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0"/>
  </bookViews>
  <sheets>
    <sheet name="课表" sheetId="1" r:id="rId1"/>
    <sheet name="教学情况检查表" sheetId="7" r:id="rId2"/>
    <sheet name="教学情况分析" sheetId="6" r:id="rId3"/>
    <sheet name="系部教学工作量分析" sheetId="8" r:id="rId4"/>
    <sheet name="教师周课时量统计" sheetId="4" r:id="rId5"/>
    <sheet name="教师基础数据" sheetId="3" r:id="rId6"/>
  </sheets>
  <definedNames>
    <definedName name="_xlnm._FilterDatabase" localSheetId="0" hidden="1">课表!$A$4:$AJ$323</definedName>
    <definedName name="_xlnm._FilterDatabase" localSheetId="1" hidden="1">教学情况检查表!$A$4:$M$136</definedName>
    <definedName name="_xlnm._FilterDatabase" localSheetId="5" hidden="1">教师基础数据!$A$2:$G$435</definedName>
    <definedName name="_xlnm.Print_Area" localSheetId="5">教师基础数据!$A$1:$F$435</definedName>
    <definedName name="_xlnm.Print_Area" localSheetId="4">教师周课时量统计!$A$1:$N$310</definedName>
    <definedName name="_xlnm.Print_Area" localSheetId="2">教学情况分析!$A$1:$J$72</definedName>
    <definedName name="_xlnm.Print_Area" localSheetId="1">教学情况检查表!$A$1:$L$135</definedName>
    <definedName name="_xlnm.Print_Area" localSheetId="0">课表!$A$1:$AD$321</definedName>
    <definedName name="_xlnm.Print_Area" localSheetId="3">系部教学工作量分析!$A$1:$J$35</definedName>
    <definedName name="_xlnm.Print_Titles" localSheetId="4">教师周课时量统计!$1:$2</definedName>
    <definedName name="_xlnm.Print_Titles" localSheetId="1">教学情况检查表!$1:$4</definedName>
    <definedName name="_xlnm.Print_Titles" localSheetId="0">课表!$1:$4</definedName>
    <definedName name="_xlnm.Print_Titles" localSheetId="3">系部教学工作量分析!$1:$3</definedName>
    <definedName name="_xlnm._FilterDatabase" localSheetId="4" hidden="1">教师周课时量统计!$A$2:$N$310</definedName>
  </definedNames>
  <calcPr calcId="144525" fullCalcOnLoad="1"/>
</workbook>
</file>

<file path=xl/sharedStrings.xml><?xml version="1.0" encoding="utf-8"?>
<sst xmlns="http://schemas.openxmlformats.org/spreadsheetml/2006/main" count="7770" uniqueCount="2180">
  <si>
    <t>2020-2021学年第一学期课表（V12.0）（本版课表从第10周11月2日正式执行）</t>
  </si>
  <si>
    <t>说明：</t>
  </si>
  <si>
    <t>课表一旦公布，调课必须按程序执行，即调课申请（理由必须充分）——〉系主任签字——〉教务处胡炜副处长签字——〉教务处罗毅华处长签字，交给教务干事进行调课。私自调课一律按教学事故处理。</t>
  </si>
  <si>
    <t>教学班级</t>
  </si>
  <si>
    <t>人数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</si>
  <si>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</si>
  <si>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</si>
  <si>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</si>
  <si>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</si>
  <si>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</si>
  <si>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</si>
  <si>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</si>
  <si>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课程总量</t>
  </si>
  <si>
    <t>所属院系</t>
  </si>
  <si>
    <t>学制</t>
  </si>
  <si>
    <t>教学计划总量</t>
  </si>
  <si>
    <t>1-2</t>
  </si>
  <si>
    <t>3-4</t>
  </si>
  <si>
    <t>5-6</t>
  </si>
  <si>
    <t>7-8</t>
  </si>
  <si>
    <t>晚自习时间</t>
  </si>
  <si>
    <t>2020计应高职1班</t>
  </si>
  <si>
    <t xml:space="preserve">周英[0000059]  
[070429]大学英语(1)
北103     </t>
  </si>
  <si>
    <t>姜莉[0000066]        
[010498]photoshop图像处理
机房7</t>
  </si>
  <si>
    <t xml:space="preserve">文晖[0000023]
[080143]思想道德修养与法律基础
T1（双周）
      </t>
  </si>
  <si>
    <t>周英[0000059]  
[070429]大学英语(1)
北304</t>
  </si>
  <si>
    <t xml:space="preserve">陈光[0000155]
[070437]体育与健康(1)
1号篮球场        </t>
  </si>
  <si>
    <t>唐洁[0000107]        
[010433]计算机应用基础
机房2</t>
  </si>
  <si>
    <t xml:space="preserve">文晖[0000023]
[080143]思想道德修养与法律基础
T1（单周）
      </t>
  </si>
  <si>
    <t>彭艾英[2016027]      
[070427]应用文写作
北301</t>
  </si>
  <si>
    <t>李奇[0000069]
[010495]JAVA语言程序基础
机房10</t>
  </si>
  <si>
    <t>彭艾英[2016027]      
[070427]应用文写作
T4</t>
  </si>
  <si>
    <t>信息与艺术设计系</t>
  </si>
  <si>
    <t>2020计应高职2班</t>
  </si>
  <si>
    <t xml:space="preserve">刘玉燕[0000058]
[070429]大学英语(1)
北403      </t>
  </si>
  <si>
    <t>姜莉[0000066]        
[010498]photoshop图像处理
机房2</t>
  </si>
  <si>
    <t xml:space="preserve">刘玉燕[0000058]
[070429]大学英语(1)
北404      </t>
  </si>
  <si>
    <t>张忠义[0000076]
[010433]计算机应用基础
机房2</t>
  </si>
  <si>
    <t xml:space="preserve">唐洁[0000107]
[010495]JAVA语言程序基础
机房4        </t>
  </si>
  <si>
    <t>2020计应高职3班</t>
  </si>
  <si>
    <t xml:space="preserve">梁兴华[0000143]
[070429]大学英语(1)
北504 </t>
  </si>
  <si>
    <t>武秋伶[2020028]      
[010498]photoshop图像处理
机房9</t>
  </si>
  <si>
    <t>刘慧芬[0000038]      
[010495]JAVA语言程序基础
机房6</t>
  </si>
  <si>
    <t>何岚[2018030]
[010433]计算机应用基础
机房6</t>
  </si>
  <si>
    <t>2020计应高职4班</t>
  </si>
  <si>
    <t>贺军[0000036]        
[010495]JAVA语言程序基础
机房8</t>
  </si>
  <si>
    <t>蒋桥华[0000050]
[010433]计算机应用基础
机房8</t>
  </si>
  <si>
    <t xml:space="preserve">李微微[0000243]
[070429]大学英语(1)
北505   </t>
  </si>
  <si>
    <t>2020计应高职5班</t>
  </si>
  <si>
    <t xml:space="preserve">宋伟[0000062]
[070429]大学英语(1)
北104   </t>
  </si>
  <si>
    <t>肖艳[2018038]      
[080143]思想道德修养与法律基础
T2（单周）</t>
  </si>
  <si>
    <t>肖艳[2018038]      
[080143]思想道德修养与法律基础
T2（双周）</t>
  </si>
  <si>
    <t>彭艾英[2016027]      
[070427]应用文写作
南506</t>
  </si>
  <si>
    <t>向子明[0000044]      
[010433]计算机应用基础
机房10</t>
  </si>
  <si>
    <t>武秋伶[2020028]      
[010498]photoshop图像处理
机房5</t>
  </si>
  <si>
    <t>张忠义[0000076]
[010495]JAVA语言程序基础
机房 4</t>
  </si>
  <si>
    <t>2020数媒高职1班</t>
  </si>
  <si>
    <t xml:space="preserve">肖秀莲[0000055]
[070429]大学英语(1)
南406
      </t>
  </si>
  <si>
    <t>王玥[0000125]        
[070437]体育与健康(1)
7号篮球场</t>
  </si>
  <si>
    <t xml:space="preserve">蒋桥华[0000050]
[010401]计算机应用基础(上)
机房5      </t>
  </si>
  <si>
    <t xml:space="preserve">肖秀莲[0000055]
[070429]大学英语(1)
南203      </t>
  </si>
  <si>
    <t>肖艳[2018038]      
[080143]思想道德修养与法律基础
图书馆1楼报告厅（双周）</t>
  </si>
  <si>
    <t xml:space="preserve">陈橙[2017030]
[010456]设计速写
实110   </t>
  </si>
  <si>
    <t>2020数媒高职2班</t>
  </si>
  <si>
    <t>田胜斌[0000068]
[070429]大学英语(1)
南501</t>
  </si>
  <si>
    <t>2020数媒高职3班</t>
  </si>
  <si>
    <t>梁毅[0000024]      
[080143]思想道德修养与法律基础
T2（双周）</t>
  </si>
  <si>
    <t xml:space="preserve">谢琛[0000291]
[070427]应用文写作
北501 </t>
  </si>
  <si>
    <t xml:space="preserve">范昊如[0000405]
[010456]设计速写
实110  </t>
  </si>
  <si>
    <t>梁毅[0000024]      
[080143]思想道德修养与法律基础
T1（单周）</t>
  </si>
  <si>
    <t xml:space="preserve">谢琛[0000291]
[070427]应用文写作
北101 </t>
  </si>
  <si>
    <t xml:space="preserve">李亮[2020011]
[010401]计算机应用基础(上)
机房2        </t>
  </si>
  <si>
    <t>2020数媒高职4班</t>
  </si>
  <si>
    <t xml:space="preserve">聂芸[0000462]
[070429]大学英语(1)
南103   </t>
  </si>
  <si>
    <t xml:space="preserve">聂芸[0000462]
[070429]大学英语(1)
北506   </t>
  </si>
  <si>
    <t>何岚[2018030]        
[010401]计算机应用基础(上)
机房1</t>
  </si>
  <si>
    <t>丁密[2014035] 
[010456]设计速写
图501</t>
  </si>
  <si>
    <t>2020室内高职1班</t>
  </si>
  <si>
    <t xml:space="preserve">王淑文[2017031]
[010247]速写
图504 </t>
  </si>
  <si>
    <t>高学群[0000115]
[070429]大学英语(1)
北503</t>
  </si>
  <si>
    <t>周本利[2016031]      
[070437]体育与健康(1)
9号篮球场</t>
  </si>
  <si>
    <t xml:space="preserve">杨妮娟[2020055]
[010484]室内设计基础
南406      </t>
  </si>
  <si>
    <t>胡鑫海[2020012]
[010433]计算机应用基础
机房9</t>
  </si>
  <si>
    <t>2020室内高职2班</t>
  </si>
  <si>
    <t>张忠义[0000076]
[010433]计算机应用基础
机房3</t>
  </si>
  <si>
    <t>2020室内高职3班</t>
  </si>
  <si>
    <t>高学群[0000115]
[070429]大学英语(1) 
北503</t>
  </si>
  <si>
    <t>张忠义[0000076]
[010433]计算机应用基础
机房1</t>
  </si>
  <si>
    <t>杨妮娟[2020055]
[010484]室内设计基础
南506</t>
  </si>
  <si>
    <t xml:space="preserve">谢琛[0000291]
[070427]应用文写作
北301 </t>
  </si>
  <si>
    <t>2020室内高职4班</t>
  </si>
  <si>
    <t>陈橙[2017030]
[010247]速写
图504</t>
  </si>
  <si>
    <t>胡鑫海[2020012]
[010433]计算机应用基础
机房8</t>
  </si>
  <si>
    <t>2020五年数媒1班</t>
  </si>
  <si>
    <t xml:space="preserve">冯梅[0000170]
[070423]数学(1)
南403 </t>
  </si>
  <si>
    <t>黄洁[2015029]
  [070433]英语(1)
南502</t>
  </si>
  <si>
    <t>罗凡[0000178]
[070447]语文(1)
图书馆1楼报告厅</t>
  </si>
  <si>
    <t>刘志范[0000176]     
[080175]政治经济与社会
南102</t>
  </si>
  <si>
    <t xml:space="preserve">廖松平[0000072]
[070437]体育与健康(1)
3号篮球场 </t>
  </si>
  <si>
    <t>舒欢[2020052]     
[080170]历史（1）
南103</t>
  </si>
  <si>
    <t>段鑫[0000065]
[010076]Illustrator        
机房4</t>
  </si>
  <si>
    <t xml:space="preserve">梁芳[0000271]
[070527]艺术
T3        </t>
  </si>
  <si>
    <t>2020五年数媒2班</t>
  </si>
  <si>
    <t>刘志范[0000176]     
[080175]政治经济与社会
南106</t>
  </si>
  <si>
    <t xml:space="preserve">周友[2020015]
[010456]设计速写
实110    </t>
  </si>
  <si>
    <t>黄洁[2015029]
  [070433]英语(1)
北303</t>
  </si>
  <si>
    <t>舒欢[2020052]     
[080170]历史（1）
北501</t>
  </si>
  <si>
    <t>2020五年数媒3班</t>
  </si>
  <si>
    <r>
      <t>舒烨楠</t>
    </r>
    <r>
      <rPr>
        <sz val="10"/>
        <rFont val="Arial"/>
        <family val="2"/>
        <charset val="0"/>
      </rPr>
      <t xml:space="preserve">[2020016]
</t>
    </r>
    <r>
      <rPr>
        <sz val="12"/>
        <rFont val="Arial"/>
        <family val="2"/>
        <charset val="0"/>
      </rPr>
      <t>[010456]</t>
    </r>
    <r>
      <rPr>
        <sz val="12"/>
        <rFont val="宋体"/>
        <charset val="134"/>
      </rPr>
      <t>设计速写
图501</t>
    </r>
  </si>
  <si>
    <t>19计应高职1班</t>
  </si>
  <si>
    <t xml:space="preserve">[010382]Python语言程序设计
陈仕许[0000040]
机房1   </t>
  </si>
  <si>
    <t>[010383]JavaScript网页技术
谌顺周[0000047]      
机房2</t>
  </si>
  <si>
    <t xml:space="preserve">[070152]体育与健康(3)
王玥[0000125]
7号篮球场  </t>
  </si>
  <si>
    <t xml:space="preserve">[010353]Android应用开发
李奇[0000069]
机房7 </t>
  </si>
  <si>
    <t>[010032]SQL数据库程序设计
钱宇涛[0000079]
机房10</t>
  </si>
  <si>
    <t xml:space="preserve">[010384]云计算与虚拟化
李亮[2020011]
机房7 </t>
  </si>
  <si>
    <t>[010353]Android应用开发
李奇[0000069]
机房7</t>
  </si>
  <si>
    <t>19计应高职2班</t>
  </si>
  <si>
    <t xml:space="preserve">[010382]Python语言程序设计
刘慧芬[0000038]
机房9   </t>
  </si>
  <si>
    <t>[010384]云计算与虚拟化
吴云[0000045]
电子阅览室</t>
  </si>
  <si>
    <t xml:space="preserve">[010032]SQL数据库程序设计
钱宇涛[0000079]
机房12     </t>
  </si>
  <si>
    <t xml:space="preserve">[010383]JavaScript网页技术
陈仕许[0000040]
机房1   </t>
  </si>
  <si>
    <t>19计应高职3班</t>
  </si>
  <si>
    <t xml:space="preserve">[010032]SQL数据库程序设计
钱宇涛[0000079]
机房12      </t>
  </si>
  <si>
    <t>[010353]Android应用开发
赵红[0000084]
机房10</t>
  </si>
  <si>
    <t xml:space="preserve">[010384]云计算与虚拟化
吴云[0000045]
电子阅览室   </t>
  </si>
  <si>
    <t>[010383]JavaScript网页技术
谌顺周[0000047]      
机房3</t>
  </si>
  <si>
    <t xml:space="preserve">[010353]Android应用开发
赵红[0000084]
机房6     </t>
  </si>
  <si>
    <t>19计应高职4班</t>
  </si>
  <si>
    <t xml:space="preserve">[010353]Android应用开发
邓飞[0000016]
机房2 </t>
  </si>
  <si>
    <t xml:space="preserve">[070439]体育与健康(3)
杨艳青[0000075]
8号篮球场 </t>
  </si>
  <si>
    <t>[010384]云计算与虚拟化
何岚[2018030]
 机房2</t>
  </si>
  <si>
    <t xml:space="preserve">[010382]Python语言程序设计
刘慧芬[0000038]
机房5   </t>
  </si>
  <si>
    <t>[010353]Android应用开发
邓飞[0000016]
机房12</t>
  </si>
  <si>
    <t xml:space="preserve">[010032]SQL数据库程序设计
钱宇涛[0000079]
机房8      </t>
  </si>
  <si>
    <t>[010032]SQL数据库程序设计
钱宇涛[0000079]
机房8</t>
  </si>
  <si>
    <t>19计应高职5班</t>
  </si>
  <si>
    <t>[010384]云计算与虚拟化
何岚[2018030]
 机房4</t>
  </si>
  <si>
    <t xml:space="preserve">[010382]Python语言程序设计
陈幸如
[2018041]
机房4   </t>
  </si>
  <si>
    <t>[010353]Android应用开发
赵红[0000084]
机房12</t>
  </si>
  <si>
    <t xml:space="preserve">[010383]JavaScript网页技术
陈仕许[0000040]
机房12   </t>
  </si>
  <si>
    <t xml:space="preserve">[010353]Android应用开发
赵红[0000084]
机房8     </t>
  </si>
  <si>
    <t>19计应高职6班</t>
  </si>
  <si>
    <t xml:space="preserve">[010353]Android应用开发
彭勃[0000209]
机房7    </t>
  </si>
  <si>
    <t xml:space="preserve">[010353]Android应用开发
彭勃[0000209]
机房7   </t>
  </si>
  <si>
    <t>[010353]Android应用开发
彭勃[0000209]
机房9</t>
  </si>
  <si>
    <t>[010383]JavaScript网页技术
刘慧芬[0000038]
机房11</t>
  </si>
  <si>
    <t xml:space="preserve">[010032]SQL数据库程序设计
钱宇涛[0000079]
机房7     </t>
  </si>
  <si>
    <t>19数媒高职1班</t>
  </si>
  <si>
    <t>[010377]平面图像处理（2）
张颖[0000063]
机房9</t>
  </si>
  <si>
    <t xml:space="preserve">[070152]体育与健康(3)
陈光[0000155]
 1号篮球场  </t>
  </si>
  <si>
    <t>[010076]Illustrator
杨磊[2020007] 
机房6</t>
  </si>
  <si>
    <t>[010393]数字摄影摄像
易柳[2018026]
机房6</t>
  </si>
  <si>
    <t xml:space="preserve">[010323]字体设计
范昊如[0000405]
图501     </t>
  </si>
  <si>
    <t>[010329]图形创意
蒋雨澄[2020008]
图501</t>
  </si>
  <si>
    <t>19数媒高职2班</t>
  </si>
  <si>
    <t>[010377]平面图像处理（2）
张颖[0000063]
机房10</t>
  </si>
  <si>
    <t xml:space="preserve">[010329]图形创意
范昊如[0000405]
图501     </t>
  </si>
  <si>
    <t>[010076]Illustrator
杨磊[2020007] 
机房3</t>
  </si>
  <si>
    <t xml:space="preserve">[010393]数字摄影摄像
易柳[2018026]
北104 </t>
  </si>
  <si>
    <t>19室内高职1班</t>
  </si>
  <si>
    <t xml:space="preserve">[010405]AutoCAD
李喜梅[0000121]
机房8    </t>
  </si>
  <si>
    <t xml:space="preserve">[010316]室内效果图制作
梁芳[0000061]
机房3      </t>
  </si>
  <si>
    <t xml:space="preserve">[010317]环境实体写生
王淑文[2017031]
图504      </t>
  </si>
  <si>
    <t xml:space="preserve">[010423]室内图像处理
周苇[0000064]
机房3       </t>
  </si>
  <si>
    <t>[010354]
家具设计
张鹏[2014002]
南101</t>
  </si>
  <si>
    <t>[070152]体育与健康(3)
廖松平[0000072]
3号篮球场</t>
  </si>
  <si>
    <t xml:space="preserve">[010316]室内效果图制作
梁芳[0000061]
机房9      </t>
  </si>
  <si>
    <t xml:space="preserve">[010316]室内效果图制作
梁芳[0000061]
机房9     </t>
  </si>
  <si>
    <t>19室内高职2班</t>
  </si>
  <si>
    <t>[010354]
家具设计
张鹏[2014002]
南401</t>
  </si>
  <si>
    <t xml:space="preserve">[010423]室内图像处理
周苇[0000064]
机房5       </t>
  </si>
  <si>
    <t xml:space="preserve">[010316]室内效果图制作
吴春燕[2020001]
机房11 </t>
  </si>
  <si>
    <t xml:space="preserve">[010317]环境实体写生
王淑文[2017031]
图504     </t>
  </si>
  <si>
    <t>19室内高职3班</t>
  </si>
  <si>
    <t xml:space="preserve">[010423]室内图像处理
周苇[0000064]
机房6        </t>
  </si>
  <si>
    <t>[010317]环境实体写生
张鹏[2014002]
实110</t>
  </si>
  <si>
    <t>[010354]
家具设计
张鹏[2014002]
南203</t>
  </si>
  <si>
    <t>19室内高职4班</t>
  </si>
  <si>
    <t>[010423]室内图像处理
周苇[0000064]
机房10</t>
  </si>
  <si>
    <t xml:space="preserve">[010423]室内图像处理
周苇[0000064]
机房10        </t>
  </si>
  <si>
    <t>19数媒五年制1班</t>
  </si>
  <si>
    <t xml:space="preserve">[080149]职业生涯规划 李艳萍[0000208] 南102 </t>
  </si>
  <si>
    <t>[010374]平面图像处理（1）
张颖[0000063]
机房11</t>
  </si>
  <si>
    <t xml:space="preserve">[010068]
设计构成(平面、色彩、立体)
丁密[2014035]
图501  </t>
  </si>
  <si>
    <t>[070297]书法艺术欣赏
蒋荣[0000172]
南308</t>
  </si>
  <si>
    <t>[070427]应用文写作
覃婷婷[2018036] 
南308</t>
  </si>
  <si>
    <t xml:space="preserve">[010442]Illustrator(2)
向厚斌[2020014]
机房5  </t>
  </si>
  <si>
    <t>[010329]图形创意
蒋雨澄[2020008]
图 501</t>
  </si>
  <si>
    <t>19数媒五年制2班</t>
  </si>
  <si>
    <t>[010374]平面图像处理（1）
张颖[0000063]
机房12</t>
  </si>
  <si>
    <t>[080149]职业生涯规划 李艳萍[0000208] 南105</t>
  </si>
  <si>
    <t>[070439]体育与健康(3)
周本利[2016031]
9号篮球场</t>
  </si>
  <si>
    <t>[070427]应用文写作
覃婷婷[2018036] 
南307</t>
  </si>
  <si>
    <t>[010329]图形创意
杨妮娟[2020055]
图 501</t>
  </si>
  <si>
    <t>[010068]设计构成(平面、色彩、立体)
蒋雨澄[2020008]
图501</t>
  </si>
  <si>
    <t>17数字媒体五年制1班</t>
  </si>
  <si>
    <t xml:space="preserve">[010455]
版式设计
蒋雨澄[2020008]
机房6  </t>
  </si>
  <si>
    <t>[010431]广告影视制作（2）
周友[2020015]
机房2</t>
  </si>
  <si>
    <t xml:space="preserve">[010378]平面设计(2)
向厚斌[2020014]
机房10     </t>
  </si>
  <si>
    <t xml:space="preserve">[010375]H5动画设计
舒烨楠[2020016]
机房2  </t>
  </si>
  <si>
    <t xml:space="preserve">[050199]社交礼仪
梁芳[0000271] 
南507 </t>
  </si>
  <si>
    <t xml:space="preserve">[010378]平面设计(2)
向厚斌[2020014]
机房2     </t>
  </si>
  <si>
    <t>17数字媒体五年制2班</t>
  </si>
  <si>
    <t xml:space="preserve">[010378]平面设计(2)
周友[2020015]
机房11     </t>
  </si>
  <si>
    <t xml:space="preserve">[010375]H5动画设计
舒烨楠[2020016]
机房9  </t>
  </si>
  <si>
    <t xml:space="preserve">[010378]平面设计(2)
周友[2020015]
机房6+11     </t>
  </si>
  <si>
    <t>[010431]广告影视制作（2）
周友[2020015]
机房7</t>
  </si>
  <si>
    <t>2020园林高职班</t>
  </si>
  <si>
    <t>向巍[2019005]  
[080143]思想道德修养与法律基础
T1（双周）</t>
  </si>
  <si>
    <t>向巍[2019005]  
[080143]思想道德修养与法律基础
T1（单周）</t>
  </si>
  <si>
    <t xml:space="preserve">张振[2017008]
[070437]体育与健康(1)
风雨球场        </t>
  </si>
  <si>
    <t>米兰[0000250]    
[080156]大学生心理健康教育
T4</t>
  </si>
  <si>
    <t>向巍[2019005]  
[080143]思想道德修养与法律基础
T3（双周）</t>
  </si>
  <si>
    <t>[20029]刘林雳
[021321]园林手绘效果图表现技法【15-18周】
实402</t>
  </si>
  <si>
    <t>王青[0000097]
[070427]应用文写作
北101</t>
  </si>
  <si>
    <t xml:space="preserve">彭达浠[2016040]
[021316]中外园林史
北305      </t>
  </si>
  <si>
    <t>李亮[2020011]
 [010433]计算机应用基础
机房4</t>
  </si>
  <si>
    <t xml:space="preserve">向慕[0000316]
[020381]构成设计与运用
实402        </t>
  </si>
  <si>
    <t xml:space="preserve">梁兴华[0000143]
[070429]大学英语(1)
北404
 </t>
  </si>
  <si>
    <t>环境与生物科技系</t>
  </si>
  <si>
    <t>2020种子高职班</t>
  </si>
  <si>
    <t>李娟[2017038]
[070429]大学英语(1)
T4</t>
  </si>
  <si>
    <t>张琳[2014001]
[010433]计算机应用基础
机房4</t>
  </si>
  <si>
    <t xml:space="preserve">李娟[2017038]
[070429]大学英语(1)
北205   </t>
  </si>
  <si>
    <t>李光清[0000400]      
[020086]遗传基础知识
南306</t>
  </si>
  <si>
    <t xml:space="preserve">戴水莲[0000141]
[021250]植物生长环境（1）
北206      </t>
  </si>
  <si>
    <t>2020环艺高职班</t>
  </si>
  <si>
    <t xml:space="preserve">汪寸琬[2020050]  
[080143]思想道德修养与法律基础
南101（双周）   </t>
  </si>
  <si>
    <t>付云凯[2018029]   
[010433]计算机应用基础
实303</t>
  </si>
  <si>
    <t xml:space="preserve">李娟[2017038]
[070429]大学英语(1)
北304   </t>
  </si>
  <si>
    <t xml:space="preserve">汪寸琬[2020050]  
[080143]思想道德修养与法律基础
北304（单）   </t>
  </si>
  <si>
    <t>李娟[2017038]
[070429]大学英语(1)
北205</t>
  </si>
  <si>
    <t>王青[0000097]
[070427]应用文写作
南207</t>
  </si>
  <si>
    <t xml:space="preserve">向慕[0000316]
[020001]素描
图504        </t>
  </si>
  <si>
    <t>王青[0000097]
[070427]应用文写作
南403</t>
  </si>
  <si>
    <t>谢露芳[2014057]      
[020422]建筑装饰工程制图与识图
实401</t>
  </si>
  <si>
    <t xml:space="preserve">汪寸琬[2020050]  
[080143]思想道德修养与法律基础
南101（单周）   </t>
  </si>
  <si>
    <t>2020农技特岗高职1班</t>
  </si>
  <si>
    <t>胡彦霞[0000133]
[070429]大学英语(1)
南405</t>
  </si>
  <si>
    <t xml:space="preserve">郑明娥[0000315]
[070427]应用文写作
北501      </t>
  </si>
  <si>
    <t xml:space="preserve">王义友[0000027]      思想道德修养与法律基础
T3（单周）   </t>
  </si>
  <si>
    <t xml:space="preserve">王义友[0000027]      思想道德修养与法律基础
T3（双周）   </t>
  </si>
  <si>
    <t>张忠义[0000076]      
[010433]计算机应用基础
机房3</t>
  </si>
  <si>
    <t>袁全[0000152]        
[020085]应用化学
北305</t>
  </si>
  <si>
    <t>胡彦霞[0000133]
[070429]大学英语(1)
南105</t>
  </si>
  <si>
    <t xml:space="preserve">孙琴[2014044]
[021201]农业概论
南102        </t>
  </si>
  <si>
    <t>2020农技特岗高职2班</t>
  </si>
  <si>
    <t xml:space="preserve">肖秀莲[0000055]
[070429]大学英语(1)
 南307     </t>
  </si>
  <si>
    <t>2020现农高职3班</t>
  </si>
  <si>
    <t xml:space="preserve">汪玉波[0000048]
[070429]大学英语(1)
南404            </t>
  </si>
  <si>
    <t>戴水莲[0000141]      
[020085]应用化学
北302</t>
  </si>
  <si>
    <t xml:space="preserve">蒋林芳[2017032]
[070427]应用文写作
北501  </t>
  </si>
  <si>
    <t>2020园艺高职班</t>
  </si>
  <si>
    <t>仇云龙[2016041]      
[021388]园艺概论
北405</t>
  </si>
  <si>
    <t>胡鑫海[2020012]
[010433]计算机应用基础
机房7</t>
  </si>
  <si>
    <t>2020农经高职班</t>
  </si>
  <si>
    <t>杨海鑫[2020058]      
[070437]体育与健康(1)
4号篮球场</t>
  </si>
  <si>
    <t>滕露[0000247]      
[070210]高等数学（1）
南508</t>
  </si>
  <si>
    <t>滕露[0000247]      
[070210]高等数学（1）
T2</t>
  </si>
  <si>
    <t>19园林高职班</t>
  </si>
  <si>
    <t>[020244]园林规划与设计1
彭达浠[2016040] 
实402</t>
  </si>
  <si>
    <t xml:space="preserve">[021262]园林景观材料张荣禄[0070604]
南105  </t>
  </si>
  <si>
    <t xml:space="preserve">[021292]园林工程设计
向友[2018039]
实401  </t>
  </si>
  <si>
    <t xml:space="preserve">[020366]园林工程测量
夏宜华[0000165]
南104 </t>
  </si>
  <si>
    <t>[070439]体育与健康(3)
舒辉[0000288] 
5号篮球场</t>
  </si>
  <si>
    <t>[021266]园林建筑小品设计
向友[2018039]
实401</t>
  </si>
  <si>
    <t>[020247]计算机辅助设计－Photoshop
夏宜华[0000165]
实405</t>
  </si>
  <si>
    <t>19种子高职班</t>
  </si>
  <si>
    <t>[020237]种子生产技术（1）
李光清[0000400]
北202</t>
  </si>
  <si>
    <t xml:space="preserve">[2020001]杂交水稻国际推广务实
全庆丰[0000309]
 南202  </t>
  </si>
  <si>
    <t xml:space="preserve">[020402]农业微生物
刘芬[2019017]
南101  </t>
  </si>
  <si>
    <t>[021277]设施农业
杨隆彪[0000139]
北105</t>
  </si>
  <si>
    <t xml:space="preserve">[020225]植物保护技术（1）
全庆丰[0000309]
 南101   </t>
  </si>
  <si>
    <t>[020350]种子法规
谷婕[2018011]        
南103</t>
  </si>
  <si>
    <t>[070439]体育与健康(3)
廖松平[0000072]
3号篮球场</t>
  </si>
  <si>
    <t xml:space="preserve">[020227]作物栽培技术（1）
柴慧清[2014044]
南103 </t>
  </si>
  <si>
    <t>19环艺高职1班</t>
  </si>
  <si>
    <t xml:space="preserve">[020036]室内设计（家装）
刘元平[2014018]
实404    </t>
  </si>
  <si>
    <t xml:space="preserve">[2020006]3DS MAX+V-RAY+Photoshop效果图设计与制作
胡莹[0000158]
实405        </t>
  </si>
  <si>
    <t xml:space="preserve">[020353]建筑装饰构造
欧阳瑞[0000470] 
南206 </t>
  </si>
  <si>
    <t xml:space="preserve">[020386]园林景观规划设计
谢露芳[2014057]
实404  </t>
  </si>
  <si>
    <t xml:space="preserve">[020390]建筑装饰材料
欧阳瑞[0000470] 
南207 </t>
  </si>
  <si>
    <t>[2020006]3DS MAX+V-RAY+Photoshop效果图设计与制作
胡莹[0000158]
实405</t>
  </si>
  <si>
    <t>19环艺高职2班</t>
  </si>
  <si>
    <t xml:space="preserve">[2020006]3DS MAX+V-RAY+Photoshop效果图设计与制作
胡莹[0000158]
实404        </t>
  </si>
  <si>
    <t>[020353]建筑装饰构造
欧阳瑞[0000470] 
南404</t>
  </si>
  <si>
    <t>[2020006]3DS MAX+V-RAY+Photoshop效果图设计与制作
胡莹[0000158]
实408</t>
  </si>
  <si>
    <t>19现农特岗高职1班</t>
  </si>
  <si>
    <t>[020180]蔬菜栽培
黄良斌[0000356]
 南201</t>
  </si>
  <si>
    <t>[070439]体育与健康(3)
张东升[0000286]
5号篮球场</t>
  </si>
  <si>
    <t>[021211]农产品检验技术
袁全[0000152]   
南308</t>
  </si>
  <si>
    <t xml:space="preserve">[020227]作物栽培技术（1）
全庆丰[0000309]
 南202  </t>
  </si>
  <si>
    <t>[020225]植物保护技术（1）
李涛[0000144] 
南101</t>
  </si>
  <si>
    <t>[030495]现代农业装备
蒲生红[0000258]
南405</t>
  </si>
  <si>
    <t>[021211]农产品检验技术
袁全[0000152]   
组培楼</t>
  </si>
  <si>
    <t>[030495]现代农业装备
蒲生红[0000258]
南302</t>
  </si>
  <si>
    <t xml:space="preserve">[020079]设施农业（1）
王长安[0000136]
南203  </t>
  </si>
  <si>
    <t>19现农特岗高职2班</t>
  </si>
  <si>
    <t xml:space="preserve">[020227]作物栽培技术（1）
全庆丰[0000309]
 南207  </t>
  </si>
  <si>
    <t>[021211]农产品检验技术
袁全[0000152]   
南501</t>
  </si>
  <si>
    <t>[020079]设施农业（1）
王长安[0000136]
南501</t>
  </si>
  <si>
    <t>[020225]植物保护技术（1）
李涛[0000144] 
南103</t>
  </si>
  <si>
    <t xml:space="preserve">[030495]现代农业装备
蒲生红[0000258]
南301   </t>
  </si>
  <si>
    <t>19现农特岗高职3班</t>
  </si>
  <si>
    <t xml:space="preserve">[020079]设施农业（1）
王长安[0000136]
南206  </t>
  </si>
  <si>
    <t xml:space="preserve">[020079]设施农业（1）
王长安[0000136]
南206 </t>
  </si>
  <si>
    <t>[021211]农产品检验技术
仇云龙[2016041]
南401</t>
  </si>
  <si>
    <t>[070439]体育与健康(3)
张东升[0000286]
2号篮球场</t>
  </si>
  <si>
    <t>[021211]农产品检验技术
仇云龙[2016041]
南504</t>
  </si>
  <si>
    <t>[020225]植物保护技术（1）
李涛[0000144] 
南302</t>
  </si>
  <si>
    <t>[030495]现代农业装备
彭煜星[2016034]
图书馆学术报告厅</t>
  </si>
  <si>
    <t>19现农特岗高职4班</t>
  </si>
  <si>
    <t>[020225]植物保护技术（1）
李涛[0000144] 
南202</t>
  </si>
  <si>
    <t xml:space="preserve">[020227]作物栽培技术（1）
柴慧清[0000129]
南101  </t>
  </si>
  <si>
    <t>[020227]作物栽培技术（1）
柴慧清[0000129]
南101</t>
  </si>
  <si>
    <t>19现农高职5班</t>
  </si>
  <si>
    <t>[021211]农产品检验技术
张立[0000147]
南104</t>
  </si>
  <si>
    <t>[020079]设施农业（1）
杨隆彪[0000139]
北203</t>
  </si>
  <si>
    <t xml:space="preserve">[020227]作物栽培技术（1）
柴慧清[0000129]
南105  </t>
  </si>
  <si>
    <t>[020227]作物栽培技术（1）
柴慧清[0000129]
南105</t>
  </si>
  <si>
    <t>[020225]植物保护技术（1）
张立[0000147]
南104</t>
  </si>
  <si>
    <t xml:space="preserve">[030495]现代农业装备
蒲生红[0000258]
南302   </t>
  </si>
  <si>
    <t>19园艺高职班</t>
  </si>
  <si>
    <t xml:space="preserve">[020085]应用化学
戴水莲[0000141]
南305      </t>
  </si>
  <si>
    <t>[021309]园艺植物病虫害防治(2)
李涛[0000144]  
南303</t>
  </si>
  <si>
    <t>[021256]茶叶栽培与加工
仇云龙[2016041]
南205</t>
  </si>
  <si>
    <t>[021303]果树生产技术（1)
王智课[0000017]
北402</t>
  </si>
  <si>
    <t>[020052]花卉生产技术
杨隆彪[0000139]
南105</t>
  </si>
  <si>
    <t xml:space="preserve">[021306]蔬菜生产技术(1)
张荣禄[0070604]
南202  </t>
  </si>
  <si>
    <t>19农经高职班</t>
  </si>
  <si>
    <t>[2020005]农业信息技术
谷婕[2018011]        
南106</t>
  </si>
  <si>
    <t>[021225]特色作物种植技术
刘芬[2019017]
南106</t>
  </si>
  <si>
    <t>[2020018]农业生物统计
袁全[0000152]   
南106</t>
  </si>
  <si>
    <t>[021277]设施农业
杨隆彪[0000139]
南202</t>
  </si>
  <si>
    <t>[021241]农业经济管理
谢海琼[0000314]
北506</t>
  </si>
  <si>
    <t>2020机制（设计与加工制造）高职班</t>
  </si>
  <si>
    <t>付娟华[0000135]
 [030161]机械制图（机制1）
南404</t>
  </si>
  <si>
    <t xml:space="preserve">宋玲[0000128]
[030195]机械设计基础
 南401 </t>
  </si>
  <si>
    <t>文倩[20150112]        
[080156]大学生心理健康教育
图书馆报告厅</t>
  </si>
  <si>
    <t>付娟华[0000135]
 [030161]机械制图（机制1）
北305</t>
  </si>
  <si>
    <t>宋玲[0000128]
[030195]机械设计基础
 南405</t>
  </si>
  <si>
    <t xml:space="preserve">姚元林[0000235]   
[070427]应用文写作
南408
</t>
  </si>
  <si>
    <t xml:space="preserve">李微微[0000243]
[070429]大学英语(1)
北402   </t>
  </si>
  <si>
    <t xml:space="preserve">姚元林[0000235]   
[070427]应用文写作
南103
</t>
  </si>
  <si>
    <t>机械与汽车工程系</t>
  </si>
  <si>
    <t>2020汽运高职1班</t>
  </si>
  <si>
    <t xml:space="preserve">蒋荣[0000172]
[070427]应用文写作
北101 </t>
  </si>
  <si>
    <t>吴亮[2016030]
[070210]高等数学（1）
北301</t>
  </si>
  <si>
    <t>张波[0000297]
[030328]汽车概论
南504</t>
  </si>
  <si>
    <t xml:space="preserve">蒋荣[0000172]
[070427]应用文写作
北501 </t>
  </si>
  <si>
    <t xml:space="preserve">尹峰[0000100]
[030448]汽车零部件识图
北105  </t>
  </si>
  <si>
    <t>2020汽运高职2班</t>
  </si>
  <si>
    <t>尹峰[0000100]
[030448]汽车零部件识图
北305</t>
  </si>
  <si>
    <t>张波[0000297]
[030328]汽车概论
南503</t>
  </si>
  <si>
    <t>2020汽营高职1班</t>
  </si>
  <si>
    <t>肖艳[2018038]      
[080143]思想道德修养与法律基础
T4（双周）</t>
  </si>
  <si>
    <t>肖艳[2018038]      
[080143]思想道德修养与法律基础
图书馆1楼报告（双周）</t>
  </si>
  <si>
    <t xml:space="preserve">付昌星[0000090]
[030341]4s店经营与管理
南503   </t>
  </si>
  <si>
    <t>李艳[0000078]        
[070437]体育与健康(1)
2号篮球场</t>
  </si>
  <si>
    <t>2020五年汽运1班</t>
  </si>
  <si>
    <t>舒欢[2020052]     
[080170]历史（1）
北301</t>
  </si>
  <si>
    <t xml:space="preserve">李枝海[0000162]
[070423]数学(1)
南201    </t>
  </si>
  <si>
    <t>尹峰[0000100]
[030448]汽车零部件识图
北204</t>
  </si>
  <si>
    <t xml:space="preserve">尹耕钦
[040232]
[070451]物理
南408      </t>
  </si>
  <si>
    <t xml:space="preserve">刘鑫[2015028]
[070433]英语(1)
南103  </t>
  </si>
  <si>
    <t>刘志范[0000176]     
[080175]政治经济与社会
南304</t>
  </si>
  <si>
    <t xml:space="preserve">尹峰[0000100]
[030448]汽车零部件识图
北205  </t>
  </si>
  <si>
    <t>梁芳[0000271]
[070527]艺术
南101</t>
  </si>
  <si>
    <t>2020机制（3D打印）高职班</t>
  </si>
  <si>
    <t>刘时英[0000105]
 [030161]机械制图（机制1）
北506</t>
  </si>
  <si>
    <t>贾蓉[0000226]       
[080156]大学生心理健康教育
T1</t>
  </si>
  <si>
    <t xml:space="preserve">宋玲[0000128]
[030195]机械设计基础
南401  </t>
  </si>
  <si>
    <t>肖艳[2018038]      
[080143]思想道德修养与法律基础
图书馆1楼报告厅双周）</t>
  </si>
  <si>
    <t>2020汽车智能高职班</t>
  </si>
  <si>
    <t>谢向花[040232]
[040011]电工基础
北205</t>
  </si>
  <si>
    <t xml:space="preserve">付昌星[0000090]
[030473]智能网联汽车技术概论
南503  </t>
  </si>
  <si>
    <t>19机制高职班</t>
  </si>
  <si>
    <t>[070152]体育与健康(3)
李艳[0000078]
2号篮球场</t>
  </si>
  <si>
    <t xml:space="preserve">[030050]金属切削原理与刀具
朱斌
[0000157]
南304  </t>
  </si>
  <si>
    <t>[030207]公差配合与技术测量
唐三叶[0000266]
南305</t>
  </si>
  <si>
    <t xml:space="preserve">[030224]金属材料与热处理
郝彦琴[0000109]
北202 </t>
  </si>
  <si>
    <t xml:space="preserve">[030046]AutoCAD
李柳[0000137]
实203      </t>
  </si>
  <si>
    <t>[030207]公差配合与技术测量
唐三叶[0000266]
北105</t>
  </si>
  <si>
    <t xml:space="preserve">[030359]UG
杨阳[0000120]
实203       </t>
  </si>
  <si>
    <t>[040222]电气控制
唐东成[2019010] 
北103</t>
  </si>
  <si>
    <t>19机制五年制班</t>
  </si>
  <si>
    <t xml:space="preserve">[030046]AutoCAD
付娟华[0000135]
实203   </t>
  </si>
  <si>
    <t xml:space="preserve">[030224]金属材料与热处理
唐健[0000118]
北406   </t>
  </si>
  <si>
    <t>[080157]大学生职业规划与创业就业指导
段力琳[2020013] 
南201</t>
  </si>
  <si>
    <t>[070427]应用文写作
姚元林[0000235]
T2</t>
  </si>
  <si>
    <t xml:space="preserve">[030494]电工电子技术
刘斐[2018018]
南408  </t>
  </si>
  <si>
    <t xml:space="preserve">[030494]电工电子技术
刘斐[2018018]
南501  </t>
  </si>
  <si>
    <t>19汽运高职1班</t>
  </si>
  <si>
    <t xml:space="preserve">[030476]汽车电器设备构造与维修
佘国芹[2018017]
南206  </t>
  </si>
  <si>
    <t>[030156]汽车底盘构造与维修
邓峰[2017018] 
南406</t>
  </si>
  <si>
    <t xml:space="preserve">[030483]商务礼仪
肖露云[0000103]
南502  </t>
  </si>
  <si>
    <t>[030156]汽车底盘构造与维修
邓峰[2017018] 
南206</t>
  </si>
  <si>
    <t>[030457]汽车电工电子技术
彭煜星[2016034]
南504</t>
  </si>
  <si>
    <t xml:space="preserve">[030476]汽车电器设备构造与维修
佘国芹[2018017]
南101  </t>
  </si>
  <si>
    <t xml:space="preserve">[030447]汽车维护和保养
杨海[0000089]
南504   </t>
  </si>
  <si>
    <t>19汽运高职2班</t>
  </si>
  <si>
    <t>[030156]汽车底盘构造与维修
邓峰[2017018] 
南408</t>
  </si>
  <si>
    <t>[030457]汽车电工电子技术
彭煜星[2016034]
南406</t>
  </si>
  <si>
    <t>[030457]汽车电工电子技术
彭煜星[2016034]
南407</t>
  </si>
  <si>
    <t>[030447]汽车维护和保养
杨海[0000089]
北303</t>
  </si>
  <si>
    <t xml:space="preserve">[030476]汽车电器设备构造与维修
佘国芹[2018017]
南503  </t>
  </si>
  <si>
    <t>[030483]商务礼仪
肖露云[0000103]
南205</t>
  </si>
  <si>
    <t>19汽营高职班</t>
  </si>
  <si>
    <t xml:space="preserve">[030069]汽车营销
张建友[0000092]
北103  </t>
  </si>
  <si>
    <t>[030422]汽车礼仪
张建友[0000092]
南507</t>
  </si>
  <si>
    <t>[030482]汽车配件管理与销售
杨海[0000089]
北202</t>
  </si>
  <si>
    <t>[030476]汽车电器设备构造与维修
孟胜利
南407</t>
  </si>
  <si>
    <t xml:space="preserve">[030422]汽车礼仪
张建友[0000092]
南305    </t>
  </si>
  <si>
    <t xml:space="preserve">[030069]汽车营销
张建友[0000092]
南305  </t>
  </si>
  <si>
    <t>19汽运五年制1班</t>
  </si>
  <si>
    <t>[030459]汽车发动机构造与维修
邓峰[2017018] 
南205</t>
  </si>
  <si>
    <t>[030459]汽车发动机构造与维修
邓峰[2017018] 
北406</t>
  </si>
  <si>
    <t xml:space="preserve">[030457]汽车电工电子技术
向志军[2018002]
南406  </t>
  </si>
  <si>
    <t>19汽运五年制2班</t>
  </si>
  <si>
    <t>[070152]体育与健康(3)
刘庆寅[2014036] 
4号篮球场</t>
  </si>
  <si>
    <t>[030459]汽车发动机构造与维修
邓峰[2017018] 
南406</t>
  </si>
  <si>
    <t>[030459]汽车发动机构造与维修
邓峰[2017018] 
南404</t>
  </si>
  <si>
    <t>19机制高职3D打印班</t>
  </si>
  <si>
    <t>[040222]电气控制
唐东成[2019010] 
北406</t>
  </si>
  <si>
    <t>[030226]3D打印技术导论
刘斐[2018018] 
南502</t>
  </si>
  <si>
    <t>17机制五年制1班</t>
  </si>
  <si>
    <t>[030371]数控编程及加工
朱斌[0000157]
南102</t>
  </si>
  <si>
    <t xml:space="preserve">[030359]UG
刘斐[2018018]
实203   </t>
  </si>
  <si>
    <t xml:space="preserve">[030254]钳工工艺学
唐健[0000118]
南203   </t>
  </si>
  <si>
    <t>[030370]机械设备维修工艺
赵北辰
北204</t>
  </si>
  <si>
    <t>[030371]数控编程及加工
朱斌[0000157]
北202</t>
  </si>
  <si>
    <t>[030370]机械设备维修工艺
赵北辰
南408</t>
  </si>
  <si>
    <t>[030370]机械设备维修工艺
赵北辰
南405</t>
  </si>
  <si>
    <t>17汽修五年制1班</t>
  </si>
  <si>
    <t xml:space="preserve">[030414]汽车4S企业管理制度与前台接待
孟胜利
南407
  </t>
  </si>
  <si>
    <t>[030393]消费者心理学
唐三叶[0000266]
南305</t>
  </si>
  <si>
    <t>[030340]汽车发动机电控技术
罗正球[0000101] 
南207</t>
  </si>
  <si>
    <t xml:space="preserve">[030413]汽车自动变速器
蒲生红[0000258]
南505  </t>
  </si>
  <si>
    <t xml:space="preserve">[030276]汽车专业英语
佘国芹[2018017]
南105  </t>
  </si>
  <si>
    <t>[030393]消费者心理学
唐三叶[0000266]
北105</t>
  </si>
  <si>
    <t xml:space="preserve">[030413]汽车自动变速器
蒲生红[0000258]
南303  </t>
  </si>
  <si>
    <t>2020机电高职1班</t>
  </si>
  <si>
    <t>谢向花[040232]电工电子技术
南103</t>
  </si>
  <si>
    <t xml:space="preserve">赵晓辉[0000411]
[070437]体育与健康(1)
10号篮球场      </t>
  </si>
  <si>
    <t>邵芳[0000042]   
[070427]应用文写作
北101</t>
  </si>
  <si>
    <t>谢向花[040232]电工电子技术
北204</t>
  </si>
  <si>
    <t>黄林芳[0000293]
[070210]高等数学（1）
T4</t>
  </si>
  <si>
    <t>黄林芳[0000293]
[070210]高等数学（1）
图书馆1楼报告厅</t>
  </si>
  <si>
    <t>谢向花[040232]电工电子技术
北205</t>
  </si>
  <si>
    <t xml:space="preserve">贺彬[0000290]
[070524]军事理论
图书馆1楼报告厅      </t>
  </si>
  <si>
    <t>电子电气工程系</t>
  </si>
  <si>
    <t>2020机电高职2班</t>
  </si>
  <si>
    <t>张应早
电工电子技术
北502</t>
  </si>
  <si>
    <t xml:space="preserve">肖秀莲[0000055]
[070429]大学英语(1)
南104      </t>
  </si>
  <si>
    <t xml:space="preserve">肖秀莲[0000055]
[070429]大学英语(1)
南406      </t>
  </si>
  <si>
    <t>张应早
电子技术
南504</t>
  </si>
  <si>
    <t>2020应电高职班</t>
  </si>
  <si>
    <t>李涛[0000294]
[070210]高等数学（1）
南207</t>
  </si>
  <si>
    <t xml:space="preserve">李涛[0000294]
[070210]高等数学（1）
南305 </t>
  </si>
  <si>
    <t>孙姣梅[0000367]
[040011]电工基础
南303</t>
  </si>
  <si>
    <t>孙姣梅[0000367]
[040011]电工基础
南404</t>
  </si>
  <si>
    <t xml:space="preserve">贺彬[0000290]
[070524]军事理论
T1        </t>
  </si>
  <si>
    <t>2020五年机电1班</t>
  </si>
  <si>
    <t>彭立令[2014039] 
[080147]经济政治与社会
南101</t>
  </si>
  <si>
    <t xml:space="preserve">李枝海[0000162]
[070423]数学(1)
南203    </t>
  </si>
  <si>
    <t>张丽梅
[040011]电工基础
北404</t>
  </si>
  <si>
    <t>尹耕钦[0000138]
[070451]物理
北205</t>
  </si>
  <si>
    <t>刘鑫[2015028]
[070433]英语(1)
北203</t>
  </si>
  <si>
    <t>张丽梅
[040011]电工基础
北305</t>
  </si>
  <si>
    <t>2020五年机电2班</t>
  </si>
  <si>
    <t xml:space="preserve">李枝海[0000162]
[070423]数学(1)
南205    </t>
  </si>
  <si>
    <t>彭立令[2014039] 
[080147]经济政治与社会
南103</t>
  </si>
  <si>
    <t>尹耕钦[0000138]
[070451]物理
南301</t>
  </si>
  <si>
    <t>刘鑫[2015028]
[070433]英语(1)
北502</t>
  </si>
  <si>
    <t>2020智能控制高职班</t>
  </si>
  <si>
    <t>梁毅[0000024]      
[080143]思想道德修养与法律基础
T2（单周）</t>
  </si>
  <si>
    <t xml:space="preserve">谢景文[0000022] 
[070210]高等数学（1）
南203 </t>
  </si>
  <si>
    <t>梁毅[0000024]      
[080143]思想道德修养与法律基础
T4（双周）</t>
  </si>
  <si>
    <t>易小菊[0000067]  
[040011]电工基础
北206</t>
  </si>
  <si>
    <t>汪玉波[0000048]
[070429]大学英语(1)
南405</t>
  </si>
  <si>
    <t>2020智能产品高职班</t>
  </si>
  <si>
    <t xml:space="preserve">汪玉波[0000048]
[070429]大学英语(1)
南405            </t>
  </si>
  <si>
    <t>19机电高职1班</t>
  </si>
  <si>
    <t>[041023]电气CAD
钟卫鹏[2018006]
实312</t>
  </si>
  <si>
    <t xml:space="preserve">[041063]液压(气动)控制技术
曾诚[0000222]
北206  </t>
  </si>
  <si>
    <t xml:space="preserve">[041063]液压(气动)控制技术
曾诚[0000222]
北206 </t>
  </si>
  <si>
    <t>[040202]电机与电气控制技术
汪凯波[0000080]
实308</t>
  </si>
  <si>
    <t xml:space="preserve">[041062]AutoCAD机械制图
李柳[0000137]
实408   </t>
  </si>
  <si>
    <t xml:space="preserve">[040220]单片机应用技术
赵圆圆[2014004]
北203
</t>
  </si>
  <si>
    <t xml:space="preserve">[040220]单片机应用技术
赵圆圆[2014004]
实312
</t>
  </si>
  <si>
    <t>19机电高职2班</t>
  </si>
  <si>
    <t>[041023]电气CAD
钟卫鹏[2018006]
实408</t>
  </si>
  <si>
    <t>[041063]液压(气动)控制技术
曾诚[0000222]
实306</t>
  </si>
  <si>
    <t xml:space="preserve">[041062]AutoCAD机械制图
李柳[0000137]
实312   </t>
  </si>
  <si>
    <t>19机电高职3班</t>
  </si>
  <si>
    <t>[040220]单片机应用技术
赵圆圆[2014004]
实312</t>
  </si>
  <si>
    <t>[040202]电机与电气控制技术
汪凯波[0000080]
北306</t>
  </si>
  <si>
    <t>[041063]液压(气动)控制技术
江兴刚[0000220] 
实306</t>
  </si>
  <si>
    <t>19应电高职班</t>
  </si>
  <si>
    <t>[041033]传感器应用技术
李永明[2017016]
北404</t>
  </si>
  <si>
    <t>[040220]单片机应用技术
唐晨光[0000214]
北104</t>
  </si>
  <si>
    <t>[040037]电子CAD
钟峰[0000088]
北404</t>
  </si>
  <si>
    <t>[041035]电子线路EDA
钟卫连[0000221]
实312</t>
  </si>
  <si>
    <t>[040037]电子CAD
钟峰[0000088]
实312</t>
  </si>
  <si>
    <t>[041081]电路测试
李永明[2017016]
南402</t>
  </si>
  <si>
    <t>[041081]电路测试
李永明[2017016]
实406</t>
  </si>
  <si>
    <t>[040220]单片机应用技术
唐晨光[0000214]
实310</t>
  </si>
  <si>
    <t>19机电五年制1班</t>
  </si>
  <si>
    <t>[030254]钳工工艺学
唐健[0000118]
南506</t>
  </si>
  <si>
    <t xml:space="preserve">[030254]钳工工艺学
唐健[0000118]
南506   </t>
  </si>
  <si>
    <t>[040142]工程制图
段兰兰[0000305] 
北203</t>
  </si>
  <si>
    <t>[040307]C语言程序设计
钟卫连[2018008]
北204</t>
  </si>
  <si>
    <t>[040307]C语言程序设计
钟卫连[2018008]
实312</t>
  </si>
  <si>
    <t>[080149]职业生涯规划蒋镇泽[0000354]南205</t>
  </si>
  <si>
    <t>[040307]C语言程序设计
钟卫连[2018008]
北203</t>
  </si>
  <si>
    <t>[070427]应用文写作
姚元林[0000235]
T1</t>
  </si>
  <si>
    <t>19机电五年制2班</t>
  </si>
  <si>
    <t>[040307]C语言程序设计
钟卫连[2018008]
机房5</t>
  </si>
  <si>
    <t>[040142]工程制图
杨晓珍[0000145] 
北303</t>
  </si>
  <si>
    <t>[040142]工程制图
杨晓珍[0000145] 
北206</t>
  </si>
  <si>
    <t>[080149]职业生涯规划蒋镇泽[0000354]
南207</t>
  </si>
  <si>
    <t>[030254]钳工工艺学
唐健[0000118]
北302</t>
  </si>
  <si>
    <t>19智能控制高职班</t>
  </si>
  <si>
    <t>[040304]PLC应用技术
胡廷华[0000212]
实310</t>
  </si>
  <si>
    <t>[041033]传感器应用技术
李永明[2017016]
北405</t>
  </si>
  <si>
    <t>[040220]单片机应用技术
文念念[2018008]
北105</t>
  </si>
  <si>
    <t>[040220]单片机应用技术
文念念[2018008]
实310</t>
  </si>
  <si>
    <t>[040037]电子CAD
赵圆圆[2014004] 
实312</t>
  </si>
  <si>
    <t>[040037]电子CAD
赵圆圆[2014004] 
北204</t>
  </si>
  <si>
    <t>[040222]电气控制
唐绪伟
实308</t>
  </si>
  <si>
    <t>19智能产品开发高职班</t>
  </si>
  <si>
    <t>[010008]JAVA语言程序设计
李亮[2020011]
图书馆电子阅览室</t>
  </si>
  <si>
    <t xml:space="preserve">[040243]电子线路装接
孙姣梅[0000367]
实406    </t>
  </si>
  <si>
    <t xml:space="preserve">[040243]电子线路装接
孙姣梅[0000367]
实406        </t>
  </si>
  <si>
    <t>17机电五年制1班</t>
  </si>
  <si>
    <t>[041067]
机床电气故障检修(1)
冯士祥[0000082]
实305</t>
  </si>
  <si>
    <t>[041066]PLC应用技术(2)
胡廷华[0000212]
实310</t>
  </si>
  <si>
    <t>[041069]机器人基础
钟卫鹏[2018006]
北406</t>
  </si>
  <si>
    <t>[041069]机器人基础
钟卫鹏[2018006]
北504</t>
  </si>
  <si>
    <t>[040307]C语言程序设计
文念念[2018008]
实312</t>
  </si>
  <si>
    <t>17机电五年制2班</t>
  </si>
  <si>
    <t>[041069]机器人基础
钟卫鹏[2018006]
北102</t>
  </si>
  <si>
    <t xml:space="preserve">[040307]C语言程序设计
钟卫连[2018008]
北203 </t>
  </si>
  <si>
    <t xml:space="preserve">[040307]C语言程序设计
钟卫连[2018008]
实312 </t>
  </si>
  <si>
    <t>[041067]机床电气故障检修(1)
毛秀芝[0000368]
实305</t>
  </si>
  <si>
    <t>2020旅游高职1班</t>
  </si>
  <si>
    <t xml:space="preserve">汪寸琬[2020050]  
[080143]思想道德修养与法律基础
T1（单周）   </t>
  </si>
  <si>
    <t>胡彦霞[0000133]
[070429]大学英语(1)
北306</t>
  </si>
  <si>
    <t>曹雅歆[2017048] 
[080156]大学生心理健康教育
图书馆1楼报告厅</t>
  </si>
  <si>
    <t>唐绍富[0000041]
[010433]计算机应用基础
机房3</t>
  </si>
  <si>
    <t xml:space="preserve">汪寸琬[2020050]  
[080143]思想道德修养与法律基础
T3（双周）   </t>
  </si>
  <si>
    <t>高文[0000231]
[050399]旅游礼仪
北302</t>
  </si>
  <si>
    <t>胡彦霞[0000133]
[070429]大学英语(1)
南501</t>
  </si>
  <si>
    <t>谌玲[0000422]
[050396]旅游学概论
南508</t>
  </si>
  <si>
    <t xml:space="preserve">汪寸琬[2020050]  
[080143]思想道德修养与法律基础
T4（双周）   </t>
  </si>
  <si>
    <t xml:space="preserve">黄双双[2017006]      
[070524]军事理论
T2        </t>
  </si>
  <si>
    <t>商贸管理系</t>
  </si>
  <si>
    <t>2020旅游高职2班</t>
  </si>
  <si>
    <t xml:space="preserve">高文[0000231]
[050399]旅游礼仪
北301 </t>
  </si>
  <si>
    <t>付云凯[2018029]   
[010433]计算机应用基础
实301</t>
  </si>
  <si>
    <t>2020旅游高职3班</t>
  </si>
  <si>
    <t>谌玲[0000422]
[050396]旅游学概论
南507</t>
  </si>
  <si>
    <t xml:space="preserve">谢少平[0000313]
[080143]思想道德修养与法律基础
T1（双周）   </t>
  </si>
  <si>
    <t xml:space="preserve">谢少平[0000313]
[080143]思想道德修养与法律基础
T2（单周）   </t>
  </si>
  <si>
    <t xml:space="preserve">杨斌[0000112]
[010433]计算机应用基础
实301 </t>
  </si>
  <si>
    <t>田胜斌[0000068]
[070429]大学英语(1)
南408</t>
  </si>
  <si>
    <t xml:space="preserve">谢少平[0000313]
[080143]思想道德修养与法律基础
图书馆1楼报告厅（双周）   </t>
  </si>
  <si>
    <t>高文[0000231]
[050399]旅游礼仪
北104</t>
  </si>
  <si>
    <t>田胜斌[0000068]
[070429]大学英语(1)
南308</t>
  </si>
  <si>
    <t>2020旅游高职4班</t>
  </si>
  <si>
    <t xml:space="preserve">罗明[0000218]
[010433]计算机应用基础
实501 </t>
  </si>
  <si>
    <t>2020五年旅游1班</t>
  </si>
  <si>
    <t xml:space="preserve">贺琳[2020061]
[080170]历史（1）
北301   </t>
  </si>
  <si>
    <t xml:space="preserve">彭立令[2014039]
[080147]经济政治与社会
南105      </t>
  </si>
  <si>
    <t xml:space="preserve">刘湘霞
[0000359]
[050521]中国旅游地理
南507 </t>
  </si>
  <si>
    <t>谌玲[0000422]
[050396]旅游学概论
南401</t>
  </si>
  <si>
    <t>2020会计高职1班</t>
  </si>
  <si>
    <t>汪玉波[0000048] 
[070429]大学英语(1)
南404</t>
  </si>
  <si>
    <t>王霞[0000146]        
[070437]体育与健康(1)
6号篮球场</t>
  </si>
  <si>
    <t xml:space="preserve">
常志彬[2018034]   [080156]大学生心理健康教育
T3</t>
  </si>
  <si>
    <t>粟德琼[0000199]
[050247]基础会计
南504</t>
  </si>
  <si>
    <t>汪玉波[0000048] 
[070429]大学英语(1)
北105</t>
  </si>
  <si>
    <t>粟德琼[0000199]
[050247]基础会计
南505</t>
  </si>
  <si>
    <t>龙宜霈[2017014]      
[070427]应用文写作
北101</t>
  </si>
  <si>
    <t xml:space="preserve">李芬芬[2015003]
[050626]财经法规与会计职业道德
T2 </t>
  </si>
  <si>
    <t>2020会计高职2班</t>
  </si>
  <si>
    <t>滕露[0000247]      
[070210]高等数学（1）
南302</t>
  </si>
  <si>
    <t xml:space="preserve">宋伟[0000062]
[070429]大学英语(1)
北103   </t>
  </si>
  <si>
    <t>2020会计高职3班</t>
  </si>
  <si>
    <t xml:space="preserve">周英[0000059]  
[070429]大学英语(1)
北102     </t>
  </si>
  <si>
    <t>2020会计高职4班</t>
  </si>
  <si>
    <t xml:space="preserve">吴亮[2016030]
[070210]高等数学（1）
南304 </t>
  </si>
  <si>
    <t>舒会芳[0000373]
[050247]基础会计
南507</t>
  </si>
  <si>
    <t xml:space="preserve">吴亮[2016030]
[070210]高等数学（1）
南305 </t>
  </si>
  <si>
    <t>沈杉林[2014050]
[050626]财经法规与会计职业道德
T3</t>
  </si>
  <si>
    <t xml:space="preserve">黄双双[2017006]      
[070524]军事理论
T1        </t>
  </si>
  <si>
    <t>2020会计高职5班</t>
  </si>
  <si>
    <t xml:space="preserve">
常志彬[2018034]   [080156]大学生心理健康教育
T4</t>
  </si>
  <si>
    <t>2020会计高职6班</t>
  </si>
  <si>
    <t>黄林芳[0000293]
[070210]高等数学（1）
南507</t>
  </si>
  <si>
    <t>黄林芳[0000293]
[070210]高等数学（1）
南106</t>
  </si>
  <si>
    <t>李芬芬[2015003]
[050626]财经法规与会计职业道德
T2</t>
  </si>
  <si>
    <t>2020会计高职7班</t>
  </si>
  <si>
    <t>龙宜霈[2017014]      
[070427]应用文写作
北105</t>
  </si>
  <si>
    <t xml:space="preserve">李芬芬[2015003]
[050247]基础会计
南407    </t>
  </si>
  <si>
    <t>向巍[2019005]  
[080143]思想道德修养与法律基础（双）
T4</t>
  </si>
  <si>
    <t>向巍[2019005]  
[080143]思想道德修养与法律基础（单）
T4</t>
  </si>
  <si>
    <t>龙宜霈[2017014]      
[070427]应用文写作
北103</t>
  </si>
  <si>
    <t xml:space="preserve">
常志彬[2018034]   [080156]大学生心理健康教育
单周在T3，双周在T4</t>
  </si>
  <si>
    <t>杨艳青[0000075]      
[070437]体育与健康(1)
8号篮球场</t>
  </si>
  <si>
    <t>向巍[2019005]  
[080143]思想道德修养与法律基础（双）
T3</t>
  </si>
  <si>
    <t xml:space="preserve">梁兴华[0000143]
[070429]大学英语(1)
北404 </t>
  </si>
  <si>
    <t>2020物流高职1班</t>
  </si>
  <si>
    <t>汪寸琬[2020050]  
[080143]思想道德修养与法律基础
T1（双周）</t>
  </si>
  <si>
    <t xml:space="preserve">汪寸琬[2020050]  
[080143]思想道德修养与法律基础
T4（单周）   </t>
  </si>
  <si>
    <t xml:space="preserve">蒋林芳[2017032]
[070427]应用文写作
北501 </t>
  </si>
  <si>
    <t>胡彦霞[0000133]
[070429]大学英语(1)
南205</t>
  </si>
  <si>
    <t xml:space="preserve">吴咏春[2017003]
[050287]物流基础
南302    </t>
  </si>
  <si>
    <t>胡彦霞[0000133]
[070429]大学英语(1)
南102</t>
  </si>
  <si>
    <t xml:space="preserve">谢红英[0000060]
[010433]计算机应用基础
实301      </t>
  </si>
  <si>
    <t xml:space="preserve">吴咏春[2017003]
[050287]物流基础
南104    </t>
  </si>
  <si>
    <t xml:space="preserve">谢红英[0000060]
[010433]计算机应用基础
实501      </t>
  </si>
  <si>
    <t>2020物流高职2班</t>
  </si>
  <si>
    <t xml:space="preserve">汪寸琬[2020050]  
[080143]思想道德修养与法律基础
T1（双周）   </t>
  </si>
  <si>
    <t xml:space="preserve">吴咏春[2017003]
[050287]物流基础
南302   </t>
  </si>
  <si>
    <t>2020移动商务高职1班</t>
  </si>
  <si>
    <t>陈幸如[2018041]      
[010433]计算机应用基础
机房3</t>
  </si>
  <si>
    <t xml:space="preserve">李佑武[0000321]
[070210]高等数学（1）
北301
</t>
  </si>
  <si>
    <t xml:space="preserve">宋伟[0000062]
[070429]大学英语(1)
北103
   </t>
  </si>
  <si>
    <t xml:space="preserve">刘禹[0000312]
[050589]平面设计
实503 </t>
  </si>
  <si>
    <t>2020移动商务高职2班</t>
  </si>
  <si>
    <t xml:space="preserve">肖秀莲[0000055]
[070429]大学英语(1)
南506     </t>
  </si>
  <si>
    <t>19旅游高职1班</t>
  </si>
  <si>
    <t xml:space="preserve">[050441]茶文化与茶艺
李玉华[0000200]
实502 </t>
  </si>
  <si>
    <t xml:space="preserve">[050542]旅游政策与法规
张萍[0000205]
南307 </t>
  </si>
  <si>
    <t>[050523]导游服务能力
刘慧[0000303]
南207</t>
  </si>
  <si>
    <t xml:space="preserve">[050520]湖南导游基础
刘湘霞[0000359]
南201
</t>
  </si>
  <si>
    <t xml:space="preserve">[050366]旅游市场营销学
武超[0000311]
北103   </t>
  </si>
  <si>
    <t>[050420]导游业务(1)
聂瑞希[2020004] 
T3</t>
  </si>
  <si>
    <t>19旅游高职2班</t>
  </si>
  <si>
    <t>[050523]导游服务能力
刘慧[0000303]
南402</t>
  </si>
  <si>
    <t xml:space="preserve">[050366]旅游市场营销学
武超[0000311]
北305    </t>
  </si>
  <si>
    <t xml:space="preserve">[050542]旅游政策与法规
张萍[0000205]
南102 </t>
  </si>
  <si>
    <t>[050441]茶文化与茶艺
仇云龙[2016041]
实502</t>
  </si>
  <si>
    <t>19旅游五年制班</t>
  </si>
  <si>
    <t>[050441]茶文化与茶艺
肖向红[0000451]
实502</t>
  </si>
  <si>
    <t xml:space="preserve">[050546]民歌与曲艺
陈骋[2017041]
南402 </t>
  </si>
  <si>
    <t>[050519]全国导游基础
谌玲[0000422]
南205</t>
  </si>
  <si>
    <t>[050542]旅游政策与法规
张萍[0000205]
南308</t>
  </si>
  <si>
    <t>[080149]职业生涯规划  蒋镇泽[0000354]南205</t>
  </si>
  <si>
    <t>[050519]全国导游基础
谌玲[0000422]
南401</t>
  </si>
  <si>
    <t>19会计高职1班</t>
  </si>
  <si>
    <t xml:space="preserve">[010412]EXCEL在财务报表中的应用
向新宇[2018025]
实301
  </t>
  </si>
  <si>
    <t xml:space="preserve">[050243]财务管理
刘玲[2018024]
南305 </t>
  </si>
  <si>
    <t>金税财务应用
粟龄慧[2016035]
实501</t>
  </si>
  <si>
    <t>[050170]管理会计
邓邵军[0000360]
南508</t>
  </si>
  <si>
    <t>[050239]财务会计(2)
邓邵军[0000360]
南506</t>
  </si>
  <si>
    <t xml:space="preserve">[050239]财务会计(2)
邓邵军[0000360]
南506 </t>
  </si>
  <si>
    <t xml:space="preserve">[070439]体育与健康(3)
王霞[0000146]
6号篮球场 </t>
  </si>
  <si>
    <t>[070446]演讲与口才
郑明娥[2018036]
南308</t>
  </si>
  <si>
    <t>[050232]统计学
蒋琼[0000056]
南408</t>
  </si>
  <si>
    <t>19会计高职2班</t>
  </si>
  <si>
    <t>[050170]管理会计
廖松[0000201] 
南508</t>
  </si>
  <si>
    <t xml:space="preserve">[050023]证券知识
蒋玉[0000117]
南205  </t>
  </si>
  <si>
    <t>[050281]电子商务
张金生[0000296]
实303</t>
  </si>
  <si>
    <t>[050173]成本会计
沈杉林[2014050]
北105</t>
  </si>
  <si>
    <t>[050232]统计学
蒋琼[0000056]
南302</t>
  </si>
  <si>
    <t>[050239]财务会计(2)
粟龄慧[2016035]
南307</t>
  </si>
  <si>
    <t>[050173]成本会计
沈杉林[2014050]
北104</t>
  </si>
  <si>
    <t>金税财务应用
邓邵军[0000360]
实301</t>
  </si>
  <si>
    <t>19会计高职3班</t>
  </si>
  <si>
    <t>金税财务应用
杨继秀[0000237]
实503</t>
  </si>
  <si>
    <t>[050239]财务会计(2)
粟龄慧[2016035]
北505</t>
  </si>
  <si>
    <t>19会计高职4班</t>
  </si>
  <si>
    <t>[050239]财务会计(2)
杨继秀[0000237]
北202</t>
  </si>
  <si>
    <t xml:space="preserve">[050239]财务会计(2)
杨继秀[0000237]
北202 </t>
  </si>
  <si>
    <t>[050173]成本会计
程晓艳[0000445]
南307</t>
  </si>
  <si>
    <t xml:space="preserve">[050232]统计学
袁梦姣[2020006]
北403 </t>
  </si>
  <si>
    <t xml:space="preserve">[050023]证券知识
蒋玉[0000117]
南206 </t>
  </si>
  <si>
    <t>[050281]电子商务
张金生[0000296]
实301</t>
  </si>
  <si>
    <t>金税财务应用
粟德琼[0000199]
实501</t>
  </si>
  <si>
    <t>[050173]成本会计
程晓艳[0000445]
南104</t>
  </si>
  <si>
    <t>19会计高职5班</t>
  </si>
  <si>
    <t>金税财务应用
舒会芳[0000373]
实501</t>
  </si>
  <si>
    <t xml:space="preserve">[050023]证券知识
蒋玉[0000117]
南206  </t>
  </si>
  <si>
    <t xml:space="preserve">[050232]统计学
袁梦姣[2020006]
南206 </t>
  </si>
  <si>
    <t>19物流高职1班</t>
  </si>
  <si>
    <t>[050564]电商物流运营实务
朱周华[0000295]  
北205</t>
  </si>
  <si>
    <t xml:space="preserve">[010008]JAVA语言程序设计
李亮[2020011]
实503  </t>
  </si>
  <si>
    <t>[050300]供应链管理
刘新贵[0000203]
实301</t>
  </si>
  <si>
    <t xml:space="preserve">[050010]物流企业管理
吴咏春[2017003]
南308      </t>
  </si>
  <si>
    <t>[050489]物流信息管理系统
刘新贵[0000203]
实301</t>
  </si>
  <si>
    <t>[050008]物流营销实务
胡晋铭[0000401] 
南402</t>
  </si>
  <si>
    <t>19物流高职2班</t>
  </si>
  <si>
    <t xml:space="preserve">[010008]JAVA语言程序设计
李亮[2020011]
机房6  </t>
  </si>
  <si>
    <t>[050008]物流营销实务
胡晋铭[0000401] 
南407</t>
  </si>
  <si>
    <t>[050564]电商物流运营实务
朱周华[0000295]  
南306</t>
  </si>
  <si>
    <t>19移动商务高职1班</t>
  </si>
  <si>
    <t>[050485]商务礼仪
谢伊玲[0000430] 
南306</t>
  </si>
  <si>
    <t>[050584]移动商务支付与安全
张金生[0000296]
实303</t>
  </si>
  <si>
    <t>[050585]PR
刘禹[0000312]  
实503</t>
  </si>
  <si>
    <t>[050583]办公软件高级应用
王洋[2017024]
实501</t>
  </si>
  <si>
    <t>[050588]微信营销
王洋[2017024]
实303</t>
  </si>
  <si>
    <t xml:space="preserve">[050587]移动商务客户服务与管理
粟珣博[2016006]
实303  </t>
  </si>
  <si>
    <t>19移动商务高职2班</t>
  </si>
  <si>
    <t xml:space="preserve">[050587]移动商务客户服务与管理
粟珣博[2016006]
实503  </t>
  </si>
  <si>
    <t>17旅游管理五年制1班</t>
  </si>
  <si>
    <t>[050126]电子商务
蒋琼[0000056]
南405</t>
  </si>
  <si>
    <t>[050525]旅游企业人力资源管理
黄双双[2017006]
南103</t>
  </si>
  <si>
    <t>[050366]旅游市场营销学
尤祺明[2016017] 
南403</t>
  </si>
  <si>
    <t>[050525]旅游企业人力资源管理
黄双双[2017006] 南407</t>
  </si>
  <si>
    <t>[050543]地方导游服务
刘慧[0000303]
南207</t>
  </si>
  <si>
    <t>2020牧医农特高职1班</t>
  </si>
  <si>
    <t xml:space="preserve">杨旭[2014028]
[060191]动物生化
南505        </t>
  </si>
  <si>
    <t xml:space="preserve">苏五珍[0000225]
[060151]动物解剖
南303      </t>
  </si>
  <si>
    <t>苏五珍[0000225]
[060151]动物解剖
南503</t>
  </si>
  <si>
    <t>罗毅华[0000021]      
[080143]思想道德修养与法律基础
T3（单周）</t>
  </si>
  <si>
    <t>罗毅华[0000021]      
[080143]思想道德修养与法律基础
T3（双周）</t>
  </si>
  <si>
    <t xml:space="preserve">周英[0000059]  
[070429]大学英语(1)
北202     </t>
  </si>
  <si>
    <t>梁迎春[0000348]      
[070427]应用文写作
南302</t>
  </si>
  <si>
    <t>动物科技系</t>
  </si>
  <si>
    <t>2020牧医农特高职2班</t>
  </si>
  <si>
    <t>2020牧医高职1班</t>
  </si>
  <si>
    <t>苏五珍[0000225]
[060151]动物解剖
南501</t>
  </si>
  <si>
    <t>苏五珍[0000225]
[060151]动物解剖
南506</t>
  </si>
  <si>
    <t>邵芳[0000042] 
[070427]应用文写作
图书馆1楼报告厅</t>
  </si>
  <si>
    <t>2020牧医高职2班</t>
  </si>
  <si>
    <t xml:space="preserve">张铭[2016033]
[060191]动物生化
南404        </t>
  </si>
  <si>
    <t>王吉英[0000476]      
[060151]动物解剖
南104</t>
  </si>
  <si>
    <t>2020五年畜牧班</t>
  </si>
  <si>
    <t>肖凌云[0000406]      
[060234]动物学基础
北502</t>
  </si>
  <si>
    <t xml:space="preserve">冯梅[0000170]
[070423]数学(1)
南404 </t>
  </si>
  <si>
    <t>肖凌云[0000406]      
[060234]动物学基础
南402</t>
  </si>
  <si>
    <t xml:space="preserve">张铭[2016033]
[060233]无机化学
南505        </t>
  </si>
  <si>
    <t>2020宠物高职班</t>
  </si>
  <si>
    <t>邵芳[0000042] 
[070427]应用文写作
南203</t>
  </si>
  <si>
    <t xml:space="preserve">侯强红[0000281]
[060181]动物生理
南304      </t>
  </si>
  <si>
    <t>邵芳[0000042] 
[070427]应用文写作
南106</t>
  </si>
  <si>
    <t>王吉英[0000476]      
[060204]宠物解剖
南103</t>
  </si>
  <si>
    <t>2020动医（宠物医师）高职1班</t>
  </si>
  <si>
    <t>蒋林芳[2017032]
[070427]应用文写作
北501</t>
  </si>
  <si>
    <t>杨海鑫[2020058]      
[070437]体育与健康(1)
10号篮球场</t>
  </si>
  <si>
    <t>王吉英[0000476]      
[060151]动物解剖
南103</t>
  </si>
  <si>
    <t>2020动医（宠物医师）高职2班</t>
  </si>
  <si>
    <t>衣蕾[2020057]
[060151]动物解剖        
南305</t>
  </si>
  <si>
    <t>衣蕾[2020057]
[060151]动物解剖        
南207</t>
  </si>
  <si>
    <t>杨海鑫[2020058]      
[070437]体育与健康(1)
风雨篮球场</t>
  </si>
  <si>
    <t>2020动医（宠物医师）高职3班</t>
  </si>
  <si>
    <t>肖凌云[0000406]      
[060234]动物学基础
北102</t>
  </si>
  <si>
    <t xml:space="preserve">唐圣晟[0000163]
[070427]应用文写作
北101  </t>
  </si>
  <si>
    <t>汪寸琬[2020050]      
[080143]思想道德修养与法律基础
T2（单周）</t>
  </si>
  <si>
    <t>汪寸琬[2020050]         
[080143]思想道德修养与法律基础
T4（单周）</t>
  </si>
  <si>
    <t>衣蕾[2020057]
[060151]动物解剖        
南505</t>
  </si>
  <si>
    <t>汪寸琬[2020050]             
[080143]思想道德修养与法律基础
T2（双周）</t>
  </si>
  <si>
    <t>王玥[0000125]      
[070437]体育与健康(1)
1号篮球场</t>
  </si>
  <si>
    <t>2020动医（宠物医师）高职4班</t>
  </si>
  <si>
    <t>杨海鑫[2020058]      
[070437]体育与健康(1)
田径场</t>
  </si>
  <si>
    <t xml:space="preserve">李中波[2018009]
[060151]动物解剖
北405      </t>
  </si>
  <si>
    <t>肖凌云[0000406]      
[060234]动物学基础
南304</t>
  </si>
  <si>
    <t>2020动医（宠物医师）高职5班</t>
  </si>
  <si>
    <t xml:space="preserve">刘淑君[2019015]
[070429]大学英语(1)
南303  </t>
  </si>
  <si>
    <t xml:space="preserve">刘淑君[2019015]
[070429]大学英语(1)
南308  </t>
  </si>
  <si>
    <t>李中波[2018009]
[060151]动物解剖
北203</t>
  </si>
  <si>
    <t>李中波[2018009]
[060151]动物解剖
北406</t>
  </si>
  <si>
    <t>2020动药高职班</t>
  </si>
  <si>
    <t xml:space="preserve">张铭[2016033]
[060192]有机化学
南502        </t>
  </si>
  <si>
    <t xml:space="preserve">李中波[2018009]
[060151]动物解剖
北203      </t>
  </si>
  <si>
    <t>19牧医高职班</t>
  </si>
  <si>
    <t>[060090]动物繁殖
苏五珍[2014008]
 南308</t>
  </si>
  <si>
    <t xml:space="preserve">[060046]动物营养与饲料
张光友
[0000468]
南202  </t>
  </si>
  <si>
    <t>[060014]淡水养殖与鱼病防治
黄光中[0000175]
南304</t>
  </si>
  <si>
    <t>[060090]动物繁殖
苏五珍[2014008]
 南501</t>
  </si>
  <si>
    <t>[060007]动物药理
黄民省[200225]
南104</t>
  </si>
  <si>
    <t>[060006]动物病理
王湘[0000464]
南106</t>
  </si>
  <si>
    <t>[060237]兽医临床诊疗技术
舒鸣[0000467]
T2</t>
  </si>
  <si>
    <t>19牧医农特高职班</t>
  </si>
  <si>
    <t xml:space="preserve">[060007]动物药理
黄民省[0000469]
 南301  </t>
  </si>
  <si>
    <t>[060006]动物病理
衣蕾[2020057]
南103</t>
  </si>
  <si>
    <t>[060237]兽医临床诊疗技术
舒鸣[0000467]
南201</t>
  </si>
  <si>
    <t xml:space="preserve">[060046]动物营养与饲料
张光友[0000468]
南202  </t>
  </si>
  <si>
    <t>[060090]动物繁殖
苏五珍[0000352]
南205</t>
  </si>
  <si>
    <t>19牧医五年制班</t>
  </si>
  <si>
    <t>[080149]职业生涯规划 李艳萍[0000208] 南407</t>
  </si>
  <si>
    <t xml:space="preserve">[060182]动物微生物与免疫(工)
罗维[2018010]
南307 </t>
  </si>
  <si>
    <t>[060154]动物遗传育种（工）
尧国民[0000099]
南304</t>
  </si>
  <si>
    <t>[060181]动物生理
衣蕾[2020057]
南206</t>
  </si>
  <si>
    <t>19宠物高职班</t>
  </si>
  <si>
    <t>[060061]宠物育种与繁殖技术
郭青春[2014008] 
北105</t>
  </si>
  <si>
    <t xml:space="preserve">[060007]动物药理
白玲[0000469]
 南301  </t>
  </si>
  <si>
    <t>[060068]观赏鱼养殖与防疫
黄光中[0000175]
南304</t>
  </si>
  <si>
    <t>[060200]宠物护理与美容
杨世培
[20021]
南303</t>
  </si>
  <si>
    <t>[060200]宠物护理与美容
杨世培[0000476]
南105</t>
  </si>
  <si>
    <t>[060258]宠物鉴赏
吴佳建
[200226]
南207</t>
  </si>
  <si>
    <t>19动医高职1班</t>
  </si>
  <si>
    <t xml:space="preserve">[060203]动物临床诊断
罗世民[0000123]
南306  </t>
  </si>
  <si>
    <t xml:space="preserve">[060106]动物微生物与免疫06
罗维[2018010]
南307 </t>
  </si>
  <si>
    <t>[060106]动物微生物与免疫06
罗维[2018010]
南307</t>
  </si>
  <si>
    <t>[060006]动物病理
王湘[0000464]
南104</t>
  </si>
  <si>
    <t>19动医高职2班</t>
  </si>
  <si>
    <t>[060006]动物病理
王湘[0000464]
南305</t>
  </si>
  <si>
    <t>19药学高职班</t>
  </si>
  <si>
    <t>[060259]药物化学
白玲[0000469]
 南301</t>
  </si>
  <si>
    <t>[060263]兽医中药学
李进军
[0000094]
动物医院</t>
  </si>
  <si>
    <t>17畜牧五年制1班</t>
  </si>
  <si>
    <t>[060162]禽生产(工)
[0000131]
南104</t>
  </si>
  <si>
    <t>[060215]兽医公共卫生学
肖凌云[0000406]
南201</t>
  </si>
  <si>
    <t>[060162]禽生产(工)
周玉林[0000131]
南502</t>
  </si>
  <si>
    <t xml:space="preserve">[060217]
动物传染病防治技术
李进军
[0000094]
动物医院
</t>
  </si>
  <si>
    <t>[060018]特种经济动物养殖
黄光中[0000175]
南304</t>
  </si>
  <si>
    <t xml:space="preserve">[060146]
牛羊生产技术
张光友[0000468]
南403    </t>
  </si>
  <si>
    <t xml:space="preserve">[060172]畜产品加工(工)
向敏[0000272]
南308  </t>
  </si>
  <si>
    <t xml:space="preserve">[060217]
动物传染病防治技术
李进军
[0000094]
动物医院 
</t>
  </si>
  <si>
    <t>2020服装高职1班</t>
  </si>
  <si>
    <t xml:space="preserve">龙思瑾[2016028]
[070277]服装材料学
北204   </t>
  </si>
  <si>
    <r>
      <t>尹佳[0000091]
[070365]设计基础（单双周都要上课）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 xml:space="preserve">图501   </t>
    </r>
  </si>
  <si>
    <t>李亚玲[2014037]
[070427]应用文写作
南102</t>
  </si>
  <si>
    <r>
      <t>尹佳[0000091]
[070365]设计基础（双周）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 xml:space="preserve">图501   </t>
    </r>
  </si>
  <si>
    <t xml:space="preserve">胡超芙[2020051]
[070437]体育与健康(1)
风雨球场      </t>
  </si>
  <si>
    <t>李亚玲[2014037]
[070427]应用文写作
南201</t>
  </si>
  <si>
    <t>刘理[2016015]        
[070531]设计构成
图5服装综合实训室2</t>
  </si>
  <si>
    <t>人文科学技术系</t>
  </si>
  <si>
    <t>2020服装高职2班</t>
  </si>
  <si>
    <r>
      <t>尹佳[0000091]
[070365]设计基础（双周）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 xml:space="preserve">图504   </t>
    </r>
  </si>
  <si>
    <t>刘理[2016015]        
[070531]设计构成
图5服装综合实训室1（绘图）</t>
  </si>
  <si>
    <t>2020服装高职3班</t>
  </si>
  <si>
    <t xml:space="preserve">尹佳[0000091]
[070365]设计基础（单双周都要上课）
图504   </t>
  </si>
  <si>
    <t xml:space="preserve">李俊佳[2020018] 
[070277]服装材料学
北306   </t>
  </si>
  <si>
    <t>2020五年服装1班</t>
  </si>
  <si>
    <t>陈攀杰[2020056]   
[080172]思想政治经济与社会
南105</t>
  </si>
  <si>
    <t xml:space="preserve">贺媛媛[2020005]
[070365]设计基础（单双周都上）
图501   </t>
  </si>
  <si>
    <t xml:space="preserve">贺媛媛[2020005]
[070365]设计基础（双周）
图501   </t>
  </si>
  <si>
    <t xml:space="preserve">刘鑫[2015028]
[070433]英语(1)
南401  </t>
  </si>
  <si>
    <t>李晓丹[2014006]      
[070531]设计构成
实110</t>
  </si>
  <si>
    <t>19服装高职1班</t>
  </si>
  <si>
    <t>[070481]服装设计(1)
段文准[2014015]
北105</t>
  </si>
  <si>
    <t xml:space="preserve">[070458]服装缝制工艺(3)
李晓丹[2014006]
实207 </t>
  </si>
  <si>
    <t>[070396]时装画技法（2）
贺媛媛[2020005]
北206</t>
  </si>
  <si>
    <t>[070534]文学欣赏
李慧[2015013]  南103</t>
  </si>
  <si>
    <t>[070461]美术设计基础(2)
尹佳[0000091] 
图5服装综合实训室1（绘图）</t>
  </si>
  <si>
    <t>[070466]服装立体剪裁(1)
李俊佳[2020018]
实209</t>
  </si>
  <si>
    <t xml:space="preserve">[070463]服装CAD(1)
刘毅[0000387]
图书馆人文系机房 </t>
  </si>
  <si>
    <t>[070474]电脑辅助设计(1)
尹佳[0000091] 
图书馆电子阅览室</t>
  </si>
  <si>
    <t>19服装高职2班</t>
  </si>
  <si>
    <t xml:space="preserve">[070466]服装立体剪裁(1)
向静波[0000130]
实209  </t>
  </si>
  <si>
    <t>[070481]服装设计(1)
段文准[2014015]
北203</t>
  </si>
  <si>
    <t>[070396]时装画技法（2）
贺媛媛[2020005]
北204</t>
  </si>
  <si>
    <t xml:space="preserve">[070458]服装缝制工艺(3)
向静波[0000130]
实207  </t>
  </si>
  <si>
    <t>[070534]文学欣赏
李慧[2015013]  南202</t>
  </si>
  <si>
    <t>[070461]
美术设计基础(2)
于焕军[2014027]
服装综合实训室</t>
  </si>
  <si>
    <t>[070474]电脑辅助设计(1)
尹佳[0000091] 
图书馆人文系机房</t>
  </si>
  <si>
    <t>19服装高职3班</t>
  </si>
  <si>
    <t>[070481]服装设计(1)
段文准[2014015]
北201</t>
  </si>
  <si>
    <t>[070396]时装画技法（2）
贺媛媛[2020005]
北201</t>
  </si>
  <si>
    <t xml:space="preserve">[070458]服装缝制工艺(3)
李晓丹[2020018]
实207  </t>
  </si>
  <si>
    <t>19服装五年制班</t>
  </si>
  <si>
    <t>[070454]服装平面结构设计(3)
李俊佳[2020018]
服装综合实训室</t>
  </si>
  <si>
    <t>[070461]美术设计基础(2)
贺媛媛[2020005]
服装综合实训室</t>
  </si>
  <si>
    <t>[070277]服装材料学
李俊佳[2020018]
北302</t>
  </si>
  <si>
    <t xml:space="preserve">[070458]服装缝制工艺(3)
谢春伶[0000370] 
实207  </t>
  </si>
  <si>
    <t>[070348]时装画技法（1）
龙思瑾[2016028]
北202</t>
  </si>
  <si>
    <t>[070354]中外服装史
李佳俊[2015002]
南101</t>
  </si>
  <si>
    <t>17服装五年制1班</t>
  </si>
  <si>
    <t>[070476]电脑辅助设计(3)
贺媛媛[2020005]
图书馆人文系机房</t>
  </si>
  <si>
    <t xml:space="preserve">[070496]服装配饰设计
李俊佳[2020018]
北302  </t>
  </si>
  <si>
    <t>[070397]服装图案设计(1)
贺媛嫒[2015002]
北204</t>
  </si>
  <si>
    <t xml:space="preserve">[070467]服装立体剪裁(2)
叶宇桦[2014014] 
实209 </t>
  </si>
  <si>
    <t xml:space="preserve">[070495]服装缝制工艺(6)
谢春伶[0000370] 
实207  </t>
  </si>
  <si>
    <t>[070508]民族服饰工艺
叶宇桦[2014014] 
实209</t>
  </si>
  <si>
    <t>2020建筑高职1班</t>
  </si>
  <si>
    <t xml:space="preserve">龙健[0000104]
[070429]大学英语(1)
南102 </t>
  </si>
  <si>
    <t xml:space="preserve">龙健[0000104]
[070429]大学英语(1)
南401 </t>
  </si>
  <si>
    <t xml:space="preserve">舒爱平[0000456]
[070437]体育与健康(1)
10号篮球场      </t>
  </si>
  <si>
    <t xml:space="preserve">尹细莲[0000333]
[210001]建筑材料与检测
南502 </t>
  </si>
  <si>
    <t>吴亮[2016030]
[070210]高等数学（1）
北501</t>
  </si>
  <si>
    <t>建筑工程系</t>
  </si>
  <si>
    <t>2020建筑高职2班</t>
  </si>
  <si>
    <t>2020建筑高职3班</t>
  </si>
  <si>
    <t xml:space="preserve">李涛[0000294]
[070210]高等数学（1）
南207 </t>
  </si>
  <si>
    <t xml:space="preserve">刘潜宁[2015019]
[210001]建筑材料与检测
南502   </t>
  </si>
  <si>
    <t xml:space="preserve">龙健[0000104]
[070429]大学英语(1)
北502 </t>
  </si>
  <si>
    <t>2020五年建筑1班</t>
  </si>
  <si>
    <t xml:space="preserve">孟祥宇[0000424]
[210007]建筑识图与构造(上)
南402  </t>
  </si>
  <si>
    <t xml:space="preserve">曾维湘[0000335]    
[210001]建筑材料与检测
南306 </t>
  </si>
  <si>
    <t xml:space="preserve">冯梅[0000170]
[070423]数学(1)
南402 </t>
  </si>
  <si>
    <t>陈攀杰[2020056]  
[080147]经济政治与社会
南101</t>
  </si>
  <si>
    <t>2020五年建筑2班</t>
  </si>
  <si>
    <t xml:space="preserve">曾维湘[0000335]    
[210001]建筑材料与检测
南103 </t>
  </si>
  <si>
    <t xml:space="preserve">刘鑫[2015028]
[070433]英语(1)
南404  </t>
  </si>
  <si>
    <t>2020造价（房屋建筑）高职1班</t>
  </si>
  <si>
    <t>杨顺武[0000332]
[210007]建筑识图与构造(上)
北303</t>
  </si>
  <si>
    <t xml:space="preserve">舒爱平[0000456]
[070437]体育与健康(1)
风雨篮球场      </t>
  </si>
  <si>
    <t xml:space="preserve">李佑武[0000321]
[070210]高等数学（1）
南408
</t>
  </si>
  <si>
    <t xml:space="preserve">李佑武[0000321]
[070210]高等数学（1）
南206
</t>
  </si>
  <si>
    <t>2020造价（房屋建筑）高职2班</t>
  </si>
  <si>
    <t>杨顺武[0000332]
[210007]建筑识图与构造(上)
北402</t>
  </si>
  <si>
    <t>2020市政高职班</t>
  </si>
  <si>
    <t xml:space="preserve">阮晓玲[0000326]
[210128]市政工程识图
北305 </t>
  </si>
  <si>
    <t xml:space="preserve">阮晓玲[0000326]
[210128]市政工程识图
北302 </t>
  </si>
  <si>
    <t>19建筑高职1班</t>
  </si>
  <si>
    <t xml:space="preserve">[210013]建筑施工组织与管理
唐景瑞[2018037] 
北402
</t>
  </si>
  <si>
    <t>[210014]施工技术
李文博[2014009] 
南403</t>
  </si>
  <si>
    <t>[210014]施工技术
李文博[2014009] 
南206</t>
  </si>
  <si>
    <t xml:space="preserve">[210029]建筑力学
粟幼琼[0000329]
北303
</t>
  </si>
  <si>
    <t xml:space="preserve">[210011]建筑法规
易佩弦[0070603]
南406 </t>
  </si>
  <si>
    <t>[210014]施工技术
李文博[2014009] 
南408</t>
  </si>
  <si>
    <t xml:space="preserve">[210029]建筑力学
粟幼琼[0000329]
北304
</t>
  </si>
  <si>
    <t>[210160]BIM基础建模
杨译淞[0000366]
实408</t>
  </si>
  <si>
    <t>建筑CAD  钟东  实405</t>
  </si>
  <si>
    <t>19建筑高职2班</t>
  </si>
  <si>
    <t xml:space="preserve">[210029]建筑力学
周志海[0000329]
南202
</t>
  </si>
  <si>
    <t>[210160]BIM基础建模
杨译淞[0000366]
实405</t>
  </si>
  <si>
    <t xml:space="preserve">[210029]建筑力学
周志海[0000329]
南103
</t>
  </si>
  <si>
    <t xml:space="preserve">[210029]建筑力学
周志海[0000329]
北303
</t>
  </si>
  <si>
    <t>[210014]施工技术
李文博[2014009] 
北304</t>
  </si>
  <si>
    <t>19建筑五年制班</t>
  </si>
  <si>
    <t>[210004]建筑工程测量
谢妮[2014010]
南408</t>
  </si>
  <si>
    <t>[210014]
施工技术
米颖嶂[0000391]
北303</t>
  </si>
  <si>
    <t>[210083]建筑工程项目管理米颖嶂[0000391]
北303</t>
  </si>
  <si>
    <t xml:space="preserve">[210004]建筑工程测量
谢妮[2014010]
北304  </t>
  </si>
  <si>
    <t>[080149]职业生涯规划
段力琳[2020013] 
南105</t>
  </si>
  <si>
    <t>[210042]建筑识图与构造（下）
杨顺武[0000332] 
北405</t>
  </si>
  <si>
    <t>19造价高职班</t>
  </si>
  <si>
    <t xml:space="preserve">[210005]建筑CAD（学号前30人）
李姝[2014011]
实405  </t>
  </si>
  <si>
    <t>[210081]平法图集
曾维湘[0000335]
南102</t>
  </si>
  <si>
    <t xml:space="preserve">[210162]清华清华斯维尔三维算量及清单计价（下）（学号前30人）
李青[0000183] 
机房408
[210005]建筑CAD（学号后33人）
李姝[2014011]
实405  </t>
  </si>
  <si>
    <t xml:space="preserve">[210070]安装工程识图与施工工艺
阮晓玲[0000326]
南401  </t>
  </si>
  <si>
    <t>[210162]清华清华斯维尔三维算量及清单计价（下）（学号后33人）
李青[0000183] 
实405</t>
  </si>
  <si>
    <t xml:space="preserve">[210070]安装工程识图与施工工艺
阮晓玲[0000326]
南403  </t>
  </si>
  <si>
    <t>[210016]建筑工程计量与计价
刘潜宁[2015019]
北305</t>
  </si>
  <si>
    <t>17建筑五年制1班</t>
  </si>
  <si>
    <t xml:space="preserve">[210008]土力学与地基基础
黄振华[2016023]
北102
</t>
  </si>
  <si>
    <t>[210009]建筑结构(上)
石旭凯[0000402] 
北306</t>
  </si>
  <si>
    <t>[210013]建筑施工组织与管理
薛建辉[0000330]
南301</t>
  </si>
  <si>
    <t>[210013]建筑施工组织与管理
薛建辉[0000330]
南501</t>
  </si>
  <si>
    <t xml:space="preserve">[210008]土力学与地基基础
黄振华[2016023]
南401
</t>
  </si>
  <si>
    <t>[210013]建筑施工组织与管理
薛建辉[0000330]
北404</t>
  </si>
  <si>
    <t xml:space="preserve">[210165]建筑节能技术
尹细莲[0000333]
南303 </t>
  </si>
  <si>
    <t>[210019]建筑工程监理概论
刘永生[0000365]
南106</t>
  </si>
  <si>
    <t>17建筑五年制2班</t>
  </si>
  <si>
    <t xml:space="preserve">[210019]建筑工程监理概论
刘永生[0000365]
北304 </t>
  </si>
  <si>
    <t xml:space="preserve">[210008]土力学与地基基础
黄振华[2016023]
北303
</t>
  </si>
  <si>
    <t>19村干班</t>
  </si>
  <si>
    <t>[080168]申论
 梁迎春[0000348] 北102</t>
  </si>
  <si>
    <t>[080167]计算机应用基础（下）
胡炜[0000043] 机房1</t>
  </si>
  <si>
    <t>[080159]公务员基础
糜良玲[2018022]
北102</t>
  </si>
  <si>
    <t>[080159]公务员基础
糜良玲[2018022]
北104</t>
  </si>
  <si>
    <t xml:space="preserve">[080167]计算机应用基础（下）
胡炜[0000043] 机房1 </t>
  </si>
  <si>
    <t>[080164]兽医临床诊断
罗世民[0000123]
北102</t>
  </si>
  <si>
    <t>[080166]养殖实用技术
郭青春[0000352] 北102</t>
  </si>
  <si>
    <t>思想政治理论课部</t>
  </si>
  <si>
    <t>20村干班</t>
  </si>
  <si>
    <t>[080111]农村政策法规
刘志范[0000176] 
南203</t>
  </si>
  <si>
    <t>[070427]应用文写作
 梁迎春[0000348] 南302</t>
  </si>
  <si>
    <t>[010401]计算机应用基础（上）
胡炜[0000043] 机房7</t>
  </si>
  <si>
    <t>[080111]农村政策法规
刘志范[0000176] 
南207</t>
  </si>
  <si>
    <t>[080013]农村经济管理
谢海琼[0000314] 
南402</t>
  </si>
  <si>
    <t>[080155]廉政文化
吴文星[2016046] 
南406</t>
  </si>
  <si>
    <t>[080013]农村经济管理
谢海琼[0000314] 
北103</t>
  </si>
  <si>
    <t>[070427]应用文写作
 梁迎春[0000348] 南303</t>
  </si>
  <si>
    <t>20级上课人数</t>
  </si>
  <si>
    <t>全校上课人数</t>
  </si>
  <si>
    <t>每节上课的班级数</t>
  </si>
  <si>
    <t>教室安排情况</t>
  </si>
  <si>
    <t>教学南楼</t>
  </si>
  <si>
    <t>上课实际量</t>
  </si>
  <si>
    <t>教室上课总量</t>
  </si>
  <si>
    <t>剩余教室</t>
  </si>
  <si>
    <t>南101</t>
  </si>
  <si>
    <t>彭立令</t>
  </si>
  <si>
    <t>汪寸琬（双）</t>
  </si>
  <si>
    <t>张鹏</t>
  </si>
  <si>
    <t>柴慧清</t>
  </si>
  <si>
    <t>刘芬</t>
  </si>
  <si>
    <t>李涛</t>
  </si>
  <si>
    <t>全庆丰</t>
  </si>
  <si>
    <t>佘国芹</t>
  </si>
  <si>
    <t>陈攀杰</t>
  </si>
  <si>
    <t>李佳俊</t>
  </si>
  <si>
    <t>汪寸琬（单）</t>
  </si>
  <si>
    <t>梁芳</t>
  </si>
  <si>
    <t>南102</t>
  </si>
  <si>
    <t>朱斌</t>
  </si>
  <si>
    <t>李艳萍</t>
  </si>
  <si>
    <t>龙健</t>
  </si>
  <si>
    <t>曾维湘</t>
  </si>
  <si>
    <t>杨小冉</t>
  </si>
  <si>
    <t>李亚玲</t>
  </si>
  <si>
    <t>李兴慧</t>
  </si>
  <si>
    <t>刘志范</t>
  </si>
  <si>
    <t>胡彦霞</t>
  </si>
  <si>
    <t>张萍</t>
  </si>
  <si>
    <t>谢海琼</t>
  </si>
  <si>
    <t>孙琴</t>
  </si>
  <si>
    <t>南103</t>
  </si>
  <si>
    <t>谢向花</t>
  </si>
  <si>
    <t>黄双双</t>
  </si>
  <si>
    <t>聂芸</t>
  </si>
  <si>
    <t>衣蕾</t>
  </si>
  <si>
    <t>周志海</t>
  </si>
  <si>
    <t>李慧</t>
  </si>
  <si>
    <t>刘鑫</t>
  </si>
  <si>
    <t>谷婕</t>
  </si>
  <si>
    <t>舒欢</t>
  </si>
  <si>
    <t>姚元林</t>
  </si>
  <si>
    <t>王吉英</t>
  </si>
  <si>
    <t>南104</t>
  </si>
  <si>
    <t>周玉林</t>
  </si>
  <si>
    <t>张立</t>
  </si>
  <si>
    <t>肖秀莲</t>
  </si>
  <si>
    <t>王湘</t>
  </si>
  <si>
    <t>夏宜华</t>
  </si>
  <si>
    <t>黄民省</t>
  </si>
  <si>
    <t>程晓艳</t>
  </si>
  <si>
    <t>吴咏春</t>
  </si>
  <si>
    <t>丁美月</t>
  </si>
  <si>
    <t>南105</t>
  </si>
  <si>
    <t>张荣禄</t>
  </si>
  <si>
    <t>杨世培</t>
  </si>
  <si>
    <t>段力琳</t>
  </si>
  <si>
    <t>杨隆彪</t>
  </si>
  <si>
    <t>南106</t>
  </si>
  <si>
    <t>黄林芳</t>
  </si>
  <si>
    <t>袁全</t>
  </si>
  <si>
    <t>向友</t>
  </si>
  <si>
    <t>叶林</t>
  </si>
  <si>
    <t>邵芳</t>
  </si>
  <si>
    <t>刘永生</t>
  </si>
  <si>
    <t>南201</t>
  </si>
  <si>
    <t>黄良斌</t>
  </si>
  <si>
    <t>肖凌云</t>
  </si>
  <si>
    <t>李枝海</t>
  </si>
  <si>
    <t>刘湘霞</t>
  </si>
  <si>
    <t>舒鸣</t>
  </si>
  <si>
    <t>南202</t>
  </si>
  <si>
    <t>张光友</t>
  </si>
  <si>
    <t>南203</t>
  </si>
  <si>
    <t>谢景文</t>
  </si>
  <si>
    <t>陈承贵</t>
  </si>
  <si>
    <t>唐健</t>
  </si>
  <si>
    <t>王长安</t>
  </si>
  <si>
    <t>南205</t>
  </si>
  <si>
    <t>邓峰</t>
  </si>
  <si>
    <t>蒋玉</t>
  </si>
  <si>
    <t>谌玲</t>
  </si>
  <si>
    <t>仇云龙</t>
  </si>
  <si>
    <t>郭青春</t>
  </si>
  <si>
    <t>肖露云</t>
  </si>
  <si>
    <t>蒋镇泽</t>
  </si>
  <si>
    <t>苏五珍</t>
  </si>
  <si>
    <t>南206</t>
  </si>
  <si>
    <t>李文博</t>
  </si>
  <si>
    <t>欧阳瑞</t>
  </si>
  <si>
    <t>李佑武</t>
  </si>
  <si>
    <t xml:space="preserve">袁梦姣  </t>
  </si>
  <si>
    <t>南207</t>
  </si>
  <si>
    <t>刘慧</t>
  </si>
  <si>
    <t>罗正球</t>
  </si>
  <si>
    <t>王青</t>
  </si>
  <si>
    <t>吴佳建</t>
  </si>
  <si>
    <t>南301</t>
  </si>
  <si>
    <t>白玲</t>
  </si>
  <si>
    <t>薛建辉</t>
  </si>
  <si>
    <t>尹耕钦</t>
  </si>
  <si>
    <t>蒲生红</t>
  </si>
  <si>
    <t>南302</t>
  </si>
  <si>
    <t>滕露</t>
  </si>
  <si>
    <t>梁迎春</t>
  </si>
  <si>
    <t>蒋琼</t>
  </si>
  <si>
    <t>南303</t>
  </si>
  <si>
    <t>刘淑君</t>
  </si>
  <si>
    <t>孙姣梅</t>
  </si>
  <si>
    <t>尹细莲</t>
  </si>
  <si>
    <t>南304</t>
  </si>
  <si>
    <t>吴亮</t>
  </si>
  <si>
    <t>黄光中</t>
  </si>
  <si>
    <t>侯强红</t>
  </si>
  <si>
    <t>尧国民</t>
  </si>
  <si>
    <t>南305</t>
  </si>
  <si>
    <t>戴水莲</t>
  </si>
  <si>
    <t>刘玲</t>
  </si>
  <si>
    <t>唐三叶</t>
  </si>
  <si>
    <t>张建友</t>
  </si>
  <si>
    <t>南306</t>
  </si>
  <si>
    <t>罗世民</t>
  </si>
  <si>
    <t xml:space="preserve">谢伊玲 </t>
  </si>
  <si>
    <t>向敏</t>
  </si>
  <si>
    <t>李光清</t>
  </si>
  <si>
    <t>朱周华</t>
  </si>
  <si>
    <t>刘姚欧</t>
  </si>
  <si>
    <t>南307</t>
  </si>
  <si>
    <t>罗维</t>
  </si>
  <si>
    <t>粟龄慧</t>
  </si>
  <si>
    <t>覃婷婷</t>
  </si>
  <si>
    <t>南308</t>
  </si>
  <si>
    <t>蒋荣</t>
  </si>
  <si>
    <t>郑明娥</t>
  </si>
  <si>
    <t>田胜斌</t>
  </si>
  <si>
    <t>南401</t>
  </si>
  <si>
    <t>宋玲</t>
  </si>
  <si>
    <t>王智课</t>
  </si>
  <si>
    <t>阮晓玲</t>
  </si>
  <si>
    <t>黄振华</t>
  </si>
  <si>
    <t>南402</t>
  </si>
  <si>
    <t>孟祥宇</t>
  </si>
  <si>
    <t>陈骋</t>
  </si>
  <si>
    <t>冯梅</t>
  </si>
  <si>
    <t>李永明</t>
  </si>
  <si>
    <t>胡晋铭</t>
  </si>
  <si>
    <t>南403</t>
  </si>
  <si>
    <t>尤祺明</t>
  </si>
  <si>
    <t>南404</t>
  </si>
  <si>
    <t>汪玉波</t>
  </si>
  <si>
    <t>张铭</t>
  </si>
  <si>
    <t>付娟华</t>
  </si>
  <si>
    <t>南405</t>
  </si>
  <si>
    <t>邓邵军</t>
  </si>
  <si>
    <t>赵北辰</t>
  </si>
  <si>
    <t>南406</t>
  </si>
  <si>
    <t>冯士祥</t>
  </si>
  <si>
    <t>彭煜星</t>
  </si>
  <si>
    <t>杨妮娟</t>
  </si>
  <si>
    <t>吴文星</t>
  </si>
  <si>
    <t>易佩弦</t>
  </si>
  <si>
    <t>向志军</t>
  </si>
  <si>
    <t>南407</t>
  </si>
  <si>
    <t xml:space="preserve">孟胜利  </t>
  </si>
  <si>
    <t>李芬芬</t>
  </si>
  <si>
    <t>孟胜利</t>
  </si>
  <si>
    <t>南408</t>
  </si>
  <si>
    <t>谢妮</t>
  </si>
  <si>
    <t>刘斐</t>
  </si>
  <si>
    <t>南501</t>
  </si>
  <si>
    <t>南502</t>
  </si>
  <si>
    <t>黄洁</t>
  </si>
  <si>
    <t>刘潜宁</t>
  </si>
  <si>
    <t>南503</t>
  </si>
  <si>
    <t>赵圆圆</t>
  </si>
  <si>
    <t>付昌星</t>
  </si>
  <si>
    <t>张波</t>
  </si>
  <si>
    <t>南504</t>
  </si>
  <si>
    <t>粟德琼</t>
  </si>
  <si>
    <t>张应早</t>
  </si>
  <si>
    <t>杨海</t>
  </si>
  <si>
    <t>南505</t>
  </si>
  <si>
    <t>杨旭</t>
  </si>
  <si>
    <t>南506</t>
  </si>
  <si>
    <t>彭艾英</t>
  </si>
  <si>
    <t>·</t>
  </si>
  <si>
    <t>南507</t>
  </si>
  <si>
    <t>舒会芳</t>
  </si>
  <si>
    <t xml:space="preserve">梁芳  </t>
  </si>
  <si>
    <t>南508</t>
  </si>
  <si>
    <t>廖松</t>
  </si>
  <si>
    <t>教学北楼</t>
  </si>
  <si>
    <t>教学南楼合计</t>
  </si>
  <si>
    <t>北101</t>
  </si>
  <si>
    <t>唐圣晟</t>
  </si>
  <si>
    <t>龙宜霈</t>
  </si>
  <si>
    <t>谢琛</t>
  </si>
  <si>
    <t>北102</t>
  </si>
  <si>
    <t>钟卫鹏</t>
  </si>
  <si>
    <t>糜良玲</t>
  </si>
  <si>
    <t>周英</t>
  </si>
  <si>
    <t>易柳</t>
  </si>
  <si>
    <t>北103</t>
  </si>
  <si>
    <t>武超</t>
  </si>
  <si>
    <t>唐东成</t>
  </si>
  <si>
    <t>宋伟</t>
  </si>
  <si>
    <t>北104</t>
  </si>
  <si>
    <t>唐晨光</t>
  </si>
  <si>
    <t>沈杉林</t>
  </si>
  <si>
    <t>高文</t>
  </si>
  <si>
    <t>北105</t>
  </si>
  <si>
    <t>段文准</t>
  </si>
  <si>
    <t>文念念</t>
  </si>
  <si>
    <t>尹峰</t>
  </si>
  <si>
    <t>北202</t>
  </si>
  <si>
    <t>杨继秀</t>
  </si>
  <si>
    <t>郝彦琴</t>
  </si>
  <si>
    <t xml:space="preserve">杨海   </t>
  </si>
  <si>
    <t>龙思瑾</t>
  </si>
  <si>
    <t>北203</t>
  </si>
  <si>
    <t>钟卫连</t>
  </si>
  <si>
    <t>段兰兰</t>
  </si>
  <si>
    <t>李中波</t>
  </si>
  <si>
    <t>北204</t>
  </si>
  <si>
    <t>贺媛媛</t>
  </si>
  <si>
    <t>贺媛嫒</t>
  </si>
  <si>
    <t>北205</t>
  </si>
  <si>
    <t>刘理</t>
  </si>
  <si>
    <t>李娟</t>
  </si>
  <si>
    <t>北206</t>
  </si>
  <si>
    <t>曾诚</t>
  </si>
  <si>
    <t>易小菊</t>
  </si>
  <si>
    <t>杨晓珍</t>
  </si>
  <si>
    <t xml:space="preserve"> </t>
  </si>
  <si>
    <t>北301</t>
  </si>
  <si>
    <t>贺琳</t>
  </si>
  <si>
    <t>北302</t>
  </si>
  <si>
    <t>李俊佳</t>
  </si>
  <si>
    <t>李喜梅</t>
  </si>
  <si>
    <t>北303</t>
  </si>
  <si>
    <t>杨顺武</t>
  </si>
  <si>
    <t>米颖嶂</t>
  </si>
  <si>
    <t>粟幼琼</t>
  </si>
  <si>
    <t>北304</t>
  </si>
  <si>
    <t>北305</t>
  </si>
  <si>
    <t>彭达浠</t>
  </si>
  <si>
    <t>黄志伟</t>
  </si>
  <si>
    <t>张丽梅</t>
  </si>
  <si>
    <t>北306</t>
  </si>
  <si>
    <t>石旭凯</t>
  </si>
  <si>
    <t>汪凯波</t>
  </si>
  <si>
    <t>北402</t>
  </si>
  <si>
    <t>唐景瑞</t>
  </si>
  <si>
    <t>李微微</t>
  </si>
  <si>
    <t>北403</t>
  </si>
  <si>
    <t>刘玉燕</t>
  </si>
  <si>
    <t>北404</t>
  </si>
  <si>
    <t>钟峰</t>
  </si>
  <si>
    <t>梁兴华</t>
  </si>
  <si>
    <t>北405</t>
  </si>
  <si>
    <t>北406</t>
  </si>
  <si>
    <t>北501</t>
  </si>
  <si>
    <t>蒋林芳</t>
  </si>
  <si>
    <t>北502</t>
  </si>
  <si>
    <t>北503</t>
  </si>
  <si>
    <t>高学群</t>
  </si>
  <si>
    <t>北504</t>
  </si>
  <si>
    <t>北505</t>
  </si>
  <si>
    <t>北506</t>
  </si>
  <si>
    <t>刘时英</t>
  </si>
  <si>
    <t>阶梯教室</t>
  </si>
  <si>
    <t>教学北楼合计</t>
  </si>
  <si>
    <t>梯1</t>
  </si>
  <si>
    <t>汪寸琬</t>
  </si>
  <si>
    <t>向巍（双）
汪寸琬（单）</t>
  </si>
  <si>
    <t>谢少平（双）
向巍（单）</t>
  </si>
  <si>
    <t>文晖</t>
  </si>
  <si>
    <t>贾蓉</t>
  </si>
  <si>
    <t>文晖（双）
梁毅（单）</t>
  </si>
  <si>
    <t>谢少平（双）</t>
  </si>
  <si>
    <t>谢少平（双）
文晖(单)</t>
  </si>
  <si>
    <t>文晖(单)</t>
  </si>
  <si>
    <t>贺彬</t>
  </si>
  <si>
    <t>梯2</t>
  </si>
  <si>
    <t>梁毅</t>
  </si>
  <si>
    <t>梁毅（双）</t>
  </si>
  <si>
    <t>梁毅（双）
肖艳（单）</t>
  </si>
  <si>
    <t>肖艳</t>
  </si>
  <si>
    <t>梁毅（双）
谢少平（单）</t>
  </si>
  <si>
    <t>肖艳（双）
汪寸琬（单）</t>
  </si>
  <si>
    <t xml:space="preserve">梁毅（双）
</t>
  </si>
  <si>
    <t>肖艳（双）</t>
  </si>
  <si>
    <t>梯3</t>
  </si>
  <si>
    <t>向巍（双）</t>
  </si>
  <si>
    <t>常志彬</t>
  </si>
  <si>
    <t>罗毅华（单）
汪寸琬（双）</t>
  </si>
  <si>
    <t>王义友</t>
  </si>
  <si>
    <t>罗毅华（双）</t>
  </si>
  <si>
    <t>罗毅华（双）
常志彬（单）</t>
  </si>
  <si>
    <t>王义友（双）</t>
  </si>
  <si>
    <t xml:space="preserve">梁芳        </t>
  </si>
  <si>
    <t>梯4</t>
  </si>
  <si>
    <t>米兰</t>
  </si>
  <si>
    <t>梁毅（双）
向巍（单）</t>
  </si>
  <si>
    <t>汪寸琬（单）
常志彬（双）</t>
  </si>
  <si>
    <t>图书馆</t>
  </si>
  <si>
    <t>阶梯教室合计</t>
  </si>
  <si>
    <t>图1报告厅</t>
  </si>
  <si>
    <t>文倩</t>
  </si>
  <si>
    <t>曹雅歆</t>
  </si>
  <si>
    <t>罗凡</t>
  </si>
  <si>
    <t>图1报告厅（晚上19:00-19:45&amp;19:55-20:40）</t>
  </si>
  <si>
    <t>绘图室</t>
  </si>
  <si>
    <t>学术报告厅合计</t>
  </si>
  <si>
    <t>图501</t>
  </si>
  <si>
    <t>尹佳</t>
  </si>
  <si>
    <t>舒烨楠</t>
  </si>
  <si>
    <t>丁密</t>
  </si>
  <si>
    <t>范昊如</t>
  </si>
  <si>
    <t>尹佳（双）</t>
  </si>
  <si>
    <t>贺媛媛（双）</t>
  </si>
  <si>
    <t>蒋雨澄</t>
  </si>
  <si>
    <t>图504</t>
  </si>
  <si>
    <t>陈橙</t>
  </si>
  <si>
    <t>王淑文</t>
  </si>
  <si>
    <t>向慕</t>
  </si>
  <si>
    <t>实110</t>
  </si>
  <si>
    <t>周友</t>
  </si>
  <si>
    <t>李晓丹</t>
  </si>
  <si>
    <t>实训室</t>
  </si>
  <si>
    <t>绘图室合计</t>
  </si>
  <si>
    <t>建工实训室左</t>
  </si>
  <si>
    <t>建筑系</t>
  </si>
  <si>
    <t>李青</t>
  </si>
  <si>
    <t>建工实训室右</t>
  </si>
  <si>
    <t>现代制造中心1</t>
  </si>
  <si>
    <t>机</t>
  </si>
  <si>
    <t xml:space="preserve">     </t>
  </si>
  <si>
    <t>现代制造中心2</t>
  </si>
  <si>
    <t>汽车底盘实训室(实101）</t>
  </si>
  <si>
    <t>汽车整车实训室1</t>
  </si>
  <si>
    <t>汽车整车实训室2</t>
  </si>
  <si>
    <t>车库汽车发动机实训室</t>
  </si>
  <si>
    <t>汽车营销实训室103</t>
  </si>
  <si>
    <t>汽车营销实训室104</t>
  </si>
  <si>
    <t>动物医院</t>
  </si>
  <si>
    <t>动</t>
  </si>
  <si>
    <t>李进军</t>
  </si>
  <si>
    <t>组培楼</t>
  </si>
  <si>
    <t>环生</t>
  </si>
  <si>
    <t>实115</t>
  </si>
  <si>
    <t>实102</t>
  </si>
  <si>
    <t>实202汽车电器</t>
  </si>
  <si>
    <t>北201（服装实训室）</t>
  </si>
  <si>
    <t>人</t>
  </si>
  <si>
    <t>实207</t>
  </si>
  <si>
    <t>向静波</t>
  </si>
  <si>
    <t>谢春伶</t>
  </si>
  <si>
    <t>实208</t>
  </si>
  <si>
    <t>图5服装综合实训室1（绘图）</t>
  </si>
  <si>
    <t>于焕军</t>
  </si>
  <si>
    <t>图5服装综合实训室2（缝纫）</t>
  </si>
  <si>
    <t>实209</t>
  </si>
  <si>
    <t>叶宇桦</t>
  </si>
  <si>
    <t>实211</t>
  </si>
  <si>
    <t>实215</t>
  </si>
  <si>
    <t>实302形体房</t>
  </si>
  <si>
    <t>商</t>
  </si>
  <si>
    <t>实304</t>
  </si>
  <si>
    <t>实305</t>
  </si>
  <si>
    <t>电子系</t>
  </si>
  <si>
    <t>毛秀芝</t>
  </si>
  <si>
    <t>实306</t>
  </si>
  <si>
    <t>江兴刚</t>
  </si>
  <si>
    <t>实307</t>
  </si>
  <si>
    <t>实308</t>
  </si>
  <si>
    <t>唐绪伟</t>
  </si>
  <si>
    <t>实309</t>
  </si>
  <si>
    <t>实310</t>
  </si>
  <si>
    <t>胡廷华</t>
  </si>
  <si>
    <t>实311</t>
  </si>
  <si>
    <t>实401</t>
  </si>
  <si>
    <t>环生系</t>
  </si>
  <si>
    <t>谢露芳</t>
  </si>
  <si>
    <t>实402</t>
  </si>
  <si>
    <t>刘林雳</t>
  </si>
  <si>
    <t>实404</t>
  </si>
  <si>
    <t>刘元平</t>
  </si>
  <si>
    <t>胡莹</t>
  </si>
  <si>
    <t>实406</t>
  </si>
  <si>
    <t>实410</t>
  </si>
  <si>
    <t>实502</t>
  </si>
  <si>
    <t>茶艺室</t>
  </si>
  <si>
    <t xml:space="preserve">李玉华 </t>
  </si>
  <si>
    <t>肖向红</t>
  </si>
  <si>
    <t>学院机房</t>
  </si>
  <si>
    <t>实训室合计</t>
  </si>
  <si>
    <t>实203</t>
  </si>
  <si>
    <t>杨阳</t>
  </si>
  <si>
    <t>李柳</t>
  </si>
  <si>
    <t>实312</t>
  </si>
  <si>
    <t>电</t>
  </si>
  <si>
    <t>实405</t>
  </si>
  <si>
    <t>建系系机房</t>
  </si>
  <si>
    <t>李姝</t>
  </si>
  <si>
    <t>杨译淞</t>
  </si>
  <si>
    <t>钟东</t>
  </si>
  <si>
    <t>实408</t>
  </si>
  <si>
    <t>实504（BIM）</t>
  </si>
  <si>
    <t>实501</t>
  </si>
  <si>
    <t>商贸系</t>
  </si>
  <si>
    <t>王洋</t>
  </si>
  <si>
    <t>罗明</t>
  </si>
  <si>
    <t>谢红英</t>
  </si>
  <si>
    <t>实503(new)</t>
  </si>
  <si>
    <t>物流</t>
  </si>
  <si>
    <t>刘禹</t>
  </si>
  <si>
    <t>李亮</t>
  </si>
  <si>
    <t>粟珣博</t>
  </si>
  <si>
    <t>实301</t>
  </si>
  <si>
    <t>向新宇</t>
  </si>
  <si>
    <t>刘新贵</t>
  </si>
  <si>
    <t>杨斌</t>
  </si>
  <si>
    <t>张金生</t>
  </si>
  <si>
    <t>付云凯</t>
  </si>
  <si>
    <t>实303</t>
  </si>
  <si>
    <t>移动商务</t>
  </si>
  <si>
    <t>机房1（1机房）</t>
  </si>
  <si>
    <t>计算机系机房</t>
  </si>
  <si>
    <t>陈仕许</t>
  </si>
  <si>
    <t>张忠义</t>
  </si>
  <si>
    <t>胡炜</t>
  </si>
  <si>
    <t>何岚</t>
  </si>
  <si>
    <t>机房2（2机房）</t>
  </si>
  <si>
    <t>邓飞</t>
  </si>
  <si>
    <t>谌顺周</t>
  </si>
  <si>
    <t>姜莉</t>
  </si>
  <si>
    <t>唐洁</t>
  </si>
  <si>
    <t>向厚斌</t>
  </si>
  <si>
    <t>机房3（3机房）</t>
  </si>
  <si>
    <t>陈幸如</t>
  </si>
  <si>
    <t>唐绍富</t>
  </si>
  <si>
    <t>周苇</t>
  </si>
  <si>
    <t>杨磊</t>
  </si>
  <si>
    <t>刘春友</t>
  </si>
  <si>
    <t>机房4（4机房）</t>
  </si>
  <si>
    <t>张琳</t>
  </si>
  <si>
    <t>段鑫</t>
  </si>
  <si>
    <t>机房5（5机房）</t>
  </si>
  <si>
    <t>刘慧芬</t>
  </si>
  <si>
    <t>蒋桥华</t>
  </si>
  <si>
    <t>武秋伶</t>
  </si>
  <si>
    <t>机房6（6机房）</t>
  </si>
  <si>
    <t>赵红</t>
  </si>
  <si>
    <t>机房7（7机房）</t>
  </si>
  <si>
    <t>李奇</t>
  </si>
  <si>
    <t>胡鑫海</t>
  </si>
  <si>
    <t>彭勃</t>
  </si>
  <si>
    <t>钱宇涛</t>
  </si>
  <si>
    <t>机房8（8机房）</t>
  </si>
  <si>
    <t>贺军</t>
  </si>
  <si>
    <t>机房9（9机房）</t>
  </si>
  <si>
    <t>张颖</t>
  </si>
  <si>
    <t>机房10（10机房）</t>
  </si>
  <si>
    <t>向子明</t>
  </si>
  <si>
    <t>机房11（11机房）</t>
  </si>
  <si>
    <t>吴春燕</t>
  </si>
  <si>
    <t>机房12（12机房）</t>
  </si>
  <si>
    <t>图书馆人文系机房</t>
  </si>
  <si>
    <t>刘毅</t>
  </si>
  <si>
    <t>电子阅览室</t>
  </si>
  <si>
    <t>吴云</t>
  </si>
  <si>
    <t>体育课</t>
  </si>
  <si>
    <t>机房合计</t>
  </si>
  <si>
    <t>文体活动中心</t>
  </si>
  <si>
    <t>1号篮球场</t>
  </si>
  <si>
    <t>陈光</t>
  </si>
  <si>
    <t>王玥</t>
  </si>
  <si>
    <t>2号篮球场</t>
  </si>
  <si>
    <t>李艳</t>
  </si>
  <si>
    <t>张东升</t>
  </si>
  <si>
    <t>3号篮球场</t>
  </si>
  <si>
    <t>廖松平</t>
  </si>
  <si>
    <t>4号篮球场</t>
  </si>
  <si>
    <t>杨海鑫</t>
  </si>
  <si>
    <t>刘庆寅</t>
  </si>
  <si>
    <t>5号篮球场</t>
  </si>
  <si>
    <t>舒辉</t>
  </si>
  <si>
    <t>6号篮球场</t>
  </si>
  <si>
    <t>王霞</t>
  </si>
  <si>
    <t>7号篮球场</t>
  </si>
  <si>
    <t>8号篮球场</t>
  </si>
  <si>
    <t>杨艳青</t>
  </si>
  <si>
    <t>9号篮球场</t>
  </si>
  <si>
    <t>周本利</t>
  </si>
  <si>
    <t>10号篮球场</t>
  </si>
  <si>
    <t>赵晓辉</t>
  </si>
  <si>
    <t>舒爱平</t>
  </si>
  <si>
    <t>风雨球场</t>
  </si>
  <si>
    <t>胡超芙</t>
  </si>
  <si>
    <t>张振</t>
  </si>
  <si>
    <t>田径场</t>
  </si>
  <si>
    <t>体育课合计</t>
  </si>
  <si>
    <t>总课时量</t>
  </si>
  <si>
    <t>日常教学检查表</t>
  </si>
  <si>
    <t xml:space="preserve"> 检查人：</t>
  </si>
  <si>
    <t>检查时间：</t>
  </si>
  <si>
    <t>检查节次：</t>
  </si>
  <si>
    <t>第2节</t>
  </si>
  <si>
    <t>教学场地</t>
  </si>
  <si>
    <t>教师姓名</t>
  </si>
  <si>
    <t>任教班级</t>
  </si>
  <si>
    <t>课程</t>
  </si>
  <si>
    <t>教师</t>
  </si>
  <si>
    <t>学生</t>
  </si>
  <si>
    <t>备注</t>
  </si>
  <si>
    <t>教案   （含首页）</t>
  </si>
  <si>
    <t>手册     填写</t>
  </si>
  <si>
    <t>考勤     登记</t>
  </si>
  <si>
    <t>应到</t>
  </si>
  <si>
    <t>实到</t>
  </si>
  <si>
    <t>到课率</t>
  </si>
  <si>
    <t>课堂纪律</t>
  </si>
  <si>
    <t>组别</t>
  </si>
  <si>
    <t>第1组</t>
  </si>
  <si>
    <t>方法：以课表星期一34节为例：</t>
  </si>
  <si>
    <t>1、检查星期二12节，单元格为G5</t>
  </si>
  <si>
    <r>
      <t>2、则把第</t>
    </r>
    <r>
      <rPr>
        <sz val="9"/>
        <rFont val="Arial"/>
        <family val="2"/>
        <charset val="0"/>
      </rPr>
      <t>5</t>
    </r>
    <r>
      <rPr>
        <sz val="9"/>
        <rFont val="宋体"/>
        <charset val="134"/>
      </rPr>
      <t>行中所有的</t>
    </r>
    <r>
      <rPr>
        <sz val="9"/>
        <rFont val="Arial"/>
        <family val="2"/>
        <charset val="0"/>
      </rPr>
      <t>D5</t>
    </r>
    <r>
      <rPr>
        <sz val="9"/>
        <rFont val="宋体"/>
        <charset val="134"/>
      </rPr>
      <t>替换为</t>
    </r>
    <r>
      <rPr>
        <sz val="9"/>
        <rFont val="Arial"/>
        <family val="2"/>
        <charset val="0"/>
      </rPr>
      <t>G5</t>
    </r>
  </si>
  <si>
    <t>3、然后进一步修正数据</t>
  </si>
  <si>
    <t>说明：学生数据以教务管理系统数据为准，与实际存在偏差。</t>
  </si>
  <si>
    <t>值#Value!表示该时间段班级没有课。</t>
  </si>
  <si>
    <t>第2组</t>
  </si>
  <si>
    <t>第3组</t>
  </si>
  <si>
    <r>
      <t>第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组</t>
    </r>
  </si>
  <si>
    <t>第5组</t>
  </si>
  <si>
    <t>第6组</t>
  </si>
  <si>
    <r>
      <t>第</t>
    </r>
    <r>
      <rPr>
        <sz val="10"/>
        <rFont val="Arial"/>
        <family val="2"/>
        <charset val="0"/>
      </rPr>
      <t>7</t>
    </r>
    <r>
      <rPr>
        <sz val="10"/>
        <rFont val="宋体"/>
        <charset val="134"/>
      </rPr>
      <t>组</t>
    </r>
  </si>
  <si>
    <t>第8组</t>
  </si>
  <si>
    <t>实505</t>
  </si>
  <si>
    <t>实506</t>
  </si>
  <si>
    <t>实507</t>
  </si>
  <si>
    <t>实509</t>
  </si>
  <si>
    <t>实510</t>
  </si>
  <si>
    <t>实511</t>
  </si>
  <si>
    <t>第9组</t>
  </si>
  <si>
    <t>实512</t>
  </si>
  <si>
    <r>
      <t>实</t>
    </r>
    <r>
      <rPr>
        <sz val="10"/>
        <rFont val="Arial"/>
        <family val="2"/>
        <charset val="0"/>
      </rPr>
      <t>513</t>
    </r>
  </si>
  <si>
    <t>图5服装综合实训室</t>
  </si>
  <si>
    <t>实601</t>
  </si>
  <si>
    <t>实602</t>
  </si>
  <si>
    <t>实603</t>
  </si>
  <si>
    <t>实604</t>
  </si>
  <si>
    <r>
      <t>2020-20</t>
    </r>
    <r>
      <rPr>
        <sz val="16"/>
        <rFont val="微软雅黑"/>
        <charset val="0"/>
      </rPr>
      <t>21</t>
    </r>
    <r>
      <rPr>
        <sz val="16"/>
        <rFont val="方正小标宋简体"/>
        <charset val="134"/>
      </rPr>
      <t>学年第</t>
    </r>
    <r>
      <rPr>
        <sz val="16"/>
        <rFont val="微软雅黑"/>
        <charset val="0"/>
      </rPr>
      <t>一</t>
    </r>
    <r>
      <rPr>
        <sz val="16"/>
        <rFont val="方正小标宋简体"/>
        <charset val="134"/>
      </rPr>
      <t>学期教学情况分析</t>
    </r>
  </si>
  <si>
    <t>一、教师情况分析</t>
  </si>
  <si>
    <t>本学期一共有</t>
  </si>
  <si>
    <t>位教师承担教学任务。其中专职教师</t>
  </si>
  <si>
    <t>人。</t>
  </si>
  <si>
    <t>兼职教师</t>
  </si>
  <si>
    <t>人，外聘教师</t>
  </si>
  <si>
    <t>序号</t>
  </si>
  <si>
    <t>院系</t>
  </si>
  <si>
    <t>专职</t>
  </si>
  <si>
    <t>兼职</t>
  </si>
  <si>
    <t>外聘</t>
  </si>
  <si>
    <t>合计</t>
  </si>
  <si>
    <t>人文系</t>
  </si>
  <si>
    <t>动科系</t>
  </si>
  <si>
    <t>信艺系</t>
  </si>
  <si>
    <t>思政部</t>
  </si>
  <si>
    <t>机械系</t>
  </si>
  <si>
    <t>教师周</t>
  </si>
  <si>
    <t>课时量，如下表所示，周课时量超过16节有：</t>
  </si>
  <si>
    <t>周课时</t>
  </si>
  <si>
    <t>教学任务已排课教师：</t>
  </si>
  <si>
    <t>二、周未上课情况分析</t>
  </si>
  <si>
    <t xml:space="preserve">   本学周因大教室太缺乏问题，周五下午有2位教师上课。</t>
  </si>
  <si>
    <t xml:space="preserve">   本学期周六上课人数共有：</t>
  </si>
  <si>
    <t>，周六共有教学任务</t>
  </si>
  <si>
    <t>学时</t>
  </si>
  <si>
    <t xml:space="preserve">   本学期周日上课人数共有：</t>
  </si>
  <si>
    <t>，周日共有教学任务</t>
  </si>
  <si>
    <t xml:space="preserve">   本学期晚自习时间上课人数共有：3人，共有教学任务10学时</t>
  </si>
  <si>
    <t>三、班级情况分析</t>
  </si>
  <si>
    <t xml:space="preserve"> 本学期共</t>
  </si>
  <si>
    <t>个教学班级。</t>
  </si>
  <si>
    <t>教学计划总量为：</t>
  </si>
  <si>
    <t>节</t>
  </si>
  <si>
    <t>实际周课时量为：</t>
  </si>
  <si>
    <t>三年制</t>
  </si>
  <si>
    <t>五年制</t>
  </si>
  <si>
    <t>四、教室使用情况分析</t>
  </si>
  <si>
    <r>
      <t>学院教室共</t>
    </r>
    <r>
      <rPr>
        <sz val="10"/>
        <rFont val="Arial"/>
        <family val="2"/>
        <charset val="0"/>
      </rPr>
      <t>71</t>
    </r>
    <r>
      <rPr>
        <sz val="10"/>
        <rFont val="微软雅黑"/>
        <charset val="0"/>
      </rPr>
      <t>间。机房</t>
    </r>
    <r>
      <rPr>
        <sz val="10"/>
        <rFont val="Arial"/>
        <family val="2"/>
        <charset val="0"/>
      </rPr>
      <t>22</t>
    </r>
    <r>
      <rPr>
        <sz val="10"/>
        <rFont val="微软雅黑"/>
        <charset val="0"/>
      </rPr>
      <t>间，外借电子阅览室</t>
    </r>
    <r>
      <rPr>
        <sz val="10"/>
        <rFont val="Arial"/>
        <family val="2"/>
        <charset val="0"/>
      </rPr>
      <t>1</t>
    </r>
    <r>
      <rPr>
        <sz val="10"/>
        <rFont val="微软雅黑"/>
        <charset val="0"/>
      </rPr>
      <t>间，绘图室</t>
    </r>
    <r>
      <rPr>
        <sz val="10"/>
        <rFont val="Arial"/>
        <family val="2"/>
        <charset val="0"/>
      </rPr>
      <t>3</t>
    </r>
    <r>
      <rPr>
        <sz val="10"/>
        <rFont val="微软雅黑"/>
        <charset val="0"/>
      </rPr>
      <t>间。使用情况如下表所示。</t>
    </r>
  </si>
  <si>
    <r>
      <t>以正常上班</t>
    </r>
    <r>
      <rPr>
        <sz val="10"/>
        <rFont val="Arial"/>
        <family val="2"/>
        <charset val="0"/>
      </rPr>
      <t>5</t>
    </r>
    <r>
      <rPr>
        <sz val="10"/>
        <rFont val="宋体"/>
        <charset val="134"/>
      </rPr>
      <t>天（36学时）进行计算。</t>
    </r>
  </si>
  <si>
    <t>教室</t>
  </si>
  <si>
    <t>数量</t>
  </si>
  <si>
    <t>承担教学任务量</t>
  </si>
  <si>
    <t>使用率</t>
  </si>
  <si>
    <t>电脑多媒体</t>
  </si>
  <si>
    <t>电视多媒体</t>
  </si>
  <si>
    <t>学术报告厅</t>
  </si>
  <si>
    <t>实训室（已排课）</t>
  </si>
  <si>
    <t>机房（包括电子阅览室）</t>
  </si>
  <si>
    <t>形体房</t>
  </si>
  <si>
    <t>不需要教室</t>
  </si>
  <si>
    <t>2020-2021学年第一学期教师周课时量统计表</t>
  </si>
  <si>
    <t>系部</t>
  </si>
  <si>
    <t>教研室</t>
  </si>
  <si>
    <t>专职教师</t>
  </si>
  <si>
    <t>外聘教师</t>
  </si>
  <si>
    <t>平均课时量</t>
  </si>
  <si>
    <t>机电一体化教研室</t>
  </si>
  <si>
    <t>应用电子技术教研室</t>
  </si>
  <si>
    <t>电子系 汇总</t>
  </si>
  <si>
    <t>畜牧水产</t>
  </si>
  <si>
    <t>兽医教研室</t>
  </si>
  <si>
    <t>动科系 汇总</t>
  </si>
  <si>
    <t>园林教研室</t>
  </si>
  <si>
    <t>种植教研室</t>
  </si>
  <si>
    <t>环生系 汇总</t>
  </si>
  <si>
    <t>机械设计与制造教研室</t>
  </si>
  <si>
    <t>汽车营销与服务教研室</t>
  </si>
  <si>
    <t>汽车运用与维修教研室</t>
  </si>
  <si>
    <t>机械系 汇总</t>
  </si>
  <si>
    <t>工程造价教研室</t>
  </si>
  <si>
    <t>建筑工程技术教研室</t>
  </si>
  <si>
    <t>建筑系 汇总</t>
  </si>
  <si>
    <t>服装教研室</t>
  </si>
  <si>
    <t>人文教研室</t>
  </si>
  <si>
    <t>数学教研室</t>
  </si>
  <si>
    <t>体育教研室</t>
  </si>
  <si>
    <t>英语教研室</t>
  </si>
  <si>
    <t>人文系 汇总</t>
  </si>
  <si>
    <t>会计教研室</t>
  </si>
  <si>
    <t>旅游管理教研室</t>
  </si>
  <si>
    <t>商务教研室</t>
  </si>
  <si>
    <t>商贸系 汇总</t>
  </si>
  <si>
    <t>思想部</t>
  </si>
  <si>
    <t>大学生思想政治理论课教研室</t>
  </si>
  <si>
    <t>大学生心理健康与就业创业教研室</t>
  </si>
  <si>
    <t>思想部 汇总</t>
  </si>
  <si>
    <t>计应教研室</t>
  </si>
  <si>
    <t>室内教研室</t>
  </si>
  <si>
    <t>数媒教研室</t>
  </si>
  <si>
    <t>信艺系 汇总</t>
  </si>
  <si>
    <t>总计</t>
  </si>
  <si>
    <t>2020-2021学年第一学期周课时量详细统计表</t>
  </si>
  <si>
    <t>承担课程系部</t>
  </si>
  <si>
    <t>教师类型</t>
  </si>
  <si>
    <t>所属教研室</t>
  </si>
  <si>
    <t>上课天数</t>
  </si>
  <si>
    <t>教师周课时量</t>
  </si>
  <si>
    <t>王鹏</t>
  </si>
  <si>
    <t>杨洪军</t>
  </si>
  <si>
    <t>刘晓琴</t>
  </si>
  <si>
    <t>胡辉</t>
  </si>
  <si>
    <t>毛伯平</t>
  </si>
  <si>
    <t>朱宏爱</t>
  </si>
  <si>
    <t>贺再新</t>
  </si>
  <si>
    <t>梁芳(环)</t>
  </si>
  <si>
    <t>杨明河</t>
  </si>
  <si>
    <t>未定</t>
  </si>
  <si>
    <t>张建卿</t>
  </si>
  <si>
    <t>谢立特</t>
  </si>
  <si>
    <t>解立勍</t>
  </si>
  <si>
    <t>聂笃伟</t>
  </si>
  <si>
    <t>符溆桃</t>
  </si>
  <si>
    <t>杨友才</t>
  </si>
  <si>
    <t>黄磊</t>
  </si>
  <si>
    <t>肖恒升</t>
  </si>
  <si>
    <t>李爱国</t>
  </si>
  <si>
    <t>舒鹦姿</t>
  </si>
  <si>
    <t>吉毅</t>
  </si>
  <si>
    <t>谢伊玲</t>
  </si>
  <si>
    <t>易宪文</t>
  </si>
  <si>
    <t>邝丽萍</t>
  </si>
  <si>
    <t>王羿元</t>
  </si>
  <si>
    <t>聂瑞希</t>
  </si>
  <si>
    <t>黄江南</t>
  </si>
  <si>
    <t>蒋东林</t>
  </si>
  <si>
    <t>张灵刚</t>
  </si>
  <si>
    <t>李玉华</t>
  </si>
  <si>
    <t>谢青青</t>
  </si>
  <si>
    <t>张艳</t>
  </si>
  <si>
    <t>杨梨园</t>
  </si>
  <si>
    <t>周丽萍</t>
  </si>
  <si>
    <t>谢少平</t>
  </si>
  <si>
    <t>罗毅华</t>
  </si>
  <si>
    <t>向巍</t>
  </si>
  <si>
    <t>谢舟</t>
  </si>
  <si>
    <t>李冬梅</t>
  </si>
  <si>
    <t>陈灵仙</t>
  </si>
  <si>
    <t>毛祯</t>
  </si>
  <si>
    <t>龚斌</t>
  </si>
  <si>
    <t>郭书群</t>
  </si>
  <si>
    <t>孙太权</t>
  </si>
  <si>
    <t>谢昕宇</t>
  </si>
  <si>
    <t>易森淼</t>
  </si>
  <si>
    <t>刘洁</t>
  </si>
  <si>
    <t>向桑</t>
  </si>
  <si>
    <t>谢臻</t>
  </si>
  <si>
    <t>李露</t>
  </si>
  <si>
    <t>田沐卉</t>
  </si>
  <si>
    <t>蒋坤</t>
  </si>
  <si>
    <t>黄熠</t>
  </si>
  <si>
    <t>教师工号</t>
  </si>
  <si>
    <t>工号</t>
  </si>
  <si>
    <t>姓名</t>
  </si>
  <si>
    <t>初始成绩录入密码</t>
  </si>
  <si>
    <t>0000015</t>
  </si>
  <si>
    <t>密码不记得，请使用“忘记密码”功能，通过绑定手机号找回</t>
  </si>
  <si>
    <t>0000067</t>
  </si>
  <si>
    <t>0000110</t>
  </si>
  <si>
    <t>蒋明蛟</t>
  </si>
  <si>
    <t>0000219</t>
  </si>
  <si>
    <t>0070601</t>
  </si>
  <si>
    <t>0000057</t>
  </si>
  <si>
    <t>刘斌</t>
  </si>
  <si>
    <t>0000088</t>
  </si>
  <si>
    <t>0000214</t>
  </si>
  <si>
    <t>0000220</t>
  </si>
  <si>
    <t>2014004</t>
  </si>
  <si>
    <t>2017015</t>
  </si>
  <si>
    <t>袁平华</t>
  </si>
  <si>
    <t>2017016</t>
  </si>
  <si>
    <t>李德玉</t>
  </si>
  <si>
    <t>曾经来过</t>
  </si>
  <si>
    <t>0000085</t>
  </si>
  <si>
    <t>0000368</t>
  </si>
  <si>
    <t>2014005</t>
  </si>
  <si>
    <t>0000082</t>
  </si>
  <si>
    <t>0000212</t>
  </si>
  <si>
    <t>0000221</t>
  </si>
  <si>
    <t>0000367</t>
  </si>
  <si>
    <t>2014007</t>
  </si>
  <si>
    <t>0000459</t>
  </si>
  <si>
    <t>邢修平</t>
  </si>
  <si>
    <t>0000080</t>
  </si>
  <si>
    <t>0000099</t>
  </si>
  <si>
    <t>0000352</t>
  </si>
  <si>
    <t>0000102</t>
  </si>
  <si>
    <t>0000281</t>
  </si>
  <si>
    <t>2014028</t>
  </si>
  <si>
    <t>0000272</t>
  </si>
  <si>
    <t>0000465</t>
  </si>
  <si>
    <t>李坤燃</t>
  </si>
  <si>
    <t>0000131</t>
  </si>
  <si>
    <t>0000406</t>
  </si>
  <si>
    <t>0000468</t>
  </si>
  <si>
    <t>2016033</t>
  </si>
  <si>
    <t>0000175</t>
  </si>
  <si>
    <t>0000094</t>
  </si>
  <si>
    <t>0000123</t>
  </si>
  <si>
    <t>0000464</t>
  </si>
  <si>
    <t>0000467</t>
  </si>
  <si>
    <t>0000469</t>
  </si>
  <si>
    <t>0000476</t>
  </si>
  <si>
    <t>2014008</t>
  </si>
  <si>
    <t>0000225</t>
  </si>
  <si>
    <t>200224</t>
  </si>
  <si>
    <t>200225</t>
  </si>
  <si>
    <t>200221</t>
  </si>
  <si>
    <t>200226</t>
  </si>
  <si>
    <t>200222</t>
  </si>
  <si>
    <t>200223</t>
  </si>
  <si>
    <t>2016041</t>
  </si>
  <si>
    <t>杨矞琪</t>
  </si>
  <si>
    <t>0000136</t>
  </si>
  <si>
    <t>0000149</t>
  </si>
  <si>
    <t>0000184</t>
  </si>
  <si>
    <t>王立新</t>
  </si>
  <si>
    <t>0000309</t>
  </si>
  <si>
    <t>2014044</t>
  </si>
  <si>
    <t>0000271</t>
  </si>
  <si>
    <t>20150113</t>
  </si>
  <si>
    <t>王欢妍</t>
  </si>
  <si>
    <t>2017038</t>
  </si>
  <si>
    <t>0000187</t>
  </si>
  <si>
    <t>李翔博</t>
  </si>
  <si>
    <t>0000185</t>
  </si>
  <si>
    <t>陈志力</t>
  </si>
  <si>
    <t>2018039</t>
  </si>
  <si>
    <t>2019017</t>
  </si>
  <si>
    <t>0000017</t>
  </si>
  <si>
    <t>唐群华</t>
  </si>
  <si>
    <t>0000139</t>
  </si>
  <si>
    <t>0000158</t>
  </si>
  <si>
    <t>0000165</t>
  </si>
  <si>
    <t>0000171</t>
  </si>
  <si>
    <t>0000316</t>
  </si>
  <si>
    <t>0000382</t>
  </si>
  <si>
    <t>0000443</t>
  </si>
  <si>
    <t>尹慧</t>
  </si>
  <si>
    <t>0000470</t>
  </si>
  <si>
    <t>0070604</t>
  </si>
  <si>
    <t>2014018</t>
  </si>
  <si>
    <t>2014057</t>
  </si>
  <si>
    <t>2016040</t>
  </si>
  <si>
    <t>0000129</t>
  </si>
  <si>
    <t>0000141</t>
  </si>
  <si>
    <t>0000144</t>
  </si>
  <si>
    <t>0000147</t>
  </si>
  <si>
    <t>0000152</t>
  </si>
  <si>
    <t>0000314</t>
  </si>
  <si>
    <t>0000098</t>
  </si>
  <si>
    <t>0000128</t>
  </si>
  <si>
    <t>0000157</t>
  </si>
  <si>
    <t>0000305</t>
  </si>
  <si>
    <t>2016034</t>
  </si>
  <si>
    <t>2017010</t>
  </si>
  <si>
    <t>0000090</t>
  </si>
  <si>
    <t>0000114</t>
  </si>
  <si>
    <t>0000116</t>
  </si>
  <si>
    <t>0000109</t>
  </si>
  <si>
    <t>2017018</t>
  </si>
  <si>
    <t>2016032</t>
  </si>
  <si>
    <t>吴志强</t>
  </si>
  <si>
    <t>2018002</t>
  </si>
  <si>
    <t>2016009</t>
  </si>
  <si>
    <t>蒋承吉</t>
  </si>
  <si>
    <t>2016010</t>
  </si>
  <si>
    <t>2016014</t>
  </si>
  <si>
    <t>蒋志鹏</t>
  </si>
  <si>
    <t>2017009</t>
  </si>
  <si>
    <t>金吉长</t>
  </si>
  <si>
    <t>2017017</t>
  </si>
  <si>
    <t>罗光奇</t>
  </si>
  <si>
    <t>2018004</t>
  </si>
  <si>
    <t>陈岳琳</t>
  </si>
  <si>
    <t>符叙桃</t>
  </si>
  <si>
    <t>2018003</t>
  </si>
  <si>
    <t>0000120</t>
  </si>
  <si>
    <t>2015020</t>
  </si>
  <si>
    <t>胡远忠</t>
  </si>
  <si>
    <t>黄景弛</t>
  </si>
  <si>
    <t>黄施洁</t>
  </si>
  <si>
    <t>2018016</t>
  </si>
  <si>
    <t>米玲</t>
  </si>
  <si>
    <t>2017045</t>
  </si>
  <si>
    <t>谌杰</t>
  </si>
  <si>
    <t>辅导员</t>
  </si>
  <si>
    <t>2017049</t>
  </si>
  <si>
    <t>向芳琳</t>
  </si>
  <si>
    <t>2017052</t>
  </si>
  <si>
    <t>0000100</t>
  </si>
  <si>
    <t>0000118</t>
  </si>
  <si>
    <t>0000135</t>
  </si>
  <si>
    <t>0000137</t>
  </si>
  <si>
    <t>0000148</t>
  </si>
  <si>
    <t>0000266</t>
  </si>
  <si>
    <t>0000347</t>
  </si>
  <si>
    <t>黄贤页</t>
  </si>
  <si>
    <t>0000103</t>
  </si>
  <si>
    <t>0000105</t>
  </si>
  <si>
    <t>0000089</t>
  </si>
  <si>
    <t>0000092</t>
  </si>
  <si>
    <t>0000101</t>
  </si>
  <si>
    <t>0000258</t>
  </si>
  <si>
    <t>0000122</t>
  </si>
  <si>
    <t>0000297</t>
  </si>
  <si>
    <t>2014056</t>
  </si>
  <si>
    <t>粟果</t>
  </si>
  <si>
    <t>2017046</t>
  </si>
  <si>
    <t>毛辉辉</t>
  </si>
  <si>
    <t>0000145</t>
  </si>
  <si>
    <t>0000343</t>
  </si>
  <si>
    <t>唐帮亮</t>
  </si>
  <si>
    <t>0000409</t>
  </si>
  <si>
    <t>0000424</t>
  </si>
  <si>
    <t>0070603</t>
  </si>
  <si>
    <t>0000327</t>
  </si>
  <si>
    <t>张燕军</t>
  </si>
  <si>
    <t>退休</t>
  </si>
  <si>
    <t>2017033</t>
  </si>
  <si>
    <t>杨亚荣</t>
  </si>
  <si>
    <t>2017034</t>
  </si>
  <si>
    <t>阙磊</t>
  </si>
  <si>
    <t>2017043</t>
  </si>
  <si>
    <t>0000183</t>
  </si>
  <si>
    <t>0000326</t>
  </si>
  <si>
    <t>0000393</t>
  </si>
  <si>
    <t>2015019</t>
  </si>
  <si>
    <t>2016022</t>
  </si>
  <si>
    <t>0000222</t>
  </si>
  <si>
    <t>0000329</t>
  </si>
  <si>
    <t>0000330</t>
  </si>
  <si>
    <t>0000331</t>
  </si>
  <si>
    <t>0000332</t>
  </si>
  <si>
    <t>0000333</t>
  </si>
  <si>
    <t>0000335</t>
  </si>
  <si>
    <t>0000338</t>
  </si>
  <si>
    <t>0000339</t>
  </si>
  <si>
    <t>朱晓玲</t>
  </si>
  <si>
    <t>0000365</t>
  </si>
  <si>
    <t>0000366</t>
  </si>
  <si>
    <t>0000391</t>
  </si>
  <si>
    <t>0000402</t>
  </si>
  <si>
    <t>2014009</t>
  </si>
  <si>
    <t>2014010</t>
  </si>
  <si>
    <t>2014011</t>
  </si>
  <si>
    <t>2016023</t>
  </si>
  <si>
    <t>2018037</t>
  </si>
  <si>
    <t>0000370</t>
  </si>
  <si>
    <t>2017035</t>
  </si>
  <si>
    <t>舒艺</t>
  </si>
  <si>
    <t>0000178</t>
  </si>
  <si>
    <t>0000430</t>
  </si>
  <si>
    <t>0000447</t>
  </si>
  <si>
    <t>刘小平</t>
  </si>
  <si>
    <t>2014037</t>
  </si>
  <si>
    <t>2014040</t>
  </si>
  <si>
    <t>潘艳</t>
  </si>
  <si>
    <t>20150116</t>
  </si>
  <si>
    <t>罗桢颖</t>
  </si>
  <si>
    <t>2015013</t>
  </si>
  <si>
    <t>兼思政课</t>
  </si>
  <si>
    <t>梁芳（环）</t>
  </si>
  <si>
    <t>0000408</t>
  </si>
  <si>
    <t>孙海欧</t>
  </si>
  <si>
    <t>0000294</t>
  </si>
  <si>
    <t>李涛（男）</t>
  </si>
  <si>
    <t>0000456</t>
  </si>
  <si>
    <t>0000411</t>
  </si>
  <si>
    <t>0000293</t>
  </si>
  <si>
    <t>0000462</t>
  </si>
  <si>
    <t>0000286</t>
  </si>
  <si>
    <t>0000235</t>
  </si>
  <si>
    <t>2017041</t>
  </si>
  <si>
    <t>0000328</t>
  </si>
  <si>
    <t>2015012</t>
  </si>
  <si>
    <t>吴艳英</t>
  </si>
  <si>
    <t>2015031</t>
  </si>
  <si>
    <t>胡金化</t>
  </si>
  <si>
    <t>2015032</t>
  </si>
  <si>
    <t>陈美佳</t>
  </si>
  <si>
    <t>2015033</t>
  </si>
  <si>
    <t>粟周颖</t>
  </si>
  <si>
    <t>2015034</t>
  </si>
  <si>
    <t>罗欣华</t>
  </si>
  <si>
    <t>2015035</t>
  </si>
  <si>
    <t>向小平</t>
  </si>
  <si>
    <t>2015036</t>
  </si>
  <si>
    <t>董姣姣</t>
  </si>
  <si>
    <t>2015037</t>
  </si>
  <si>
    <t>宋诚晨</t>
  </si>
  <si>
    <t>2016001</t>
  </si>
  <si>
    <t>刘玉</t>
  </si>
  <si>
    <t>2017007</t>
  </si>
  <si>
    <t>李丹</t>
  </si>
  <si>
    <r>
      <t>2</t>
    </r>
    <r>
      <rPr>
        <sz val="10"/>
        <rFont val="宋体"/>
        <charset val="134"/>
      </rPr>
      <t>018001</t>
    </r>
  </si>
  <si>
    <t>梁雅白</t>
  </si>
  <si>
    <t>2016030</t>
  </si>
  <si>
    <t>0000151</t>
  </si>
  <si>
    <t>郝学武</t>
  </si>
  <si>
    <t>2014036</t>
  </si>
  <si>
    <t>2015029</t>
  </si>
  <si>
    <t>2018035</t>
  </si>
  <si>
    <t>蔡青青</t>
  </si>
  <si>
    <t>2018036</t>
  </si>
  <si>
    <t>2018040</t>
  </si>
  <si>
    <t>余则笙</t>
  </si>
  <si>
    <t>2014015</t>
  </si>
  <si>
    <t>2004006</t>
  </si>
  <si>
    <t>2016015</t>
  </si>
  <si>
    <t>2014043</t>
  </si>
  <si>
    <t>杨树琴</t>
  </si>
  <si>
    <t>0000387</t>
  </si>
  <si>
    <t>2016028</t>
  </si>
  <si>
    <t>0000130</t>
  </si>
  <si>
    <t>2015002</t>
  </si>
  <si>
    <t>2014014</t>
  </si>
  <si>
    <t>0000091</t>
  </si>
  <si>
    <t>0000037</t>
  </si>
  <si>
    <t>李钢林</t>
  </si>
  <si>
    <t>0000042</t>
  </si>
  <si>
    <t>0000097</t>
  </si>
  <si>
    <t>0000163</t>
  </si>
  <si>
    <t>0000291</t>
  </si>
  <si>
    <t>0000315</t>
  </si>
  <si>
    <t>0000348</t>
  </si>
  <si>
    <t>20150118</t>
  </si>
  <si>
    <t>彭浩</t>
  </si>
  <si>
    <t>2016027</t>
  </si>
  <si>
    <t>2017014</t>
  </si>
  <si>
    <t>2017032</t>
  </si>
  <si>
    <t>0000170</t>
  </si>
  <si>
    <t>0000321</t>
  </si>
  <si>
    <t>0000247</t>
  </si>
  <si>
    <t>0000072</t>
  </si>
  <si>
    <t>0000155</t>
  </si>
  <si>
    <t>0000078</t>
  </si>
  <si>
    <t>0000288</t>
  </si>
  <si>
    <t>0000146</t>
  </si>
  <si>
    <t>0000125</t>
  </si>
  <si>
    <t>0000075</t>
  </si>
  <si>
    <t>2016031</t>
  </si>
  <si>
    <t>0000055</t>
  </si>
  <si>
    <t>0000115</t>
  </si>
  <si>
    <t>0000133</t>
  </si>
  <si>
    <t>0000243</t>
  </si>
  <si>
    <t>0000108</t>
  </si>
  <si>
    <t>0000143</t>
  </si>
  <si>
    <t>0000058</t>
  </si>
  <si>
    <t>0000113</t>
  </si>
  <si>
    <t>刘云</t>
  </si>
  <si>
    <t>0000104</t>
  </si>
  <si>
    <t>0000062</t>
  </si>
  <si>
    <t>0000068</t>
  </si>
  <si>
    <t>0000048</t>
  </si>
  <si>
    <t>0000059</t>
  </si>
  <si>
    <t>2017040</t>
  </si>
  <si>
    <t>肖亦然</t>
  </si>
  <si>
    <t>2017039</t>
  </si>
  <si>
    <t>孙海鸥</t>
  </si>
  <si>
    <t>0000172</t>
  </si>
  <si>
    <t>0000270</t>
  </si>
  <si>
    <t>楚志红</t>
  </si>
  <si>
    <t>2016046</t>
  </si>
  <si>
    <t>0000195</t>
  </si>
  <si>
    <t>李启秀</t>
  </si>
  <si>
    <t>0000200</t>
  </si>
  <si>
    <t>0000207</t>
  </si>
  <si>
    <t>0000422</t>
  </si>
  <si>
    <t>2016019</t>
  </si>
  <si>
    <t>2017006</t>
  </si>
  <si>
    <t>2016017</t>
  </si>
  <si>
    <t>0000213</t>
  </si>
  <si>
    <t>0000311</t>
  </si>
  <si>
    <t>0000401</t>
  </si>
  <si>
    <t>谌彦君</t>
  </si>
  <si>
    <t>2018022</t>
  </si>
  <si>
    <t>2017044</t>
  </si>
  <si>
    <t>袁梦姣</t>
  </si>
  <si>
    <t>2017047</t>
  </si>
  <si>
    <t>谌飞花</t>
  </si>
  <si>
    <t>0000389</t>
  </si>
  <si>
    <t>涂佳黎</t>
  </si>
  <si>
    <t>2015018</t>
  </si>
  <si>
    <t>粟米</t>
  </si>
  <si>
    <t>2017022</t>
  </si>
  <si>
    <t>黄美容</t>
  </si>
  <si>
    <t>2017023</t>
  </si>
  <si>
    <t>谢幸</t>
  </si>
  <si>
    <t>2017004</t>
  </si>
  <si>
    <t>陈怡</t>
  </si>
  <si>
    <t>2015001</t>
  </si>
  <si>
    <t>欧阳健美</t>
  </si>
  <si>
    <t>2016018</t>
  </si>
  <si>
    <t>2016044</t>
  </si>
  <si>
    <t>李明</t>
  </si>
  <si>
    <t>2017021</t>
  </si>
  <si>
    <t>刘亚斌</t>
  </si>
  <si>
    <t>2017025</t>
  </si>
  <si>
    <t>罗香莲</t>
  </si>
  <si>
    <t>0000236</t>
  </si>
  <si>
    <t>李琴</t>
  </si>
  <si>
    <t>姜翎馨雅</t>
  </si>
  <si>
    <t>2018023</t>
  </si>
  <si>
    <t>张燕</t>
  </si>
  <si>
    <t>辛颖</t>
  </si>
  <si>
    <t>2014019</t>
  </si>
  <si>
    <t>彭娜</t>
  </si>
  <si>
    <t>0000201</t>
  </si>
  <si>
    <t>0000237</t>
  </si>
  <si>
    <t>0000296</t>
  </si>
  <si>
    <t>0000360</t>
  </si>
  <si>
    <t>0000445</t>
  </si>
  <si>
    <t>2014050</t>
  </si>
  <si>
    <t>2015003</t>
  </si>
  <si>
    <t>2016035</t>
  </si>
  <si>
    <t>2017020</t>
  </si>
  <si>
    <t>袁健子</t>
  </si>
  <si>
    <t>0000199</t>
  </si>
  <si>
    <t>2016006</t>
  </si>
  <si>
    <t>0000205</t>
  </si>
  <si>
    <t>0000206</t>
  </si>
  <si>
    <t>0000303</t>
  </si>
  <si>
    <t>0000359</t>
  </si>
  <si>
    <t>0000056</t>
  </si>
  <si>
    <t>0000117</t>
  </si>
  <si>
    <t>0000295</t>
  </si>
  <si>
    <t>0000312</t>
  </si>
  <si>
    <t>0000373</t>
  </si>
  <si>
    <t>2017024</t>
  </si>
  <si>
    <t>2017050</t>
  </si>
  <si>
    <t>吴永春</t>
  </si>
  <si>
    <t>0000203</t>
  </si>
  <si>
    <t>0000060</t>
  </si>
  <si>
    <t>0000021</t>
  </si>
  <si>
    <t>0000027</t>
  </si>
  <si>
    <t>0000176</t>
  </si>
  <si>
    <t>0000231</t>
  </si>
  <si>
    <t>2014013</t>
  </si>
  <si>
    <t>张珊</t>
  </si>
  <si>
    <t>2017055</t>
  </si>
  <si>
    <t>邱跃华</t>
  </si>
  <si>
    <t>0000226</t>
  </si>
  <si>
    <t>20150112</t>
  </si>
  <si>
    <t>2018038</t>
  </si>
  <si>
    <t>2017054</t>
  </si>
  <si>
    <t>田光辉</t>
  </si>
  <si>
    <t>0000023</t>
  </si>
  <si>
    <t>0000024</t>
  </si>
  <si>
    <t>0000026</t>
  </si>
  <si>
    <t>0000290</t>
  </si>
  <si>
    <t>0000025</t>
  </si>
  <si>
    <t>0000250</t>
  </si>
  <si>
    <t>2014039</t>
  </si>
  <si>
    <t>2014012</t>
  </si>
  <si>
    <t>周娟</t>
  </si>
  <si>
    <t>0000177</t>
  </si>
  <si>
    <t>武思建</t>
  </si>
  <si>
    <t>2017036</t>
  </si>
  <si>
    <t>0000016</t>
  </si>
  <si>
    <t>0000036</t>
  </si>
  <si>
    <t>0000041</t>
  </si>
  <si>
    <t>0000043</t>
  </si>
  <si>
    <t>0000044</t>
  </si>
  <si>
    <t>0000045</t>
  </si>
  <si>
    <t>0000047</t>
  </si>
  <si>
    <t>0000084</t>
  </si>
  <si>
    <t>0000107</t>
  </si>
  <si>
    <t>0000209</t>
  </si>
  <si>
    <t>0000218</t>
  </si>
  <si>
    <t>2014001</t>
  </si>
  <si>
    <t>2014024</t>
  </si>
  <si>
    <t>0000066</t>
  </si>
  <si>
    <t>2014027</t>
  </si>
  <si>
    <t>2017019</t>
  </si>
  <si>
    <t>2017042</t>
  </si>
  <si>
    <t>蔚然</t>
  </si>
  <si>
    <t>2014042</t>
  </si>
  <si>
    <t>2017028</t>
  </si>
  <si>
    <t>彭慧辉</t>
  </si>
  <si>
    <t>2018005</t>
  </si>
  <si>
    <t>陈海滨</t>
  </si>
  <si>
    <t>2017001</t>
  </si>
  <si>
    <t>梁淼晗</t>
  </si>
  <si>
    <t>2014002</t>
  </si>
  <si>
    <t>2017027</t>
  </si>
  <si>
    <t>张雪芝</t>
  </si>
  <si>
    <t>2017029</t>
  </si>
  <si>
    <t>杨惠惠</t>
  </si>
  <si>
    <t>2017030</t>
  </si>
  <si>
    <t>2018027</t>
  </si>
  <si>
    <t>2018028</t>
  </si>
  <si>
    <t>王璐</t>
  </si>
  <si>
    <t>伍佳</t>
  </si>
  <si>
    <t>0000038</t>
  </si>
  <si>
    <t>0000040</t>
  </si>
  <si>
    <t>0000050</t>
  </si>
  <si>
    <t>0000069</t>
  </si>
  <si>
    <t>0000073</t>
  </si>
  <si>
    <t>0000076</t>
  </si>
  <si>
    <t>0000079</t>
  </si>
  <si>
    <t>0000061</t>
  </si>
  <si>
    <t>0000064</t>
  </si>
  <si>
    <t>0000121</t>
  </si>
  <si>
    <t>20150114</t>
  </si>
  <si>
    <t>2017031</t>
  </si>
  <si>
    <t>0000063</t>
  </si>
  <si>
    <t>0000452</t>
  </si>
  <si>
    <t>刘新梅</t>
  </si>
  <si>
    <t>0000065</t>
  </si>
  <si>
    <t>0000210</t>
  </si>
  <si>
    <t>0000374</t>
  </si>
  <si>
    <t>0000405</t>
  </si>
  <si>
    <t>2017053</t>
  </si>
  <si>
    <t>易辉君</t>
  </si>
  <si>
    <t>2014035</t>
  </si>
  <si>
    <t>0000313</t>
  </si>
  <si>
    <t>0000322</t>
  </si>
  <si>
    <t>张琼</t>
  </si>
  <si>
    <t>2019015</t>
  </si>
  <si>
    <t>2017048</t>
  </si>
  <si>
    <t>2019012</t>
  </si>
  <si>
    <t>2019023</t>
  </si>
  <si>
    <t>幸晓迪</t>
  </si>
  <si>
    <t>0000022</t>
  </si>
  <si>
    <t>0000451</t>
  </si>
  <si>
    <t>2017003</t>
  </si>
  <si>
    <t>2019005</t>
  </si>
  <si>
    <t>2019006</t>
  </si>
  <si>
    <t>2020015</t>
  </si>
  <si>
    <t>2020016</t>
  </si>
  <si>
    <t>2020014</t>
  </si>
  <si>
    <t>2020017</t>
  </si>
  <si>
    <t>2020011</t>
  </si>
  <si>
    <t>2020012</t>
  </si>
  <si>
    <t>2020008</t>
  </si>
  <si>
    <t>2016045</t>
  </si>
  <si>
    <t>龙开春</t>
  </si>
  <si>
    <t>0000208</t>
  </si>
  <si>
    <t>0000354</t>
  </si>
  <si>
    <t>2019007</t>
  </si>
  <si>
    <t>黄培域</t>
  </si>
  <si>
    <t>0000356</t>
  </si>
  <si>
    <t>2019011</t>
  </si>
  <si>
    <t>2019008</t>
  </si>
  <si>
    <t>2019009</t>
  </si>
  <si>
    <t>袁辰鸿</t>
  </si>
  <si>
    <t>0000475</t>
  </si>
  <si>
    <t>2019013</t>
  </si>
  <si>
    <t>2019010</t>
  </si>
  <si>
    <t>2020001</t>
  </si>
  <si>
    <t>2020002</t>
  </si>
  <si>
    <t>2020003</t>
  </si>
  <si>
    <t>2020004</t>
  </si>
  <si>
    <t>请提交身份证号码与电话号码给教务进行初始化</t>
  </si>
  <si>
    <t>2018026</t>
  </si>
  <si>
    <t>2020028</t>
  </si>
  <si>
    <t>2020055</t>
  </si>
  <si>
    <t>2020057</t>
  </si>
  <si>
    <t>2020066</t>
  </si>
  <si>
    <t>2020052</t>
  </si>
  <si>
    <t>2020056</t>
  </si>
  <si>
    <t>2020050</t>
  </si>
  <si>
    <t>2018041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</si>
</sst>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_);[Red]\(0\)"/>
    <numFmt numFmtId="179" formatCode="yyyy&quot;年&quot;m&quot;月&quot;d&quot;日&quot;;@"/>
    <numFmt numFmtId="180" formatCode="000000"/>
    <numFmt numFmtId="181" formatCode="0.00_);[Red]\(0.00\)"/>
  </numFmts>
  <fonts count="56">
    <font>
      <sz val="10"/>
      <name val="Arial"/>
      <family val="2"/>
      <charset val="0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name val="Arial"/>
      <family val="2"/>
      <charset val="0"/>
    </font>
    <font>
      <sz val="16"/>
      <name val="微软雅黑"/>
      <charset val="0"/>
    </font>
    <font>
      <sz val="11"/>
      <name val="微软雅黑"/>
      <charset val="0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微软雅黑"/>
      <charset val="0"/>
    </font>
    <font>
      <b/>
      <sz val="14"/>
      <name val="黑体"/>
      <family val="3"/>
      <charset val="134"/>
    </font>
    <font>
      <b/>
      <sz val="10"/>
      <name val="微软雅黑"/>
      <charset val="0"/>
    </font>
    <font>
      <b/>
      <sz val="10"/>
      <name val="Arial"/>
      <family val="2"/>
      <charset val="0"/>
    </font>
    <font>
      <sz val="16"/>
      <name val="方正小标宋简体"/>
      <charset val="134"/>
    </font>
    <font>
      <sz val="12"/>
      <name val="方正小标宋简体"/>
      <charset val="134"/>
    </font>
    <font>
      <sz val="12"/>
      <color indexed="10"/>
      <name val="方正小标宋简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0"/>
      <name val="方正小标宋简体"/>
      <charset val="134"/>
    </font>
    <font>
      <sz val="12"/>
      <name val="宋体"/>
      <charset val="134"/>
    </font>
    <font>
      <sz val="11"/>
      <color indexed="8"/>
      <name val="方正小标宋简体"/>
      <charset val="134"/>
    </font>
    <font>
      <sz val="9"/>
      <name val="Arial"/>
      <family val="2"/>
      <charset val="0"/>
    </font>
    <font>
      <b/>
      <sz val="1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b/>
      <sz val="24"/>
      <name val="微软雅黑"/>
      <charset val="0"/>
    </font>
    <font>
      <sz val="12"/>
      <color rgb="FF000000"/>
      <name val="宋体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b/>
      <sz val="12"/>
      <name val="微软雅黑"/>
      <charset val="0"/>
    </font>
    <font>
      <sz val="12"/>
      <name val="微软雅黑"/>
      <charset val="0"/>
    </font>
    <font>
      <b/>
      <sz val="12"/>
      <name val="Arial"/>
      <family val="2"/>
      <charset val="0"/>
    </font>
    <font>
      <sz val="11"/>
      <color indexed="9"/>
      <name val="等线"/>
      <charset val="0"/>
    </font>
    <font>
      <sz val="11"/>
      <color indexed="17"/>
      <name val="等线"/>
      <charset val="0"/>
    </font>
    <font>
      <sz val="11"/>
      <color indexed="8"/>
      <name val="等线"/>
      <charset val="0"/>
    </font>
    <font>
      <sz val="11"/>
      <color indexed="8"/>
      <name val="宋体"/>
      <charset val="134"/>
    </font>
    <font>
      <b/>
      <sz val="11"/>
      <color indexed="8"/>
      <name val="等线"/>
      <charset val="0"/>
    </font>
    <font>
      <b/>
      <sz val="13"/>
      <color indexed="57"/>
      <name val="等线"/>
      <charset val="0"/>
    </font>
    <font>
      <sz val="11"/>
      <color indexed="10"/>
      <name val="等线"/>
      <charset val="0"/>
    </font>
    <font>
      <sz val="11"/>
      <color indexed="20"/>
      <name val="等线"/>
      <charset val="0"/>
    </font>
    <font>
      <b/>
      <sz val="15"/>
      <color indexed="57"/>
      <name val="等线"/>
      <charset val="0"/>
    </font>
    <font>
      <b/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1"/>
      <color indexed="57"/>
      <name val="等线"/>
      <charset val="0"/>
    </font>
    <font>
      <sz val="18"/>
      <color indexed="57"/>
      <name val="等线 Light"/>
      <charset val="0"/>
    </font>
    <font>
      <u/>
      <sz val="10"/>
      <color indexed="30"/>
      <name val="Arial"/>
      <family val="2"/>
      <charset val="0"/>
    </font>
    <font>
      <b/>
      <sz val="11"/>
      <color indexed="10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i/>
      <sz val="11"/>
      <color indexed="23"/>
      <name val="等线"/>
      <charset val="0"/>
    </font>
    <font>
      <u/>
      <sz val="10"/>
      <color indexed="61"/>
      <name val="Arial"/>
      <family val="2"/>
      <charset val="0"/>
    </font>
    <font>
      <sz val="12"/>
      <name val="Arial"/>
      <family val="2"/>
      <charset val="0"/>
    </font>
  </fonts>
  <fills count="1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</borders>
  <cellStyleXfs count="50">
    <xf numFmtId="0" fontId="0" fillId="0" borderId="0"/>
    <xf numFmtId="42" fontId="39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1" fillId="8" borderId="29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39" fillId="0" borderId="0">
      <alignment vertical="center"/>
    </xf>
    <xf numFmtId="0" fontId="0" fillId="11" borderId="25" applyNumberFormat="0" applyFon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13" borderId="27" applyNumberFormat="0" applyAlignment="0" applyProtection="0">
      <alignment vertical="center"/>
    </xf>
    <xf numFmtId="0" fontId="50" fillId="13" borderId="29" applyNumberFormat="0" applyAlignment="0" applyProtection="0">
      <alignment vertical="center"/>
    </xf>
    <xf numFmtId="0" fontId="45" fillId="12" borderId="26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</cellStyleXfs>
  <cellXfs count="195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0" xfId="0" applyFont="1" applyFill="1"/>
    <xf numFmtId="178" fontId="0" fillId="0" borderId="0" xfId="0" applyNumberFormat="1" applyFont="1" applyFill="1"/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/>
    <xf numFmtId="0" fontId="1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2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10" fontId="17" fillId="0" borderId="6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0" fillId="0" borderId="0" xfId="0" applyNumberForma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center" vertical="center"/>
    </xf>
    <xf numFmtId="176" fontId="27" fillId="0" borderId="6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0" fillId="0" borderId="6" xfId="0" applyFill="1" applyBorder="1"/>
    <xf numFmtId="0" fontId="24" fillId="0" borderId="6" xfId="0" applyFont="1" applyBorder="1"/>
    <xf numFmtId="0" fontId="26" fillId="0" borderId="5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176" fontId="27" fillId="0" borderId="17" xfId="0" applyNumberFormat="1" applyFont="1" applyFill="1" applyBorder="1" applyAlignment="1">
      <alignment horizontal="center" vertical="center"/>
    </xf>
    <xf numFmtId="176" fontId="27" fillId="0" borderId="5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6" fillId="0" borderId="19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0" fillId="0" borderId="19" xfId="0" applyFill="1" applyBorder="1"/>
    <xf numFmtId="0" fontId="0" fillId="0" borderId="11" xfId="0" applyFill="1" applyBorder="1"/>
    <xf numFmtId="0" fontId="26" fillId="0" borderId="2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Continuous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18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30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8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49" fontId="22" fillId="0" borderId="5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vertical="center" wrapText="1"/>
      <protection locked="0"/>
    </xf>
    <xf numFmtId="0" fontId="32" fillId="0" borderId="6" xfId="0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58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Continuous" vertical="center" wrapTex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 applyProtection="1">
      <alignment vertical="center" wrapText="1"/>
      <protection locked="0"/>
    </xf>
    <xf numFmtId="0" fontId="35" fillId="0" borderId="6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0"/>
  <sheetViews>
    <sheetView tabSelected="1" zoomScale="70" zoomScaleNormal="70" workbookViewId="0">
      <pane ySplit="4" topLeftCell="A38" activePane="bottomLeft" state="frozen"/>
      <selection/>
      <selection pane="bottomLeft" activeCell="C38" sqref="C38"/>
    </sheetView>
  </sheetViews>
  <sheetFormatPr defaultColWidth="9.13333333333333" defaultRowHeight="14.25"/>
  <cols>
    <col min="1" max="1" width="25.1333333333333" style="151" customWidth="1"/>
    <col min="2" max="2" width="6.57142857142857" style="151"/>
    <col min="3" max="3" width="15.5714285714286" style="152" customWidth="1"/>
    <col min="4" max="4" width="15.847619047619" style="152" customWidth="1"/>
    <col min="5" max="7" width="16.2857142857143" style="152" customWidth="1"/>
    <col min="8" max="9" width="15.5714285714286" style="152" customWidth="1"/>
    <col min="10" max="10" width="17" style="152" customWidth="1"/>
    <col min="11" max="12" width="15.847619047619" style="152" customWidth="1"/>
    <col min="13" max="13" width="16.2857142857143" style="152" customWidth="1"/>
    <col min="14" max="14" width="16.1333333333333" style="152" customWidth="1"/>
    <col min="15" max="17" width="16" style="152" customWidth="1"/>
    <col min="18" max="18" width="15.4285714285714" style="152" customWidth="1"/>
    <col min="19" max="19" width="15.5714285714286" style="152" customWidth="1"/>
    <col min="20" max="20" width="15.7142857142857" style="152" customWidth="1"/>
    <col min="21" max="22" width="15.4285714285714" style="152" customWidth="1"/>
    <col min="23" max="23" width="15.847619047619" style="152" customWidth="1"/>
    <col min="24" max="24" width="15.5714285714286" style="152" customWidth="1"/>
    <col min="25" max="25" width="14.5714285714286" style="152" customWidth="1"/>
    <col min="26" max="26" width="14.2857142857143" style="152" customWidth="1"/>
    <col min="27" max="27" width="15.5714285714286" style="152" customWidth="1"/>
    <col min="28" max="28" width="16.1333333333333" style="152" customWidth="1"/>
    <col min="29" max="29" width="15.847619047619" style="152" customWidth="1"/>
    <col min="30" max="30" width="15.4285714285714" style="152" customWidth="1"/>
    <col min="31" max="31" width="15" style="152" customWidth="1"/>
    <col min="32" max="32" width="13.5714285714286" style="152" customWidth="1"/>
    <col min="33" max="33" width="13.7142857142857" style="152" customWidth="1"/>
    <col min="34" max="34" width="14.1333333333333" style="152" customWidth="1"/>
    <col min="35" max="35" width="15.847619047619" style="152" customWidth="1"/>
    <col min="36" max="36" width="13.5714285714286" style="153" customWidth="1"/>
    <col min="37" max="37" width="18.4285714285714" style="150"/>
    <col min="38" max="38" width="12.2857142857143" style="150"/>
    <col min="39" max="39" width="18.847619047619" style="150"/>
    <col min="40" max="16384" width="9.13333333333333" style="150"/>
  </cols>
  <sheetData>
    <row r="1" ht="87.95" customHeight="1" spans="1:3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ht="27.75" customHeight="1" spans="1:35">
      <c r="A2" s="155" t="s">
        <v>1</v>
      </c>
      <c r="B2" s="156" t="s">
        <v>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70"/>
    </row>
    <row r="3" ht="16.5" customHeight="1" spans="1:39">
      <c r="A3" s="158" t="s">
        <v>3</v>
      </c>
      <c r="B3" s="158" t="s">
        <v>4</v>
      </c>
      <c r="C3" s="159" t="s">
        <v>5</v>
      </c>
      <c r="D3" s="159"/>
      <c r="E3" s="159"/>
      <c r="F3" s="159"/>
      <c r="G3" s="159"/>
      <c r="H3" s="160" t="s">
        <v>6</v>
      </c>
      <c r="I3" s="160"/>
      <c r="J3" s="160"/>
      <c r="K3" s="160"/>
      <c r="L3" s="160"/>
      <c r="M3" s="160" t="s">
        <v>7</v>
      </c>
      <c r="N3" s="160"/>
      <c r="O3" s="160"/>
      <c r="P3" s="160"/>
      <c r="Q3" s="160"/>
      <c r="R3" s="160" t="s">
        <v>8</v>
      </c>
      <c r="S3" s="160"/>
      <c r="T3" s="160"/>
      <c r="U3" s="160"/>
      <c r="V3" s="160"/>
      <c r="W3" s="159" t="s">
        <v>9</v>
      </c>
      <c r="X3" s="159"/>
      <c r="Y3" s="159"/>
      <c r="Z3" s="159"/>
      <c r="AA3" s="159" t="s">
        <v>10</v>
      </c>
      <c r="AB3" s="159"/>
      <c r="AC3" s="159"/>
      <c r="AD3" s="156"/>
      <c r="AE3" s="159" t="s">
        <v>11</v>
      </c>
      <c r="AF3" s="159"/>
      <c r="AG3" s="159"/>
      <c r="AH3" s="159"/>
      <c r="AI3" s="159"/>
      <c r="AJ3" s="171" t="s">
        <v>12</v>
      </c>
      <c r="AK3" s="172" t="s">
        <v>13</v>
      </c>
      <c r="AL3" s="172" t="s">
        <v>14</v>
      </c>
      <c r="AM3" s="172" t="s">
        <v>15</v>
      </c>
    </row>
    <row r="4" ht="37.5" customHeight="1" spans="1:39">
      <c r="A4" s="158"/>
      <c r="B4" s="158"/>
      <c r="C4" s="159" t="s">
        <v>16</v>
      </c>
      <c r="D4" s="159" t="s">
        <v>17</v>
      </c>
      <c r="E4" s="161" t="s">
        <v>18</v>
      </c>
      <c r="F4" s="159" t="s">
        <v>19</v>
      </c>
      <c r="G4" s="162" t="s">
        <v>20</v>
      </c>
      <c r="H4" s="161" t="s">
        <v>16</v>
      </c>
      <c r="I4" s="161" t="s">
        <v>17</v>
      </c>
      <c r="J4" s="159" t="s">
        <v>18</v>
      </c>
      <c r="K4" s="159" t="s">
        <v>19</v>
      </c>
      <c r="L4" s="162" t="s">
        <v>20</v>
      </c>
      <c r="M4" s="159" t="s">
        <v>16</v>
      </c>
      <c r="N4" s="159" t="s">
        <v>17</v>
      </c>
      <c r="O4" s="159" t="s">
        <v>18</v>
      </c>
      <c r="P4" s="161" t="s">
        <v>19</v>
      </c>
      <c r="Q4" s="162" t="s">
        <v>20</v>
      </c>
      <c r="R4" s="159" t="s">
        <v>16</v>
      </c>
      <c r="S4" s="161" t="s">
        <v>17</v>
      </c>
      <c r="T4" s="159" t="s">
        <v>18</v>
      </c>
      <c r="U4" s="159" t="s">
        <v>19</v>
      </c>
      <c r="V4" s="162" t="s">
        <v>20</v>
      </c>
      <c r="W4" s="159" t="s">
        <v>16</v>
      </c>
      <c r="X4" s="159" t="s">
        <v>17</v>
      </c>
      <c r="Y4" s="159" t="s">
        <v>18</v>
      </c>
      <c r="Z4" s="159" t="s">
        <v>19</v>
      </c>
      <c r="AA4" s="159" t="s">
        <v>16</v>
      </c>
      <c r="AB4" s="159" t="s">
        <v>17</v>
      </c>
      <c r="AC4" s="161" t="s">
        <v>18</v>
      </c>
      <c r="AD4" s="161" t="s">
        <v>19</v>
      </c>
      <c r="AE4" s="159" t="s">
        <v>16</v>
      </c>
      <c r="AF4" s="161" t="s">
        <v>17</v>
      </c>
      <c r="AG4" s="159" t="s">
        <v>18</v>
      </c>
      <c r="AH4" s="161" t="s">
        <v>19</v>
      </c>
      <c r="AI4" s="162" t="s">
        <v>20</v>
      </c>
      <c r="AJ4" s="171"/>
      <c r="AK4" s="172"/>
      <c r="AL4" s="172"/>
      <c r="AM4" s="172"/>
    </row>
    <row r="5" ht="99.95" customHeight="1" spans="1:38">
      <c r="A5" s="163" t="s">
        <v>21</v>
      </c>
      <c r="B5" s="159">
        <v>49</v>
      </c>
      <c r="C5" s="164" t="s">
        <v>22</v>
      </c>
      <c r="D5" s="164"/>
      <c r="E5" s="164" t="s">
        <v>23</v>
      </c>
      <c r="F5" s="164" t="s">
        <v>23</v>
      </c>
      <c r="G5" s="164"/>
      <c r="H5" s="164" t="s">
        <v>24</v>
      </c>
      <c r="I5" s="164" t="s">
        <v>25</v>
      </c>
      <c r="K5" s="164"/>
      <c r="M5" s="164" t="s">
        <v>24</v>
      </c>
      <c r="N5" s="164" t="s">
        <v>26</v>
      </c>
      <c r="O5" s="164" t="s">
        <v>27</v>
      </c>
      <c r="P5" s="164" t="s">
        <v>27</v>
      </c>
      <c r="Q5" s="164"/>
      <c r="R5" s="164"/>
      <c r="S5" s="164"/>
      <c r="T5" s="164" t="s">
        <v>28</v>
      </c>
      <c r="U5" s="164" t="s">
        <v>29</v>
      </c>
      <c r="V5" s="164"/>
      <c r="W5" s="164" t="s">
        <v>30</v>
      </c>
      <c r="X5" s="164" t="s">
        <v>30</v>
      </c>
      <c r="Y5" s="164"/>
      <c r="Z5" s="164"/>
      <c r="AA5" s="164"/>
      <c r="AB5" s="164"/>
      <c r="AC5" s="164"/>
      <c r="AD5" s="164"/>
      <c r="AE5" s="164"/>
      <c r="AF5" s="164" t="s">
        <v>31</v>
      </c>
      <c r="AG5" s="164"/>
      <c r="AH5" s="164"/>
      <c r="AI5" s="164"/>
      <c r="AJ5" s="173">
        <f t="shared" ref="AJ5:AJ17" si="0">2*COUNTA(C5:AH5)</f>
        <v>28</v>
      </c>
      <c r="AK5" s="150" t="s">
        <v>32</v>
      </c>
      <c r="AL5" s="174">
        <f>IF(ISNUMBER(FIND("五年",#REF!)),5,3)</f>
        <v>3</v>
      </c>
    </row>
    <row r="6" s="13" customFormat="1" ht="99.95" customHeight="1" spans="1:39">
      <c r="A6" s="163" t="s">
        <v>33</v>
      </c>
      <c r="B6" s="159">
        <v>50</v>
      </c>
      <c r="C6" s="164" t="s">
        <v>34</v>
      </c>
      <c r="D6" s="164"/>
      <c r="E6" s="164"/>
      <c r="F6" s="164"/>
      <c r="G6" s="164"/>
      <c r="H6" s="164" t="s">
        <v>24</v>
      </c>
      <c r="I6" s="165"/>
      <c r="J6" s="164" t="s">
        <v>35</v>
      </c>
      <c r="K6" s="164" t="s">
        <v>35</v>
      </c>
      <c r="L6" s="164"/>
      <c r="M6" s="164" t="s">
        <v>24</v>
      </c>
      <c r="N6" s="164" t="s">
        <v>36</v>
      </c>
      <c r="O6" s="164" t="s">
        <v>26</v>
      </c>
      <c r="P6" s="164"/>
      <c r="Q6" s="164"/>
      <c r="R6" s="164"/>
      <c r="S6" s="164"/>
      <c r="T6" s="164" t="s">
        <v>28</v>
      </c>
      <c r="U6" s="164" t="s">
        <v>29</v>
      </c>
      <c r="V6" s="164"/>
      <c r="W6" s="164" t="s">
        <v>37</v>
      </c>
      <c r="X6" s="164" t="s">
        <v>37</v>
      </c>
      <c r="Y6" s="164"/>
      <c r="Z6" s="164"/>
      <c r="AB6" s="164"/>
      <c r="AC6" s="164"/>
      <c r="AD6" s="164"/>
      <c r="AE6" s="164"/>
      <c r="AF6" s="164" t="s">
        <v>31</v>
      </c>
      <c r="AG6" s="164" t="s">
        <v>38</v>
      </c>
      <c r="AH6" s="164" t="s">
        <v>38</v>
      </c>
      <c r="AI6" s="164"/>
      <c r="AJ6" s="173">
        <f t="shared" si="0"/>
        <v>28</v>
      </c>
      <c r="AK6" s="150" t="s">
        <v>32</v>
      </c>
      <c r="AL6" s="174">
        <f>IF(ISNUMBER(FIND("五年",#REF!)),5,3)</f>
        <v>3</v>
      </c>
      <c r="AM6" s="150"/>
    </row>
    <row r="7" s="13" customFormat="1" ht="99.95" customHeight="1" spans="1:39">
      <c r="A7" s="163" t="s">
        <v>39</v>
      </c>
      <c r="B7" s="159">
        <v>51</v>
      </c>
      <c r="C7" s="164" t="s">
        <v>40</v>
      </c>
      <c r="D7" s="164"/>
      <c r="E7" s="164" t="s">
        <v>41</v>
      </c>
      <c r="F7" s="164" t="s">
        <v>41</v>
      </c>
      <c r="G7" s="164"/>
      <c r="H7" s="164" t="s">
        <v>40</v>
      </c>
      <c r="I7" s="164" t="s">
        <v>24</v>
      </c>
      <c r="J7" s="164"/>
      <c r="K7" s="164"/>
      <c r="L7" s="164"/>
      <c r="M7" s="164"/>
      <c r="N7" s="164" t="s">
        <v>24</v>
      </c>
      <c r="O7" s="164"/>
      <c r="P7" s="164" t="s">
        <v>26</v>
      </c>
      <c r="Q7" s="164"/>
      <c r="R7" s="164" t="s">
        <v>42</v>
      </c>
      <c r="S7" s="164" t="s">
        <v>42</v>
      </c>
      <c r="T7" s="164"/>
      <c r="U7" s="164" t="s">
        <v>28</v>
      </c>
      <c r="V7" s="164"/>
      <c r="W7" s="164" t="s">
        <v>43</v>
      </c>
      <c r="X7" s="164" t="s">
        <v>43</v>
      </c>
      <c r="Y7" s="164"/>
      <c r="Z7" s="164"/>
      <c r="AA7" s="164"/>
      <c r="AB7" s="164" t="s">
        <v>29</v>
      </c>
      <c r="AC7" s="164"/>
      <c r="AD7" s="164"/>
      <c r="AE7" s="164" t="s">
        <v>31</v>
      </c>
      <c r="AF7" s="164"/>
      <c r="AG7" s="164"/>
      <c r="AH7" s="164"/>
      <c r="AI7" s="164"/>
      <c r="AJ7" s="173">
        <f t="shared" si="0"/>
        <v>28</v>
      </c>
      <c r="AK7" s="150" t="s">
        <v>32</v>
      </c>
      <c r="AL7" s="174">
        <f>IF(ISNUMBER(FIND("五年",#REF!)),5,3)</f>
        <v>3</v>
      </c>
      <c r="AM7" s="150"/>
    </row>
    <row r="8" s="13" customFormat="1" ht="99.95" customHeight="1" spans="1:39">
      <c r="A8" s="163" t="s">
        <v>44</v>
      </c>
      <c r="B8" s="159">
        <v>50</v>
      </c>
      <c r="C8" s="164" t="s">
        <v>45</v>
      </c>
      <c r="D8" s="164" t="s">
        <v>45</v>
      </c>
      <c r="E8" s="164" t="s">
        <v>46</v>
      </c>
      <c r="F8" s="164" t="s">
        <v>46</v>
      </c>
      <c r="G8" s="164"/>
      <c r="H8" s="164" t="s">
        <v>47</v>
      </c>
      <c r="I8" s="164" t="s">
        <v>24</v>
      </c>
      <c r="J8" s="164" t="s">
        <v>41</v>
      </c>
      <c r="K8" s="164" t="s">
        <v>41</v>
      </c>
      <c r="L8" s="164"/>
      <c r="M8" s="164" t="s">
        <v>47</v>
      </c>
      <c r="N8" s="164" t="s">
        <v>24</v>
      </c>
      <c r="P8" s="164"/>
      <c r="Q8" s="164"/>
      <c r="R8" s="164"/>
      <c r="T8" s="164" t="s">
        <v>26</v>
      </c>
      <c r="U8" s="164" t="s">
        <v>28</v>
      </c>
      <c r="V8" s="164"/>
      <c r="W8" s="164"/>
      <c r="X8" s="164"/>
      <c r="Z8" s="164"/>
      <c r="AA8" s="164"/>
      <c r="AB8" s="164" t="s">
        <v>29</v>
      </c>
      <c r="AC8" s="164"/>
      <c r="AE8" s="164" t="s">
        <v>31</v>
      </c>
      <c r="AF8" s="164"/>
      <c r="AG8" s="164"/>
      <c r="AH8" s="164"/>
      <c r="AI8" s="164"/>
      <c r="AJ8" s="173">
        <f t="shared" si="0"/>
        <v>28</v>
      </c>
      <c r="AK8" s="150" t="s">
        <v>32</v>
      </c>
      <c r="AL8" s="174">
        <f>IF(ISNUMBER(FIND("五年",#REF!)),5,3)</f>
        <v>3</v>
      </c>
      <c r="AM8" s="150"/>
    </row>
    <row r="9" s="13" customFormat="1" ht="99.95" customHeight="1" spans="1:39">
      <c r="A9" s="163" t="s">
        <v>48</v>
      </c>
      <c r="B9" s="159">
        <v>51</v>
      </c>
      <c r="C9" s="164" t="s">
        <v>49</v>
      </c>
      <c r="D9" s="164"/>
      <c r="E9" s="164" t="s">
        <v>50</v>
      </c>
      <c r="F9" s="164" t="s">
        <v>51</v>
      </c>
      <c r="G9" s="164"/>
      <c r="H9" s="164" t="s">
        <v>49</v>
      </c>
      <c r="I9" s="165"/>
      <c r="J9" s="164" t="s">
        <v>51</v>
      </c>
      <c r="K9" s="164" t="s">
        <v>52</v>
      </c>
      <c r="L9" s="164"/>
      <c r="M9" s="164" t="s">
        <v>53</v>
      </c>
      <c r="N9" s="164" t="s">
        <v>53</v>
      </c>
      <c r="O9" s="164" t="s">
        <v>54</v>
      </c>
      <c r="P9" s="164" t="s">
        <v>54</v>
      </c>
      <c r="Q9" s="164"/>
      <c r="R9" s="164"/>
      <c r="S9" s="164"/>
      <c r="T9" s="164"/>
      <c r="U9" s="164" t="s">
        <v>26</v>
      </c>
      <c r="V9" s="164"/>
      <c r="W9" s="164"/>
      <c r="X9" s="164"/>
      <c r="Y9" s="164"/>
      <c r="Z9" s="164"/>
      <c r="AA9" s="164" t="s">
        <v>55</v>
      </c>
      <c r="AB9" s="164" t="s">
        <v>55</v>
      </c>
      <c r="AD9" s="164"/>
      <c r="AE9" s="164"/>
      <c r="AF9" s="164"/>
      <c r="AG9" s="164" t="s">
        <v>31</v>
      </c>
      <c r="AH9" s="164"/>
      <c r="AI9" s="164"/>
      <c r="AJ9" s="173">
        <f t="shared" si="0"/>
        <v>28</v>
      </c>
      <c r="AK9" s="150" t="s">
        <v>32</v>
      </c>
      <c r="AL9" s="174">
        <f>IF(ISNUMBER(FIND("五年",#REF!)),5,3)</f>
        <v>3</v>
      </c>
      <c r="AM9" s="150"/>
    </row>
    <row r="10" s="13" customFormat="1" ht="117.95" customHeight="1" spans="1:39">
      <c r="A10" s="163" t="s">
        <v>56</v>
      </c>
      <c r="B10" s="159">
        <v>44</v>
      </c>
      <c r="C10" s="164" t="s">
        <v>57</v>
      </c>
      <c r="D10" s="164"/>
      <c r="E10" s="164"/>
      <c r="F10" s="164" t="s">
        <v>50</v>
      </c>
      <c r="G10" s="164"/>
      <c r="H10" s="164"/>
      <c r="I10" s="164" t="s">
        <v>58</v>
      </c>
      <c r="J10" s="164"/>
      <c r="K10" s="164" t="s">
        <v>51</v>
      </c>
      <c r="L10" s="164"/>
      <c r="M10" s="164" t="s">
        <v>59</v>
      </c>
      <c r="N10" s="164" t="s">
        <v>59</v>
      </c>
      <c r="O10" s="164"/>
      <c r="P10" s="164"/>
      <c r="Q10" s="164"/>
      <c r="R10" s="164"/>
      <c r="S10" s="164"/>
      <c r="T10" s="164"/>
      <c r="U10" s="164" t="s">
        <v>60</v>
      </c>
      <c r="V10" s="164" t="s">
        <v>61</v>
      </c>
      <c r="W10" s="164"/>
      <c r="X10" s="164"/>
      <c r="Y10" s="164"/>
      <c r="Z10" s="164"/>
      <c r="AA10" s="164" t="s">
        <v>62</v>
      </c>
      <c r="AB10" s="164" t="s">
        <v>62</v>
      </c>
      <c r="AC10" s="164"/>
      <c r="AD10" s="164" t="s">
        <v>29</v>
      </c>
      <c r="AE10" s="164"/>
      <c r="AF10" s="164"/>
      <c r="AG10" s="164"/>
      <c r="AH10" s="164" t="s">
        <v>31</v>
      </c>
      <c r="AI10" s="164"/>
      <c r="AJ10" s="173">
        <f t="shared" si="0"/>
        <v>24</v>
      </c>
      <c r="AK10" s="150" t="s">
        <v>32</v>
      </c>
      <c r="AL10" s="174">
        <f>IF(ISNUMBER(FIND("五年",#REF!)),5,3)</f>
        <v>3</v>
      </c>
      <c r="AM10" s="150"/>
    </row>
    <row r="11" s="13" customFormat="1" ht="117.95" customHeight="1" spans="1:39">
      <c r="A11" s="163" t="s">
        <v>63</v>
      </c>
      <c r="B11" s="159">
        <v>45</v>
      </c>
      <c r="C11" s="164" t="s">
        <v>64</v>
      </c>
      <c r="D11" s="164"/>
      <c r="E11" s="152"/>
      <c r="F11" s="164" t="s">
        <v>50</v>
      </c>
      <c r="G11" s="164"/>
      <c r="H11" s="164"/>
      <c r="I11" s="164" t="s">
        <v>64</v>
      </c>
      <c r="J11" s="164"/>
      <c r="K11" s="164" t="s">
        <v>51</v>
      </c>
      <c r="L11" s="164"/>
      <c r="M11" s="164" t="s">
        <v>62</v>
      </c>
      <c r="N11" s="164" t="s">
        <v>62</v>
      </c>
      <c r="P11" s="164"/>
      <c r="Q11" s="164"/>
      <c r="R11" s="164" t="s">
        <v>59</v>
      </c>
      <c r="S11" s="164" t="s">
        <v>59</v>
      </c>
      <c r="T11" s="164"/>
      <c r="U11" s="164"/>
      <c r="V11" s="164" t="s">
        <v>61</v>
      </c>
      <c r="W11" s="164"/>
      <c r="X11" s="164"/>
      <c r="Y11" s="164"/>
      <c r="AA11" s="164"/>
      <c r="AB11" s="164" t="s">
        <v>58</v>
      </c>
      <c r="AC11" s="164"/>
      <c r="AD11" s="164" t="s">
        <v>29</v>
      </c>
      <c r="AE11" s="164"/>
      <c r="AF11" s="164"/>
      <c r="AH11" s="164" t="s">
        <v>31</v>
      </c>
      <c r="AI11" s="164"/>
      <c r="AJ11" s="173">
        <f t="shared" si="0"/>
        <v>24</v>
      </c>
      <c r="AK11" s="150" t="s">
        <v>32</v>
      </c>
      <c r="AL11" s="174">
        <f>IF(ISNUMBER(FIND("五年",#REF!)),5,3)</f>
        <v>3</v>
      </c>
      <c r="AM11" s="150"/>
    </row>
    <row r="12" s="13" customFormat="1" ht="99.95" customHeight="1" spans="1:39">
      <c r="A12" s="163" t="s">
        <v>65</v>
      </c>
      <c r="B12" s="159">
        <v>46</v>
      </c>
      <c r="C12" s="164" t="s">
        <v>66</v>
      </c>
      <c r="D12" s="164" t="s">
        <v>67</v>
      </c>
      <c r="E12" s="164" t="s">
        <v>68</v>
      </c>
      <c r="F12" s="164" t="s">
        <v>68</v>
      </c>
      <c r="G12" s="164"/>
      <c r="H12" s="164" t="s">
        <v>66</v>
      </c>
      <c r="I12" s="164" t="s">
        <v>40</v>
      </c>
      <c r="J12" s="164"/>
      <c r="K12" s="164"/>
      <c r="L12" s="164"/>
      <c r="M12" s="164" t="s">
        <v>69</v>
      </c>
      <c r="N12" s="164" t="s">
        <v>40</v>
      </c>
      <c r="O12" s="164" t="s">
        <v>70</v>
      </c>
      <c r="P12" s="164"/>
      <c r="Q12" s="164"/>
      <c r="R12" s="164" t="s">
        <v>71</v>
      </c>
      <c r="S12" s="164" t="s">
        <v>71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 t="s">
        <v>58</v>
      </c>
      <c r="AD12" s="164"/>
      <c r="AE12" s="164"/>
      <c r="AF12" s="164"/>
      <c r="AG12" s="164"/>
      <c r="AH12" s="164"/>
      <c r="AI12" s="164"/>
      <c r="AJ12" s="173">
        <f t="shared" si="0"/>
        <v>24</v>
      </c>
      <c r="AK12" s="150" t="s">
        <v>32</v>
      </c>
      <c r="AL12" s="174">
        <f>IF(ISNUMBER(FIND("五年",#REF!)),5,3)</f>
        <v>3</v>
      </c>
      <c r="AM12" s="150"/>
    </row>
    <row r="13" s="13" customFormat="1" ht="125.1" customHeight="1" spans="1:39">
      <c r="A13" s="163" t="s">
        <v>72</v>
      </c>
      <c r="B13" s="159">
        <v>44</v>
      </c>
      <c r="C13" s="164" t="s">
        <v>66</v>
      </c>
      <c r="D13" s="164" t="s">
        <v>67</v>
      </c>
      <c r="E13" s="164"/>
      <c r="F13" s="164"/>
      <c r="G13" s="164"/>
      <c r="H13" s="164" t="s">
        <v>66</v>
      </c>
      <c r="I13" s="164" t="s">
        <v>73</v>
      </c>
      <c r="J13" s="164"/>
      <c r="K13" s="164"/>
      <c r="L13" s="164"/>
      <c r="M13" s="164" t="s">
        <v>69</v>
      </c>
      <c r="N13" s="164" t="s">
        <v>74</v>
      </c>
      <c r="O13" s="164" t="s">
        <v>70</v>
      </c>
      <c r="P13" s="164"/>
      <c r="Q13" s="164"/>
      <c r="R13" s="164" t="s">
        <v>75</v>
      </c>
      <c r="S13" s="164" t="s">
        <v>75</v>
      </c>
      <c r="T13" s="164"/>
      <c r="U13" s="164"/>
      <c r="W13" s="164" t="s">
        <v>76</v>
      </c>
      <c r="X13" s="164" t="s">
        <v>76</v>
      </c>
      <c r="Y13" s="164"/>
      <c r="Z13" s="164"/>
      <c r="AA13" s="164"/>
      <c r="AB13" s="164"/>
      <c r="AD13" s="164" t="s">
        <v>58</v>
      </c>
      <c r="AE13" s="164"/>
      <c r="AF13" s="164"/>
      <c r="AG13" s="164"/>
      <c r="AH13" s="164"/>
      <c r="AI13" s="164"/>
      <c r="AJ13" s="173">
        <f t="shared" si="0"/>
        <v>24</v>
      </c>
      <c r="AK13" s="150" t="s">
        <v>32</v>
      </c>
      <c r="AL13" s="174">
        <f>IF(ISNUMBER(FIND("五年",#REF!)),5,3)</f>
        <v>3</v>
      </c>
      <c r="AM13" s="150"/>
    </row>
    <row r="14" s="13" customFormat="1" ht="122.1" customHeight="1" spans="1:39">
      <c r="A14" s="163" t="s">
        <v>77</v>
      </c>
      <c r="B14" s="159">
        <v>52</v>
      </c>
      <c r="C14" s="164" t="s">
        <v>67</v>
      </c>
      <c r="D14" s="164" t="s">
        <v>66</v>
      </c>
      <c r="E14" s="164" t="s">
        <v>78</v>
      </c>
      <c r="F14" s="164" t="s">
        <v>78</v>
      </c>
      <c r="G14" s="164"/>
      <c r="H14" s="164" t="s">
        <v>79</v>
      </c>
      <c r="I14" s="164" t="s">
        <v>66</v>
      </c>
      <c r="J14" s="164" t="s">
        <v>80</v>
      </c>
      <c r="K14" s="164" t="s">
        <v>81</v>
      </c>
      <c r="L14" s="164"/>
      <c r="M14" s="164" t="s">
        <v>79</v>
      </c>
      <c r="N14" s="164" t="s">
        <v>69</v>
      </c>
      <c r="O14" s="164"/>
      <c r="P14" s="164" t="s">
        <v>70</v>
      </c>
      <c r="Q14" s="164"/>
      <c r="R14" s="164"/>
      <c r="S14" s="164"/>
      <c r="T14" s="164" t="s">
        <v>82</v>
      </c>
      <c r="U14" s="164" t="s">
        <v>82</v>
      </c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73">
        <f t="shared" si="0"/>
        <v>26</v>
      </c>
      <c r="AK14" s="150" t="s">
        <v>32</v>
      </c>
      <c r="AL14" s="174">
        <f>IF(ISNUMBER(FIND("五年",#REF!)),5,3)</f>
        <v>3</v>
      </c>
      <c r="AM14" s="150"/>
    </row>
    <row r="15" s="13" customFormat="1" ht="117.95" customHeight="1" spans="1:39">
      <c r="A15" s="163" t="s">
        <v>83</v>
      </c>
      <c r="B15" s="159">
        <v>48</v>
      </c>
      <c r="C15" s="164" t="s">
        <v>67</v>
      </c>
      <c r="D15" s="164" t="s">
        <v>66</v>
      </c>
      <c r="E15" s="164"/>
      <c r="F15" s="164"/>
      <c r="G15" s="164"/>
      <c r="H15" s="164" t="s">
        <v>34</v>
      </c>
      <c r="I15" s="164" t="s">
        <v>66</v>
      </c>
      <c r="J15" s="164" t="s">
        <v>81</v>
      </c>
      <c r="K15" s="164" t="s">
        <v>80</v>
      </c>
      <c r="L15" s="164"/>
      <c r="M15" s="164" t="s">
        <v>36</v>
      </c>
      <c r="N15" s="164" t="s">
        <v>69</v>
      </c>
      <c r="O15" s="164"/>
      <c r="P15" s="164" t="s">
        <v>70</v>
      </c>
      <c r="Q15" s="164"/>
      <c r="R15" s="164" t="s">
        <v>84</v>
      </c>
      <c r="S15" s="164" t="s">
        <v>84</v>
      </c>
      <c r="T15" s="164" t="s">
        <v>78</v>
      </c>
      <c r="U15" s="164" t="s">
        <v>78</v>
      </c>
      <c r="V15" s="164"/>
      <c r="W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73">
        <f t="shared" si="0"/>
        <v>26</v>
      </c>
      <c r="AK15" s="150" t="s">
        <v>32</v>
      </c>
      <c r="AL15" s="174">
        <f>IF(ISNUMBER(FIND("五年",#REF!)),5,3)</f>
        <v>3</v>
      </c>
      <c r="AM15" s="150"/>
    </row>
    <row r="16" s="13" customFormat="1" ht="99.95" customHeight="1" spans="1:39">
      <c r="A16" s="163" t="s">
        <v>85</v>
      </c>
      <c r="B16" s="159">
        <v>52</v>
      </c>
      <c r="C16" s="164"/>
      <c r="D16" s="164" t="s">
        <v>86</v>
      </c>
      <c r="E16" s="164" t="s">
        <v>87</v>
      </c>
      <c r="F16" s="164" t="s">
        <v>87</v>
      </c>
      <c r="G16" s="164"/>
      <c r="H16" s="164"/>
      <c r="I16" s="164" t="s">
        <v>86</v>
      </c>
      <c r="J16" s="164" t="s">
        <v>78</v>
      </c>
      <c r="K16" s="164" t="s">
        <v>78</v>
      </c>
      <c r="L16" s="164"/>
      <c r="M16" s="164" t="s">
        <v>66</v>
      </c>
      <c r="N16" s="164" t="s">
        <v>80</v>
      </c>
      <c r="O16" s="164" t="s">
        <v>66</v>
      </c>
      <c r="P16" s="164"/>
      <c r="Q16" s="164"/>
      <c r="R16" s="164" t="s">
        <v>69</v>
      </c>
      <c r="S16" s="164" t="s">
        <v>70</v>
      </c>
      <c r="T16" s="164"/>
      <c r="U16" s="164" t="s">
        <v>88</v>
      </c>
      <c r="V16" s="164"/>
      <c r="W16" s="164"/>
      <c r="X16" s="164" t="s">
        <v>89</v>
      </c>
      <c r="Y16" s="164"/>
      <c r="Z16" s="164"/>
      <c r="AA16" s="164"/>
      <c r="AC16" s="164"/>
      <c r="AD16" s="164"/>
      <c r="AE16" s="164"/>
      <c r="AF16" s="164"/>
      <c r="AG16" s="164"/>
      <c r="AH16" s="164"/>
      <c r="AI16" s="164"/>
      <c r="AJ16" s="173">
        <f t="shared" si="0"/>
        <v>26</v>
      </c>
      <c r="AK16" s="150" t="s">
        <v>32</v>
      </c>
      <c r="AL16" s="174">
        <f>IF(ISNUMBER(FIND("五年",#REF!)),5,3)</f>
        <v>3</v>
      </c>
      <c r="AM16" s="150"/>
    </row>
    <row r="17" s="13" customFormat="1" ht="99.95" customHeight="1" spans="1:39">
      <c r="A17" s="163" t="s">
        <v>90</v>
      </c>
      <c r="B17" s="159">
        <v>49</v>
      </c>
      <c r="C17" s="164" t="s">
        <v>91</v>
      </c>
      <c r="D17" s="164" t="s">
        <v>91</v>
      </c>
      <c r="E17" s="164"/>
      <c r="F17" s="164" t="s">
        <v>80</v>
      </c>
      <c r="G17" s="164"/>
      <c r="I17" s="164" t="s">
        <v>47</v>
      </c>
      <c r="J17" s="164" t="s">
        <v>92</v>
      </c>
      <c r="K17" s="164" t="s">
        <v>92</v>
      </c>
      <c r="L17" s="164"/>
      <c r="M17" s="164" t="s">
        <v>66</v>
      </c>
      <c r="N17" s="164" t="s">
        <v>47</v>
      </c>
      <c r="O17" s="164" t="s">
        <v>66</v>
      </c>
      <c r="Q17" s="164"/>
      <c r="R17" s="164" t="s">
        <v>69</v>
      </c>
      <c r="S17" s="164" t="s">
        <v>70</v>
      </c>
      <c r="T17" s="169" t="s">
        <v>88</v>
      </c>
      <c r="V17" s="164"/>
      <c r="X17" s="164" t="s">
        <v>89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73">
        <f t="shared" si="0"/>
        <v>26</v>
      </c>
      <c r="AK17" s="150" t="s">
        <v>32</v>
      </c>
      <c r="AL17" s="174">
        <f>IF(ISNUMBER(FIND("五年",#REF!)),5,3)</f>
        <v>3</v>
      </c>
      <c r="AM17" s="150"/>
    </row>
    <row r="18" s="13" customFormat="1" ht="99.95" customHeight="1" spans="1:39">
      <c r="A18" s="163" t="s">
        <v>93</v>
      </c>
      <c r="B18" s="159">
        <v>46</v>
      </c>
      <c r="C18" s="164" t="s">
        <v>94</v>
      </c>
      <c r="D18" s="164" t="s">
        <v>95</v>
      </c>
      <c r="E18" s="164"/>
      <c r="F18" s="164"/>
      <c r="G18" s="164"/>
      <c r="H18" s="164" t="s">
        <v>96</v>
      </c>
      <c r="I18" s="165"/>
      <c r="K18" s="165"/>
      <c r="L18" s="165"/>
      <c r="M18" s="164"/>
      <c r="N18" s="164" t="s">
        <v>97</v>
      </c>
      <c r="O18" s="164"/>
      <c r="P18" s="164" t="s">
        <v>98</v>
      </c>
      <c r="Q18" s="164"/>
      <c r="R18" s="164" t="s">
        <v>62</v>
      </c>
      <c r="S18" s="164" t="s">
        <v>62</v>
      </c>
      <c r="T18" s="164"/>
      <c r="U18" s="164" t="s">
        <v>99</v>
      </c>
      <c r="V18" s="164"/>
      <c r="W18" s="164" t="s">
        <v>100</v>
      </c>
      <c r="X18" s="164" t="s">
        <v>100</v>
      </c>
      <c r="Y18" s="164"/>
      <c r="Z18" s="164"/>
      <c r="AA18" s="164"/>
      <c r="AB18" s="164"/>
      <c r="AC18" s="164"/>
      <c r="AD18" s="164" t="s">
        <v>101</v>
      </c>
      <c r="AE18" s="164"/>
      <c r="AF18" s="164"/>
      <c r="AG18" s="164"/>
      <c r="AH18" s="164"/>
      <c r="AI18" s="164"/>
      <c r="AJ18" s="173">
        <f t="shared" ref="AJ18:AJ47" si="1">2*COUNTA(C18:AH18)</f>
        <v>22</v>
      </c>
      <c r="AK18" s="150" t="s">
        <v>32</v>
      </c>
      <c r="AL18" s="174">
        <f>IF(ISNUMBER(FIND("五年",#REF!)),5,3)</f>
        <v>3</v>
      </c>
      <c r="AM18" s="150"/>
    </row>
    <row r="19" s="13" customFormat="1" ht="99.95" customHeight="1" spans="1:39">
      <c r="A19" s="163" t="s">
        <v>102</v>
      </c>
      <c r="B19" s="159">
        <v>43</v>
      </c>
      <c r="C19" s="164" t="s">
        <v>103</v>
      </c>
      <c r="D19" s="164" t="s">
        <v>94</v>
      </c>
      <c r="E19" s="164"/>
      <c r="G19" s="164"/>
      <c r="H19" s="164" t="s">
        <v>96</v>
      </c>
      <c r="I19" s="164" t="s">
        <v>98</v>
      </c>
      <c r="J19" s="165"/>
      <c r="K19" s="165"/>
      <c r="L19" s="165"/>
      <c r="M19" s="164" t="s">
        <v>100</v>
      </c>
      <c r="N19" s="164" t="s">
        <v>100</v>
      </c>
      <c r="O19" s="166" t="s">
        <v>104</v>
      </c>
      <c r="P19" s="166" t="s">
        <v>104</v>
      </c>
      <c r="Q19" s="166"/>
      <c r="R19" s="164"/>
      <c r="S19" s="164" t="s">
        <v>105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 t="s">
        <v>106</v>
      </c>
      <c r="AD19" s="164" t="s">
        <v>101</v>
      </c>
      <c r="AE19" s="164"/>
      <c r="AF19" s="164"/>
      <c r="AG19" s="164"/>
      <c r="AH19" s="164"/>
      <c r="AI19" s="164"/>
      <c r="AJ19" s="173">
        <f t="shared" si="1"/>
        <v>22</v>
      </c>
      <c r="AK19" s="150" t="s">
        <v>32</v>
      </c>
      <c r="AL19" s="174">
        <f>IF(ISNUMBER(FIND("五年",#REF!)),5,3)</f>
        <v>3</v>
      </c>
      <c r="AM19" s="150"/>
    </row>
    <row r="20" s="13" customFormat="1" ht="99.95" customHeight="1" spans="1:39">
      <c r="A20" s="163" t="s">
        <v>107</v>
      </c>
      <c r="B20" s="159">
        <v>45</v>
      </c>
      <c r="C20" s="164" t="s">
        <v>95</v>
      </c>
      <c r="D20" s="164" t="s">
        <v>103</v>
      </c>
      <c r="E20" s="164" t="s">
        <v>108</v>
      </c>
      <c r="F20" s="164" t="s">
        <v>108</v>
      </c>
      <c r="G20" s="164"/>
      <c r="H20" s="164" t="s">
        <v>94</v>
      </c>
      <c r="I20" s="164" t="s">
        <v>96</v>
      </c>
      <c r="K20" s="164"/>
      <c r="L20" s="164"/>
      <c r="M20" s="164"/>
      <c r="N20" s="164"/>
      <c r="O20" s="164" t="s">
        <v>98</v>
      </c>
      <c r="P20" s="164"/>
      <c r="Q20" s="164"/>
      <c r="R20" s="164" t="s">
        <v>100</v>
      </c>
      <c r="S20" s="164" t="s">
        <v>100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 t="s">
        <v>106</v>
      </c>
      <c r="AD20" s="164" t="s">
        <v>101</v>
      </c>
      <c r="AE20" s="164"/>
      <c r="AF20" s="164"/>
      <c r="AG20" s="164"/>
      <c r="AH20" s="164"/>
      <c r="AI20" s="164"/>
      <c r="AJ20" s="173">
        <f t="shared" si="1"/>
        <v>22</v>
      </c>
      <c r="AK20" s="150" t="s">
        <v>32</v>
      </c>
      <c r="AL20" s="174">
        <f>IF(ISNUMBER(FIND("五年",#REF!)),5,3)</f>
        <v>3</v>
      </c>
      <c r="AM20" s="150"/>
    </row>
    <row r="21" s="150" customFormat="1" ht="99.95" customHeight="1" spans="1:38">
      <c r="A21" s="163" t="s">
        <v>109</v>
      </c>
      <c r="B21" s="159">
        <v>50</v>
      </c>
      <c r="C21" s="164" t="s">
        <v>110</v>
      </c>
      <c r="D21" s="164" t="s">
        <v>110</v>
      </c>
      <c r="E21" s="164" t="s">
        <v>111</v>
      </c>
      <c r="F21" s="164" t="s">
        <v>111</v>
      </c>
      <c r="G21" s="164"/>
      <c r="H21" s="164"/>
      <c r="I21" s="165"/>
      <c r="J21" s="164" t="s">
        <v>112</v>
      </c>
      <c r="K21" s="164"/>
      <c r="L21" s="164"/>
      <c r="M21" s="164"/>
      <c r="N21" s="164"/>
      <c r="O21" s="164"/>
      <c r="P21" s="164"/>
      <c r="Q21" s="164"/>
      <c r="R21" s="164" t="s">
        <v>113</v>
      </c>
      <c r="S21" s="164" t="s">
        <v>113</v>
      </c>
      <c r="T21" s="164" t="s">
        <v>114</v>
      </c>
      <c r="U21" s="164" t="s">
        <v>114</v>
      </c>
      <c r="V21" s="164"/>
      <c r="W21" s="164" t="s">
        <v>115</v>
      </c>
      <c r="X21" s="164" t="s">
        <v>115</v>
      </c>
      <c r="Y21" s="164"/>
      <c r="Z21" s="164"/>
      <c r="AA21" s="164"/>
      <c r="AB21" s="164"/>
      <c r="AC21" s="164"/>
      <c r="AD21" s="164"/>
      <c r="AE21" s="164" t="s">
        <v>113</v>
      </c>
      <c r="AF21" s="164" t="s">
        <v>116</v>
      </c>
      <c r="AG21" s="164"/>
      <c r="AH21" s="164"/>
      <c r="AI21" s="164"/>
      <c r="AJ21" s="173">
        <f t="shared" si="1"/>
        <v>26</v>
      </c>
      <c r="AK21" s="150" t="s">
        <v>32</v>
      </c>
      <c r="AL21" s="174">
        <f>IF(ISNUMBER(FIND("五年",#REF!)),5,3)</f>
        <v>3</v>
      </c>
    </row>
    <row r="22" s="150" customFormat="1" ht="99.95" customHeight="1" spans="1:38">
      <c r="A22" s="163" t="s">
        <v>117</v>
      </c>
      <c r="B22" s="159">
        <v>52</v>
      </c>
      <c r="C22" s="164" t="s">
        <v>116</v>
      </c>
      <c r="D22" s="164" t="s">
        <v>116</v>
      </c>
      <c r="E22" s="164"/>
      <c r="F22" s="164"/>
      <c r="G22" s="164"/>
      <c r="H22" s="164" t="s">
        <v>118</v>
      </c>
      <c r="I22" s="164" t="s">
        <v>118</v>
      </c>
      <c r="J22" s="164"/>
      <c r="K22" s="164" t="s">
        <v>112</v>
      </c>
      <c r="L22" s="164"/>
      <c r="M22" s="164" t="s">
        <v>113</v>
      </c>
      <c r="N22" s="164" t="s">
        <v>113</v>
      </c>
      <c r="O22" s="164"/>
      <c r="P22" s="164"/>
      <c r="Q22" s="164"/>
      <c r="R22" s="164" t="s">
        <v>119</v>
      </c>
      <c r="S22" s="164" t="s">
        <v>119</v>
      </c>
      <c r="T22" s="164"/>
      <c r="V22" s="164"/>
      <c r="W22" s="164" t="s">
        <v>120</v>
      </c>
      <c r="X22" s="164" t="s">
        <v>120</v>
      </c>
      <c r="Y22" s="164"/>
      <c r="Z22" s="164"/>
      <c r="AA22" s="164"/>
      <c r="AB22" s="164"/>
      <c r="AC22" s="164" t="s">
        <v>121</v>
      </c>
      <c r="AD22" s="164" t="s">
        <v>121</v>
      </c>
      <c r="AE22" s="165"/>
      <c r="AF22" s="164"/>
      <c r="AG22" s="164"/>
      <c r="AH22" s="164"/>
      <c r="AI22" s="164"/>
      <c r="AJ22" s="173">
        <f t="shared" si="1"/>
        <v>26</v>
      </c>
      <c r="AK22" s="150" t="s">
        <v>32</v>
      </c>
      <c r="AL22" s="174">
        <f>IF(ISNUMBER(FIND("五年",#REF!)),5,3)</f>
        <v>3</v>
      </c>
    </row>
    <row r="23" s="150" customFormat="1" ht="99.95" customHeight="1" spans="1:38">
      <c r="A23" s="163" t="s">
        <v>122</v>
      </c>
      <c r="B23" s="159">
        <v>41</v>
      </c>
      <c r="C23" s="164" t="s">
        <v>123</v>
      </c>
      <c r="D23" s="164" t="s">
        <v>123</v>
      </c>
      <c r="E23" s="164"/>
      <c r="F23" s="164" t="s">
        <v>112</v>
      </c>
      <c r="G23" s="164"/>
      <c r="H23" s="164" t="s">
        <v>110</v>
      </c>
      <c r="I23" s="164" t="s">
        <v>110</v>
      </c>
      <c r="J23" s="164" t="s">
        <v>124</v>
      </c>
      <c r="K23" s="164" t="s">
        <v>124</v>
      </c>
      <c r="L23" s="165"/>
      <c r="M23" s="164" t="s">
        <v>125</v>
      </c>
      <c r="N23" s="164" t="s">
        <v>125</v>
      </c>
      <c r="O23" s="164"/>
      <c r="P23" s="164"/>
      <c r="Q23" s="164"/>
      <c r="S23" s="164"/>
      <c r="T23" s="164" t="s">
        <v>126</v>
      </c>
      <c r="U23" s="164" t="s">
        <v>126</v>
      </c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 t="s">
        <v>127</v>
      </c>
      <c r="AH23" s="164" t="s">
        <v>127</v>
      </c>
      <c r="AI23" s="164"/>
      <c r="AJ23" s="173">
        <f t="shared" si="1"/>
        <v>26</v>
      </c>
      <c r="AK23" s="150" t="s">
        <v>32</v>
      </c>
      <c r="AL23" s="174">
        <f>IF(ISNUMBER(FIND("五年",#REF!)),5,3)</f>
        <v>3</v>
      </c>
    </row>
    <row r="24" s="150" customFormat="1" ht="99.95" customHeight="1" spans="1:38">
      <c r="A24" s="163" t="s">
        <v>128</v>
      </c>
      <c r="B24" s="159">
        <v>45</v>
      </c>
      <c r="C24" s="164" t="s">
        <v>129</v>
      </c>
      <c r="D24" s="164" t="s">
        <v>129</v>
      </c>
      <c r="E24" s="164" t="s">
        <v>130</v>
      </c>
      <c r="F24" s="164"/>
      <c r="G24" s="164"/>
      <c r="H24" s="164" t="s">
        <v>131</v>
      </c>
      <c r="I24" s="164" t="s">
        <v>131</v>
      </c>
      <c r="J24" s="164" t="s">
        <v>132</v>
      </c>
      <c r="K24" s="164" t="s">
        <v>132</v>
      </c>
      <c r="L24" s="165"/>
      <c r="M24" s="164"/>
      <c r="N24" s="165"/>
      <c r="O24" s="164"/>
      <c r="P24" s="164"/>
      <c r="Q24" s="164"/>
      <c r="R24" s="164"/>
      <c r="S24" s="164"/>
      <c r="T24" s="164" t="s">
        <v>133</v>
      </c>
      <c r="U24" s="164" t="s">
        <v>133</v>
      </c>
      <c r="V24" s="164"/>
      <c r="W24" s="164" t="s">
        <v>121</v>
      </c>
      <c r="X24" s="164" t="s">
        <v>121</v>
      </c>
      <c r="Y24" s="164"/>
      <c r="Z24" s="164"/>
      <c r="AA24" s="164"/>
      <c r="AB24" s="164"/>
      <c r="AC24" s="164" t="s">
        <v>134</v>
      </c>
      <c r="AD24" s="164" t="s">
        <v>135</v>
      </c>
      <c r="AF24" s="164"/>
      <c r="AG24" s="164"/>
      <c r="AH24" s="164"/>
      <c r="AI24" s="164"/>
      <c r="AJ24" s="173">
        <f t="shared" si="1"/>
        <v>26</v>
      </c>
      <c r="AK24" s="150" t="s">
        <v>32</v>
      </c>
      <c r="AL24" s="174">
        <f>IF(ISNUMBER(FIND("五年",#REF!)),5,3)</f>
        <v>3</v>
      </c>
    </row>
    <row r="25" s="150" customFormat="1" ht="99.95" customHeight="1" spans="1:38">
      <c r="A25" s="163" t="s">
        <v>136</v>
      </c>
      <c r="B25" s="159">
        <v>47</v>
      </c>
      <c r="C25" s="164" t="s">
        <v>137</v>
      </c>
      <c r="D25" s="164" t="s">
        <v>137</v>
      </c>
      <c r="E25" s="164" t="s">
        <v>138</v>
      </c>
      <c r="F25" s="164" t="s">
        <v>138</v>
      </c>
      <c r="G25" s="164"/>
      <c r="H25" s="164" t="s">
        <v>139</v>
      </c>
      <c r="I25" s="164" t="s">
        <v>139</v>
      </c>
      <c r="J25" s="164"/>
      <c r="K25" s="164"/>
      <c r="L25" s="164"/>
      <c r="M25" s="164"/>
      <c r="N25" s="164"/>
      <c r="O25" s="164" t="s">
        <v>130</v>
      </c>
      <c r="P25" s="164"/>
      <c r="Q25" s="164"/>
      <c r="R25" s="164" t="s">
        <v>140</v>
      </c>
      <c r="S25" s="164" t="s">
        <v>140</v>
      </c>
      <c r="T25" s="164"/>
      <c r="U25" s="164"/>
      <c r="V25" s="164"/>
      <c r="W25" s="164" t="s">
        <v>141</v>
      </c>
      <c r="X25" s="164" t="s">
        <v>141</v>
      </c>
      <c r="Y25" s="164"/>
      <c r="Z25" s="164"/>
      <c r="AA25" s="164"/>
      <c r="AB25" s="164"/>
      <c r="AC25" s="164"/>
      <c r="AD25" s="164"/>
      <c r="AE25" s="164" t="s">
        <v>123</v>
      </c>
      <c r="AF25" s="164" t="s">
        <v>123</v>
      </c>
      <c r="AG25" s="164"/>
      <c r="AH25" s="164"/>
      <c r="AI25" s="164"/>
      <c r="AJ25" s="173">
        <f t="shared" si="1"/>
        <v>26</v>
      </c>
      <c r="AK25" s="150" t="s">
        <v>32</v>
      </c>
      <c r="AL25" s="174">
        <f>IF(ISNUMBER(FIND("五年",#REF!)),5,3)</f>
        <v>3</v>
      </c>
    </row>
    <row r="26" s="150" customFormat="1" ht="99.95" customHeight="1" spans="1:38">
      <c r="A26" s="163" t="s">
        <v>142</v>
      </c>
      <c r="B26" s="159">
        <v>48</v>
      </c>
      <c r="C26" s="164"/>
      <c r="D26" s="165"/>
      <c r="E26" s="164"/>
      <c r="F26" s="164" t="s">
        <v>130</v>
      </c>
      <c r="G26" s="164"/>
      <c r="H26" s="165"/>
      <c r="I26" s="164"/>
      <c r="J26" s="164"/>
      <c r="K26" s="164"/>
      <c r="L26" s="164"/>
      <c r="M26" s="164" t="s">
        <v>110</v>
      </c>
      <c r="N26" s="164" t="s">
        <v>110</v>
      </c>
      <c r="O26" s="164" t="s">
        <v>143</v>
      </c>
      <c r="P26" s="164" t="s">
        <v>144</v>
      </c>
      <c r="Q26" s="164"/>
      <c r="R26" s="164" t="s">
        <v>145</v>
      </c>
      <c r="S26" s="164" t="s">
        <v>145</v>
      </c>
      <c r="T26" s="164"/>
      <c r="U26" s="164"/>
      <c r="V26" s="164"/>
      <c r="W26" s="164" t="s">
        <v>146</v>
      </c>
      <c r="X26" s="164" t="s">
        <v>146</v>
      </c>
      <c r="Y26" s="164"/>
      <c r="Z26" s="164"/>
      <c r="AA26" s="164" t="s">
        <v>147</v>
      </c>
      <c r="AB26" s="164" t="s">
        <v>147</v>
      </c>
      <c r="AC26" s="164"/>
      <c r="AD26" s="164"/>
      <c r="AE26" s="164" t="s">
        <v>131</v>
      </c>
      <c r="AF26" s="164" t="s">
        <v>131</v>
      </c>
      <c r="AH26" s="164"/>
      <c r="AI26" s="164"/>
      <c r="AJ26" s="173">
        <f>2*COUNTA(C26:AF26)</f>
        <v>26</v>
      </c>
      <c r="AK26" s="150" t="s">
        <v>32</v>
      </c>
      <c r="AL26" s="174">
        <f>IF(ISNUMBER(FIND("五年",#REF!)),5,3)</f>
        <v>3</v>
      </c>
    </row>
    <row r="27" s="150" customFormat="1" ht="99.95" customHeight="1" spans="1:38">
      <c r="A27" s="163" t="s">
        <v>148</v>
      </c>
      <c r="B27" s="159">
        <v>49</v>
      </c>
      <c r="C27" s="164" t="s">
        <v>149</v>
      </c>
      <c r="D27" s="164" t="s">
        <v>149</v>
      </c>
      <c r="E27" s="164"/>
      <c r="F27" s="164"/>
      <c r="G27" s="164"/>
      <c r="H27" s="164"/>
      <c r="I27" s="164" t="s">
        <v>150</v>
      </c>
      <c r="J27" s="164" t="s">
        <v>151</v>
      </c>
      <c r="K27" s="164" t="s">
        <v>151</v>
      </c>
      <c r="L27" s="164"/>
      <c r="M27" s="164" t="s">
        <v>152</v>
      </c>
      <c r="N27" s="164" t="s">
        <v>152</v>
      </c>
      <c r="O27" s="164"/>
      <c r="P27" s="164"/>
      <c r="Q27" s="164"/>
      <c r="R27" s="164" t="s">
        <v>153</v>
      </c>
      <c r="S27" s="164" t="s">
        <v>153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 t="s">
        <v>154</v>
      </c>
      <c r="AF27" s="164" t="s">
        <v>154</v>
      </c>
      <c r="AG27" s="164"/>
      <c r="AH27" s="164"/>
      <c r="AI27" s="164"/>
      <c r="AJ27" s="173">
        <f t="shared" si="1"/>
        <v>22</v>
      </c>
      <c r="AK27" s="150" t="s">
        <v>32</v>
      </c>
      <c r="AL27" s="174">
        <f>IF(ISNUMBER(FIND("五年",#REF!)),5,3)</f>
        <v>3</v>
      </c>
    </row>
    <row r="28" s="150" customFormat="1" ht="99.95" customHeight="1" spans="1:38">
      <c r="A28" s="163" t="s">
        <v>155</v>
      </c>
      <c r="B28" s="159">
        <v>52</v>
      </c>
      <c r="C28" s="164"/>
      <c r="D28" s="164"/>
      <c r="E28" s="164"/>
      <c r="F28" s="164"/>
      <c r="G28" s="164"/>
      <c r="H28" s="164" t="s">
        <v>156</v>
      </c>
      <c r="I28" s="164" t="s">
        <v>156</v>
      </c>
      <c r="J28" s="164" t="s">
        <v>157</v>
      </c>
      <c r="K28" s="164" t="s">
        <v>157</v>
      </c>
      <c r="L28" s="164"/>
      <c r="M28" s="164" t="s">
        <v>158</v>
      </c>
      <c r="N28" s="164" t="s">
        <v>158</v>
      </c>
      <c r="O28" s="164"/>
      <c r="P28" s="165"/>
      <c r="Q28" s="165"/>
      <c r="R28" s="164"/>
      <c r="S28" s="164" t="s">
        <v>150</v>
      </c>
      <c r="T28" s="164" t="s">
        <v>153</v>
      </c>
      <c r="U28" s="164" t="s">
        <v>153</v>
      </c>
      <c r="V28" s="164"/>
      <c r="W28" s="164" t="s">
        <v>159</v>
      </c>
      <c r="X28" s="164" t="s">
        <v>159</v>
      </c>
      <c r="Y28" s="164"/>
      <c r="Z28" s="164"/>
      <c r="AA28" s="164"/>
      <c r="AB28" s="165"/>
      <c r="AC28" s="164"/>
      <c r="AD28" s="165"/>
      <c r="AE28" s="164"/>
      <c r="AF28" s="164"/>
      <c r="AG28" s="164"/>
      <c r="AH28" s="164"/>
      <c r="AI28" s="164"/>
      <c r="AJ28" s="173">
        <f t="shared" si="1"/>
        <v>22</v>
      </c>
      <c r="AK28" s="150" t="s">
        <v>32</v>
      </c>
      <c r="AL28" s="174">
        <f>IF(ISNUMBER(FIND("五年",#REF!)),5,3)</f>
        <v>3</v>
      </c>
    </row>
    <row r="29" s="150" customFormat="1" ht="99.95" customHeight="1" spans="1:38">
      <c r="A29" s="163" t="s">
        <v>160</v>
      </c>
      <c r="B29" s="159">
        <v>49</v>
      </c>
      <c r="C29" s="164" t="s">
        <v>161</v>
      </c>
      <c r="D29" s="164" t="s">
        <v>161</v>
      </c>
      <c r="E29" s="164" t="s">
        <v>162</v>
      </c>
      <c r="F29" s="164" t="s">
        <v>162</v>
      </c>
      <c r="G29" s="164"/>
      <c r="H29" s="164" t="s">
        <v>163</v>
      </c>
      <c r="I29" s="164" t="s">
        <v>163</v>
      </c>
      <c r="J29" s="164" t="s">
        <v>164</v>
      </c>
      <c r="K29" s="164" t="s">
        <v>164</v>
      </c>
      <c r="L29" s="164"/>
      <c r="M29" s="165"/>
      <c r="N29" s="164"/>
      <c r="O29" s="164" t="s">
        <v>165</v>
      </c>
      <c r="P29" s="164" t="s">
        <v>165</v>
      </c>
      <c r="Q29" s="164"/>
      <c r="R29" s="164"/>
      <c r="S29" s="164"/>
      <c r="T29" s="164" t="s">
        <v>166</v>
      </c>
      <c r="U29" s="164"/>
      <c r="V29" s="164"/>
      <c r="W29" s="164" t="s">
        <v>167</v>
      </c>
      <c r="X29" s="164" t="s">
        <v>168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73">
        <f t="shared" si="1"/>
        <v>26</v>
      </c>
      <c r="AK29" s="150" t="s">
        <v>32</v>
      </c>
      <c r="AL29" s="174">
        <f>IF(ISNUMBER(FIND("五年",#REF!)),5,3)</f>
        <v>3</v>
      </c>
    </row>
    <row r="30" s="150" customFormat="1" ht="99.95" customHeight="1" spans="1:38">
      <c r="A30" s="163" t="s">
        <v>169</v>
      </c>
      <c r="B30" s="159">
        <v>45</v>
      </c>
      <c r="C30" s="164" t="s">
        <v>170</v>
      </c>
      <c r="D30" s="164" t="s">
        <v>170</v>
      </c>
      <c r="E30" s="164" t="s">
        <v>171</v>
      </c>
      <c r="F30" s="164" t="s">
        <v>171</v>
      </c>
      <c r="G30" s="164"/>
      <c r="H30" s="164" t="s">
        <v>161</v>
      </c>
      <c r="I30" s="164" t="s">
        <v>161</v>
      </c>
      <c r="J30" s="164" t="s">
        <v>166</v>
      </c>
      <c r="K30" s="165"/>
      <c r="L30" s="165"/>
      <c r="M30" s="164"/>
      <c r="N30" s="164"/>
      <c r="O30" s="164" t="s">
        <v>172</v>
      </c>
      <c r="P30" s="164" t="s">
        <v>172</v>
      </c>
      <c r="Q30" s="164"/>
      <c r="R30" s="164" t="s">
        <v>172</v>
      </c>
      <c r="S30" s="164" t="s">
        <v>172</v>
      </c>
      <c r="T30" s="164"/>
      <c r="U30" s="165"/>
      <c r="V30" s="165"/>
      <c r="W30" s="164" t="s">
        <v>173</v>
      </c>
      <c r="X30" s="164" t="s">
        <v>163</v>
      </c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73">
        <f t="shared" si="1"/>
        <v>26</v>
      </c>
      <c r="AK30" s="150" t="s">
        <v>32</v>
      </c>
      <c r="AL30" s="174">
        <f>IF(ISNUMBER(FIND("五年",#REF!)),5,3)</f>
        <v>3</v>
      </c>
    </row>
    <row r="31" s="150" customFormat="1" ht="99.95" customHeight="1" spans="1:39">
      <c r="A31" s="163" t="s">
        <v>174</v>
      </c>
      <c r="B31" s="159">
        <v>49</v>
      </c>
      <c r="C31" s="164"/>
      <c r="D31" s="164"/>
      <c r="E31" s="164"/>
      <c r="F31" s="164" t="s">
        <v>166</v>
      </c>
      <c r="G31" s="164"/>
      <c r="H31" s="164" t="s">
        <v>172</v>
      </c>
      <c r="I31" s="164" t="s">
        <v>172</v>
      </c>
      <c r="J31" s="164" t="s">
        <v>172</v>
      </c>
      <c r="K31" s="164" t="s">
        <v>172</v>
      </c>
      <c r="L31" s="164"/>
      <c r="M31" s="164"/>
      <c r="N31" s="165"/>
      <c r="O31" s="164" t="s">
        <v>175</v>
      </c>
      <c r="P31" s="164" t="s">
        <v>175</v>
      </c>
      <c r="Q31" s="164"/>
      <c r="R31" s="164" t="s">
        <v>161</v>
      </c>
      <c r="S31" s="164" t="s">
        <v>161</v>
      </c>
      <c r="T31" s="164" t="s">
        <v>176</v>
      </c>
      <c r="U31" s="164" t="s">
        <v>176</v>
      </c>
      <c r="V31" s="164"/>
      <c r="W31" s="164" t="s">
        <v>177</v>
      </c>
      <c r="X31" s="164" t="s">
        <v>177</v>
      </c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73">
        <f t="shared" si="1"/>
        <v>26</v>
      </c>
      <c r="AK31" s="150" t="s">
        <v>32</v>
      </c>
      <c r="AL31" s="174">
        <f>IF(ISNUMBER(FIND("五年",#REF!)),5,3)</f>
        <v>3</v>
      </c>
      <c r="AM31" s="174"/>
    </row>
    <row r="32" s="150" customFormat="1" ht="99.95" customHeight="1" spans="1:39">
      <c r="A32" s="163" t="s">
        <v>178</v>
      </c>
      <c r="B32" s="159">
        <v>50</v>
      </c>
      <c r="C32" s="164"/>
      <c r="D32" s="164" t="s">
        <v>150</v>
      </c>
      <c r="E32" s="164" t="s">
        <v>165</v>
      </c>
      <c r="F32" s="164" t="s">
        <v>165</v>
      </c>
      <c r="G32" s="164"/>
      <c r="H32" s="165"/>
      <c r="I32" s="164"/>
      <c r="J32" s="164" t="s">
        <v>176</v>
      </c>
      <c r="K32" s="164" t="s">
        <v>176</v>
      </c>
      <c r="L32" s="164"/>
      <c r="M32" s="164" t="s">
        <v>172</v>
      </c>
      <c r="N32" s="164" t="s">
        <v>172</v>
      </c>
      <c r="O32" s="164" t="s">
        <v>161</v>
      </c>
      <c r="P32" s="164" t="s">
        <v>161</v>
      </c>
      <c r="Q32" s="164"/>
      <c r="R32" s="164" t="s">
        <v>179</v>
      </c>
      <c r="S32" s="164" t="s">
        <v>180</v>
      </c>
      <c r="T32" s="164" t="s">
        <v>172</v>
      </c>
      <c r="U32" s="164" t="s">
        <v>172</v>
      </c>
      <c r="V32" s="164"/>
      <c r="W32" s="164"/>
      <c r="X32" s="164"/>
      <c r="Y32" s="164"/>
      <c r="Z32" s="164"/>
      <c r="AA32" s="164"/>
      <c r="AB32" s="164"/>
      <c r="AC32" s="164"/>
      <c r="AD32" s="164"/>
      <c r="AE32" s="165"/>
      <c r="AF32" s="165"/>
      <c r="AG32" s="165"/>
      <c r="AH32" s="165"/>
      <c r="AI32" s="164"/>
      <c r="AJ32" s="173">
        <f>2*COUNTA(C32:AF32)</f>
        <v>26</v>
      </c>
      <c r="AK32" s="150" t="s">
        <v>32</v>
      </c>
      <c r="AL32" s="174">
        <f>IF(ISNUMBER(FIND("五年",#REF!)),5,3)</f>
        <v>3</v>
      </c>
      <c r="AM32" s="174"/>
    </row>
    <row r="33" s="150" customFormat="1" ht="99.95" customHeight="1" spans="1:256">
      <c r="A33" s="163" t="s">
        <v>181</v>
      </c>
      <c r="B33" s="159">
        <v>46</v>
      </c>
      <c r="C33" s="164"/>
      <c r="D33" s="164" t="s">
        <v>182</v>
      </c>
      <c r="E33" s="164" t="s">
        <v>183</v>
      </c>
      <c r="F33" s="164" t="s">
        <v>183</v>
      </c>
      <c r="G33" s="164"/>
      <c r="H33" s="164" t="s">
        <v>184</v>
      </c>
      <c r="I33" s="164" t="s">
        <v>184</v>
      </c>
      <c r="J33" s="164"/>
      <c r="K33" s="164" t="s">
        <v>166</v>
      </c>
      <c r="L33" s="164"/>
      <c r="M33" s="164"/>
      <c r="N33" s="164"/>
      <c r="O33" s="164"/>
      <c r="P33" s="164"/>
      <c r="Q33" s="164"/>
      <c r="R33" s="164" t="s">
        <v>185</v>
      </c>
      <c r="S33" s="164"/>
      <c r="T33" s="164" t="s">
        <v>186</v>
      </c>
      <c r="U33" s="164"/>
      <c r="V33" s="164"/>
      <c r="X33" s="164"/>
      <c r="Y33" s="164"/>
      <c r="Z33" s="164"/>
      <c r="AA33" s="164" t="s">
        <v>187</v>
      </c>
      <c r="AB33" s="164" t="s">
        <v>187</v>
      </c>
      <c r="AC33" s="164" t="s">
        <v>188</v>
      </c>
      <c r="AD33" s="164" t="s">
        <v>188</v>
      </c>
      <c r="AE33" s="164"/>
      <c r="AF33" s="164"/>
      <c r="AG33" s="164"/>
      <c r="AH33" s="164"/>
      <c r="AI33" s="164"/>
      <c r="AJ33" s="173">
        <f t="shared" si="1"/>
        <v>24</v>
      </c>
      <c r="AK33" s="150" t="s">
        <v>32</v>
      </c>
      <c r="AL33" s="174">
        <f>IF(ISNUMBER(FIND("五年",#REF!)),5,3)</f>
        <v>3</v>
      </c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="150" customFormat="1" ht="99.95" customHeight="1" spans="1:256">
      <c r="A34" s="163" t="s">
        <v>189</v>
      </c>
      <c r="B34" s="159">
        <v>41</v>
      </c>
      <c r="C34" s="164"/>
      <c r="D34" s="165"/>
      <c r="E34" s="164"/>
      <c r="F34" s="164"/>
      <c r="G34" s="164"/>
      <c r="H34" s="164"/>
      <c r="I34" s="164"/>
      <c r="J34" s="164" t="s">
        <v>190</v>
      </c>
      <c r="K34" s="164" t="s">
        <v>190</v>
      </c>
      <c r="L34" s="164"/>
      <c r="M34" s="164"/>
      <c r="N34" s="164"/>
      <c r="O34" s="164" t="s">
        <v>191</v>
      </c>
      <c r="P34" s="165"/>
      <c r="Q34" s="165"/>
      <c r="R34" s="164"/>
      <c r="S34" s="164" t="s">
        <v>185</v>
      </c>
      <c r="T34" s="164" t="s">
        <v>192</v>
      </c>
      <c r="U34" s="164" t="s">
        <v>193</v>
      </c>
      <c r="V34" s="164"/>
      <c r="W34" s="164"/>
      <c r="X34" s="164"/>
      <c r="Y34" s="164"/>
      <c r="Z34" s="164"/>
      <c r="AA34" s="164" t="s">
        <v>194</v>
      </c>
      <c r="AB34" s="164" t="s">
        <v>194</v>
      </c>
      <c r="AC34" s="164" t="s">
        <v>187</v>
      </c>
      <c r="AD34" s="164" t="s">
        <v>187</v>
      </c>
      <c r="AE34" s="164"/>
      <c r="AF34" s="165"/>
      <c r="AG34" s="164" t="s">
        <v>195</v>
      </c>
      <c r="AH34" s="164" t="s">
        <v>195</v>
      </c>
      <c r="AI34" s="164"/>
      <c r="AJ34" s="173">
        <f t="shared" si="1"/>
        <v>24</v>
      </c>
      <c r="AK34" s="150" t="s">
        <v>32</v>
      </c>
      <c r="AL34" s="174">
        <f>IF(ISNUMBER(FIND("五年",#REF!)),5,3)</f>
        <v>3</v>
      </c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="150" customFormat="1" ht="99.95" customHeight="1" spans="1:39">
      <c r="A35" s="163" t="s">
        <v>196</v>
      </c>
      <c r="B35" s="159">
        <v>40</v>
      </c>
      <c r="C35" s="164" t="s">
        <v>197</v>
      </c>
      <c r="D35" s="164" t="s">
        <v>197</v>
      </c>
      <c r="E35" s="164"/>
      <c r="F35" s="164"/>
      <c r="G35" s="164"/>
      <c r="H35" s="164" t="s">
        <v>185</v>
      </c>
      <c r="I35" s="164"/>
      <c r="J35" s="164"/>
      <c r="K35" s="164"/>
      <c r="L35" s="164"/>
      <c r="M35" s="164" t="s">
        <v>198</v>
      </c>
      <c r="N35" s="164" t="s">
        <v>198</v>
      </c>
      <c r="O35" s="164" t="s">
        <v>199</v>
      </c>
      <c r="P35" s="164" t="s">
        <v>199</v>
      </c>
      <c r="Q35" s="164"/>
      <c r="R35" s="164"/>
      <c r="S35" s="164"/>
      <c r="T35" s="164" t="s">
        <v>200</v>
      </c>
      <c r="U35" s="164" t="s">
        <v>200</v>
      </c>
      <c r="V35" s="164"/>
      <c r="W35" s="164" t="s">
        <v>201</v>
      </c>
      <c r="X35" s="165"/>
      <c r="Y35" s="165"/>
      <c r="Z35" s="165"/>
      <c r="AA35" s="165"/>
      <c r="AB35" s="165"/>
      <c r="AC35" s="164"/>
      <c r="AD35" s="164"/>
      <c r="AE35" s="164"/>
      <c r="AF35" s="164"/>
      <c r="AG35" s="164" t="s">
        <v>202</v>
      </c>
      <c r="AH35" s="164" t="s">
        <v>202</v>
      </c>
      <c r="AI35" s="164"/>
      <c r="AJ35" s="173">
        <f t="shared" si="1"/>
        <v>24</v>
      </c>
      <c r="AK35" s="150" t="s">
        <v>32</v>
      </c>
      <c r="AL35" s="174">
        <f>IF(ISNUMBER(FIND("五年",#REF!)),5,3)</f>
        <v>3</v>
      </c>
      <c r="AM35" s="174"/>
    </row>
    <row r="36" s="150" customFormat="1" ht="99.95" customHeight="1" spans="1:39">
      <c r="A36" s="163" t="s">
        <v>203</v>
      </c>
      <c r="B36" s="159">
        <v>28</v>
      </c>
      <c r="C36" s="164" t="s">
        <v>204</v>
      </c>
      <c r="D36" s="164" t="s">
        <v>204</v>
      </c>
      <c r="E36" s="164" t="s">
        <v>197</v>
      </c>
      <c r="F36" s="164" t="s">
        <v>197</v>
      </c>
      <c r="G36" s="164"/>
      <c r="H36" s="164"/>
      <c r="I36" s="164" t="s">
        <v>185</v>
      </c>
      <c r="J36" s="164"/>
      <c r="K36" s="164"/>
      <c r="L36" s="164"/>
      <c r="M36" s="164"/>
      <c r="O36" s="164" t="s">
        <v>205</v>
      </c>
      <c r="P36" s="164" t="s">
        <v>205</v>
      </c>
      <c r="Q36" s="164"/>
      <c r="R36" s="165"/>
      <c r="S36" s="164"/>
      <c r="T36" s="164"/>
      <c r="U36" s="164"/>
      <c r="V36" s="164"/>
      <c r="W36" s="164"/>
      <c r="X36" s="164" t="s">
        <v>201</v>
      </c>
      <c r="Y36" s="164"/>
      <c r="Z36" s="164"/>
      <c r="AA36" s="164" t="s">
        <v>206</v>
      </c>
      <c r="AB36" s="164" t="s">
        <v>206</v>
      </c>
      <c r="AC36" s="164"/>
      <c r="AE36" s="165"/>
      <c r="AF36" s="164"/>
      <c r="AG36" s="164" t="s">
        <v>207</v>
      </c>
      <c r="AH36" s="164" t="s">
        <v>207</v>
      </c>
      <c r="AI36" s="164"/>
      <c r="AJ36" s="173">
        <f t="shared" si="1"/>
        <v>24</v>
      </c>
      <c r="AK36" s="150" t="s">
        <v>32</v>
      </c>
      <c r="AL36" s="174">
        <f>IF(ISNUMBER(FIND("五年",#REF!)),5,3)</f>
        <v>3</v>
      </c>
      <c r="AM36" s="174"/>
    </row>
    <row r="37" ht="99.95" customHeight="1" spans="1:256">
      <c r="A37" s="163" t="s">
        <v>208</v>
      </c>
      <c r="B37" s="159">
        <v>52</v>
      </c>
      <c r="C37" s="164"/>
      <c r="D37" s="164" t="s">
        <v>209</v>
      </c>
      <c r="E37" s="164" t="s">
        <v>210</v>
      </c>
      <c r="F37" s="164" t="s">
        <v>211</v>
      </c>
      <c r="G37" s="164"/>
      <c r="H37" s="164" t="s">
        <v>212</v>
      </c>
      <c r="I37" s="164" t="s">
        <v>213</v>
      </c>
      <c r="J37" s="164" t="s">
        <v>214</v>
      </c>
      <c r="K37" s="164" t="s">
        <v>214</v>
      </c>
      <c r="L37" s="164"/>
      <c r="M37" s="164" t="s">
        <v>215</v>
      </c>
      <c r="N37" s="164" t="s">
        <v>216</v>
      </c>
      <c r="O37" s="164" t="s">
        <v>217</v>
      </c>
      <c r="P37" s="164" t="s">
        <v>217</v>
      </c>
      <c r="Q37" s="164"/>
      <c r="R37" s="164" t="s">
        <v>215</v>
      </c>
      <c r="S37" s="164" t="s">
        <v>40</v>
      </c>
      <c r="T37" s="164" t="s">
        <v>218</v>
      </c>
      <c r="U37" s="164" t="s">
        <v>218</v>
      </c>
      <c r="V37" s="164"/>
      <c r="W37" s="164"/>
      <c r="X37" s="164" t="s">
        <v>219</v>
      </c>
      <c r="Y37" s="164"/>
      <c r="Z37" s="164"/>
      <c r="AA37" s="164"/>
      <c r="AB37" s="164"/>
      <c r="AC37" s="164"/>
      <c r="AD37" s="164"/>
      <c r="AE37" s="164"/>
      <c r="AF37" s="165"/>
      <c r="AG37" s="164"/>
      <c r="AH37" s="164"/>
      <c r="AI37" s="164"/>
      <c r="AJ37" s="173">
        <f t="shared" si="1"/>
        <v>32</v>
      </c>
      <c r="AK37" s="150" t="s">
        <v>220</v>
      </c>
      <c r="AL37" s="174">
        <f>IF(ISNUMBER(FIND("五年",#REF!)),5,3)</f>
        <v>3</v>
      </c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ht="99.95" customHeight="1" spans="1:256">
      <c r="A38" s="163" t="s">
        <v>221</v>
      </c>
      <c r="B38" s="159">
        <v>40</v>
      </c>
      <c r="C38" s="164" t="s">
        <v>222</v>
      </c>
      <c r="D38" s="164" t="s">
        <v>209</v>
      </c>
      <c r="E38" s="164" t="s">
        <v>210</v>
      </c>
      <c r="F38" s="164"/>
      <c r="G38" s="164"/>
      <c r="H38" s="164" t="s">
        <v>212</v>
      </c>
      <c r="I38" s="164" t="s">
        <v>213</v>
      </c>
      <c r="J38" s="164" t="s">
        <v>223</v>
      </c>
      <c r="K38" s="167" t="s">
        <v>223</v>
      </c>
      <c r="L38" s="164"/>
      <c r="M38" s="164" t="s">
        <v>215</v>
      </c>
      <c r="N38" s="164" t="s">
        <v>224</v>
      </c>
      <c r="O38" s="164" t="s">
        <v>211</v>
      </c>
      <c r="P38" s="164" t="s">
        <v>225</v>
      </c>
      <c r="Q38" s="164"/>
      <c r="R38" s="164" t="s">
        <v>215</v>
      </c>
      <c r="S38" s="164" t="s">
        <v>226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5"/>
      <c r="AG38" s="164"/>
      <c r="AH38" s="164"/>
      <c r="AI38" s="164"/>
      <c r="AJ38" s="173">
        <f t="shared" si="1"/>
        <v>26</v>
      </c>
      <c r="AK38" s="150" t="s">
        <v>220</v>
      </c>
      <c r="AL38" s="174">
        <f>IF(ISNUMBER(FIND("五年",#REF!)),5,3)</f>
        <v>3</v>
      </c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ht="99.95" customHeight="1" spans="1:256">
      <c r="A39" s="163" t="s">
        <v>227</v>
      </c>
      <c r="B39" s="159">
        <v>33</v>
      </c>
      <c r="C39" s="164"/>
      <c r="D39" s="164" t="s">
        <v>228</v>
      </c>
      <c r="E39" s="164" t="s">
        <v>211</v>
      </c>
      <c r="F39" s="164" t="s">
        <v>229</v>
      </c>
      <c r="G39" s="164"/>
      <c r="H39" s="164" t="s">
        <v>230</v>
      </c>
      <c r="I39" s="164" t="s">
        <v>212</v>
      </c>
      <c r="J39" s="164" t="s">
        <v>231</v>
      </c>
      <c r="K39" s="164"/>
      <c r="L39" s="164"/>
      <c r="M39" s="164" t="s">
        <v>232</v>
      </c>
      <c r="N39" s="164" t="s">
        <v>233</v>
      </c>
      <c r="O39" s="164" t="s">
        <v>229</v>
      </c>
      <c r="P39" s="164" t="s">
        <v>234</v>
      </c>
      <c r="Q39" s="164"/>
      <c r="R39" s="164"/>
      <c r="S39" s="164" t="s">
        <v>235</v>
      </c>
      <c r="T39" s="164"/>
      <c r="U39" s="164"/>
      <c r="W39" s="164" t="s">
        <v>236</v>
      </c>
      <c r="X39" s="164" t="s">
        <v>236</v>
      </c>
      <c r="Y39" s="164"/>
      <c r="Z39" s="164"/>
      <c r="AA39" s="164"/>
      <c r="AB39" s="164"/>
      <c r="AC39" s="164" t="s">
        <v>237</v>
      </c>
      <c r="AD39" s="164"/>
      <c r="AE39" s="164"/>
      <c r="AF39" s="165"/>
      <c r="AG39" s="164"/>
      <c r="AH39" s="164"/>
      <c r="AI39" s="164"/>
      <c r="AJ39" s="173">
        <f t="shared" si="1"/>
        <v>28</v>
      </c>
      <c r="AK39" s="150" t="s">
        <v>220</v>
      </c>
      <c r="AL39" s="174">
        <f>IF(ISNUMBER(FIND("五年",#REF!)),5,3)</f>
        <v>3</v>
      </c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ht="99.95" customHeight="1" spans="1:256">
      <c r="A40" s="163" t="s">
        <v>238</v>
      </c>
      <c r="B40" s="159">
        <v>40</v>
      </c>
      <c r="D40" s="164" t="s">
        <v>58</v>
      </c>
      <c r="E40" s="164" t="s">
        <v>239</v>
      </c>
      <c r="F40" s="164"/>
      <c r="G40" s="164"/>
      <c r="H40" s="164"/>
      <c r="I40" s="164" t="s">
        <v>212</v>
      </c>
      <c r="J40" s="164" t="s">
        <v>240</v>
      </c>
      <c r="K40" s="164"/>
      <c r="L40" s="164"/>
      <c r="M40" s="164" t="s">
        <v>241</v>
      </c>
      <c r="N40" s="164" t="s">
        <v>242</v>
      </c>
      <c r="O40" s="164" t="s">
        <v>243</v>
      </c>
      <c r="P40" s="164" t="s">
        <v>243</v>
      </c>
      <c r="Q40" s="164"/>
      <c r="R40" s="164" t="s">
        <v>242</v>
      </c>
      <c r="S40" s="164"/>
      <c r="T40" s="164" t="s">
        <v>244</v>
      </c>
      <c r="U40" s="164"/>
      <c r="V40" s="164"/>
      <c r="W40" s="164" t="s">
        <v>245</v>
      </c>
      <c r="X40" s="164"/>
      <c r="Y40" s="164"/>
      <c r="Z40" s="164"/>
      <c r="AB40" s="164" t="s">
        <v>240</v>
      </c>
      <c r="AC40" s="164"/>
      <c r="AD40" s="164"/>
      <c r="AE40" s="164" t="s">
        <v>246</v>
      </c>
      <c r="AF40" s="165"/>
      <c r="AG40" s="164"/>
      <c r="AH40" s="164"/>
      <c r="AI40" s="164"/>
      <c r="AJ40" s="173">
        <f t="shared" si="1"/>
        <v>26</v>
      </c>
      <c r="AK40" s="150" t="s">
        <v>220</v>
      </c>
      <c r="AL40" s="174">
        <f>IF(ISNUMBER(FIND("五年",#REF!)),5,3)</f>
        <v>3</v>
      </c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ht="99.95" customHeight="1" spans="1:256">
      <c r="A41" s="163" t="s">
        <v>247</v>
      </c>
      <c r="B41" s="159">
        <v>40</v>
      </c>
      <c r="C41" s="164"/>
      <c r="D41" s="164" t="s">
        <v>57</v>
      </c>
      <c r="E41" s="164"/>
      <c r="G41" s="164"/>
      <c r="H41" s="164"/>
      <c r="I41" s="164" t="s">
        <v>212</v>
      </c>
      <c r="J41" s="164" t="s">
        <v>240</v>
      </c>
      <c r="L41" s="164"/>
      <c r="M41" s="164" t="s">
        <v>241</v>
      </c>
      <c r="N41" s="164" t="s">
        <v>242</v>
      </c>
      <c r="O41" s="164"/>
      <c r="P41" s="164" t="s">
        <v>211</v>
      </c>
      <c r="Q41" s="164"/>
      <c r="R41" s="164" t="s">
        <v>242</v>
      </c>
      <c r="S41" s="164"/>
      <c r="T41" s="164"/>
      <c r="U41" s="164" t="s">
        <v>244</v>
      </c>
      <c r="V41" s="164"/>
      <c r="W41" s="164" t="s">
        <v>248</v>
      </c>
      <c r="X41" s="164"/>
      <c r="Y41" s="164"/>
      <c r="Z41" s="164"/>
      <c r="AA41" s="164"/>
      <c r="AB41" s="164" t="s">
        <v>240</v>
      </c>
      <c r="AC41" s="164"/>
      <c r="AD41" s="164"/>
      <c r="AE41" s="164"/>
      <c r="AF41" s="164" t="s">
        <v>246</v>
      </c>
      <c r="AG41" s="164" t="s">
        <v>92</v>
      </c>
      <c r="AH41" s="164" t="s">
        <v>92</v>
      </c>
      <c r="AI41" s="164"/>
      <c r="AJ41" s="173">
        <f t="shared" si="1"/>
        <v>26</v>
      </c>
      <c r="AK41" s="150" t="s">
        <v>220</v>
      </c>
      <c r="AL41" s="174">
        <f>IF(ISNUMBER(FIND("五年",#REF!)),5,3)</f>
        <v>3</v>
      </c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ht="99.95" customHeight="1" spans="1:256">
      <c r="A42" s="163" t="s">
        <v>249</v>
      </c>
      <c r="B42" s="159">
        <v>48</v>
      </c>
      <c r="C42" s="164"/>
      <c r="D42" s="164" t="s">
        <v>250</v>
      </c>
      <c r="E42" s="164"/>
      <c r="F42" s="164"/>
      <c r="G42" s="164"/>
      <c r="H42" s="164" t="s">
        <v>250</v>
      </c>
      <c r="J42" s="164" t="s">
        <v>211</v>
      </c>
      <c r="K42" s="164" t="s">
        <v>251</v>
      </c>
      <c r="L42" s="164"/>
      <c r="M42" s="164" t="s">
        <v>212</v>
      </c>
      <c r="N42" s="164" t="s">
        <v>241</v>
      </c>
      <c r="O42" s="164"/>
      <c r="P42" s="164" t="s">
        <v>252</v>
      </c>
      <c r="Q42" s="164"/>
      <c r="R42" s="164" t="s">
        <v>252</v>
      </c>
      <c r="S42" s="164" t="s">
        <v>242</v>
      </c>
      <c r="T42" s="164"/>
      <c r="U42" s="164"/>
      <c r="V42" s="164"/>
      <c r="W42" s="164" t="s">
        <v>242</v>
      </c>
      <c r="X42" s="164"/>
      <c r="Y42" s="164"/>
      <c r="Z42" s="164"/>
      <c r="AA42" s="164" t="s">
        <v>92</v>
      </c>
      <c r="AB42" s="164" t="s">
        <v>92</v>
      </c>
      <c r="AC42" s="164"/>
      <c r="AD42" s="164"/>
      <c r="AE42" s="164"/>
      <c r="AF42" s="165"/>
      <c r="AG42" s="164" t="s">
        <v>246</v>
      </c>
      <c r="AH42" s="164"/>
      <c r="AI42" s="164"/>
      <c r="AJ42" s="173">
        <f t="shared" si="1"/>
        <v>26</v>
      </c>
      <c r="AK42" s="150" t="s">
        <v>220</v>
      </c>
      <c r="AL42" s="174">
        <f>IF(ISNUMBER(FIND("五年",#REF!)),5,3)</f>
        <v>3</v>
      </c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ht="99.95" customHeight="1" spans="1:256">
      <c r="A43" s="163" t="s">
        <v>253</v>
      </c>
      <c r="B43" s="159">
        <v>35</v>
      </c>
      <c r="C43" s="164" t="s">
        <v>47</v>
      </c>
      <c r="D43" s="164" t="s">
        <v>254</v>
      </c>
      <c r="E43" s="164"/>
      <c r="F43" s="164"/>
      <c r="G43" s="164"/>
      <c r="H43" s="164" t="s">
        <v>255</v>
      </c>
      <c r="I43" s="164" t="s">
        <v>255</v>
      </c>
      <c r="J43" s="164" t="s">
        <v>251</v>
      </c>
      <c r="K43" s="164" t="s">
        <v>211</v>
      </c>
      <c r="L43" s="164"/>
      <c r="M43" s="164" t="s">
        <v>212</v>
      </c>
      <c r="N43" s="164" t="s">
        <v>241</v>
      </c>
      <c r="O43" s="164"/>
      <c r="P43" s="164" t="s">
        <v>252</v>
      </c>
      <c r="Q43" s="164"/>
      <c r="R43" s="164" t="s">
        <v>252</v>
      </c>
      <c r="S43" s="164" t="s">
        <v>242</v>
      </c>
      <c r="T43" s="164" t="s">
        <v>47</v>
      </c>
      <c r="U43" s="164"/>
      <c r="V43" s="164"/>
      <c r="W43" s="164" t="s">
        <v>242</v>
      </c>
      <c r="X43" s="164"/>
      <c r="Y43" s="164"/>
      <c r="Z43" s="164"/>
      <c r="AA43" s="164"/>
      <c r="AB43" s="164"/>
      <c r="AC43" s="164"/>
      <c r="AD43" s="164"/>
      <c r="AE43" s="164"/>
      <c r="AF43" s="165"/>
      <c r="AG43" s="164"/>
      <c r="AH43" s="164"/>
      <c r="AI43" s="164"/>
      <c r="AJ43" s="173">
        <f t="shared" si="1"/>
        <v>26</v>
      </c>
      <c r="AK43" s="150" t="s">
        <v>220</v>
      </c>
      <c r="AL43" s="174">
        <f>IF(ISNUMBER(FIND("五年",#REF!)),5,3)</f>
        <v>3</v>
      </c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ht="99.95" customHeight="1" spans="1:256">
      <c r="A44" s="163" t="s">
        <v>256</v>
      </c>
      <c r="B44" s="159">
        <v>6</v>
      </c>
      <c r="C44" s="164" t="s">
        <v>47</v>
      </c>
      <c r="E44" s="164"/>
      <c r="F44" s="164" t="s">
        <v>229</v>
      </c>
      <c r="G44" s="164"/>
      <c r="H44" s="164"/>
      <c r="I44" s="164" t="s">
        <v>257</v>
      </c>
      <c r="J44" s="164"/>
      <c r="K44" s="164" t="s">
        <v>258</v>
      </c>
      <c r="L44" s="164"/>
      <c r="M44" s="164" t="s">
        <v>212</v>
      </c>
      <c r="N44" s="164" t="s">
        <v>241</v>
      </c>
      <c r="O44" s="164" t="s">
        <v>229</v>
      </c>
      <c r="P44" s="164" t="s">
        <v>252</v>
      </c>
      <c r="Q44" s="164"/>
      <c r="R44" s="164" t="s">
        <v>252</v>
      </c>
      <c r="S44" s="164" t="s">
        <v>242</v>
      </c>
      <c r="T44" s="164" t="s">
        <v>47</v>
      </c>
      <c r="V44" s="164"/>
      <c r="W44" s="164" t="s">
        <v>242</v>
      </c>
      <c r="X44" s="164"/>
      <c r="Y44" s="164"/>
      <c r="Z44" s="164"/>
      <c r="AA44" s="164"/>
      <c r="AB44" s="164" t="s">
        <v>259</v>
      </c>
      <c r="AC44" s="164"/>
      <c r="AD44" s="164"/>
      <c r="AE44" s="164"/>
      <c r="AF44" s="165"/>
      <c r="AG44" s="164"/>
      <c r="AH44" s="164"/>
      <c r="AI44" s="164"/>
      <c r="AJ44" s="173">
        <f t="shared" si="1"/>
        <v>26</v>
      </c>
      <c r="AK44" s="150" t="s">
        <v>220</v>
      </c>
      <c r="AL44" s="174">
        <f>IF(ISNUMBER(FIND("五年",#REF!)),5,3)</f>
        <v>3</v>
      </c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ht="99.95" customHeight="1" spans="1:256">
      <c r="A45" s="163" t="s">
        <v>260</v>
      </c>
      <c r="B45" s="159">
        <v>39</v>
      </c>
      <c r="C45" s="164" t="s">
        <v>261</v>
      </c>
      <c r="D45" s="164" t="s">
        <v>261</v>
      </c>
      <c r="E45" s="164" t="s">
        <v>262</v>
      </c>
      <c r="F45" s="164" t="s">
        <v>262</v>
      </c>
      <c r="G45" s="164"/>
      <c r="H45" s="164"/>
      <c r="I45" s="164"/>
      <c r="J45" s="164" t="s">
        <v>263</v>
      </c>
      <c r="K45" s="164" t="s">
        <v>263</v>
      </c>
      <c r="L45" s="164"/>
      <c r="M45" s="164" t="s">
        <v>264</v>
      </c>
      <c r="N45" s="164" t="s">
        <v>264</v>
      </c>
      <c r="O45" s="164" t="s">
        <v>265</v>
      </c>
      <c r="P45" s="164"/>
      <c r="Q45" s="164"/>
      <c r="R45" s="164"/>
      <c r="S45" s="165"/>
      <c r="T45" s="164" t="s">
        <v>266</v>
      </c>
      <c r="U45" s="164" t="s">
        <v>266</v>
      </c>
      <c r="V45" s="164"/>
      <c r="W45" s="164" t="s">
        <v>267</v>
      </c>
      <c r="X45" s="164" t="s">
        <v>267</v>
      </c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3">
        <f t="shared" si="1"/>
        <v>26</v>
      </c>
      <c r="AK45" s="150" t="s">
        <v>220</v>
      </c>
      <c r="AL45" s="174">
        <f>IF(ISNUMBER(FIND("五年",#REF!)),5,3)</f>
        <v>3</v>
      </c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ht="99.95" customHeight="1" spans="1:256">
      <c r="A46" s="163" t="s">
        <v>268</v>
      </c>
      <c r="B46" s="159">
        <v>21</v>
      </c>
      <c r="C46" s="164"/>
      <c r="D46" s="165"/>
      <c r="E46" s="164" t="s">
        <v>269</v>
      </c>
      <c r="F46" s="164" t="s">
        <v>269</v>
      </c>
      <c r="G46" s="164"/>
      <c r="H46" s="165"/>
      <c r="I46" s="164" t="s">
        <v>270</v>
      </c>
      <c r="J46" s="164" t="s">
        <v>271</v>
      </c>
      <c r="K46" s="164"/>
      <c r="L46" s="164"/>
      <c r="M46" s="164" t="s">
        <v>272</v>
      </c>
      <c r="N46" s="164"/>
      <c r="O46" s="165"/>
      <c r="P46" s="164"/>
      <c r="Q46" s="164"/>
      <c r="R46" s="164" t="s">
        <v>273</v>
      </c>
      <c r="S46" s="164" t="s">
        <v>273</v>
      </c>
      <c r="T46" s="164" t="s">
        <v>274</v>
      </c>
      <c r="U46" s="164" t="s">
        <v>275</v>
      </c>
      <c r="V46" s="164"/>
      <c r="W46" s="164" t="s">
        <v>276</v>
      </c>
      <c r="X46" s="164" t="s">
        <v>276</v>
      </c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3">
        <f t="shared" si="1"/>
        <v>22</v>
      </c>
      <c r="AK46" s="150" t="s">
        <v>220</v>
      </c>
      <c r="AL46" s="175">
        <f>IF(ISNUMBER(FIND("五年",#REF!)),5,3)</f>
        <v>3</v>
      </c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ht="120" customHeight="1" spans="1:256">
      <c r="A47" s="163" t="s">
        <v>277</v>
      </c>
      <c r="B47" s="159">
        <v>28</v>
      </c>
      <c r="C47" s="164" t="s">
        <v>278</v>
      </c>
      <c r="D47" s="164" t="s">
        <v>278</v>
      </c>
      <c r="E47" s="164"/>
      <c r="F47" s="164"/>
      <c r="G47" s="164"/>
      <c r="H47" s="164" t="s">
        <v>279</v>
      </c>
      <c r="I47" s="164" t="s">
        <v>279</v>
      </c>
      <c r="J47" s="164"/>
      <c r="K47" s="164"/>
      <c r="L47" s="164"/>
      <c r="M47" s="164" t="s">
        <v>280</v>
      </c>
      <c r="N47" s="164" t="s">
        <v>280</v>
      </c>
      <c r="O47" s="164" t="s">
        <v>281</v>
      </c>
      <c r="P47" s="164" t="s">
        <v>281</v>
      </c>
      <c r="Q47" s="164"/>
      <c r="R47" s="164" t="s">
        <v>282</v>
      </c>
      <c r="S47" s="164" t="s">
        <v>282</v>
      </c>
      <c r="T47" s="164"/>
      <c r="U47" s="164" t="s">
        <v>265</v>
      </c>
      <c r="V47" s="164"/>
      <c r="W47" s="164"/>
      <c r="X47" s="164"/>
      <c r="Y47" s="164"/>
      <c r="Z47" s="164"/>
      <c r="AA47" s="164" t="s">
        <v>283</v>
      </c>
      <c r="AB47" s="164" t="s">
        <v>283</v>
      </c>
      <c r="AC47" s="164"/>
      <c r="AD47" s="164"/>
      <c r="AE47" s="164"/>
      <c r="AF47" s="164"/>
      <c r="AG47" s="164"/>
      <c r="AH47" s="164"/>
      <c r="AI47" s="164"/>
      <c r="AJ47" s="173">
        <f t="shared" si="1"/>
        <v>26</v>
      </c>
      <c r="AK47" s="150" t="s">
        <v>220</v>
      </c>
      <c r="AL47" s="175">
        <f>IF(ISNUMBER(FIND("五年",#REF!)),5,3)</f>
        <v>3</v>
      </c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ht="123.95" customHeight="1" spans="1:256">
      <c r="A48" s="163" t="s">
        <v>284</v>
      </c>
      <c r="B48" s="159">
        <v>28</v>
      </c>
      <c r="C48" s="164"/>
      <c r="D48" s="164"/>
      <c r="E48" s="164" t="s">
        <v>285</v>
      </c>
      <c r="F48" s="164" t="s">
        <v>285</v>
      </c>
      <c r="G48" s="164"/>
      <c r="H48" s="164" t="s">
        <v>278</v>
      </c>
      <c r="I48" s="164" t="s">
        <v>278</v>
      </c>
      <c r="J48" s="164" t="s">
        <v>286</v>
      </c>
      <c r="K48" s="164" t="s">
        <v>286</v>
      </c>
      <c r="L48" s="164"/>
      <c r="M48" s="164" t="s">
        <v>281</v>
      </c>
      <c r="N48" s="164" t="s">
        <v>281</v>
      </c>
      <c r="O48" s="164"/>
      <c r="P48" s="164"/>
      <c r="Q48" s="164"/>
      <c r="R48" s="164" t="s">
        <v>287</v>
      </c>
      <c r="S48" s="164" t="s">
        <v>287</v>
      </c>
      <c r="T48" s="164"/>
      <c r="U48" s="164" t="s">
        <v>265</v>
      </c>
      <c r="V48" s="164"/>
      <c r="W48" s="164"/>
      <c r="X48" s="164"/>
      <c r="Y48" s="164"/>
      <c r="Z48" s="164"/>
      <c r="AA48" s="164" t="s">
        <v>282</v>
      </c>
      <c r="AB48" s="164" t="s">
        <v>282</v>
      </c>
      <c r="AC48" s="164"/>
      <c r="AD48" s="164"/>
      <c r="AE48" s="164"/>
      <c r="AF48" s="164"/>
      <c r="AG48" s="164"/>
      <c r="AH48" s="164"/>
      <c r="AI48" s="164"/>
      <c r="AJ48" s="173"/>
      <c r="AL48" s="175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ht="99.95" customHeight="1" spans="1:256">
      <c r="A49" s="163" t="s">
        <v>288</v>
      </c>
      <c r="B49" s="159">
        <v>42</v>
      </c>
      <c r="C49" s="164"/>
      <c r="D49" s="164" t="s">
        <v>289</v>
      </c>
      <c r="E49" s="164" t="s">
        <v>290</v>
      </c>
      <c r="F49" s="164" t="s">
        <v>291</v>
      </c>
      <c r="G49" s="164"/>
      <c r="H49" s="165"/>
      <c r="I49" s="165"/>
      <c r="J49" s="164" t="s">
        <v>292</v>
      </c>
      <c r="K49" s="164" t="s">
        <v>292</v>
      </c>
      <c r="L49" s="164"/>
      <c r="M49" s="164" t="s">
        <v>293</v>
      </c>
      <c r="N49" s="164" t="s">
        <v>293</v>
      </c>
      <c r="O49" s="164" t="s">
        <v>294</v>
      </c>
      <c r="P49" s="165"/>
      <c r="Q49" s="165"/>
      <c r="R49" s="164"/>
      <c r="S49" s="165"/>
      <c r="T49" s="164"/>
      <c r="U49" s="164"/>
      <c r="V49" s="164"/>
      <c r="W49" s="164" t="s">
        <v>295</v>
      </c>
      <c r="X49" s="164" t="s">
        <v>296</v>
      </c>
      <c r="Y49" s="164"/>
      <c r="Z49" s="164"/>
      <c r="AA49" s="164" t="s">
        <v>297</v>
      </c>
      <c r="AB49" s="164" t="s">
        <v>297</v>
      </c>
      <c r="AC49" s="164"/>
      <c r="AD49" s="164"/>
      <c r="AE49" s="164"/>
      <c r="AF49" s="164"/>
      <c r="AG49" s="164"/>
      <c r="AH49" s="164"/>
      <c r="AI49" s="164"/>
      <c r="AJ49" s="173">
        <f t="shared" ref="AJ49:AJ68" si="2">2*COUNTA(C49:AH49)</f>
        <v>24</v>
      </c>
      <c r="AK49" s="150" t="s">
        <v>220</v>
      </c>
      <c r="AL49" s="175">
        <f>IF(ISNUMBER(FIND("五年",#REF!)),5,3)</f>
        <v>3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ht="99.95" customHeight="1" spans="1:256">
      <c r="A50" s="163" t="s">
        <v>298</v>
      </c>
      <c r="B50" s="159">
        <v>42</v>
      </c>
      <c r="C50" s="164" t="s">
        <v>299</v>
      </c>
      <c r="D50" s="164" t="s">
        <v>299</v>
      </c>
      <c r="E50" s="164" t="s">
        <v>300</v>
      </c>
      <c r="F50" s="164" t="s">
        <v>290</v>
      </c>
      <c r="G50" s="164"/>
      <c r="H50" s="164" t="s">
        <v>289</v>
      </c>
      <c r="I50" s="164"/>
      <c r="J50" s="164"/>
      <c r="K50" s="165"/>
      <c r="L50" s="165"/>
      <c r="M50" s="164" t="s">
        <v>301</v>
      </c>
      <c r="N50" s="164" t="s">
        <v>301</v>
      </c>
      <c r="O50" s="165"/>
      <c r="P50" s="164" t="s">
        <v>294</v>
      </c>
      <c r="Q50" s="164"/>
      <c r="R50" s="164" t="s">
        <v>302</v>
      </c>
      <c r="S50" s="164" t="s">
        <v>302</v>
      </c>
      <c r="T50" s="164"/>
      <c r="U50" s="164" t="s">
        <v>303</v>
      </c>
      <c r="V50" s="164"/>
      <c r="W50" s="164"/>
      <c r="X50" s="164" t="s">
        <v>295</v>
      </c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73">
        <f t="shared" si="2"/>
        <v>24</v>
      </c>
      <c r="AK50" s="150" t="s">
        <v>220</v>
      </c>
      <c r="AL50" s="175">
        <f>IF(ISNUMBER(FIND("五年",#REF!)),5,3)</f>
        <v>3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ht="99.95" customHeight="1" spans="1:256">
      <c r="A51" s="163" t="s">
        <v>304</v>
      </c>
      <c r="B51" s="159">
        <v>41</v>
      </c>
      <c r="C51" s="164" t="s">
        <v>305</v>
      </c>
      <c r="D51" s="164" t="s">
        <v>306</v>
      </c>
      <c r="E51" s="164" t="s">
        <v>307</v>
      </c>
      <c r="G51" s="164"/>
      <c r="H51" s="164"/>
      <c r="I51" s="164" t="s">
        <v>289</v>
      </c>
      <c r="J51" s="164" t="s">
        <v>308</v>
      </c>
      <c r="K51" s="164" t="s">
        <v>309</v>
      </c>
      <c r="L51" s="164"/>
      <c r="M51" s="164" t="s">
        <v>292</v>
      </c>
      <c r="N51" s="164" t="s">
        <v>292</v>
      </c>
      <c r="O51" s="164" t="s">
        <v>310</v>
      </c>
      <c r="P51" s="164" t="s">
        <v>310</v>
      </c>
      <c r="Q51" s="164"/>
      <c r="R51" s="164"/>
      <c r="S51" s="165"/>
      <c r="T51" s="164"/>
      <c r="U51" s="164"/>
      <c r="V51" s="164"/>
      <c r="W51" s="164" t="s">
        <v>311</v>
      </c>
      <c r="X51" s="164" t="s">
        <v>311</v>
      </c>
      <c r="Y51" s="164"/>
      <c r="Z51" s="164"/>
      <c r="AB51" s="164"/>
      <c r="AC51" s="164"/>
      <c r="AD51" s="164"/>
      <c r="AE51" s="164"/>
      <c r="AF51" s="164"/>
      <c r="AG51" s="164"/>
      <c r="AH51" s="164"/>
      <c r="AI51" s="164"/>
      <c r="AJ51" s="173">
        <f t="shared" si="2"/>
        <v>24</v>
      </c>
      <c r="AK51" s="150" t="s">
        <v>220</v>
      </c>
      <c r="AL51" s="175">
        <f>IF(ISNUMBER(FIND("五年",#REF!)),5,3)</f>
        <v>3</v>
      </c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ht="99.95" customHeight="1" spans="1:256">
      <c r="A52" s="163" t="s">
        <v>312</v>
      </c>
      <c r="B52" s="159">
        <v>41</v>
      </c>
      <c r="C52" s="164" t="s">
        <v>313</v>
      </c>
      <c r="D52" s="164" t="s">
        <v>313</v>
      </c>
      <c r="F52" s="164" t="s">
        <v>307</v>
      </c>
      <c r="G52" s="164"/>
      <c r="H52" s="164" t="s">
        <v>314</v>
      </c>
      <c r="I52" s="164" t="s">
        <v>315</v>
      </c>
      <c r="J52" s="164" t="s">
        <v>309</v>
      </c>
      <c r="K52" s="164" t="s">
        <v>308</v>
      </c>
      <c r="L52" s="164"/>
      <c r="M52" s="164" t="s">
        <v>289</v>
      </c>
      <c r="N52" s="164"/>
      <c r="O52" s="164"/>
      <c r="P52" s="165"/>
      <c r="Q52" s="165"/>
      <c r="R52" s="164" t="s">
        <v>297</v>
      </c>
      <c r="S52" s="164" t="s">
        <v>297</v>
      </c>
      <c r="T52" s="165"/>
      <c r="U52" s="164"/>
      <c r="V52" s="164"/>
      <c r="W52" s="164" t="s">
        <v>311</v>
      </c>
      <c r="X52" s="164" t="s">
        <v>311</v>
      </c>
      <c r="Y52" s="164"/>
      <c r="Z52" s="164"/>
      <c r="AA52" s="164"/>
      <c r="AC52" s="164"/>
      <c r="AD52" s="164"/>
      <c r="AE52" s="164"/>
      <c r="AF52" s="164"/>
      <c r="AG52" s="164"/>
      <c r="AH52" s="164"/>
      <c r="AI52" s="164"/>
      <c r="AJ52" s="173">
        <f t="shared" si="2"/>
        <v>24</v>
      </c>
      <c r="AK52" s="150" t="s">
        <v>220</v>
      </c>
      <c r="AL52" s="175">
        <f>IF(ISNUMBER(FIND("五年",#REF!)),5,3)</f>
        <v>3</v>
      </c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ht="99.95" customHeight="1" spans="1:256">
      <c r="A53" s="163" t="s">
        <v>316</v>
      </c>
      <c r="B53" s="159">
        <v>52</v>
      </c>
      <c r="C53" s="164" t="s">
        <v>289</v>
      </c>
      <c r="D53" s="165"/>
      <c r="E53" s="164" t="s">
        <v>317</v>
      </c>
      <c r="F53" s="164" t="s">
        <v>317</v>
      </c>
      <c r="G53" s="164"/>
      <c r="H53" s="164"/>
      <c r="I53" s="164"/>
      <c r="J53" s="164" t="s">
        <v>318</v>
      </c>
      <c r="K53" s="164" t="s">
        <v>318</v>
      </c>
      <c r="L53" s="164"/>
      <c r="M53" s="164" t="s">
        <v>319</v>
      </c>
      <c r="N53" s="164" t="s">
        <v>320</v>
      </c>
      <c r="O53" s="164"/>
      <c r="P53" s="164" t="s">
        <v>265</v>
      </c>
      <c r="Q53" s="164"/>
      <c r="R53" s="164" t="s">
        <v>321</v>
      </c>
      <c r="S53" s="164" t="s">
        <v>321</v>
      </c>
      <c r="T53" s="164" t="s">
        <v>303</v>
      </c>
      <c r="U53" s="165"/>
      <c r="V53" s="165"/>
      <c r="W53" s="164" t="s">
        <v>322</v>
      </c>
      <c r="X53" s="165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73">
        <f t="shared" si="2"/>
        <v>24</v>
      </c>
      <c r="AK53" s="150" t="s">
        <v>220</v>
      </c>
      <c r="AL53" s="175">
        <f>IF(ISNUMBER(FIND("五年",#REF!)),5,3)</f>
        <v>3</v>
      </c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ht="99.95" customHeight="1" spans="1:256">
      <c r="A54" s="163" t="s">
        <v>323</v>
      </c>
      <c r="B54" s="159">
        <v>28</v>
      </c>
      <c r="C54" s="164" t="s">
        <v>324</v>
      </c>
      <c r="D54" s="164" t="s">
        <v>324</v>
      </c>
      <c r="F54" s="165"/>
      <c r="G54" s="165"/>
      <c r="H54" s="164" t="s">
        <v>325</v>
      </c>
      <c r="I54" s="164" t="s">
        <v>325</v>
      </c>
      <c r="J54" s="164" t="s">
        <v>265</v>
      </c>
      <c r="K54" s="164"/>
      <c r="L54" s="164"/>
      <c r="M54" s="164" t="s">
        <v>326</v>
      </c>
      <c r="N54" s="164" t="s">
        <v>326</v>
      </c>
      <c r="O54" s="164" t="s">
        <v>327</v>
      </c>
      <c r="P54" s="164" t="s">
        <v>327</v>
      </c>
      <c r="Q54" s="164"/>
      <c r="R54" s="164"/>
      <c r="S54" s="164"/>
      <c r="T54" s="164" t="s">
        <v>328</v>
      </c>
      <c r="U54" s="164" t="s">
        <v>328</v>
      </c>
      <c r="V54" s="164"/>
      <c r="W54" s="164" t="s">
        <v>329</v>
      </c>
      <c r="X54" s="164" t="s">
        <v>329</v>
      </c>
      <c r="Y54" s="164"/>
      <c r="Z54" s="164"/>
      <c r="AA54" s="165"/>
      <c r="AB54" s="165"/>
      <c r="AC54" s="164"/>
      <c r="AD54" s="164"/>
      <c r="AE54" s="164"/>
      <c r="AF54" s="164"/>
      <c r="AG54" s="164"/>
      <c r="AH54" s="164"/>
      <c r="AI54" s="164"/>
      <c r="AJ54" s="173">
        <f t="shared" si="2"/>
        <v>26</v>
      </c>
      <c r="AK54" s="150" t="s">
        <v>220</v>
      </c>
      <c r="AL54" s="174">
        <f>IF(ISNUMBER(FIND("五年",#REF!)),5,3)</f>
        <v>3</v>
      </c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</row>
    <row r="55" ht="99.95" customHeight="1" spans="1:256">
      <c r="A55" s="163" t="s">
        <v>330</v>
      </c>
      <c r="B55" s="159">
        <v>30</v>
      </c>
      <c r="C55" s="164"/>
      <c r="D55" s="164"/>
      <c r="E55" s="164" t="s">
        <v>331</v>
      </c>
      <c r="F55" s="164" t="s">
        <v>331</v>
      </c>
      <c r="G55" s="164"/>
      <c r="H55" s="164" t="s">
        <v>332</v>
      </c>
      <c r="I55" s="164" t="s">
        <v>332</v>
      </c>
      <c r="J55" s="164"/>
      <c r="K55" s="164"/>
      <c r="L55" s="164"/>
      <c r="M55" s="164" t="s">
        <v>333</v>
      </c>
      <c r="N55" s="164" t="s">
        <v>333</v>
      </c>
      <c r="O55" s="164" t="s">
        <v>334</v>
      </c>
      <c r="P55" s="164" t="s">
        <v>334</v>
      </c>
      <c r="Q55" s="164"/>
      <c r="R55" s="164" t="s">
        <v>335</v>
      </c>
      <c r="S55" s="164" t="s">
        <v>335</v>
      </c>
      <c r="T55" s="164" t="s">
        <v>265</v>
      </c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73">
        <f t="shared" si="2"/>
        <v>22</v>
      </c>
      <c r="AK55" s="150" t="s">
        <v>220</v>
      </c>
      <c r="AL55" s="174">
        <f>IF(ISNUMBER(FIND("五年",#REF!)),5,3)</f>
        <v>3</v>
      </c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ht="99.95" customHeight="1" spans="1:256">
      <c r="A56" s="163" t="s">
        <v>336</v>
      </c>
      <c r="B56" s="159">
        <v>40</v>
      </c>
      <c r="C56" s="164" t="s">
        <v>213</v>
      </c>
      <c r="D56" s="164" t="s">
        <v>47</v>
      </c>
      <c r="E56" s="164"/>
      <c r="F56" s="164" t="s">
        <v>210</v>
      </c>
      <c r="G56" s="164"/>
      <c r="H56" s="164" t="s">
        <v>213</v>
      </c>
      <c r="I56" s="164" t="s">
        <v>337</v>
      </c>
      <c r="J56" s="164" t="s">
        <v>338</v>
      </c>
      <c r="L56" s="164"/>
      <c r="M56" s="164" t="s">
        <v>339</v>
      </c>
      <c r="N56" s="164"/>
      <c r="O56" s="164" t="s">
        <v>340</v>
      </c>
      <c r="P56" s="164" t="s">
        <v>340</v>
      </c>
      <c r="Q56" s="164"/>
      <c r="S56" s="164" t="s">
        <v>341</v>
      </c>
      <c r="T56" s="164" t="s">
        <v>342</v>
      </c>
      <c r="U56" s="164" t="s">
        <v>211</v>
      </c>
      <c r="V56" s="164"/>
      <c r="W56" s="164" t="s">
        <v>343</v>
      </c>
      <c r="X56" s="164"/>
      <c r="Y56" s="164"/>
      <c r="Z56" s="164"/>
      <c r="AA56" s="164"/>
      <c r="AB56" s="164"/>
      <c r="AC56" s="164" t="s">
        <v>344</v>
      </c>
      <c r="AD56" s="164"/>
      <c r="AE56" s="164"/>
      <c r="AG56" s="164"/>
      <c r="AH56" s="164"/>
      <c r="AI56" s="164"/>
      <c r="AJ56" s="173">
        <f t="shared" si="2"/>
        <v>28</v>
      </c>
      <c r="AK56" s="150" t="s">
        <v>345</v>
      </c>
      <c r="AL56" s="174">
        <f>IF(ISNUMBER(FIND("五年",#REF!)),5,3)</f>
        <v>3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ht="99.95" customHeight="1" spans="1:256">
      <c r="A57" s="163" t="s">
        <v>346</v>
      </c>
      <c r="B57" s="159">
        <v>38</v>
      </c>
      <c r="C57" s="164" t="s">
        <v>213</v>
      </c>
      <c r="D57" s="164" t="s">
        <v>34</v>
      </c>
      <c r="E57" s="164" t="s">
        <v>347</v>
      </c>
      <c r="F57" s="164" t="s">
        <v>210</v>
      </c>
      <c r="G57" s="164"/>
      <c r="H57" s="164" t="s">
        <v>213</v>
      </c>
      <c r="I57" s="164" t="s">
        <v>348</v>
      </c>
      <c r="J57" s="164"/>
      <c r="K57" s="164"/>
      <c r="L57" s="164"/>
      <c r="M57" s="164" t="s">
        <v>339</v>
      </c>
      <c r="O57" s="164" t="s">
        <v>349</v>
      </c>
      <c r="P57" s="164" t="s">
        <v>348</v>
      </c>
      <c r="Q57" s="164"/>
      <c r="R57" s="164" t="s">
        <v>34</v>
      </c>
      <c r="S57" s="164" t="s">
        <v>349</v>
      </c>
      <c r="T57" s="164" t="s">
        <v>350</v>
      </c>
      <c r="U57" s="164"/>
      <c r="V57" s="164"/>
      <c r="W57" s="164" t="s">
        <v>351</v>
      </c>
      <c r="X57" s="164" t="s">
        <v>351</v>
      </c>
      <c r="Y57" s="164"/>
      <c r="Z57" s="164"/>
      <c r="AA57" s="164"/>
      <c r="AB57" s="164"/>
      <c r="AC57" s="164" t="s">
        <v>211</v>
      </c>
      <c r="AD57" s="164"/>
      <c r="AE57" s="164"/>
      <c r="AF57" s="164"/>
      <c r="AG57" s="164"/>
      <c r="AH57" s="164"/>
      <c r="AI57" s="164"/>
      <c r="AJ57" s="173">
        <f t="shared" si="2"/>
        <v>30</v>
      </c>
      <c r="AK57" s="150" t="s">
        <v>345</v>
      </c>
      <c r="AL57" s="174">
        <f>IF(ISNUMBER(FIND("五年",#REF!)),5,3)</f>
        <v>3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  <c r="IR57" s="174"/>
      <c r="IS57" s="174"/>
      <c r="IT57" s="174"/>
      <c r="IU57" s="174"/>
      <c r="IV57" s="174"/>
    </row>
    <row r="58" ht="99.95" customHeight="1" spans="1:256">
      <c r="A58" s="163" t="s">
        <v>352</v>
      </c>
      <c r="B58" s="159">
        <v>23</v>
      </c>
      <c r="C58" s="164" t="s">
        <v>213</v>
      </c>
      <c r="D58" s="164" t="s">
        <v>34</v>
      </c>
      <c r="E58" s="164" t="s">
        <v>347</v>
      </c>
      <c r="F58" s="164" t="s">
        <v>210</v>
      </c>
      <c r="G58" s="164"/>
      <c r="H58" s="164" t="s">
        <v>213</v>
      </c>
      <c r="I58" s="164" t="s">
        <v>348</v>
      </c>
      <c r="J58" s="164" t="s">
        <v>353</v>
      </c>
      <c r="K58" s="164" t="s">
        <v>353</v>
      </c>
      <c r="L58" s="164"/>
      <c r="M58" s="164" t="s">
        <v>339</v>
      </c>
      <c r="N58" s="164"/>
      <c r="P58" s="164" t="s">
        <v>348</v>
      </c>
      <c r="Q58" s="164"/>
      <c r="R58" s="164" t="s">
        <v>34</v>
      </c>
      <c r="S58" s="165"/>
      <c r="T58" s="164" t="s">
        <v>350</v>
      </c>
      <c r="U58" s="164"/>
      <c r="V58" s="164"/>
      <c r="W58" s="164" t="s">
        <v>354</v>
      </c>
      <c r="X58" s="164" t="s">
        <v>354</v>
      </c>
      <c r="Y58" s="164"/>
      <c r="Z58" s="164"/>
      <c r="AA58" s="164"/>
      <c r="AB58" s="164"/>
      <c r="AC58" s="164"/>
      <c r="AD58" s="164" t="s">
        <v>211</v>
      </c>
      <c r="AE58" s="164"/>
      <c r="AF58" s="164"/>
      <c r="AG58" s="164"/>
      <c r="AH58" s="164"/>
      <c r="AI58" s="164"/>
      <c r="AJ58" s="173">
        <f t="shared" si="2"/>
        <v>30</v>
      </c>
      <c r="AK58" s="150" t="s">
        <v>345</v>
      </c>
      <c r="AL58" s="174">
        <f>IF(ISNUMBER(FIND("五年",#REF!)),5,3)</f>
        <v>3</v>
      </c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  <c r="IR58" s="174"/>
      <c r="IS58" s="174"/>
      <c r="IT58" s="174"/>
      <c r="IU58" s="174"/>
      <c r="IV58" s="174"/>
    </row>
    <row r="59" ht="99.95" customHeight="1" spans="1:256">
      <c r="A59" s="163" t="s">
        <v>355</v>
      </c>
      <c r="B59" s="159">
        <v>7</v>
      </c>
      <c r="C59" s="164" t="s">
        <v>222</v>
      </c>
      <c r="D59" s="150"/>
      <c r="E59" s="164" t="s">
        <v>356</v>
      </c>
      <c r="F59" s="164" t="s">
        <v>347</v>
      </c>
      <c r="G59" s="164"/>
      <c r="H59" s="164"/>
      <c r="I59" s="164"/>
      <c r="J59" s="164"/>
      <c r="K59" s="164"/>
      <c r="L59" s="164"/>
      <c r="M59" s="164" t="s">
        <v>339</v>
      </c>
      <c r="N59" s="164" t="s">
        <v>224</v>
      </c>
      <c r="O59" s="164" t="s">
        <v>50</v>
      </c>
      <c r="P59" s="164"/>
      <c r="Q59" s="164" t="s">
        <v>357</v>
      </c>
      <c r="R59" s="150"/>
      <c r="S59" s="164" t="s">
        <v>358</v>
      </c>
      <c r="T59" s="164" t="s">
        <v>358</v>
      </c>
      <c r="U59" s="164" t="s">
        <v>350</v>
      </c>
      <c r="V59" s="164"/>
      <c r="W59" s="164" t="s">
        <v>354</v>
      </c>
      <c r="X59" s="164" t="s">
        <v>354</v>
      </c>
      <c r="Y59" s="164"/>
      <c r="Z59" s="164"/>
      <c r="AA59" s="164"/>
      <c r="AB59" s="164" t="s">
        <v>359</v>
      </c>
      <c r="AC59" s="150"/>
      <c r="AD59" s="164"/>
      <c r="AE59" s="164"/>
      <c r="AF59" s="164"/>
      <c r="AG59" s="164"/>
      <c r="AH59" s="164"/>
      <c r="AI59" s="164"/>
      <c r="AJ59" s="173">
        <f t="shared" si="2"/>
        <v>26</v>
      </c>
      <c r="AK59" s="150" t="s">
        <v>345</v>
      </c>
      <c r="AL59" s="174">
        <f>IF(ISNUMBER(FIND("五年",#REF!)),5,3)</f>
        <v>3</v>
      </c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  <c r="IU59" s="174"/>
      <c r="IV59" s="174"/>
    </row>
    <row r="60" ht="99.95" customHeight="1" spans="1:256">
      <c r="A60" s="163" t="s">
        <v>360</v>
      </c>
      <c r="B60" s="159">
        <v>52</v>
      </c>
      <c r="C60" s="164" t="s">
        <v>349</v>
      </c>
      <c r="D60" s="164" t="s">
        <v>349</v>
      </c>
      <c r="E60" s="164" t="s">
        <v>361</v>
      </c>
      <c r="F60" s="164" t="s">
        <v>362</v>
      </c>
      <c r="G60" s="164"/>
      <c r="H60" s="164" t="s">
        <v>363</v>
      </c>
      <c r="I60" s="164" t="s">
        <v>96</v>
      </c>
      <c r="J60" s="164" t="s">
        <v>364</v>
      </c>
      <c r="L60" s="164"/>
      <c r="M60" s="164"/>
      <c r="N60" s="164"/>
      <c r="O60" s="164" t="s">
        <v>365</v>
      </c>
      <c r="P60" s="164" t="s">
        <v>366</v>
      </c>
      <c r="R60" s="164" t="s">
        <v>367</v>
      </c>
      <c r="S60" s="164" t="s">
        <v>367</v>
      </c>
      <c r="T60" s="164" t="s">
        <v>211</v>
      </c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 t="s">
        <v>368</v>
      </c>
      <c r="AH60" s="164"/>
      <c r="AI60" s="164"/>
      <c r="AJ60" s="173">
        <f t="shared" si="2"/>
        <v>26</v>
      </c>
      <c r="AK60" s="150" t="s">
        <v>345</v>
      </c>
      <c r="AL60" s="174">
        <f>IF(ISNUMBER(FIND("五年",#REF!)),5,3)</f>
        <v>3</v>
      </c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  <c r="IU60" s="174"/>
      <c r="IV60" s="174"/>
    </row>
    <row r="61" ht="99.95" customHeight="1" spans="1:256">
      <c r="A61" s="163" t="s">
        <v>369</v>
      </c>
      <c r="B61" s="159">
        <v>14</v>
      </c>
      <c r="C61" s="164" t="s">
        <v>222</v>
      </c>
      <c r="E61" s="164" t="s">
        <v>356</v>
      </c>
      <c r="F61" s="164" t="s">
        <v>347</v>
      </c>
      <c r="G61" s="164"/>
      <c r="H61" s="164" t="s">
        <v>370</v>
      </c>
      <c r="I61" s="164" t="s">
        <v>370</v>
      </c>
      <c r="J61" s="164" t="s">
        <v>371</v>
      </c>
      <c r="K61" s="164" t="s">
        <v>372</v>
      </c>
      <c r="L61" s="164"/>
      <c r="M61" s="164"/>
      <c r="N61" s="164" t="s">
        <v>224</v>
      </c>
      <c r="O61" s="164" t="s">
        <v>50</v>
      </c>
      <c r="P61" s="164"/>
      <c r="Q61" s="164" t="s">
        <v>373</v>
      </c>
      <c r="R61" s="164" t="s">
        <v>341</v>
      </c>
      <c r="S61" s="164"/>
      <c r="T61" s="164"/>
      <c r="U61" s="164" t="s">
        <v>350</v>
      </c>
      <c r="V61" s="164"/>
      <c r="W61" s="164" t="s">
        <v>370</v>
      </c>
      <c r="Y61" s="164"/>
      <c r="Z61" s="164"/>
      <c r="AA61" s="164"/>
      <c r="AB61" s="164" t="s">
        <v>359</v>
      </c>
      <c r="AD61" s="164"/>
      <c r="AE61" s="164"/>
      <c r="AF61" s="164"/>
      <c r="AG61" s="164"/>
      <c r="AH61" s="164"/>
      <c r="AI61" s="164"/>
      <c r="AJ61" s="173">
        <f t="shared" si="2"/>
        <v>28</v>
      </c>
      <c r="AK61" s="150" t="s">
        <v>345</v>
      </c>
      <c r="AL61" s="174">
        <f>IF(ISNUMBER(FIND("五年",#REF!)),5,3)</f>
        <v>3</v>
      </c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  <c r="IU61" s="174"/>
      <c r="IV61" s="174"/>
    </row>
    <row r="62" s="150" customFormat="1" ht="99.95" customHeight="1" spans="1:256">
      <c r="A62" s="163" t="s">
        <v>374</v>
      </c>
      <c r="B62" s="159">
        <v>23</v>
      </c>
      <c r="C62" s="152"/>
      <c r="D62" s="164"/>
      <c r="E62" s="164" t="s">
        <v>356</v>
      </c>
      <c r="F62" s="164" t="s">
        <v>347</v>
      </c>
      <c r="G62" s="164"/>
      <c r="H62" s="164" t="s">
        <v>375</v>
      </c>
      <c r="I62" s="164" t="s">
        <v>375</v>
      </c>
      <c r="J62" s="164" t="s">
        <v>376</v>
      </c>
      <c r="K62" s="164" t="s">
        <v>371</v>
      </c>
      <c r="L62" s="164"/>
      <c r="M62" s="164"/>
      <c r="N62" s="164" t="s">
        <v>86</v>
      </c>
      <c r="O62" s="164" t="s">
        <v>50</v>
      </c>
      <c r="P62" s="164"/>
      <c r="Q62" s="164" t="s">
        <v>61</v>
      </c>
      <c r="R62" s="164" t="s">
        <v>376</v>
      </c>
      <c r="S62" s="152"/>
      <c r="T62" s="164"/>
      <c r="U62" s="164" t="s">
        <v>350</v>
      </c>
      <c r="V62" s="164"/>
      <c r="W62" s="152"/>
      <c r="X62" s="164" t="s">
        <v>86</v>
      </c>
      <c r="Y62" s="164"/>
      <c r="Z62" s="164"/>
      <c r="AA62" s="164"/>
      <c r="AB62" s="164"/>
      <c r="AC62" s="164"/>
      <c r="AD62" s="164" t="s">
        <v>211</v>
      </c>
      <c r="AE62" s="164"/>
      <c r="AF62" s="152"/>
      <c r="AG62" s="164"/>
      <c r="AH62" s="164"/>
      <c r="AI62" s="164"/>
      <c r="AJ62" s="173">
        <f t="shared" si="2"/>
        <v>26</v>
      </c>
      <c r="AK62" s="150" t="s">
        <v>345</v>
      </c>
      <c r="AL62" s="174">
        <f>IF(ISNUMBER(FIND("五年",#REF!)),5,3)</f>
        <v>3</v>
      </c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  <c r="IR62" s="174"/>
      <c r="IS62" s="174"/>
      <c r="IT62" s="174"/>
      <c r="IU62" s="174"/>
      <c r="IV62" s="174"/>
    </row>
    <row r="63" ht="99.95" customHeight="1" spans="1:38">
      <c r="A63" s="163" t="s">
        <v>377</v>
      </c>
      <c r="B63" s="159">
        <v>26</v>
      </c>
      <c r="C63" s="165"/>
      <c r="D63" s="164" t="s">
        <v>378</v>
      </c>
      <c r="E63" s="164" t="s">
        <v>379</v>
      </c>
      <c r="F63" s="164" t="s">
        <v>379</v>
      </c>
      <c r="G63" s="164"/>
      <c r="H63" s="164" t="s">
        <v>380</v>
      </c>
      <c r="I63" s="164"/>
      <c r="J63" s="164" t="s">
        <v>381</v>
      </c>
      <c r="K63" s="164" t="s">
        <v>381</v>
      </c>
      <c r="L63" s="164"/>
      <c r="M63" s="164" t="s">
        <v>382</v>
      </c>
      <c r="N63" s="164" t="s">
        <v>382</v>
      </c>
      <c r="O63" s="164" t="s">
        <v>383</v>
      </c>
      <c r="P63" s="164" t="s">
        <v>384</v>
      </c>
      <c r="Q63" s="164"/>
      <c r="R63" s="164" t="s">
        <v>385</v>
      </c>
      <c r="S63" s="164" t="s">
        <v>385</v>
      </c>
      <c r="T63" s="164" t="s">
        <v>384</v>
      </c>
      <c r="U63" s="164" t="s">
        <v>384</v>
      </c>
      <c r="V63" s="164"/>
      <c r="W63" s="164"/>
      <c r="X63" s="165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73">
        <f t="shared" si="2"/>
        <v>28</v>
      </c>
      <c r="AK63" s="150" t="s">
        <v>345</v>
      </c>
      <c r="AL63" s="174">
        <f>IF(ISNUMBER(FIND("五年",#REF!)),5,3)</f>
        <v>3</v>
      </c>
    </row>
    <row r="64" ht="99.95" customHeight="1" spans="1:38">
      <c r="A64" s="163" t="s">
        <v>386</v>
      </c>
      <c r="B64" s="159">
        <v>24</v>
      </c>
      <c r="C64" s="164" t="s">
        <v>387</v>
      </c>
      <c r="D64" s="164"/>
      <c r="E64" s="164" t="s">
        <v>387</v>
      </c>
      <c r="F64" s="164" t="s">
        <v>387</v>
      </c>
      <c r="G64" s="164"/>
      <c r="H64" s="164" t="s">
        <v>388</v>
      </c>
      <c r="I64" s="164" t="s">
        <v>388</v>
      </c>
      <c r="J64" s="168"/>
      <c r="K64" s="164"/>
      <c r="L64" s="164"/>
      <c r="M64" s="164"/>
      <c r="N64" s="164" t="s">
        <v>389</v>
      </c>
      <c r="O64" s="165"/>
      <c r="Q64" s="164"/>
      <c r="R64" s="164" t="s">
        <v>390</v>
      </c>
      <c r="S64" s="165"/>
      <c r="T64" s="164" t="s">
        <v>112</v>
      </c>
      <c r="U64" s="164" t="s">
        <v>391</v>
      </c>
      <c r="V64" s="164"/>
      <c r="W64" s="164" t="s">
        <v>392</v>
      </c>
      <c r="X64" s="164" t="s">
        <v>392</v>
      </c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73">
        <f t="shared" si="2"/>
        <v>22</v>
      </c>
      <c r="AK64" s="150" t="s">
        <v>345</v>
      </c>
      <c r="AL64" s="174">
        <f>IF(ISNUMBER(FIND("五年",#REF!)),5,3)</f>
        <v>3</v>
      </c>
    </row>
    <row r="65" ht="99.95" customHeight="1" spans="1:38">
      <c r="A65" s="163" t="s">
        <v>393</v>
      </c>
      <c r="B65" s="159">
        <v>33</v>
      </c>
      <c r="C65" s="164"/>
      <c r="D65" s="164" t="s">
        <v>192</v>
      </c>
      <c r="E65" s="164" t="s">
        <v>394</v>
      </c>
      <c r="F65" s="164" t="s">
        <v>395</v>
      </c>
      <c r="G65" s="164"/>
      <c r="H65" s="164" t="s">
        <v>396</v>
      </c>
      <c r="I65" s="164" t="s">
        <v>396</v>
      </c>
      <c r="J65" s="164" t="s">
        <v>397</v>
      </c>
      <c r="K65" s="164" t="s">
        <v>397</v>
      </c>
      <c r="L65" s="164"/>
      <c r="M65" s="164" t="s">
        <v>398</v>
      </c>
      <c r="N65" s="164" t="s">
        <v>398</v>
      </c>
      <c r="O65" s="164"/>
      <c r="P65" s="165"/>
      <c r="Q65" s="165"/>
      <c r="R65" s="164"/>
      <c r="S65" s="164"/>
      <c r="T65" s="164" t="s">
        <v>399</v>
      </c>
      <c r="U65" s="164" t="s">
        <v>399</v>
      </c>
      <c r="V65" s="164"/>
      <c r="W65" s="164" t="s">
        <v>400</v>
      </c>
      <c r="X65" s="164" t="s">
        <v>400</v>
      </c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73">
        <f t="shared" si="2"/>
        <v>26</v>
      </c>
      <c r="AK65" s="150" t="s">
        <v>345</v>
      </c>
      <c r="AL65" s="174">
        <f>IF(ISNUMBER(FIND("五年",#REF!)),5,3)</f>
        <v>3</v>
      </c>
    </row>
    <row r="66" ht="99.95" customHeight="1" spans="1:38">
      <c r="A66" s="163" t="s">
        <v>401</v>
      </c>
      <c r="B66" s="159">
        <v>35</v>
      </c>
      <c r="C66" s="164" t="s">
        <v>402</v>
      </c>
      <c r="D66" s="164"/>
      <c r="E66" s="164" t="s">
        <v>192</v>
      </c>
      <c r="F66" s="164" t="s">
        <v>394</v>
      </c>
      <c r="G66" s="164"/>
      <c r="H66" s="164" t="s">
        <v>403</v>
      </c>
      <c r="I66" s="164" t="s">
        <v>404</v>
      </c>
      <c r="J66" s="164" t="s">
        <v>405</v>
      </c>
      <c r="K66" s="164" t="s">
        <v>405</v>
      </c>
      <c r="L66" s="164"/>
      <c r="M66" s="164" t="s">
        <v>406</v>
      </c>
      <c r="N66" s="164" t="s">
        <v>406</v>
      </c>
      <c r="O66" s="164"/>
      <c r="P66" s="164"/>
      <c r="Q66" s="164"/>
      <c r="R66" s="164" t="s">
        <v>407</v>
      </c>
      <c r="S66" s="164" t="s">
        <v>407</v>
      </c>
      <c r="T66" s="164" t="s">
        <v>397</v>
      </c>
      <c r="U66" s="164" t="s">
        <v>397</v>
      </c>
      <c r="V66" s="164"/>
      <c r="W66" s="164"/>
      <c r="X66" s="164"/>
      <c r="Y66" s="164"/>
      <c r="Z66" s="164"/>
      <c r="AA66" s="164"/>
      <c r="AB66" s="164"/>
      <c r="AC66" s="164"/>
      <c r="AD66" s="164"/>
      <c r="AE66" s="168"/>
      <c r="AF66" s="164"/>
      <c r="AG66" s="164"/>
      <c r="AH66" s="164"/>
      <c r="AI66" s="164"/>
      <c r="AJ66" s="173">
        <f t="shared" si="2"/>
        <v>26</v>
      </c>
      <c r="AK66" s="150" t="s">
        <v>345</v>
      </c>
      <c r="AL66" s="174">
        <f>IF(ISNUMBER(FIND("五年",#REF!)),5,3)</f>
        <v>3</v>
      </c>
    </row>
    <row r="67" ht="99.95" customHeight="1" spans="1:38">
      <c r="A67" s="163" t="s">
        <v>408</v>
      </c>
      <c r="B67" s="159">
        <v>33</v>
      </c>
      <c r="C67" s="164"/>
      <c r="D67" s="164" t="s">
        <v>166</v>
      </c>
      <c r="E67" s="165"/>
      <c r="F67" s="164"/>
      <c r="G67" s="164"/>
      <c r="H67" s="164"/>
      <c r="I67" s="165"/>
      <c r="J67" s="164" t="s">
        <v>409</v>
      </c>
      <c r="K67" s="164" t="s">
        <v>409</v>
      </c>
      <c r="L67" s="164"/>
      <c r="M67" s="164" t="s">
        <v>410</v>
      </c>
      <c r="N67" s="164" t="s">
        <v>410</v>
      </c>
      <c r="O67" s="164" t="s">
        <v>411</v>
      </c>
      <c r="P67" s="164" t="s">
        <v>411</v>
      </c>
      <c r="Q67" s="164"/>
      <c r="R67" s="164"/>
      <c r="S67" s="164" t="s">
        <v>412</v>
      </c>
      <c r="T67" s="164" t="s">
        <v>413</v>
      </c>
      <c r="U67" s="164" t="s">
        <v>414</v>
      </c>
      <c r="V67" s="164"/>
      <c r="W67" s="164" t="s">
        <v>412</v>
      </c>
      <c r="X67" s="164" t="s">
        <v>412</v>
      </c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73">
        <f t="shared" si="2"/>
        <v>24</v>
      </c>
      <c r="AK67" s="150" t="s">
        <v>345</v>
      </c>
      <c r="AL67" s="174">
        <f>IF(ISNUMBER(FIND("五年",#REF!)),5,3)</f>
        <v>3</v>
      </c>
    </row>
    <row r="68" ht="99.95" customHeight="1" spans="1:38">
      <c r="A68" s="163" t="s">
        <v>415</v>
      </c>
      <c r="B68" s="159">
        <v>28</v>
      </c>
      <c r="C68" s="164"/>
      <c r="D68" s="164" t="s">
        <v>416</v>
      </c>
      <c r="E68" s="164" t="s">
        <v>166</v>
      </c>
      <c r="F68" s="164"/>
      <c r="G68" s="164"/>
      <c r="H68" s="164" t="s">
        <v>412</v>
      </c>
      <c r="I68" s="164"/>
      <c r="J68" s="164"/>
      <c r="K68" s="164"/>
      <c r="L68" s="164"/>
      <c r="M68" s="164" t="s">
        <v>417</v>
      </c>
      <c r="N68" s="164" t="s">
        <v>417</v>
      </c>
      <c r="O68" s="165"/>
      <c r="P68" s="165"/>
      <c r="Q68" s="165"/>
      <c r="R68" s="164" t="s">
        <v>390</v>
      </c>
      <c r="S68" s="165"/>
      <c r="T68" s="164" t="s">
        <v>412</v>
      </c>
      <c r="U68" s="164" t="s">
        <v>412</v>
      </c>
      <c r="V68" s="164"/>
      <c r="W68" s="164" t="s">
        <v>418</v>
      </c>
      <c r="X68" s="164" t="s">
        <v>418</v>
      </c>
      <c r="Y68" s="164"/>
      <c r="Z68" s="164"/>
      <c r="AA68" s="164" t="s">
        <v>418</v>
      </c>
      <c r="AB68" s="164"/>
      <c r="AC68" s="164"/>
      <c r="AD68" s="164"/>
      <c r="AE68" s="164"/>
      <c r="AF68" s="164"/>
      <c r="AG68" s="164"/>
      <c r="AH68" s="164"/>
      <c r="AI68" s="164"/>
      <c r="AJ68" s="173">
        <f t="shared" si="2"/>
        <v>22</v>
      </c>
      <c r="AK68" s="150" t="s">
        <v>345</v>
      </c>
      <c r="AL68" s="174">
        <f>IF(ISNUMBER(FIND("五年",#REF!)),5,3)</f>
        <v>3</v>
      </c>
    </row>
    <row r="69" ht="99.95" customHeight="1" spans="1:39">
      <c r="A69" s="163" t="s">
        <v>419</v>
      </c>
      <c r="B69" s="159">
        <v>23</v>
      </c>
      <c r="C69" s="164"/>
      <c r="D69" s="165"/>
      <c r="E69" s="164" t="s">
        <v>420</v>
      </c>
      <c r="F69" s="165"/>
      <c r="G69" s="165"/>
      <c r="H69" s="164" t="s">
        <v>412</v>
      </c>
      <c r="I69" s="164" t="s">
        <v>421</v>
      </c>
      <c r="J69" s="168"/>
      <c r="K69" s="164"/>
      <c r="L69" s="164"/>
      <c r="M69" s="164"/>
      <c r="N69" s="164"/>
      <c r="O69" s="165"/>
      <c r="P69" s="164"/>
      <c r="Q69" s="164"/>
      <c r="R69" s="164" t="s">
        <v>390</v>
      </c>
      <c r="S69" s="165"/>
      <c r="T69" s="164" t="s">
        <v>412</v>
      </c>
      <c r="U69" s="164" t="s">
        <v>412</v>
      </c>
      <c r="V69" s="164"/>
      <c r="W69" s="164" t="s">
        <v>422</v>
      </c>
      <c r="X69" s="164" t="s">
        <v>422</v>
      </c>
      <c r="Y69" s="164"/>
      <c r="Z69" s="164"/>
      <c r="AA69" s="164"/>
      <c r="AB69" s="164" t="s">
        <v>418</v>
      </c>
      <c r="AC69" s="164" t="s">
        <v>418</v>
      </c>
      <c r="AD69" s="164" t="s">
        <v>418</v>
      </c>
      <c r="AE69" s="164"/>
      <c r="AF69" s="164"/>
      <c r="AG69" s="164"/>
      <c r="AH69" s="164"/>
      <c r="AI69" s="164"/>
      <c r="AJ69" s="173">
        <f t="shared" ref="AJ69:AJ132" si="3">2*COUNTA(C69:AH69)</f>
        <v>22</v>
      </c>
      <c r="AK69" s="150" t="s">
        <v>345</v>
      </c>
      <c r="AL69" s="174">
        <f>IF(ISNUMBER(FIND("五年",#REF!)),5,3)</f>
        <v>3</v>
      </c>
      <c r="AM69" s="174"/>
    </row>
    <row r="70" ht="99.95" customHeight="1" spans="1:39">
      <c r="A70" s="163" t="s">
        <v>423</v>
      </c>
      <c r="B70" s="159">
        <v>21</v>
      </c>
      <c r="C70" s="164" t="s">
        <v>424</v>
      </c>
      <c r="D70" s="164" t="s">
        <v>424</v>
      </c>
      <c r="E70" s="164"/>
      <c r="F70" s="164" t="s">
        <v>378</v>
      </c>
      <c r="G70" s="164"/>
      <c r="H70" s="164"/>
      <c r="I70" s="165"/>
      <c r="J70" s="164" t="s">
        <v>384</v>
      </c>
      <c r="K70" s="164" t="s">
        <v>384</v>
      </c>
      <c r="L70" s="164"/>
      <c r="M70" s="164" t="s">
        <v>425</v>
      </c>
      <c r="N70" s="164" t="s">
        <v>425</v>
      </c>
      <c r="O70" s="164" t="s">
        <v>384</v>
      </c>
      <c r="P70" s="164" t="s">
        <v>383</v>
      </c>
      <c r="Q70" s="164"/>
      <c r="R70" s="164"/>
      <c r="S70" s="164" t="s">
        <v>383</v>
      </c>
      <c r="T70" s="164" t="s">
        <v>381</v>
      </c>
      <c r="U70" s="164" t="s">
        <v>381</v>
      </c>
      <c r="V70" s="164"/>
      <c r="W70" s="164" t="s">
        <v>387</v>
      </c>
      <c r="X70" s="164" t="s">
        <v>387</v>
      </c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73">
        <f t="shared" si="3"/>
        <v>28</v>
      </c>
      <c r="AK70" s="150" t="s">
        <v>345</v>
      </c>
      <c r="AL70" s="174">
        <f>IF(ISNUMBER(FIND("五年",#REF!)),5,3)</f>
        <v>3</v>
      </c>
      <c r="AM70" s="174"/>
    </row>
    <row r="71" ht="99.95" customHeight="1" spans="1:256">
      <c r="A71" s="163" t="s">
        <v>426</v>
      </c>
      <c r="B71" s="159">
        <v>36</v>
      </c>
      <c r="C71" s="164" t="s">
        <v>427</v>
      </c>
      <c r="D71" s="164"/>
      <c r="E71" s="165"/>
      <c r="F71" s="164"/>
      <c r="G71" s="164"/>
      <c r="H71" s="164" t="s">
        <v>428</v>
      </c>
      <c r="I71" s="164" t="s">
        <v>428</v>
      </c>
      <c r="J71" s="164" t="s">
        <v>429</v>
      </c>
      <c r="K71" s="164" t="s">
        <v>430</v>
      </c>
      <c r="L71" s="164"/>
      <c r="M71" s="164" t="s">
        <v>431</v>
      </c>
      <c r="N71" s="164" t="s">
        <v>431</v>
      </c>
      <c r="O71" s="164" t="s">
        <v>432</v>
      </c>
      <c r="P71" s="165"/>
      <c r="Q71" s="165"/>
      <c r="R71" s="164" t="s">
        <v>428</v>
      </c>
      <c r="S71" s="164" t="s">
        <v>428</v>
      </c>
      <c r="T71" s="164" t="s">
        <v>433</v>
      </c>
      <c r="U71" s="164"/>
      <c r="V71" s="164"/>
      <c r="W71" s="164"/>
      <c r="X71" s="165"/>
      <c r="Y71" s="164"/>
      <c r="Z71" s="164"/>
      <c r="AA71" s="164"/>
      <c r="AB71" s="164"/>
      <c r="AD71" s="164"/>
      <c r="AE71" s="164"/>
      <c r="AF71" s="164"/>
      <c r="AG71" s="164"/>
      <c r="AH71" s="164"/>
      <c r="AI71" s="164"/>
      <c r="AJ71" s="173">
        <f t="shared" si="3"/>
        <v>22</v>
      </c>
      <c r="AK71" s="150" t="s">
        <v>345</v>
      </c>
      <c r="AL71" s="174">
        <f>IF(ISNUMBER(FIND("五年",#REF!)),5,3)</f>
        <v>3</v>
      </c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4"/>
      <c r="IL71" s="174"/>
      <c r="IM71" s="174"/>
      <c r="IN71" s="174"/>
      <c r="IO71" s="174"/>
      <c r="IP71" s="174"/>
      <c r="IQ71" s="174"/>
      <c r="IR71" s="174"/>
      <c r="IS71" s="174"/>
      <c r="IT71" s="174"/>
      <c r="IU71" s="174"/>
      <c r="IV71" s="174"/>
    </row>
    <row r="72" ht="99.95" customHeight="1" spans="1:256">
      <c r="A72" s="163" t="s">
        <v>434</v>
      </c>
      <c r="B72" s="159">
        <v>47</v>
      </c>
      <c r="C72" s="164" t="s">
        <v>435</v>
      </c>
      <c r="D72" s="164" t="s">
        <v>435</v>
      </c>
      <c r="E72" s="165"/>
      <c r="F72" s="165"/>
      <c r="G72" s="165"/>
      <c r="H72" s="164"/>
      <c r="I72" s="164" t="s">
        <v>436</v>
      </c>
      <c r="J72" s="164" t="s">
        <v>437</v>
      </c>
      <c r="K72" s="164" t="s">
        <v>437</v>
      </c>
      <c r="L72" s="164"/>
      <c r="M72" s="164" t="s">
        <v>438</v>
      </c>
      <c r="N72" s="164" t="s">
        <v>438</v>
      </c>
      <c r="O72" s="164" t="s">
        <v>437</v>
      </c>
      <c r="P72" s="164" t="s">
        <v>439</v>
      </c>
      <c r="Q72" s="164"/>
      <c r="R72" s="164" t="s">
        <v>440</v>
      </c>
      <c r="S72" s="164"/>
      <c r="T72" s="164"/>
      <c r="U72" s="164"/>
      <c r="V72" s="164"/>
      <c r="W72" s="165"/>
      <c r="X72" s="164"/>
      <c r="Y72" s="164"/>
      <c r="Z72" s="164"/>
      <c r="AA72" s="164" t="s">
        <v>441</v>
      </c>
      <c r="AB72" s="164" t="s">
        <v>441</v>
      </c>
      <c r="AC72" s="164"/>
      <c r="AE72" s="164"/>
      <c r="AF72" s="164"/>
      <c r="AG72" s="164"/>
      <c r="AH72" s="164"/>
      <c r="AI72" s="164"/>
      <c r="AJ72" s="173">
        <f t="shared" si="3"/>
        <v>24</v>
      </c>
      <c r="AK72" s="150" t="s">
        <v>345</v>
      </c>
      <c r="AL72" s="174">
        <f>IF(ISNUMBER(FIND("五年",#REF!)),5,3)</f>
        <v>3</v>
      </c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4"/>
      <c r="IL72" s="174"/>
      <c r="IM72" s="174"/>
      <c r="IN72" s="174"/>
      <c r="IO72" s="174"/>
      <c r="IP72" s="174"/>
      <c r="IQ72" s="174"/>
      <c r="IR72" s="174"/>
      <c r="IS72" s="174"/>
      <c r="IT72" s="174"/>
      <c r="IU72" s="174"/>
      <c r="IV72" s="174"/>
    </row>
    <row r="73" ht="99.95" customHeight="1" spans="1:256">
      <c r="A73" s="163" t="s">
        <v>442</v>
      </c>
      <c r="B73" s="159">
        <v>40</v>
      </c>
      <c r="C73" s="164" t="s">
        <v>443</v>
      </c>
      <c r="D73" s="164" t="s">
        <v>49</v>
      </c>
      <c r="E73" s="164" t="s">
        <v>444</v>
      </c>
      <c r="F73" s="165"/>
      <c r="G73" s="165"/>
      <c r="H73" s="164" t="s">
        <v>445</v>
      </c>
      <c r="I73" s="164" t="s">
        <v>49</v>
      </c>
      <c r="J73" s="164" t="s">
        <v>446</v>
      </c>
      <c r="K73" s="164" t="s">
        <v>447</v>
      </c>
      <c r="L73" s="164"/>
      <c r="M73" s="164" t="s">
        <v>242</v>
      </c>
      <c r="O73" s="165"/>
      <c r="P73" s="165"/>
      <c r="Q73" s="165"/>
      <c r="R73" s="164" t="s">
        <v>241</v>
      </c>
      <c r="S73" s="165"/>
      <c r="T73" s="165"/>
      <c r="U73" s="164" t="s">
        <v>448</v>
      </c>
      <c r="V73" s="164"/>
      <c r="W73" s="164" t="s">
        <v>449</v>
      </c>
      <c r="X73" s="164" t="s">
        <v>242</v>
      </c>
      <c r="Y73" s="164"/>
      <c r="Z73" s="164"/>
      <c r="AA73" s="164" t="s">
        <v>445</v>
      </c>
      <c r="AB73" s="164" t="s">
        <v>450</v>
      </c>
      <c r="AC73" s="164"/>
      <c r="AD73" s="164"/>
      <c r="AE73" s="164"/>
      <c r="AF73" s="164"/>
      <c r="AG73" s="164"/>
      <c r="AH73" s="164"/>
      <c r="AI73" s="164"/>
      <c r="AJ73" s="173">
        <f t="shared" si="3"/>
        <v>28</v>
      </c>
      <c r="AK73" s="150" t="s">
        <v>451</v>
      </c>
      <c r="AL73" s="174">
        <f>IF(ISNUMBER(FIND("五年",#REF!)),5,3)</f>
        <v>3</v>
      </c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74"/>
      <c r="GV73" s="174"/>
      <c r="GW73" s="174"/>
      <c r="GX73" s="174"/>
      <c r="GY73" s="174"/>
      <c r="GZ73" s="174"/>
      <c r="HA73" s="174"/>
      <c r="HB73" s="174"/>
      <c r="HC73" s="174"/>
      <c r="HD73" s="174"/>
      <c r="HE73" s="174"/>
      <c r="HF73" s="174"/>
      <c r="HG73" s="174"/>
      <c r="HH73" s="174"/>
      <c r="HI73" s="174"/>
      <c r="HJ73" s="174"/>
      <c r="HK73" s="174"/>
      <c r="HL73" s="174"/>
      <c r="HM73" s="174"/>
      <c r="HN73" s="174"/>
      <c r="HO73" s="174"/>
      <c r="HP73" s="174"/>
      <c r="HQ73" s="174"/>
      <c r="HR73" s="174"/>
      <c r="HS73" s="174"/>
      <c r="HT73" s="174"/>
      <c r="HU73" s="174"/>
      <c r="HV73" s="174"/>
      <c r="HW73" s="174"/>
      <c r="HX73" s="174"/>
      <c r="HY73" s="174"/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  <c r="IK73" s="174"/>
      <c r="IL73" s="174"/>
      <c r="IM73" s="174"/>
      <c r="IN73" s="174"/>
      <c r="IO73" s="174"/>
      <c r="IP73" s="174"/>
      <c r="IQ73" s="174"/>
      <c r="IR73" s="174"/>
      <c r="IS73" s="174"/>
      <c r="IT73" s="174"/>
      <c r="IU73" s="174"/>
      <c r="IV73" s="174"/>
    </row>
    <row r="74" ht="99.95" customHeight="1" spans="1:256">
      <c r="A74" s="163" t="s">
        <v>452</v>
      </c>
      <c r="B74" s="159">
        <v>43</v>
      </c>
      <c r="C74" s="164" t="s">
        <v>453</v>
      </c>
      <c r="D74" s="164" t="s">
        <v>453</v>
      </c>
      <c r="F74" s="164" t="s">
        <v>444</v>
      </c>
      <c r="G74" s="164"/>
      <c r="H74" s="164" t="s">
        <v>445</v>
      </c>
      <c r="I74" s="164" t="s">
        <v>454</v>
      </c>
      <c r="K74" s="164" t="s">
        <v>447</v>
      </c>
      <c r="L74" s="164"/>
      <c r="M74" s="164" t="s">
        <v>242</v>
      </c>
      <c r="N74" s="164" t="s">
        <v>455</v>
      </c>
      <c r="P74" s="164" t="s">
        <v>456</v>
      </c>
      <c r="Q74" s="164"/>
      <c r="R74" s="164" t="s">
        <v>241</v>
      </c>
      <c r="S74" s="165"/>
      <c r="T74" s="164"/>
      <c r="U74" s="164" t="s">
        <v>448</v>
      </c>
      <c r="V74" s="164"/>
      <c r="W74" s="164"/>
      <c r="X74" s="164" t="s">
        <v>242</v>
      </c>
      <c r="Y74" s="164"/>
      <c r="Z74" s="164"/>
      <c r="AA74" s="164" t="s">
        <v>445</v>
      </c>
      <c r="AB74" s="164" t="s">
        <v>450</v>
      </c>
      <c r="AC74" s="164"/>
      <c r="AD74" s="164"/>
      <c r="AE74" s="164"/>
      <c r="AF74" s="164"/>
      <c r="AG74" s="164"/>
      <c r="AH74" s="164"/>
      <c r="AI74" s="164"/>
      <c r="AJ74" s="173">
        <f t="shared" si="3"/>
        <v>28</v>
      </c>
      <c r="AK74" s="150" t="s">
        <v>451</v>
      </c>
      <c r="AL74" s="174">
        <f>IF(ISNUMBER(FIND("五年",#REF!)),5,3)</f>
        <v>3</v>
      </c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4"/>
      <c r="IL74" s="174"/>
      <c r="IM74" s="174"/>
      <c r="IN74" s="174"/>
      <c r="IO74" s="174"/>
      <c r="IP74" s="174"/>
      <c r="IQ74" s="174"/>
      <c r="IR74" s="174"/>
      <c r="IS74" s="174"/>
      <c r="IT74" s="174"/>
      <c r="IU74" s="174"/>
      <c r="IV74" s="174"/>
    </row>
    <row r="75" ht="99.95" customHeight="1" spans="1:256">
      <c r="A75" s="163" t="s">
        <v>457</v>
      </c>
      <c r="B75" s="159">
        <v>30</v>
      </c>
      <c r="D75" s="164" t="s">
        <v>64</v>
      </c>
      <c r="E75" s="164"/>
      <c r="F75" s="164" t="s">
        <v>458</v>
      </c>
      <c r="G75" s="164"/>
      <c r="H75" s="164" t="s">
        <v>64</v>
      </c>
      <c r="I75" s="164" t="s">
        <v>445</v>
      </c>
      <c r="J75" s="164"/>
      <c r="K75" s="164" t="s">
        <v>459</v>
      </c>
      <c r="L75" s="164"/>
      <c r="M75" s="164" t="s">
        <v>242</v>
      </c>
      <c r="N75" s="164"/>
      <c r="O75" s="164" t="s">
        <v>460</v>
      </c>
      <c r="P75" s="164" t="s">
        <v>460</v>
      </c>
      <c r="Q75" s="164"/>
      <c r="R75" s="164" t="s">
        <v>241</v>
      </c>
      <c r="S75" s="164" t="s">
        <v>461</v>
      </c>
      <c r="T75" s="164"/>
      <c r="U75" s="164"/>
      <c r="W75" s="164"/>
      <c r="X75" s="164" t="s">
        <v>242</v>
      </c>
      <c r="Y75" s="164"/>
      <c r="Z75" s="164"/>
      <c r="AA75" s="164"/>
      <c r="AB75" s="164" t="s">
        <v>445</v>
      </c>
      <c r="AC75" s="164" t="s">
        <v>462</v>
      </c>
      <c r="AD75" s="164" t="s">
        <v>359</v>
      </c>
      <c r="AE75" s="164"/>
      <c r="AF75" s="164"/>
      <c r="AG75" s="164"/>
      <c r="AH75" s="164"/>
      <c r="AI75" s="164"/>
      <c r="AJ75" s="173">
        <f t="shared" si="3"/>
        <v>28</v>
      </c>
      <c r="AK75" s="150" t="s">
        <v>451</v>
      </c>
      <c r="AL75" s="174">
        <f>IF(ISNUMBER(FIND("五年",#REF!)),5,3)</f>
        <v>3</v>
      </c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4"/>
      <c r="IL75" s="174"/>
      <c r="IM75" s="174"/>
      <c r="IN75" s="174"/>
      <c r="IO75" s="174"/>
      <c r="IP75" s="174"/>
      <c r="IQ75" s="174"/>
      <c r="IR75" s="174"/>
      <c r="IS75" s="174"/>
      <c r="IT75" s="174"/>
      <c r="IU75" s="174"/>
      <c r="IV75" s="174"/>
    </row>
    <row r="76" ht="99.95" customHeight="1" spans="1:256">
      <c r="A76" s="163" t="s">
        <v>463</v>
      </c>
      <c r="B76" s="159">
        <v>40</v>
      </c>
      <c r="C76" s="164" t="s">
        <v>464</v>
      </c>
      <c r="D76" s="165"/>
      <c r="E76" s="164" t="s">
        <v>465</v>
      </c>
      <c r="F76" s="164" t="s">
        <v>361</v>
      </c>
      <c r="G76" s="164"/>
      <c r="H76" s="164" t="s">
        <v>466</v>
      </c>
      <c r="I76" s="164"/>
      <c r="J76" s="164" t="s">
        <v>96</v>
      </c>
      <c r="K76" s="164"/>
      <c r="L76" s="164"/>
      <c r="N76" s="164"/>
      <c r="O76" s="164" t="s">
        <v>444</v>
      </c>
      <c r="P76" s="164" t="s">
        <v>467</v>
      </c>
      <c r="Q76" s="164"/>
      <c r="R76" s="164" t="s">
        <v>466</v>
      </c>
      <c r="S76" s="164" t="s">
        <v>468</v>
      </c>
      <c r="T76" s="164"/>
      <c r="V76" s="164"/>
      <c r="W76" s="164" t="s">
        <v>469</v>
      </c>
      <c r="X76" s="164"/>
      <c r="Y76" s="164"/>
      <c r="Z76" s="164"/>
      <c r="AA76" s="164"/>
      <c r="AB76" s="164"/>
      <c r="AC76" s="164" t="s">
        <v>462</v>
      </c>
      <c r="AD76" s="164"/>
      <c r="AE76" s="164"/>
      <c r="AF76" s="164" t="s">
        <v>101</v>
      </c>
      <c r="AG76" s="164"/>
      <c r="AH76" s="164"/>
      <c r="AI76" s="164"/>
      <c r="AJ76" s="173">
        <f t="shared" si="3"/>
        <v>24</v>
      </c>
      <c r="AK76" s="150" t="s">
        <v>451</v>
      </c>
      <c r="AL76" s="174">
        <f>IF(ISNUMBER(FIND("五年",#REF!)),5,3)</f>
        <v>3</v>
      </c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  <c r="IO76" s="174"/>
      <c r="IP76" s="174"/>
      <c r="IQ76" s="174"/>
      <c r="IR76" s="174"/>
      <c r="IS76" s="174"/>
      <c r="IT76" s="174"/>
      <c r="IU76" s="174"/>
      <c r="IV76" s="174"/>
    </row>
    <row r="77" ht="99.95" customHeight="1" spans="1:256">
      <c r="A77" s="163" t="s">
        <v>470</v>
      </c>
      <c r="B77" s="159">
        <v>42</v>
      </c>
      <c r="C77" s="164" t="s">
        <v>471</v>
      </c>
      <c r="D77" s="164" t="s">
        <v>472</v>
      </c>
      <c r="E77" s="164"/>
      <c r="F77" s="164" t="s">
        <v>361</v>
      </c>
      <c r="G77" s="164"/>
      <c r="I77" s="164" t="s">
        <v>466</v>
      </c>
      <c r="J77" s="164" t="s">
        <v>96</v>
      </c>
      <c r="K77" s="164"/>
      <c r="L77" s="164"/>
      <c r="M77" s="164"/>
      <c r="O77" s="164" t="s">
        <v>473</v>
      </c>
      <c r="P77" s="164" t="s">
        <v>444</v>
      </c>
      <c r="Q77" s="164"/>
      <c r="R77" s="164"/>
      <c r="S77" s="164" t="s">
        <v>466</v>
      </c>
      <c r="T77" s="164"/>
      <c r="U77" s="164"/>
      <c r="V77" s="164"/>
      <c r="W77" s="164" t="s">
        <v>474</v>
      </c>
      <c r="X77" s="164" t="s">
        <v>469</v>
      </c>
      <c r="Y77" s="164"/>
      <c r="Z77" s="164"/>
      <c r="AA77" s="164"/>
      <c r="AB77" s="164"/>
      <c r="AC77" s="164" t="s">
        <v>462</v>
      </c>
      <c r="AD77" s="164"/>
      <c r="AE77" s="164"/>
      <c r="AF77" s="164" t="s">
        <v>101</v>
      </c>
      <c r="AG77" s="164"/>
      <c r="AH77" s="164"/>
      <c r="AI77" s="164"/>
      <c r="AJ77" s="173">
        <f t="shared" si="3"/>
        <v>24</v>
      </c>
      <c r="AK77" s="150" t="s">
        <v>451</v>
      </c>
      <c r="AL77" s="174">
        <f>IF(ISNUMBER(FIND("五年",#REF!)),5,3)</f>
        <v>3</v>
      </c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8" ht="99.95" customHeight="1" spans="1:256">
      <c r="A78" s="163" t="s">
        <v>475</v>
      </c>
      <c r="B78" s="159">
        <v>21</v>
      </c>
      <c r="C78" s="164" t="s">
        <v>476</v>
      </c>
      <c r="D78" s="164" t="s">
        <v>477</v>
      </c>
      <c r="E78" s="164" t="s">
        <v>66</v>
      </c>
      <c r="F78" s="165"/>
      <c r="G78" s="165"/>
      <c r="H78" s="164"/>
      <c r="I78" s="164" t="s">
        <v>445</v>
      </c>
      <c r="J78" s="164" t="s">
        <v>478</v>
      </c>
      <c r="K78" s="164" t="s">
        <v>479</v>
      </c>
      <c r="L78" s="164"/>
      <c r="M78" s="164" t="s">
        <v>477</v>
      </c>
      <c r="N78" s="164" t="s">
        <v>480</v>
      </c>
      <c r="O78" s="164"/>
      <c r="P78" s="164"/>
      <c r="Q78" s="164"/>
      <c r="R78" s="164"/>
      <c r="S78" s="164"/>
      <c r="T78" s="164"/>
      <c r="U78" s="164" t="s">
        <v>250</v>
      </c>
      <c r="V78" s="164"/>
      <c r="W78" s="164" t="s">
        <v>479</v>
      </c>
      <c r="X78" s="164" t="s">
        <v>479</v>
      </c>
      <c r="Y78" s="164"/>
      <c r="Z78" s="164"/>
      <c r="AA78" s="164"/>
      <c r="AB78" s="164" t="s">
        <v>445</v>
      </c>
      <c r="AC78" s="164" t="s">
        <v>359</v>
      </c>
      <c r="AD78" s="164"/>
      <c r="AE78" s="164" t="s">
        <v>462</v>
      </c>
      <c r="AF78" s="164"/>
      <c r="AG78" s="164"/>
      <c r="AH78" s="164"/>
      <c r="AI78" s="164"/>
      <c r="AJ78" s="173">
        <f t="shared" si="3"/>
        <v>28</v>
      </c>
      <c r="AK78" s="150" t="s">
        <v>451</v>
      </c>
      <c r="AL78" s="174">
        <f>IF(ISNUMBER(FIND("五年",#REF!)),5,3)</f>
        <v>3</v>
      </c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4"/>
      <c r="IL78" s="174"/>
      <c r="IM78" s="174"/>
      <c r="IN78" s="174"/>
      <c r="IO78" s="174"/>
      <c r="IP78" s="174"/>
      <c r="IQ78" s="174"/>
      <c r="IR78" s="174"/>
      <c r="IS78" s="174"/>
      <c r="IT78" s="174"/>
      <c r="IU78" s="174"/>
      <c r="IV78" s="174"/>
    </row>
    <row r="79" ht="99.95" customHeight="1" spans="1:256">
      <c r="A79" s="163" t="s">
        <v>481</v>
      </c>
      <c r="B79" s="159">
        <v>12</v>
      </c>
      <c r="C79" s="164" t="s">
        <v>476</v>
      </c>
      <c r="D79" s="164" t="s">
        <v>477</v>
      </c>
      <c r="E79" s="164" t="s">
        <v>66</v>
      </c>
      <c r="F79" s="165"/>
      <c r="G79" s="165"/>
      <c r="H79" s="164"/>
      <c r="I79" s="164" t="s">
        <v>445</v>
      </c>
      <c r="J79" s="164" t="s">
        <v>478</v>
      </c>
      <c r="K79" s="164"/>
      <c r="L79" s="164"/>
      <c r="M79" s="164" t="s">
        <v>477</v>
      </c>
      <c r="N79" s="164" t="s">
        <v>482</v>
      </c>
      <c r="O79" s="164" t="s">
        <v>460</v>
      </c>
      <c r="P79" s="164" t="s">
        <v>460</v>
      </c>
      <c r="Q79" s="164"/>
      <c r="R79" s="164"/>
      <c r="S79" s="164" t="s">
        <v>461</v>
      </c>
      <c r="T79" s="164"/>
      <c r="U79" s="164" t="s">
        <v>250</v>
      </c>
      <c r="V79" s="164"/>
      <c r="W79" s="164"/>
      <c r="X79" s="164"/>
      <c r="Y79" s="164"/>
      <c r="Z79" s="164"/>
      <c r="AA79" s="164"/>
      <c r="AB79" s="164" t="s">
        <v>445</v>
      </c>
      <c r="AC79" s="164" t="s">
        <v>359</v>
      </c>
      <c r="AD79" s="164"/>
      <c r="AE79" s="164"/>
      <c r="AF79" s="164"/>
      <c r="AG79" s="164"/>
      <c r="AH79" s="164"/>
      <c r="AI79" s="164"/>
      <c r="AJ79" s="173">
        <f t="shared" si="3"/>
        <v>26</v>
      </c>
      <c r="AK79" s="150" t="s">
        <v>451</v>
      </c>
      <c r="AL79" s="174">
        <f>IF(ISNUMBER(FIND("五年",#REF!)),5,3)</f>
        <v>3</v>
      </c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4"/>
      <c r="IL79" s="174"/>
      <c r="IM79" s="174"/>
      <c r="IN79" s="174"/>
      <c r="IO79" s="174"/>
      <c r="IP79" s="174"/>
      <c r="IQ79" s="174"/>
      <c r="IR79" s="174"/>
      <c r="IS79" s="174"/>
      <c r="IT79" s="174"/>
      <c r="IU79" s="174"/>
      <c r="IV79" s="174"/>
    </row>
    <row r="80" ht="99.95" customHeight="1" spans="1:256">
      <c r="A80" s="163" t="s">
        <v>483</v>
      </c>
      <c r="B80" s="159">
        <v>40</v>
      </c>
      <c r="C80" s="164"/>
      <c r="D80" s="165"/>
      <c r="E80" s="164" t="s">
        <v>484</v>
      </c>
      <c r="F80" s="164" t="s">
        <v>484</v>
      </c>
      <c r="G80" s="164"/>
      <c r="H80" s="164" t="s">
        <v>485</v>
      </c>
      <c r="I80" s="164" t="s">
        <v>486</v>
      </c>
      <c r="J80" s="164" t="s">
        <v>487</v>
      </c>
      <c r="K80" s="164" t="s">
        <v>487</v>
      </c>
      <c r="L80" s="164"/>
      <c r="M80" s="164"/>
      <c r="N80" s="164" t="s">
        <v>378</v>
      </c>
      <c r="O80" s="164" t="s">
        <v>487</v>
      </c>
      <c r="P80" s="164" t="s">
        <v>487</v>
      </c>
      <c r="Q80" s="164"/>
      <c r="R80" s="164"/>
      <c r="S80" s="165"/>
      <c r="T80" s="164" t="s">
        <v>488</v>
      </c>
      <c r="U80" s="164" t="s">
        <v>488</v>
      </c>
      <c r="V80" s="164"/>
      <c r="W80" s="164"/>
      <c r="X80" s="164"/>
      <c r="Y80" s="164"/>
      <c r="Z80" s="164"/>
      <c r="AA80" s="164"/>
      <c r="AB80" s="164"/>
      <c r="AC80" s="164" t="s">
        <v>489</v>
      </c>
      <c r="AD80" s="164" t="s">
        <v>490</v>
      </c>
      <c r="AE80" s="164"/>
      <c r="AF80" s="164"/>
      <c r="AG80" s="164"/>
      <c r="AH80" s="164"/>
      <c r="AI80" s="164"/>
      <c r="AJ80" s="173">
        <f t="shared" si="3"/>
        <v>26</v>
      </c>
      <c r="AK80" s="150" t="s">
        <v>451</v>
      </c>
      <c r="AL80" s="174">
        <f>IF(ISNUMBER(FIND("五年",#REF!)),5,3)</f>
        <v>3</v>
      </c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4"/>
      <c r="IL80" s="174"/>
      <c r="IM80" s="174"/>
      <c r="IN80" s="174"/>
      <c r="IO80" s="174"/>
      <c r="IP80" s="174"/>
      <c r="IQ80" s="174"/>
      <c r="IR80" s="174"/>
      <c r="IS80" s="174"/>
      <c r="IT80" s="174"/>
      <c r="IU80" s="174"/>
      <c r="IV80" s="174"/>
    </row>
    <row r="81" ht="99.95" customHeight="1" spans="1:38">
      <c r="A81" s="163" t="s">
        <v>491</v>
      </c>
      <c r="B81" s="159">
        <v>36</v>
      </c>
      <c r="C81" s="164" t="s">
        <v>487</v>
      </c>
      <c r="D81" s="164" t="s">
        <v>487</v>
      </c>
      <c r="E81" s="164"/>
      <c r="F81" s="164"/>
      <c r="G81" s="164"/>
      <c r="H81" s="164" t="s">
        <v>490</v>
      </c>
      <c r="I81" s="164" t="s">
        <v>489</v>
      </c>
      <c r="J81" s="164" t="s">
        <v>492</v>
      </c>
      <c r="K81" s="164" t="s">
        <v>492</v>
      </c>
      <c r="L81" s="164"/>
      <c r="M81" s="164" t="s">
        <v>493</v>
      </c>
      <c r="N81" s="164" t="s">
        <v>493</v>
      </c>
      <c r="O81" s="164" t="s">
        <v>378</v>
      </c>
      <c r="P81" s="164"/>
      <c r="Q81" s="164"/>
      <c r="R81" s="164" t="s">
        <v>487</v>
      </c>
      <c r="S81" s="164" t="s">
        <v>487</v>
      </c>
      <c r="T81" s="164"/>
      <c r="U81" s="164"/>
      <c r="V81" s="164"/>
      <c r="W81" s="164" t="s">
        <v>494</v>
      </c>
      <c r="X81" s="164" t="s">
        <v>494</v>
      </c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73">
        <f t="shared" si="3"/>
        <v>26</v>
      </c>
      <c r="AK81" s="150" t="s">
        <v>451</v>
      </c>
      <c r="AL81" s="174">
        <f>IF(ISNUMBER(FIND("五年",#REF!)),5,3)</f>
        <v>3</v>
      </c>
    </row>
    <row r="82" ht="99.95" customHeight="1" spans="1:38">
      <c r="A82" s="163" t="s">
        <v>495</v>
      </c>
      <c r="B82" s="159">
        <v>39</v>
      </c>
      <c r="C82" s="164" t="s">
        <v>496</v>
      </c>
      <c r="D82" s="164" t="s">
        <v>496</v>
      </c>
      <c r="E82" s="164" t="s">
        <v>487</v>
      </c>
      <c r="F82" s="164" t="s">
        <v>487</v>
      </c>
      <c r="G82" s="164"/>
      <c r="H82" s="164" t="s">
        <v>497</v>
      </c>
      <c r="I82" s="164" t="s">
        <v>497</v>
      </c>
      <c r="J82" s="164" t="s">
        <v>494</v>
      </c>
      <c r="K82" s="164" t="s">
        <v>494</v>
      </c>
      <c r="L82" s="164"/>
      <c r="M82" s="164"/>
      <c r="N82" s="165"/>
      <c r="O82" s="164"/>
      <c r="P82" s="164" t="s">
        <v>378</v>
      </c>
      <c r="Q82" s="164"/>
      <c r="R82" s="164"/>
      <c r="S82" s="164"/>
      <c r="T82" s="164" t="s">
        <v>492</v>
      </c>
      <c r="U82" s="164" t="s">
        <v>492</v>
      </c>
      <c r="V82" s="164"/>
      <c r="W82" s="164" t="s">
        <v>498</v>
      </c>
      <c r="X82" s="164" t="s">
        <v>498</v>
      </c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73">
        <f t="shared" si="3"/>
        <v>26</v>
      </c>
      <c r="AK82" s="150" t="s">
        <v>451</v>
      </c>
      <c r="AL82" s="174">
        <f>IF(ISNUMBER(FIND("五年",#REF!)),5,3)</f>
        <v>3</v>
      </c>
    </row>
    <row r="83" ht="99.95" customHeight="1" spans="1:38">
      <c r="A83" s="163" t="s">
        <v>499</v>
      </c>
      <c r="B83" s="159">
        <v>28</v>
      </c>
      <c r="C83" s="164" t="s">
        <v>500</v>
      </c>
      <c r="D83" s="164" t="s">
        <v>500</v>
      </c>
      <c r="E83" s="164"/>
      <c r="F83" s="164"/>
      <c r="G83" s="164"/>
      <c r="H83" s="165"/>
      <c r="I83" s="164"/>
      <c r="J83" s="164" t="s">
        <v>501</v>
      </c>
      <c r="K83" s="164" t="s">
        <v>502</v>
      </c>
      <c r="L83" s="164"/>
      <c r="M83" s="164" t="s">
        <v>503</v>
      </c>
      <c r="N83" s="164" t="s">
        <v>503</v>
      </c>
      <c r="O83" s="164" t="s">
        <v>504</v>
      </c>
      <c r="P83" s="164" t="s">
        <v>504</v>
      </c>
      <c r="Q83" s="164"/>
      <c r="R83" s="164"/>
      <c r="S83" s="164" t="s">
        <v>378</v>
      </c>
      <c r="T83" s="164" t="s">
        <v>505</v>
      </c>
      <c r="U83" s="164" t="s">
        <v>506</v>
      </c>
      <c r="V83" s="164"/>
      <c r="W83" s="164" t="s">
        <v>507</v>
      </c>
      <c r="X83" s="164" t="s">
        <v>507</v>
      </c>
      <c r="Y83" s="164"/>
      <c r="Z83" s="164"/>
      <c r="AA83" s="164"/>
      <c r="AB83" s="164"/>
      <c r="AC83" s="164"/>
      <c r="AD83" s="165"/>
      <c r="AE83" s="164"/>
      <c r="AF83" s="164"/>
      <c r="AG83" s="164"/>
      <c r="AH83" s="164"/>
      <c r="AI83" s="164"/>
      <c r="AJ83" s="173">
        <f t="shared" si="3"/>
        <v>26</v>
      </c>
      <c r="AK83" s="150" t="s">
        <v>451</v>
      </c>
      <c r="AL83" s="174">
        <f>IF(ISNUMBER(FIND("五年",#REF!)),5,3)</f>
        <v>3</v>
      </c>
    </row>
    <row r="84" ht="99.95" customHeight="1" spans="1:38">
      <c r="A84" s="163" t="s">
        <v>508</v>
      </c>
      <c r="B84" s="159">
        <v>42</v>
      </c>
      <c r="C84" s="164"/>
      <c r="D84" s="164" t="s">
        <v>509</v>
      </c>
      <c r="E84" s="164" t="s">
        <v>510</v>
      </c>
      <c r="F84" s="164" t="s">
        <v>510</v>
      </c>
      <c r="G84" s="164"/>
      <c r="H84" s="165"/>
      <c r="I84" s="164"/>
      <c r="J84" s="164" t="s">
        <v>420</v>
      </c>
      <c r="K84" s="165"/>
      <c r="L84" s="165"/>
      <c r="M84" s="164"/>
      <c r="N84" s="164" t="s">
        <v>511</v>
      </c>
      <c r="O84" s="164" t="s">
        <v>511</v>
      </c>
      <c r="P84" s="164" t="s">
        <v>511</v>
      </c>
      <c r="Q84" s="164"/>
      <c r="R84" s="164" t="s">
        <v>512</v>
      </c>
      <c r="S84" s="164" t="s">
        <v>513</v>
      </c>
      <c r="T84" s="165"/>
      <c r="U84" s="164" t="s">
        <v>514</v>
      </c>
      <c r="V84" s="164"/>
      <c r="W84" s="164" t="s">
        <v>515</v>
      </c>
      <c r="X84" s="164"/>
      <c r="Y84" s="164"/>
      <c r="Z84" s="164"/>
      <c r="AA84" s="164" t="s">
        <v>516</v>
      </c>
      <c r="AB84" s="164"/>
      <c r="AC84" s="164"/>
      <c r="AD84" s="164"/>
      <c r="AE84" s="164"/>
      <c r="AF84" s="164"/>
      <c r="AG84" s="164"/>
      <c r="AH84" s="168"/>
      <c r="AI84" s="164"/>
      <c r="AJ84" s="173">
        <f t="shared" si="3"/>
        <v>24</v>
      </c>
      <c r="AK84" s="150" t="s">
        <v>451</v>
      </c>
      <c r="AL84" s="174">
        <f>IF(ISNUMBER(FIND("五年",#REF!)),5,3)</f>
        <v>3</v>
      </c>
    </row>
    <row r="85" ht="99.95" customHeight="1" spans="1:38">
      <c r="A85" s="163" t="s">
        <v>517</v>
      </c>
      <c r="B85" s="159">
        <v>43</v>
      </c>
      <c r="C85" s="164" t="s">
        <v>518</v>
      </c>
      <c r="D85" s="164" t="s">
        <v>518</v>
      </c>
      <c r="E85" s="164" t="s">
        <v>519</v>
      </c>
      <c r="F85" s="164"/>
      <c r="G85" s="164"/>
      <c r="H85" s="165"/>
      <c r="I85" s="164"/>
      <c r="J85" s="165"/>
      <c r="K85" s="164" t="s">
        <v>420</v>
      </c>
      <c r="L85" s="164"/>
      <c r="M85" s="164" t="s">
        <v>520</v>
      </c>
      <c r="N85" s="164" t="s">
        <v>520</v>
      </c>
      <c r="O85" s="165"/>
      <c r="P85" s="164" t="s">
        <v>521</v>
      </c>
      <c r="Q85" s="164"/>
      <c r="R85" s="164" t="s">
        <v>522</v>
      </c>
      <c r="S85" s="164" t="s">
        <v>522</v>
      </c>
      <c r="T85" s="164" t="s">
        <v>522</v>
      </c>
      <c r="U85" s="164"/>
      <c r="V85" s="164"/>
      <c r="W85" s="164"/>
      <c r="X85" s="164" t="s">
        <v>515</v>
      </c>
      <c r="Y85" s="164"/>
      <c r="Z85" s="164"/>
      <c r="AA85" s="164" t="s">
        <v>516</v>
      </c>
      <c r="AB85" s="165"/>
      <c r="AC85" s="164"/>
      <c r="AD85" s="165"/>
      <c r="AE85" s="164"/>
      <c r="AF85" s="164"/>
      <c r="AG85" s="164"/>
      <c r="AH85" s="164"/>
      <c r="AI85" s="164"/>
      <c r="AJ85" s="173">
        <f t="shared" si="3"/>
        <v>24</v>
      </c>
      <c r="AK85" s="150" t="s">
        <v>451</v>
      </c>
      <c r="AL85" s="174">
        <f>IF(ISNUMBER(FIND("五年",#REF!)),5,3)</f>
        <v>3</v>
      </c>
    </row>
    <row r="86" ht="99.95" customHeight="1" spans="1:256">
      <c r="A86" s="163" t="s">
        <v>523</v>
      </c>
      <c r="B86" s="159">
        <v>27</v>
      </c>
      <c r="C86" s="164" t="s">
        <v>524</v>
      </c>
      <c r="D86" s="164" t="s">
        <v>524</v>
      </c>
      <c r="E86" s="164" t="s">
        <v>524</v>
      </c>
      <c r="F86" s="165"/>
      <c r="G86" s="165"/>
      <c r="H86" s="164"/>
      <c r="I86" s="165"/>
      <c r="J86" s="164" t="s">
        <v>525</v>
      </c>
      <c r="K86" s="164" t="s">
        <v>525</v>
      </c>
      <c r="L86" s="164"/>
      <c r="M86" s="165"/>
      <c r="N86" s="164" t="s">
        <v>526</v>
      </c>
      <c r="O86" s="164" t="s">
        <v>527</v>
      </c>
      <c r="P86" s="164" t="s">
        <v>527</v>
      </c>
      <c r="Q86" s="164"/>
      <c r="R86" s="164" t="s">
        <v>528</v>
      </c>
      <c r="S86" s="164" t="s">
        <v>529</v>
      </c>
      <c r="T86" s="164" t="s">
        <v>378</v>
      </c>
      <c r="U86" s="165"/>
      <c r="V86" s="165"/>
      <c r="W86" s="164" t="s">
        <v>530</v>
      </c>
      <c r="X86" s="164" t="s">
        <v>530</v>
      </c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73">
        <f t="shared" si="3"/>
        <v>26</v>
      </c>
      <c r="AK86" s="150" t="s">
        <v>451</v>
      </c>
      <c r="AL86" s="174">
        <f>IF(ISNUMBER(FIND("五年",#REF!)),5,3)</f>
        <v>3</v>
      </c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4"/>
      <c r="IL86" s="174"/>
      <c r="IM86" s="174"/>
      <c r="IN86" s="174"/>
      <c r="IO86" s="174"/>
      <c r="IP86" s="174"/>
      <c r="IQ86" s="174"/>
      <c r="IR86" s="174"/>
      <c r="IS86" s="174"/>
      <c r="IT86" s="174"/>
      <c r="IU86" s="174"/>
      <c r="IV86" s="174"/>
    </row>
    <row r="87" ht="99.95" customHeight="1" spans="1:256">
      <c r="A87" s="163" t="s">
        <v>531</v>
      </c>
      <c r="B87" s="159">
        <v>11</v>
      </c>
      <c r="C87" s="164" t="s">
        <v>532</v>
      </c>
      <c r="D87" s="164" t="s">
        <v>532</v>
      </c>
      <c r="E87" s="164" t="s">
        <v>533</v>
      </c>
      <c r="F87" s="164" t="s">
        <v>534</v>
      </c>
      <c r="G87" s="164"/>
      <c r="H87" s="165"/>
      <c r="I87" s="164"/>
      <c r="J87" s="164" t="s">
        <v>501</v>
      </c>
      <c r="K87" s="164" t="s">
        <v>502</v>
      </c>
      <c r="L87" s="164"/>
      <c r="M87" s="164" t="s">
        <v>503</v>
      </c>
      <c r="N87" s="164" t="s">
        <v>503</v>
      </c>
      <c r="O87" s="164" t="s">
        <v>504</v>
      </c>
      <c r="P87" s="164" t="s">
        <v>504</v>
      </c>
      <c r="Q87" s="164"/>
      <c r="R87" s="164"/>
      <c r="S87" s="165"/>
      <c r="T87" s="164" t="s">
        <v>534</v>
      </c>
      <c r="U87" s="164" t="s">
        <v>378</v>
      </c>
      <c r="V87" s="164"/>
      <c r="W87" s="164" t="s">
        <v>507</v>
      </c>
      <c r="X87" s="164" t="s">
        <v>507</v>
      </c>
      <c r="Y87" s="164"/>
      <c r="Z87" s="164"/>
      <c r="AA87" s="164"/>
      <c r="AB87" s="164"/>
      <c r="AC87" s="165"/>
      <c r="AD87" s="164"/>
      <c r="AE87" s="164"/>
      <c r="AF87" s="164"/>
      <c r="AG87" s="164"/>
      <c r="AH87" s="164"/>
      <c r="AI87" s="164"/>
      <c r="AJ87" s="173">
        <f t="shared" si="3"/>
        <v>28</v>
      </c>
      <c r="AK87" s="150" t="s">
        <v>451</v>
      </c>
      <c r="AL87" s="174">
        <f>IF(ISNUMBER(FIND("五年",#REF!)),5,3)</f>
        <v>3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4"/>
      <c r="IL87" s="174"/>
      <c r="IM87" s="174"/>
      <c r="IN87" s="174"/>
      <c r="IO87" s="174"/>
      <c r="IP87" s="174"/>
      <c r="IQ87" s="174"/>
      <c r="IR87" s="174"/>
      <c r="IS87" s="174"/>
      <c r="IT87" s="174"/>
      <c r="IU87" s="174"/>
      <c r="IV87" s="174"/>
    </row>
    <row r="88" ht="99.95" customHeight="1" spans="1:39">
      <c r="A88" s="163" t="s">
        <v>535</v>
      </c>
      <c r="B88" s="159">
        <v>39</v>
      </c>
      <c r="C88" s="164"/>
      <c r="D88" s="164"/>
      <c r="E88" s="164"/>
      <c r="F88" s="164"/>
      <c r="G88" s="164"/>
      <c r="H88" s="164" t="s">
        <v>536</v>
      </c>
      <c r="I88" s="164" t="s">
        <v>536</v>
      </c>
      <c r="J88" s="164"/>
      <c r="K88" s="164"/>
      <c r="L88" s="164"/>
      <c r="M88" s="164" t="s">
        <v>537</v>
      </c>
      <c r="N88" s="164" t="s">
        <v>537</v>
      </c>
      <c r="O88" s="164" t="s">
        <v>536</v>
      </c>
      <c r="P88" s="164" t="s">
        <v>538</v>
      </c>
      <c r="Q88" s="164"/>
      <c r="R88" s="164"/>
      <c r="S88" s="164"/>
      <c r="T88" s="164" t="s">
        <v>537</v>
      </c>
      <c r="U88" s="164"/>
      <c r="V88" s="164"/>
      <c r="W88" s="164" t="s">
        <v>539</v>
      </c>
      <c r="X88" s="164" t="s">
        <v>539</v>
      </c>
      <c r="Y88" s="164"/>
      <c r="Z88" s="164"/>
      <c r="AA88" s="164" t="s">
        <v>540</v>
      </c>
      <c r="AB88" s="164" t="s">
        <v>540</v>
      </c>
      <c r="AC88" s="164" t="s">
        <v>540</v>
      </c>
      <c r="AD88" s="164"/>
      <c r="AE88" s="164"/>
      <c r="AF88" s="164"/>
      <c r="AG88" s="164"/>
      <c r="AH88" s="164"/>
      <c r="AI88" s="164"/>
      <c r="AJ88" s="173">
        <f t="shared" si="3"/>
        <v>24</v>
      </c>
      <c r="AK88" s="150" t="s">
        <v>451</v>
      </c>
      <c r="AL88" s="174">
        <f>IF(ISNUMBER(FIND("五年",#REF!)),5,3)</f>
        <v>3</v>
      </c>
      <c r="AM88" s="174"/>
    </row>
    <row r="89" ht="99.95" customHeight="1" spans="1:39">
      <c r="A89" s="163" t="s">
        <v>541</v>
      </c>
      <c r="B89" s="159">
        <v>38</v>
      </c>
      <c r="C89" s="164" t="s">
        <v>542</v>
      </c>
      <c r="D89" s="164" t="s">
        <v>542</v>
      </c>
      <c r="E89" s="165"/>
      <c r="F89" s="164"/>
      <c r="G89" s="164"/>
      <c r="H89" s="164" t="s">
        <v>543</v>
      </c>
      <c r="I89" s="164" t="s">
        <v>544</v>
      </c>
      <c r="J89" s="164" t="s">
        <v>537</v>
      </c>
      <c r="K89" s="164" t="s">
        <v>537</v>
      </c>
      <c r="L89" s="164"/>
      <c r="M89" s="164"/>
      <c r="N89" s="164" t="s">
        <v>545</v>
      </c>
      <c r="O89" s="164" t="s">
        <v>538</v>
      </c>
      <c r="P89" s="164"/>
      <c r="Q89" s="164"/>
      <c r="R89" s="164"/>
      <c r="S89" s="164"/>
      <c r="T89" s="164" t="s">
        <v>512</v>
      </c>
      <c r="U89" s="164" t="s">
        <v>537</v>
      </c>
      <c r="V89" s="164"/>
      <c r="W89" s="164" t="s">
        <v>545</v>
      </c>
      <c r="X89" s="164" t="s">
        <v>545</v>
      </c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73">
        <f t="shared" si="3"/>
        <v>24</v>
      </c>
      <c r="AK89" s="150" t="s">
        <v>451</v>
      </c>
      <c r="AL89" s="174">
        <f>IF(ISNUMBER(FIND("五年",#REF!)),5,3)</f>
        <v>3</v>
      </c>
      <c r="AM89" s="174"/>
    </row>
    <row r="90" ht="99.95" customHeight="1" spans="1:39">
      <c r="A90" s="163" t="s">
        <v>546</v>
      </c>
      <c r="B90" s="159">
        <v>40</v>
      </c>
      <c r="C90" s="164" t="s">
        <v>547</v>
      </c>
      <c r="D90" s="164" t="s">
        <v>548</v>
      </c>
      <c r="E90" s="164" t="s">
        <v>549</v>
      </c>
      <c r="F90" s="164"/>
      <c r="G90" s="164"/>
      <c r="H90" s="164" t="s">
        <v>550</v>
      </c>
      <c r="I90" s="164" t="s">
        <v>550</v>
      </c>
      <c r="J90" s="164" t="s">
        <v>551</v>
      </c>
      <c r="K90" s="164" t="s">
        <v>240</v>
      </c>
      <c r="M90" s="164"/>
      <c r="N90" s="164" t="s">
        <v>98</v>
      </c>
      <c r="P90" s="164" t="s">
        <v>552</v>
      </c>
      <c r="Q90" s="164"/>
      <c r="R90" s="164"/>
      <c r="S90" s="164"/>
      <c r="T90" s="164" t="s">
        <v>553</v>
      </c>
      <c r="U90" s="164" t="s">
        <v>554</v>
      </c>
      <c r="V90" s="164"/>
      <c r="X90" s="164" t="s">
        <v>240</v>
      </c>
      <c r="Y90" s="164"/>
      <c r="AA90" s="164" t="s">
        <v>555</v>
      </c>
      <c r="AC90" s="164"/>
      <c r="AD90" s="164" t="s">
        <v>556</v>
      </c>
      <c r="AE90" s="164"/>
      <c r="AF90" s="164"/>
      <c r="AG90" s="164"/>
      <c r="AH90" s="164"/>
      <c r="AI90" s="164"/>
      <c r="AJ90" s="173">
        <f t="shared" si="3"/>
        <v>28</v>
      </c>
      <c r="AK90" s="150" t="s">
        <v>557</v>
      </c>
      <c r="AL90" s="174">
        <f>IF(ISNUMBER(FIND("五年",#REF!)),5,3)</f>
        <v>3</v>
      </c>
      <c r="AM90" s="174"/>
    </row>
    <row r="91" ht="99.95" customHeight="1" spans="1:39">
      <c r="A91" s="163" t="s">
        <v>558</v>
      </c>
      <c r="B91" s="159">
        <v>39</v>
      </c>
      <c r="C91" s="164" t="s">
        <v>547</v>
      </c>
      <c r="D91" s="164" t="s">
        <v>22</v>
      </c>
      <c r="E91" s="164" t="s">
        <v>549</v>
      </c>
      <c r="F91" s="164"/>
      <c r="G91" s="164"/>
      <c r="H91" s="164" t="s">
        <v>22</v>
      </c>
      <c r="J91" s="164" t="s">
        <v>551</v>
      </c>
      <c r="K91" s="164" t="s">
        <v>240</v>
      </c>
      <c r="L91" s="164"/>
      <c r="M91" s="164"/>
      <c r="O91" s="164" t="s">
        <v>559</v>
      </c>
      <c r="P91" s="164" t="s">
        <v>229</v>
      </c>
      <c r="Q91" s="164"/>
      <c r="R91" s="164" t="s">
        <v>560</v>
      </c>
      <c r="S91" s="164" t="s">
        <v>98</v>
      </c>
      <c r="T91" s="164" t="s">
        <v>554</v>
      </c>
      <c r="U91" s="164"/>
      <c r="V91" s="164"/>
      <c r="W91" s="164"/>
      <c r="X91" s="164" t="s">
        <v>240</v>
      </c>
      <c r="Z91" s="164"/>
      <c r="AA91" s="164" t="s">
        <v>555</v>
      </c>
      <c r="AB91" s="164"/>
      <c r="AC91" s="164" t="s">
        <v>556</v>
      </c>
      <c r="AD91" s="164"/>
      <c r="AF91" s="164"/>
      <c r="AG91" s="164"/>
      <c r="AH91" s="164"/>
      <c r="AI91" s="164"/>
      <c r="AJ91" s="173">
        <f t="shared" si="3"/>
        <v>28</v>
      </c>
      <c r="AK91" s="150" t="s">
        <v>557</v>
      </c>
      <c r="AL91" s="174">
        <f>IF(ISNUMBER(FIND("五年",#REF!)),5,3)</f>
        <v>3</v>
      </c>
      <c r="AM91" s="174"/>
    </row>
    <row r="92" ht="99.95" customHeight="1" spans="1:39">
      <c r="A92" s="163" t="s">
        <v>561</v>
      </c>
      <c r="B92" s="159">
        <v>40</v>
      </c>
      <c r="C92" s="164"/>
      <c r="D92" s="164" t="s">
        <v>562</v>
      </c>
      <c r="E92" s="164" t="s">
        <v>563</v>
      </c>
      <c r="F92" s="164" t="s">
        <v>549</v>
      </c>
      <c r="G92" s="164"/>
      <c r="H92" s="164" t="s">
        <v>564</v>
      </c>
      <c r="I92" s="164" t="s">
        <v>211</v>
      </c>
      <c r="J92" s="164" t="s">
        <v>565</v>
      </c>
      <c r="K92" s="164" t="s">
        <v>565</v>
      </c>
      <c r="L92" s="164"/>
      <c r="M92" s="164" t="s">
        <v>566</v>
      </c>
      <c r="N92" s="164" t="s">
        <v>240</v>
      </c>
      <c r="O92" s="164"/>
      <c r="P92" s="164"/>
      <c r="R92" s="164" t="s">
        <v>567</v>
      </c>
      <c r="S92" s="164"/>
      <c r="T92" s="164" t="s">
        <v>568</v>
      </c>
      <c r="U92" s="164"/>
      <c r="V92" s="164"/>
      <c r="W92" s="164" t="s">
        <v>240</v>
      </c>
      <c r="X92" s="164" t="s">
        <v>569</v>
      </c>
      <c r="Y92" s="164"/>
      <c r="AA92" s="164"/>
      <c r="AB92" s="164"/>
      <c r="AC92" s="164"/>
      <c r="AD92" s="164"/>
      <c r="AE92" s="164" t="s">
        <v>462</v>
      </c>
      <c r="AF92" s="164"/>
      <c r="AG92" s="164"/>
      <c r="AH92" s="164"/>
      <c r="AI92" s="164"/>
      <c r="AJ92" s="173">
        <f t="shared" si="3"/>
        <v>28</v>
      </c>
      <c r="AK92" s="150" t="s">
        <v>557</v>
      </c>
      <c r="AL92" s="174">
        <f>IF(ISNUMBER(FIND("五年",#REF!)),5,3)</f>
        <v>3</v>
      </c>
      <c r="AM92" s="174"/>
    </row>
    <row r="93" ht="99.95" customHeight="1" spans="1:39">
      <c r="A93" s="163" t="s">
        <v>570</v>
      </c>
      <c r="B93" s="159">
        <v>39</v>
      </c>
      <c r="C93" s="164" t="s">
        <v>562</v>
      </c>
      <c r="D93" s="164" t="s">
        <v>40</v>
      </c>
      <c r="E93" s="164" t="s">
        <v>563</v>
      </c>
      <c r="F93" s="164" t="s">
        <v>549</v>
      </c>
      <c r="G93" s="164"/>
      <c r="H93" s="164" t="s">
        <v>564</v>
      </c>
      <c r="I93" s="164"/>
      <c r="K93" s="164"/>
      <c r="L93" s="164"/>
      <c r="M93" s="164" t="s">
        <v>40</v>
      </c>
      <c r="N93" s="164" t="s">
        <v>240</v>
      </c>
      <c r="O93" s="164" t="s">
        <v>571</v>
      </c>
      <c r="P93" s="164" t="s">
        <v>571</v>
      </c>
      <c r="Q93" s="164"/>
      <c r="R93" s="164" t="s">
        <v>567</v>
      </c>
      <c r="S93" s="164"/>
      <c r="T93" s="164"/>
      <c r="U93" s="164" t="s">
        <v>568</v>
      </c>
      <c r="V93" s="164"/>
      <c r="W93" s="164" t="s">
        <v>240</v>
      </c>
      <c r="X93" s="164"/>
      <c r="Y93" s="164"/>
      <c r="Z93" s="164"/>
      <c r="AA93" s="164"/>
      <c r="AB93" s="164" t="s">
        <v>211</v>
      </c>
      <c r="AC93" s="164"/>
      <c r="AD93" s="164"/>
      <c r="AE93" s="164" t="s">
        <v>462</v>
      </c>
      <c r="AF93" s="164"/>
      <c r="AG93" s="164"/>
      <c r="AH93" s="164"/>
      <c r="AI93" s="164"/>
      <c r="AJ93" s="173">
        <f t="shared" si="3"/>
        <v>28</v>
      </c>
      <c r="AK93" s="150" t="s">
        <v>557</v>
      </c>
      <c r="AL93" s="174">
        <f>IF(ISNUMBER(FIND("五年",#REF!)),5,3)</f>
        <v>3</v>
      </c>
      <c r="AM93" s="174"/>
    </row>
    <row r="94" ht="99.95" customHeight="1" spans="1:39">
      <c r="A94" s="163" t="s">
        <v>572</v>
      </c>
      <c r="B94" s="159">
        <v>27</v>
      </c>
      <c r="C94" s="164" t="s">
        <v>573</v>
      </c>
      <c r="D94" s="164" t="s">
        <v>211</v>
      </c>
      <c r="F94" s="164"/>
      <c r="G94" s="164"/>
      <c r="H94" s="164" t="s">
        <v>574</v>
      </c>
      <c r="I94" s="164" t="s">
        <v>94</v>
      </c>
      <c r="J94" s="164"/>
      <c r="K94" s="164" t="s">
        <v>96</v>
      </c>
      <c r="M94" s="164"/>
      <c r="N94" s="164"/>
      <c r="O94" s="164" t="s">
        <v>559</v>
      </c>
      <c r="Q94" s="164"/>
      <c r="R94" s="164" t="s">
        <v>105</v>
      </c>
      <c r="S94" s="164" t="s">
        <v>575</v>
      </c>
      <c r="T94" s="164"/>
      <c r="V94" s="164"/>
      <c r="W94" s="164" t="s">
        <v>576</v>
      </c>
      <c r="X94" s="164"/>
      <c r="Y94" s="164"/>
      <c r="AA94" s="164"/>
      <c r="AC94" s="164" t="s">
        <v>101</v>
      </c>
      <c r="AD94" s="164" t="s">
        <v>462</v>
      </c>
      <c r="AE94" s="164"/>
      <c r="AF94" s="164"/>
      <c r="AG94" s="164"/>
      <c r="AH94" s="164"/>
      <c r="AI94" s="164"/>
      <c r="AJ94" s="173">
        <f t="shared" si="3"/>
        <v>22</v>
      </c>
      <c r="AK94" s="150" t="s">
        <v>557</v>
      </c>
      <c r="AL94" s="174">
        <f>IF(ISNUMBER(FIND("五年",#REF!)),5,3)</f>
        <v>3</v>
      </c>
      <c r="AM94" s="174"/>
    </row>
    <row r="95" ht="99.95" customHeight="1" spans="1:39">
      <c r="A95" s="163" t="s">
        <v>577</v>
      </c>
      <c r="B95" s="159">
        <v>44</v>
      </c>
      <c r="C95" s="164" t="s">
        <v>578</v>
      </c>
      <c r="D95" s="164" t="s">
        <v>579</v>
      </c>
      <c r="E95" s="164" t="s">
        <v>580</v>
      </c>
      <c r="F95" s="164" t="s">
        <v>581</v>
      </c>
      <c r="G95" s="164"/>
      <c r="H95" s="164" t="s">
        <v>28</v>
      </c>
      <c r="I95" s="164" t="s">
        <v>582</v>
      </c>
      <c r="J95" s="164" t="s">
        <v>583</v>
      </c>
      <c r="K95" s="164" t="s">
        <v>258</v>
      </c>
      <c r="L95" s="164"/>
      <c r="M95" s="164"/>
      <c r="N95" s="164" t="s">
        <v>584</v>
      </c>
      <c r="O95" s="164"/>
      <c r="P95" s="164"/>
      <c r="Q95" s="164"/>
      <c r="R95" s="164" t="s">
        <v>24</v>
      </c>
      <c r="S95" s="164"/>
      <c r="U95" s="164"/>
      <c r="V95" s="164"/>
      <c r="W95" s="164" t="s">
        <v>28</v>
      </c>
      <c r="X95" s="164"/>
      <c r="Y95" s="164"/>
      <c r="Z95" s="164"/>
      <c r="AA95" s="164"/>
      <c r="AB95" s="164" t="s">
        <v>259</v>
      </c>
      <c r="AC95" s="164" t="s">
        <v>556</v>
      </c>
      <c r="AD95" s="164"/>
      <c r="AE95" s="164" t="s">
        <v>584</v>
      </c>
      <c r="AF95" s="164"/>
      <c r="AG95" s="164" t="s">
        <v>585</v>
      </c>
      <c r="AH95" s="164"/>
      <c r="AI95" s="164"/>
      <c r="AJ95" s="173">
        <f t="shared" si="3"/>
        <v>30</v>
      </c>
      <c r="AK95" s="150" t="s">
        <v>557</v>
      </c>
      <c r="AL95" s="174">
        <f>IF(ISNUMBER(FIND("五年",#REF!)),5,3)</f>
        <v>3</v>
      </c>
      <c r="AM95" s="174"/>
    </row>
    <row r="96" ht="99.95" customHeight="1" spans="1:39">
      <c r="A96" s="163" t="s">
        <v>586</v>
      </c>
      <c r="B96" s="159">
        <v>42</v>
      </c>
      <c r="C96" s="164" t="s">
        <v>587</v>
      </c>
      <c r="D96" s="164" t="s">
        <v>583</v>
      </c>
      <c r="E96" s="164" t="s">
        <v>580</v>
      </c>
      <c r="F96" s="164"/>
      <c r="G96" s="164"/>
      <c r="H96" s="164" t="s">
        <v>28</v>
      </c>
      <c r="I96" s="164" t="s">
        <v>579</v>
      </c>
      <c r="J96" s="164"/>
      <c r="K96" s="164" t="s">
        <v>583</v>
      </c>
      <c r="L96" s="175"/>
      <c r="M96" s="164"/>
      <c r="N96" s="164" t="s">
        <v>584</v>
      </c>
      <c r="O96" s="164"/>
      <c r="P96" s="164" t="s">
        <v>49</v>
      </c>
      <c r="Q96" s="164"/>
      <c r="R96" s="164" t="s">
        <v>24</v>
      </c>
      <c r="S96" s="164" t="s">
        <v>587</v>
      </c>
      <c r="T96" s="164"/>
      <c r="U96" s="164"/>
      <c r="V96" s="164"/>
      <c r="W96" s="164" t="s">
        <v>28</v>
      </c>
      <c r="X96" s="164" t="s">
        <v>588</v>
      </c>
      <c r="Y96" s="164"/>
      <c r="Z96" s="164"/>
      <c r="AA96" s="164"/>
      <c r="AB96" s="164"/>
      <c r="AC96" s="164" t="s">
        <v>556</v>
      </c>
      <c r="AD96" s="164"/>
      <c r="AE96" s="164" t="s">
        <v>584</v>
      </c>
      <c r="AF96" s="164"/>
      <c r="AG96" s="164" t="s">
        <v>585</v>
      </c>
      <c r="AH96" s="164"/>
      <c r="AI96" s="164"/>
      <c r="AJ96" s="173">
        <f t="shared" si="3"/>
        <v>30</v>
      </c>
      <c r="AK96" s="150" t="s">
        <v>557</v>
      </c>
      <c r="AL96" s="174">
        <f>IF(ISNUMBER(FIND("五年",#REF!)),5,3)</f>
        <v>3</v>
      </c>
      <c r="AM96" s="174"/>
    </row>
    <row r="97" ht="99.95" customHeight="1" spans="1:39">
      <c r="A97" s="163" t="s">
        <v>589</v>
      </c>
      <c r="B97" s="159">
        <v>44</v>
      </c>
      <c r="C97" s="165"/>
      <c r="D97" s="164" t="s">
        <v>587</v>
      </c>
      <c r="E97" s="164" t="s">
        <v>581</v>
      </c>
      <c r="F97" s="164" t="s">
        <v>580</v>
      </c>
      <c r="H97" s="164" t="s">
        <v>583</v>
      </c>
      <c r="I97" s="164" t="s">
        <v>28</v>
      </c>
      <c r="J97" s="164"/>
      <c r="L97" s="164"/>
      <c r="M97" s="164" t="s">
        <v>590</v>
      </c>
      <c r="N97" s="164"/>
      <c r="O97" s="164"/>
      <c r="P97" s="164"/>
      <c r="Q97" s="164"/>
      <c r="R97" s="164" t="s">
        <v>587</v>
      </c>
      <c r="S97" s="164" t="s">
        <v>24</v>
      </c>
      <c r="T97" s="164"/>
      <c r="U97" s="164"/>
      <c r="V97" s="164"/>
      <c r="W97" s="164" t="s">
        <v>590</v>
      </c>
      <c r="X97" s="164" t="s">
        <v>28</v>
      </c>
      <c r="Y97" s="164"/>
      <c r="Z97" s="164"/>
      <c r="AA97" s="164"/>
      <c r="AB97" s="164" t="s">
        <v>579</v>
      </c>
      <c r="AC97" s="164"/>
      <c r="AD97" s="164" t="s">
        <v>584</v>
      </c>
      <c r="AE97" s="164" t="s">
        <v>556</v>
      </c>
      <c r="AF97" s="164" t="s">
        <v>584</v>
      </c>
      <c r="AG97" s="164" t="s">
        <v>585</v>
      </c>
      <c r="AH97" s="164"/>
      <c r="AI97" s="164"/>
      <c r="AJ97" s="173">
        <f t="shared" si="3"/>
        <v>30</v>
      </c>
      <c r="AK97" s="150" t="s">
        <v>557</v>
      </c>
      <c r="AL97" s="174">
        <f>IF(ISNUMBER(FIND("五年",#REF!)),5,3)</f>
        <v>3</v>
      </c>
      <c r="AM97" s="174"/>
    </row>
    <row r="98" ht="99.95" customHeight="1" spans="1:39">
      <c r="A98" s="163" t="s">
        <v>591</v>
      </c>
      <c r="B98" s="159">
        <v>48</v>
      </c>
      <c r="D98" s="176" t="s">
        <v>592</v>
      </c>
      <c r="E98" s="164" t="s">
        <v>593</v>
      </c>
      <c r="F98" s="164" t="s">
        <v>580</v>
      </c>
      <c r="G98" s="164"/>
      <c r="H98" s="164" t="s">
        <v>454</v>
      </c>
      <c r="I98" s="164" t="s">
        <v>28</v>
      </c>
      <c r="J98" s="164"/>
      <c r="K98" s="164" t="s">
        <v>593</v>
      </c>
      <c r="L98" s="164"/>
      <c r="M98" s="164" t="s">
        <v>455</v>
      </c>
      <c r="N98" s="164"/>
      <c r="O98" s="164"/>
      <c r="P98" s="164"/>
      <c r="Q98" s="164"/>
      <c r="R98" s="176" t="s">
        <v>594</v>
      </c>
      <c r="S98" s="164" t="s">
        <v>24</v>
      </c>
      <c r="T98" s="164" t="s">
        <v>595</v>
      </c>
      <c r="U98" s="164"/>
      <c r="V98" s="164"/>
      <c r="W98" s="164"/>
      <c r="X98" s="164" t="s">
        <v>28</v>
      </c>
      <c r="Y98" s="164"/>
      <c r="Z98" s="164"/>
      <c r="AA98" s="164"/>
      <c r="AC98" s="164" t="s">
        <v>579</v>
      </c>
      <c r="AD98" s="164" t="s">
        <v>584</v>
      </c>
      <c r="AE98" s="164" t="s">
        <v>596</v>
      </c>
      <c r="AF98" s="164" t="s">
        <v>584</v>
      </c>
      <c r="AG98" s="164"/>
      <c r="AH98" s="164"/>
      <c r="AI98" s="164"/>
      <c r="AJ98" s="173">
        <f t="shared" si="3"/>
        <v>30</v>
      </c>
      <c r="AK98" s="150" t="s">
        <v>557</v>
      </c>
      <c r="AL98" s="174">
        <f>IF(ISNUMBER(FIND("五年",#REF!)),5,3)</f>
        <v>3</v>
      </c>
      <c r="AM98" s="174"/>
    </row>
    <row r="99" ht="99.95" customHeight="1" spans="1:39">
      <c r="A99" s="163" t="s">
        <v>597</v>
      </c>
      <c r="B99" s="159">
        <v>37</v>
      </c>
      <c r="C99" s="176" t="s">
        <v>592</v>
      </c>
      <c r="D99" s="164" t="s">
        <v>547</v>
      </c>
      <c r="E99" s="165"/>
      <c r="G99" s="164"/>
      <c r="H99" s="164"/>
      <c r="I99" s="164" t="s">
        <v>34</v>
      </c>
      <c r="J99" s="164" t="s">
        <v>593</v>
      </c>
      <c r="K99" s="164" t="s">
        <v>551</v>
      </c>
      <c r="L99" s="164"/>
      <c r="M99" s="164"/>
      <c r="N99" s="164"/>
      <c r="O99" s="164" t="s">
        <v>598</v>
      </c>
      <c r="Q99" s="164"/>
      <c r="R99" s="164"/>
      <c r="S99" s="176" t="s">
        <v>594</v>
      </c>
      <c r="T99" s="164" t="s">
        <v>595</v>
      </c>
      <c r="U99" s="164" t="s">
        <v>593</v>
      </c>
      <c r="V99" s="164"/>
      <c r="W99" s="164" t="s">
        <v>34</v>
      </c>
      <c r="X99" s="164"/>
      <c r="Z99" s="164"/>
      <c r="AA99" s="164"/>
      <c r="AB99" s="164" t="s">
        <v>555</v>
      </c>
      <c r="AC99" s="164" t="s">
        <v>584</v>
      </c>
      <c r="AD99" s="164" t="s">
        <v>579</v>
      </c>
      <c r="AE99" s="164" t="s">
        <v>556</v>
      </c>
      <c r="AF99" s="164"/>
      <c r="AG99" s="164" t="s">
        <v>584</v>
      </c>
      <c r="AH99" s="164"/>
      <c r="AI99" s="164"/>
      <c r="AJ99" s="173">
        <f t="shared" si="3"/>
        <v>30</v>
      </c>
      <c r="AK99" s="150" t="s">
        <v>557</v>
      </c>
      <c r="AL99" s="174">
        <f>IF(ISNUMBER(FIND("五年",#REF!)),5,3)</f>
        <v>3</v>
      </c>
      <c r="AM99" s="174"/>
    </row>
    <row r="100" ht="99.95" customHeight="1" spans="1:39">
      <c r="A100" s="163" t="s">
        <v>599</v>
      </c>
      <c r="B100" s="159">
        <v>49</v>
      </c>
      <c r="C100" s="164" t="s">
        <v>86</v>
      </c>
      <c r="D100" s="164" t="s">
        <v>547</v>
      </c>
      <c r="E100" s="165"/>
      <c r="F100" s="164" t="s">
        <v>593</v>
      </c>
      <c r="G100" s="164"/>
      <c r="H100" s="164"/>
      <c r="I100" s="164" t="s">
        <v>600</v>
      </c>
      <c r="J100" s="164" t="s">
        <v>601</v>
      </c>
      <c r="K100" s="164" t="s">
        <v>551</v>
      </c>
      <c r="L100" s="164"/>
      <c r="N100" s="164"/>
      <c r="O100" s="164" t="s">
        <v>598</v>
      </c>
      <c r="P100" s="164"/>
      <c r="R100" s="164" t="s">
        <v>86</v>
      </c>
      <c r="S100" s="164" t="s">
        <v>579</v>
      </c>
      <c r="T100" s="164" t="s">
        <v>593</v>
      </c>
      <c r="U100" s="150"/>
      <c r="V100" s="164"/>
      <c r="W100" s="164"/>
      <c r="X100" s="164"/>
      <c r="Y100" s="164"/>
      <c r="AA100" s="164"/>
      <c r="AB100" s="164" t="s">
        <v>555</v>
      </c>
      <c r="AC100" s="164" t="s">
        <v>584</v>
      </c>
      <c r="AD100" s="164" t="s">
        <v>556</v>
      </c>
      <c r="AE100" s="164"/>
      <c r="AF100" s="164"/>
      <c r="AG100" s="164" t="s">
        <v>584</v>
      </c>
      <c r="AH100" s="164" t="s">
        <v>602</v>
      </c>
      <c r="AI100" s="164"/>
      <c r="AJ100" s="173">
        <f t="shared" si="3"/>
        <v>30</v>
      </c>
      <c r="AK100" s="150" t="s">
        <v>557</v>
      </c>
      <c r="AL100" s="174">
        <f>IF(ISNUMBER(FIND("五年",#REF!)),5,3)</f>
        <v>3</v>
      </c>
      <c r="AM100" s="174"/>
    </row>
    <row r="101" ht="126.95" customHeight="1" spans="1:39">
      <c r="A101" s="163" t="s">
        <v>603</v>
      </c>
      <c r="B101" s="159">
        <v>47</v>
      </c>
      <c r="C101" s="164" t="s">
        <v>477</v>
      </c>
      <c r="D101" s="164" t="s">
        <v>604</v>
      </c>
      <c r="E101" s="164" t="s">
        <v>605</v>
      </c>
      <c r="F101" s="164" t="s">
        <v>606</v>
      </c>
      <c r="G101" s="164"/>
      <c r="H101" s="164"/>
      <c r="J101" s="164" t="s">
        <v>607</v>
      </c>
      <c r="K101" s="164" t="s">
        <v>605</v>
      </c>
      <c r="L101" s="164"/>
      <c r="M101" s="164"/>
      <c r="N101" s="164" t="s">
        <v>477</v>
      </c>
      <c r="O101" s="164" t="s">
        <v>608</v>
      </c>
      <c r="P101" s="164" t="s">
        <v>609</v>
      </c>
      <c r="Q101" s="164"/>
      <c r="R101" s="164" t="s">
        <v>40</v>
      </c>
      <c r="S101" s="164" t="s">
        <v>610</v>
      </c>
      <c r="T101" s="164"/>
      <c r="U101" s="164" t="s">
        <v>611</v>
      </c>
      <c r="V101" s="164"/>
      <c r="W101" s="164" t="s">
        <v>612</v>
      </c>
      <c r="Y101" s="164"/>
      <c r="Z101" s="164"/>
      <c r="AA101" s="164"/>
      <c r="AB101" s="164"/>
      <c r="AC101" s="164"/>
      <c r="AD101" s="164" t="s">
        <v>556</v>
      </c>
      <c r="AE101" s="164"/>
      <c r="AG101" s="164"/>
      <c r="AH101" s="164" t="s">
        <v>602</v>
      </c>
      <c r="AI101" s="164"/>
      <c r="AJ101" s="173">
        <f t="shared" si="3"/>
        <v>30</v>
      </c>
      <c r="AK101" s="150" t="s">
        <v>557</v>
      </c>
      <c r="AL101" s="174">
        <f>IF(ISNUMBER(FIND("五年",#REF!)),5,3)</f>
        <v>3</v>
      </c>
      <c r="AM101" s="174"/>
    </row>
    <row r="102" ht="141.95" customHeight="1" spans="1:39">
      <c r="A102" s="163" t="s">
        <v>613</v>
      </c>
      <c r="B102" s="159">
        <v>37</v>
      </c>
      <c r="C102" s="164" t="s">
        <v>614</v>
      </c>
      <c r="D102" s="164" t="s">
        <v>610</v>
      </c>
      <c r="E102" s="164" t="s">
        <v>615</v>
      </c>
      <c r="F102" s="164" t="s">
        <v>616</v>
      </c>
      <c r="G102" s="164"/>
      <c r="H102" s="164" t="s">
        <v>617</v>
      </c>
      <c r="I102" s="164" t="s">
        <v>618</v>
      </c>
      <c r="J102" s="164" t="s">
        <v>258</v>
      </c>
      <c r="K102" s="164"/>
      <c r="L102" s="164"/>
      <c r="M102" s="164"/>
      <c r="O102" s="164" t="s">
        <v>616</v>
      </c>
      <c r="P102" s="164" t="s">
        <v>609</v>
      </c>
      <c r="Q102" s="164"/>
      <c r="R102" s="164" t="s">
        <v>619</v>
      </c>
      <c r="T102" s="164" t="s">
        <v>620</v>
      </c>
      <c r="V102" s="164"/>
      <c r="W102" s="164" t="s">
        <v>621</v>
      </c>
      <c r="X102" s="164" t="s">
        <v>622</v>
      </c>
      <c r="Y102" s="164"/>
      <c r="Z102" s="164"/>
      <c r="AA102" s="164" t="s">
        <v>259</v>
      </c>
      <c r="AB102" s="164"/>
      <c r="AC102" s="164" t="s">
        <v>555</v>
      </c>
      <c r="AD102" s="164" t="s">
        <v>462</v>
      </c>
      <c r="AE102" s="150"/>
      <c r="AF102" s="164"/>
      <c r="AG102" s="164"/>
      <c r="AH102" s="164"/>
      <c r="AI102" s="164"/>
      <c r="AJ102" s="173">
        <f t="shared" si="3"/>
        <v>32</v>
      </c>
      <c r="AK102" s="150" t="s">
        <v>557</v>
      </c>
      <c r="AL102" s="174">
        <f>IF(ISNUMBER(FIND("五年",#REF!)),5,3)</f>
        <v>3</v>
      </c>
      <c r="AM102" s="174"/>
    </row>
    <row r="103" ht="99.95" customHeight="1" spans="1:39">
      <c r="A103" s="163" t="s">
        <v>623</v>
      </c>
      <c r="B103" s="159">
        <v>42</v>
      </c>
      <c r="C103" s="164" t="s">
        <v>624</v>
      </c>
      <c r="D103" s="164"/>
      <c r="E103" s="164" t="s">
        <v>615</v>
      </c>
      <c r="F103" s="164" t="s">
        <v>616</v>
      </c>
      <c r="G103" s="164"/>
      <c r="H103" s="164" t="s">
        <v>625</v>
      </c>
      <c r="I103" s="164" t="s">
        <v>617</v>
      </c>
      <c r="J103" s="164" t="s">
        <v>258</v>
      </c>
      <c r="K103" s="164"/>
      <c r="L103" s="164"/>
      <c r="M103" s="164"/>
      <c r="N103" s="164" t="s">
        <v>610</v>
      </c>
      <c r="O103" s="164" t="s">
        <v>616</v>
      </c>
      <c r="P103" s="164" t="s">
        <v>598</v>
      </c>
      <c r="Q103" s="164"/>
      <c r="S103" s="164" t="s">
        <v>619</v>
      </c>
      <c r="U103" s="164" t="s">
        <v>620</v>
      </c>
      <c r="V103" s="164"/>
      <c r="W103" s="164" t="s">
        <v>622</v>
      </c>
      <c r="X103" s="164" t="s">
        <v>621</v>
      </c>
      <c r="Y103" s="164"/>
      <c r="Z103" s="164"/>
      <c r="AA103" s="164" t="s">
        <v>259</v>
      </c>
      <c r="AB103" s="164"/>
      <c r="AC103" s="164" t="s">
        <v>555</v>
      </c>
      <c r="AD103" s="164" t="s">
        <v>462</v>
      </c>
      <c r="AE103" s="164"/>
      <c r="AF103" s="150"/>
      <c r="AG103" s="164"/>
      <c r="AH103" s="164"/>
      <c r="AI103" s="164"/>
      <c r="AJ103" s="173">
        <f t="shared" si="3"/>
        <v>32</v>
      </c>
      <c r="AK103" s="150" t="s">
        <v>557</v>
      </c>
      <c r="AL103" s="174">
        <f>IF(ISNUMBER(FIND("五年",#REF!)),5,3)</f>
        <v>3</v>
      </c>
      <c r="AM103" s="174"/>
    </row>
    <row r="104" ht="99.95" customHeight="1" spans="1:39">
      <c r="A104" s="163" t="s">
        <v>626</v>
      </c>
      <c r="B104" s="159">
        <v>27</v>
      </c>
      <c r="C104" s="164" t="s">
        <v>627</v>
      </c>
      <c r="D104" s="164" t="s">
        <v>627</v>
      </c>
      <c r="E104" s="164" t="s">
        <v>616</v>
      </c>
      <c r="F104" s="164"/>
      <c r="G104" s="164"/>
      <c r="H104" s="164"/>
      <c r="I104" s="164" t="s">
        <v>616</v>
      </c>
      <c r="J104" s="164"/>
      <c r="K104" s="164" t="s">
        <v>628</v>
      </c>
      <c r="L104" s="164"/>
      <c r="M104" s="164" t="s">
        <v>628</v>
      </c>
      <c r="N104" s="164" t="s">
        <v>66</v>
      </c>
      <c r="O104" s="164" t="s">
        <v>49</v>
      </c>
      <c r="P104" s="164" t="s">
        <v>66</v>
      </c>
      <c r="Q104" s="164"/>
      <c r="R104" s="164" t="s">
        <v>212</v>
      </c>
      <c r="S104" s="164" t="s">
        <v>69</v>
      </c>
      <c r="T104" s="164" t="s">
        <v>610</v>
      </c>
      <c r="U104" s="164" t="s">
        <v>629</v>
      </c>
      <c r="V104" s="164"/>
      <c r="W104" s="164" t="s">
        <v>630</v>
      </c>
      <c r="X104" s="164" t="s">
        <v>630</v>
      </c>
      <c r="Y104" s="164"/>
      <c r="Z104" s="164"/>
      <c r="AA104" s="164"/>
      <c r="AB104" s="164"/>
      <c r="AC104" s="164"/>
      <c r="AD104" s="164"/>
      <c r="AE104" s="164"/>
      <c r="AF104" s="164" t="s">
        <v>462</v>
      </c>
      <c r="AG104" s="164"/>
      <c r="AH104" s="164"/>
      <c r="AI104" s="164"/>
      <c r="AJ104" s="173">
        <f t="shared" si="3"/>
        <v>32</v>
      </c>
      <c r="AK104" s="150" t="s">
        <v>557</v>
      </c>
      <c r="AL104" s="174">
        <f>IF(ISNUMBER(FIND("五年",#REF!)),5,3)</f>
        <v>3</v>
      </c>
      <c r="AM104" s="174"/>
    </row>
    <row r="105" ht="99.95" customHeight="1" spans="1:39">
      <c r="A105" s="163" t="s">
        <v>631</v>
      </c>
      <c r="B105" s="159">
        <v>28</v>
      </c>
      <c r="C105" s="164" t="s">
        <v>630</v>
      </c>
      <c r="D105" s="164" t="s">
        <v>630</v>
      </c>
      <c r="E105" s="164" t="s">
        <v>616</v>
      </c>
      <c r="F105" s="164"/>
      <c r="G105" s="164"/>
      <c r="I105" s="164" t="s">
        <v>616</v>
      </c>
      <c r="J105" s="164" t="s">
        <v>632</v>
      </c>
      <c r="K105" s="164" t="s">
        <v>628</v>
      </c>
      <c r="L105" s="164"/>
      <c r="M105" s="164" t="s">
        <v>628</v>
      </c>
      <c r="N105" s="164" t="s">
        <v>66</v>
      </c>
      <c r="O105" s="164"/>
      <c r="P105" s="164" t="s">
        <v>66</v>
      </c>
      <c r="Q105" s="164"/>
      <c r="R105" s="164" t="s">
        <v>212</v>
      </c>
      <c r="S105" s="164" t="s">
        <v>69</v>
      </c>
      <c r="T105" s="164" t="s">
        <v>60</v>
      </c>
      <c r="U105" s="164" t="s">
        <v>610</v>
      </c>
      <c r="V105" s="164"/>
      <c r="W105" s="164" t="s">
        <v>627</v>
      </c>
      <c r="X105" s="164" t="s">
        <v>627</v>
      </c>
      <c r="Y105" s="164"/>
      <c r="Z105" s="164"/>
      <c r="AA105" s="164"/>
      <c r="AB105" s="164"/>
      <c r="AC105" s="164"/>
      <c r="AD105" s="164"/>
      <c r="AE105" s="164"/>
      <c r="AF105" s="164" t="s">
        <v>462</v>
      </c>
      <c r="AG105" s="164"/>
      <c r="AH105" s="164"/>
      <c r="AI105" s="164"/>
      <c r="AJ105" s="173">
        <f t="shared" si="3"/>
        <v>32</v>
      </c>
      <c r="AK105" s="150" t="s">
        <v>557</v>
      </c>
      <c r="AL105" s="174">
        <f>IF(ISNUMBER(FIND("五年",#REF!)),5,3)</f>
        <v>3</v>
      </c>
      <c r="AM105" s="174"/>
    </row>
    <row r="106" ht="99.95" customHeight="1" spans="1:39">
      <c r="A106" s="163" t="s">
        <v>633</v>
      </c>
      <c r="B106" s="159">
        <v>43</v>
      </c>
      <c r="C106" s="164" t="s">
        <v>634</v>
      </c>
      <c r="D106" s="164" t="s">
        <v>634</v>
      </c>
      <c r="E106" s="164" t="s">
        <v>635</v>
      </c>
      <c r="F106" s="164" t="s">
        <v>635</v>
      </c>
      <c r="G106" s="164"/>
      <c r="H106" s="164" t="s">
        <v>636</v>
      </c>
      <c r="I106" s="164" t="s">
        <v>636</v>
      </c>
      <c r="J106" s="164" t="s">
        <v>637</v>
      </c>
      <c r="K106" s="164" t="s">
        <v>637</v>
      </c>
      <c r="L106" s="164"/>
      <c r="M106" s="164" t="s">
        <v>638</v>
      </c>
      <c r="N106" s="164" t="s">
        <v>638</v>
      </c>
      <c r="O106" s="164"/>
      <c r="P106" s="164"/>
      <c r="Q106" s="164"/>
      <c r="R106" s="164"/>
      <c r="S106" s="164"/>
      <c r="T106" s="164"/>
      <c r="U106" s="164" t="s">
        <v>112</v>
      </c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 t="s">
        <v>639</v>
      </c>
      <c r="AH106" s="164" t="s">
        <v>639</v>
      </c>
      <c r="AI106" s="164"/>
      <c r="AJ106" s="173">
        <f t="shared" si="3"/>
        <v>26</v>
      </c>
      <c r="AK106" s="150" t="s">
        <v>557</v>
      </c>
      <c r="AL106" s="174">
        <f>IF(ISNUMBER(FIND("五年",#REF!)),5,3)</f>
        <v>3</v>
      </c>
      <c r="AM106" s="174"/>
    </row>
    <row r="107" ht="99.95" customHeight="1" spans="1:39">
      <c r="A107" s="163" t="s">
        <v>640</v>
      </c>
      <c r="B107" s="159">
        <v>65</v>
      </c>
      <c r="C107" s="164" t="s">
        <v>641</v>
      </c>
      <c r="D107" s="164" t="s">
        <v>641</v>
      </c>
      <c r="E107" s="164"/>
      <c r="F107" s="164"/>
      <c r="G107" s="164"/>
      <c r="H107" s="164" t="s">
        <v>642</v>
      </c>
      <c r="I107" s="164" t="s">
        <v>642</v>
      </c>
      <c r="J107" s="164"/>
      <c r="K107" s="164"/>
      <c r="L107" s="164"/>
      <c r="M107" s="164"/>
      <c r="N107" s="164"/>
      <c r="O107" s="164" t="s">
        <v>637</v>
      </c>
      <c r="P107" s="164" t="s">
        <v>637</v>
      </c>
      <c r="Q107" s="164"/>
      <c r="R107" s="164"/>
      <c r="S107" s="164" t="s">
        <v>112</v>
      </c>
      <c r="T107" s="164" t="s">
        <v>643</v>
      </c>
      <c r="U107" s="164" t="s">
        <v>643</v>
      </c>
      <c r="V107" s="164"/>
      <c r="W107" s="164" t="s">
        <v>644</v>
      </c>
      <c r="X107" s="164" t="s">
        <v>644</v>
      </c>
      <c r="Y107" s="164"/>
      <c r="Z107" s="164"/>
      <c r="AA107" s="164"/>
      <c r="AB107" s="164"/>
      <c r="AC107" s="164"/>
      <c r="AD107" s="164"/>
      <c r="AE107" s="164"/>
      <c r="AF107" s="164"/>
      <c r="AG107" s="164" t="s">
        <v>639</v>
      </c>
      <c r="AH107" s="164" t="s">
        <v>639</v>
      </c>
      <c r="AI107" s="164"/>
      <c r="AJ107" s="173">
        <f t="shared" si="3"/>
        <v>26</v>
      </c>
      <c r="AK107" s="150" t="s">
        <v>557</v>
      </c>
      <c r="AL107" s="174">
        <f>IF(ISNUMBER(FIND("五年",#REF!)),5,3)</f>
        <v>3</v>
      </c>
      <c r="AM107" s="174"/>
    </row>
    <row r="108" ht="99.95" customHeight="1" spans="1:38">
      <c r="A108" s="163" t="s">
        <v>645</v>
      </c>
      <c r="B108" s="159">
        <v>29</v>
      </c>
      <c r="C108" s="164"/>
      <c r="D108" s="165"/>
      <c r="E108" s="164" t="s">
        <v>646</v>
      </c>
      <c r="F108" s="164" t="s">
        <v>646</v>
      </c>
      <c r="G108" s="164"/>
      <c r="H108" s="165"/>
      <c r="I108" s="164" t="s">
        <v>647</v>
      </c>
      <c r="J108" s="164" t="s">
        <v>648</v>
      </c>
      <c r="K108" s="164" t="s">
        <v>648</v>
      </c>
      <c r="L108" s="164"/>
      <c r="M108" s="164" t="s">
        <v>649</v>
      </c>
      <c r="N108" s="164" t="s">
        <v>649</v>
      </c>
      <c r="O108" s="164"/>
      <c r="P108" s="164"/>
      <c r="Q108" s="164"/>
      <c r="R108" s="165"/>
      <c r="S108" s="164" t="s">
        <v>420</v>
      </c>
      <c r="T108" s="164" t="s">
        <v>650</v>
      </c>
      <c r="U108" s="164"/>
      <c r="V108" s="164"/>
      <c r="X108" s="164" t="s">
        <v>651</v>
      </c>
      <c r="Y108" s="164"/>
      <c r="Z108" s="164"/>
      <c r="AA108" s="165"/>
      <c r="AB108" s="164" t="s">
        <v>516</v>
      </c>
      <c r="AC108" s="164"/>
      <c r="AD108" s="164"/>
      <c r="AE108" s="164"/>
      <c r="AF108" s="164"/>
      <c r="AG108" s="164"/>
      <c r="AH108" s="164"/>
      <c r="AI108" s="164"/>
      <c r="AJ108" s="173">
        <f t="shared" si="3"/>
        <v>22</v>
      </c>
      <c r="AK108" s="150" t="s">
        <v>557</v>
      </c>
      <c r="AL108" s="174">
        <f>IF(ISNUMBER(FIND("五年",#REF!)),5,3)</f>
        <v>3</v>
      </c>
    </row>
    <row r="109" ht="99.95" customHeight="1" spans="1:256">
      <c r="A109" s="163" t="s">
        <v>652</v>
      </c>
      <c r="B109" s="159">
        <v>37</v>
      </c>
      <c r="C109" s="164" t="s">
        <v>653</v>
      </c>
      <c r="D109" s="164" t="s">
        <v>653</v>
      </c>
      <c r="E109" s="164" t="s">
        <v>654</v>
      </c>
      <c r="F109" s="164" t="s">
        <v>654</v>
      </c>
      <c r="G109" s="164"/>
      <c r="H109" s="164"/>
      <c r="I109" s="164"/>
      <c r="J109" s="164" t="s">
        <v>655</v>
      </c>
      <c r="K109" s="164" t="s">
        <v>655</v>
      </c>
      <c r="L109" s="164"/>
      <c r="M109" s="164" t="s">
        <v>656</v>
      </c>
      <c r="N109" s="164" t="s">
        <v>656</v>
      </c>
      <c r="O109" s="164"/>
      <c r="P109" s="164"/>
      <c r="Q109" s="164"/>
      <c r="R109" s="164" t="s">
        <v>657</v>
      </c>
      <c r="S109" s="164" t="s">
        <v>658</v>
      </c>
      <c r="T109" s="164" t="s">
        <v>659</v>
      </c>
      <c r="U109" s="164" t="s">
        <v>660</v>
      </c>
      <c r="V109" s="164"/>
      <c r="W109" s="164" t="s">
        <v>661</v>
      </c>
      <c r="X109" s="164" t="s">
        <v>661</v>
      </c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73">
        <f t="shared" si="3"/>
        <v>28</v>
      </c>
      <c r="AK109" s="150" t="s">
        <v>557</v>
      </c>
      <c r="AL109" s="174">
        <f>IF(ISNUMBER(FIND("五年",#REF!)),5,3)</f>
        <v>3</v>
      </c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74"/>
      <c r="GV109" s="174"/>
      <c r="GW109" s="174"/>
      <c r="GX109" s="174"/>
      <c r="GY109" s="174"/>
      <c r="GZ109" s="174"/>
      <c r="HA109" s="174"/>
      <c r="HB109" s="174"/>
      <c r="HC109" s="174"/>
      <c r="HD109" s="174"/>
      <c r="HE109" s="174"/>
      <c r="HF109" s="174"/>
      <c r="HG109" s="174"/>
      <c r="HH109" s="174"/>
      <c r="HI109" s="174"/>
      <c r="HJ109" s="174"/>
      <c r="HK109" s="174"/>
      <c r="HL109" s="174"/>
      <c r="HM109" s="174"/>
      <c r="HN109" s="174"/>
      <c r="HO109" s="174"/>
      <c r="HP109" s="174"/>
      <c r="HQ109" s="174"/>
      <c r="HR109" s="174"/>
      <c r="HS109" s="174"/>
      <c r="HT109" s="174"/>
      <c r="HU109" s="174"/>
      <c r="HV109" s="174"/>
      <c r="HW109" s="174"/>
      <c r="HX109" s="174"/>
      <c r="HY109" s="174"/>
      <c r="HZ109" s="174"/>
      <c r="IA109" s="174"/>
      <c r="IB109" s="174"/>
      <c r="IC109" s="174"/>
      <c r="ID109" s="174"/>
      <c r="IE109" s="174"/>
      <c r="IF109" s="174"/>
      <c r="IG109" s="174"/>
      <c r="IH109" s="174"/>
      <c r="II109" s="174"/>
      <c r="IJ109" s="174"/>
      <c r="IK109" s="174"/>
      <c r="IL109" s="174"/>
      <c r="IM109" s="174"/>
      <c r="IN109" s="174"/>
      <c r="IO109" s="174"/>
      <c r="IP109" s="174"/>
      <c r="IQ109" s="174"/>
      <c r="IR109" s="174"/>
      <c r="IS109" s="174"/>
      <c r="IT109" s="174"/>
      <c r="IU109" s="174"/>
      <c r="IV109" s="174"/>
    </row>
    <row r="110" ht="99.95" customHeight="1" spans="1:38">
      <c r="A110" s="163" t="s">
        <v>662</v>
      </c>
      <c r="B110" s="159">
        <v>39</v>
      </c>
      <c r="C110" s="164" t="s">
        <v>663</v>
      </c>
      <c r="D110" s="164" t="s">
        <v>663</v>
      </c>
      <c r="E110" s="164" t="s">
        <v>659</v>
      </c>
      <c r="F110" s="164" t="s">
        <v>664</v>
      </c>
      <c r="G110" s="177"/>
      <c r="H110" s="178"/>
      <c r="I110" s="178"/>
      <c r="J110" s="164" t="s">
        <v>665</v>
      </c>
      <c r="K110" s="164" t="s">
        <v>666</v>
      </c>
      <c r="L110" s="164"/>
      <c r="M110" s="164" t="s">
        <v>667</v>
      </c>
      <c r="N110" s="164" t="s">
        <v>667</v>
      </c>
      <c r="O110" s="164" t="s">
        <v>668</v>
      </c>
      <c r="P110" s="164" t="s">
        <v>668</v>
      </c>
      <c r="Q110" s="164"/>
      <c r="R110" s="164" t="s">
        <v>669</v>
      </c>
      <c r="S110" s="165"/>
      <c r="T110" s="164" t="s">
        <v>670</v>
      </c>
      <c r="U110" s="164" t="s">
        <v>670</v>
      </c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73">
        <f t="shared" si="3"/>
        <v>26</v>
      </c>
      <c r="AK110" s="150" t="s">
        <v>557</v>
      </c>
      <c r="AL110" s="174">
        <f>IF(ISNUMBER(FIND("五年",#REF!)),5,3)</f>
        <v>3</v>
      </c>
    </row>
    <row r="111" ht="99.95" customHeight="1" spans="1:39">
      <c r="A111" s="163" t="s">
        <v>671</v>
      </c>
      <c r="B111" s="159">
        <v>39</v>
      </c>
      <c r="C111" s="164"/>
      <c r="D111" s="165"/>
      <c r="E111" s="164" t="s">
        <v>664</v>
      </c>
      <c r="F111" s="164" t="s">
        <v>659</v>
      </c>
      <c r="G111" s="164"/>
      <c r="H111" s="164" t="s">
        <v>663</v>
      </c>
      <c r="I111" s="164" t="s">
        <v>663</v>
      </c>
      <c r="J111" s="164" t="s">
        <v>666</v>
      </c>
      <c r="K111" s="164" t="s">
        <v>665</v>
      </c>
      <c r="L111" s="164"/>
      <c r="M111" s="164" t="s">
        <v>667</v>
      </c>
      <c r="N111" s="164" t="s">
        <v>667</v>
      </c>
      <c r="O111" s="164"/>
      <c r="P111" s="164"/>
      <c r="Q111" s="164"/>
      <c r="R111" s="164"/>
      <c r="S111" s="164" t="s">
        <v>669</v>
      </c>
      <c r="T111" s="164" t="s">
        <v>672</v>
      </c>
      <c r="U111" s="164" t="s">
        <v>672</v>
      </c>
      <c r="V111" s="164"/>
      <c r="W111" s="164" t="s">
        <v>673</v>
      </c>
      <c r="X111" s="164" t="s">
        <v>673</v>
      </c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73">
        <f t="shared" si="3"/>
        <v>26</v>
      </c>
      <c r="AK111" s="150" t="s">
        <v>557</v>
      </c>
      <c r="AL111" s="174">
        <f>IF(ISNUMBER(FIND("五年",#REF!)),5,3)</f>
        <v>3</v>
      </c>
      <c r="AM111" s="167"/>
    </row>
    <row r="112" ht="99.95" customHeight="1" spans="1:39">
      <c r="A112" s="163" t="s">
        <v>674</v>
      </c>
      <c r="B112" s="159">
        <v>40</v>
      </c>
      <c r="C112" s="164" t="s">
        <v>675</v>
      </c>
      <c r="D112" s="164" t="s">
        <v>676</v>
      </c>
      <c r="E112" s="164"/>
      <c r="F112" s="164"/>
      <c r="G112" s="164"/>
      <c r="H112" s="164"/>
      <c r="I112" s="164"/>
      <c r="J112" s="164" t="s">
        <v>677</v>
      </c>
      <c r="K112" s="164"/>
      <c r="L112" s="164"/>
      <c r="M112" s="164" t="s">
        <v>678</v>
      </c>
      <c r="N112" s="164" t="s">
        <v>678</v>
      </c>
      <c r="O112" s="164" t="s">
        <v>679</v>
      </c>
      <c r="P112" s="164" t="s">
        <v>680</v>
      </c>
      <c r="Q112" s="164"/>
      <c r="R112" s="164" t="s">
        <v>681</v>
      </c>
      <c r="S112" s="164" t="s">
        <v>681</v>
      </c>
      <c r="T112" s="164" t="s">
        <v>682</v>
      </c>
      <c r="U112" s="164" t="s">
        <v>659</v>
      </c>
      <c r="V112" s="164"/>
      <c r="W112" s="164" t="s">
        <v>663</v>
      </c>
      <c r="X112" s="164" t="s">
        <v>663</v>
      </c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73">
        <f t="shared" si="3"/>
        <v>26</v>
      </c>
      <c r="AK112" s="150" t="s">
        <v>557</v>
      </c>
      <c r="AL112" s="174">
        <f>IF(ISNUMBER(FIND("五年",#REF!)),5,3)</f>
        <v>3</v>
      </c>
      <c r="AM112" s="167"/>
    </row>
    <row r="113" ht="99.95" customHeight="1" spans="1:39">
      <c r="A113" s="163" t="s">
        <v>683</v>
      </c>
      <c r="B113" s="159">
        <v>39</v>
      </c>
      <c r="C113" s="164" t="s">
        <v>684</v>
      </c>
      <c r="D113" s="164" t="s">
        <v>684</v>
      </c>
      <c r="E113" s="164"/>
      <c r="F113" s="164"/>
      <c r="G113" s="164"/>
      <c r="H113" s="164" t="s">
        <v>675</v>
      </c>
      <c r="I113" s="164" t="s">
        <v>675</v>
      </c>
      <c r="J113" s="164" t="s">
        <v>659</v>
      </c>
      <c r="K113" s="164" t="s">
        <v>677</v>
      </c>
      <c r="L113" s="164"/>
      <c r="M113" s="164"/>
      <c r="N113" s="164"/>
      <c r="O113" s="164" t="s">
        <v>680</v>
      </c>
      <c r="P113" s="164" t="s">
        <v>685</v>
      </c>
      <c r="Q113" s="164"/>
      <c r="R113" s="164" t="s">
        <v>663</v>
      </c>
      <c r="S113" s="164" t="s">
        <v>663</v>
      </c>
      <c r="T113" s="164"/>
      <c r="U113" s="164" t="s">
        <v>682</v>
      </c>
      <c r="V113" s="164"/>
      <c r="W113" s="164" t="s">
        <v>686</v>
      </c>
      <c r="X113" s="164" t="s">
        <v>686</v>
      </c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73">
        <f t="shared" si="3"/>
        <v>26</v>
      </c>
      <c r="AK113" s="150" t="s">
        <v>557</v>
      </c>
      <c r="AL113" s="174">
        <f>IF(ISNUMBER(FIND("五年",#REF!)),5,3)</f>
        <v>3</v>
      </c>
      <c r="AM113" s="167"/>
    </row>
    <row r="114" ht="99.95" customHeight="1" spans="1:39">
      <c r="A114" s="163" t="s">
        <v>687</v>
      </c>
      <c r="B114" s="159">
        <v>38</v>
      </c>
      <c r="C114" s="164" t="s">
        <v>688</v>
      </c>
      <c r="D114" s="164" t="s">
        <v>688</v>
      </c>
      <c r="E114" s="164" t="s">
        <v>689</v>
      </c>
      <c r="F114" s="164" t="s">
        <v>689</v>
      </c>
      <c r="G114" s="164"/>
      <c r="H114" s="164" t="s">
        <v>690</v>
      </c>
      <c r="I114" s="164" t="s">
        <v>690</v>
      </c>
      <c r="J114" s="164" t="s">
        <v>691</v>
      </c>
      <c r="K114" s="164" t="s">
        <v>150</v>
      </c>
      <c r="L114" s="164"/>
      <c r="M114" s="164" t="s">
        <v>692</v>
      </c>
      <c r="N114" s="164" t="s">
        <v>692</v>
      </c>
      <c r="O114" s="164"/>
      <c r="P114" s="164"/>
      <c r="Q114" s="164"/>
      <c r="R114" s="164"/>
      <c r="S114" s="165"/>
      <c r="T114" s="164"/>
      <c r="U114" s="164"/>
      <c r="V114" s="164"/>
      <c r="W114" s="164" t="s">
        <v>693</v>
      </c>
      <c r="X114" s="164" t="s">
        <v>693</v>
      </c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73">
        <f t="shared" si="3"/>
        <v>24</v>
      </c>
      <c r="AK114" s="150" t="s">
        <v>557</v>
      </c>
      <c r="AL114" s="174">
        <f>IF(ISNUMBER(FIND("五年",#REF!)),5,3)</f>
        <v>3</v>
      </c>
      <c r="AM114" s="174"/>
    </row>
    <row r="115" ht="99.95" customHeight="1" spans="1:39">
      <c r="A115" s="163" t="s">
        <v>694</v>
      </c>
      <c r="B115" s="159">
        <v>32</v>
      </c>
      <c r="C115" s="164"/>
      <c r="D115" s="165"/>
      <c r="E115" s="164" t="s">
        <v>690</v>
      </c>
      <c r="F115" s="164" t="s">
        <v>690</v>
      </c>
      <c r="G115" s="164"/>
      <c r="H115" s="164" t="s">
        <v>695</v>
      </c>
      <c r="I115" s="164" t="s">
        <v>695</v>
      </c>
      <c r="J115" s="164"/>
      <c r="K115" s="164" t="s">
        <v>691</v>
      </c>
      <c r="L115" s="164"/>
      <c r="M115" s="164" t="s">
        <v>696</v>
      </c>
      <c r="N115" s="164" t="s">
        <v>696</v>
      </c>
      <c r="O115" s="164"/>
      <c r="P115" s="164"/>
      <c r="Q115" s="164"/>
      <c r="R115" s="164" t="s">
        <v>697</v>
      </c>
      <c r="S115" s="164" t="s">
        <v>697</v>
      </c>
      <c r="T115" s="164" t="s">
        <v>420</v>
      </c>
      <c r="U115" s="164"/>
      <c r="V115" s="164"/>
      <c r="W115" s="164" t="s">
        <v>692</v>
      </c>
      <c r="X115" s="164" t="s">
        <v>692</v>
      </c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73">
        <f t="shared" si="3"/>
        <v>24</v>
      </c>
      <c r="AK115" s="150" t="s">
        <v>557</v>
      </c>
      <c r="AL115" s="174">
        <f>IF(ISNUMBER(FIND("五年",#REF!)),5,3)</f>
        <v>3</v>
      </c>
      <c r="AM115" s="167"/>
    </row>
    <row r="116" ht="99.95" customHeight="1" spans="1:39">
      <c r="A116" s="163" t="s">
        <v>698</v>
      </c>
      <c r="B116" s="159">
        <v>30</v>
      </c>
      <c r="C116" s="164"/>
      <c r="D116" s="164"/>
      <c r="E116" s="165"/>
      <c r="F116" s="164" t="s">
        <v>699</v>
      </c>
      <c r="G116" s="164"/>
      <c r="H116" s="164" t="s">
        <v>700</v>
      </c>
      <c r="I116" s="164" t="s">
        <v>700</v>
      </c>
      <c r="J116" s="164" t="s">
        <v>701</v>
      </c>
      <c r="K116" s="164" t="s">
        <v>701</v>
      </c>
      <c r="L116" s="164"/>
      <c r="M116" s="164" t="s">
        <v>702</v>
      </c>
      <c r="N116" s="164" t="s">
        <v>702</v>
      </c>
      <c r="O116" s="164"/>
      <c r="P116" s="164" t="s">
        <v>130</v>
      </c>
      <c r="Q116" s="164"/>
      <c r="R116" s="164" t="s">
        <v>703</v>
      </c>
      <c r="S116" s="164" t="s">
        <v>703</v>
      </c>
      <c r="T116" s="164" t="s">
        <v>704</v>
      </c>
      <c r="U116" s="164" t="s">
        <v>704</v>
      </c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73">
        <f t="shared" si="3"/>
        <v>24</v>
      </c>
      <c r="AK116" s="150" t="s">
        <v>557</v>
      </c>
      <c r="AL116" s="174">
        <f>IF(ISNUMBER(FIND("五年",#REF!)),5,3)</f>
        <v>3</v>
      </c>
      <c r="AM116" s="167"/>
    </row>
    <row r="117" ht="99.95" customHeight="1" spans="1:256">
      <c r="A117" s="163" t="s">
        <v>705</v>
      </c>
      <c r="B117" s="159">
        <v>28</v>
      </c>
      <c r="C117" s="164" t="s">
        <v>700</v>
      </c>
      <c r="D117" s="164" t="s">
        <v>700</v>
      </c>
      <c r="E117" s="164" t="s">
        <v>699</v>
      </c>
      <c r="F117" s="165"/>
      <c r="G117" s="165"/>
      <c r="H117" s="164" t="s">
        <v>702</v>
      </c>
      <c r="I117" s="164" t="s">
        <v>702</v>
      </c>
      <c r="J117" s="164"/>
      <c r="K117" s="164" t="s">
        <v>130</v>
      </c>
      <c r="L117" s="164"/>
      <c r="M117" s="164" t="s">
        <v>701</v>
      </c>
      <c r="N117" s="164" t="s">
        <v>701</v>
      </c>
      <c r="O117" s="164" t="s">
        <v>706</v>
      </c>
      <c r="P117" s="164" t="s">
        <v>706</v>
      </c>
      <c r="Q117" s="164"/>
      <c r="R117" s="164"/>
      <c r="S117" s="164"/>
      <c r="T117" s="164"/>
      <c r="U117" s="165"/>
      <c r="V117" s="165"/>
      <c r="W117" s="164" t="s">
        <v>703</v>
      </c>
      <c r="X117" s="164" t="s">
        <v>703</v>
      </c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73">
        <f t="shared" si="3"/>
        <v>24</v>
      </c>
      <c r="AK117" s="150" t="s">
        <v>557</v>
      </c>
      <c r="AL117" s="174">
        <f>IF(ISNUMBER(FIND("五年",#REF!)),5,3)</f>
        <v>3</v>
      </c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4"/>
      <c r="GE117" s="174"/>
      <c r="GF117" s="174"/>
      <c r="GG117" s="174"/>
      <c r="GH117" s="174"/>
      <c r="GI117" s="174"/>
      <c r="GJ117" s="174"/>
      <c r="GK117" s="174"/>
      <c r="GL117" s="174"/>
      <c r="GM117" s="174"/>
      <c r="GN117" s="174"/>
      <c r="GO117" s="174"/>
      <c r="GP117" s="174"/>
      <c r="GQ117" s="174"/>
      <c r="GR117" s="174"/>
      <c r="GS117" s="174"/>
      <c r="GT117" s="174"/>
      <c r="GU117" s="174"/>
      <c r="GV117" s="174"/>
      <c r="GW117" s="174"/>
      <c r="GX117" s="174"/>
      <c r="GY117" s="174"/>
      <c r="GZ117" s="174"/>
      <c r="HA117" s="174"/>
      <c r="HB117" s="174"/>
      <c r="HC117" s="174"/>
      <c r="HD117" s="174"/>
      <c r="HE117" s="174"/>
      <c r="HF117" s="174"/>
      <c r="HG117" s="174"/>
      <c r="HH117" s="174"/>
      <c r="HI117" s="174"/>
      <c r="HJ117" s="174"/>
      <c r="HK117" s="174"/>
      <c r="HL117" s="174"/>
      <c r="HM117" s="174"/>
      <c r="HN117" s="174"/>
      <c r="HO117" s="174"/>
      <c r="HP117" s="174"/>
      <c r="HQ117" s="174"/>
      <c r="HR117" s="174"/>
      <c r="HS117" s="174"/>
      <c r="HT117" s="174"/>
      <c r="HU117" s="174"/>
      <c r="HV117" s="174"/>
      <c r="HW117" s="174"/>
      <c r="HX117" s="174"/>
      <c r="HY117" s="174"/>
      <c r="HZ117" s="174"/>
      <c r="IA117" s="174"/>
      <c r="IB117" s="174"/>
      <c r="IC117" s="174"/>
      <c r="ID117" s="174"/>
      <c r="IE117" s="174"/>
      <c r="IF117" s="174"/>
      <c r="IG117" s="174"/>
      <c r="IH117" s="174"/>
      <c r="II117" s="174"/>
      <c r="IJ117" s="174"/>
      <c r="IK117" s="174"/>
      <c r="IL117" s="174"/>
      <c r="IM117" s="174"/>
      <c r="IN117" s="174"/>
      <c r="IO117" s="174"/>
      <c r="IP117" s="174"/>
      <c r="IQ117" s="174"/>
      <c r="IR117" s="174"/>
      <c r="IS117" s="174"/>
      <c r="IT117" s="174"/>
      <c r="IU117" s="174"/>
      <c r="IV117" s="174"/>
    </row>
    <row r="118" ht="99.95" customHeight="1" spans="1:256">
      <c r="A118" s="163" t="s">
        <v>707</v>
      </c>
      <c r="B118" s="159">
        <v>37</v>
      </c>
      <c r="C118" s="164" t="s">
        <v>708</v>
      </c>
      <c r="D118" s="164" t="s">
        <v>708</v>
      </c>
      <c r="E118" s="164"/>
      <c r="F118" s="164"/>
      <c r="G118" s="164"/>
      <c r="H118" s="164" t="s">
        <v>709</v>
      </c>
      <c r="I118" s="165"/>
      <c r="J118" s="164" t="s">
        <v>710</v>
      </c>
      <c r="K118" s="164" t="s">
        <v>710</v>
      </c>
      <c r="L118" s="164"/>
      <c r="M118" s="164" t="s">
        <v>646</v>
      </c>
      <c r="N118" s="164" t="s">
        <v>646</v>
      </c>
      <c r="O118" s="164"/>
      <c r="P118" s="164"/>
      <c r="Q118" s="164"/>
      <c r="R118" s="164" t="s">
        <v>711</v>
      </c>
      <c r="S118" s="164"/>
      <c r="T118" s="164"/>
      <c r="U118" s="165"/>
      <c r="V118" s="165"/>
      <c r="W118" s="164" t="s">
        <v>712</v>
      </c>
      <c r="X118" s="164" t="s">
        <v>712</v>
      </c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73">
        <f t="shared" si="3"/>
        <v>20</v>
      </c>
      <c r="AK118" s="150" t="s">
        <v>557</v>
      </c>
      <c r="AL118" s="174">
        <f>IF(ISNUMBER(FIND("五年",#REF!)),5,3)</f>
        <v>3</v>
      </c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4"/>
      <c r="EK118" s="174"/>
      <c r="EL118" s="174"/>
      <c r="EM118" s="174"/>
      <c r="EN118" s="174"/>
      <c r="EO118" s="174"/>
      <c r="EP118" s="174"/>
      <c r="EQ118" s="174"/>
      <c r="ER118" s="174"/>
      <c r="ES118" s="174"/>
      <c r="ET118" s="174"/>
      <c r="EU118" s="174"/>
      <c r="EV118" s="174"/>
      <c r="EW118" s="174"/>
      <c r="EX118" s="174"/>
      <c r="EY118" s="174"/>
      <c r="EZ118" s="174"/>
      <c r="FA118" s="174"/>
      <c r="FB118" s="174"/>
      <c r="FC118" s="174"/>
      <c r="FD118" s="174"/>
      <c r="FE118" s="174"/>
      <c r="FF118" s="174"/>
      <c r="FG118" s="174"/>
      <c r="FH118" s="174"/>
      <c r="FI118" s="174"/>
      <c r="FJ118" s="174"/>
      <c r="FK118" s="174"/>
      <c r="FL118" s="174"/>
      <c r="FM118" s="174"/>
      <c r="FN118" s="174"/>
      <c r="FO118" s="174"/>
      <c r="FP118" s="174"/>
      <c r="FQ118" s="174"/>
      <c r="FR118" s="174"/>
      <c r="FS118" s="174"/>
      <c r="FT118" s="174"/>
      <c r="FU118" s="174"/>
      <c r="FV118" s="174"/>
      <c r="FW118" s="174"/>
      <c r="FX118" s="174"/>
      <c r="FY118" s="174"/>
      <c r="FZ118" s="174"/>
      <c r="GA118" s="174"/>
      <c r="GB118" s="174"/>
      <c r="GC118" s="174"/>
      <c r="GD118" s="174"/>
      <c r="GE118" s="174"/>
      <c r="GF118" s="174"/>
      <c r="GG118" s="174"/>
      <c r="GH118" s="174"/>
      <c r="GI118" s="174"/>
      <c r="GJ118" s="174"/>
      <c r="GK118" s="174"/>
      <c r="GL118" s="174"/>
      <c r="GM118" s="174"/>
      <c r="GN118" s="174"/>
      <c r="GO118" s="174"/>
      <c r="GP118" s="174"/>
      <c r="GQ118" s="174"/>
      <c r="GR118" s="174"/>
      <c r="GS118" s="174"/>
      <c r="GT118" s="174"/>
      <c r="GU118" s="174"/>
      <c r="GV118" s="174"/>
      <c r="GW118" s="174"/>
      <c r="GX118" s="174"/>
      <c r="GY118" s="174"/>
      <c r="GZ118" s="174"/>
      <c r="HA118" s="174"/>
      <c r="HB118" s="174"/>
      <c r="HC118" s="174"/>
      <c r="HD118" s="174"/>
      <c r="HE118" s="174"/>
      <c r="HF118" s="174"/>
      <c r="HG118" s="174"/>
      <c r="HH118" s="174"/>
      <c r="HI118" s="174"/>
      <c r="HJ118" s="174"/>
      <c r="HK118" s="174"/>
      <c r="HL118" s="174"/>
      <c r="HM118" s="174"/>
      <c r="HN118" s="174"/>
      <c r="HO118" s="174"/>
      <c r="HP118" s="174"/>
      <c r="HQ118" s="174"/>
      <c r="HR118" s="174"/>
      <c r="HS118" s="174"/>
      <c r="HT118" s="174"/>
      <c r="HU118" s="174"/>
      <c r="HV118" s="174"/>
      <c r="HW118" s="174"/>
      <c r="HX118" s="174"/>
      <c r="HY118" s="174"/>
      <c r="HZ118" s="174"/>
      <c r="IA118" s="174"/>
      <c r="IB118" s="174"/>
      <c r="IC118" s="174"/>
      <c r="ID118" s="174"/>
      <c r="IE118" s="174"/>
      <c r="IF118" s="174"/>
      <c r="IG118" s="174"/>
      <c r="IH118" s="174"/>
      <c r="II118" s="174"/>
      <c r="IJ118" s="174"/>
      <c r="IK118" s="174"/>
      <c r="IL118" s="174"/>
      <c r="IM118" s="174"/>
      <c r="IN118" s="174"/>
      <c r="IO118" s="174"/>
      <c r="IP118" s="174"/>
      <c r="IQ118" s="174"/>
      <c r="IR118" s="174"/>
      <c r="IS118" s="174"/>
      <c r="IT118" s="174"/>
      <c r="IU118" s="174"/>
      <c r="IV118" s="174"/>
    </row>
    <row r="119" s="150" customFormat="1" ht="99.95" customHeight="1" spans="1:256">
      <c r="A119" s="163" t="s">
        <v>713</v>
      </c>
      <c r="B119" s="159">
        <v>34</v>
      </c>
      <c r="C119" s="164" t="s">
        <v>714</v>
      </c>
      <c r="D119" s="164"/>
      <c r="E119" s="164" t="s">
        <v>715</v>
      </c>
      <c r="F119" s="164" t="s">
        <v>714</v>
      </c>
      <c r="G119" s="164"/>
      <c r="H119" s="164" t="s">
        <v>716</v>
      </c>
      <c r="J119" s="164" t="s">
        <v>717</v>
      </c>
      <c r="K119" s="164" t="s">
        <v>371</v>
      </c>
      <c r="L119" s="164"/>
      <c r="M119" s="164"/>
      <c r="N119" s="164" t="s">
        <v>211</v>
      </c>
      <c r="P119" s="164" t="s">
        <v>718</v>
      </c>
      <c r="Q119" s="164"/>
      <c r="R119" s="152"/>
      <c r="S119" s="164" t="s">
        <v>719</v>
      </c>
      <c r="T119" s="164" t="s">
        <v>720</v>
      </c>
      <c r="U119" s="164" t="s">
        <v>720</v>
      </c>
      <c r="V119" s="164"/>
      <c r="W119" s="164"/>
      <c r="X119" s="164" t="s">
        <v>590</v>
      </c>
      <c r="Y119" s="164"/>
      <c r="Z119" s="164"/>
      <c r="AA119" s="164"/>
      <c r="AB119" s="164" t="s">
        <v>718</v>
      </c>
      <c r="AC119" s="164"/>
      <c r="AD119" s="164"/>
      <c r="AE119" s="164"/>
      <c r="AF119" s="164"/>
      <c r="AG119" s="164"/>
      <c r="AH119" s="164"/>
      <c r="AI119" s="164"/>
      <c r="AJ119" s="173">
        <f t="shared" si="3"/>
        <v>26</v>
      </c>
      <c r="AK119" s="150" t="s">
        <v>721</v>
      </c>
      <c r="AL119" s="174">
        <f>IF(ISNUMBER(FIND("五年",#REF!)),5,3)</f>
        <v>3</v>
      </c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4"/>
      <c r="ES119" s="174"/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E119" s="174"/>
      <c r="FF119" s="174"/>
      <c r="FG119" s="174"/>
      <c r="FH119" s="174"/>
      <c r="FI119" s="174"/>
      <c r="FJ119" s="174"/>
      <c r="FK119" s="174"/>
      <c r="FL119" s="174"/>
      <c r="FM119" s="174"/>
      <c r="FN119" s="174"/>
      <c r="FO119" s="174"/>
      <c r="FP119" s="174"/>
      <c r="FQ119" s="174"/>
      <c r="FR119" s="174"/>
      <c r="FS119" s="174"/>
      <c r="FT119" s="174"/>
      <c r="FU119" s="174"/>
      <c r="FV119" s="174"/>
      <c r="FW119" s="174"/>
      <c r="FX119" s="174"/>
      <c r="FY119" s="174"/>
      <c r="FZ119" s="174"/>
      <c r="GA119" s="174"/>
      <c r="GB119" s="174"/>
      <c r="GC119" s="174"/>
      <c r="GD119" s="174"/>
      <c r="GE119" s="174"/>
      <c r="GF119" s="174"/>
      <c r="GG119" s="174"/>
      <c r="GH119" s="174"/>
      <c r="GI119" s="174"/>
      <c r="GJ119" s="174"/>
      <c r="GK119" s="174"/>
      <c r="GL119" s="174"/>
      <c r="GM119" s="174"/>
      <c r="GN119" s="174"/>
      <c r="GO119" s="174"/>
      <c r="GP119" s="174"/>
      <c r="GQ119" s="174"/>
      <c r="GR119" s="174"/>
      <c r="GS119" s="174"/>
      <c r="GT119" s="174"/>
      <c r="GU119" s="174"/>
      <c r="GV119" s="174"/>
      <c r="GW119" s="174"/>
      <c r="GX119" s="174"/>
      <c r="GY119" s="174"/>
      <c r="GZ119" s="174"/>
      <c r="HA119" s="174"/>
      <c r="HB119" s="174"/>
      <c r="HC119" s="174"/>
      <c r="HD119" s="174"/>
      <c r="HE119" s="174"/>
      <c r="HF119" s="174"/>
      <c r="HG119" s="174"/>
      <c r="HH119" s="174"/>
      <c r="HI119" s="174"/>
      <c r="HJ119" s="174"/>
      <c r="HK119" s="174"/>
      <c r="HL119" s="174"/>
      <c r="HM119" s="174"/>
      <c r="HN119" s="174"/>
      <c r="HO119" s="174"/>
      <c r="HP119" s="174"/>
      <c r="HQ119" s="174"/>
      <c r="HR119" s="174"/>
      <c r="HS119" s="174"/>
      <c r="HT119" s="174"/>
      <c r="HU119" s="174"/>
      <c r="HV119" s="174"/>
      <c r="HW119" s="174"/>
      <c r="HX119" s="174"/>
      <c r="HY119" s="174"/>
      <c r="HZ119" s="174"/>
      <c r="IA119" s="174"/>
      <c r="IB119" s="174"/>
      <c r="IC119" s="174"/>
      <c r="ID119" s="174"/>
      <c r="IE119" s="174"/>
      <c r="IF119" s="174"/>
      <c r="IG119" s="174"/>
      <c r="IH119" s="174"/>
      <c r="II119" s="174"/>
      <c r="IJ119" s="174"/>
      <c r="IK119" s="174"/>
      <c r="IL119" s="174"/>
      <c r="IM119" s="174"/>
      <c r="IN119" s="174"/>
      <c r="IO119" s="174"/>
      <c r="IP119" s="174"/>
      <c r="IQ119" s="174"/>
      <c r="IR119" s="174"/>
      <c r="IS119" s="174"/>
      <c r="IT119" s="174"/>
      <c r="IU119" s="174"/>
      <c r="IV119" s="174"/>
    </row>
    <row r="120" s="150" customFormat="1" ht="99.95" customHeight="1" spans="1:256">
      <c r="A120" s="163" t="s">
        <v>722</v>
      </c>
      <c r="B120" s="159">
        <v>34</v>
      </c>
      <c r="C120" s="164" t="s">
        <v>714</v>
      </c>
      <c r="D120" s="164"/>
      <c r="E120" s="164" t="s">
        <v>715</v>
      </c>
      <c r="F120" s="164" t="s">
        <v>714</v>
      </c>
      <c r="G120" s="164"/>
      <c r="H120" s="164" t="s">
        <v>716</v>
      </c>
      <c r="I120" s="165"/>
      <c r="J120" s="164" t="s">
        <v>717</v>
      </c>
      <c r="K120" s="164" t="s">
        <v>371</v>
      </c>
      <c r="L120" s="164"/>
      <c r="M120" s="164"/>
      <c r="N120" s="152"/>
      <c r="O120" s="164" t="s">
        <v>257</v>
      </c>
      <c r="P120" s="164" t="s">
        <v>718</v>
      </c>
      <c r="Q120" s="164"/>
      <c r="R120" s="164"/>
      <c r="S120" s="164" t="s">
        <v>719</v>
      </c>
      <c r="T120" s="164" t="s">
        <v>720</v>
      </c>
      <c r="U120" s="164" t="s">
        <v>720</v>
      </c>
      <c r="V120" s="164"/>
      <c r="W120" s="152"/>
      <c r="X120" s="164" t="s">
        <v>590</v>
      </c>
      <c r="Y120" s="164"/>
      <c r="Z120" s="164"/>
      <c r="AA120" s="164"/>
      <c r="AB120" s="164" t="s">
        <v>718</v>
      </c>
      <c r="AC120" s="164"/>
      <c r="AD120" s="164"/>
      <c r="AE120" s="164"/>
      <c r="AF120" s="164"/>
      <c r="AG120" s="164"/>
      <c r="AH120" s="164"/>
      <c r="AI120" s="164"/>
      <c r="AJ120" s="173">
        <f t="shared" si="3"/>
        <v>26</v>
      </c>
      <c r="AK120" s="150" t="s">
        <v>721</v>
      </c>
      <c r="AL120" s="174">
        <f>IF(ISNUMBER(FIND("五年",#REF!)),5,3)</f>
        <v>3</v>
      </c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4"/>
      <c r="DT120" s="174"/>
      <c r="DU120" s="174"/>
      <c r="DV120" s="174"/>
      <c r="DW120" s="174"/>
      <c r="DX120" s="174"/>
      <c r="DY120" s="174"/>
      <c r="DZ120" s="174"/>
      <c r="EA120" s="174"/>
      <c r="EB120" s="174"/>
      <c r="EC120" s="174"/>
      <c r="ED120" s="174"/>
      <c r="EE120" s="174"/>
      <c r="EF120" s="174"/>
      <c r="EG120" s="174"/>
      <c r="EH120" s="174"/>
      <c r="EI120" s="174"/>
      <c r="EJ120" s="174"/>
      <c r="EK120" s="174"/>
      <c r="EL120" s="174"/>
      <c r="EM120" s="174"/>
      <c r="EN120" s="174"/>
      <c r="EO120" s="174"/>
      <c r="EP120" s="174"/>
      <c r="EQ120" s="174"/>
      <c r="ER120" s="174"/>
      <c r="ES120" s="174"/>
      <c r="ET120" s="174"/>
      <c r="EU120" s="174"/>
      <c r="EV120" s="174"/>
      <c r="EW120" s="174"/>
      <c r="EX120" s="174"/>
      <c r="EY120" s="174"/>
      <c r="EZ120" s="174"/>
      <c r="FA120" s="174"/>
      <c r="FB120" s="174"/>
      <c r="FC120" s="174"/>
      <c r="FD120" s="174"/>
      <c r="FE120" s="174"/>
      <c r="FF120" s="174"/>
      <c r="FG120" s="174"/>
      <c r="FH120" s="174"/>
      <c r="FI120" s="174"/>
      <c r="FJ120" s="174"/>
      <c r="FK120" s="174"/>
      <c r="FL120" s="174"/>
      <c r="FM120" s="174"/>
      <c r="FN120" s="174"/>
      <c r="FO120" s="174"/>
      <c r="FP120" s="174"/>
      <c r="FQ120" s="174"/>
      <c r="FR120" s="174"/>
      <c r="FS120" s="174"/>
      <c r="FT120" s="174"/>
      <c r="FU120" s="174"/>
      <c r="FV120" s="174"/>
      <c r="FW120" s="174"/>
      <c r="FX120" s="174"/>
      <c r="FY120" s="174"/>
      <c r="FZ120" s="174"/>
      <c r="GA120" s="174"/>
      <c r="GB120" s="174"/>
      <c r="GC120" s="174"/>
      <c r="GD120" s="174"/>
      <c r="GE120" s="174"/>
      <c r="GF120" s="174"/>
      <c r="GG120" s="174"/>
      <c r="GH120" s="174"/>
      <c r="GI120" s="174"/>
      <c r="GJ120" s="174"/>
      <c r="GK120" s="174"/>
      <c r="GL120" s="174"/>
      <c r="GM120" s="174"/>
      <c r="GN120" s="174"/>
      <c r="GO120" s="174"/>
      <c r="GP120" s="174"/>
      <c r="GQ120" s="174"/>
      <c r="GR120" s="174"/>
      <c r="GS120" s="174"/>
      <c r="GT120" s="174"/>
      <c r="GU120" s="174"/>
      <c r="GV120" s="174"/>
      <c r="GW120" s="174"/>
      <c r="GX120" s="174"/>
      <c r="GY120" s="174"/>
      <c r="GZ120" s="174"/>
      <c r="HA120" s="174"/>
      <c r="HB120" s="174"/>
      <c r="HC120" s="174"/>
      <c r="HD120" s="174"/>
      <c r="HE120" s="174"/>
      <c r="HF120" s="174"/>
      <c r="HG120" s="174"/>
      <c r="HH120" s="174"/>
      <c r="HI120" s="174"/>
      <c r="HJ120" s="174"/>
      <c r="HK120" s="174"/>
      <c r="HL120" s="174"/>
      <c r="HM120" s="174"/>
      <c r="HN120" s="174"/>
      <c r="HO120" s="174"/>
      <c r="HP120" s="174"/>
      <c r="HQ120" s="174"/>
      <c r="HR120" s="174"/>
      <c r="HS120" s="174"/>
      <c r="HT120" s="174"/>
      <c r="HU120" s="174"/>
      <c r="HV120" s="174"/>
      <c r="HW120" s="174"/>
      <c r="HX120" s="174"/>
      <c r="HY120" s="174"/>
      <c r="HZ120" s="174"/>
      <c r="IA120" s="174"/>
      <c r="IB120" s="174"/>
      <c r="IC120" s="174"/>
      <c r="ID120" s="174"/>
      <c r="IE120" s="174"/>
      <c r="IF120" s="174"/>
      <c r="IG120" s="174"/>
      <c r="IH120" s="174"/>
      <c r="II120" s="174"/>
      <c r="IJ120" s="174"/>
      <c r="IK120" s="174"/>
      <c r="IL120" s="174"/>
      <c r="IM120" s="174"/>
      <c r="IN120" s="174"/>
      <c r="IO120" s="174"/>
      <c r="IP120" s="174"/>
      <c r="IQ120" s="174"/>
      <c r="IR120" s="174"/>
      <c r="IS120" s="174"/>
      <c r="IT120" s="174"/>
      <c r="IU120" s="174"/>
      <c r="IV120" s="174"/>
    </row>
    <row r="121" ht="99.95" customHeight="1" spans="1:256">
      <c r="A121" s="163" t="s">
        <v>723</v>
      </c>
      <c r="B121" s="159">
        <v>45</v>
      </c>
      <c r="C121" s="164"/>
      <c r="D121" s="164"/>
      <c r="E121" s="164" t="s">
        <v>714</v>
      </c>
      <c r="F121" s="164" t="s">
        <v>724</v>
      </c>
      <c r="G121" s="164"/>
      <c r="H121" s="164"/>
      <c r="I121" s="164" t="s">
        <v>725</v>
      </c>
      <c r="J121" s="164" t="s">
        <v>371</v>
      </c>
      <c r="K121" s="164" t="s">
        <v>717</v>
      </c>
      <c r="L121" s="164"/>
      <c r="M121" s="164"/>
      <c r="N121" s="164" t="s">
        <v>257</v>
      </c>
      <c r="O121" s="164" t="s">
        <v>718</v>
      </c>
      <c r="P121" s="164" t="s">
        <v>726</v>
      </c>
      <c r="Q121" s="164"/>
      <c r="R121" s="164"/>
      <c r="S121" s="164" t="s">
        <v>34</v>
      </c>
      <c r="T121" s="164" t="s">
        <v>726</v>
      </c>
      <c r="U121" s="164" t="s">
        <v>714</v>
      </c>
      <c r="V121" s="164"/>
      <c r="W121" s="164"/>
      <c r="X121" s="164" t="s">
        <v>34</v>
      </c>
      <c r="Y121" s="164"/>
      <c r="Z121" s="164"/>
      <c r="AA121" s="164" t="s">
        <v>718</v>
      </c>
      <c r="AB121" s="164"/>
      <c r="AC121" s="164"/>
      <c r="AD121" s="164"/>
      <c r="AE121" s="164"/>
      <c r="AF121" s="164"/>
      <c r="AG121" s="164"/>
      <c r="AH121" s="164"/>
      <c r="AI121" s="164"/>
      <c r="AJ121" s="173">
        <f t="shared" si="3"/>
        <v>26</v>
      </c>
      <c r="AK121" s="150" t="s">
        <v>721</v>
      </c>
      <c r="AL121" s="174">
        <f>IF(ISNUMBER(FIND("五年",#REF!)),5,3)</f>
        <v>3</v>
      </c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4"/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F121" s="174"/>
      <c r="FG121" s="174"/>
      <c r="FH121" s="174"/>
      <c r="FI121" s="174"/>
      <c r="FJ121" s="174"/>
      <c r="FK121" s="174"/>
      <c r="FL121" s="174"/>
      <c r="FM121" s="174"/>
      <c r="FN121" s="174"/>
      <c r="FO121" s="174"/>
      <c r="FP121" s="174"/>
      <c r="FQ121" s="174"/>
      <c r="FR121" s="174"/>
      <c r="FS121" s="174"/>
      <c r="FT121" s="174"/>
      <c r="FU121" s="174"/>
      <c r="FV121" s="174"/>
      <c r="FW121" s="174"/>
      <c r="FX121" s="174"/>
      <c r="FY121" s="174"/>
      <c r="FZ121" s="174"/>
      <c r="GA121" s="174"/>
      <c r="GB121" s="174"/>
      <c r="GC121" s="174"/>
      <c r="GD121" s="174"/>
      <c r="GE121" s="174"/>
      <c r="GF121" s="174"/>
      <c r="GG121" s="174"/>
      <c r="GH121" s="174"/>
      <c r="GI121" s="174"/>
      <c r="GJ121" s="174"/>
      <c r="GK121" s="174"/>
      <c r="GL121" s="174"/>
      <c r="GM121" s="174"/>
      <c r="GN121" s="174"/>
      <c r="GO121" s="174"/>
      <c r="GP121" s="174"/>
      <c r="GQ121" s="174"/>
      <c r="GR121" s="174"/>
      <c r="GS121" s="174"/>
      <c r="GT121" s="174"/>
      <c r="GU121" s="174"/>
      <c r="GV121" s="174"/>
      <c r="GW121" s="174"/>
      <c r="GX121" s="174"/>
      <c r="GY121" s="174"/>
      <c r="GZ121" s="174"/>
      <c r="HA121" s="174"/>
      <c r="HB121" s="174"/>
      <c r="HC121" s="174"/>
      <c r="HD121" s="174"/>
      <c r="HE121" s="174"/>
      <c r="HF121" s="174"/>
      <c r="HG121" s="174"/>
      <c r="HH121" s="174"/>
      <c r="HI121" s="174"/>
      <c r="HJ121" s="174"/>
      <c r="HK121" s="174"/>
      <c r="HL121" s="174"/>
      <c r="HM121" s="174"/>
      <c r="HN121" s="174"/>
      <c r="HO121" s="174"/>
      <c r="HP121" s="174"/>
      <c r="HQ121" s="174"/>
      <c r="HR121" s="174"/>
      <c r="HS121" s="174"/>
      <c r="HT121" s="174"/>
      <c r="HU121" s="174"/>
      <c r="HV121" s="174"/>
      <c r="HW121" s="174"/>
      <c r="HX121" s="174"/>
      <c r="HY121" s="174"/>
      <c r="HZ121" s="174"/>
      <c r="IA121" s="174"/>
      <c r="IB121" s="174"/>
      <c r="IC121" s="174"/>
      <c r="ID121" s="174"/>
      <c r="IE121" s="174"/>
      <c r="IF121" s="174"/>
      <c r="IG121" s="174"/>
      <c r="IH121" s="174"/>
      <c r="II121" s="174"/>
      <c r="IJ121" s="174"/>
      <c r="IK121" s="174"/>
      <c r="IL121" s="174"/>
      <c r="IM121" s="174"/>
      <c r="IN121" s="174"/>
      <c r="IO121" s="174"/>
      <c r="IP121" s="174"/>
      <c r="IQ121" s="174"/>
      <c r="IR121" s="174"/>
      <c r="IS121" s="174"/>
      <c r="IT121" s="174"/>
      <c r="IU121" s="174"/>
      <c r="IV121" s="174"/>
    </row>
    <row r="122" ht="99.95" customHeight="1" spans="1:256">
      <c r="A122" s="163" t="s">
        <v>727</v>
      </c>
      <c r="B122" s="159">
        <v>30</v>
      </c>
      <c r="C122" s="164" t="s">
        <v>245</v>
      </c>
      <c r="D122" s="164"/>
      <c r="E122" s="164" t="s">
        <v>728</v>
      </c>
      <c r="F122" s="164" t="s">
        <v>728</v>
      </c>
      <c r="G122" s="164"/>
      <c r="H122" s="164"/>
      <c r="I122" s="164" t="s">
        <v>257</v>
      </c>
      <c r="J122" s="164" t="s">
        <v>371</v>
      </c>
      <c r="K122" s="164" t="s">
        <v>717</v>
      </c>
      <c r="L122" s="164"/>
      <c r="M122" s="164"/>
      <c r="N122" s="164"/>
      <c r="O122" s="164" t="s">
        <v>718</v>
      </c>
      <c r="P122" s="164" t="s">
        <v>726</v>
      </c>
      <c r="Q122" s="164"/>
      <c r="R122" s="164"/>
      <c r="S122" s="164"/>
      <c r="T122" s="164" t="s">
        <v>726</v>
      </c>
      <c r="U122" s="165"/>
      <c r="V122" s="165"/>
      <c r="W122" s="164"/>
      <c r="X122" s="164" t="s">
        <v>245</v>
      </c>
      <c r="Y122" s="164"/>
      <c r="AA122" s="164" t="s">
        <v>718</v>
      </c>
      <c r="AC122" s="164" t="s">
        <v>729</v>
      </c>
      <c r="AD122" s="164" t="s">
        <v>729</v>
      </c>
      <c r="AE122" s="164"/>
      <c r="AF122" s="164"/>
      <c r="AG122" s="164"/>
      <c r="AH122" s="164"/>
      <c r="AI122" s="164"/>
      <c r="AJ122" s="173">
        <f t="shared" si="3"/>
        <v>26</v>
      </c>
      <c r="AK122" s="150" t="s">
        <v>721</v>
      </c>
      <c r="AL122" s="174">
        <f>IF(ISNUMBER(FIND("五年",#REF!)),5,3)</f>
        <v>3</v>
      </c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174"/>
      <c r="GE122" s="174"/>
      <c r="GF122" s="174"/>
      <c r="GG122" s="174"/>
      <c r="GH122" s="174"/>
      <c r="GI122" s="174"/>
      <c r="GJ122" s="174"/>
      <c r="GK122" s="174"/>
      <c r="GL122" s="174"/>
      <c r="GM122" s="174"/>
      <c r="GN122" s="174"/>
      <c r="GO122" s="174"/>
      <c r="GP122" s="174"/>
      <c r="GQ122" s="174"/>
      <c r="GR122" s="174"/>
      <c r="GS122" s="174"/>
      <c r="GT122" s="174"/>
      <c r="GU122" s="174"/>
      <c r="GV122" s="174"/>
      <c r="GW122" s="174"/>
      <c r="GX122" s="174"/>
      <c r="GY122" s="174"/>
      <c r="GZ122" s="174"/>
      <c r="HA122" s="174"/>
      <c r="HB122" s="174"/>
      <c r="HC122" s="174"/>
      <c r="HD122" s="174"/>
      <c r="HE122" s="174"/>
      <c r="HF122" s="174"/>
      <c r="HG122" s="174"/>
      <c r="HH122" s="174"/>
      <c r="HI122" s="174"/>
      <c r="HJ122" s="174"/>
      <c r="HK122" s="174"/>
      <c r="HL122" s="174"/>
      <c r="HM122" s="174"/>
      <c r="HN122" s="174"/>
      <c r="HO122" s="174"/>
      <c r="HP122" s="174"/>
      <c r="HQ122" s="174"/>
      <c r="HR122" s="174"/>
      <c r="HS122" s="174"/>
      <c r="HT122" s="174"/>
      <c r="HU122" s="174"/>
      <c r="HV122" s="174"/>
      <c r="HW122" s="174"/>
      <c r="HX122" s="174"/>
      <c r="HY122" s="174"/>
      <c r="HZ122" s="174"/>
      <c r="IA122" s="174"/>
      <c r="IB122" s="174"/>
      <c r="IC122" s="174"/>
      <c r="ID122" s="174"/>
      <c r="IE122" s="174"/>
      <c r="IF122" s="174"/>
      <c r="IG122" s="174"/>
      <c r="IH122" s="174"/>
      <c r="II122" s="174"/>
      <c r="IJ122" s="174"/>
      <c r="IK122" s="174"/>
      <c r="IL122" s="174"/>
      <c r="IM122" s="174"/>
      <c r="IN122" s="174"/>
      <c r="IO122" s="174"/>
      <c r="IP122" s="174"/>
      <c r="IQ122" s="174"/>
      <c r="IR122" s="174"/>
      <c r="IS122" s="174"/>
      <c r="IT122" s="174"/>
      <c r="IU122" s="174"/>
      <c r="IV122" s="174"/>
    </row>
    <row r="123" ht="99.95" customHeight="1" spans="1:256">
      <c r="A123" s="163" t="s">
        <v>730</v>
      </c>
      <c r="B123" s="159">
        <v>52</v>
      </c>
      <c r="C123" s="164"/>
      <c r="D123" s="164" t="s">
        <v>257</v>
      </c>
      <c r="E123" s="164"/>
      <c r="F123" s="164"/>
      <c r="G123" s="164"/>
      <c r="H123" s="164" t="s">
        <v>731</v>
      </c>
      <c r="I123" s="164" t="s">
        <v>574</v>
      </c>
      <c r="J123" s="164"/>
      <c r="K123" s="164" t="s">
        <v>96</v>
      </c>
      <c r="L123" s="164"/>
      <c r="M123" s="164" t="s">
        <v>732</v>
      </c>
      <c r="O123" s="164" t="s">
        <v>733</v>
      </c>
      <c r="P123" s="164" t="s">
        <v>365</v>
      </c>
      <c r="Q123" s="164"/>
      <c r="R123" s="164" t="s">
        <v>734</v>
      </c>
      <c r="S123" s="164" t="s">
        <v>734</v>
      </c>
      <c r="T123" s="167" t="s">
        <v>223</v>
      </c>
      <c r="U123" s="164" t="s">
        <v>223</v>
      </c>
      <c r="V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73">
        <f t="shared" si="3"/>
        <v>22</v>
      </c>
      <c r="AK123" s="150" t="s">
        <v>721</v>
      </c>
      <c r="AL123" s="174">
        <f>IF(ISNUMBER(FIND("五年",#REF!)),5,3)</f>
        <v>3</v>
      </c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174"/>
      <c r="EJ123" s="174"/>
      <c r="EK123" s="174"/>
      <c r="EL123" s="174"/>
      <c r="EM123" s="174"/>
      <c r="EN123" s="174"/>
      <c r="EO123" s="174"/>
      <c r="EP123" s="174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174"/>
      <c r="GE123" s="174"/>
      <c r="GF123" s="174"/>
      <c r="GG123" s="174"/>
      <c r="GH123" s="174"/>
      <c r="GI123" s="174"/>
      <c r="GJ123" s="174"/>
      <c r="GK123" s="174"/>
      <c r="GL123" s="174"/>
      <c r="GM123" s="174"/>
      <c r="GN123" s="174"/>
      <c r="GO123" s="174"/>
      <c r="GP123" s="174"/>
      <c r="GQ123" s="174"/>
      <c r="GR123" s="174"/>
      <c r="GS123" s="174"/>
      <c r="GT123" s="174"/>
      <c r="GU123" s="174"/>
      <c r="GV123" s="174"/>
      <c r="GW123" s="174"/>
      <c r="GX123" s="174"/>
      <c r="GY123" s="174"/>
      <c r="GZ123" s="174"/>
      <c r="HA123" s="174"/>
      <c r="HB123" s="174"/>
      <c r="HC123" s="174"/>
      <c r="HD123" s="174"/>
      <c r="HE123" s="174"/>
      <c r="HF123" s="174"/>
      <c r="HG123" s="174"/>
      <c r="HH123" s="174"/>
      <c r="HI123" s="174"/>
      <c r="HJ123" s="174"/>
      <c r="HK123" s="174"/>
      <c r="HL123" s="174"/>
      <c r="HM123" s="174"/>
      <c r="HN123" s="174"/>
      <c r="HO123" s="174"/>
      <c r="HP123" s="174"/>
      <c r="HQ123" s="174"/>
      <c r="HR123" s="174"/>
      <c r="HS123" s="174"/>
      <c r="HT123" s="174"/>
      <c r="HU123" s="174"/>
      <c r="HV123" s="174"/>
      <c r="HW123" s="174"/>
      <c r="HX123" s="174"/>
      <c r="HY123" s="174"/>
      <c r="HZ123" s="174"/>
      <c r="IA123" s="174"/>
      <c r="IB123" s="174"/>
      <c r="IC123" s="174"/>
      <c r="ID123" s="174"/>
      <c r="IE123" s="174"/>
      <c r="IF123" s="174"/>
      <c r="IG123" s="174"/>
      <c r="IH123" s="174"/>
      <c r="II123" s="174"/>
      <c r="IJ123" s="174"/>
      <c r="IK123" s="174"/>
      <c r="IL123" s="174"/>
      <c r="IM123" s="174"/>
      <c r="IN123" s="174"/>
      <c r="IO123" s="174"/>
      <c r="IP123" s="174"/>
      <c r="IQ123" s="174"/>
      <c r="IR123" s="174"/>
      <c r="IS123" s="174"/>
      <c r="IT123" s="174"/>
      <c r="IU123" s="174"/>
      <c r="IV123" s="174"/>
    </row>
    <row r="124" ht="99.95" customHeight="1" spans="1:256">
      <c r="A124" s="163" t="s">
        <v>735</v>
      </c>
      <c r="B124" s="159">
        <v>45</v>
      </c>
      <c r="C124" s="164" t="s">
        <v>476</v>
      </c>
      <c r="D124" s="164"/>
      <c r="E124" s="164" t="s">
        <v>66</v>
      </c>
      <c r="G124" s="164"/>
      <c r="H124" s="164"/>
      <c r="I124" s="165"/>
      <c r="J124" s="164" t="s">
        <v>478</v>
      </c>
      <c r="L124" s="164"/>
      <c r="M124" s="164"/>
      <c r="N124" s="164" t="s">
        <v>339</v>
      </c>
      <c r="O124" s="164" t="s">
        <v>736</v>
      </c>
      <c r="P124" s="164" t="s">
        <v>257</v>
      </c>
      <c r="Q124" s="164"/>
      <c r="R124" s="164" t="s">
        <v>737</v>
      </c>
      <c r="S124" s="164" t="s">
        <v>737</v>
      </c>
      <c r="T124" s="164" t="s">
        <v>588</v>
      </c>
      <c r="U124" s="164" t="s">
        <v>738</v>
      </c>
      <c r="V124" s="164"/>
      <c r="W124" s="164" t="s">
        <v>588</v>
      </c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 t="s">
        <v>739</v>
      </c>
      <c r="AH124" s="164" t="s">
        <v>739</v>
      </c>
      <c r="AI124" s="164"/>
      <c r="AJ124" s="173">
        <f t="shared" si="3"/>
        <v>26</v>
      </c>
      <c r="AK124" s="150" t="s">
        <v>721</v>
      </c>
      <c r="AL124" s="174">
        <f>IF(ISNUMBER(FIND("五年",#REF!)),5,3)</f>
        <v>3</v>
      </c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  <c r="DZ124" s="174"/>
      <c r="EA124" s="174"/>
      <c r="EB124" s="174"/>
      <c r="EC124" s="174"/>
      <c r="ED124" s="174"/>
      <c r="EE124" s="174"/>
      <c r="EF124" s="174"/>
      <c r="EG124" s="174"/>
      <c r="EH124" s="174"/>
      <c r="EI124" s="174"/>
      <c r="EJ124" s="174"/>
      <c r="EK124" s="174"/>
      <c r="EL124" s="174"/>
      <c r="EM124" s="174"/>
      <c r="EN124" s="174"/>
      <c r="EO124" s="174"/>
      <c r="EP124" s="174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174"/>
      <c r="GE124" s="174"/>
      <c r="GF124" s="174"/>
      <c r="GG124" s="174"/>
      <c r="GH124" s="174"/>
      <c r="GI124" s="174"/>
      <c r="GJ124" s="174"/>
      <c r="GK124" s="174"/>
      <c r="GL124" s="174"/>
      <c r="GM124" s="174"/>
      <c r="GN124" s="174"/>
      <c r="GO124" s="174"/>
      <c r="GP124" s="174"/>
      <c r="GQ124" s="174"/>
      <c r="GR124" s="174"/>
      <c r="GS124" s="174"/>
      <c r="GT124" s="174"/>
      <c r="GU124" s="174"/>
      <c r="GV124" s="174"/>
      <c r="GW124" s="174"/>
      <c r="GX124" s="174"/>
      <c r="GY124" s="174"/>
      <c r="GZ124" s="174"/>
      <c r="HA124" s="174"/>
      <c r="HB124" s="174"/>
      <c r="HC124" s="174"/>
      <c r="HD124" s="174"/>
      <c r="HE124" s="174"/>
      <c r="HF124" s="174"/>
      <c r="HG124" s="174"/>
      <c r="HH124" s="174"/>
      <c r="HI124" s="174"/>
      <c r="HJ124" s="174"/>
      <c r="HK124" s="174"/>
      <c r="HL124" s="174"/>
      <c r="HM124" s="174"/>
      <c r="HN124" s="174"/>
      <c r="HO124" s="174"/>
      <c r="HP124" s="174"/>
      <c r="HQ124" s="174"/>
      <c r="HR124" s="174"/>
      <c r="HS124" s="174"/>
      <c r="HT124" s="174"/>
      <c r="HU124" s="174"/>
      <c r="HV124" s="174"/>
      <c r="HW124" s="174"/>
      <c r="HX124" s="174"/>
      <c r="HY124" s="174"/>
      <c r="HZ124" s="174"/>
      <c r="IA124" s="174"/>
      <c r="IB124" s="174"/>
      <c r="IC124" s="174"/>
      <c r="ID124" s="174"/>
      <c r="IE124" s="174"/>
      <c r="IF124" s="174"/>
      <c r="IG124" s="174"/>
      <c r="IH124" s="174"/>
      <c r="II124" s="174"/>
      <c r="IJ124" s="174"/>
      <c r="IK124" s="174"/>
      <c r="IL124" s="174"/>
      <c r="IM124" s="174"/>
      <c r="IN124" s="174"/>
      <c r="IO124" s="174"/>
      <c r="IP124" s="174"/>
      <c r="IQ124" s="174"/>
      <c r="IR124" s="174"/>
      <c r="IS124" s="174"/>
      <c r="IT124" s="174"/>
      <c r="IU124" s="174"/>
      <c r="IV124" s="174"/>
    </row>
    <row r="125" ht="99.95" customHeight="1" spans="1:256">
      <c r="A125" s="163" t="s">
        <v>740</v>
      </c>
      <c r="B125" s="159">
        <v>45</v>
      </c>
      <c r="C125" s="164"/>
      <c r="D125" s="164" t="s">
        <v>356</v>
      </c>
      <c r="E125" s="164"/>
      <c r="F125" s="164"/>
      <c r="G125" s="164"/>
      <c r="H125" s="164" t="s">
        <v>741</v>
      </c>
      <c r="I125" s="165"/>
      <c r="J125" s="164" t="s">
        <v>50</v>
      </c>
      <c r="K125" s="164"/>
      <c r="L125" s="164"/>
      <c r="M125" s="164" t="s">
        <v>480</v>
      </c>
      <c r="N125" s="164" t="s">
        <v>339</v>
      </c>
      <c r="O125" s="164"/>
      <c r="P125" s="164" t="s">
        <v>733</v>
      </c>
      <c r="Q125" s="164"/>
      <c r="R125" s="164"/>
      <c r="S125" s="164" t="s">
        <v>741</v>
      </c>
      <c r="T125" s="164" t="s">
        <v>51</v>
      </c>
      <c r="U125" s="164" t="s">
        <v>742</v>
      </c>
      <c r="V125" s="164"/>
      <c r="X125" s="164" t="s">
        <v>482</v>
      </c>
      <c r="Y125" s="164"/>
      <c r="Z125" s="164"/>
      <c r="AA125" s="164"/>
      <c r="AB125" s="164"/>
      <c r="AC125" s="164"/>
      <c r="AD125" s="164"/>
      <c r="AE125" s="164" t="s">
        <v>743</v>
      </c>
      <c r="AF125" s="164" t="s">
        <v>743</v>
      </c>
      <c r="AG125" s="164"/>
      <c r="AH125" s="164"/>
      <c r="AI125" s="164"/>
      <c r="AJ125" s="173">
        <f t="shared" si="3"/>
        <v>24</v>
      </c>
      <c r="AK125" s="150" t="s">
        <v>721</v>
      </c>
      <c r="AL125" s="174">
        <f>IF(ISNUMBER(FIND("五年",#REF!)),5,3)</f>
        <v>3</v>
      </c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  <c r="DZ125" s="174"/>
      <c r="EA125" s="174"/>
      <c r="EB125" s="174"/>
      <c r="EC125" s="174"/>
      <c r="ED125" s="174"/>
      <c r="EE125" s="174"/>
      <c r="EF125" s="174"/>
      <c r="EG125" s="174"/>
      <c r="EH125" s="174"/>
      <c r="EI125" s="174"/>
      <c r="EJ125" s="174"/>
      <c r="EK125" s="174"/>
      <c r="EL125" s="174"/>
      <c r="EM125" s="174"/>
      <c r="EN125" s="174"/>
      <c r="EO125" s="174"/>
      <c r="EP125" s="174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174"/>
      <c r="GE125" s="174"/>
      <c r="GF125" s="174"/>
      <c r="GG125" s="174"/>
      <c r="GH125" s="174"/>
      <c r="GI125" s="174"/>
      <c r="GJ125" s="174"/>
      <c r="GK125" s="174"/>
      <c r="GL125" s="174"/>
      <c r="GM125" s="174"/>
      <c r="GN125" s="174"/>
      <c r="GO125" s="174"/>
      <c r="GP125" s="174"/>
      <c r="GQ125" s="174"/>
      <c r="GR125" s="174"/>
      <c r="GS125" s="174"/>
      <c r="GT125" s="174"/>
      <c r="GU125" s="174"/>
      <c r="GV125" s="174"/>
      <c r="GW125" s="174"/>
      <c r="GX125" s="174"/>
      <c r="GY125" s="174"/>
      <c r="GZ125" s="174"/>
      <c r="HA125" s="174"/>
      <c r="HB125" s="174"/>
      <c r="HC125" s="174"/>
      <c r="HD125" s="174"/>
      <c r="HE125" s="174"/>
      <c r="HF125" s="174"/>
      <c r="HG125" s="174"/>
      <c r="HH125" s="174"/>
      <c r="HI125" s="174"/>
      <c r="HJ125" s="174"/>
      <c r="HK125" s="174"/>
      <c r="HL125" s="174"/>
      <c r="HM125" s="174"/>
      <c r="HN125" s="174"/>
      <c r="HO125" s="174"/>
      <c r="HP125" s="174"/>
      <c r="HQ125" s="174"/>
      <c r="HR125" s="174"/>
      <c r="HS125" s="174"/>
      <c r="HT125" s="174"/>
      <c r="HU125" s="174"/>
      <c r="HV125" s="174"/>
      <c r="HW125" s="174"/>
      <c r="HX125" s="174"/>
      <c r="HY125" s="174"/>
      <c r="HZ125" s="174"/>
      <c r="IA125" s="174"/>
      <c r="IB125" s="174"/>
      <c r="IC125" s="174"/>
      <c r="ID125" s="174"/>
      <c r="IE125" s="174"/>
      <c r="IF125" s="174"/>
      <c r="IG125" s="174"/>
      <c r="IH125" s="174"/>
      <c r="II125" s="174"/>
      <c r="IJ125" s="174"/>
      <c r="IK125" s="174"/>
      <c r="IL125" s="174"/>
      <c r="IM125" s="174"/>
      <c r="IN125" s="174"/>
      <c r="IO125" s="174"/>
      <c r="IP125" s="174"/>
      <c r="IQ125" s="174"/>
      <c r="IR125" s="174"/>
      <c r="IS125" s="174"/>
      <c r="IT125" s="174"/>
      <c r="IU125" s="174"/>
      <c r="IV125" s="174"/>
    </row>
    <row r="126" ht="99.95" customHeight="1" spans="1:256">
      <c r="A126" s="163" t="s">
        <v>744</v>
      </c>
      <c r="B126" s="159">
        <v>45</v>
      </c>
      <c r="C126" s="164" t="s">
        <v>339</v>
      </c>
      <c r="D126" s="164" t="s">
        <v>356</v>
      </c>
      <c r="E126" s="164"/>
      <c r="F126" s="164"/>
      <c r="G126" s="164"/>
      <c r="H126" s="164" t="s">
        <v>741</v>
      </c>
      <c r="I126" s="164" t="s">
        <v>731</v>
      </c>
      <c r="J126" s="164" t="s">
        <v>50</v>
      </c>
      <c r="K126" s="164"/>
      <c r="L126" s="164"/>
      <c r="M126" s="164"/>
      <c r="N126" s="164" t="s">
        <v>590</v>
      </c>
      <c r="P126" s="164" t="s">
        <v>745</v>
      </c>
      <c r="Q126" s="164"/>
      <c r="R126" s="164" t="s">
        <v>719</v>
      </c>
      <c r="S126" s="164" t="s">
        <v>741</v>
      </c>
      <c r="T126" s="164" t="s">
        <v>51</v>
      </c>
      <c r="U126" s="164" t="s">
        <v>746</v>
      </c>
      <c r="V126" s="164"/>
      <c r="W126" s="164"/>
      <c r="X126" s="164" t="s">
        <v>747</v>
      </c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73">
        <f t="shared" si="3"/>
        <v>24</v>
      </c>
      <c r="AK126" s="150" t="s">
        <v>721</v>
      </c>
      <c r="AL126" s="174">
        <f>IF(ISNUMBER(FIND("五年",#REF!)),5,3)</f>
        <v>3</v>
      </c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4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174"/>
      <c r="GE126" s="174"/>
      <c r="GF126" s="174"/>
      <c r="GG126" s="174"/>
      <c r="GH126" s="174"/>
      <c r="GI126" s="174"/>
      <c r="GJ126" s="174"/>
      <c r="GK126" s="174"/>
      <c r="GL126" s="174"/>
      <c r="GM126" s="174"/>
      <c r="GN126" s="174"/>
      <c r="GO126" s="174"/>
      <c r="GP126" s="174"/>
      <c r="GQ126" s="174"/>
      <c r="GR126" s="174"/>
      <c r="GS126" s="174"/>
      <c r="GT126" s="174"/>
      <c r="GU126" s="174"/>
      <c r="GV126" s="174"/>
      <c r="GW126" s="174"/>
      <c r="GX126" s="174"/>
      <c r="GY126" s="174"/>
      <c r="GZ126" s="174"/>
      <c r="HA126" s="174"/>
      <c r="HB126" s="174"/>
      <c r="HC126" s="174"/>
      <c r="HD126" s="174"/>
      <c r="HE126" s="174"/>
      <c r="HF126" s="174"/>
      <c r="HG126" s="174"/>
      <c r="HH126" s="174"/>
      <c r="HI126" s="174"/>
      <c r="HJ126" s="174"/>
      <c r="HK126" s="174"/>
      <c r="HL126" s="174"/>
      <c r="HM126" s="174"/>
      <c r="HN126" s="174"/>
      <c r="HO126" s="174"/>
      <c r="HP126" s="174"/>
      <c r="HQ126" s="174"/>
      <c r="HR126" s="174"/>
      <c r="HS126" s="174"/>
      <c r="HT126" s="174"/>
      <c r="HU126" s="174"/>
      <c r="HV126" s="174"/>
      <c r="HW126" s="174"/>
      <c r="HX126" s="174"/>
      <c r="HY126" s="174"/>
      <c r="HZ126" s="174"/>
      <c r="IA126" s="174"/>
      <c r="IB126" s="174"/>
      <c r="IC126" s="174"/>
      <c r="ID126" s="174"/>
      <c r="IE126" s="174"/>
      <c r="IF126" s="174"/>
      <c r="IG126" s="174"/>
      <c r="IH126" s="174"/>
      <c r="II126" s="174"/>
      <c r="IJ126" s="174"/>
      <c r="IK126" s="174"/>
      <c r="IL126" s="174"/>
      <c r="IM126" s="174"/>
      <c r="IN126" s="174"/>
      <c r="IO126" s="174"/>
      <c r="IP126" s="174"/>
      <c r="IQ126" s="174"/>
      <c r="IR126" s="174"/>
      <c r="IS126" s="174"/>
      <c r="IT126" s="174"/>
      <c r="IU126" s="174"/>
      <c r="IV126" s="174"/>
    </row>
    <row r="127" ht="99.95" customHeight="1" spans="1:256">
      <c r="A127" s="163" t="s">
        <v>748</v>
      </c>
      <c r="B127" s="159">
        <v>45</v>
      </c>
      <c r="C127" s="164" t="s">
        <v>339</v>
      </c>
      <c r="D127" s="164"/>
      <c r="E127" s="164"/>
      <c r="F127" s="164" t="s">
        <v>749</v>
      </c>
      <c r="G127" s="164"/>
      <c r="H127" s="164"/>
      <c r="I127" s="165"/>
      <c r="J127" s="164" t="s">
        <v>750</v>
      </c>
      <c r="K127" s="164" t="s">
        <v>751</v>
      </c>
      <c r="L127" s="164"/>
      <c r="N127" s="164" t="s">
        <v>566</v>
      </c>
      <c r="O127" s="164" t="s">
        <v>745</v>
      </c>
      <c r="P127" s="164" t="s">
        <v>752</v>
      </c>
      <c r="Q127" s="164"/>
      <c r="S127" s="164" t="s">
        <v>64</v>
      </c>
      <c r="T127" s="164" t="s">
        <v>753</v>
      </c>
      <c r="U127" s="164" t="s">
        <v>754</v>
      </c>
      <c r="V127" s="164"/>
      <c r="W127" s="164"/>
      <c r="X127" s="164" t="s">
        <v>750</v>
      </c>
      <c r="Y127" s="164"/>
      <c r="Z127" s="164"/>
      <c r="AA127" s="164"/>
      <c r="AC127" s="164"/>
      <c r="AD127" s="164"/>
      <c r="AE127" s="164"/>
      <c r="AF127" s="164"/>
      <c r="AG127" s="164"/>
      <c r="AH127" s="164" t="s">
        <v>755</v>
      </c>
      <c r="AI127" s="164"/>
      <c r="AJ127" s="173">
        <f t="shared" si="3"/>
        <v>24</v>
      </c>
      <c r="AK127" s="150" t="s">
        <v>721</v>
      </c>
      <c r="AL127" s="174">
        <f>IF(ISNUMBER(FIND("五年",#REF!)),5,3)</f>
        <v>3</v>
      </c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174"/>
      <c r="GE127" s="174"/>
      <c r="GF127" s="174"/>
      <c r="GG127" s="174"/>
      <c r="GH127" s="174"/>
      <c r="GI127" s="174"/>
      <c r="GJ127" s="174"/>
      <c r="GK127" s="174"/>
      <c r="GL127" s="174"/>
      <c r="GM127" s="174"/>
      <c r="GN127" s="174"/>
      <c r="GO127" s="174"/>
      <c r="GP127" s="174"/>
      <c r="GQ127" s="174"/>
      <c r="GR127" s="174"/>
      <c r="GS127" s="174"/>
      <c r="GT127" s="174"/>
      <c r="GU127" s="174"/>
      <c r="GV127" s="174"/>
      <c r="GW127" s="174"/>
      <c r="GX127" s="174"/>
      <c r="GY127" s="174"/>
      <c r="GZ127" s="174"/>
      <c r="HA127" s="174"/>
      <c r="HB127" s="174"/>
      <c r="HC127" s="174"/>
      <c r="HD127" s="174"/>
      <c r="HE127" s="174"/>
      <c r="HF127" s="174"/>
      <c r="HG127" s="174"/>
      <c r="HH127" s="174"/>
      <c r="HI127" s="174"/>
      <c r="HJ127" s="174"/>
      <c r="HK127" s="174"/>
      <c r="HL127" s="174"/>
      <c r="HM127" s="174"/>
      <c r="HN127" s="174"/>
      <c r="HO127" s="174"/>
      <c r="HP127" s="174"/>
      <c r="HQ127" s="174"/>
      <c r="HR127" s="174"/>
      <c r="HS127" s="174"/>
      <c r="HT127" s="174"/>
      <c r="HU127" s="174"/>
      <c r="HV127" s="174"/>
      <c r="HW127" s="174"/>
      <c r="HX127" s="174"/>
      <c r="HY127" s="174"/>
      <c r="HZ127" s="174"/>
      <c r="IA127" s="174"/>
      <c r="IB127" s="174"/>
      <c r="IC127" s="174"/>
      <c r="ID127" s="174"/>
      <c r="IE127" s="174"/>
      <c r="IF127" s="174"/>
      <c r="IG127" s="174"/>
      <c r="IH127" s="174"/>
      <c r="II127" s="174"/>
      <c r="IJ127" s="174"/>
      <c r="IK127" s="174"/>
      <c r="IL127" s="174"/>
      <c r="IM127" s="174"/>
      <c r="IN127" s="174"/>
      <c r="IO127" s="174"/>
      <c r="IP127" s="174"/>
      <c r="IQ127" s="174"/>
      <c r="IR127" s="174"/>
      <c r="IS127" s="174"/>
      <c r="IT127" s="174"/>
      <c r="IU127" s="174"/>
      <c r="IV127" s="174"/>
    </row>
    <row r="128" ht="99.95" customHeight="1" spans="1:256">
      <c r="A128" s="163" t="s">
        <v>756</v>
      </c>
      <c r="B128" s="159">
        <v>45</v>
      </c>
      <c r="C128" s="164"/>
      <c r="D128" s="164" t="s">
        <v>339</v>
      </c>
      <c r="E128" s="164" t="s">
        <v>757</v>
      </c>
      <c r="F128" s="164"/>
      <c r="G128" s="164"/>
      <c r="H128" s="164" t="s">
        <v>758</v>
      </c>
      <c r="I128" s="164" t="s">
        <v>758</v>
      </c>
      <c r="J128" s="175" t="s">
        <v>750</v>
      </c>
      <c r="K128" s="164" t="s">
        <v>751</v>
      </c>
      <c r="L128" s="164"/>
      <c r="M128" s="164"/>
      <c r="N128" s="164"/>
      <c r="O128" s="164"/>
      <c r="P128" s="164" t="s">
        <v>752</v>
      </c>
      <c r="Q128" s="164"/>
      <c r="R128" s="164"/>
      <c r="S128" s="164" t="s">
        <v>86</v>
      </c>
      <c r="T128" s="164" t="s">
        <v>759</v>
      </c>
      <c r="U128" s="164" t="s">
        <v>754</v>
      </c>
      <c r="V128" s="164"/>
      <c r="W128" s="164" t="s">
        <v>86</v>
      </c>
      <c r="X128" s="175" t="s">
        <v>750</v>
      </c>
      <c r="Y128" s="164"/>
      <c r="Z128" s="164"/>
      <c r="AA128" s="164"/>
      <c r="AB128" s="164"/>
      <c r="AD128" s="164"/>
      <c r="AE128" s="164"/>
      <c r="AF128" s="164"/>
      <c r="AG128" s="164"/>
      <c r="AH128" s="164"/>
      <c r="AI128" s="164"/>
      <c r="AJ128" s="173">
        <f t="shared" si="3"/>
        <v>24</v>
      </c>
      <c r="AK128" s="150" t="s">
        <v>721</v>
      </c>
      <c r="AL128" s="174">
        <f>IF(ISNUMBER(FIND("五年",#REF!)),5,3)</f>
        <v>3</v>
      </c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  <c r="GS128" s="174"/>
      <c r="GT128" s="174"/>
      <c r="GU128" s="174"/>
      <c r="GV128" s="174"/>
      <c r="GW128" s="174"/>
      <c r="GX128" s="174"/>
      <c r="GY128" s="174"/>
      <c r="GZ128" s="174"/>
      <c r="HA128" s="174"/>
      <c r="HB128" s="174"/>
      <c r="HC128" s="174"/>
      <c r="HD128" s="174"/>
      <c r="HE128" s="174"/>
      <c r="HF128" s="174"/>
      <c r="HG128" s="174"/>
      <c r="HH128" s="174"/>
      <c r="HI128" s="174"/>
      <c r="HJ128" s="174"/>
      <c r="HK128" s="174"/>
      <c r="HL128" s="174"/>
      <c r="HM128" s="174"/>
      <c r="HN128" s="174"/>
      <c r="HO128" s="174"/>
      <c r="HP128" s="174"/>
      <c r="HQ128" s="174"/>
      <c r="HR128" s="174"/>
      <c r="HS128" s="174"/>
      <c r="HT128" s="174"/>
      <c r="HU128" s="174"/>
      <c r="HV128" s="174"/>
      <c r="HW128" s="174"/>
      <c r="HX128" s="174"/>
      <c r="HY128" s="174"/>
      <c r="HZ128" s="174"/>
      <c r="IA128" s="174"/>
      <c r="IB128" s="174"/>
      <c r="IC128" s="174"/>
      <c r="ID128" s="174"/>
      <c r="IE128" s="174"/>
      <c r="IF128" s="174"/>
      <c r="IG128" s="174"/>
      <c r="IH128" s="174"/>
      <c r="II128" s="174"/>
      <c r="IJ128" s="174"/>
      <c r="IK128" s="174"/>
      <c r="IL128" s="174"/>
      <c r="IM128" s="174"/>
      <c r="IN128" s="174"/>
      <c r="IO128" s="174"/>
      <c r="IP128" s="174"/>
      <c r="IQ128" s="174"/>
      <c r="IR128" s="174"/>
      <c r="IS128" s="174"/>
      <c r="IT128" s="174"/>
      <c r="IU128" s="174"/>
      <c r="IV128" s="174"/>
    </row>
    <row r="129" ht="99.95" customHeight="1" spans="1:256">
      <c r="A129" s="163" t="s">
        <v>760</v>
      </c>
      <c r="B129" s="159">
        <v>26</v>
      </c>
      <c r="C129" s="164"/>
      <c r="D129" s="164" t="s">
        <v>339</v>
      </c>
      <c r="E129" s="164"/>
      <c r="F129" s="164" t="s">
        <v>761</v>
      </c>
      <c r="G129" s="164"/>
      <c r="H129" s="164" t="s">
        <v>741</v>
      </c>
      <c r="I129" s="165"/>
      <c r="J129" s="165"/>
      <c r="K129" s="164" t="s">
        <v>717</v>
      </c>
      <c r="L129" s="164"/>
      <c r="M129" s="164"/>
      <c r="N129" s="164"/>
      <c r="O129" s="164" t="s">
        <v>718</v>
      </c>
      <c r="P129" s="164" t="s">
        <v>762</v>
      </c>
      <c r="Q129" s="164"/>
      <c r="R129" s="164" t="s">
        <v>763</v>
      </c>
      <c r="S129" s="164" t="s">
        <v>741</v>
      </c>
      <c r="T129" s="164" t="s">
        <v>742</v>
      </c>
      <c r="U129" s="164" t="s">
        <v>759</v>
      </c>
      <c r="V129" s="164"/>
      <c r="W129" s="165"/>
      <c r="X129" s="164" t="s">
        <v>764</v>
      </c>
      <c r="Y129" s="164"/>
      <c r="Z129" s="164"/>
      <c r="AA129" s="164" t="s">
        <v>718</v>
      </c>
      <c r="AC129" s="164"/>
      <c r="AD129" s="164"/>
      <c r="AE129" s="164"/>
      <c r="AF129" s="164"/>
      <c r="AG129" s="164"/>
      <c r="AH129" s="164"/>
      <c r="AI129" s="164"/>
      <c r="AJ129" s="173">
        <f t="shared" si="3"/>
        <v>24</v>
      </c>
      <c r="AK129" s="150" t="s">
        <v>721</v>
      </c>
      <c r="AL129" s="174">
        <f>IF(ISNUMBER(FIND("五年",#REF!)),5,3)</f>
        <v>3</v>
      </c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174"/>
      <c r="GE129" s="174"/>
      <c r="GF129" s="174"/>
      <c r="GG129" s="174"/>
      <c r="GH129" s="174"/>
      <c r="GI129" s="174"/>
      <c r="GJ129" s="174"/>
      <c r="GK129" s="174"/>
      <c r="GL129" s="174"/>
      <c r="GM129" s="174"/>
      <c r="GN129" s="174"/>
      <c r="GO129" s="174"/>
      <c r="GP129" s="174"/>
      <c r="GQ129" s="174"/>
      <c r="GR129" s="174"/>
      <c r="GS129" s="174"/>
      <c r="GT129" s="174"/>
      <c r="GU129" s="174"/>
      <c r="GV129" s="174"/>
      <c r="GW129" s="174"/>
      <c r="GX129" s="174"/>
      <c r="GY129" s="174"/>
      <c r="GZ129" s="174"/>
      <c r="HA129" s="174"/>
      <c r="HB129" s="174"/>
      <c r="HC129" s="174"/>
      <c r="HD129" s="174"/>
      <c r="HE129" s="174"/>
      <c r="HF129" s="174"/>
      <c r="HG129" s="174"/>
      <c r="HH129" s="174"/>
      <c r="HI129" s="174"/>
      <c r="HJ129" s="174"/>
      <c r="HK129" s="174"/>
      <c r="HL129" s="174"/>
      <c r="HM129" s="174"/>
      <c r="HN129" s="174"/>
      <c r="HO129" s="174"/>
      <c r="HP129" s="174"/>
      <c r="HQ129" s="174"/>
      <c r="HR129" s="174"/>
      <c r="HS129" s="174"/>
      <c r="HT129" s="174"/>
      <c r="HU129" s="174"/>
      <c r="HV129" s="174"/>
      <c r="HW129" s="174"/>
      <c r="HX129" s="174"/>
      <c r="HY129" s="174"/>
      <c r="HZ129" s="174"/>
      <c r="IA129" s="174"/>
      <c r="IB129" s="174"/>
      <c r="IC129" s="174"/>
      <c r="ID129" s="174"/>
      <c r="IE129" s="174"/>
      <c r="IF129" s="174"/>
      <c r="IG129" s="174"/>
      <c r="IH129" s="174"/>
      <c r="II129" s="174"/>
      <c r="IJ129" s="174"/>
      <c r="IK129" s="174"/>
      <c r="IL129" s="174"/>
      <c r="IM129" s="174"/>
      <c r="IN129" s="174"/>
      <c r="IO129" s="174"/>
      <c r="IP129" s="174"/>
      <c r="IQ129" s="174"/>
      <c r="IR129" s="174"/>
      <c r="IS129" s="174"/>
      <c r="IT129" s="174"/>
      <c r="IU129" s="174"/>
      <c r="IV129" s="174"/>
    </row>
    <row r="130" ht="99.95" customHeight="1" spans="1:256">
      <c r="A130" s="163" t="s">
        <v>765</v>
      </c>
      <c r="B130" s="159">
        <v>20</v>
      </c>
      <c r="C130" s="164"/>
      <c r="D130" s="164" t="s">
        <v>339</v>
      </c>
      <c r="E130" s="164" t="s">
        <v>356</v>
      </c>
      <c r="F130" s="164" t="s">
        <v>761</v>
      </c>
      <c r="G130" s="164"/>
      <c r="H130" s="164"/>
      <c r="I130" s="165"/>
      <c r="J130" s="164" t="s">
        <v>766</v>
      </c>
      <c r="K130" s="164" t="s">
        <v>766</v>
      </c>
      <c r="L130" s="164"/>
      <c r="M130" s="164" t="s">
        <v>240</v>
      </c>
      <c r="O130" s="164" t="s">
        <v>50</v>
      </c>
      <c r="P130" s="164" t="s">
        <v>762</v>
      </c>
      <c r="Q130" s="164" t="s">
        <v>61</v>
      </c>
      <c r="R130" s="164" t="s">
        <v>767</v>
      </c>
      <c r="S130" s="164"/>
      <c r="T130" s="164" t="s">
        <v>742</v>
      </c>
      <c r="U130" s="165"/>
      <c r="V130" s="165"/>
      <c r="W130" s="165"/>
      <c r="X130" s="164" t="s">
        <v>764</v>
      </c>
      <c r="Y130" s="164"/>
      <c r="Z130" s="164"/>
      <c r="AA130" s="164" t="s">
        <v>240</v>
      </c>
      <c r="AB130" s="164"/>
      <c r="AC130" s="164"/>
      <c r="AD130" s="164"/>
      <c r="AE130" s="164"/>
      <c r="AF130" s="164"/>
      <c r="AG130" s="164"/>
      <c r="AH130" s="164"/>
      <c r="AI130" s="164"/>
      <c r="AJ130" s="173">
        <f t="shared" si="3"/>
        <v>26</v>
      </c>
      <c r="AK130" s="150" t="s">
        <v>721</v>
      </c>
      <c r="AL130" s="174">
        <f>IF(ISNUMBER(FIND("五年",#REF!)),5,3)</f>
        <v>3</v>
      </c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174"/>
      <c r="GE130" s="174"/>
      <c r="GF130" s="174"/>
      <c r="GG130" s="174"/>
      <c r="GH130" s="174"/>
      <c r="GI130" s="174"/>
      <c r="GJ130" s="174"/>
      <c r="GK130" s="174"/>
      <c r="GL130" s="174"/>
      <c r="GM130" s="174"/>
      <c r="GN130" s="174"/>
      <c r="GO130" s="174"/>
      <c r="GP130" s="174"/>
      <c r="GQ130" s="174"/>
      <c r="GR130" s="174"/>
      <c r="GS130" s="174"/>
      <c r="GT130" s="174"/>
      <c r="GU130" s="174"/>
      <c r="GV130" s="174"/>
      <c r="GW130" s="174"/>
      <c r="GX130" s="174"/>
      <c r="GY130" s="174"/>
      <c r="GZ130" s="174"/>
      <c r="HA130" s="174"/>
      <c r="HB130" s="174"/>
      <c r="HC130" s="174"/>
      <c r="HD130" s="174"/>
      <c r="HE130" s="174"/>
      <c r="HF130" s="174"/>
      <c r="HG130" s="174"/>
      <c r="HH130" s="174"/>
      <c r="HI130" s="174"/>
      <c r="HJ130" s="174"/>
      <c r="HK130" s="174"/>
      <c r="HL130" s="174"/>
      <c r="HM130" s="174"/>
      <c r="HN130" s="174"/>
      <c r="HO130" s="174"/>
      <c r="HP130" s="174"/>
      <c r="HQ130" s="174"/>
      <c r="HR130" s="174"/>
      <c r="HS130" s="174"/>
      <c r="HT130" s="174"/>
      <c r="HU130" s="174"/>
      <c r="HV130" s="174"/>
      <c r="HW130" s="174"/>
      <c r="HX130" s="174"/>
      <c r="HY130" s="174"/>
      <c r="HZ130" s="174"/>
      <c r="IA130" s="174"/>
      <c r="IB130" s="174"/>
      <c r="IC130" s="174"/>
      <c r="ID130" s="174"/>
      <c r="IE130" s="174"/>
      <c r="IF130" s="174"/>
      <c r="IG130" s="174"/>
      <c r="IH130" s="174"/>
      <c r="II130" s="174"/>
      <c r="IJ130" s="174"/>
      <c r="IK130" s="174"/>
      <c r="IL130" s="174"/>
      <c r="IM130" s="174"/>
      <c r="IN130" s="174"/>
      <c r="IO130" s="174"/>
      <c r="IP130" s="174"/>
      <c r="IQ130" s="174"/>
      <c r="IR130" s="174"/>
      <c r="IS130" s="174"/>
      <c r="IT130" s="174"/>
      <c r="IU130" s="174"/>
      <c r="IV130" s="174"/>
    </row>
    <row r="131" ht="99.95" customHeight="1" spans="1:256">
      <c r="A131" s="163" t="s">
        <v>768</v>
      </c>
      <c r="B131" s="159">
        <v>42</v>
      </c>
      <c r="C131" s="164"/>
      <c r="D131" s="164" t="s">
        <v>769</v>
      </c>
      <c r="E131" s="164" t="s">
        <v>770</v>
      </c>
      <c r="F131" s="164" t="s">
        <v>770</v>
      </c>
      <c r="G131" s="164"/>
      <c r="H131" s="164"/>
      <c r="I131" s="164" t="s">
        <v>771</v>
      </c>
      <c r="J131" s="164" t="s">
        <v>772</v>
      </c>
      <c r="K131" s="164" t="s">
        <v>265</v>
      </c>
      <c r="L131" s="164"/>
      <c r="M131" s="164"/>
      <c r="N131" s="164" t="s">
        <v>771</v>
      </c>
      <c r="O131" s="164" t="s">
        <v>773</v>
      </c>
      <c r="P131" s="164" t="s">
        <v>773</v>
      </c>
      <c r="R131" s="164" t="s">
        <v>774</v>
      </c>
      <c r="S131" s="164" t="s">
        <v>774</v>
      </c>
      <c r="T131" s="164"/>
      <c r="U131" s="164"/>
      <c r="V131" s="164"/>
      <c r="W131" s="164" t="s">
        <v>775</v>
      </c>
      <c r="X131" s="164" t="s">
        <v>775</v>
      </c>
      <c r="Y131" s="164"/>
      <c r="Z131" s="164"/>
      <c r="AA131" s="163"/>
      <c r="AB131" s="159"/>
      <c r="AC131" s="164"/>
      <c r="AD131" s="164"/>
      <c r="AE131" s="164"/>
      <c r="AF131" s="164"/>
      <c r="AG131" s="164"/>
      <c r="AH131" s="164"/>
      <c r="AI131" s="164"/>
      <c r="AJ131" s="173">
        <f t="shared" si="3"/>
        <v>26</v>
      </c>
      <c r="AK131" s="150" t="s">
        <v>721</v>
      </c>
      <c r="AL131" s="174">
        <f>IF(ISNUMBER(FIND("五年",#REF!)),5,3)</f>
        <v>3</v>
      </c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174"/>
      <c r="GT131" s="174"/>
      <c r="GU131" s="174"/>
      <c r="GV131" s="174"/>
      <c r="GW131" s="174"/>
      <c r="GX131" s="174"/>
      <c r="GY131" s="174"/>
      <c r="GZ131" s="174"/>
      <c r="HA131" s="174"/>
      <c r="HB131" s="174"/>
      <c r="HC131" s="174"/>
      <c r="HD131" s="174"/>
      <c r="HE131" s="174"/>
      <c r="HF131" s="174"/>
      <c r="HG131" s="174"/>
      <c r="HH131" s="174"/>
      <c r="HI131" s="174"/>
      <c r="HJ131" s="174"/>
      <c r="HK131" s="174"/>
      <c r="HL131" s="174"/>
      <c r="HM131" s="174"/>
      <c r="HN131" s="174"/>
      <c r="HO131" s="174"/>
      <c r="HP131" s="174"/>
      <c r="HQ131" s="174"/>
      <c r="HR131" s="174"/>
      <c r="HS131" s="174"/>
      <c r="HT131" s="174"/>
      <c r="HU131" s="174"/>
      <c r="HV131" s="174"/>
      <c r="HW131" s="174"/>
      <c r="HX131" s="174"/>
      <c r="HY131" s="174"/>
      <c r="HZ131" s="174"/>
      <c r="IA131" s="174"/>
      <c r="IB131" s="174"/>
      <c r="IC131" s="174"/>
      <c r="ID131" s="174"/>
      <c r="IE131" s="174"/>
      <c r="IF131" s="174"/>
      <c r="IG131" s="174"/>
      <c r="IH131" s="174"/>
      <c r="II131" s="174"/>
      <c r="IJ131" s="174"/>
      <c r="IK131" s="174"/>
      <c r="IL131" s="174"/>
      <c r="IM131" s="174"/>
      <c r="IN131" s="174"/>
      <c r="IO131" s="174"/>
      <c r="IP131" s="174"/>
      <c r="IQ131" s="174"/>
      <c r="IR131" s="174"/>
      <c r="IS131" s="174"/>
      <c r="IT131" s="174"/>
      <c r="IU131" s="174"/>
      <c r="IV131" s="174"/>
    </row>
    <row r="132" ht="99.95" customHeight="1" spans="1:256">
      <c r="A132" s="163" t="s">
        <v>776</v>
      </c>
      <c r="B132" s="159">
        <v>44</v>
      </c>
      <c r="C132" s="164" t="s">
        <v>777</v>
      </c>
      <c r="D132" s="164" t="s">
        <v>777</v>
      </c>
      <c r="E132" s="164" t="s">
        <v>378</v>
      </c>
      <c r="F132" s="164"/>
      <c r="G132" s="164"/>
      <c r="H132" s="164" t="s">
        <v>771</v>
      </c>
      <c r="I132" s="164"/>
      <c r="J132" s="164" t="s">
        <v>778</v>
      </c>
      <c r="K132" s="164" t="s">
        <v>778</v>
      </c>
      <c r="L132" s="164"/>
      <c r="M132" s="164" t="s">
        <v>771</v>
      </c>
      <c r="N132" s="163"/>
      <c r="O132" s="159"/>
      <c r="P132" s="164"/>
      <c r="Q132" s="164"/>
      <c r="R132" s="164" t="s">
        <v>779</v>
      </c>
      <c r="S132" s="164" t="s">
        <v>779</v>
      </c>
      <c r="T132" s="164" t="s">
        <v>780</v>
      </c>
      <c r="U132" s="164" t="s">
        <v>780</v>
      </c>
      <c r="V132" s="164"/>
      <c r="W132" s="164" t="s">
        <v>781</v>
      </c>
      <c r="X132" s="164" t="s">
        <v>781</v>
      </c>
      <c r="Y132" s="164"/>
      <c r="Z132" s="164"/>
      <c r="AA132" s="163"/>
      <c r="AB132" s="159"/>
      <c r="AC132" s="164"/>
      <c r="AD132" s="164"/>
      <c r="AE132" s="164"/>
      <c r="AF132" s="164"/>
      <c r="AG132" s="164"/>
      <c r="AH132" s="164"/>
      <c r="AI132" s="164"/>
      <c r="AJ132" s="173">
        <f t="shared" si="3"/>
        <v>26</v>
      </c>
      <c r="AK132" s="150" t="s">
        <v>721</v>
      </c>
      <c r="AL132" s="174">
        <f>IF(ISNUMBER(FIND("五年",#REF!)),5,3)</f>
        <v>3</v>
      </c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  <c r="GR132" s="174"/>
      <c r="GS132" s="174"/>
      <c r="GT132" s="174"/>
      <c r="GU132" s="174"/>
      <c r="GV132" s="174"/>
      <c r="GW132" s="174"/>
      <c r="GX132" s="174"/>
      <c r="GY132" s="174"/>
      <c r="GZ132" s="174"/>
      <c r="HA132" s="174"/>
      <c r="HB132" s="174"/>
      <c r="HC132" s="174"/>
      <c r="HD132" s="174"/>
      <c r="HE132" s="174"/>
      <c r="HF132" s="174"/>
      <c r="HG132" s="174"/>
      <c r="HH132" s="174"/>
      <c r="HI132" s="174"/>
      <c r="HJ132" s="174"/>
      <c r="HK132" s="174"/>
      <c r="HL132" s="174"/>
      <c r="HM132" s="174"/>
      <c r="HN132" s="174"/>
      <c r="HO132" s="174"/>
      <c r="HP132" s="174"/>
      <c r="HQ132" s="174"/>
      <c r="HR132" s="174"/>
      <c r="HS132" s="174"/>
      <c r="HT132" s="174"/>
      <c r="HU132" s="174"/>
      <c r="HV132" s="174"/>
      <c r="HW132" s="174"/>
      <c r="HX132" s="174"/>
      <c r="HY132" s="174"/>
      <c r="HZ132" s="174"/>
      <c r="IA132" s="174"/>
      <c r="IB132" s="174"/>
      <c r="IC132" s="174"/>
      <c r="ID132" s="174"/>
      <c r="IE132" s="174"/>
      <c r="IF132" s="174"/>
      <c r="IG132" s="174"/>
      <c r="IH132" s="174"/>
      <c r="II132" s="174"/>
      <c r="IJ132" s="174"/>
      <c r="IK132" s="174"/>
      <c r="IL132" s="174"/>
      <c r="IM132" s="174"/>
      <c r="IN132" s="174"/>
      <c r="IO132" s="174"/>
      <c r="IP132" s="174"/>
      <c r="IQ132" s="174"/>
      <c r="IR132" s="174"/>
      <c r="IS132" s="174"/>
      <c r="IT132" s="174"/>
      <c r="IU132" s="174"/>
      <c r="IV132" s="174"/>
    </row>
    <row r="133" ht="99.95" customHeight="1" spans="1:39">
      <c r="A133" s="163" t="s">
        <v>782</v>
      </c>
      <c r="B133" s="159">
        <v>31</v>
      </c>
      <c r="C133" s="164"/>
      <c r="D133" s="164"/>
      <c r="E133" s="164" t="s">
        <v>112</v>
      </c>
      <c r="F133" s="164"/>
      <c r="G133" s="164"/>
      <c r="H133" s="164"/>
      <c r="I133" s="164"/>
      <c r="J133" s="164" t="s">
        <v>783</v>
      </c>
      <c r="K133" s="164"/>
      <c r="L133" s="164"/>
      <c r="M133" s="164" t="s">
        <v>784</v>
      </c>
      <c r="N133" s="164" t="s">
        <v>784</v>
      </c>
      <c r="O133" s="165"/>
      <c r="P133" s="165"/>
      <c r="Q133" s="164"/>
      <c r="R133" s="164" t="s">
        <v>784</v>
      </c>
      <c r="S133" s="164" t="s">
        <v>390</v>
      </c>
      <c r="T133" s="164"/>
      <c r="U133" s="164"/>
      <c r="V133" s="164"/>
      <c r="W133" s="164" t="s">
        <v>785</v>
      </c>
      <c r="X133" s="164" t="s">
        <v>785</v>
      </c>
      <c r="Y133" s="164"/>
      <c r="Z133" s="164"/>
      <c r="AA133" s="164" t="s">
        <v>786</v>
      </c>
      <c r="AB133" s="164" t="s">
        <v>786</v>
      </c>
      <c r="AC133" s="164" t="s">
        <v>786</v>
      </c>
      <c r="AD133" s="164"/>
      <c r="AE133" s="164"/>
      <c r="AF133" s="164"/>
      <c r="AG133" s="164"/>
      <c r="AH133" s="164"/>
      <c r="AI133" s="164"/>
      <c r="AJ133" s="173">
        <f t="shared" ref="AJ133:AJ163" si="4">2*COUNTA(C133:AH133)</f>
        <v>22</v>
      </c>
      <c r="AK133" s="150" t="s">
        <v>721</v>
      </c>
      <c r="AL133" s="174">
        <f>IF(ISNUMBER(FIND("五年",#REF!)),5,3)</f>
        <v>3</v>
      </c>
      <c r="AM133" s="174"/>
    </row>
    <row r="134" ht="99.95" customHeight="1" spans="1:256">
      <c r="A134" s="163" t="s">
        <v>787</v>
      </c>
      <c r="B134" s="159">
        <v>49</v>
      </c>
      <c r="C134" s="164"/>
      <c r="D134" s="164"/>
      <c r="E134" s="164" t="s">
        <v>788</v>
      </c>
      <c r="F134" s="164" t="s">
        <v>788</v>
      </c>
      <c r="G134" s="164"/>
      <c r="H134" s="164" t="s">
        <v>789</v>
      </c>
      <c r="I134" s="164" t="s">
        <v>789</v>
      </c>
      <c r="J134" s="164" t="s">
        <v>790</v>
      </c>
      <c r="K134" s="164"/>
      <c r="L134" s="164"/>
      <c r="M134" s="164" t="s">
        <v>791</v>
      </c>
      <c r="N134" s="164" t="s">
        <v>791</v>
      </c>
      <c r="O134" s="164" t="s">
        <v>790</v>
      </c>
      <c r="P134" s="164"/>
      <c r="Q134" s="164"/>
      <c r="R134" s="164" t="s">
        <v>792</v>
      </c>
      <c r="S134" s="150"/>
      <c r="T134" s="164"/>
      <c r="U134" s="164" t="s">
        <v>192</v>
      </c>
      <c r="V134" s="164"/>
      <c r="W134" s="164" t="s">
        <v>775</v>
      </c>
      <c r="X134" s="164" t="s">
        <v>775</v>
      </c>
      <c r="Y134" s="164"/>
      <c r="Z134" s="164"/>
      <c r="AA134" s="163"/>
      <c r="AB134" s="159"/>
      <c r="AC134" s="164" t="s">
        <v>793</v>
      </c>
      <c r="AD134" s="164"/>
      <c r="AE134" s="164"/>
      <c r="AF134" s="164"/>
      <c r="AG134" s="165"/>
      <c r="AH134" s="164"/>
      <c r="AI134" s="164"/>
      <c r="AJ134" s="173">
        <f t="shared" si="4"/>
        <v>26</v>
      </c>
      <c r="AK134" s="150" t="s">
        <v>721</v>
      </c>
      <c r="AL134" s="174">
        <f>IF(ISNUMBER(FIND("五年",#REF!)),5,3)</f>
        <v>3</v>
      </c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74"/>
      <c r="FK134" s="174"/>
      <c r="FL134" s="174"/>
      <c r="FM134" s="174"/>
      <c r="FN134" s="174"/>
      <c r="FO134" s="174"/>
      <c r="FP134" s="174"/>
      <c r="FQ134" s="174"/>
      <c r="FR134" s="174"/>
      <c r="FS134" s="174"/>
      <c r="FT134" s="174"/>
      <c r="FU134" s="174"/>
      <c r="FV134" s="174"/>
      <c r="FW134" s="174"/>
      <c r="FX134" s="174"/>
      <c r="FY134" s="174"/>
      <c r="FZ134" s="174"/>
      <c r="GA134" s="174"/>
      <c r="GB134" s="174"/>
      <c r="GC134" s="174"/>
      <c r="GD134" s="174"/>
      <c r="GE134" s="174"/>
      <c r="GF134" s="174"/>
      <c r="GG134" s="174"/>
      <c r="GH134" s="174"/>
      <c r="GI134" s="174"/>
      <c r="GJ134" s="174"/>
      <c r="GK134" s="174"/>
      <c r="GL134" s="174"/>
      <c r="GM134" s="174"/>
      <c r="GN134" s="174"/>
      <c r="GO134" s="174"/>
      <c r="GP134" s="174"/>
      <c r="GQ134" s="174"/>
      <c r="GR134" s="174"/>
      <c r="GS134" s="174"/>
      <c r="GT134" s="174"/>
      <c r="GU134" s="174"/>
      <c r="GV134" s="174"/>
      <c r="GW134" s="174"/>
      <c r="GX134" s="174"/>
      <c r="GY134" s="174"/>
      <c r="GZ134" s="174"/>
      <c r="HA134" s="174"/>
      <c r="HB134" s="174"/>
      <c r="HC134" s="174"/>
      <c r="HD134" s="174"/>
      <c r="HE134" s="174"/>
      <c r="HF134" s="174"/>
      <c r="HG134" s="174"/>
      <c r="HH134" s="174"/>
      <c r="HI134" s="174"/>
      <c r="HJ134" s="174"/>
      <c r="HK134" s="174"/>
      <c r="HL134" s="174"/>
      <c r="HM134" s="174"/>
      <c r="HN134" s="174"/>
      <c r="HO134" s="174"/>
      <c r="HP134" s="174"/>
      <c r="HQ134" s="174"/>
      <c r="HR134" s="174"/>
      <c r="HS134" s="174"/>
      <c r="HT134" s="174"/>
      <c r="HU134" s="174"/>
      <c r="HV134" s="174"/>
      <c r="HW134" s="174"/>
      <c r="HX134" s="174"/>
      <c r="HY134" s="174"/>
      <c r="HZ134" s="174"/>
      <c r="IA134" s="174"/>
      <c r="IB134" s="174"/>
      <c r="IC134" s="174"/>
      <c r="ID134" s="174"/>
      <c r="IE134" s="174"/>
      <c r="IF134" s="174"/>
      <c r="IG134" s="174"/>
      <c r="IH134" s="174"/>
      <c r="II134" s="174"/>
      <c r="IJ134" s="174"/>
      <c r="IK134" s="174"/>
      <c r="IL134" s="174"/>
      <c r="IM134" s="174"/>
      <c r="IN134" s="174"/>
      <c r="IO134" s="174"/>
      <c r="IP134" s="174"/>
      <c r="IQ134" s="174"/>
      <c r="IR134" s="174"/>
      <c r="IS134" s="174"/>
      <c r="IT134" s="174"/>
      <c r="IU134" s="174"/>
      <c r="IV134" s="174"/>
    </row>
    <row r="135" ht="99.95" customHeight="1" spans="1:256">
      <c r="A135" s="163" t="s">
        <v>794</v>
      </c>
      <c r="B135" s="159">
        <v>48</v>
      </c>
      <c r="C135" s="164" t="s">
        <v>795</v>
      </c>
      <c r="D135" s="164" t="s">
        <v>795</v>
      </c>
      <c r="E135" s="164"/>
      <c r="F135" s="164"/>
      <c r="G135" s="164"/>
      <c r="H135" s="164" t="s">
        <v>796</v>
      </c>
      <c r="I135" s="164" t="s">
        <v>797</v>
      </c>
      <c r="J135" s="164" t="s">
        <v>798</v>
      </c>
      <c r="K135" s="164" t="s">
        <v>798</v>
      </c>
      <c r="L135" s="164"/>
      <c r="M135" s="164" t="s">
        <v>789</v>
      </c>
      <c r="N135" s="164" t="s">
        <v>789</v>
      </c>
      <c r="O135" s="164" t="s">
        <v>192</v>
      </c>
      <c r="P135" s="164"/>
      <c r="Q135" s="164"/>
      <c r="R135" s="164"/>
      <c r="S135" s="164" t="s">
        <v>796</v>
      </c>
      <c r="T135" s="164"/>
      <c r="U135" s="164"/>
      <c r="V135" s="164"/>
      <c r="W135" s="164" t="s">
        <v>795</v>
      </c>
      <c r="X135" s="164"/>
      <c r="Y135" s="164"/>
      <c r="Z135" s="164"/>
      <c r="AA135" s="163"/>
      <c r="AB135" s="159"/>
      <c r="AC135" s="164"/>
      <c r="AD135" s="164"/>
      <c r="AE135" s="164"/>
      <c r="AF135" s="164"/>
      <c r="AG135" s="164"/>
      <c r="AH135" s="164"/>
      <c r="AI135" s="164"/>
      <c r="AJ135" s="173">
        <f t="shared" si="4"/>
        <v>22</v>
      </c>
      <c r="AK135" s="150" t="s">
        <v>721</v>
      </c>
      <c r="AL135" s="174">
        <f>IF(ISNUMBER(FIND("五年",#REF!)),5,3)</f>
        <v>3</v>
      </c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174"/>
      <c r="FH135" s="174"/>
      <c r="FI135" s="174"/>
      <c r="FJ135" s="174"/>
      <c r="FK135" s="174"/>
      <c r="FL135" s="174"/>
      <c r="FM135" s="174"/>
      <c r="FN135" s="174"/>
      <c r="FO135" s="174"/>
      <c r="FP135" s="174"/>
      <c r="FQ135" s="174"/>
      <c r="FR135" s="174"/>
      <c r="FS135" s="174"/>
      <c r="FT135" s="174"/>
      <c r="FU135" s="174"/>
      <c r="FV135" s="174"/>
      <c r="FW135" s="174"/>
      <c r="FX135" s="174"/>
      <c r="FY135" s="174"/>
      <c r="FZ135" s="174"/>
      <c r="GA135" s="174"/>
      <c r="GB135" s="174"/>
      <c r="GC135" s="174"/>
      <c r="GD135" s="174"/>
      <c r="GE135" s="174"/>
      <c r="GF135" s="174"/>
      <c r="GG135" s="174"/>
      <c r="GH135" s="174"/>
      <c r="GI135" s="174"/>
      <c r="GJ135" s="174"/>
      <c r="GK135" s="174"/>
      <c r="GL135" s="174"/>
      <c r="GM135" s="174"/>
      <c r="GN135" s="174"/>
      <c r="GO135" s="174"/>
      <c r="GP135" s="174"/>
      <c r="GQ135" s="174"/>
      <c r="GR135" s="174"/>
      <c r="GS135" s="174"/>
      <c r="GT135" s="174"/>
      <c r="GU135" s="174"/>
      <c r="GV135" s="174"/>
      <c r="GW135" s="174"/>
      <c r="GX135" s="174"/>
      <c r="GY135" s="174"/>
      <c r="GZ135" s="174"/>
      <c r="HA135" s="174"/>
      <c r="HB135" s="174"/>
      <c r="HC135" s="174"/>
      <c r="HD135" s="174"/>
      <c r="HE135" s="174"/>
      <c r="HF135" s="174"/>
      <c r="HG135" s="174"/>
      <c r="HH135" s="174"/>
      <c r="HI135" s="174"/>
      <c r="HJ135" s="174"/>
      <c r="HK135" s="174"/>
      <c r="HL135" s="174"/>
      <c r="HM135" s="174"/>
      <c r="HN135" s="174"/>
      <c r="HO135" s="174"/>
      <c r="HP135" s="174"/>
      <c r="HQ135" s="174"/>
      <c r="HR135" s="174"/>
      <c r="HS135" s="174"/>
      <c r="HT135" s="174"/>
      <c r="HU135" s="174"/>
      <c r="HV135" s="174"/>
      <c r="HW135" s="174"/>
      <c r="HX135" s="174"/>
      <c r="HY135" s="174"/>
      <c r="HZ135" s="174"/>
      <c r="IA135" s="174"/>
      <c r="IB135" s="174"/>
      <c r="IC135" s="174"/>
      <c r="ID135" s="174"/>
      <c r="IE135" s="174"/>
      <c r="IF135" s="174"/>
      <c r="IG135" s="174"/>
      <c r="IH135" s="174"/>
      <c r="II135" s="174"/>
      <c r="IJ135" s="174"/>
      <c r="IK135" s="174"/>
      <c r="IL135" s="174"/>
      <c r="IM135" s="174"/>
      <c r="IN135" s="174"/>
      <c r="IO135" s="174"/>
      <c r="IP135" s="174"/>
      <c r="IQ135" s="174"/>
      <c r="IR135" s="174"/>
      <c r="IS135" s="174"/>
      <c r="IT135" s="174"/>
      <c r="IU135" s="174"/>
      <c r="IV135" s="174"/>
    </row>
    <row r="136" ht="99.95" customHeight="1" spans="1:256">
      <c r="A136" s="163" t="s">
        <v>799</v>
      </c>
      <c r="B136" s="159">
        <v>45</v>
      </c>
      <c r="C136" s="164" t="s">
        <v>796</v>
      </c>
      <c r="D136" s="164" t="s">
        <v>797</v>
      </c>
      <c r="E136" s="164"/>
      <c r="F136" s="164"/>
      <c r="G136" s="164"/>
      <c r="H136" s="164" t="s">
        <v>795</v>
      </c>
      <c r="I136" s="164" t="s">
        <v>795</v>
      </c>
      <c r="J136" s="164"/>
      <c r="K136" s="164"/>
      <c r="L136" s="164"/>
      <c r="M136" s="164" t="s">
        <v>800</v>
      </c>
      <c r="N136" s="164" t="s">
        <v>800</v>
      </c>
      <c r="O136" s="159"/>
      <c r="P136" s="164" t="s">
        <v>192</v>
      </c>
      <c r="Q136" s="164"/>
      <c r="R136" s="164" t="s">
        <v>789</v>
      </c>
      <c r="S136" s="164" t="s">
        <v>789</v>
      </c>
      <c r="T136" s="164" t="s">
        <v>796</v>
      </c>
      <c r="U136" s="164"/>
      <c r="V136" s="164"/>
      <c r="W136" s="164"/>
      <c r="X136" s="164" t="s">
        <v>795</v>
      </c>
      <c r="Y136" s="164"/>
      <c r="Z136" s="164"/>
      <c r="AA136" s="163"/>
      <c r="AB136" s="159"/>
      <c r="AC136" s="164"/>
      <c r="AD136" s="164"/>
      <c r="AE136" s="164"/>
      <c r="AF136" s="164"/>
      <c r="AG136" s="164"/>
      <c r="AH136" s="164"/>
      <c r="AI136" s="164"/>
      <c r="AJ136" s="173">
        <f t="shared" si="4"/>
        <v>22</v>
      </c>
      <c r="AK136" s="150" t="s">
        <v>721</v>
      </c>
      <c r="AL136" s="174">
        <f>IF(ISNUMBER(FIND("五年",#REF!)),5,3)</f>
        <v>3</v>
      </c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4"/>
      <c r="EN136" s="174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4"/>
      <c r="FL136" s="174"/>
      <c r="FM136" s="174"/>
      <c r="FN136" s="174"/>
      <c r="FO136" s="174"/>
      <c r="FP136" s="174"/>
      <c r="FQ136" s="174"/>
      <c r="FR136" s="174"/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  <c r="GC136" s="174"/>
      <c r="GD136" s="174"/>
      <c r="GE136" s="174"/>
      <c r="GF136" s="174"/>
      <c r="GG136" s="174"/>
      <c r="GH136" s="174"/>
      <c r="GI136" s="174"/>
      <c r="GJ136" s="174"/>
      <c r="GK136" s="174"/>
      <c r="GL136" s="174"/>
      <c r="GM136" s="174"/>
      <c r="GN136" s="174"/>
      <c r="GO136" s="174"/>
      <c r="GP136" s="174"/>
      <c r="GQ136" s="174"/>
      <c r="GR136" s="174"/>
      <c r="GS136" s="174"/>
      <c r="GT136" s="174"/>
      <c r="GU136" s="174"/>
      <c r="GV136" s="174"/>
      <c r="GW136" s="174"/>
      <c r="GX136" s="174"/>
      <c r="GY136" s="174"/>
      <c r="GZ136" s="174"/>
      <c r="HA136" s="174"/>
      <c r="HB136" s="174"/>
      <c r="HC136" s="174"/>
      <c r="HD136" s="174"/>
      <c r="HE136" s="174"/>
      <c r="HF136" s="174"/>
      <c r="HG136" s="174"/>
      <c r="HH136" s="174"/>
      <c r="HI136" s="174"/>
      <c r="HJ136" s="174"/>
      <c r="HK136" s="174"/>
      <c r="HL136" s="174"/>
      <c r="HM136" s="174"/>
      <c r="HN136" s="174"/>
      <c r="HO136" s="174"/>
      <c r="HP136" s="174"/>
      <c r="HQ136" s="174"/>
      <c r="HR136" s="174"/>
      <c r="HS136" s="174"/>
      <c r="HT136" s="174"/>
      <c r="HU136" s="174"/>
      <c r="HV136" s="174"/>
      <c r="HW136" s="174"/>
      <c r="HX136" s="174"/>
      <c r="HY136" s="174"/>
      <c r="HZ136" s="174"/>
      <c r="IA136" s="174"/>
      <c r="IB136" s="174"/>
      <c r="IC136" s="174"/>
      <c r="ID136" s="174"/>
      <c r="IE136" s="174"/>
      <c r="IF136" s="174"/>
      <c r="IG136" s="174"/>
      <c r="IH136" s="174"/>
      <c r="II136" s="174"/>
      <c r="IJ136" s="174"/>
      <c r="IK136" s="174"/>
      <c r="IL136" s="174"/>
      <c r="IM136" s="174"/>
      <c r="IN136" s="174"/>
      <c r="IO136" s="174"/>
      <c r="IP136" s="174"/>
      <c r="IQ136" s="174"/>
      <c r="IR136" s="174"/>
      <c r="IS136" s="174"/>
      <c r="IT136" s="174"/>
      <c r="IU136" s="174"/>
      <c r="IV136" s="174"/>
    </row>
    <row r="137" ht="99.95" customHeight="1" spans="1:38">
      <c r="A137" s="163" t="s">
        <v>801</v>
      </c>
      <c r="B137" s="159">
        <v>5</v>
      </c>
      <c r="C137" s="164" t="s">
        <v>796</v>
      </c>
      <c r="D137" s="164" t="s">
        <v>797</v>
      </c>
      <c r="E137" s="164" t="s">
        <v>802</v>
      </c>
      <c r="F137" s="164" t="s">
        <v>802</v>
      </c>
      <c r="G137" s="164"/>
      <c r="H137" s="164"/>
      <c r="I137" s="164"/>
      <c r="J137" s="164"/>
      <c r="K137" s="164"/>
      <c r="L137" s="164"/>
      <c r="M137" s="164" t="s">
        <v>803</v>
      </c>
      <c r="N137" s="164" t="s">
        <v>803</v>
      </c>
      <c r="O137" s="159"/>
      <c r="P137" s="164"/>
      <c r="R137" s="164" t="s">
        <v>789</v>
      </c>
      <c r="S137" s="164" t="s">
        <v>789</v>
      </c>
      <c r="T137" s="164" t="s">
        <v>796</v>
      </c>
      <c r="U137" s="164" t="s">
        <v>192</v>
      </c>
      <c r="V137" s="164"/>
      <c r="W137" s="164" t="s">
        <v>775</v>
      </c>
      <c r="X137" s="164" t="s">
        <v>775</v>
      </c>
      <c r="Y137" s="164"/>
      <c r="Z137" s="164"/>
      <c r="AA137" s="163"/>
      <c r="AB137" s="159"/>
      <c r="AC137" s="164"/>
      <c r="AD137" s="164"/>
      <c r="AE137" s="164"/>
      <c r="AF137" s="164"/>
      <c r="AG137" s="164"/>
      <c r="AH137" s="164"/>
      <c r="AI137" s="164"/>
      <c r="AJ137" s="173">
        <f t="shared" si="4"/>
        <v>24</v>
      </c>
      <c r="AK137" s="150" t="s">
        <v>721</v>
      </c>
      <c r="AL137" s="174">
        <f>IF(ISNUMBER(FIND("五年",#REF!)),5,3)</f>
        <v>3</v>
      </c>
    </row>
    <row r="138" ht="99.95" customHeight="1" spans="1:38">
      <c r="A138" s="163" t="s">
        <v>804</v>
      </c>
      <c r="B138" s="159">
        <v>30</v>
      </c>
      <c r="C138" s="164"/>
      <c r="D138" s="164" t="s">
        <v>805</v>
      </c>
      <c r="E138" s="164" t="s">
        <v>806</v>
      </c>
      <c r="F138" s="164" t="s">
        <v>807</v>
      </c>
      <c r="G138" s="164"/>
      <c r="H138" s="164"/>
      <c r="I138" s="164" t="s">
        <v>808</v>
      </c>
      <c r="J138" s="168"/>
      <c r="K138" s="164" t="s">
        <v>809</v>
      </c>
      <c r="L138" s="164"/>
      <c r="M138" s="164" t="s">
        <v>810</v>
      </c>
      <c r="N138" s="164" t="s">
        <v>810</v>
      </c>
      <c r="O138" s="164" t="s">
        <v>811</v>
      </c>
      <c r="P138" s="164" t="s">
        <v>810</v>
      </c>
      <c r="Q138" s="168"/>
      <c r="R138" s="164"/>
      <c r="S138" s="164"/>
      <c r="T138" s="164"/>
      <c r="U138" s="164"/>
      <c r="V138" s="164"/>
      <c r="W138" s="164" t="s">
        <v>812</v>
      </c>
      <c r="X138" s="164" t="s">
        <v>812</v>
      </c>
      <c r="Y138" s="164"/>
      <c r="Z138" s="164"/>
      <c r="AA138" s="168"/>
      <c r="AB138" s="168"/>
      <c r="AC138" s="164"/>
      <c r="AD138" s="164"/>
      <c r="AE138" s="164"/>
      <c r="AF138" s="164"/>
      <c r="AG138" s="164"/>
      <c r="AH138" s="164"/>
      <c r="AI138" s="164"/>
      <c r="AJ138" s="173">
        <f t="shared" si="4"/>
        <v>22</v>
      </c>
      <c r="AK138" s="150" t="s">
        <v>721</v>
      </c>
      <c r="AL138" s="174">
        <f>IF(ISNUMBER(FIND("五年",#REF!)),5,3)</f>
        <v>3</v>
      </c>
    </row>
    <row r="139" ht="99.95" customHeight="1" spans="1:38">
      <c r="A139" s="163" t="s">
        <v>813</v>
      </c>
      <c r="B139" s="159">
        <v>41</v>
      </c>
      <c r="C139" s="164" t="s">
        <v>814</v>
      </c>
      <c r="D139" s="164" t="s">
        <v>815</v>
      </c>
      <c r="E139" s="164"/>
      <c r="F139" s="164" t="s">
        <v>563</v>
      </c>
      <c r="G139" s="164"/>
      <c r="H139" s="164"/>
      <c r="I139" s="164" t="s">
        <v>564</v>
      </c>
      <c r="J139" s="164" t="s">
        <v>816</v>
      </c>
      <c r="K139" s="168"/>
      <c r="L139" s="168"/>
      <c r="M139" s="164" t="s">
        <v>817</v>
      </c>
      <c r="N139" s="164" t="s">
        <v>212</v>
      </c>
      <c r="O139" s="164" t="s">
        <v>818</v>
      </c>
      <c r="P139" s="164"/>
      <c r="Q139" s="168"/>
      <c r="R139" s="164" t="s">
        <v>64</v>
      </c>
      <c r="S139" s="164" t="s">
        <v>567</v>
      </c>
      <c r="T139" s="164" t="s">
        <v>819</v>
      </c>
      <c r="U139" s="164"/>
      <c r="V139" s="164"/>
      <c r="W139" s="164" t="s">
        <v>569</v>
      </c>
      <c r="X139" s="164"/>
      <c r="Y139" s="164"/>
      <c r="Z139" s="164"/>
      <c r="AA139" s="164" t="s">
        <v>820</v>
      </c>
      <c r="AB139" s="164" t="s">
        <v>820</v>
      </c>
      <c r="AC139" s="164"/>
      <c r="AD139" s="164"/>
      <c r="AE139" s="164"/>
      <c r="AF139" s="164" t="s">
        <v>462</v>
      </c>
      <c r="AG139" s="164"/>
      <c r="AH139" s="164"/>
      <c r="AI139" s="164"/>
      <c r="AJ139" s="173">
        <f t="shared" si="4"/>
        <v>30</v>
      </c>
      <c r="AK139" s="150" t="s">
        <v>821</v>
      </c>
      <c r="AL139" s="174">
        <f>IF(ISNUMBER(FIND("五年",#REF!)),5,3)</f>
        <v>3</v>
      </c>
    </row>
    <row r="140" ht="99.95" customHeight="1" spans="1:38">
      <c r="A140" s="163" t="s">
        <v>822</v>
      </c>
      <c r="B140" s="159">
        <v>41</v>
      </c>
      <c r="C140" s="164" t="s">
        <v>815</v>
      </c>
      <c r="D140" s="164" t="s">
        <v>814</v>
      </c>
      <c r="E140" s="164"/>
      <c r="F140" s="164" t="s">
        <v>563</v>
      </c>
      <c r="G140" s="164"/>
      <c r="H140" s="164"/>
      <c r="I140" s="164" t="s">
        <v>564</v>
      </c>
      <c r="J140" s="168"/>
      <c r="K140" s="164" t="s">
        <v>816</v>
      </c>
      <c r="L140" s="164"/>
      <c r="M140" s="164"/>
      <c r="N140" s="164" t="s">
        <v>212</v>
      </c>
      <c r="O140" s="150"/>
      <c r="P140" s="164"/>
      <c r="R140" s="164" t="s">
        <v>823</v>
      </c>
      <c r="S140" s="164" t="s">
        <v>567</v>
      </c>
      <c r="T140" s="164" t="s">
        <v>250</v>
      </c>
      <c r="U140" s="164" t="s">
        <v>819</v>
      </c>
      <c r="V140" s="164"/>
      <c r="W140" s="164" t="s">
        <v>482</v>
      </c>
      <c r="X140" s="164" t="s">
        <v>818</v>
      </c>
      <c r="Y140" s="164"/>
      <c r="Z140" s="164"/>
      <c r="AA140" s="168"/>
      <c r="AB140" s="168"/>
      <c r="AC140" s="168"/>
      <c r="AD140" s="150"/>
      <c r="AE140" s="164" t="s">
        <v>824</v>
      </c>
      <c r="AF140" s="164" t="s">
        <v>824</v>
      </c>
      <c r="AG140" s="164" t="s">
        <v>462</v>
      </c>
      <c r="AH140" s="164"/>
      <c r="AI140" s="164"/>
      <c r="AJ140" s="173">
        <f t="shared" si="4"/>
        <v>30</v>
      </c>
      <c r="AK140" s="150" t="s">
        <v>821</v>
      </c>
      <c r="AL140" s="174">
        <f>IF(ISNUMBER(FIND("五年",#REF!)),5,3)</f>
        <v>3</v>
      </c>
    </row>
    <row r="141" ht="99.95" customHeight="1" spans="1:38">
      <c r="A141" s="163" t="s">
        <v>825</v>
      </c>
      <c r="B141" s="159">
        <v>40</v>
      </c>
      <c r="C141" s="164"/>
      <c r="E141" s="164" t="s">
        <v>356</v>
      </c>
      <c r="F141" s="164"/>
      <c r="G141" s="164"/>
      <c r="H141" s="164"/>
      <c r="I141" s="164"/>
      <c r="J141" s="164" t="s">
        <v>820</v>
      </c>
      <c r="K141" s="164" t="s">
        <v>820</v>
      </c>
      <c r="L141" s="164"/>
      <c r="M141" s="164" t="s">
        <v>240</v>
      </c>
      <c r="N141" s="164" t="s">
        <v>817</v>
      </c>
      <c r="O141" s="164" t="s">
        <v>50</v>
      </c>
      <c r="P141" s="164" t="s">
        <v>818</v>
      </c>
      <c r="Q141" s="164" t="s">
        <v>61</v>
      </c>
      <c r="R141" s="164"/>
      <c r="S141" s="164" t="s">
        <v>826</v>
      </c>
      <c r="T141" s="164" t="s">
        <v>827</v>
      </c>
      <c r="U141" s="164" t="s">
        <v>47</v>
      </c>
      <c r="V141" s="164"/>
      <c r="W141" s="164" t="s">
        <v>212</v>
      </c>
      <c r="X141" s="164" t="s">
        <v>343</v>
      </c>
      <c r="Y141" s="164"/>
      <c r="Z141" s="164"/>
      <c r="AA141" s="164" t="s">
        <v>240</v>
      </c>
      <c r="AB141" s="168"/>
      <c r="AC141" s="164"/>
      <c r="AD141" s="164"/>
      <c r="AE141" s="164"/>
      <c r="AF141" s="164"/>
      <c r="AG141" s="164" t="s">
        <v>462</v>
      </c>
      <c r="AH141" s="164"/>
      <c r="AI141" s="164"/>
      <c r="AJ141" s="173">
        <f t="shared" si="4"/>
        <v>30</v>
      </c>
      <c r="AK141" s="150" t="s">
        <v>821</v>
      </c>
      <c r="AL141" s="174">
        <f>IF(ISNUMBER(FIND("五年",#REF!)),5,3)</f>
        <v>3</v>
      </c>
    </row>
    <row r="142" ht="99.95" customHeight="1" spans="1:38">
      <c r="A142" s="163" t="s">
        <v>828</v>
      </c>
      <c r="B142" s="159">
        <v>34</v>
      </c>
      <c r="C142" s="164" t="s">
        <v>573</v>
      </c>
      <c r="D142" s="164" t="s">
        <v>829</v>
      </c>
      <c r="E142" s="164"/>
      <c r="F142" s="164"/>
      <c r="G142" s="164"/>
      <c r="H142" s="164"/>
      <c r="I142" s="164"/>
      <c r="J142" s="168"/>
      <c r="K142" s="164" t="s">
        <v>96</v>
      </c>
      <c r="L142" s="164"/>
      <c r="M142" s="164"/>
      <c r="N142" s="164" t="s">
        <v>732</v>
      </c>
      <c r="O142" s="164" t="s">
        <v>830</v>
      </c>
      <c r="P142" s="164" t="s">
        <v>831</v>
      </c>
      <c r="Q142" s="164"/>
      <c r="R142" s="164"/>
      <c r="S142" s="164" t="s">
        <v>818</v>
      </c>
      <c r="T142" s="164" t="s">
        <v>832</v>
      </c>
      <c r="U142" s="164" t="s">
        <v>827</v>
      </c>
      <c r="V142" s="164"/>
      <c r="W142" s="164" t="s">
        <v>833</v>
      </c>
      <c r="X142" s="164" t="s">
        <v>833</v>
      </c>
      <c r="Y142" s="164"/>
      <c r="Z142" s="164"/>
      <c r="AA142" s="168"/>
      <c r="AB142" s="168"/>
      <c r="AC142" s="164" t="s">
        <v>101</v>
      </c>
      <c r="AD142" s="164"/>
      <c r="AE142" s="164"/>
      <c r="AF142" s="164"/>
      <c r="AG142" s="164" t="s">
        <v>462</v>
      </c>
      <c r="AH142" s="164"/>
      <c r="AI142" s="164"/>
      <c r="AJ142" s="173">
        <f t="shared" si="4"/>
        <v>26</v>
      </c>
      <c r="AK142" s="150" t="s">
        <v>821</v>
      </c>
      <c r="AL142" s="174">
        <f>IF(ISNUMBER(FIND("五年",#REF!)),5,3)</f>
        <v>3</v>
      </c>
    </row>
    <row r="143" ht="99.95" customHeight="1" spans="1:38">
      <c r="A143" s="163" t="s">
        <v>834</v>
      </c>
      <c r="B143" s="159">
        <v>37</v>
      </c>
      <c r="C143" s="164" t="s">
        <v>835</v>
      </c>
      <c r="D143" s="164"/>
      <c r="E143" s="164"/>
      <c r="F143" s="164"/>
      <c r="G143" s="164"/>
      <c r="H143" s="164" t="s">
        <v>836</v>
      </c>
      <c r="I143" s="164" t="s">
        <v>836</v>
      </c>
      <c r="J143" s="164" t="s">
        <v>837</v>
      </c>
      <c r="K143" s="164" t="s">
        <v>659</v>
      </c>
      <c r="L143" s="164"/>
      <c r="M143" s="164"/>
      <c r="N143" s="164" t="s">
        <v>838</v>
      </c>
      <c r="O143" s="164" t="s">
        <v>839</v>
      </c>
      <c r="P143" s="164" t="s">
        <v>839</v>
      </c>
      <c r="Q143" s="164"/>
      <c r="R143" s="164" t="s">
        <v>840</v>
      </c>
      <c r="S143" s="164" t="s">
        <v>840</v>
      </c>
      <c r="T143" s="164" t="s">
        <v>841</v>
      </c>
      <c r="U143" s="164"/>
      <c r="V143" s="164"/>
      <c r="W143" s="164" t="s">
        <v>842</v>
      </c>
      <c r="X143" s="164" t="s">
        <v>842</v>
      </c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73">
        <f t="shared" si="4"/>
        <v>26</v>
      </c>
      <c r="AK143" s="150" t="s">
        <v>821</v>
      </c>
      <c r="AL143" s="174">
        <f>IF(ISNUMBER(FIND("五年",#REF!)),5,3)</f>
        <v>3</v>
      </c>
    </row>
    <row r="144" ht="99.95" customHeight="1" spans="1:38">
      <c r="A144" s="163" t="s">
        <v>843</v>
      </c>
      <c r="B144" s="159">
        <v>33</v>
      </c>
      <c r="C144" s="164" t="s">
        <v>844</v>
      </c>
      <c r="D144" s="164" t="s">
        <v>844</v>
      </c>
      <c r="E144" s="164" t="s">
        <v>845</v>
      </c>
      <c r="F144" s="164"/>
      <c r="G144" s="164"/>
      <c r="H144" s="164"/>
      <c r="I144" s="164" t="s">
        <v>846</v>
      </c>
      <c r="J144" s="164" t="s">
        <v>130</v>
      </c>
      <c r="K144" s="164"/>
      <c r="L144" s="164"/>
      <c r="M144" s="164" t="s">
        <v>847</v>
      </c>
      <c r="N144" s="164" t="s">
        <v>847</v>
      </c>
      <c r="O144" s="168"/>
      <c r="P144" s="164"/>
      <c r="Q144" s="164"/>
      <c r="R144" s="164" t="s">
        <v>848</v>
      </c>
      <c r="S144" s="165"/>
      <c r="T144" s="165"/>
      <c r="U144" s="164" t="s">
        <v>841</v>
      </c>
      <c r="V144" s="164"/>
      <c r="W144" s="164" t="s">
        <v>849</v>
      </c>
      <c r="X144" s="164" t="s">
        <v>849</v>
      </c>
      <c r="Y144" s="164"/>
      <c r="Z144" s="164"/>
      <c r="AA144" s="164"/>
      <c r="AB144" s="164"/>
      <c r="AC144" s="164" t="s">
        <v>850</v>
      </c>
      <c r="AD144" s="164" t="s">
        <v>850</v>
      </c>
      <c r="AE144" s="164"/>
      <c r="AF144" s="164"/>
      <c r="AG144" s="165"/>
      <c r="AH144" s="164"/>
      <c r="AI144" s="164"/>
      <c r="AJ144" s="173">
        <f t="shared" si="4"/>
        <v>26</v>
      </c>
      <c r="AK144" s="150" t="s">
        <v>821</v>
      </c>
      <c r="AL144" s="174">
        <f>IF(ISNUMBER(FIND("五年",#REF!)),5,3)</f>
        <v>3</v>
      </c>
    </row>
    <row r="145" ht="99.95" customHeight="1" spans="1:38">
      <c r="A145" s="163" t="s">
        <v>851</v>
      </c>
      <c r="B145" s="159">
        <v>35</v>
      </c>
      <c r="D145" s="164" t="s">
        <v>852</v>
      </c>
      <c r="E145" s="164"/>
      <c r="F145" s="164"/>
      <c r="G145" s="164"/>
      <c r="H145" s="164" t="s">
        <v>853</v>
      </c>
      <c r="I145" s="164" t="s">
        <v>130</v>
      </c>
      <c r="J145" s="165"/>
      <c r="K145" s="165"/>
      <c r="L145" s="165"/>
      <c r="M145" s="164" t="s">
        <v>840</v>
      </c>
      <c r="N145" s="164" t="s">
        <v>840</v>
      </c>
      <c r="O145" s="164"/>
      <c r="P145" s="164"/>
      <c r="Q145" s="164"/>
      <c r="R145" s="164" t="s">
        <v>841</v>
      </c>
      <c r="S145" s="164" t="s">
        <v>848</v>
      </c>
      <c r="T145" s="164" t="s">
        <v>854</v>
      </c>
      <c r="U145" s="164" t="s">
        <v>854</v>
      </c>
      <c r="V145" s="164"/>
      <c r="W145" s="165"/>
      <c r="X145" s="164"/>
      <c r="Z145" s="164"/>
      <c r="AA145" s="164" t="s">
        <v>850</v>
      </c>
      <c r="AB145" s="164" t="s">
        <v>850</v>
      </c>
      <c r="AC145" s="164" t="s">
        <v>849</v>
      </c>
      <c r="AD145" s="164" t="s">
        <v>849</v>
      </c>
      <c r="AE145" s="165"/>
      <c r="AF145" s="164"/>
      <c r="AG145" s="164"/>
      <c r="AH145" s="164"/>
      <c r="AI145" s="164"/>
      <c r="AJ145" s="173">
        <f t="shared" si="4"/>
        <v>26</v>
      </c>
      <c r="AK145" s="150" t="s">
        <v>821</v>
      </c>
      <c r="AL145" s="174">
        <f>IF(ISNUMBER(FIND("五年",#REF!)),5,3)</f>
        <v>3</v>
      </c>
    </row>
    <row r="146" ht="99.95" customHeight="1" spans="1:38">
      <c r="A146" s="163" t="s">
        <v>855</v>
      </c>
      <c r="B146" s="159">
        <v>24</v>
      </c>
      <c r="C146" s="164" t="s">
        <v>856</v>
      </c>
      <c r="D146" s="164" t="s">
        <v>856</v>
      </c>
      <c r="E146" s="164" t="s">
        <v>857</v>
      </c>
      <c r="F146" s="164" t="s">
        <v>857</v>
      </c>
      <c r="G146" s="164"/>
      <c r="H146" s="164" t="s">
        <v>858</v>
      </c>
      <c r="I146" s="164"/>
      <c r="J146" s="164"/>
      <c r="K146" s="165"/>
      <c r="L146" s="165"/>
      <c r="M146" s="164"/>
      <c r="N146" s="165"/>
      <c r="O146" s="164" t="s">
        <v>859</v>
      </c>
      <c r="P146" s="164" t="s">
        <v>859</v>
      </c>
      <c r="Q146" s="164"/>
      <c r="R146" s="165"/>
      <c r="S146" s="164"/>
      <c r="T146" s="165"/>
      <c r="U146" s="164" t="s">
        <v>420</v>
      </c>
      <c r="V146" s="164"/>
      <c r="W146" s="164" t="s">
        <v>860</v>
      </c>
      <c r="X146" s="164" t="s">
        <v>860</v>
      </c>
      <c r="Y146" s="164"/>
      <c r="Z146" s="164"/>
      <c r="AA146" s="164" t="s">
        <v>861</v>
      </c>
      <c r="AB146" s="164" t="s">
        <v>516</v>
      </c>
      <c r="AC146" s="164"/>
      <c r="AD146" s="164"/>
      <c r="AE146" s="164"/>
      <c r="AF146" s="164"/>
      <c r="AG146" s="164"/>
      <c r="AH146" s="164"/>
      <c r="AI146" s="164"/>
      <c r="AJ146" s="173">
        <f t="shared" si="4"/>
        <v>24</v>
      </c>
      <c r="AK146" s="150" t="s">
        <v>821</v>
      </c>
      <c r="AL146" s="174">
        <f>IF(ISNUMBER(FIND("五年",#REF!)),5,3)</f>
        <v>3</v>
      </c>
    </row>
    <row r="147" ht="99.95" customHeight="1" spans="1:38">
      <c r="A147" s="163" t="s">
        <v>862</v>
      </c>
      <c r="B147" s="159">
        <v>22</v>
      </c>
      <c r="C147" s="164" t="s">
        <v>863</v>
      </c>
      <c r="D147" s="164" t="s">
        <v>863</v>
      </c>
      <c r="E147" s="164"/>
      <c r="F147" s="164"/>
      <c r="G147" s="164"/>
      <c r="H147" s="164"/>
      <c r="I147" s="164" t="s">
        <v>864</v>
      </c>
      <c r="J147" s="164" t="s">
        <v>841</v>
      </c>
      <c r="K147" s="164" t="s">
        <v>841</v>
      </c>
      <c r="L147" s="164"/>
      <c r="M147" s="164" t="s">
        <v>865</v>
      </c>
      <c r="N147" s="164" t="s">
        <v>865</v>
      </c>
      <c r="O147" s="164" t="s">
        <v>866</v>
      </c>
      <c r="P147" s="164" t="s">
        <v>866</v>
      </c>
      <c r="Q147" s="164"/>
      <c r="R147" s="164" t="s">
        <v>867</v>
      </c>
      <c r="S147" s="164" t="s">
        <v>867</v>
      </c>
      <c r="T147" s="164"/>
      <c r="U147" s="164"/>
      <c r="V147" s="164"/>
      <c r="W147" s="164" t="s">
        <v>868</v>
      </c>
      <c r="X147" s="164" t="s">
        <v>868</v>
      </c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73">
        <f t="shared" si="4"/>
        <v>26</v>
      </c>
      <c r="AK147" s="150" t="s">
        <v>821</v>
      </c>
      <c r="AL147" s="174">
        <f>IF(ISNUMBER(FIND("五年",#REF!)),5,3)</f>
        <v>3</v>
      </c>
    </row>
    <row r="148" ht="99.95" customHeight="1" spans="1:38">
      <c r="A148" s="163" t="s">
        <v>869</v>
      </c>
      <c r="B148" s="159">
        <v>40</v>
      </c>
      <c r="C148" s="164" t="s">
        <v>750</v>
      </c>
      <c r="D148" s="164"/>
      <c r="E148" s="164" t="s">
        <v>870</v>
      </c>
      <c r="F148" s="164"/>
      <c r="H148" s="164" t="s">
        <v>348</v>
      </c>
      <c r="I148" s="164" t="s">
        <v>871</v>
      </c>
      <c r="J148" s="164" t="s">
        <v>872</v>
      </c>
      <c r="K148" s="165"/>
      <c r="L148" s="165"/>
      <c r="M148" s="164" t="s">
        <v>564</v>
      </c>
      <c r="N148" s="165"/>
      <c r="O148" s="164" t="s">
        <v>563</v>
      </c>
      <c r="P148" s="164"/>
      <c r="Q148" s="164"/>
      <c r="S148" s="164" t="s">
        <v>873</v>
      </c>
      <c r="T148" s="164" t="s">
        <v>563</v>
      </c>
      <c r="U148" s="164" t="s">
        <v>750</v>
      </c>
      <c r="V148" s="164"/>
      <c r="W148" s="164" t="s">
        <v>212</v>
      </c>
      <c r="X148" s="164" t="s">
        <v>873</v>
      </c>
      <c r="Y148" s="164"/>
      <c r="Z148" s="164"/>
      <c r="AA148" s="164"/>
      <c r="AB148" s="164"/>
      <c r="AC148" s="164"/>
      <c r="AD148" s="164" t="s">
        <v>874</v>
      </c>
      <c r="AE148" s="164"/>
      <c r="AF148" s="164"/>
      <c r="AG148" s="164"/>
      <c r="AH148" s="164" t="s">
        <v>462</v>
      </c>
      <c r="AI148" s="164"/>
      <c r="AJ148" s="173">
        <f t="shared" si="4"/>
        <v>28</v>
      </c>
      <c r="AK148" s="150" t="s">
        <v>875</v>
      </c>
      <c r="AL148" s="174">
        <f>IF(ISNUMBER(FIND("五年",#REF!)),5,3)</f>
        <v>3</v>
      </c>
    </row>
    <row r="149" ht="99.95" customHeight="1" spans="1:38">
      <c r="A149" s="163" t="s">
        <v>876</v>
      </c>
      <c r="B149" s="159">
        <v>40</v>
      </c>
      <c r="C149" s="175" t="s">
        <v>750</v>
      </c>
      <c r="D149" s="164"/>
      <c r="F149" s="164" t="s">
        <v>870</v>
      </c>
      <c r="G149" s="164"/>
      <c r="H149" s="164" t="s">
        <v>871</v>
      </c>
      <c r="J149" s="164" t="s">
        <v>628</v>
      </c>
      <c r="K149" s="164" t="s">
        <v>872</v>
      </c>
      <c r="L149" s="165"/>
      <c r="M149" s="164" t="s">
        <v>564</v>
      </c>
      <c r="N149" s="164" t="s">
        <v>628</v>
      </c>
      <c r="O149" s="164" t="s">
        <v>563</v>
      </c>
      <c r="P149" s="164"/>
      <c r="Q149" s="164"/>
      <c r="R149" s="164" t="s">
        <v>873</v>
      </c>
      <c r="S149" s="164" t="s">
        <v>212</v>
      </c>
      <c r="T149" s="164" t="s">
        <v>563</v>
      </c>
      <c r="U149" s="175" t="s">
        <v>750</v>
      </c>
      <c r="V149" s="164"/>
      <c r="W149" s="164" t="s">
        <v>873</v>
      </c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 t="s">
        <v>462</v>
      </c>
      <c r="AI149" s="164"/>
      <c r="AJ149" s="173">
        <f t="shared" si="4"/>
        <v>28</v>
      </c>
      <c r="AK149" s="150" t="s">
        <v>875</v>
      </c>
      <c r="AL149" s="174">
        <f>IF(ISNUMBER(FIND("五年",#REF!)),5,3)</f>
        <v>3</v>
      </c>
    </row>
    <row r="150" ht="99.95" customHeight="1" spans="1:38">
      <c r="A150" s="163" t="s">
        <v>877</v>
      </c>
      <c r="B150" s="159">
        <v>35</v>
      </c>
      <c r="C150" s="164"/>
      <c r="D150" s="175" t="s">
        <v>750</v>
      </c>
      <c r="E150" s="164" t="s">
        <v>878</v>
      </c>
      <c r="F150" s="164" t="s">
        <v>757</v>
      </c>
      <c r="G150" s="164"/>
      <c r="H150" s="164" t="s">
        <v>879</v>
      </c>
      <c r="I150" s="164" t="s">
        <v>879</v>
      </c>
      <c r="J150" s="164" t="s">
        <v>459</v>
      </c>
      <c r="K150" s="175" t="s">
        <v>750</v>
      </c>
      <c r="L150" s="165"/>
      <c r="M150" s="164" t="s">
        <v>564</v>
      </c>
      <c r="N150" s="164" t="s">
        <v>880</v>
      </c>
      <c r="O150" s="164" t="s">
        <v>563</v>
      </c>
      <c r="P150" s="164" t="s">
        <v>880</v>
      </c>
      <c r="Q150" s="164"/>
      <c r="R150" s="165"/>
      <c r="S150" s="164" t="s">
        <v>212</v>
      </c>
      <c r="T150" s="164" t="s">
        <v>563</v>
      </c>
      <c r="U150" s="164"/>
      <c r="V150" s="164"/>
      <c r="X150" s="164"/>
      <c r="Y150" s="164"/>
      <c r="Z150" s="164"/>
      <c r="AA150" s="164"/>
      <c r="AC150" s="164"/>
      <c r="AD150" s="164"/>
      <c r="AE150" s="164"/>
      <c r="AF150" s="164"/>
      <c r="AG150" s="164"/>
      <c r="AH150" s="164" t="s">
        <v>462</v>
      </c>
      <c r="AI150" s="164"/>
      <c r="AJ150" s="173">
        <f t="shared" si="4"/>
        <v>28</v>
      </c>
      <c r="AK150" s="150" t="s">
        <v>875</v>
      </c>
      <c r="AL150" s="174">
        <f>IF(ISNUMBER(FIND("五年",#REF!)),5,3)</f>
        <v>3</v>
      </c>
    </row>
    <row r="151" ht="99.95" customHeight="1" spans="1:38">
      <c r="A151" s="163" t="s">
        <v>881</v>
      </c>
      <c r="B151" s="159">
        <v>45</v>
      </c>
      <c r="D151" s="164" t="s">
        <v>573</v>
      </c>
      <c r="E151" s="164" t="s">
        <v>882</v>
      </c>
      <c r="F151" s="164" t="s">
        <v>882</v>
      </c>
      <c r="G151" s="164"/>
      <c r="H151" s="164" t="s">
        <v>364</v>
      </c>
      <c r="I151" s="164"/>
      <c r="J151" s="164" t="s">
        <v>883</v>
      </c>
      <c r="K151" s="164" t="s">
        <v>883</v>
      </c>
      <c r="L151" s="164"/>
      <c r="M151" s="165"/>
      <c r="N151" s="165"/>
      <c r="O151" s="164" t="s">
        <v>96</v>
      </c>
      <c r="P151" s="164"/>
      <c r="Q151" s="164"/>
      <c r="R151" s="164" t="s">
        <v>884</v>
      </c>
      <c r="S151" s="164" t="s">
        <v>742</v>
      </c>
      <c r="T151" s="165"/>
      <c r="U151" s="164"/>
      <c r="V151" s="164"/>
      <c r="W151" s="164" t="s">
        <v>885</v>
      </c>
      <c r="X151" s="164" t="s">
        <v>474</v>
      </c>
      <c r="Y151" s="164"/>
      <c r="Z151" s="164"/>
      <c r="AA151" s="164"/>
      <c r="AB151" s="164"/>
      <c r="AC151" s="164"/>
      <c r="AD151" s="164"/>
      <c r="AE151" s="164" t="s">
        <v>101</v>
      </c>
      <c r="AF151" s="164" t="s">
        <v>556</v>
      </c>
      <c r="AG151" s="164"/>
      <c r="AH151" s="164"/>
      <c r="AI151" s="164"/>
      <c r="AJ151" s="173">
        <f t="shared" si="4"/>
        <v>26</v>
      </c>
      <c r="AK151" s="150" t="s">
        <v>875</v>
      </c>
      <c r="AL151" s="174">
        <f>IF(ISNUMBER(FIND("五年",#REF!)),5,3)</f>
        <v>3</v>
      </c>
    </row>
    <row r="152" ht="99.95" customHeight="1" spans="1:38">
      <c r="A152" s="163" t="s">
        <v>886</v>
      </c>
      <c r="B152" s="159">
        <v>45</v>
      </c>
      <c r="C152" s="164"/>
      <c r="D152" s="164" t="s">
        <v>573</v>
      </c>
      <c r="E152" s="164" t="s">
        <v>887</v>
      </c>
      <c r="F152" s="164" t="s">
        <v>887</v>
      </c>
      <c r="G152" s="164"/>
      <c r="H152" s="164"/>
      <c r="I152" s="164" t="s">
        <v>364</v>
      </c>
      <c r="J152" s="164" t="s">
        <v>882</v>
      </c>
      <c r="K152" s="164" t="s">
        <v>882</v>
      </c>
      <c r="L152" s="164"/>
      <c r="M152" s="164"/>
      <c r="O152" s="164" t="s">
        <v>96</v>
      </c>
      <c r="P152" s="164"/>
      <c r="Q152" s="164"/>
      <c r="R152" s="164" t="s">
        <v>888</v>
      </c>
      <c r="S152" s="164" t="s">
        <v>884</v>
      </c>
      <c r="T152" s="165"/>
      <c r="U152" s="164"/>
      <c r="V152" s="164"/>
      <c r="W152" s="164"/>
      <c r="X152" s="164" t="s">
        <v>885</v>
      </c>
      <c r="Y152" s="164"/>
      <c r="Z152" s="164"/>
      <c r="AA152" s="164"/>
      <c r="AB152" s="164"/>
      <c r="AC152" s="164"/>
      <c r="AD152" s="164"/>
      <c r="AE152" s="164" t="s">
        <v>101</v>
      </c>
      <c r="AF152" s="164" t="s">
        <v>556</v>
      </c>
      <c r="AG152" s="164" t="s">
        <v>755</v>
      </c>
      <c r="AH152" s="164"/>
      <c r="AI152" s="164"/>
      <c r="AJ152" s="173">
        <f t="shared" si="4"/>
        <v>26</v>
      </c>
      <c r="AK152" s="150" t="s">
        <v>875</v>
      </c>
      <c r="AL152" s="174">
        <f>IF(ISNUMBER(FIND("五年",#REF!)),5,3)</f>
        <v>3</v>
      </c>
    </row>
    <row r="153" ht="99.95" customHeight="1" spans="1:38">
      <c r="A153" s="163" t="s">
        <v>889</v>
      </c>
      <c r="B153" s="159">
        <v>42</v>
      </c>
      <c r="C153" s="164" t="s">
        <v>890</v>
      </c>
      <c r="D153" s="164" t="s">
        <v>890</v>
      </c>
      <c r="E153" s="164" t="s">
        <v>891</v>
      </c>
      <c r="F153" s="164" t="s">
        <v>892</v>
      </c>
      <c r="G153" s="164"/>
      <c r="H153" s="164"/>
      <c r="I153" s="164"/>
      <c r="J153" s="164"/>
      <c r="K153" s="165"/>
      <c r="L153" s="165"/>
      <c r="M153" s="164"/>
      <c r="N153" s="164" t="s">
        <v>564</v>
      </c>
      <c r="O153" s="164" t="s">
        <v>880</v>
      </c>
      <c r="P153" s="164" t="s">
        <v>563</v>
      </c>
      <c r="Q153" s="164"/>
      <c r="R153" s="164" t="s">
        <v>893</v>
      </c>
      <c r="S153" s="164" t="s">
        <v>880</v>
      </c>
      <c r="T153" s="175" t="s">
        <v>750</v>
      </c>
      <c r="U153" s="164" t="s">
        <v>563</v>
      </c>
      <c r="V153" s="164"/>
      <c r="W153" s="175" t="s">
        <v>750</v>
      </c>
      <c r="X153" s="164" t="s">
        <v>212</v>
      </c>
      <c r="Y153" s="164"/>
      <c r="Z153" s="164"/>
      <c r="AA153" s="164"/>
      <c r="AB153" s="164"/>
      <c r="AC153" s="164"/>
      <c r="AD153" s="164"/>
      <c r="AE153" s="164"/>
      <c r="AF153" s="164" t="s">
        <v>556</v>
      </c>
      <c r="AG153" s="164"/>
      <c r="AH153" s="164"/>
      <c r="AI153" s="164"/>
      <c r="AJ153" s="173">
        <f t="shared" si="4"/>
        <v>28</v>
      </c>
      <c r="AK153" s="150" t="s">
        <v>875</v>
      </c>
      <c r="AL153" s="174">
        <f>IF(ISNUMBER(FIND("五年",#REF!)),5,3)</f>
        <v>3</v>
      </c>
    </row>
    <row r="154" ht="99.95" customHeight="1" spans="1:38">
      <c r="A154" s="163" t="s">
        <v>894</v>
      </c>
      <c r="B154" s="159">
        <v>41</v>
      </c>
      <c r="C154" s="164"/>
      <c r="D154" s="175" t="s">
        <v>750</v>
      </c>
      <c r="E154" s="164" t="s">
        <v>892</v>
      </c>
      <c r="F154" s="164" t="s">
        <v>891</v>
      </c>
      <c r="G154" s="164"/>
      <c r="H154" s="164" t="s">
        <v>895</v>
      </c>
      <c r="I154" s="164" t="s">
        <v>895</v>
      </c>
      <c r="J154" s="164"/>
      <c r="K154" s="175" t="s">
        <v>750</v>
      </c>
      <c r="L154" s="165"/>
      <c r="M154" s="164" t="s">
        <v>880</v>
      </c>
      <c r="N154" s="164" t="s">
        <v>564</v>
      </c>
      <c r="O154" s="164"/>
      <c r="P154" s="164" t="s">
        <v>563</v>
      </c>
      <c r="Q154" s="164"/>
      <c r="R154" s="164" t="s">
        <v>880</v>
      </c>
      <c r="S154" s="164" t="s">
        <v>893</v>
      </c>
      <c r="T154" s="164"/>
      <c r="U154" s="164" t="s">
        <v>563</v>
      </c>
      <c r="V154" s="164"/>
      <c r="W154" s="164"/>
      <c r="X154" s="164" t="s">
        <v>212</v>
      </c>
      <c r="Y154" s="164"/>
      <c r="Z154" s="164"/>
      <c r="AA154" s="164"/>
      <c r="AB154" s="164"/>
      <c r="AC154" s="164"/>
      <c r="AD154" s="164"/>
      <c r="AE154" s="164"/>
      <c r="AF154" s="164" t="s">
        <v>556</v>
      </c>
      <c r="AG154" s="164"/>
      <c r="AH154" s="164"/>
      <c r="AI154" s="164"/>
      <c r="AJ154" s="173">
        <f t="shared" si="4"/>
        <v>28</v>
      </c>
      <c r="AK154" s="150" t="s">
        <v>875</v>
      </c>
      <c r="AL154" s="174">
        <f>IF(ISNUMBER(FIND("五年",#REF!)),5,3)</f>
        <v>3</v>
      </c>
    </row>
    <row r="155" ht="99.95" customHeight="1" spans="1:38">
      <c r="A155" s="163" t="s">
        <v>896</v>
      </c>
      <c r="B155" s="159">
        <v>12</v>
      </c>
      <c r="C155" s="164"/>
      <c r="D155" s="164" t="s">
        <v>897</v>
      </c>
      <c r="E155" s="164" t="s">
        <v>878</v>
      </c>
      <c r="F155" s="164" t="s">
        <v>757</v>
      </c>
      <c r="G155" s="164"/>
      <c r="H155" s="164"/>
      <c r="I155" s="164"/>
      <c r="J155" s="164" t="s">
        <v>459</v>
      </c>
      <c r="K155" s="165"/>
      <c r="L155" s="165"/>
      <c r="M155" s="164" t="s">
        <v>880</v>
      </c>
      <c r="N155" s="164" t="s">
        <v>564</v>
      </c>
      <c r="O155" s="164" t="s">
        <v>898</v>
      </c>
      <c r="P155" s="164" t="s">
        <v>563</v>
      </c>
      <c r="Q155" s="164"/>
      <c r="R155" s="164" t="s">
        <v>880</v>
      </c>
      <c r="S155" s="164" t="s">
        <v>212</v>
      </c>
      <c r="T155" s="175" t="s">
        <v>750</v>
      </c>
      <c r="U155" s="164" t="s">
        <v>563</v>
      </c>
      <c r="V155" s="164"/>
      <c r="W155" s="175" t="s">
        <v>750</v>
      </c>
      <c r="X155" s="164"/>
      <c r="Y155" s="164"/>
      <c r="Z155" s="164"/>
      <c r="AA155" s="164"/>
      <c r="AB155" s="164"/>
      <c r="AC155" s="164"/>
      <c r="AD155" s="164"/>
      <c r="AE155" s="164"/>
      <c r="AF155" s="164" t="s">
        <v>556</v>
      </c>
      <c r="AH155" s="164"/>
      <c r="AI155" s="164"/>
      <c r="AJ155" s="173">
        <f>2*COUNTA(D155:AH155)</f>
        <v>28</v>
      </c>
      <c r="AK155" s="150" t="s">
        <v>875</v>
      </c>
      <c r="AL155" s="174">
        <f>IF(ISNUMBER(FIND("五年",#REF!)),5,3)</f>
        <v>3</v>
      </c>
    </row>
    <row r="156" ht="99.95" customHeight="1" spans="1:38">
      <c r="A156" s="163" t="s">
        <v>899</v>
      </c>
      <c r="B156" s="159">
        <v>56</v>
      </c>
      <c r="C156" s="164"/>
      <c r="D156" s="164" t="s">
        <v>900</v>
      </c>
      <c r="E156" s="164" t="s">
        <v>150</v>
      </c>
      <c r="F156" s="164" t="s">
        <v>901</v>
      </c>
      <c r="G156" s="164"/>
      <c r="H156" s="164" t="s">
        <v>902</v>
      </c>
      <c r="I156" s="150"/>
      <c r="J156" s="165"/>
      <c r="K156" s="164"/>
      <c r="L156" s="164"/>
      <c r="M156" s="164" t="s">
        <v>900</v>
      </c>
      <c r="N156" s="165"/>
      <c r="O156" s="164" t="s">
        <v>903</v>
      </c>
      <c r="P156" s="165"/>
      <c r="Q156" s="165"/>
      <c r="R156" s="164" t="s">
        <v>904</v>
      </c>
      <c r="S156" s="164" t="s">
        <v>905</v>
      </c>
      <c r="T156" s="164" t="s">
        <v>906</v>
      </c>
      <c r="U156" s="164" t="s">
        <v>903</v>
      </c>
      <c r="V156" s="164"/>
      <c r="W156" s="164" t="s">
        <v>907</v>
      </c>
      <c r="X156" s="164" t="s">
        <v>907</v>
      </c>
      <c r="Y156" s="164"/>
      <c r="Z156" s="164"/>
      <c r="AA156" s="164"/>
      <c r="AB156" s="164"/>
      <c r="AC156" s="164"/>
      <c r="AD156" s="164"/>
      <c r="AE156" s="164" t="s">
        <v>908</v>
      </c>
      <c r="AF156" s="164" t="s">
        <v>908</v>
      </c>
      <c r="AG156" s="168"/>
      <c r="AH156" s="164"/>
      <c r="AI156" s="164"/>
      <c r="AJ156" s="173">
        <f t="shared" si="4"/>
        <v>28</v>
      </c>
      <c r="AK156" s="150" t="s">
        <v>875</v>
      </c>
      <c r="AL156" s="174">
        <f>IF(ISNUMBER(FIND("五年",#REF!)),5,3)</f>
        <v>3</v>
      </c>
    </row>
    <row r="157" ht="99.95" customHeight="1" spans="1:38">
      <c r="A157" s="163" t="s">
        <v>909</v>
      </c>
      <c r="B157" s="159">
        <v>54</v>
      </c>
      <c r="C157" s="164" t="s">
        <v>900</v>
      </c>
      <c r="D157" s="150"/>
      <c r="E157" s="165"/>
      <c r="F157" s="164" t="s">
        <v>150</v>
      </c>
      <c r="G157" s="164"/>
      <c r="H157" s="164" t="s">
        <v>910</v>
      </c>
      <c r="I157" s="164" t="s">
        <v>902</v>
      </c>
      <c r="J157" s="164" t="s">
        <v>911</v>
      </c>
      <c r="K157" s="164" t="s">
        <v>911</v>
      </c>
      <c r="L157" s="164"/>
      <c r="M157" s="164" t="s">
        <v>912</v>
      </c>
      <c r="N157" s="164" t="s">
        <v>900</v>
      </c>
      <c r="O157" s="164"/>
      <c r="P157" s="164"/>
      <c r="Q157" s="150"/>
      <c r="R157" s="164" t="s">
        <v>905</v>
      </c>
      <c r="S157" s="164" t="s">
        <v>904</v>
      </c>
      <c r="T157" s="164" t="s">
        <v>913</v>
      </c>
      <c r="U157" s="165"/>
      <c r="V157" s="165"/>
      <c r="W157" s="165"/>
      <c r="X157" s="164" t="s">
        <v>914</v>
      </c>
      <c r="Y157" s="164"/>
      <c r="Z157" s="164"/>
      <c r="AA157" s="164"/>
      <c r="AB157" s="164"/>
      <c r="AC157" s="164"/>
      <c r="AD157" s="164"/>
      <c r="AE157" s="164"/>
      <c r="AF157" s="164"/>
      <c r="AG157" s="164" t="s">
        <v>908</v>
      </c>
      <c r="AH157" s="164" t="s">
        <v>908</v>
      </c>
      <c r="AI157" s="164"/>
      <c r="AJ157" s="173">
        <f t="shared" si="4"/>
        <v>28</v>
      </c>
      <c r="AK157" s="150" t="s">
        <v>875</v>
      </c>
      <c r="AL157" s="174">
        <f>IF(ISNUMBER(FIND("五年",#REF!)),5,3)</f>
        <v>3</v>
      </c>
    </row>
    <row r="158" ht="99.95" customHeight="1" spans="1:38">
      <c r="A158" s="163" t="s">
        <v>915</v>
      </c>
      <c r="B158" s="159">
        <v>57</v>
      </c>
      <c r="C158" s="164"/>
      <c r="D158" s="164" t="s">
        <v>916</v>
      </c>
      <c r="E158" s="164" t="s">
        <v>186</v>
      </c>
      <c r="F158" s="164" t="s">
        <v>420</v>
      </c>
      <c r="G158" s="164"/>
      <c r="H158" s="164" t="s">
        <v>917</v>
      </c>
      <c r="I158" s="164" t="s">
        <v>917</v>
      </c>
      <c r="J158" s="164"/>
      <c r="K158" s="164"/>
      <c r="L158" s="164"/>
      <c r="M158" s="164" t="s">
        <v>918</v>
      </c>
      <c r="N158" s="164" t="s">
        <v>917</v>
      </c>
      <c r="O158" s="164" t="s">
        <v>919</v>
      </c>
      <c r="P158" s="164" t="s">
        <v>919</v>
      </c>
      <c r="Q158" s="164"/>
      <c r="R158" s="164"/>
      <c r="S158" s="164" t="s">
        <v>920</v>
      </c>
      <c r="T158" s="164"/>
      <c r="V158" s="164"/>
      <c r="W158" s="164" t="s">
        <v>921</v>
      </c>
      <c r="X158" s="164" t="s">
        <v>921</v>
      </c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73">
        <f t="shared" si="4"/>
        <v>24</v>
      </c>
      <c r="AK158" s="150" t="s">
        <v>875</v>
      </c>
      <c r="AL158" s="174">
        <f>IF(ISNUMBER(FIND("五年",#REF!)),5,3)</f>
        <v>3</v>
      </c>
    </row>
    <row r="159" ht="249" customHeight="1" spans="1:256">
      <c r="A159" s="163" t="s">
        <v>922</v>
      </c>
      <c r="B159" s="159">
        <v>63</v>
      </c>
      <c r="C159" s="164" t="s">
        <v>923</v>
      </c>
      <c r="D159" s="164" t="s">
        <v>923</v>
      </c>
      <c r="E159" s="164" t="s">
        <v>901</v>
      </c>
      <c r="F159" s="164"/>
      <c r="G159" s="164"/>
      <c r="H159" s="164" t="s">
        <v>924</v>
      </c>
      <c r="J159" s="164" t="s">
        <v>150</v>
      </c>
      <c r="K159" s="164"/>
      <c r="L159" s="164"/>
      <c r="M159" s="164" t="s">
        <v>925</v>
      </c>
      <c r="N159" s="164" t="s">
        <v>925</v>
      </c>
      <c r="O159" s="164"/>
      <c r="P159" s="164" t="s">
        <v>926</v>
      </c>
      <c r="Q159" s="164"/>
      <c r="R159" s="164" t="s">
        <v>927</v>
      </c>
      <c r="S159" s="164" t="s">
        <v>927</v>
      </c>
      <c r="T159" s="164" t="s">
        <v>928</v>
      </c>
      <c r="U159" s="165"/>
      <c r="V159" s="165"/>
      <c r="W159" s="164" t="s">
        <v>914</v>
      </c>
      <c r="X159" s="165"/>
      <c r="Y159" s="164"/>
      <c r="Z159" s="164"/>
      <c r="AA159" s="164" t="s">
        <v>929</v>
      </c>
      <c r="AB159" s="164" t="s">
        <v>929</v>
      </c>
      <c r="AC159" s="164"/>
      <c r="AD159" s="164"/>
      <c r="AE159" s="164"/>
      <c r="AF159" s="164"/>
      <c r="AG159" s="164"/>
      <c r="AH159" s="164"/>
      <c r="AI159" s="164"/>
      <c r="AJ159" s="173">
        <f t="shared" si="4"/>
        <v>28</v>
      </c>
      <c r="AK159" s="150" t="s">
        <v>875</v>
      </c>
      <c r="AL159" s="174">
        <f>IF(ISNUMBER(FIND("五年",#REF!)),5,3)</f>
        <v>3</v>
      </c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  <c r="HN159" s="174"/>
      <c r="HO159" s="174"/>
      <c r="HP159" s="174"/>
      <c r="HQ159" s="174"/>
      <c r="HR159" s="174"/>
      <c r="HS159" s="174"/>
      <c r="HT159" s="174"/>
      <c r="HU159" s="174"/>
      <c r="HV159" s="174"/>
      <c r="HW159" s="174"/>
      <c r="HX159" s="174"/>
      <c r="HY159" s="174"/>
      <c r="HZ159" s="174"/>
      <c r="IA159" s="174"/>
      <c r="IB159" s="174"/>
      <c r="IC159" s="174"/>
      <c r="ID159" s="174"/>
      <c r="IE159" s="174"/>
      <c r="IF159" s="174"/>
      <c r="IG159" s="174"/>
      <c r="IH159" s="174"/>
      <c r="II159" s="174"/>
      <c r="IJ159" s="174"/>
      <c r="IK159" s="174"/>
      <c r="IL159" s="174"/>
      <c r="IM159" s="174"/>
      <c r="IN159" s="174"/>
      <c r="IO159" s="174"/>
      <c r="IP159" s="174"/>
      <c r="IQ159" s="174"/>
      <c r="IR159" s="174"/>
      <c r="IS159" s="174"/>
      <c r="IT159" s="174"/>
      <c r="IU159" s="174"/>
      <c r="IV159" s="174"/>
    </row>
    <row r="160" ht="99.95" customHeight="1" spans="1:256">
      <c r="A160" s="163" t="s">
        <v>930</v>
      </c>
      <c r="B160" s="159">
        <v>28</v>
      </c>
      <c r="C160" s="164"/>
      <c r="D160" s="164"/>
      <c r="E160" s="164" t="s">
        <v>931</v>
      </c>
      <c r="F160" s="164" t="s">
        <v>932</v>
      </c>
      <c r="G160" s="164"/>
      <c r="H160" s="150"/>
      <c r="I160" s="164"/>
      <c r="J160" s="164" t="s">
        <v>933</v>
      </c>
      <c r="K160" s="150"/>
      <c r="L160" s="164"/>
      <c r="M160" s="164" t="s">
        <v>932</v>
      </c>
      <c r="N160" s="164" t="s">
        <v>932</v>
      </c>
      <c r="O160" s="150"/>
      <c r="P160" s="164" t="s">
        <v>934</v>
      </c>
      <c r="Q160" s="164"/>
      <c r="R160" s="164" t="s">
        <v>935</v>
      </c>
      <c r="S160" s="164" t="s">
        <v>935</v>
      </c>
      <c r="T160" s="164" t="s">
        <v>936</v>
      </c>
      <c r="U160" s="164" t="s">
        <v>937</v>
      </c>
      <c r="V160" s="164"/>
      <c r="W160" s="164" t="s">
        <v>938</v>
      </c>
      <c r="X160" s="164" t="s">
        <v>938</v>
      </c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73">
        <f t="shared" si="4"/>
        <v>24</v>
      </c>
      <c r="AK160" s="150" t="s">
        <v>875</v>
      </c>
      <c r="AL160" s="174">
        <f>IF(ISNUMBER(FIND("五年",#REF!)),5,3)</f>
        <v>3</v>
      </c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  <c r="HN160" s="174"/>
      <c r="HO160" s="174"/>
      <c r="HP160" s="174"/>
      <c r="HQ160" s="174"/>
      <c r="HR160" s="174"/>
      <c r="HS160" s="174"/>
      <c r="HT160" s="174"/>
      <c r="HU160" s="174"/>
      <c r="HV160" s="174"/>
      <c r="HW160" s="174"/>
      <c r="HX160" s="174"/>
      <c r="HY160" s="174"/>
      <c r="HZ160" s="174"/>
      <c r="IA160" s="174"/>
      <c r="IB160" s="174"/>
      <c r="IC160" s="174"/>
      <c r="ID160" s="174"/>
      <c r="IE160" s="174"/>
      <c r="IF160" s="174"/>
      <c r="IG160" s="174"/>
      <c r="IH160" s="174"/>
      <c r="II160" s="174"/>
      <c r="IJ160" s="174"/>
      <c r="IK160" s="174"/>
      <c r="IL160" s="174"/>
      <c r="IM160" s="174"/>
      <c r="IN160" s="174"/>
      <c r="IO160" s="174"/>
      <c r="IP160" s="174"/>
      <c r="IQ160" s="174"/>
      <c r="IR160" s="174"/>
      <c r="IS160" s="174"/>
      <c r="IT160" s="174"/>
      <c r="IU160" s="174"/>
      <c r="IV160" s="174"/>
    </row>
    <row r="161" ht="122.1" customHeight="1" spans="1:256">
      <c r="A161" s="163" t="s">
        <v>939</v>
      </c>
      <c r="B161" s="159">
        <v>29</v>
      </c>
      <c r="C161" s="164" t="s">
        <v>940</v>
      </c>
      <c r="D161" s="164" t="s">
        <v>940</v>
      </c>
      <c r="E161" s="164" t="s">
        <v>932</v>
      </c>
      <c r="F161" s="164"/>
      <c r="G161" s="164"/>
      <c r="H161" s="164"/>
      <c r="I161" s="164"/>
      <c r="J161" s="164" t="s">
        <v>931</v>
      </c>
      <c r="K161" s="164" t="s">
        <v>933</v>
      </c>
      <c r="L161" s="164"/>
      <c r="M161" s="164"/>
      <c r="N161" s="150"/>
      <c r="O161" s="164" t="s">
        <v>934</v>
      </c>
      <c r="P161" s="150"/>
      <c r="Q161" s="164"/>
      <c r="R161" s="164" t="s">
        <v>932</v>
      </c>
      <c r="S161" s="164" t="s">
        <v>932</v>
      </c>
      <c r="T161" s="164" t="s">
        <v>937</v>
      </c>
      <c r="U161" s="164" t="s">
        <v>936</v>
      </c>
      <c r="V161" s="164"/>
      <c r="W161" s="164" t="s">
        <v>941</v>
      </c>
      <c r="X161" s="164" t="s">
        <v>941</v>
      </c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73">
        <f t="shared" si="4"/>
        <v>24</v>
      </c>
      <c r="AK161" s="150" t="s">
        <v>875</v>
      </c>
      <c r="AL161" s="174">
        <f>IF(ISNUMBER(FIND("五年",#REF!)),5,3)</f>
        <v>3</v>
      </c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  <c r="IO161" s="174"/>
      <c r="IP161" s="174"/>
      <c r="IQ161" s="174"/>
      <c r="IR161" s="174"/>
      <c r="IS161" s="174"/>
      <c r="IT161" s="174"/>
      <c r="IU161" s="174"/>
      <c r="IV161" s="174"/>
    </row>
    <row r="162" ht="99.95" customHeight="1" spans="1:256">
      <c r="A162" s="163" t="s">
        <v>942</v>
      </c>
      <c r="B162" s="159">
        <v>44</v>
      </c>
      <c r="C162" s="164"/>
      <c r="D162" s="164"/>
      <c r="E162" s="164"/>
      <c r="F162" s="164"/>
      <c r="G162" s="164"/>
      <c r="H162" s="164" t="s">
        <v>943</v>
      </c>
      <c r="I162" s="164" t="s">
        <v>943</v>
      </c>
      <c r="J162" s="164" t="s">
        <v>944</v>
      </c>
      <c r="K162" s="164" t="s">
        <v>945</v>
      </c>
      <c r="L162" s="164"/>
      <c r="M162" s="164" t="s">
        <v>946</v>
      </c>
      <c r="N162" s="164" t="s">
        <v>946</v>
      </c>
      <c r="O162" s="164" t="s">
        <v>947</v>
      </c>
      <c r="P162" s="164" t="s">
        <v>944</v>
      </c>
      <c r="Q162" s="164"/>
      <c r="R162" s="164" t="s">
        <v>948</v>
      </c>
      <c r="S162" s="164" t="s">
        <v>948</v>
      </c>
      <c r="T162" s="164" t="s">
        <v>949</v>
      </c>
      <c r="U162" s="164" t="s">
        <v>949</v>
      </c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73">
        <f t="shared" si="4"/>
        <v>24</v>
      </c>
      <c r="AK162" s="150" t="s">
        <v>950</v>
      </c>
      <c r="AL162" s="174">
        <f>IF(ISNUMBER(FIND("五年",#REF!)),5,3)</f>
        <v>3</v>
      </c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174"/>
      <c r="ID162" s="174"/>
      <c r="IE162" s="174"/>
      <c r="IF162" s="174"/>
      <c r="IG162" s="174"/>
      <c r="IH162" s="174"/>
      <c r="II162" s="174"/>
      <c r="IJ162" s="174"/>
      <c r="IK162" s="174"/>
      <c r="IL162" s="174"/>
      <c r="IM162" s="174"/>
      <c r="IN162" s="174"/>
      <c r="IO162" s="174"/>
      <c r="IP162" s="174"/>
      <c r="IQ162" s="174"/>
      <c r="IR162" s="174"/>
      <c r="IS162" s="174"/>
      <c r="IT162" s="174"/>
      <c r="IU162" s="174"/>
      <c r="IV162" s="174"/>
    </row>
    <row r="163" ht="99.95" customHeight="1" spans="1:256">
      <c r="A163" s="163" t="s">
        <v>951</v>
      </c>
      <c r="B163" s="159"/>
      <c r="C163" s="164"/>
      <c r="D163" s="164"/>
      <c r="E163" s="164"/>
      <c r="F163" s="164"/>
      <c r="G163" s="164"/>
      <c r="H163" s="164" t="s">
        <v>952</v>
      </c>
      <c r="I163" s="164" t="s">
        <v>952</v>
      </c>
      <c r="J163" s="164" t="s">
        <v>953</v>
      </c>
      <c r="K163" s="164" t="s">
        <v>954</v>
      </c>
      <c r="L163" s="164"/>
      <c r="M163" s="164" t="s">
        <v>955</v>
      </c>
      <c r="N163" s="164" t="s">
        <v>956</v>
      </c>
      <c r="O163" s="164" t="s">
        <v>957</v>
      </c>
      <c r="P163" s="164" t="s">
        <v>958</v>
      </c>
      <c r="Q163" s="164"/>
      <c r="R163" s="164" t="s">
        <v>959</v>
      </c>
      <c r="S163" s="164" t="s">
        <v>959</v>
      </c>
      <c r="T163" s="164" t="s">
        <v>954</v>
      </c>
      <c r="U163" s="164" t="s">
        <v>954</v>
      </c>
      <c r="V163" s="164"/>
      <c r="W163" s="164"/>
      <c r="X163" s="165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73">
        <f t="shared" si="4"/>
        <v>24</v>
      </c>
      <c r="AK163" s="150" t="s">
        <v>950</v>
      </c>
      <c r="AL163" s="174">
        <v>3</v>
      </c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4"/>
      <c r="EN163" s="174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4"/>
      <c r="EZ163" s="174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4"/>
      <c r="FL163" s="174"/>
      <c r="FM163" s="174"/>
      <c r="FN163" s="174"/>
      <c r="FO163" s="174"/>
      <c r="FP163" s="174"/>
      <c r="FQ163" s="174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174"/>
      <c r="GV163" s="174"/>
      <c r="GW163" s="174"/>
      <c r="GX163" s="174"/>
      <c r="GY163" s="174"/>
      <c r="GZ163" s="174"/>
      <c r="HA163" s="174"/>
      <c r="HB163" s="174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  <c r="IC163" s="174"/>
      <c r="ID163" s="174"/>
      <c r="IE163" s="174"/>
      <c r="IF163" s="174"/>
      <c r="IG163" s="174"/>
      <c r="IH163" s="174"/>
      <c r="II163" s="174"/>
      <c r="IJ163" s="174"/>
      <c r="IK163" s="174"/>
      <c r="IL163" s="174"/>
      <c r="IM163" s="174"/>
      <c r="IN163" s="174"/>
      <c r="IO163" s="174"/>
      <c r="IP163" s="174"/>
      <c r="IQ163" s="174"/>
      <c r="IR163" s="174"/>
      <c r="IS163" s="174"/>
      <c r="IT163" s="174"/>
      <c r="IU163" s="174"/>
      <c r="IV163" s="174"/>
    </row>
    <row r="164" ht="30" customHeight="1" spans="1:256">
      <c r="A164" s="179" t="s">
        <v>960</v>
      </c>
      <c r="B164" s="179"/>
      <c r="C164" s="164">
        <f t="shared" ref="C164:AI164" si="5">SUMIFS($B$5:$B$162,C5:C162,"*",$A$5:$A$162,"2020*")</f>
        <v>2135</v>
      </c>
      <c r="D164" s="164">
        <f t="shared" si="5"/>
        <v>2261</v>
      </c>
      <c r="E164" s="164">
        <f t="shared" si="5"/>
        <v>1901</v>
      </c>
      <c r="F164" s="164">
        <f t="shared" si="5"/>
        <v>1943</v>
      </c>
      <c r="G164" s="164">
        <f t="shared" si="5"/>
        <v>0</v>
      </c>
      <c r="H164" s="164">
        <f t="shared" si="5"/>
        <v>2050</v>
      </c>
      <c r="I164" s="164">
        <f t="shared" si="5"/>
        <v>2207</v>
      </c>
      <c r="J164" s="164">
        <f t="shared" si="5"/>
        <v>2036</v>
      </c>
      <c r="K164" s="164">
        <f t="shared" si="5"/>
        <v>1936</v>
      </c>
      <c r="L164" s="164">
        <f t="shared" si="5"/>
        <v>0</v>
      </c>
      <c r="M164" s="164">
        <f t="shared" si="5"/>
        <v>1763</v>
      </c>
      <c r="N164" s="164">
        <f t="shared" si="5"/>
        <v>2068</v>
      </c>
      <c r="O164" s="164">
        <f t="shared" si="5"/>
        <v>1913</v>
      </c>
      <c r="P164" s="164">
        <f t="shared" si="5"/>
        <v>1965</v>
      </c>
      <c r="Q164" s="164">
        <f t="shared" si="5"/>
        <v>104</v>
      </c>
      <c r="R164" s="164">
        <f t="shared" si="5"/>
        <v>1996</v>
      </c>
      <c r="S164" s="164">
        <f t="shared" si="5"/>
        <v>2246</v>
      </c>
      <c r="T164" s="164">
        <f t="shared" si="5"/>
        <v>1727</v>
      </c>
      <c r="U164" s="164">
        <f t="shared" si="5"/>
        <v>1751</v>
      </c>
      <c r="V164" s="164">
        <f t="shared" si="5"/>
        <v>89</v>
      </c>
      <c r="W164" s="164">
        <f t="shared" si="5"/>
        <v>1586</v>
      </c>
      <c r="X164" s="164">
        <f t="shared" si="5"/>
        <v>1777</v>
      </c>
      <c r="Y164" s="164">
        <f t="shared" si="5"/>
        <v>0</v>
      </c>
      <c r="Z164" s="164">
        <f t="shared" si="5"/>
        <v>0</v>
      </c>
      <c r="AA164" s="164">
        <f t="shared" si="5"/>
        <v>586</v>
      </c>
      <c r="AB164" s="164">
        <f t="shared" si="5"/>
        <v>864</v>
      </c>
      <c r="AC164" s="164">
        <f t="shared" si="5"/>
        <v>819</v>
      </c>
      <c r="AD164" s="164">
        <f t="shared" si="5"/>
        <v>784</v>
      </c>
      <c r="AE164" s="164">
        <f t="shared" si="5"/>
        <v>632</v>
      </c>
      <c r="AF164" s="164">
        <f t="shared" si="5"/>
        <v>680</v>
      </c>
      <c r="AG164" s="164">
        <f t="shared" si="5"/>
        <v>662</v>
      </c>
      <c r="AH164" s="164">
        <f t="shared" si="5"/>
        <v>480</v>
      </c>
      <c r="AI164" s="164">
        <f t="shared" si="5"/>
        <v>0</v>
      </c>
      <c r="AJ164" s="167"/>
      <c r="AL164" s="174">
        <f>IF(ISNUMBER(FIND("五年",A165)),5,3)</f>
        <v>3</v>
      </c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4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  <c r="GE164" s="174"/>
      <c r="GF164" s="174"/>
      <c r="GG164" s="174"/>
      <c r="GH164" s="174"/>
      <c r="GI164" s="174"/>
      <c r="GJ164" s="174"/>
      <c r="GK164" s="174"/>
      <c r="GL164" s="174"/>
      <c r="GM164" s="174"/>
      <c r="GN164" s="174"/>
      <c r="GO164" s="174"/>
      <c r="GP164" s="174"/>
      <c r="GQ164" s="174"/>
      <c r="GR164" s="174"/>
      <c r="GS164" s="174"/>
      <c r="GT164" s="174"/>
      <c r="GU164" s="174"/>
      <c r="GV164" s="174"/>
      <c r="GW164" s="174"/>
      <c r="GX164" s="174"/>
      <c r="GY164" s="174"/>
      <c r="GZ164" s="174"/>
      <c r="HA164" s="174"/>
      <c r="HB164" s="174"/>
      <c r="HC164" s="174"/>
      <c r="HD164" s="174"/>
      <c r="HE164" s="174"/>
      <c r="HF164" s="174"/>
      <c r="HG164" s="174"/>
      <c r="HH164" s="174"/>
      <c r="HI164" s="174"/>
      <c r="HJ164" s="174"/>
      <c r="HK164" s="174"/>
      <c r="HL164" s="174"/>
      <c r="HM164" s="174"/>
      <c r="HN164" s="174"/>
      <c r="HO164" s="174"/>
      <c r="HP164" s="174"/>
      <c r="HQ164" s="174"/>
      <c r="HR164" s="174"/>
      <c r="HS164" s="174"/>
      <c r="HT164" s="174"/>
      <c r="HU164" s="174"/>
      <c r="HV164" s="174"/>
      <c r="HW164" s="174"/>
      <c r="HX164" s="174"/>
      <c r="HY164" s="174"/>
      <c r="HZ164" s="174"/>
      <c r="IA164" s="174"/>
      <c r="IB164" s="174"/>
      <c r="IC164" s="174"/>
      <c r="ID164" s="174"/>
      <c r="IE164" s="174"/>
      <c r="IF164" s="174"/>
      <c r="IG164" s="174"/>
      <c r="IH164" s="174"/>
      <c r="II164" s="174"/>
      <c r="IJ164" s="174"/>
      <c r="IK164" s="174"/>
      <c r="IL164" s="174"/>
      <c r="IM164" s="174"/>
      <c r="IN164" s="174"/>
      <c r="IO164" s="174"/>
      <c r="IP164" s="174"/>
      <c r="IQ164" s="174"/>
      <c r="IR164" s="174"/>
      <c r="IS164" s="174"/>
      <c r="IT164" s="174"/>
      <c r="IU164" s="174"/>
      <c r="IV164" s="174"/>
    </row>
    <row r="165" ht="30" customHeight="1" spans="1:256">
      <c r="A165" s="179" t="s">
        <v>961</v>
      </c>
      <c r="B165" s="179"/>
      <c r="C165" s="164">
        <f>SUMIF(C5:C162,"*",$B$5:$B$162)</f>
        <v>4007</v>
      </c>
      <c r="D165" s="164">
        <f t="shared" ref="D165:AI165" si="6">SUMIF(D5:D163,"*",$B$5:$B$163)</f>
        <v>4415</v>
      </c>
      <c r="E165" s="164">
        <f t="shared" si="6"/>
        <v>3703</v>
      </c>
      <c r="F165" s="164">
        <f t="shared" si="6"/>
        <v>3594</v>
      </c>
      <c r="G165" s="164">
        <f t="shared" si="6"/>
        <v>0</v>
      </c>
      <c r="H165" s="164">
        <f t="shared" si="6"/>
        <v>4017</v>
      </c>
      <c r="I165" s="164">
        <f t="shared" si="6"/>
        <v>4156</v>
      </c>
      <c r="J165" s="164">
        <f t="shared" si="6"/>
        <v>4186</v>
      </c>
      <c r="K165" s="164">
        <f t="shared" si="6"/>
        <v>3887</v>
      </c>
      <c r="L165" s="164">
        <f t="shared" si="6"/>
        <v>0</v>
      </c>
      <c r="M165" s="164">
        <f t="shared" si="6"/>
        <v>3939</v>
      </c>
      <c r="N165" s="164">
        <f t="shared" si="6"/>
        <v>4332</v>
      </c>
      <c r="O165" s="164">
        <f t="shared" si="6"/>
        <v>3591</v>
      </c>
      <c r="P165" s="164">
        <f t="shared" si="6"/>
        <v>3524</v>
      </c>
      <c r="Q165" s="164">
        <f t="shared" si="6"/>
        <v>104</v>
      </c>
      <c r="R165" s="164">
        <f t="shared" si="6"/>
        <v>3912</v>
      </c>
      <c r="S165" s="164">
        <f t="shared" si="6"/>
        <v>4249</v>
      </c>
      <c r="T165" s="164">
        <f t="shared" si="6"/>
        <v>3635</v>
      </c>
      <c r="U165" s="164">
        <f t="shared" si="6"/>
        <v>3405</v>
      </c>
      <c r="V165" s="164">
        <f t="shared" si="6"/>
        <v>89</v>
      </c>
      <c r="W165" s="164">
        <f t="shared" si="6"/>
        <v>3702</v>
      </c>
      <c r="X165" s="164">
        <f t="shared" si="6"/>
        <v>3889</v>
      </c>
      <c r="Y165" s="164">
        <f t="shared" si="6"/>
        <v>0</v>
      </c>
      <c r="Z165" s="164">
        <f t="shared" si="6"/>
        <v>0</v>
      </c>
      <c r="AA165" s="164">
        <f t="shared" si="6"/>
        <v>1199</v>
      </c>
      <c r="AB165" s="164">
        <f t="shared" si="6"/>
        <v>1416</v>
      </c>
      <c r="AC165" s="164">
        <f t="shared" si="6"/>
        <v>1253</v>
      </c>
      <c r="AD165" s="164">
        <f t="shared" si="6"/>
        <v>1099</v>
      </c>
      <c r="AE165" s="164">
        <f t="shared" si="6"/>
        <v>882</v>
      </c>
      <c r="AF165" s="164">
        <f t="shared" si="6"/>
        <v>930</v>
      </c>
      <c r="AG165" s="164">
        <f t="shared" si="6"/>
        <v>974</v>
      </c>
      <c r="AH165" s="164">
        <f t="shared" si="6"/>
        <v>792</v>
      </c>
      <c r="AI165" s="164">
        <f t="shared" si="6"/>
        <v>0</v>
      </c>
      <c r="AJ165" s="167"/>
      <c r="AL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174"/>
      <c r="ID165" s="174"/>
      <c r="IE165" s="174"/>
      <c r="IF165" s="174"/>
      <c r="IG165" s="174"/>
      <c r="IH165" s="174"/>
      <c r="II165" s="174"/>
      <c r="IJ165" s="174"/>
      <c r="IK165" s="174"/>
      <c r="IL165" s="174"/>
      <c r="IM165" s="174"/>
      <c r="IN165" s="174"/>
      <c r="IO165" s="174"/>
      <c r="IP165" s="174"/>
      <c r="IQ165" s="174"/>
      <c r="IR165" s="174"/>
      <c r="IS165" s="174"/>
      <c r="IT165" s="174"/>
      <c r="IU165" s="174"/>
      <c r="IV165" s="174"/>
    </row>
    <row r="166" ht="30" customHeight="1" spans="1:256">
      <c r="A166" s="179" t="s">
        <v>962</v>
      </c>
      <c r="B166" s="179"/>
      <c r="C166" s="164">
        <f t="shared" ref="C166:AI166" si="7">COUNTA(C5:C162)</f>
        <v>104</v>
      </c>
      <c r="D166" s="164">
        <f t="shared" si="7"/>
        <v>113</v>
      </c>
      <c r="E166" s="164">
        <f t="shared" si="7"/>
        <v>99</v>
      </c>
      <c r="F166" s="164">
        <f t="shared" si="7"/>
        <v>94</v>
      </c>
      <c r="G166" s="164">
        <f t="shared" si="7"/>
        <v>0</v>
      </c>
      <c r="H166" s="164">
        <f t="shared" si="7"/>
        <v>99</v>
      </c>
      <c r="I166" s="164">
        <f t="shared" si="7"/>
        <v>106</v>
      </c>
      <c r="J166" s="164">
        <f t="shared" si="7"/>
        <v>108</v>
      </c>
      <c r="K166" s="164">
        <f t="shared" si="7"/>
        <v>101</v>
      </c>
      <c r="L166" s="164">
        <f t="shared" si="7"/>
        <v>0</v>
      </c>
      <c r="M166" s="164">
        <f t="shared" si="7"/>
        <v>104</v>
      </c>
      <c r="N166" s="164">
        <f t="shared" si="7"/>
        <v>114</v>
      </c>
      <c r="O166" s="164">
        <f t="shared" si="7"/>
        <v>95</v>
      </c>
      <c r="P166" s="164">
        <f t="shared" si="7"/>
        <v>92</v>
      </c>
      <c r="Q166" s="164">
        <f t="shared" si="7"/>
        <v>5</v>
      </c>
      <c r="R166" s="164">
        <f t="shared" si="7"/>
        <v>101</v>
      </c>
      <c r="S166" s="164">
        <f t="shared" si="7"/>
        <v>108</v>
      </c>
      <c r="T166" s="164">
        <f t="shared" si="7"/>
        <v>96</v>
      </c>
      <c r="U166" s="164">
        <f t="shared" si="7"/>
        <v>91</v>
      </c>
      <c r="V166" s="164">
        <f t="shared" si="7"/>
        <v>2</v>
      </c>
      <c r="W166" s="164">
        <f t="shared" si="7"/>
        <v>99</v>
      </c>
      <c r="X166" s="164">
        <f t="shared" si="7"/>
        <v>103</v>
      </c>
      <c r="Y166" s="164">
        <f t="shared" si="7"/>
        <v>0</v>
      </c>
      <c r="Z166" s="164">
        <f t="shared" si="7"/>
        <v>0</v>
      </c>
      <c r="AA166" s="164">
        <f t="shared" si="7"/>
        <v>31</v>
      </c>
      <c r="AB166" s="164">
        <f t="shared" si="7"/>
        <v>39</v>
      </c>
      <c r="AC166" s="164">
        <f t="shared" si="7"/>
        <v>33</v>
      </c>
      <c r="AD166" s="164">
        <f t="shared" si="7"/>
        <v>28</v>
      </c>
      <c r="AE166" s="164">
        <f t="shared" si="7"/>
        <v>20</v>
      </c>
      <c r="AF166" s="164">
        <f t="shared" si="7"/>
        <v>22</v>
      </c>
      <c r="AG166" s="164">
        <f t="shared" si="7"/>
        <v>22</v>
      </c>
      <c r="AH166" s="164">
        <f t="shared" si="7"/>
        <v>18</v>
      </c>
      <c r="AI166" s="164">
        <f t="shared" si="7"/>
        <v>0</v>
      </c>
      <c r="AJ166" s="167"/>
      <c r="AL166" s="174">
        <f>IF(ISNUMBER(FIND("五年",A166)),5,3)</f>
        <v>3</v>
      </c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174"/>
      <c r="GV166" s="174"/>
      <c r="GW166" s="174"/>
      <c r="GX166" s="174"/>
      <c r="GY166" s="174"/>
      <c r="GZ166" s="174"/>
      <c r="HA166" s="174"/>
      <c r="HB166" s="174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  <c r="IC166" s="174"/>
      <c r="ID166" s="174"/>
      <c r="IE166" s="174"/>
      <c r="IF166" s="174"/>
      <c r="IG166" s="174"/>
      <c r="IH166" s="174"/>
      <c r="II166" s="174"/>
      <c r="IJ166" s="174"/>
      <c r="IK166" s="174"/>
      <c r="IL166" s="174"/>
      <c r="IM166" s="174"/>
      <c r="IN166" s="174"/>
      <c r="IO166" s="174"/>
      <c r="IP166" s="174"/>
      <c r="IQ166" s="174"/>
      <c r="IR166" s="174"/>
      <c r="IS166" s="174"/>
      <c r="IT166" s="174"/>
      <c r="IU166" s="174"/>
      <c r="IV166" s="174"/>
    </row>
    <row r="167" ht="41.25" customHeight="1" spans="1:256">
      <c r="A167" s="180">
        <v>154</v>
      </c>
      <c r="B167" s="181"/>
      <c r="C167" s="182" t="s">
        <v>963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64"/>
      <c r="AJ167" s="167">
        <f>SUM(AJ5:AJ162)</f>
        <v>4068</v>
      </c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  <c r="FH167" s="174"/>
      <c r="FI167" s="174"/>
      <c r="FJ167" s="174"/>
      <c r="FK167" s="174"/>
      <c r="FL167" s="174"/>
      <c r="FM167" s="174"/>
      <c r="FN167" s="174"/>
      <c r="FO167" s="174"/>
      <c r="FP167" s="174"/>
      <c r="FQ167" s="174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  <c r="GE167" s="174"/>
      <c r="GF167" s="174"/>
      <c r="GG167" s="174"/>
      <c r="GH167" s="174"/>
      <c r="GI167" s="174"/>
      <c r="GJ167" s="174"/>
      <c r="GK167" s="174"/>
      <c r="GL167" s="174"/>
      <c r="GM167" s="174"/>
      <c r="GN167" s="174"/>
      <c r="GO167" s="174"/>
      <c r="GP167" s="174"/>
      <c r="GQ167" s="174"/>
      <c r="GR167" s="174"/>
      <c r="GS167" s="174"/>
      <c r="GT167" s="174"/>
      <c r="GU167" s="174"/>
      <c r="GV167" s="174"/>
      <c r="GW167" s="174"/>
      <c r="GX167" s="174"/>
      <c r="GY167" s="174"/>
      <c r="GZ167" s="174"/>
      <c r="HA167" s="174"/>
      <c r="HB167" s="174"/>
      <c r="HC167" s="174"/>
      <c r="HD167" s="174"/>
      <c r="HE167" s="174"/>
      <c r="HF167" s="174"/>
      <c r="HG167" s="174"/>
      <c r="HH167" s="174"/>
      <c r="HI167" s="174"/>
      <c r="HJ167" s="174"/>
      <c r="HK167" s="174"/>
      <c r="HL167" s="174"/>
      <c r="HM167" s="174"/>
      <c r="HN167" s="174"/>
      <c r="HO167" s="174"/>
      <c r="HP167" s="174"/>
      <c r="HQ167" s="174"/>
      <c r="HR167" s="174"/>
      <c r="HS167" s="174"/>
      <c r="HT167" s="174"/>
      <c r="HU167" s="174"/>
      <c r="HV167" s="174"/>
      <c r="HW167" s="174"/>
      <c r="HX167" s="174"/>
      <c r="HY167" s="174"/>
      <c r="HZ167" s="174"/>
      <c r="IA167" s="174"/>
      <c r="IB167" s="174"/>
      <c r="IC167" s="174"/>
      <c r="ID167" s="174"/>
      <c r="IE167" s="174"/>
      <c r="IF167" s="174"/>
      <c r="IG167" s="174"/>
      <c r="IH167" s="174"/>
      <c r="II167" s="174"/>
      <c r="IJ167" s="174"/>
      <c r="IK167" s="174"/>
      <c r="IL167" s="174"/>
      <c r="IM167" s="174"/>
      <c r="IN167" s="174"/>
      <c r="IO167" s="174"/>
      <c r="IP167" s="174"/>
      <c r="IQ167" s="174"/>
      <c r="IR167" s="174"/>
      <c r="IS167" s="174"/>
      <c r="IT167" s="174"/>
      <c r="IU167" s="174"/>
      <c r="IV167" s="174"/>
    </row>
    <row r="168" ht="31.5" customHeight="1" spans="1:256">
      <c r="A168" s="155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 t="s">
        <v>964</v>
      </c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64"/>
      <c r="AJ168" s="153" t="s">
        <v>965</v>
      </c>
      <c r="AK168" s="174" t="s">
        <v>966</v>
      </c>
      <c r="AL168" s="174" t="s">
        <v>967</v>
      </c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  <c r="FH168" s="174"/>
      <c r="FI168" s="174"/>
      <c r="FJ168" s="174"/>
      <c r="FK168" s="174"/>
      <c r="FL168" s="174"/>
      <c r="FM168" s="174"/>
      <c r="FN168" s="174"/>
      <c r="FO168" s="174"/>
      <c r="FP168" s="174"/>
      <c r="FQ168" s="174"/>
      <c r="FR168" s="174"/>
      <c r="FS168" s="174"/>
      <c r="FT168" s="174"/>
      <c r="FU168" s="174"/>
      <c r="FV168" s="174"/>
      <c r="FW168" s="174"/>
      <c r="FX168" s="174"/>
      <c r="FY168" s="174"/>
      <c r="FZ168" s="174"/>
      <c r="GA168" s="174"/>
      <c r="GB168" s="174"/>
      <c r="GC168" s="174"/>
      <c r="GD168" s="174"/>
      <c r="GE168" s="174"/>
      <c r="GF168" s="174"/>
      <c r="GG168" s="174"/>
      <c r="GH168" s="174"/>
      <c r="GI168" s="174"/>
      <c r="GJ168" s="174"/>
      <c r="GK168" s="174"/>
      <c r="GL168" s="174"/>
      <c r="GM168" s="174"/>
      <c r="GN168" s="174"/>
      <c r="GO168" s="174"/>
      <c r="GP168" s="174"/>
      <c r="GQ168" s="174"/>
      <c r="GR168" s="174"/>
      <c r="GS168" s="174"/>
      <c r="GT168" s="174"/>
      <c r="GU168" s="174"/>
      <c r="GV168" s="174"/>
      <c r="GW168" s="174"/>
      <c r="GX168" s="174"/>
      <c r="GY168" s="174"/>
      <c r="GZ168" s="174"/>
      <c r="HA168" s="174"/>
      <c r="HB168" s="174"/>
      <c r="HC168" s="174"/>
      <c r="HD168" s="174"/>
      <c r="HE168" s="174"/>
      <c r="HF168" s="174"/>
      <c r="HG168" s="174"/>
      <c r="HH168" s="174"/>
      <c r="HI168" s="174"/>
      <c r="HJ168" s="174"/>
      <c r="HK168" s="174"/>
      <c r="HL168" s="174"/>
      <c r="HM168" s="174"/>
      <c r="HN168" s="174"/>
      <c r="HO168" s="174"/>
      <c r="HP168" s="174"/>
      <c r="HQ168" s="174"/>
      <c r="HR168" s="174"/>
      <c r="HS168" s="174"/>
      <c r="HT168" s="174"/>
      <c r="HU168" s="174"/>
      <c r="HV168" s="174"/>
      <c r="HW168" s="174"/>
      <c r="HX168" s="174"/>
      <c r="HY168" s="174"/>
      <c r="HZ168" s="174"/>
      <c r="IA168" s="174"/>
      <c r="IB168" s="174"/>
      <c r="IC168" s="174"/>
      <c r="ID168" s="174"/>
      <c r="IE168" s="174"/>
      <c r="IF168" s="174"/>
      <c r="IG168" s="174"/>
      <c r="IH168" s="174"/>
      <c r="II168" s="174"/>
      <c r="IJ168" s="174"/>
      <c r="IK168" s="174"/>
      <c r="IL168" s="174"/>
      <c r="IM168" s="174"/>
      <c r="IN168" s="174"/>
      <c r="IO168" s="174"/>
      <c r="IP168" s="174"/>
      <c r="IQ168" s="174"/>
      <c r="IR168" s="174"/>
      <c r="IS168" s="174"/>
      <c r="IT168" s="174"/>
      <c r="IU168" s="174"/>
      <c r="IV168" s="174"/>
    </row>
    <row r="169" ht="26.1" customHeight="1" spans="1:38">
      <c r="A169" s="179" t="s">
        <v>968</v>
      </c>
      <c r="B169" s="179">
        <v>47</v>
      </c>
      <c r="C169" s="165" t="s">
        <v>969</v>
      </c>
      <c r="D169" s="165" t="s">
        <v>970</v>
      </c>
      <c r="E169" s="184" t="s">
        <v>971</v>
      </c>
      <c r="F169" s="184" t="s">
        <v>971</v>
      </c>
      <c r="G169" s="184"/>
      <c r="H169" s="164" t="s">
        <v>972</v>
      </c>
      <c r="I169" s="164" t="s">
        <v>972</v>
      </c>
      <c r="J169" s="184" t="s">
        <v>973</v>
      </c>
      <c r="K169" s="165"/>
      <c r="L169" s="165"/>
      <c r="M169" s="184" t="s">
        <v>974</v>
      </c>
      <c r="N169" s="184" t="s">
        <v>974</v>
      </c>
      <c r="O169" s="184" t="s">
        <v>971</v>
      </c>
      <c r="P169" s="184" t="s">
        <v>971</v>
      </c>
      <c r="Q169" s="184"/>
      <c r="R169" s="184" t="s">
        <v>975</v>
      </c>
      <c r="S169" s="164" t="s">
        <v>975</v>
      </c>
      <c r="T169" s="184" t="s">
        <v>976</v>
      </c>
      <c r="U169" s="184" t="s">
        <v>976</v>
      </c>
      <c r="V169" s="184"/>
      <c r="W169" s="164" t="s">
        <v>977</v>
      </c>
      <c r="X169" s="164" t="s">
        <v>977</v>
      </c>
      <c r="Y169" s="164"/>
      <c r="Z169" s="164"/>
      <c r="AA169" s="164" t="s">
        <v>978</v>
      </c>
      <c r="AB169" s="164"/>
      <c r="AC169" s="165" t="s">
        <v>979</v>
      </c>
      <c r="AD169" s="184"/>
      <c r="AE169" s="184"/>
      <c r="AG169" s="184" t="s">
        <v>980</v>
      </c>
      <c r="AH169" s="184"/>
      <c r="AI169" s="164"/>
      <c r="AJ169" s="167">
        <f t="shared" ref="AJ169:AJ177" si="8">2*COUNTA(C169:AD169)</f>
        <v>38</v>
      </c>
      <c r="AK169" s="150">
        <v>56</v>
      </c>
      <c r="AL169" s="150">
        <f t="shared" ref="AL169:AL172" si="9">AK169-AJ169</f>
        <v>18</v>
      </c>
    </row>
    <row r="170" ht="26.1" customHeight="1" spans="1:38">
      <c r="A170" s="179" t="s">
        <v>981</v>
      </c>
      <c r="B170" s="179">
        <v>47</v>
      </c>
      <c r="C170" s="164" t="s">
        <v>982</v>
      </c>
      <c r="D170" s="164" t="s">
        <v>983</v>
      </c>
      <c r="E170" s="184" t="s">
        <v>984</v>
      </c>
      <c r="F170" s="184" t="s">
        <v>984</v>
      </c>
      <c r="G170" s="184"/>
      <c r="H170" s="184" t="s">
        <v>985</v>
      </c>
      <c r="I170" s="164" t="s">
        <v>986</v>
      </c>
      <c r="J170" s="164" t="s">
        <v>987</v>
      </c>
      <c r="K170" s="164" t="s">
        <v>987</v>
      </c>
      <c r="L170" s="164"/>
      <c r="M170" s="164" t="s">
        <v>988</v>
      </c>
      <c r="N170" s="184" t="s">
        <v>989</v>
      </c>
      <c r="Q170" s="184"/>
      <c r="R170" s="184" t="s">
        <v>990</v>
      </c>
      <c r="S170" s="184" t="s">
        <v>990</v>
      </c>
      <c r="T170" s="184" t="s">
        <v>991</v>
      </c>
      <c r="U170" s="184" t="s">
        <v>991</v>
      </c>
      <c r="V170" s="184"/>
      <c r="W170" s="184" t="s">
        <v>974</v>
      </c>
      <c r="X170" s="184" t="s">
        <v>974</v>
      </c>
      <c r="Y170" s="184"/>
      <c r="Z170" s="184"/>
      <c r="AA170" s="164" t="s">
        <v>992</v>
      </c>
      <c r="AB170" s="164" t="s">
        <v>992</v>
      </c>
      <c r="AD170" s="164"/>
      <c r="AE170" s="165" t="s">
        <v>993</v>
      </c>
      <c r="AF170" s="165" t="s">
        <v>993</v>
      </c>
      <c r="AG170" s="165" t="s">
        <v>993</v>
      </c>
      <c r="AH170" s="184"/>
      <c r="AI170" s="164"/>
      <c r="AJ170" s="167">
        <f t="shared" si="8"/>
        <v>36</v>
      </c>
      <c r="AK170" s="150">
        <v>56</v>
      </c>
      <c r="AL170" s="150">
        <f t="shared" si="9"/>
        <v>20</v>
      </c>
    </row>
    <row r="171" ht="26.1" customHeight="1" spans="1:38">
      <c r="A171" s="179" t="s">
        <v>994</v>
      </c>
      <c r="B171" s="179">
        <v>47</v>
      </c>
      <c r="C171" s="164" t="s">
        <v>995</v>
      </c>
      <c r="D171" s="165" t="s">
        <v>969</v>
      </c>
      <c r="E171" s="184" t="s">
        <v>985</v>
      </c>
      <c r="F171" s="184" t="s">
        <v>985</v>
      </c>
      <c r="G171" s="184"/>
      <c r="H171" s="165" t="s">
        <v>996</v>
      </c>
      <c r="I171" s="150" t="s">
        <v>997</v>
      </c>
      <c r="J171" s="184" t="s">
        <v>998</v>
      </c>
      <c r="K171" s="184" t="s">
        <v>998</v>
      </c>
      <c r="L171" s="184"/>
      <c r="M171" s="165" t="s">
        <v>999</v>
      </c>
      <c r="N171" s="184" t="s">
        <v>1000</v>
      </c>
      <c r="O171" s="184" t="s">
        <v>1001</v>
      </c>
      <c r="P171" s="184" t="s">
        <v>1001</v>
      </c>
      <c r="Q171" s="184"/>
      <c r="R171" s="184" t="s">
        <v>974</v>
      </c>
      <c r="S171" s="184" t="s">
        <v>974</v>
      </c>
      <c r="T171" s="184" t="s">
        <v>1002</v>
      </c>
      <c r="U171" s="184" t="s">
        <v>1003</v>
      </c>
      <c r="V171" s="184"/>
      <c r="W171" s="184" t="s">
        <v>972</v>
      </c>
      <c r="X171" s="184" t="s">
        <v>972</v>
      </c>
      <c r="Y171" s="184"/>
      <c r="AA171" s="165"/>
      <c r="AB171" s="165"/>
      <c r="AC171" s="184" t="s">
        <v>1004</v>
      </c>
      <c r="AE171" s="184" t="s">
        <v>1005</v>
      </c>
      <c r="AF171" s="184" t="s">
        <v>1005</v>
      </c>
      <c r="AG171" s="184" t="s">
        <v>1005</v>
      </c>
      <c r="AH171" s="184" t="s">
        <v>1005</v>
      </c>
      <c r="AI171" s="164"/>
      <c r="AJ171" s="167">
        <f t="shared" si="8"/>
        <v>38</v>
      </c>
      <c r="AK171" s="150">
        <v>56</v>
      </c>
      <c r="AL171" s="150">
        <f t="shared" si="9"/>
        <v>18</v>
      </c>
    </row>
    <row r="172" ht="26.1" customHeight="1" spans="1:38">
      <c r="A172" s="179" t="s">
        <v>1006</v>
      </c>
      <c r="B172" s="179">
        <v>47</v>
      </c>
      <c r="D172" s="184" t="s">
        <v>1007</v>
      </c>
      <c r="E172" s="164" t="s">
        <v>1008</v>
      </c>
      <c r="F172" s="164" t="s">
        <v>1008</v>
      </c>
      <c r="G172" s="164"/>
      <c r="H172" s="184" t="s">
        <v>1009</v>
      </c>
      <c r="I172" s="184" t="s">
        <v>1009</v>
      </c>
      <c r="J172" s="184" t="s">
        <v>1010</v>
      </c>
      <c r="K172" s="184" t="s">
        <v>1010</v>
      </c>
      <c r="L172" s="184"/>
      <c r="M172" s="164" t="s">
        <v>1011</v>
      </c>
      <c r="N172" s="164" t="s">
        <v>1011</v>
      </c>
      <c r="O172" s="184" t="s">
        <v>1012</v>
      </c>
      <c r="P172" s="184" t="s">
        <v>1012</v>
      </c>
      <c r="Q172" s="184"/>
      <c r="R172" s="164" t="s">
        <v>1008</v>
      </c>
      <c r="S172" s="164" t="s">
        <v>1008</v>
      </c>
      <c r="T172" s="184" t="s">
        <v>1013</v>
      </c>
      <c r="U172" s="184" t="s">
        <v>1013</v>
      </c>
      <c r="V172" s="184"/>
      <c r="W172" s="184" t="s">
        <v>1014</v>
      </c>
      <c r="X172" s="184" t="s">
        <v>1014</v>
      </c>
      <c r="Y172" s="184"/>
      <c r="Z172" s="184"/>
      <c r="AA172" s="184" t="s">
        <v>1015</v>
      </c>
      <c r="AB172" s="184" t="s">
        <v>1015</v>
      </c>
      <c r="AC172" s="184" t="s">
        <v>1005</v>
      </c>
      <c r="AD172" s="184" t="s">
        <v>1005</v>
      </c>
      <c r="AE172" s="164"/>
      <c r="AF172" s="164"/>
      <c r="AG172" s="184"/>
      <c r="AH172" s="184"/>
      <c r="AI172" s="164"/>
      <c r="AJ172" s="167">
        <f t="shared" si="8"/>
        <v>42</v>
      </c>
      <c r="AK172" s="150">
        <v>56</v>
      </c>
      <c r="AL172" s="150">
        <f t="shared" si="9"/>
        <v>14</v>
      </c>
    </row>
    <row r="173" ht="26.1" customHeight="1" spans="1:38">
      <c r="A173" s="179" t="s">
        <v>1016</v>
      </c>
      <c r="B173" s="179">
        <v>47</v>
      </c>
      <c r="C173" s="184" t="s">
        <v>990</v>
      </c>
      <c r="D173" s="184" t="s">
        <v>977</v>
      </c>
      <c r="E173" s="184" t="s">
        <v>1017</v>
      </c>
      <c r="F173" s="184" t="s">
        <v>1017</v>
      </c>
      <c r="G173" s="184"/>
      <c r="H173" s="165" t="s">
        <v>969</v>
      </c>
      <c r="I173" s="165" t="s">
        <v>969</v>
      </c>
      <c r="J173" s="184" t="s">
        <v>1007</v>
      </c>
      <c r="K173" s="184" t="s">
        <v>1007</v>
      </c>
      <c r="L173" s="184"/>
      <c r="M173" s="164" t="s">
        <v>972</v>
      </c>
      <c r="N173" s="164" t="s">
        <v>972</v>
      </c>
      <c r="O173" s="164" t="s">
        <v>983</v>
      </c>
      <c r="P173" s="164" t="s">
        <v>976</v>
      </c>
      <c r="Q173" s="164"/>
      <c r="R173" s="164" t="s">
        <v>1018</v>
      </c>
      <c r="S173" s="184" t="s">
        <v>1019</v>
      </c>
      <c r="T173" s="164" t="s">
        <v>1020</v>
      </c>
      <c r="U173" s="164" t="s">
        <v>1020</v>
      </c>
      <c r="V173" s="164"/>
      <c r="W173" s="184" t="s">
        <v>990</v>
      </c>
      <c r="X173" s="184" t="s">
        <v>990</v>
      </c>
      <c r="Y173" s="164"/>
      <c r="Z173" s="164"/>
      <c r="AC173" s="184"/>
      <c r="AD173" s="184"/>
      <c r="AE173" s="164"/>
      <c r="AF173" s="184"/>
      <c r="AG173" s="184"/>
      <c r="AH173" s="164"/>
      <c r="AI173" s="164"/>
      <c r="AJ173" s="167">
        <f t="shared" si="8"/>
        <v>36</v>
      </c>
      <c r="AK173" s="150">
        <v>56</v>
      </c>
      <c r="AL173" s="150">
        <f t="shared" ref="AL173:AL193" si="10">AK173-AJ173</f>
        <v>20</v>
      </c>
    </row>
    <row r="174" ht="26.1" customHeight="1" spans="1:38">
      <c r="A174" s="179" t="s">
        <v>1021</v>
      </c>
      <c r="B174" s="179">
        <v>47</v>
      </c>
      <c r="C174" s="184" t="s">
        <v>989</v>
      </c>
      <c r="D174" s="184" t="s">
        <v>989</v>
      </c>
      <c r="E174" s="184" t="s">
        <v>1002</v>
      </c>
      <c r="F174" s="184" t="s">
        <v>1002</v>
      </c>
      <c r="G174" s="184"/>
      <c r="H174" s="184" t="s">
        <v>973</v>
      </c>
      <c r="I174" s="184" t="s">
        <v>973</v>
      </c>
      <c r="J174" s="164" t="s">
        <v>1022</v>
      </c>
      <c r="L174" s="184"/>
      <c r="M174" s="184" t="s">
        <v>1023</v>
      </c>
      <c r="N174" s="184" t="s">
        <v>1023</v>
      </c>
      <c r="O174" s="184" t="s">
        <v>1024</v>
      </c>
      <c r="P174" s="184" t="s">
        <v>1024</v>
      </c>
      <c r="Q174" s="184"/>
      <c r="R174" s="184" t="s">
        <v>1010</v>
      </c>
      <c r="S174" s="184" t="s">
        <v>1010</v>
      </c>
      <c r="T174" s="184" t="s">
        <v>1025</v>
      </c>
      <c r="U174" s="152" t="s">
        <v>1026</v>
      </c>
      <c r="V174" s="164"/>
      <c r="W174" s="184" t="s">
        <v>1027</v>
      </c>
      <c r="X174" s="184" t="s">
        <v>1027</v>
      </c>
      <c r="Y174" s="184"/>
      <c r="Z174" s="184"/>
      <c r="AA174" s="164"/>
      <c r="AB174" s="164"/>
      <c r="AC174" s="184"/>
      <c r="AD174" s="184"/>
      <c r="AE174" s="184"/>
      <c r="AF174" s="184"/>
      <c r="AG174" s="184"/>
      <c r="AH174" s="184"/>
      <c r="AI174" s="164"/>
      <c r="AJ174" s="167">
        <f t="shared" si="8"/>
        <v>34</v>
      </c>
      <c r="AK174" s="150">
        <v>56</v>
      </c>
      <c r="AL174" s="150">
        <f t="shared" si="10"/>
        <v>22</v>
      </c>
    </row>
    <row r="175" ht="26.1" customHeight="1" spans="1:38">
      <c r="A175" s="179" t="s">
        <v>1028</v>
      </c>
      <c r="B175" s="179">
        <v>65</v>
      </c>
      <c r="C175" s="184" t="s">
        <v>1029</v>
      </c>
      <c r="D175" s="184" t="s">
        <v>1029</v>
      </c>
      <c r="E175" s="164" t="s">
        <v>1030</v>
      </c>
      <c r="F175" s="184" t="s">
        <v>1031</v>
      </c>
      <c r="G175" s="184"/>
      <c r="H175" s="184" t="s">
        <v>1029</v>
      </c>
      <c r="I175" s="184" t="s">
        <v>1029</v>
      </c>
      <c r="J175" s="164" t="s">
        <v>1032</v>
      </c>
      <c r="K175" s="164" t="s">
        <v>1032</v>
      </c>
      <c r="L175" s="164"/>
      <c r="M175" s="184" t="s">
        <v>1029</v>
      </c>
      <c r="N175" s="184" t="s">
        <v>1019</v>
      </c>
      <c r="O175" s="164" t="s">
        <v>1032</v>
      </c>
      <c r="P175" s="164" t="s">
        <v>1032</v>
      </c>
      <c r="Q175" s="164"/>
      <c r="R175" s="164" t="s">
        <v>1033</v>
      </c>
      <c r="S175" s="164" t="s">
        <v>1033</v>
      </c>
      <c r="T175" s="164" t="s">
        <v>987</v>
      </c>
      <c r="U175" s="164" t="s">
        <v>987</v>
      </c>
      <c r="V175" s="164"/>
      <c r="W175" s="164" t="s">
        <v>1008</v>
      </c>
      <c r="X175" s="164" t="s">
        <v>1008</v>
      </c>
      <c r="Y175" s="164"/>
      <c r="Z175" s="164"/>
      <c r="AA175" s="184"/>
      <c r="AB175" s="184"/>
      <c r="AC175" s="184"/>
      <c r="AD175" s="184"/>
      <c r="AE175" s="165"/>
      <c r="AF175" s="165"/>
      <c r="AG175" s="184"/>
      <c r="AH175" s="184"/>
      <c r="AI175" s="164"/>
      <c r="AJ175" s="167">
        <f t="shared" si="8"/>
        <v>36</v>
      </c>
      <c r="AK175" s="150">
        <v>56</v>
      </c>
      <c r="AL175" s="150">
        <f t="shared" si="10"/>
        <v>20</v>
      </c>
    </row>
    <row r="176" ht="26.1" customHeight="1" spans="1:38">
      <c r="A176" s="179" t="s">
        <v>1034</v>
      </c>
      <c r="B176" s="179">
        <v>65</v>
      </c>
      <c r="C176" s="184" t="s">
        <v>974</v>
      </c>
      <c r="D176" s="184" t="s">
        <v>974</v>
      </c>
      <c r="E176" s="184" t="s">
        <v>1035</v>
      </c>
      <c r="F176" s="184" t="s">
        <v>1035</v>
      </c>
      <c r="G176" s="184"/>
      <c r="H176" s="184" t="s">
        <v>999</v>
      </c>
      <c r="I176" s="164" t="s">
        <v>975</v>
      </c>
      <c r="J176" s="164" t="s">
        <v>975</v>
      </c>
      <c r="K176" s="164" t="s">
        <v>975</v>
      </c>
      <c r="L176" s="164"/>
      <c r="M176" s="184" t="s">
        <v>975</v>
      </c>
      <c r="N176" s="164" t="s">
        <v>975</v>
      </c>
      <c r="O176" s="164" t="s">
        <v>1020</v>
      </c>
      <c r="P176" s="164" t="s">
        <v>1020</v>
      </c>
      <c r="Q176" s="164"/>
      <c r="R176" s="184" t="s">
        <v>1000</v>
      </c>
      <c r="S176" s="184" t="s">
        <v>1000</v>
      </c>
      <c r="T176" s="184" t="s">
        <v>1035</v>
      </c>
      <c r="U176" s="184" t="s">
        <v>1035</v>
      </c>
      <c r="V176" s="184"/>
      <c r="W176" s="184" t="s">
        <v>1017</v>
      </c>
      <c r="X176" s="184" t="s">
        <v>1017</v>
      </c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64"/>
      <c r="AJ176" s="167">
        <f t="shared" si="8"/>
        <v>36</v>
      </c>
      <c r="AK176" s="150">
        <v>56</v>
      </c>
      <c r="AL176" s="150">
        <f t="shared" si="10"/>
        <v>20</v>
      </c>
    </row>
    <row r="177" ht="26.1" customHeight="1" spans="1:38">
      <c r="A177" s="179" t="s">
        <v>1036</v>
      </c>
      <c r="B177" s="179">
        <v>65</v>
      </c>
      <c r="C177" s="184" t="s">
        <v>1037</v>
      </c>
      <c r="D177" s="184" t="s">
        <v>1037</v>
      </c>
      <c r="E177" s="184" t="s">
        <v>1031</v>
      </c>
      <c r="F177" s="164" t="s">
        <v>1038</v>
      </c>
      <c r="G177" s="184"/>
      <c r="H177" s="150" t="s">
        <v>989</v>
      </c>
      <c r="I177" s="165" t="s">
        <v>989</v>
      </c>
      <c r="J177" s="184" t="s">
        <v>1039</v>
      </c>
      <c r="K177" s="164" t="s">
        <v>1038</v>
      </c>
      <c r="L177" s="164"/>
      <c r="M177" s="184" t="s">
        <v>1037</v>
      </c>
      <c r="N177" s="184" t="s">
        <v>1037</v>
      </c>
      <c r="O177" s="152" t="s">
        <v>1026</v>
      </c>
      <c r="P177" s="164" t="s">
        <v>1038</v>
      </c>
      <c r="Q177" s="164"/>
      <c r="R177" s="184" t="s">
        <v>1040</v>
      </c>
      <c r="S177" s="184" t="s">
        <v>1040</v>
      </c>
      <c r="T177" s="184" t="s">
        <v>1009</v>
      </c>
      <c r="U177" s="184" t="s">
        <v>1009</v>
      </c>
      <c r="V177" s="184"/>
      <c r="W177" s="184" t="s">
        <v>971</v>
      </c>
      <c r="X177" s="184" t="s">
        <v>971</v>
      </c>
      <c r="Y177" s="184"/>
      <c r="Z177" s="184"/>
      <c r="AA177" s="184" t="s">
        <v>1040</v>
      </c>
      <c r="AB177" s="184" t="s">
        <v>1040</v>
      </c>
      <c r="AC177" s="184"/>
      <c r="AD177" s="184"/>
      <c r="AE177" s="184"/>
      <c r="AF177" s="184"/>
      <c r="AG177" s="184"/>
      <c r="AH177" s="184"/>
      <c r="AI177" s="164"/>
      <c r="AJ177" s="167">
        <f t="shared" si="8"/>
        <v>40</v>
      </c>
      <c r="AK177" s="150">
        <v>56</v>
      </c>
      <c r="AL177" s="150">
        <f t="shared" si="10"/>
        <v>16</v>
      </c>
    </row>
    <row r="178" ht="26.1" customHeight="1" spans="1:38">
      <c r="A178" s="179" t="s">
        <v>1041</v>
      </c>
      <c r="B178" s="179">
        <v>65</v>
      </c>
      <c r="C178" s="184" t="s">
        <v>1031</v>
      </c>
      <c r="D178" s="164" t="s">
        <v>1042</v>
      </c>
      <c r="E178" s="164" t="s">
        <v>1043</v>
      </c>
      <c r="F178" s="164" t="s">
        <v>1043</v>
      </c>
      <c r="G178" s="164"/>
      <c r="H178" s="184" t="s">
        <v>990</v>
      </c>
      <c r="I178" s="184" t="s">
        <v>990</v>
      </c>
      <c r="J178" s="184" t="s">
        <v>1044</v>
      </c>
      <c r="K178" s="184" t="s">
        <v>1044</v>
      </c>
      <c r="L178" s="184"/>
      <c r="M178" s="184" t="s">
        <v>1045</v>
      </c>
      <c r="N178" s="184" t="s">
        <v>1045</v>
      </c>
      <c r="O178" s="184" t="s">
        <v>1046</v>
      </c>
      <c r="P178" s="184" t="s">
        <v>1046</v>
      </c>
      <c r="Q178" s="184"/>
      <c r="R178" s="164" t="s">
        <v>1047</v>
      </c>
      <c r="S178" s="164" t="s">
        <v>1047</v>
      </c>
      <c r="T178" s="184" t="s">
        <v>1048</v>
      </c>
      <c r="U178" s="184" t="s">
        <v>1048</v>
      </c>
      <c r="V178" s="184"/>
      <c r="W178" s="184" t="s">
        <v>1049</v>
      </c>
      <c r="X178" s="184" t="s">
        <v>1049</v>
      </c>
      <c r="Y178" s="184"/>
      <c r="Z178" s="184"/>
      <c r="AA178" s="184"/>
      <c r="AB178" s="184"/>
      <c r="AC178" s="184"/>
      <c r="AD178" s="184"/>
      <c r="AE178" s="164"/>
      <c r="AF178" s="164"/>
      <c r="AG178" s="164"/>
      <c r="AH178" s="184"/>
      <c r="AI178" s="164"/>
      <c r="AJ178" s="167">
        <f>2*COUNTA(E178:AD178)</f>
        <v>32</v>
      </c>
      <c r="AK178" s="150">
        <v>56</v>
      </c>
      <c r="AL178" s="150">
        <f t="shared" si="10"/>
        <v>24</v>
      </c>
    </row>
    <row r="179" ht="26.1" customHeight="1" spans="1:38">
      <c r="A179" s="179" t="s">
        <v>1050</v>
      </c>
      <c r="B179" s="179">
        <v>65</v>
      </c>
      <c r="C179" s="184" t="s">
        <v>1040</v>
      </c>
      <c r="D179" s="184" t="s">
        <v>1040</v>
      </c>
      <c r="E179" s="184" t="s">
        <v>976</v>
      </c>
      <c r="F179" s="184" t="s">
        <v>976</v>
      </c>
      <c r="G179" s="184"/>
      <c r="H179" s="184" t="s">
        <v>1051</v>
      </c>
      <c r="I179" s="184" t="s">
        <v>1051</v>
      </c>
      <c r="J179" s="164" t="s">
        <v>1042</v>
      </c>
      <c r="K179" s="164" t="s">
        <v>1042</v>
      </c>
      <c r="L179" s="164"/>
      <c r="M179" s="184" t="s">
        <v>1052</v>
      </c>
      <c r="N179" s="184" t="s">
        <v>1052</v>
      </c>
      <c r="O179" s="164" t="s">
        <v>1043</v>
      </c>
      <c r="P179" s="164" t="s">
        <v>1043</v>
      </c>
      <c r="Q179" s="164"/>
      <c r="R179" s="164" t="s">
        <v>1053</v>
      </c>
      <c r="S179" s="164" t="s">
        <v>1053</v>
      </c>
      <c r="T179" s="164" t="s">
        <v>1042</v>
      </c>
      <c r="U179" s="164" t="s">
        <v>1042</v>
      </c>
      <c r="V179" s="164"/>
      <c r="W179" s="184" t="s">
        <v>1054</v>
      </c>
      <c r="X179" s="184" t="s">
        <v>1054</v>
      </c>
      <c r="Y179" s="184"/>
      <c r="Z179" s="184"/>
      <c r="AA179" s="184" t="s">
        <v>998</v>
      </c>
      <c r="AB179" s="184" t="s">
        <v>998</v>
      </c>
      <c r="AC179" s="184" t="s">
        <v>998</v>
      </c>
      <c r="AD179" s="184"/>
      <c r="AE179" s="164"/>
      <c r="AF179" s="164"/>
      <c r="AG179" s="184"/>
      <c r="AH179" s="184"/>
      <c r="AI179" s="164"/>
      <c r="AJ179" s="167">
        <f>2*COUNTA(D179:AD179)</f>
        <v>40</v>
      </c>
      <c r="AK179" s="150">
        <v>56</v>
      </c>
      <c r="AL179" s="150">
        <f t="shared" si="10"/>
        <v>16</v>
      </c>
    </row>
    <row r="180" ht="26.1" customHeight="1" spans="1:38">
      <c r="A180" s="179" t="s">
        <v>1055</v>
      </c>
      <c r="B180" s="179">
        <v>65</v>
      </c>
      <c r="C180" s="184" t="s">
        <v>975</v>
      </c>
      <c r="D180" s="164" t="s">
        <v>975</v>
      </c>
      <c r="E180" s="184" t="s">
        <v>974</v>
      </c>
      <c r="F180" s="184" t="s">
        <v>974</v>
      </c>
      <c r="G180" s="184"/>
      <c r="H180" s="184" t="s">
        <v>1056</v>
      </c>
      <c r="I180" s="184" t="s">
        <v>1056</v>
      </c>
      <c r="J180" s="184" t="s">
        <v>1057</v>
      </c>
      <c r="K180" s="184" t="s">
        <v>1057</v>
      </c>
      <c r="L180" s="164"/>
      <c r="M180" s="150" t="s">
        <v>989</v>
      </c>
      <c r="N180" s="184" t="s">
        <v>1058</v>
      </c>
      <c r="O180" s="184" t="s">
        <v>1057</v>
      </c>
      <c r="P180" s="184" t="s">
        <v>1048</v>
      </c>
      <c r="Q180" s="184"/>
      <c r="R180" s="184" t="s">
        <v>1052</v>
      </c>
      <c r="S180" s="184" t="s">
        <v>1052</v>
      </c>
      <c r="U180" s="164" t="s">
        <v>998</v>
      </c>
      <c r="V180" s="164"/>
      <c r="W180" s="164" t="s">
        <v>1056</v>
      </c>
      <c r="X180" s="164" t="s">
        <v>1056</v>
      </c>
      <c r="Y180" s="184"/>
      <c r="Z180" s="184"/>
      <c r="AA180" s="164" t="s">
        <v>1052</v>
      </c>
      <c r="AB180" s="164" t="s">
        <v>1052</v>
      </c>
      <c r="AC180" s="164" t="s">
        <v>1059</v>
      </c>
      <c r="AD180" s="184"/>
      <c r="AE180" s="184"/>
      <c r="AF180" s="184"/>
      <c r="AG180" s="184"/>
      <c r="AH180" s="184"/>
      <c r="AI180" s="164"/>
      <c r="AJ180" s="167">
        <f t="shared" ref="AJ180:AJ192" si="11">2*COUNTA(C180:AD180)</f>
        <v>40</v>
      </c>
      <c r="AK180" s="150">
        <v>56</v>
      </c>
      <c r="AL180" s="150">
        <f t="shared" si="10"/>
        <v>16</v>
      </c>
    </row>
    <row r="181" ht="25.5" customHeight="1" spans="1:38">
      <c r="A181" s="179" t="s">
        <v>1060</v>
      </c>
      <c r="B181" s="179">
        <v>70</v>
      </c>
      <c r="C181" s="164" t="s">
        <v>1012</v>
      </c>
      <c r="D181" s="164" t="s">
        <v>1012</v>
      </c>
      <c r="E181" s="164" t="s">
        <v>1061</v>
      </c>
      <c r="F181" s="164" t="s">
        <v>1061</v>
      </c>
      <c r="G181" s="164"/>
      <c r="H181" s="164" t="s">
        <v>1061</v>
      </c>
      <c r="I181" s="164" t="s">
        <v>1061</v>
      </c>
      <c r="J181" s="184" t="s">
        <v>1062</v>
      </c>
      <c r="K181" s="184" t="s">
        <v>1062</v>
      </c>
      <c r="L181" s="184"/>
      <c r="M181" s="164" t="s">
        <v>1061</v>
      </c>
      <c r="N181" s="164" t="s">
        <v>1061</v>
      </c>
      <c r="O181" s="184" t="s">
        <v>1063</v>
      </c>
      <c r="P181" s="184"/>
      <c r="Q181" s="184"/>
      <c r="R181" s="164" t="s">
        <v>1061</v>
      </c>
      <c r="S181" s="164" t="s">
        <v>1061</v>
      </c>
      <c r="T181" s="184" t="s">
        <v>1064</v>
      </c>
      <c r="U181" s="184" t="s">
        <v>1064</v>
      </c>
      <c r="V181" s="184"/>
      <c r="W181" s="164" t="s">
        <v>1033</v>
      </c>
      <c r="X181" s="164" t="s">
        <v>1033</v>
      </c>
      <c r="Y181" s="184"/>
      <c r="Z181" s="184"/>
      <c r="AA181" s="164"/>
      <c r="AB181" s="164"/>
      <c r="AC181" s="164"/>
      <c r="AD181" s="164"/>
      <c r="AE181" s="184"/>
      <c r="AF181" s="184"/>
      <c r="AG181" s="184"/>
      <c r="AH181" s="184"/>
      <c r="AI181" s="164"/>
      <c r="AJ181" s="167">
        <f t="shared" si="11"/>
        <v>34</v>
      </c>
      <c r="AK181" s="150">
        <v>56</v>
      </c>
      <c r="AL181" s="150">
        <f t="shared" si="10"/>
        <v>22</v>
      </c>
    </row>
    <row r="182" ht="26.1" customHeight="1" spans="1:38">
      <c r="A182" s="179" t="s">
        <v>1065</v>
      </c>
      <c r="B182" s="179">
        <v>70</v>
      </c>
      <c r="C182" s="165" t="s">
        <v>1066</v>
      </c>
      <c r="D182" s="165" t="s">
        <v>1066</v>
      </c>
      <c r="E182" s="164" t="s">
        <v>1020</v>
      </c>
      <c r="F182" s="164" t="s">
        <v>1020</v>
      </c>
      <c r="G182" s="164"/>
      <c r="H182" s="184" t="s">
        <v>1014</v>
      </c>
      <c r="I182" s="184" t="s">
        <v>1014</v>
      </c>
      <c r="J182" s="164" t="s">
        <v>1067</v>
      </c>
      <c r="K182" s="164"/>
      <c r="L182" s="164"/>
      <c r="M182" s="184" t="s">
        <v>1068</v>
      </c>
      <c r="N182" s="184" t="s">
        <v>1068</v>
      </c>
      <c r="O182" s="184" t="s">
        <v>974</v>
      </c>
      <c r="P182" s="150" t="s">
        <v>974</v>
      </c>
      <c r="Q182" s="184"/>
      <c r="R182" s="165" t="s">
        <v>1066</v>
      </c>
      <c r="S182" s="165" t="s">
        <v>1066</v>
      </c>
      <c r="T182" s="164" t="s">
        <v>1067</v>
      </c>
      <c r="U182" s="164" t="s">
        <v>1067</v>
      </c>
      <c r="V182" s="164"/>
      <c r="W182" s="184" t="s">
        <v>1064</v>
      </c>
      <c r="X182" s="184" t="s">
        <v>1064</v>
      </c>
      <c r="Y182" s="184"/>
      <c r="Z182" s="184"/>
      <c r="AA182" s="184"/>
      <c r="AB182" s="184"/>
      <c r="AC182" s="184"/>
      <c r="AD182" s="184"/>
      <c r="AE182" s="184"/>
      <c r="AF182" s="184"/>
      <c r="AG182" s="164"/>
      <c r="AH182" s="164"/>
      <c r="AI182" s="164"/>
      <c r="AJ182" s="167">
        <f t="shared" si="11"/>
        <v>34</v>
      </c>
      <c r="AK182" s="150">
        <v>56</v>
      </c>
      <c r="AL182" s="150">
        <f t="shared" si="10"/>
        <v>22</v>
      </c>
    </row>
    <row r="183" ht="26.1" customHeight="1" spans="1:38">
      <c r="A183" s="179" t="s">
        <v>1069</v>
      </c>
      <c r="B183" s="179">
        <v>70</v>
      </c>
      <c r="C183" s="164"/>
      <c r="D183" s="152" t="s">
        <v>1039</v>
      </c>
      <c r="E183" s="164" t="s">
        <v>1049</v>
      </c>
      <c r="F183" s="165" t="s">
        <v>1070</v>
      </c>
      <c r="G183" s="165"/>
      <c r="H183" s="184" t="s">
        <v>974</v>
      </c>
      <c r="I183" s="184" t="s">
        <v>974</v>
      </c>
      <c r="J183" s="184" t="s">
        <v>1017</v>
      </c>
      <c r="K183" s="184" t="s">
        <v>1017</v>
      </c>
      <c r="L183" s="184"/>
      <c r="M183" s="164" t="s">
        <v>1018</v>
      </c>
      <c r="N183" s="164" t="s">
        <v>1018</v>
      </c>
      <c r="O183" s="184" t="s">
        <v>1071</v>
      </c>
      <c r="P183" s="184" t="s">
        <v>1071</v>
      </c>
      <c r="Q183" s="184"/>
      <c r="R183" s="164" t="s">
        <v>1067</v>
      </c>
      <c r="S183" s="164" t="s">
        <v>1067</v>
      </c>
      <c r="T183" s="164" t="s">
        <v>1072</v>
      </c>
      <c r="U183" s="164" t="s">
        <v>1072</v>
      </c>
      <c r="V183" s="164"/>
      <c r="W183" s="184" t="s">
        <v>1010</v>
      </c>
      <c r="X183" s="184" t="s">
        <v>1010</v>
      </c>
      <c r="Y183" s="184"/>
      <c r="Z183" s="184"/>
      <c r="AA183" s="184" t="s">
        <v>1064</v>
      </c>
      <c r="AB183" s="184" t="s">
        <v>1064</v>
      </c>
      <c r="AE183" s="184"/>
      <c r="AF183" s="184"/>
      <c r="AG183" s="164"/>
      <c r="AH183" s="164"/>
      <c r="AI183" s="164"/>
      <c r="AJ183" s="167">
        <f>2*COUNTA(C183:AC183)</f>
        <v>38</v>
      </c>
      <c r="AK183" s="150">
        <v>56</v>
      </c>
      <c r="AL183" s="150">
        <f t="shared" si="10"/>
        <v>18</v>
      </c>
    </row>
    <row r="184" ht="26.1" customHeight="1" spans="1:38">
      <c r="A184" s="179" t="s">
        <v>1073</v>
      </c>
      <c r="B184" s="179">
        <v>70</v>
      </c>
      <c r="C184" s="164" t="s">
        <v>1074</v>
      </c>
      <c r="D184" s="164" t="s">
        <v>1074</v>
      </c>
      <c r="E184" s="164" t="s">
        <v>982</v>
      </c>
      <c r="F184" s="164" t="s">
        <v>982</v>
      </c>
      <c r="G184" s="164"/>
      <c r="H184" s="164" t="s">
        <v>1075</v>
      </c>
      <c r="I184" s="164" t="s">
        <v>1075</v>
      </c>
      <c r="J184" s="164" t="s">
        <v>1075</v>
      </c>
      <c r="K184" s="164" t="s">
        <v>1075</v>
      </c>
      <c r="L184" s="164"/>
      <c r="M184" s="164" t="s">
        <v>1075</v>
      </c>
      <c r="N184" s="164" t="s">
        <v>1075</v>
      </c>
      <c r="O184" s="164" t="s">
        <v>1075</v>
      </c>
      <c r="P184" s="150" t="s">
        <v>989</v>
      </c>
      <c r="Q184" s="184"/>
      <c r="R184" s="184" t="s">
        <v>1076</v>
      </c>
      <c r="S184" s="184" t="s">
        <v>1076</v>
      </c>
      <c r="T184" s="164" t="s">
        <v>1030</v>
      </c>
      <c r="U184" s="164" t="s">
        <v>1030</v>
      </c>
      <c r="V184" s="164"/>
      <c r="W184" s="184" t="s">
        <v>1077</v>
      </c>
      <c r="X184" s="184" t="s">
        <v>1077</v>
      </c>
      <c r="Y184" s="184"/>
      <c r="Z184" s="184"/>
      <c r="AA184" s="184"/>
      <c r="AB184" s="184"/>
      <c r="AC184" s="164"/>
      <c r="AD184" s="164"/>
      <c r="AE184" s="184"/>
      <c r="AF184" s="184"/>
      <c r="AG184" s="184"/>
      <c r="AH184" s="184"/>
      <c r="AI184" s="164"/>
      <c r="AJ184" s="167">
        <f t="shared" si="11"/>
        <v>36</v>
      </c>
      <c r="AK184" s="150">
        <v>56</v>
      </c>
      <c r="AL184" s="150">
        <f t="shared" si="10"/>
        <v>20</v>
      </c>
    </row>
    <row r="185" ht="26.1" customHeight="1" spans="1:38">
      <c r="A185" s="179" t="s">
        <v>1078</v>
      </c>
      <c r="B185" s="179">
        <v>70</v>
      </c>
      <c r="C185" s="184" t="s">
        <v>1079</v>
      </c>
      <c r="D185" s="184" t="s">
        <v>1079</v>
      </c>
      <c r="E185" s="184" t="s">
        <v>1080</v>
      </c>
      <c r="F185" s="184" t="s">
        <v>1080</v>
      </c>
      <c r="G185" s="184"/>
      <c r="H185" s="184" t="s">
        <v>1081</v>
      </c>
      <c r="I185" s="184" t="s">
        <v>1081</v>
      </c>
      <c r="J185" s="184" t="s">
        <v>974</v>
      </c>
      <c r="K185" s="184" t="s">
        <v>974</v>
      </c>
      <c r="L185" s="184"/>
      <c r="M185" s="184" t="s">
        <v>1010</v>
      </c>
      <c r="N185" s="184" t="s">
        <v>1010</v>
      </c>
      <c r="O185" s="164" t="s">
        <v>998</v>
      </c>
      <c r="P185" s="164" t="s">
        <v>998</v>
      </c>
      <c r="Q185" s="164"/>
      <c r="R185" s="164" t="s">
        <v>1074</v>
      </c>
      <c r="S185" s="164" t="s">
        <v>1074</v>
      </c>
      <c r="T185" s="184" t="s">
        <v>1082</v>
      </c>
      <c r="U185" s="184" t="s">
        <v>1082</v>
      </c>
      <c r="V185" s="184"/>
      <c r="W185" s="184"/>
      <c r="X185" s="184"/>
      <c r="Y185" s="184"/>
      <c r="Z185" s="184"/>
      <c r="AA185" s="184"/>
      <c r="AB185" s="184"/>
      <c r="AC185" s="164"/>
      <c r="AD185" s="165"/>
      <c r="AE185" s="184"/>
      <c r="AF185" s="184"/>
      <c r="AG185" s="164"/>
      <c r="AH185" s="164"/>
      <c r="AI185" s="164"/>
      <c r="AJ185" s="167">
        <f t="shared" si="11"/>
        <v>32</v>
      </c>
      <c r="AK185" s="150">
        <v>56</v>
      </c>
      <c r="AL185" s="150">
        <f t="shared" si="10"/>
        <v>24</v>
      </c>
    </row>
    <row r="186" ht="26.1" customHeight="1" spans="1:38">
      <c r="A186" s="179" t="s">
        <v>1083</v>
      </c>
      <c r="B186" s="179">
        <v>70</v>
      </c>
      <c r="C186" s="184" t="s">
        <v>1084</v>
      </c>
      <c r="D186" s="184" t="s">
        <v>1084</v>
      </c>
      <c r="E186" s="184" t="s">
        <v>1085</v>
      </c>
      <c r="F186" s="184" t="s">
        <v>1085</v>
      </c>
      <c r="G186" s="184"/>
      <c r="H186" s="184" t="s">
        <v>1084</v>
      </c>
      <c r="I186" s="184" t="s">
        <v>1084</v>
      </c>
      <c r="J186" s="164" t="s">
        <v>985</v>
      </c>
      <c r="K186" s="164" t="s">
        <v>985</v>
      </c>
      <c r="L186" s="164"/>
      <c r="M186" s="184"/>
      <c r="O186" s="184" t="s">
        <v>1086</v>
      </c>
      <c r="P186" s="184" t="s">
        <v>1087</v>
      </c>
      <c r="Q186" s="184"/>
      <c r="R186" s="184" t="s">
        <v>1088</v>
      </c>
      <c r="S186" s="184" t="s">
        <v>1088</v>
      </c>
      <c r="T186" s="184" t="s">
        <v>1089</v>
      </c>
      <c r="V186" s="164"/>
      <c r="W186" s="184" t="s">
        <v>1084</v>
      </c>
      <c r="X186" s="184" t="s">
        <v>1084</v>
      </c>
      <c r="Y186" s="184"/>
      <c r="Z186" s="184"/>
      <c r="AA186" s="184"/>
      <c r="AB186" s="184"/>
      <c r="AC186" s="164"/>
      <c r="AD186" s="164"/>
      <c r="AE186" s="184"/>
      <c r="AF186" s="184"/>
      <c r="AG186" s="184"/>
      <c r="AH186" s="164"/>
      <c r="AI186" s="164"/>
      <c r="AJ186" s="167">
        <f t="shared" si="11"/>
        <v>30</v>
      </c>
      <c r="AK186" s="150">
        <v>56</v>
      </c>
      <c r="AL186" s="150">
        <f t="shared" si="10"/>
        <v>26</v>
      </c>
    </row>
    <row r="187" ht="26.1" customHeight="1" spans="1:38">
      <c r="A187" s="179" t="s">
        <v>1090</v>
      </c>
      <c r="B187" s="179">
        <v>70</v>
      </c>
      <c r="C187" s="184" t="s">
        <v>1091</v>
      </c>
      <c r="D187" s="184" t="s">
        <v>1091</v>
      </c>
      <c r="E187" s="184" t="s">
        <v>991</v>
      </c>
      <c r="F187" s="184" t="s">
        <v>991</v>
      </c>
      <c r="G187" s="184"/>
      <c r="H187" s="184" t="s">
        <v>1091</v>
      </c>
      <c r="I187" s="184" t="s">
        <v>1091</v>
      </c>
      <c r="J187" s="164" t="s">
        <v>1013</v>
      </c>
      <c r="K187" s="184" t="s">
        <v>1013</v>
      </c>
      <c r="L187" s="184"/>
      <c r="M187" s="184" t="s">
        <v>1091</v>
      </c>
      <c r="N187" s="184" t="s">
        <v>1091</v>
      </c>
      <c r="O187" s="164" t="s">
        <v>1092</v>
      </c>
      <c r="P187" s="164" t="s">
        <v>1092</v>
      </c>
      <c r="Q187" s="164"/>
      <c r="R187" s="184" t="s">
        <v>1091</v>
      </c>
      <c r="S187" s="184" t="s">
        <v>1091</v>
      </c>
      <c r="T187" s="184" t="s">
        <v>1091</v>
      </c>
      <c r="U187" s="164" t="s">
        <v>1093</v>
      </c>
      <c r="V187" s="164"/>
      <c r="W187" s="184" t="s">
        <v>1009</v>
      </c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64"/>
      <c r="AJ187" s="167">
        <f t="shared" si="11"/>
        <v>34</v>
      </c>
      <c r="AK187" s="150">
        <v>56</v>
      </c>
      <c r="AL187" s="150">
        <f t="shared" si="10"/>
        <v>22</v>
      </c>
    </row>
    <row r="188" ht="26.1" customHeight="1" spans="1:38">
      <c r="A188" s="179" t="s">
        <v>1094</v>
      </c>
      <c r="B188" s="179">
        <v>70</v>
      </c>
      <c r="D188" s="164" t="s">
        <v>1049</v>
      </c>
      <c r="E188" s="164" t="s">
        <v>1093</v>
      </c>
      <c r="F188" s="164" t="s">
        <v>1023</v>
      </c>
      <c r="G188" s="164"/>
      <c r="H188" s="184" t="s">
        <v>1095</v>
      </c>
      <c r="I188" s="184" t="s">
        <v>1095</v>
      </c>
      <c r="J188" s="184" t="s">
        <v>1014</v>
      </c>
      <c r="K188" s="184" t="s">
        <v>1014</v>
      </c>
      <c r="L188" s="184"/>
      <c r="M188" s="164" t="s">
        <v>991</v>
      </c>
      <c r="N188" s="164" t="s">
        <v>991</v>
      </c>
      <c r="O188" s="164" t="s">
        <v>1086</v>
      </c>
      <c r="P188" s="165" t="s">
        <v>1070</v>
      </c>
      <c r="Q188" s="165"/>
      <c r="R188" s="184" t="s">
        <v>1095</v>
      </c>
      <c r="S188" s="184" t="s">
        <v>1095</v>
      </c>
      <c r="T188" s="164" t="s">
        <v>1093</v>
      </c>
      <c r="U188" s="164" t="s">
        <v>1096</v>
      </c>
      <c r="V188" s="164"/>
      <c r="W188" s="184" t="s">
        <v>1097</v>
      </c>
      <c r="X188" s="184" t="s">
        <v>1097</v>
      </c>
      <c r="Y188" s="184"/>
      <c r="Z188" s="184"/>
      <c r="AA188" s="164"/>
      <c r="AB188" s="164"/>
      <c r="AC188" s="184"/>
      <c r="AD188" s="184"/>
      <c r="AE188" s="184"/>
      <c r="AF188" s="184"/>
      <c r="AG188" s="164"/>
      <c r="AH188" s="164"/>
      <c r="AI188" s="164"/>
      <c r="AJ188" s="167">
        <f t="shared" si="11"/>
        <v>34</v>
      </c>
      <c r="AK188" s="150">
        <v>56</v>
      </c>
      <c r="AL188" s="150">
        <f t="shared" si="10"/>
        <v>22</v>
      </c>
    </row>
    <row r="189" ht="26.1" customHeight="1" spans="1:38">
      <c r="A189" s="179" t="s">
        <v>1098</v>
      </c>
      <c r="B189" s="179">
        <v>70</v>
      </c>
      <c r="C189" s="184" t="s">
        <v>971</v>
      </c>
      <c r="D189" s="184" t="s">
        <v>971</v>
      </c>
      <c r="E189" s="164" t="s">
        <v>1045</v>
      </c>
      <c r="F189" s="164" t="s">
        <v>1045</v>
      </c>
      <c r="G189" s="164"/>
      <c r="H189" s="184" t="s">
        <v>984</v>
      </c>
      <c r="I189" s="184" t="s">
        <v>984</v>
      </c>
      <c r="J189" s="164" t="s">
        <v>1099</v>
      </c>
      <c r="K189" s="164" t="s">
        <v>1099</v>
      </c>
      <c r="L189" s="164"/>
      <c r="M189" s="184" t="s">
        <v>1100</v>
      </c>
      <c r="N189" s="184" t="s">
        <v>1100</v>
      </c>
      <c r="P189" s="164" t="s">
        <v>1101</v>
      </c>
      <c r="Q189" s="164"/>
      <c r="R189" s="184" t="s">
        <v>1102</v>
      </c>
      <c r="S189" s="184" t="s">
        <v>1102</v>
      </c>
      <c r="T189" s="184" t="s">
        <v>1001</v>
      </c>
      <c r="V189" s="164"/>
      <c r="W189" s="184" t="s">
        <v>1044</v>
      </c>
      <c r="X189" s="164" t="s">
        <v>1044</v>
      </c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64"/>
      <c r="AJ189" s="167">
        <f t="shared" si="11"/>
        <v>32</v>
      </c>
      <c r="AK189" s="150">
        <v>56</v>
      </c>
      <c r="AL189" s="150">
        <f t="shared" si="10"/>
        <v>24</v>
      </c>
    </row>
    <row r="190" ht="26.1" customHeight="1" spans="1:38">
      <c r="A190" s="179" t="s">
        <v>1103</v>
      </c>
      <c r="B190" s="179">
        <v>70</v>
      </c>
      <c r="C190" s="184" t="s">
        <v>1056</v>
      </c>
      <c r="D190" s="184" t="s">
        <v>1056</v>
      </c>
      <c r="E190" s="164" t="s">
        <v>1104</v>
      </c>
      <c r="F190" s="164" t="s">
        <v>1104</v>
      </c>
      <c r="G190" s="164"/>
      <c r="I190" s="184" t="s">
        <v>1105</v>
      </c>
      <c r="J190" s="164" t="s">
        <v>1104</v>
      </c>
      <c r="K190" s="164" t="s">
        <v>1104</v>
      </c>
      <c r="L190" s="164"/>
      <c r="M190" s="164"/>
      <c r="N190" s="164" t="s">
        <v>992</v>
      </c>
      <c r="O190" s="164" t="s">
        <v>1030</v>
      </c>
      <c r="P190" s="164" t="s">
        <v>1030</v>
      </c>
      <c r="Q190" s="164"/>
      <c r="R190" s="184" t="s">
        <v>1106</v>
      </c>
      <c r="S190" s="184" t="s">
        <v>1106</v>
      </c>
      <c r="T190" s="184" t="s">
        <v>1107</v>
      </c>
      <c r="U190" s="184"/>
      <c r="V190" s="184"/>
      <c r="W190" s="184" t="s">
        <v>1108</v>
      </c>
      <c r="X190" s="184" t="s">
        <v>1108</v>
      </c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64"/>
      <c r="AJ190" s="167">
        <f t="shared" si="11"/>
        <v>30</v>
      </c>
      <c r="AK190" s="150">
        <v>56</v>
      </c>
      <c r="AL190" s="150">
        <f t="shared" si="10"/>
        <v>26</v>
      </c>
    </row>
    <row r="191" ht="26.1" customHeight="1" spans="1:38">
      <c r="A191" s="179" t="s">
        <v>1109</v>
      </c>
      <c r="B191" s="179">
        <v>70</v>
      </c>
      <c r="C191" s="184" t="s">
        <v>1106</v>
      </c>
      <c r="D191" s="184" t="s">
        <v>1106</v>
      </c>
      <c r="E191" s="184" t="s">
        <v>1051</v>
      </c>
      <c r="F191" s="184" t="s">
        <v>1051</v>
      </c>
      <c r="G191" s="184"/>
      <c r="H191" s="184" t="s">
        <v>1106</v>
      </c>
      <c r="I191" s="184" t="s">
        <v>1106</v>
      </c>
      <c r="J191" s="184" t="s">
        <v>1110</v>
      </c>
      <c r="K191" s="184" t="s">
        <v>1110</v>
      </c>
      <c r="L191" s="184"/>
      <c r="M191" s="184" t="s">
        <v>1035</v>
      </c>
      <c r="N191" s="184" t="s">
        <v>1035</v>
      </c>
      <c r="O191" s="164"/>
      <c r="P191" s="184" t="s">
        <v>1035</v>
      </c>
      <c r="Q191" s="184"/>
      <c r="R191" s="164"/>
      <c r="S191" s="165" t="s">
        <v>1058</v>
      </c>
      <c r="T191" s="164" t="s">
        <v>1101</v>
      </c>
      <c r="U191" s="184"/>
      <c r="V191" s="184"/>
      <c r="W191" s="184" t="s">
        <v>1013</v>
      </c>
      <c r="X191" s="184" t="s">
        <v>1013</v>
      </c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64"/>
      <c r="AJ191" s="167">
        <f t="shared" si="11"/>
        <v>30</v>
      </c>
      <c r="AK191" s="150">
        <v>56</v>
      </c>
      <c r="AL191" s="150">
        <f t="shared" si="10"/>
        <v>26</v>
      </c>
    </row>
    <row r="192" ht="26.1" customHeight="1" spans="1:38">
      <c r="A192" s="179" t="s">
        <v>1111</v>
      </c>
      <c r="B192" s="179">
        <v>70</v>
      </c>
      <c r="C192" s="184" t="s">
        <v>1112</v>
      </c>
      <c r="D192" s="184" t="s">
        <v>1112</v>
      </c>
      <c r="E192" s="184" t="s">
        <v>1113</v>
      </c>
      <c r="F192" s="184" t="s">
        <v>1113</v>
      </c>
      <c r="G192" s="184"/>
      <c r="H192" s="184" t="s">
        <v>1112</v>
      </c>
      <c r="I192" s="184" t="s">
        <v>1114</v>
      </c>
      <c r="J192" s="184" t="s">
        <v>1052</v>
      </c>
      <c r="K192" s="184" t="s">
        <v>1052</v>
      </c>
      <c r="L192" s="184"/>
      <c r="M192" s="184" t="s">
        <v>1106</v>
      </c>
      <c r="N192" s="184" t="s">
        <v>1106</v>
      </c>
      <c r="O192" s="184"/>
      <c r="P192" s="184"/>
      <c r="Q192" s="184"/>
      <c r="R192" s="184" t="s">
        <v>1001</v>
      </c>
      <c r="S192" s="184" t="s">
        <v>1071</v>
      </c>
      <c r="T192" s="184" t="s">
        <v>1112</v>
      </c>
      <c r="U192" s="184" t="s">
        <v>1112</v>
      </c>
      <c r="V192" s="184"/>
      <c r="W192" s="164" t="s">
        <v>1042</v>
      </c>
      <c r="X192" s="164" t="s">
        <v>1042</v>
      </c>
      <c r="Y192" s="184"/>
      <c r="Z192" s="184"/>
      <c r="AA192" s="184"/>
      <c r="AB192" s="184"/>
      <c r="AC192" s="184"/>
      <c r="AD192" s="184"/>
      <c r="AE192" s="164"/>
      <c r="AF192" s="164"/>
      <c r="AG192" s="164"/>
      <c r="AH192" s="164"/>
      <c r="AI192" s="164"/>
      <c r="AJ192" s="167">
        <f t="shared" si="11"/>
        <v>32</v>
      </c>
      <c r="AK192" s="150">
        <v>56</v>
      </c>
      <c r="AL192" s="150">
        <f t="shared" si="10"/>
        <v>24</v>
      </c>
    </row>
    <row r="193" ht="26.1" customHeight="1" spans="1:38">
      <c r="A193" s="179" t="s">
        <v>1115</v>
      </c>
      <c r="B193" s="179">
        <v>70</v>
      </c>
      <c r="C193" s="184" t="s">
        <v>1068</v>
      </c>
      <c r="D193" s="184" t="s">
        <v>1068</v>
      </c>
      <c r="E193" s="184" t="s">
        <v>990</v>
      </c>
      <c r="F193" s="164"/>
      <c r="G193" s="164"/>
      <c r="H193" s="184" t="s">
        <v>1116</v>
      </c>
      <c r="I193" s="184" t="s">
        <v>1116</v>
      </c>
      <c r="J193" s="184"/>
      <c r="L193" s="164"/>
      <c r="M193" s="184" t="s">
        <v>1112</v>
      </c>
      <c r="N193" s="184" t="s">
        <v>1112</v>
      </c>
      <c r="O193" s="184" t="s">
        <v>1064</v>
      </c>
      <c r="P193" s="184" t="s">
        <v>1064</v>
      </c>
      <c r="Q193" s="184"/>
      <c r="R193" s="164" t="s">
        <v>1099</v>
      </c>
      <c r="S193" s="164" t="s">
        <v>1099</v>
      </c>
      <c r="T193" s="184" t="s">
        <v>1117</v>
      </c>
      <c r="U193" s="164"/>
      <c r="V193" s="164"/>
      <c r="W193" s="184" t="s">
        <v>1112</v>
      </c>
      <c r="X193" s="184" t="s">
        <v>1112</v>
      </c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64"/>
      <c r="AJ193" s="167">
        <f>2*COUNTA(E193:AD193)</f>
        <v>24</v>
      </c>
      <c r="AK193" s="150">
        <v>56</v>
      </c>
      <c r="AL193" s="150">
        <f t="shared" si="10"/>
        <v>32</v>
      </c>
    </row>
    <row r="194" ht="26.1" customHeight="1" spans="1:38">
      <c r="A194" s="179" t="s">
        <v>1118</v>
      </c>
      <c r="B194" s="179">
        <v>70</v>
      </c>
      <c r="C194" s="184" t="s">
        <v>1009</v>
      </c>
      <c r="D194" s="184" t="s">
        <v>1009</v>
      </c>
      <c r="E194" s="184" t="s">
        <v>1119</v>
      </c>
      <c r="F194" s="164" t="s">
        <v>1042</v>
      </c>
      <c r="G194" s="164"/>
      <c r="H194" s="184" t="s">
        <v>1120</v>
      </c>
      <c r="I194" s="164" t="s">
        <v>1042</v>
      </c>
      <c r="J194" s="165" t="s">
        <v>1121</v>
      </c>
      <c r="K194" s="184" t="s">
        <v>1121</v>
      </c>
      <c r="L194" s="184"/>
      <c r="M194" s="184" t="s">
        <v>1009</v>
      </c>
      <c r="N194" s="184" t="s">
        <v>1009</v>
      </c>
      <c r="O194" s="184" t="s">
        <v>1122</v>
      </c>
      <c r="P194" s="165"/>
      <c r="Q194" s="165"/>
      <c r="R194" s="184" t="s">
        <v>1123</v>
      </c>
      <c r="S194" s="184" t="s">
        <v>1123</v>
      </c>
      <c r="U194" s="164"/>
      <c r="V194" s="184"/>
      <c r="W194" s="184" t="s">
        <v>1124</v>
      </c>
      <c r="X194" s="184" t="s">
        <v>1124</v>
      </c>
      <c r="Y194" s="184"/>
      <c r="Z194" s="164"/>
      <c r="AA194" s="184" t="s">
        <v>1124</v>
      </c>
      <c r="AB194" s="184" t="s">
        <v>1124</v>
      </c>
      <c r="AC194" s="184" t="s">
        <v>1124</v>
      </c>
      <c r="AD194" s="184" t="s">
        <v>1124</v>
      </c>
      <c r="AE194" s="184"/>
      <c r="AF194" s="184"/>
      <c r="AG194" s="184"/>
      <c r="AH194" s="184"/>
      <c r="AI194" s="164"/>
      <c r="AJ194" s="167">
        <f t="shared" ref="AJ194:AJ197" si="12">2*COUNTA(C194:AD194)</f>
        <v>38</v>
      </c>
      <c r="AK194" s="150">
        <v>56</v>
      </c>
      <c r="AL194" s="150">
        <f t="shared" ref="AL194:AL221" si="13">AK194-AJ194</f>
        <v>18</v>
      </c>
    </row>
    <row r="195" ht="26.1" customHeight="1" spans="1:38">
      <c r="A195" s="179" t="s">
        <v>1125</v>
      </c>
      <c r="B195" s="179">
        <v>70</v>
      </c>
      <c r="C195" s="184" t="s">
        <v>1126</v>
      </c>
      <c r="D195" s="184" t="s">
        <v>1126</v>
      </c>
      <c r="E195" s="184" t="s">
        <v>1127</v>
      </c>
      <c r="G195" s="184"/>
      <c r="H195" s="184" t="s">
        <v>1128</v>
      </c>
      <c r="I195" s="184" t="s">
        <v>1120</v>
      </c>
      <c r="J195" s="184" t="s">
        <v>983</v>
      </c>
      <c r="K195" s="184" t="s">
        <v>1127</v>
      </c>
      <c r="L195" s="184"/>
      <c r="M195" s="184" t="s">
        <v>1108</v>
      </c>
      <c r="N195" s="184" t="s">
        <v>1108</v>
      </c>
      <c r="O195" s="164"/>
      <c r="P195" s="164"/>
      <c r="Q195" s="164"/>
      <c r="R195" s="164" t="s">
        <v>996</v>
      </c>
      <c r="S195" s="164" t="s">
        <v>1128</v>
      </c>
      <c r="T195" s="184" t="s">
        <v>1128</v>
      </c>
      <c r="U195" s="184" t="s">
        <v>1128</v>
      </c>
      <c r="V195" s="184"/>
      <c r="W195" s="184" t="s">
        <v>1128</v>
      </c>
      <c r="X195" s="184" t="s">
        <v>1128</v>
      </c>
      <c r="Y195" s="184"/>
      <c r="Z195" s="184"/>
      <c r="AA195" s="184"/>
      <c r="AB195" s="184"/>
      <c r="AC195" s="184"/>
      <c r="AD195" s="184"/>
      <c r="AE195" s="164"/>
      <c r="AF195" s="164"/>
      <c r="AG195" s="184"/>
      <c r="AH195" s="184"/>
      <c r="AI195" s="164"/>
      <c r="AJ195" s="167">
        <f t="shared" si="12"/>
        <v>30</v>
      </c>
      <c r="AK195" s="150">
        <v>56</v>
      </c>
      <c r="AL195" s="150">
        <f t="shared" si="13"/>
        <v>26</v>
      </c>
    </row>
    <row r="196" ht="26.1" customHeight="1" spans="1:38">
      <c r="A196" s="179" t="s">
        <v>1129</v>
      </c>
      <c r="B196" s="179">
        <v>70</v>
      </c>
      <c r="C196" s="164" t="s">
        <v>1042</v>
      </c>
      <c r="D196" s="164" t="s">
        <v>1130</v>
      </c>
      <c r="E196" s="164" t="s">
        <v>1053</v>
      </c>
      <c r="F196" s="164" t="s">
        <v>1053</v>
      </c>
      <c r="G196" s="184"/>
      <c r="H196" s="184" t="s">
        <v>1063</v>
      </c>
      <c r="I196" s="184" t="s">
        <v>1063</v>
      </c>
      <c r="J196" s="152" t="s">
        <v>1063</v>
      </c>
      <c r="K196" s="184"/>
      <c r="L196" s="184"/>
      <c r="M196" s="184" t="s">
        <v>1097</v>
      </c>
      <c r="N196" s="184" t="s">
        <v>1097</v>
      </c>
      <c r="O196" s="184" t="s">
        <v>1117</v>
      </c>
      <c r="P196" s="165"/>
      <c r="Q196" s="165"/>
      <c r="R196" s="184" t="s">
        <v>1051</v>
      </c>
      <c r="S196" s="184" t="s">
        <v>1051</v>
      </c>
      <c r="T196" s="184" t="s">
        <v>1004</v>
      </c>
      <c r="U196" s="184" t="s">
        <v>1131</v>
      </c>
      <c r="V196" s="184"/>
      <c r="W196" s="184" t="s">
        <v>1068</v>
      </c>
      <c r="X196" s="184" t="s">
        <v>1068</v>
      </c>
      <c r="Y196" s="184"/>
      <c r="Z196" s="184"/>
      <c r="AA196" s="184"/>
      <c r="AB196" s="184"/>
      <c r="AC196" s="164"/>
      <c r="AD196" s="164"/>
      <c r="AE196" s="184"/>
      <c r="AF196" s="184"/>
      <c r="AG196" s="164"/>
      <c r="AH196" s="184"/>
      <c r="AI196" s="164"/>
      <c r="AJ196" s="167">
        <f t="shared" si="12"/>
        <v>32</v>
      </c>
      <c r="AK196" s="150">
        <v>56</v>
      </c>
      <c r="AL196" s="150">
        <f t="shared" si="13"/>
        <v>24</v>
      </c>
    </row>
    <row r="197" ht="26.1" customHeight="1" spans="1:38">
      <c r="A197" s="179" t="s">
        <v>1132</v>
      </c>
      <c r="B197" s="179">
        <v>70</v>
      </c>
      <c r="C197" s="184" t="s">
        <v>1097</v>
      </c>
      <c r="D197" s="184" t="s">
        <v>1097</v>
      </c>
      <c r="E197" s="164" t="s">
        <v>1023</v>
      </c>
      <c r="F197" s="184" t="s">
        <v>1049</v>
      </c>
      <c r="G197" s="184"/>
      <c r="H197" s="184" t="s">
        <v>1097</v>
      </c>
      <c r="I197" s="184" t="s">
        <v>1097</v>
      </c>
      <c r="J197" s="184" t="s">
        <v>1049</v>
      </c>
      <c r="K197" s="184"/>
      <c r="L197" s="184"/>
      <c r="M197" s="184" t="s">
        <v>1040</v>
      </c>
      <c r="N197" s="184" t="s">
        <v>1040</v>
      </c>
      <c r="O197" s="184" t="s">
        <v>1062</v>
      </c>
      <c r="P197" s="184" t="s">
        <v>1062</v>
      </c>
      <c r="Q197" s="184"/>
      <c r="R197" s="184" t="s">
        <v>1097</v>
      </c>
      <c r="S197" s="184" t="s">
        <v>1097</v>
      </c>
      <c r="T197" s="184" t="s">
        <v>990</v>
      </c>
      <c r="U197" s="165"/>
      <c r="V197" s="165"/>
      <c r="W197" s="184" t="s">
        <v>1131</v>
      </c>
      <c r="X197" s="184" t="s">
        <v>1131</v>
      </c>
      <c r="Y197" s="164"/>
      <c r="Z197" s="164"/>
      <c r="AA197" s="184"/>
      <c r="AB197" s="184"/>
      <c r="AC197" s="184"/>
      <c r="AD197" s="184"/>
      <c r="AE197" s="184"/>
      <c r="AF197" s="184"/>
      <c r="AG197" s="184"/>
      <c r="AH197" s="184"/>
      <c r="AI197" s="164"/>
      <c r="AJ197" s="167">
        <f t="shared" si="12"/>
        <v>32</v>
      </c>
      <c r="AK197" s="150">
        <v>56</v>
      </c>
      <c r="AL197" s="150">
        <f t="shared" si="13"/>
        <v>24</v>
      </c>
    </row>
    <row r="198" ht="26.1" customHeight="1" spans="1:38">
      <c r="A198" s="179" t="s">
        <v>1133</v>
      </c>
      <c r="B198" s="179">
        <v>70</v>
      </c>
      <c r="C198" s="184" t="s">
        <v>1134</v>
      </c>
      <c r="D198" s="184" t="s">
        <v>1134</v>
      </c>
      <c r="E198" s="164"/>
      <c r="F198" s="164" t="s">
        <v>1007</v>
      </c>
      <c r="G198" s="164"/>
      <c r="H198" s="184" t="s">
        <v>1135</v>
      </c>
      <c r="I198" s="184" t="s">
        <v>1135</v>
      </c>
      <c r="J198" s="184" t="s">
        <v>1113</v>
      </c>
      <c r="K198" s="184" t="s">
        <v>1113</v>
      </c>
      <c r="L198" s="184"/>
      <c r="M198" s="184" t="s">
        <v>1131</v>
      </c>
      <c r="N198" s="184" t="s">
        <v>1131</v>
      </c>
      <c r="O198" s="184"/>
      <c r="P198" s="184"/>
      <c r="Q198" s="184"/>
      <c r="R198" s="184" t="s">
        <v>1072</v>
      </c>
      <c r="S198" s="184" t="s">
        <v>1072</v>
      </c>
      <c r="U198" s="164"/>
      <c r="V198" s="184"/>
      <c r="W198" s="184" t="s">
        <v>1072</v>
      </c>
      <c r="X198" s="184" t="s">
        <v>1072</v>
      </c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64"/>
      <c r="AJ198" s="167">
        <f>2*COUNTA(D198:AD198)</f>
        <v>24</v>
      </c>
      <c r="AK198" s="150">
        <v>56</v>
      </c>
      <c r="AL198" s="150">
        <f t="shared" si="13"/>
        <v>32</v>
      </c>
    </row>
    <row r="199" ht="26.1" customHeight="1" spans="1:38">
      <c r="A199" s="179" t="s">
        <v>1136</v>
      </c>
      <c r="B199" s="179">
        <v>70</v>
      </c>
      <c r="C199" s="184" t="s">
        <v>1137</v>
      </c>
      <c r="D199" s="184" t="s">
        <v>1137</v>
      </c>
      <c r="E199" s="184"/>
      <c r="F199" s="184"/>
      <c r="G199" s="184"/>
      <c r="H199" s="164" t="s">
        <v>1049</v>
      </c>
      <c r="I199" s="184"/>
      <c r="J199" s="184" t="s">
        <v>1138</v>
      </c>
      <c r="L199" s="184"/>
      <c r="M199" s="184" t="s">
        <v>976</v>
      </c>
      <c r="N199" s="184" t="s">
        <v>976</v>
      </c>
      <c r="O199" s="184"/>
      <c r="P199" s="184"/>
      <c r="Q199" s="184"/>
      <c r="R199" s="184" t="s">
        <v>1138</v>
      </c>
      <c r="S199" s="184" t="s">
        <v>1138</v>
      </c>
      <c r="T199" s="184" t="s">
        <v>1138</v>
      </c>
      <c r="U199" s="184"/>
      <c r="V199" s="184"/>
      <c r="W199" s="184" t="s">
        <v>1139</v>
      </c>
      <c r="X199" s="184" t="s">
        <v>1139</v>
      </c>
      <c r="Y199" s="164"/>
      <c r="Z199" s="164"/>
      <c r="AA199" s="164"/>
      <c r="AB199" s="164"/>
      <c r="AC199" s="164"/>
      <c r="AD199" s="164"/>
      <c r="AE199" s="184"/>
      <c r="AF199" s="184"/>
      <c r="AG199" s="184"/>
      <c r="AH199" s="184"/>
      <c r="AI199" s="164"/>
      <c r="AJ199" s="167">
        <f t="shared" ref="AJ199:AJ204" si="14">2*COUNTA(C199:AD199)</f>
        <v>22</v>
      </c>
      <c r="AK199" s="150">
        <v>56</v>
      </c>
      <c r="AL199" s="150">
        <f t="shared" si="13"/>
        <v>34</v>
      </c>
    </row>
    <row r="200" ht="26.1" customHeight="1" spans="1:38">
      <c r="A200" s="179" t="s">
        <v>1140</v>
      </c>
      <c r="B200" s="179">
        <v>70</v>
      </c>
      <c r="C200" s="184" t="s">
        <v>1139</v>
      </c>
      <c r="D200" s="184" t="s">
        <v>1139</v>
      </c>
      <c r="E200" s="184" t="s">
        <v>1141</v>
      </c>
      <c r="F200" s="184" t="s">
        <v>1141</v>
      </c>
      <c r="G200" s="184"/>
      <c r="H200" s="184"/>
      <c r="I200" s="165"/>
      <c r="J200" s="184" t="s">
        <v>1045</v>
      </c>
      <c r="K200" s="184" t="s">
        <v>1045</v>
      </c>
      <c r="L200" s="184"/>
      <c r="M200" s="184" t="s">
        <v>1120</v>
      </c>
      <c r="N200" s="184" t="s">
        <v>1120</v>
      </c>
      <c r="O200" s="184" t="s">
        <v>1139</v>
      </c>
      <c r="P200" s="152" t="s">
        <v>1142</v>
      </c>
      <c r="Q200" s="184"/>
      <c r="R200" s="184"/>
      <c r="S200" s="184" t="s">
        <v>1139</v>
      </c>
      <c r="T200" s="164"/>
      <c r="U200" s="164"/>
      <c r="V200" s="164"/>
      <c r="W200" s="164" t="s">
        <v>1143</v>
      </c>
      <c r="X200" s="164" t="s">
        <v>1143</v>
      </c>
      <c r="Y200" s="184"/>
      <c r="Z200" s="184"/>
      <c r="AA200" s="184"/>
      <c r="AB200" s="184"/>
      <c r="AC200" s="184"/>
      <c r="AD200" s="184"/>
      <c r="AE200" s="184"/>
      <c r="AF200" s="184"/>
      <c r="AG200" s="164"/>
      <c r="AH200" s="164"/>
      <c r="AI200" s="164"/>
      <c r="AJ200" s="167">
        <f t="shared" si="14"/>
        <v>26</v>
      </c>
      <c r="AK200" s="150">
        <v>56</v>
      </c>
      <c r="AL200" s="150">
        <f t="shared" si="13"/>
        <v>30</v>
      </c>
    </row>
    <row r="201" ht="26.1" customHeight="1" spans="1:38">
      <c r="A201" s="179" t="s">
        <v>1144</v>
      </c>
      <c r="B201" s="179">
        <v>70</v>
      </c>
      <c r="C201" s="184" t="s">
        <v>1145</v>
      </c>
      <c r="D201" s="184" t="s">
        <v>1141</v>
      </c>
      <c r="E201" s="184" t="s">
        <v>1145</v>
      </c>
      <c r="F201" s="184" t="s">
        <v>1145</v>
      </c>
      <c r="G201" s="184"/>
      <c r="H201" s="184" t="s">
        <v>1141</v>
      </c>
      <c r="I201" s="184"/>
      <c r="J201" s="184" t="s">
        <v>1141</v>
      </c>
      <c r="K201" s="184" t="s">
        <v>1141</v>
      </c>
      <c r="L201" s="184"/>
      <c r="M201" s="184" t="s">
        <v>1064</v>
      </c>
      <c r="N201" s="184" t="s">
        <v>1064</v>
      </c>
      <c r="O201" s="184"/>
      <c r="P201" s="184"/>
      <c r="Q201" s="184"/>
      <c r="R201" s="184" t="s">
        <v>1113</v>
      </c>
      <c r="S201" s="184" t="s">
        <v>1113</v>
      </c>
      <c r="T201" s="164" t="s">
        <v>998</v>
      </c>
      <c r="U201" s="184" t="s">
        <v>1145</v>
      </c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64"/>
      <c r="AJ201" s="167">
        <f t="shared" si="14"/>
        <v>26</v>
      </c>
      <c r="AK201" s="150">
        <v>56</v>
      </c>
      <c r="AL201" s="150">
        <f t="shared" si="13"/>
        <v>30</v>
      </c>
    </row>
    <row r="202" ht="26.1" customHeight="1" spans="1:38">
      <c r="A202" s="179" t="s">
        <v>1146</v>
      </c>
      <c r="B202" s="179">
        <v>70</v>
      </c>
      <c r="C202" s="184"/>
      <c r="D202" s="184" t="s">
        <v>1039</v>
      </c>
      <c r="E202" s="184" t="s">
        <v>1039</v>
      </c>
      <c r="F202" s="184" t="s">
        <v>1039</v>
      </c>
      <c r="G202" s="184"/>
      <c r="H202" s="184"/>
      <c r="I202" s="184" t="s">
        <v>1049</v>
      </c>
      <c r="J202" s="184" t="s">
        <v>1009</v>
      </c>
      <c r="K202" s="184" t="s">
        <v>1147</v>
      </c>
      <c r="L202" s="164"/>
      <c r="M202" s="164"/>
      <c r="N202" s="184"/>
      <c r="O202" s="184" t="s">
        <v>1148</v>
      </c>
      <c r="P202" s="184"/>
      <c r="Q202" s="184"/>
      <c r="R202" s="184" t="s">
        <v>1116</v>
      </c>
      <c r="S202" s="184" t="s">
        <v>1116</v>
      </c>
      <c r="T202" s="184" t="s">
        <v>1121</v>
      </c>
      <c r="U202" s="184" t="s">
        <v>1121</v>
      </c>
      <c r="V202" s="184"/>
      <c r="W202" s="184"/>
      <c r="Y202" s="184"/>
      <c r="Z202" s="184"/>
      <c r="AA202" s="184"/>
      <c r="AB202" s="164"/>
      <c r="AC202" s="184"/>
      <c r="AD202" s="184"/>
      <c r="AE202" s="184"/>
      <c r="AF202" s="184"/>
      <c r="AG202" s="184"/>
      <c r="AH202" s="184"/>
      <c r="AI202" s="164"/>
      <c r="AJ202" s="167">
        <f t="shared" si="14"/>
        <v>22</v>
      </c>
      <c r="AK202" s="150">
        <v>56</v>
      </c>
      <c r="AL202" s="150">
        <f t="shared" si="13"/>
        <v>34</v>
      </c>
    </row>
    <row r="203" ht="26.1" customHeight="1" spans="1:38">
      <c r="A203" s="179" t="s">
        <v>1149</v>
      </c>
      <c r="B203" s="179">
        <v>70</v>
      </c>
      <c r="C203" s="184" t="s">
        <v>1044</v>
      </c>
      <c r="D203" s="184" t="s">
        <v>1044</v>
      </c>
      <c r="E203" s="164" t="s">
        <v>1150</v>
      </c>
      <c r="F203" s="164" t="s">
        <v>1150</v>
      </c>
      <c r="G203" s="164"/>
      <c r="I203" s="164" t="s">
        <v>1022</v>
      </c>
      <c r="J203" s="164" t="s">
        <v>1150</v>
      </c>
      <c r="K203" s="164" t="s">
        <v>1150</v>
      </c>
      <c r="L203" s="184"/>
      <c r="M203" s="184" t="s">
        <v>1082</v>
      </c>
      <c r="N203" s="184" t="s">
        <v>1082</v>
      </c>
      <c r="O203" s="184"/>
      <c r="P203" s="184"/>
      <c r="Q203" s="184"/>
      <c r="R203" s="184"/>
      <c r="S203" s="165" t="s">
        <v>1032</v>
      </c>
      <c r="T203" s="164" t="s">
        <v>1150</v>
      </c>
      <c r="U203" s="164" t="s">
        <v>1150</v>
      </c>
      <c r="V203" s="184"/>
      <c r="W203" s="184" t="s">
        <v>1151</v>
      </c>
      <c r="X203" s="184" t="s">
        <v>1151</v>
      </c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64"/>
      <c r="AJ203" s="167">
        <f t="shared" si="14"/>
        <v>28</v>
      </c>
      <c r="AK203" s="150">
        <v>56</v>
      </c>
      <c r="AL203" s="150">
        <f t="shared" si="13"/>
        <v>28</v>
      </c>
    </row>
    <row r="204" ht="26.1" customHeight="1" spans="1:38">
      <c r="A204" s="179" t="s">
        <v>1152</v>
      </c>
      <c r="B204" s="179">
        <v>70</v>
      </c>
      <c r="C204" s="184" t="s">
        <v>1153</v>
      </c>
      <c r="D204" s="184" t="s">
        <v>1153</v>
      </c>
      <c r="E204" s="184"/>
      <c r="F204" s="184"/>
      <c r="G204" s="184"/>
      <c r="H204" s="184" t="s">
        <v>1153</v>
      </c>
      <c r="I204" s="184" t="s">
        <v>1153</v>
      </c>
      <c r="J204" s="164" t="s">
        <v>1066</v>
      </c>
      <c r="K204" s="164" t="s">
        <v>1066</v>
      </c>
      <c r="L204" s="164"/>
      <c r="M204" s="184" t="s">
        <v>1116</v>
      </c>
      <c r="N204" s="184" t="s">
        <v>1116</v>
      </c>
      <c r="O204" s="184"/>
      <c r="P204" s="164"/>
      <c r="Q204" s="164"/>
      <c r="R204" s="184" t="s">
        <v>1153</v>
      </c>
      <c r="S204" s="184" t="s">
        <v>1153</v>
      </c>
      <c r="T204" s="164" t="s">
        <v>1044</v>
      </c>
      <c r="U204" s="164" t="s">
        <v>1044</v>
      </c>
      <c r="V204" s="184"/>
      <c r="W204" s="184" t="s">
        <v>1153</v>
      </c>
      <c r="X204" s="184" t="s">
        <v>1153</v>
      </c>
      <c r="Y204" s="164"/>
      <c r="Z204" s="164"/>
      <c r="AA204" s="184"/>
      <c r="AB204" s="184"/>
      <c r="AC204" s="184"/>
      <c r="AD204" s="184"/>
      <c r="AE204" s="184"/>
      <c r="AF204" s="184"/>
      <c r="AG204" s="164"/>
      <c r="AH204" s="184"/>
      <c r="AI204" s="164"/>
      <c r="AJ204" s="167">
        <f t="shared" si="14"/>
        <v>28</v>
      </c>
      <c r="AK204" s="150">
        <v>56</v>
      </c>
      <c r="AL204" s="150">
        <f t="shared" si="13"/>
        <v>28</v>
      </c>
    </row>
    <row r="205" ht="24.95" customHeight="1" spans="1:38">
      <c r="A205" s="183" t="s">
        <v>1154</v>
      </c>
      <c r="B205" s="183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4" t="s">
        <v>1155</v>
      </c>
      <c r="AD205" s="184"/>
      <c r="AE205" s="184"/>
      <c r="AF205" s="184"/>
      <c r="AG205" s="184"/>
      <c r="AH205" s="184"/>
      <c r="AI205" s="164"/>
      <c r="AJ205" s="189">
        <f>SUM(AJ169:AJ204)</f>
        <v>1176</v>
      </c>
      <c r="AK205" s="150">
        <v>56</v>
      </c>
      <c r="AL205" s="174">
        <f>SUM(AL169:AL204)</f>
        <v>840</v>
      </c>
    </row>
    <row r="206" ht="26.1" customHeight="1" spans="1:38">
      <c r="A206" s="179" t="s">
        <v>1156</v>
      </c>
      <c r="B206" s="179">
        <v>90</v>
      </c>
      <c r="C206" s="150" t="s">
        <v>1157</v>
      </c>
      <c r="D206" s="184" t="s">
        <v>1157</v>
      </c>
      <c r="E206" s="165" t="s">
        <v>1095</v>
      </c>
      <c r="F206" s="165" t="s">
        <v>1095</v>
      </c>
      <c r="G206" s="165"/>
      <c r="H206" s="164" t="s">
        <v>1026</v>
      </c>
      <c r="I206" s="152" t="s">
        <v>1026</v>
      </c>
      <c r="J206" s="184" t="s">
        <v>1157</v>
      </c>
      <c r="K206" s="184" t="s">
        <v>1157</v>
      </c>
      <c r="L206" s="184"/>
      <c r="M206" s="165" t="s">
        <v>1058</v>
      </c>
      <c r="N206" s="164" t="s">
        <v>1158</v>
      </c>
      <c r="O206" s="165" t="s">
        <v>1159</v>
      </c>
      <c r="P206" s="165" t="s">
        <v>1159</v>
      </c>
      <c r="Q206" s="165"/>
      <c r="R206" s="165" t="s">
        <v>1058</v>
      </c>
      <c r="S206" s="165" t="s">
        <v>1159</v>
      </c>
      <c r="T206" s="184" t="s">
        <v>1157</v>
      </c>
      <c r="U206" s="150" t="s">
        <v>1157</v>
      </c>
      <c r="V206" s="184"/>
      <c r="W206" s="184" t="s">
        <v>1157</v>
      </c>
      <c r="X206" s="184" t="s">
        <v>1157</v>
      </c>
      <c r="Y206" s="184"/>
      <c r="Z206" s="184"/>
      <c r="AA206" s="164" t="s">
        <v>1026</v>
      </c>
      <c r="AB206" s="152" t="s">
        <v>1026</v>
      </c>
      <c r="AC206" s="164" t="s">
        <v>1158</v>
      </c>
      <c r="AD206" s="164" t="s">
        <v>1158</v>
      </c>
      <c r="AE206" s="164" t="s">
        <v>1158</v>
      </c>
      <c r="AF206" s="164" t="s">
        <v>1158</v>
      </c>
      <c r="AG206" s="164" t="s">
        <v>1158</v>
      </c>
      <c r="AH206" s="184"/>
      <c r="AI206" s="164"/>
      <c r="AJ206" s="167">
        <f>2*COUNTA(D206:AD206)</f>
        <v>42</v>
      </c>
      <c r="AK206" s="150">
        <v>56</v>
      </c>
      <c r="AL206" s="150">
        <f t="shared" si="13"/>
        <v>14</v>
      </c>
    </row>
    <row r="207" ht="26.1" customHeight="1" spans="1:38">
      <c r="A207" s="179" t="s">
        <v>1160</v>
      </c>
      <c r="B207" s="179">
        <v>65</v>
      </c>
      <c r="C207" s="184" t="s">
        <v>1161</v>
      </c>
      <c r="D207" s="184" t="s">
        <v>1161</v>
      </c>
      <c r="E207" s="164" t="s">
        <v>1102</v>
      </c>
      <c r="F207" s="184" t="s">
        <v>1030</v>
      </c>
      <c r="G207" s="184"/>
      <c r="H207" s="184" t="s">
        <v>1067</v>
      </c>
      <c r="I207" s="184" t="s">
        <v>1067</v>
      </c>
      <c r="J207" s="164" t="s">
        <v>1102</v>
      </c>
      <c r="K207" s="164" t="s">
        <v>1162</v>
      </c>
      <c r="L207" s="164"/>
      <c r="M207" s="184" t="s">
        <v>1163</v>
      </c>
      <c r="N207" s="184" t="s">
        <v>1163</v>
      </c>
      <c r="O207" s="184" t="s">
        <v>1164</v>
      </c>
      <c r="P207" s="184" t="s">
        <v>1164</v>
      </c>
      <c r="Q207" s="184"/>
      <c r="R207" s="164" t="s">
        <v>1084</v>
      </c>
      <c r="S207" s="164" t="s">
        <v>1084</v>
      </c>
      <c r="T207" s="164" t="s">
        <v>1046</v>
      </c>
      <c r="U207" s="164" t="s">
        <v>1046</v>
      </c>
      <c r="V207" s="164"/>
      <c r="W207" s="184" t="s">
        <v>1163</v>
      </c>
      <c r="X207" s="184" t="s">
        <v>1163</v>
      </c>
      <c r="Y207" s="164"/>
      <c r="Z207" s="164"/>
      <c r="AB207" s="164"/>
      <c r="AC207" s="164"/>
      <c r="AD207" s="164"/>
      <c r="AE207" s="164"/>
      <c r="AF207" s="164"/>
      <c r="AG207" s="164"/>
      <c r="AH207" s="164"/>
      <c r="AI207" s="164"/>
      <c r="AJ207" s="167">
        <f>2*COUNTA(E207:AD207)</f>
        <v>32</v>
      </c>
      <c r="AK207" s="150">
        <v>56</v>
      </c>
      <c r="AL207" s="150">
        <f t="shared" si="13"/>
        <v>24</v>
      </c>
    </row>
    <row r="208" ht="26.1" customHeight="1" spans="1:38">
      <c r="A208" s="179" t="s">
        <v>1165</v>
      </c>
      <c r="B208" s="179">
        <v>65</v>
      </c>
      <c r="C208" s="184" t="s">
        <v>1163</v>
      </c>
      <c r="D208" s="184" t="s">
        <v>1163</v>
      </c>
      <c r="E208" s="184"/>
      <c r="F208" s="184"/>
      <c r="G208" s="184"/>
      <c r="H208" s="184" t="s">
        <v>1163</v>
      </c>
      <c r="I208" s="184"/>
      <c r="J208" s="184" t="s">
        <v>1082</v>
      </c>
      <c r="K208" s="184" t="s">
        <v>1082</v>
      </c>
      <c r="L208" s="184"/>
      <c r="M208" s="184" t="s">
        <v>1166</v>
      </c>
      <c r="N208" s="184" t="s">
        <v>1166</v>
      </c>
      <c r="O208" s="164" t="s">
        <v>1158</v>
      </c>
      <c r="P208" s="164" t="s">
        <v>992</v>
      </c>
      <c r="Q208" s="164"/>
      <c r="R208" s="184" t="s">
        <v>1167</v>
      </c>
      <c r="S208" s="184" t="s">
        <v>1167</v>
      </c>
      <c r="T208" s="165" t="s">
        <v>1168</v>
      </c>
      <c r="U208" s="165" t="s">
        <v>1168</v>
      </c>
      <c r="V208" s="165"/>
      <c r="W208" s="165" t="s">
        <v>1168</v>
      </c>
      <c r="X208" s="165" t="s">
        <v>1168</v>
      </c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64"/>
      <c r="AJ208" s="167">
        <f t="shared" ref="AJ208:AJ211" si="15">2*COUNTA(C208:AD208)</f>
        <v>30</v>
      </c>
      <c r="AK208" s="150">
        <v>56</v>
      </c>
      <c r="AL208" s="150">
        <f t="shared" si="13"/>
        <v>26</v>
      </c>
    </row>
    <row r="209" ht="26.1" customHeight="1" spans="1:38">
      <c r="A209" s="179" t="s">
        <v>1169</v>
      </c>
      <c r="B209" s="179">
        <v>65</v>
      </c>
      <c r="C209" s="165" t="s">
        <v>1168</v>
      </c>
      <c r="D209" s="165" t="s">
        <v>1168</v>
      </c>
      <c r="E209" s="184"/>
      <c r="F209" s="184"/>
      <c r="G209" s="184"/>
      <c r="H209" s="165" t="s">
        <v>1168</v>
      </c>
      <c r="I209" s="165" t="s">
        <v>1168</v>
      </c>
      <c r="J209" s="184" t="s">
        <v>1170</v>
      </c>
      <c r="K209" s="164"/>
      <c r="L209" s="164"/>
      <c r="M209" s="184" t="s">
        <v>1162</v>
      </c>
      <c r="N209" s="184" t="s">
        <v>1162</v>
      </c>
      <c r="O209" s="165" t="s">
        <v>1168</v>
      </c>
      <c r="P209" s="165" t="s">
        <v>1168</v>
      </c>
      <c r="Q209" s="165"/>
      <c r="R209" s="164" t="s">
        <v>1171</v>
      </c>
      <c r="S209" s="164" t="s">
        <v>1171</v>
      </c>
      <c r="T209" s="164" t="s">
        <v>1172</v>
      </c>
      <c r="U209" s="164" t="s">
        <v>1172</v>
      </c>
      <c r="V209" s="164"/>
      <c r="W209" s="184" t="s">
        <v>1164</v>
      </c>
      <c r="X209" s="184" t="s">
        <v>1164</v>
      </c>
      <c r="Y209" s="184"/>
      <c r="Z209" s="184"/>
      <c r="AA209" s="184"/>
      <c r="AB209" s="184"/>
      <c r="AC209" s="184"/>
      <c r="AD209" s="184"/>
      <c r="AE209" s="184"/>
      <c r="AF209" s="184"/>
      <c r="AG209" s="164"/>
      <c r="AH209" s="164"/>
      <c r="AI209" s="164"/>
      <c r="AJ209" s="167">
        <f t="shared" si="15"/>
        <v>30</v>
      </c>
      <c r="AK209" s="150">
        <v>56</v>
      </c>
      <c r="AL209" s="150">
        <f t="shared" si="13"/>
        <v>26</v>
      </c>
    </row>
    <row r="210" ht="26.1" customHeight="1" spans="1:38">
      <c r="A210" s="179" t="s">
        <v>1173</v>
      </c>
      <c r="B210" s="179">
        <v>65</v>
      </c>
      <c r="C210" s="184" t="s">
        <v>1174</v>
      </c>
      <c r="D210" s="164" t="s">
        <v>1158</v>
      </c>
      <c r="E210" s="184" t="s">
        <v>1046</v>
      </c>
      <c r="F210" s="184" t="s">
        <v>1046</v>
      </c>
      <c r="G210" s="184"/>
      <c r="I210" s="164" t="s">
        <v>1112</v>
      </c>
      <c r="J210" s="164" t="s">
        <v>1171</v>
      </c>
      <c r="K210" s="164" t="s">
        <v>1171</v>
      </c>
      <c r="L210" s="164"/>
      <c r="M210" s="164" t="s">
        <v>1020</v>
      </c>
      <c r="N210" s="164" t="s">
        <v>1175</v>
      </c>
      <c r="O210" s="184" t="s">
        <v>1081</v>
      </c>
      <c r="P210" s="184" t="s">
        <v>1081</v>
      </c>
      <c r="Q210" s="184"/>
      <c r="R210" s="184" t="s">
        <v>1081</v>
      </c>
      <c r="S210" s="184" t="s">
        <v>1081</v>
      </c>
      <c r="T210" s="184"/>
      <c r="U210" s="164"/>
      <c r="V210" s="164"/>
      <c r="W210" s="164" t="s">
        <v>1176</v>
      </c>
      <c r="X210" s="164" t="s">
        <v>1176</v>
      </c>
      <c r="Y210" s="184"/>
      <c r="Z210" s="184"/>
      <c r="AA210" s="184"/>
      <c r="AB210" s="184"/>
      <c r="AC210" s="184"/>
      <c r="AD210" s="184"/>
      <c r="AE210" s="164"/>
      <c r="AF210" s="164"/>
      <c r="AG210" s="184"/>
      <c r="AH210" s="184"/>
      <c r="AI210" s="164"/>
      <c r="AJ210" s="167">
        <f t="shared" si="15"/>
        <v>30</v>
      </c>
      <c r="AK210" s="150">
        <v>56</v>
      </c>
      <c r="AL210" s="150">
        <f t="shared" si="13"/>
        <v>26</v>
      </c>
    </row>
    <row r="211" ht="26.1" customHeight="1" spans="1:38">
      <c r="A211" s="179" t="s">
        <v>1177</v>
      </c>
      <c r="B211" s="179">
        <v>65</v>
      </c>
      <c r="C211" s="164" t="s">
        <v>1178</v>
      </c>
      <c r="D211" s="164" t="s">
        <v>1178</v>
      </c>
      <c r="E211" s="184" t="s">
        <v>1087</v>
      </c>
      <c r="F211" s="184" t="s">
        <v>1087</v>
      </c>
      <c r="G211" s="184"/>
      <c r="H211" s="164" t="s">
        <v>1178</v>
      </c>
      <c r="I211" s="164" t="s">
        <v>1178</v>
      </c>
      <c r="J211" s="164" t="s">
        <v>1179</v>
      </c>
      <c r="K211" s="164" t="s">
        <v>1179</v>
      </c>
      <c r="L211" s="164"/>
      <c r="M211" s="184" t="s">
        <v>982</v>
      </c>
      <c r="N211" s="184" t="s">
        <v>982</v>
      </c>
      <c r="O211" s="184" t="s">
        <v>1180</v>
      </c>
      <c r="P211" s="184" t="s">
        <v>1180</v>
      </c>
      <c r="Q211" s="184"/>
      <c r="R211" s="184" t="s">
        <v>1163</v>
      </c>
      <c r="S211" s="184" t="s">
        <v>1163</v>
      </c>
      <c r="T211" s="164" t="s">
        <v>1179</v>
      </c>
      <c r="U211" s="164" t="s">
        <v>1179</v>
      </c>
      <c r="V211" s="164"/>
      <c r="W211" s="184" t="s">
        <v>1181</v>
      </c>
      <c r="X211" s="184" t="s">
        <v>1181</v>
      </c>
      <c r="Y211" s="164"/>
      <c r="Z211" s="164"/>
      <c r="AA211" s="164"/>
      <c r="AB211" s="164"/>
      <c r="AC211" s="184"/>
      <c r="AD211" s="184"/>
      <c r="AE211" s="184"/>
      <c r="AF211" s="184"/>
      <c r="AG211" s="184"/>
      <c r="AH211" s="184"/>
      <c r="AI211" s="164"/>
      <c r="AJ211" s="167">
        <f t="shared" si="15"/>
        <v>36</v>
      </c>
      <c r="AK211" s="150">
        <v>56</v>
      </c>
      <c r="AL211" s="150">
        <f t="shared" si="13"/>
        <v>20</v>
      </c>
    </row>
    <row r="212" ht="26.1" customHeight="1" spans="1:38">
      <c r="A212" s="179" t="s">
        <v>1182</v>
      </c>
      <c r="B212" s="179">
        <v>65</v>
      </c>
      <c r="C212" s="164" t="s">
        <v>988</v>
      </c>
      <c r="D212" s="164"/>
      <c r="E212" s="184" t="s">
        <v>1174</v>
      </c>
      <c r="F212" s="184"/>
      <c r="G212" s="184"/>
      <c r="H212" s="164" t="s">
        <v>1183</v>
      </c>
      <c r="I212" s="164" t="s">
        <v>1137</v>
      </c>
      <c r="J212" s="164" t="s">
        <v>1020</v>
      </c>
      <c r="K212" s="164" t="s">
        <v>1020</v>
      </c>
      <c r="L212" s="164"/>
      <c r="N212" s="164" t="s">
        <v>1184</v>
      </c>
      <c r="O212" s="164" t="s">
        <v>1184</v>
      </c>
      <c r="P212" s="164" t="s">
        <v>1184</v>
      </c>
      <c r="Q212" s="164"/>
      <c r="R212" s="164" t="s">
        <v>1185</v>
      </c>
      <c r="S212" s="184" t="s">
        <v>1001</v>
      </c>
      <c r="T212" s="164"/>
      <c r="U212" s="164"/>
      <c r="V212" s="164"/>
      <c r="W212" s="164" t="s">
        <v>1183</v>
      </c>
      <c r="X212" s="164" t="s">
        <v>1183</v>
      </c>
      <c r="Y212" s="164"/>
      <c r="Z212" s="164"/>
      <c r="AA212" s="164"/>
      <c r="AB212" s="164"/>
      <c r="AC212" s="184" t="s">
        <v>1137</v>
      </c>
      <c r="AD212" s="165"/>
      <c r="AE212" s="164"/>
      <c r="AF212" s="184"/>
      <c r="AG212" s="168"/>
      <c r="AH212" s="168"/>
      <c r="AI212" s="164"/>
      <c r="AJ212" s="167">
        <f>2*COUNTA(D212:AD212)</f>
        <v>26</v>
      </c>
      <c r="AK212" s="150">
        <v>56</v>
      </c>
      <c r="AL212" s="150">
        <f t="shared" si="13"/>
        <v>30</v>
      </c>
    </row>
    <row r="213" ht="26.1" customHeight="1" spans="1:38">
      <c r="A213" s="179" t="s">
        <v>1186</v>
      </c>
      <c r="B213" s="179">
        <v>65</v>
      </c>
      <c r="C213" s="164" t="s">
        <v>1181</v>
      </c>
      <c r="D213" s="150" t="s">
        <v>1181</v>
      </c>
      <c r="E213" s="184"/>
      <c r="F213" s="184"/>
      <c r="G213" s="184"/>
      <c r="H213" s="184" t="s">
        <v>1176</v>
      </c>
      <c r="I213" s="184" t="s">
        <v>1187</v>
      </c>
      <c r="J213" s="164" t="s">
        <v>995</v>
      </c>
      <c r="K213" s="184" t="s">
        <v>1117</v>
      </c>
      <c r="L213" s="184"/>
      <c r="M213" s="184" t="s">
        <v>1188</v>
      </c>
      <c r="N213" s="184" t="s">
        <v>1188</v>
      </c>
      <c r="O213" s="184"/>
      <c r="P213" s="184"/>
      <c r="Q213" s="184"/>
      <c r="R213" s="184" t="s">
        <v>1183</v>
      </c>
      <c r="S213" s="184" t="s">
        <v>1137</v>
      </c>
      <c r="T213" s="164" t="s">
        <v>1183</v>
      </c>
      <c r="U213" s="184"/>
      <c r="V213" s="184"/>
      <c r="W213" s="184" t="s">
        <v>1001</v>
      </c>
      <c r="X213" s="184" t="s">
        <v>1001</v>
      </c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64"/>
      <c r="AJ213" s="167">
        <f>2*COUNTA(H213:AD213)</f>
        <v>22</v>
      </c>
      <c r="AK213" s="150">
        <v>56</v>
      </c>
      <c r="AL213" s="150">
        <f t="shared" si="13"/>
        <v>34</v>
      </c>
    </row>
    <row r="214" ht="26.1" customHeight="1" spans="1:38">
      <c r="A214" s="179" t="s">
        <v>1189</v>
      </c>
      <c r="B214" s="179">
        <v>65</v>
      </c>
      <c r="C214" s="184" t="s">
        <v>1088</v>
      </c>
      <c r="D214" s="184" t="s">
        <v>1088</v>
      </c>
      <c r="E214" s="184"/>
      <c r="F214" s="184"/>
      <c r="G214" s="184"/>
      <c r="H214" s="184" t="s">
        <v>995</v>
      </c>
      <c r="I214" s="184" t="s">
        <v>995</v>
      </c>
      <c r="J214" s="184" t="s">
        <v>1190</v>
      </c>
      <c r="K214" s="184" t="s">
        <v>1190</v>
      </c>
      <c r="L214" s="184"/>
      <c r="M214" s="184" t="s">
        <v>1191</v>
      </c>
      <c r="N214" s="184" t="s">
        <v>1191</v>
      </c>
      <c r="P214" s="164" t="s">
        <v>1063</v>
      </c>
      <c r="Q214" s="184"/>
      <c r="R214" s="184" t="s">
        <v>1176</v>
      </c>
      <c r="S214" s="184" t="s">
        <v>1176</v>
      </c>
      <c r="T214" s="184"/>
      <c r="U214" s="184"/>
      <c r="V214" s="184"/>
      <c r="W214" s="164" t="s">
        <v>995</v>
      </c>
      <c r="X214" s="184"/>
      <c r="Y214" s="184"/>
      <c r="Z214" s="164"/>
      <c r="AA214" s="184" t="s">
        <v>1190</v>
      </c>
      <c r="AB214" s="184" t="s">
        <v>1190</v>
      </c>
      <c r="AC214" s="184"/>
      <c r="AD214" s="184"/>
      <c r="AE214" s="164"/>
      <c r="AF214" s="164"/>
      <c r="AG214" s="184"/>
      <c r="AH214" s="184"/>
      <c r="AI214" s="164"/>
      <c r="AJ214" s="167">
        <f t="shared" ref="AJ214:AJ219" si="16">2*COUNTA(C214:AD214)</f>
        <v>28</v>
      </c>
      <c r="AK214" s="150">
        <v>56</v>
      </c>
      <c r="AL214" s="150">
        <f t="shared" si="13"/>
        <v>28</v>
      </c>
    </row>
    <row r="215" ht="24" customHeight="1" spans="1:38">
      <c r="A215" s="179" t="s">
        <v>1192</v>
      </c>
      <c r="B215" s="179">
        <v>65</v>
      </c>
      <c r="C215" s="184"/>
      <c r="D215" s="184"/>
      <c r="E215" s="184"/>
      <c r="F215" s="165"/>
      <c r="G215" s="165"/>
      <c r="H215" s="184" t="s">
        <v>1193</v>
      </c>
      <c r="I215" s="184" t="s">
        <v>1193</v>
      </c>
      <c r="J215" s="184" t="s">
        <v>1187</v>
      </c>
      <c r="K215" s="164" t="s">
        <v>1194</v>
      </c>
      <c r="L215" s="164"/>
      <c r="M215" s="184" t="s">
        <v>1195</v>
      </c>
      <c r="N215" s="184" t="s">
        <v>1195</v>
      </c>
      <c r="O215" s="164"/>
      <c r="P215" s="164"/>
      <c r="Q215" s="164"/>
      <c r="R215" s="184" t="s">
        <v>1196</v>
      </c>
      <c r="S215" s="184" t="s">
        <v>1079</v>
      </c>
      <c r="T215" s="165"/>
      <c r="U215" s="184"/>
      <c r="V215" s="184"/>
      <c r="W215" s="164" t="s">
        <v>1194</v>
      </c>
      <c r="X215" s="164" t="s">
        <v>1194</v>
      </c>
      <c r="Y215" s="164"/>
      <c r="Z215" s="164"/>
      <c r="AA215" s="164"/>
      <c r="AB215" s="164"/>
      <c r="AC215" s="184"/>
      <c r="AD215" s="184"/>
      <c r="AE215" s="184"/>
      <c r="AF215" s="184"/>
      <c r="AG215" s="184"/>
      <c r="AH215" s="184"/>
      <c r="AI215" s="164"/>
      <c r="AJ215" s="167">
        <f t="shared" si="16"/>
        <v>20</v>
      </c>
      <c r="AK215" s="150">
        <v>56</v>
      </c>
      <c r="AL215" s="150">
        <f t="shared" si="13"/>
        <v>36</v>
      </c>
    </row>
    <row r="216" ht="26.1" customHeight="1" spans="1:38">
      <c r="A216" s="179" t="s">
        <v>1197</v>
      </c>
      <c r="B216" s="179">
        <v>90</v>
      </c>
      <c r="C216" s="164" t="s">
        <v>1198</v>
      </c>
      <c r="D216" s="164" t="s">
        <v>1198</v>
      </c>
      <c r="E216" s="184" t="s">
        <v>1003</v>
      </c>
      <c r="F216" s="184" t="s">
        <v>1003</v>
      </c>
      <c r="G216" s="184"/>
      <c r="H216" s="164" t="s">
        <v>1074</v>
      </c>
      <c r="I216" s="150" t="s">
        <v>1074</v>
      </c>
      <c r="J216" s="164" t="s">
        <v>1053</v>
      </c>
      <c r="K216" s="164" t="s">
        <v>1053</v>
      </c>
      <c r="L216" s="164"/>
      <c r="M216" s="164" t="s">
        <v>1053</v>
      </c>
      <c r="N216" s="164" t="s">
        <v>1053</v>
      </c>
      <c r="O216" s="164" t="s">
        <v>1172</v>
      </c>
      <c r="P216" s="150" t="s">
        <v>1074</v>
      </c>
      <c r="Q216" s="164"/>
      <c r="R216" s="164"/>
      <c r="T216" s="165"/>
      <c r="U216" s="184" t="s">
        <v>1147</v>
      </c>
      <c r="V216" s="184"/>
      <c r="W216" s="165"/>
      <c r="X216" s="165" t="s">
        <v>1159</v>
      </c>
      <c r="Y216" s="164"/>
      <c r="Z216" s="164"/>
      <c r="AA216" s="164"/>
      <c r="AB216" s="184" t="s">
        <v>1147</v>
      </c>
      <c r="AC216" s="150"/>
      <c r="AD216" s="184" t="s">
        <v>1147</v>
      </c>
      <c r="AE216" s="184"/>
      <c r="AF216" s="184"/>
      <c r="AG216" s="184"/>
      <c r="AH216" s="184"/>
      <c r="AI216" s="164"/>
      <c r="AJ216" s="167">
        <f>2*COUNTA(C216:AC216)</f>
        <v>30</v>
      </c>
      <c r="AK216" s="150">
        <v>56</v>
      </c>
      <c r="AL216" s="150">
        <f t="shared" si="13"/>
        <v>26</v>
      </c>
    </row>
    <row r="217" ht="26.1" customHeight="1" spans="1:38">
      <c r="A217" s="186" t="s">
        <v>1199</v>
      </c>
      <c r="B217" s="179">
        <v>65</v>
      </c>
      <c r="C217" s="164" t="s">
        <v>999</v>
      </c>
      <c r="D217" s="184" t="s">
        <v>999</v>
      </c>
      <c r="F217" s="184"/>
      <c r="G217" s="184"/>
      <c r="H217" s="164" t="s">
        <v>1200</v>
      </c>
      <c r="I217" s="184" t="s">
        <v>1200</v>
      </c>
      <c r="J217" s="164" t="s">
        <v>1079</v>
      </c>
      <c r="K217" s="164" t="s">
        <v>1079</v>
      </c>
      <c r="L217" s="164"/>
      <c r="N217" s="184"/>
      <c r="O217" s="184" t="s">
        <v>1101</v>
      </c>
      <c r="P217" s="164" t="s">
        <v>1172</v>
      </c>
      <c r="Q217" s="164"/>
      <c r="R217" s="165" t="s">
        <v>1039</v>
      </c>
      <c r="S217" s="165" t="s">
        <v>1039</v>
      </c>
      <c r="T217" s="165" t="s">
        <v>1039</v>
      </c>
      <c r="U217" s="184"/>
      <c r="V217" s="184"/>
      <c r="W217" s="164" t="s">
        <v>1201</v>
      </c>
      <c r="X217" s="164" t="s">
        <v>1201</v>
      </c>
      <c r="Y217" s="184"/>
      <c r="Z217" s="184"/>
      <c r="AA217" s="164"/>
      <c r="AB217" s="164"/>
      <c r="AC217" s="184"/>
      <c r="AD217" s="164"/>
      <c r="AE217" s="184"/>
      <c r="AF217" s="184"/>
      <c r="AG217" s="184"/>
      <c r="AH217" s="184"/>
      <c r="AI217" s="164"/>
      <c r="AJ217" s="167">
        <f>2*COUNTA(F217:AD217)</f>
        <v>22</v>
      </c>
      <c r="AK217" s="150">
        <v>56</v>
      </c>
      <c r="AL217" s="150">
        <f t="shared" si="13"/>
        <v>34</v>
      </c>
    </row>
    <row r="218" ht="26.1" customHeight="1" spans="1:38">
      <c r="A218" s="179" t="s">
        <v>1202</v>
      </c>
      <c r="B218" s="179">
        <v>65</v>
      </c>
      <c r="C218" s="164" t="s">
        <v>1203</v>
      </c>
      <c r="D218" s="150" t="s">
        <v>1203</v>
      </c>
      <c r="E218" s="184" t="s">
        <v>1195</v>
      </c>
      <c r="F218" s="164"/>
      <c r="G218" s="164"/>
      <c r="H218" s="184" t="s">
        <v>1204</v>
      </c>
      <c r="I218" s="184" t="s">
        <v>1204</v>
      </c>
      <c r="J218" s="184" t="s">
        <v>1180</v>
      </c>
      <c r="K218" s="184" t="s">
        <v>1180</v>
      </c>
      <c r="L218" s="184"/>
      <c r="M218" s="184" t="s">
        <v>1204</v>
      </c>
      <c r="N218" s="184" t="s">
        <v>1204</v>
      </c>
      <c r="O218" s="184" t="s">
        <v>1205</v>
      </c>
      <c r="P218" s="184"/>
      <c r="Q218" s="184"/>
      <c r="R218" s="184" t="s">
        <v>1134</v>
      </c>
      <c r="S218" s="184" t="s">
        <v>1134</v>
      </c>
      <c r="T218" s="184" t="s">
        <v>999</v>
      </c>
      <c r="U218" s="184" t="s">
        <v>1205</v>
      </c>
      <c r="V218" s="184"/>
      <c r="W218" s="164" t="s">
        <v>1102</v>
      </c>
      <c r="X218" s="164" t="s">
        <v>1102</v>
      </c>
      <c r="Y218" s="164"/>
      <c r="Z218" s="164"/>
      <c r="AA218" s="188"/>
      <c r="AB218" s="184"/>
      <c r="AC218" s="188"/>
      <c r="AD218" s="188"/>
      <c r="AE218" s="164"/>
      <c r="AF218" s="164"/>
      <c r="AG218" s="184"/>
      <c r="AH218" s="184"/>
      <c r="AI218" s="164"/>
      <c r="AJ218" s="167">
        <f t="shared" si="16"/>
        <v>32</v>
      </c>
      <c r="AK218" s="150">
        <v>56</v>
      </c>
      <c r="AL218" s="150">
        <f t="shared" si="13"/>
        <v>24</v>
      </c>
    </row>
    <row r="219" ht="26.1" customHeight="1" spans="1:38">
      <c r="A219" s="179" t="s">
        <v>1206</v>
      </c>
      <c r="B219" s="179">
        <v>65</v>
      </c>
      <c r="C219" s="164" t="s">
        <v>1027</v>
      </c>
      <c r="D219" s="164" t="s">
        <v>1027</v>
      </c>
      <c r="E219" s="164"/>
      <c r="F219" s="164"/>
      <c r="G219" s="164"/>
      <c r="H219" s="184" t="s">
        <v>1191</v>
      </c>
      <c r="I219" s="184" t="s">
        <v>1163</v>
      </c>
      <c r="J219" s="184" t="s">
        <v>979</v>
      </c>
      <c r="K219" s="184"/>
      <c r="L219" s="184"/>
      <c r="M219" s="165" t="s">
        <v>1027</v>
      </c>
      <c r="N219" s="165" t="s">
        <v>1027</v>
      </c>
      <c r="O219" s="164" t="s">
        <v>1130</v>
      </c>
      <c r="P219" s="164" t="s">
        <v>1130</v>
      </c>
      <c r="Q219" s="164"/>
      <c r="R219" s="164"/>
      <c r="S219" s="164"/>
      <c r="T219" s="184" t="s">
        <v>1205</v>
      </c>
      <c r="U219" s="184"/>
      <c r="V219" s="184"/>
      <c r="W219" s="184" t="s">
        <v>1051</v>
      </c>
      <c r="X219" s="184" t="s">
        <v>1051</v>
      </c>
      <c r="Y219" s="184"/>
      <c r="Z219" s="184"/>
      <c r="AA219" s="184"/>
      <c r="AB219" s="184"/>
      <c r="AC219" s="184"/>
      <c r="AD219" s="184"/>
      <c r="AE219" s="164"/>
      <c r="AF219" s="164"/>
      <c r="AG219" s="184"/>
      <c r="AH219" s="184"/>
      <c r="AI219" s="164"/>
      <c r="AJ219" s="167">
        <f t="shared" si="16"/>
        <v>24</v>
      </c>
      <c r="AK219" s="150">
        <v>56</v>
      </c>
      <c r="AL219" s="150">
        <f t="shared" si="13"/>
        <v>32</v>
      </c>
    </row>
    <row r="220" ht="26.1" customHeight="1" spans="1:38">
      <c r="A220" s="179" t="s">
        <v>1207</v>
      </c>
      <c r="B220" s="179">
        <v>65</v>
      </c>
      <c r="D220" s="184" t="s">
        <v>1101</v>
      </c>
      <c r="E220" s="184"/>
      <c r="F220" s="184"/>
      <c r="G220" s="184"/>
      <c r="H220" s="184" t="s">
        <v>1166</v>
      </c>
      <c r="I220" s="184" t="s">
        <v>1166</v>
      </c>
      <c r="J220" s="164" t="s">
        <v>1176</v>
      </c>
      <c r="K220" s="164" t="s">
        <v>1176</v>
      </c>
      <c r="L220" s="184"/>
      <c r="M220" s="164"/>
      <c r="N220" s="184" t="s">
        <v>1208</v>
      </c>
      <c r="O220" s="164" t="s">
        <v>1209</v>
      </c>
      <c r="P220" s="164" t="s">
        <v>1209</v>
      </c>
      <c r="Q220" s="164"/>
      <c r="R220" s="184"/>
      <c r="S220" s="184"/>
      <c r="T220" s="184" t="s">
        <v>1023</v>
      </c>
      <c r="U220" s="184" t="s">
        <v>1023</v>
      </c>
      <c r="V220" s="164"/>
      <c r="W220" s="184" t="s">
        <v>1210</v>
      </c>
      <c r="X220" s="184" t="s">
        <v>1210</v>
      </c>
      <c r="Y220" s="184"/>
      <c r="Z220" s="184"/>
      <c r="AA220" s="184" t="s">
        <v>1135</v>
      </c>
      <c r="AB220" s="184" t="s">
        <v>1135</v>
      </c>
      <c r="AC220" s="184"/>
      <c r="AD220" s="184"/>
      <c r="AE220" s="184"/>
      <c r="AF220" s="184"/>
      <c r="AG220" s="164"/>
      <c r="AH220" s="164"/>
      <c r="AI220" s="164"/>
      <c r="AJ220" s="167">
        <f>2*COUNTA(E220:AD220)</f>
        <v>26</v>
      </c>
      <c r="AK220" s="150">
        <v>56</v>
      </c>
      <c r="AL220" s="150">
        <f t="shared" si="13"/>
        <v>30</v>
      </c>
    </row>
    <row r="221" ht="26.1" customHeight="1" spans="1:38">
      <c r="A221" s="179" t="s">
        <v>1211</v>
      </c>
      <c r="B221" s="179">
        <v>65</v>
      </c>
      <c r="C221" s="164"/>
      <c r="D221" s="184" t="s">
        <v>990</v>
      </c>
      <c r="E221" s="164" t="s">
        <v>1212</v>
      </c>
      <c r="F221" s="164" t="s">
        <v>1212</v>
      </c>
      <c r="G221" s="164"/>
      <c r="H221" s="164" t="s">
        <v>1213</v>
      </c>
      <c r="I221" s="164" t="s">
        <v>1213</v>
      </c>
      <c r="J221" s="184"/>
      <c r="L221" s="164"/>
      <c r="M221" s="164" t="s">
        <v>1212</v>
      </c>
      <c r="N221" s="164" t="s">
        <v>1212</v>
      </c>
      <c r="O221" s="184" t="s">
        <v>1200</v>
      </c>
      <c r="P221" s="184" t="s">
        <v>1200</v>
      </c>
      <c r="Q221" s="184"/>
      <c r="R221" s="164" t="s">
        <v>1212</v>
      </c>
      <c r="S221" s="164" t="s">
        <v>1212</v>
      </c>
      <c r="T221" s="184"/>
      <c r="U221" s="184"/>
      <c r="V221" s="184"/>
      <c r="W221" s="164" t="s">
        <v>1212</v>
      </c>
      <c r="X221" s="164" t="s">
        <v>1212</v>
      </c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64"/>
      <c r="AJ221" s="167">
        <f t="shared" ref="AJ221:AJ232" si="17">2*COUNTA(C221:AD221)</f>
        <v>26</v>
      </c>
      <c r="AK221" s="150">
        <v>56</v>
      </c>
      <c r="AL221" s="150">
        <f t="shared" si="13"/>
        <v>30</v>
      </c>
    </row>
    <row r="222" ht="26.1" customHeight="1" spans="1:38">
      <c r="A222" s="179" t="s">
        <v>1214</v>
      </c>
      <c r="B222" s="179">
        <v>65</v>
      </c>
      <c r="C222" s="184" t="s">
        <v>1215</v>
      </c>
      <c r="D222" s="184" t="s">
        <v>1215</v>
      </c>
      <c r="F222" s="184"/>
      <c r="G222" s="184"/>
      <c r="H222" s="164" t="s">
        <v>1203</v>
      </c>
      <c r="I222" s="150" t="s">
        <v>1203</v>
      </c>
      <c r="J222" s="184"/>
      <c r="K222" s="184"/>
      <c r="L222" s="184"/>
      <c r="M222" s="184" t="s">
        <v>1215</v>
      </c>
      <c r="N222" s="184" t="s">
        <v>1215</v>
      </c>
      <c r="O222" s="184" t="s">
        <v>1100</v>
      </c>
      <c r="P222" s="184" t="s">
        <v>1100</v>
      </c>
      <c r="Q222" s="184"/>
      <c r="R222" s="164"/>
      <c r="S222" s="164"/>
      <c r="T222" s="184"/>
      <c r="U222" s="184"/>
      <c r="V222" s="184"/>
      <c r="W222" s="184" t="s">
        <v>1216</v>
      </c>
      <c r="X222" s="184" t="s">
        <v>1216</v>
      </c>
      <c r="Y222" s="184"/>
      <c r="Z222" s="184"/>
      <c r="AA222" s="184"/>
      <c r="AB222" s="184"/>
      <c r="AC222" s="184"/>
      <c r="AD222" s="184"/>
      <c r="AE222" s="164"/>
      <c r="AF222" s="164"/>
      <c r="AG222" s="184"/>
      <c r="AH222" s="184"/>
      <c r="AI222" s="164"/>
      <c r="AJ222" s="167">
        <f t="shared" si="17"/>
        <v>20</v>
      </c>
      <c r="AK222" s="150">
        <v>56</v>
      </c>
      <c r="AL222" s="150">
        <f t="shared" ref="AL222:AL232" si="18">AK222-AJ222</f>
        <v>36</v>
      </c>
    </row>
    <row r="223" ht="26.1" customHeight="1" spans="1:38">
      <c r="A223" s="179" t="s">
        <v>1217</v>
      </c>
      <c r="B223" s="179">
        <v>65</v>
      </c>
      <c r="C223" s="184" t="s">
        <v>1218</v>
      </c>
      <c r="D223" s="152" t="s">
        <v>1218</v>
      </c>
      <c r="E223" s="184"/>
      <c r="F223" s="184"/>
      <c r="G223" s="184"/>
      <c r="H223" s="184" t="s">
        <v>1218</v>
      </c>
      <c r="I223" s="184" t="s">
        <v>1218</v>
      </c>
      <c r="J223" s="184"/>
      <c r="K223" s="184"/>
      <c r="L223" s="184"/>
      <c r="M223" s="184" t="s">
        <v>1054</v>
      </c>
      <c r="N223" s="184" t="s">
        <v>1054</v>
      </c>
      <c r="O223" s="184"/>
      <c r="P223" s="184"/>
      <c r="Q223" s="184"/>
      <c r="R223" s="164" t="s">
        <v>1218</v>
      </c>
      <c r="S223" s="164" t="s">
        <v>1218</v>
      </c>
      <c r="T223" s="188"/>
      <c r="U223" s="188"/>
      <c r="V223" s="188"/>
      <c r="W223" s="164" t="s">
        <v>1218</v>
      </c>
      <c r="X223" s="164" t="s">
        <v>1218</v>
      </c>
      <c r="Y223" s="164"/>
      <c r="Z223" s="164"/>
      <c r="AA223" s="164"/>
      <c r="AB223" s="164"/>
      <c r="AC223" s="184"/>
      <c r="AD223" s="184"/>
      <c r="AE223" s="188"/>
      <c r="AF223" s="188"/>
      <c r="AG223" s="188"/>
      <c r="AH223" s="188"/>
      <c r="AI223" s="164"/>
      <c r="AJ223" s="167">
        <f t="shared" si="17"/>
        <v>20</v>
      </c>
      <c r="AK223" s="150">
        <v>56</v>
      </c>
      <c r="AL223" s="150">
        <f t="shared" si="18"/>
        <v>36</v>
      </c>
    </row>
    <row r="224" ht="26.1" customHeight="1" spans="1:38">
      <c r="A224" s="179" t="s">
        <v>1219</v>
      </c>
      <c r="B224" s="179">
        <v>65</v>
      </c>
      <c r="C224" s="184" t="s">
        <v>1107</v>
      </c>
      <c r="D224" s="184" t="s">
        <v>1107</v>
      </c>
      <c r="E224" s="184"/>
      <c r="F224" s="184"/>
      <c r="G224" s="184"/>
      <c r="H224" s="184" t="s">
        <v>1210</v>
      </c>
      <c r="I224" s="184" t="s">
        <v>1210</v>
      </c>
      <c r="J224" s="184"/>
      <c r="K224" s="184" t="s">
        <v>1220</v>
      </c>
      <c r="L224" s="184"/>
      <c r="M224" s="184" t="s">
        <v>1218</v>
      </c>
      <c r="N224" s="150" t="s">
        <v>1218</v>
      </c>
      <c r="O224" s="184" t="s">
        <v>1161</v>
      </c>
      <c r="P224" s="184" t="s">
        <v>1161</v>
      </c>
      <c r="Q224" s="184"/>
      <c r="R224" s="184" t="s">
        <v>1210</v>
      </c>
      <c r="S224" s="184" t="s">
        <v>1210</v>
      </c>
      <c r="T224" s="184" t="s">
        <v>1062</v>
      </c>
      <c r="U224" s="184" t="s">
        <v>1062</v>
      </c>
      <c r="V224" s="184"/>
      <c r="W224" s="184" t="s">
        <v>1221</v>
      </c>
      <c r="X224" s="184" t="s">
        <v>1221</v>
      </c>
      <c r="Y224" s="184"/>
      <c r="Z224" s="184"/>
      <c r="AA224" s="184"/>
      <c r="AB224" s="184"/>
      <c r="AC224" s="184"/>
      <c r="AD224" s="184"/>
      <c r="AE224" s="188"/>
      <c r="AF224" s="188"/>
      <c r="AG224" s="164"/>
      <c r="AH224" s="184"/>
      <c r="AI224" s="164"/>
      <c r="AJ224" s="167">
        <f t="shared" si="17"/>
        <v>30</v>
      </c>
      <c r="AK224" s="150">
        <v>56</v>
      </c>
      <c r="AL224" s="150">
        <f t="shared" si="18"/>
        <v>26</v>
      </c>
    </row>
    <row r="225" ht="26.1" customHeight="1" spans="1:38">
      <c r="A225" s="179" t="s">
        <v>1222</v>
      </c>
      <c r="B225" s="179">
        <v>65</v>
      </c>
      <c r="C225" s="164"/>
      <c r="D225" s="164" t="s">
        <v>1045</v>
      </c>
      <c r="E225" s="164"/>
      <c r="G225" s="164"/>
      <c r="H225" s="184" t="s">
        <v>1185</v>
      </c>
      <c r="I225" s="184" t="s">
        <v>1185</v>
      </c>
      <c r="J225" s="184" t="s">
        <v>1107</v>
      </c>
      <c r="K225" s="184" t="s">
        <v>1107</v>
      </c>
      <c r="L225" s="184"/>
      <c r="M225" s="184"/>
      <c r="N225" s="184" t="s">
        <v>1220</v>
      </c>
      <c r="O225" s="164"/>
      <c r="Q225" s="164"/>
      <c r="R225" s="164"/>
      <c r="T225" s="184"/>
      <c r="U225" s="184"/>
      <c r="V225" s="184"/>
      <c r="W225" s="184" t="s">
        <v>1203</v>
      </c>
      <c r="X225" s="184" t="s">
        <v>1203</v>
      </c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64"/>
      <c r="AJ225" s="167">
        <f t="shared" si="17"/>
        <v>16</v>
      </c>
      <c r="AK225" s="150">
        <v>56</v>
      </c>
      <c r="AL225" s="150">
        <f t="shared" si="18"/>
        <v>40</v>
      </c>
    </row>
    <row r="226" ht="26.1" customHeight="1" spans="1:38">
      <c r="A226" s="179" t="s">
        <v>1223</v>
      </c>
      <c r="B226" s="179">
        <v>65</v>
      </c>
      <c r="C226" s="184" t="s">
        <v>1167</v>
      </c>
      <c r="D226" s="184" t="s">
        <v>1167</v>
      </c>
      <c r="E226" s="164"/>
      <c r="F226" s="164"/>
      <c r="G226" s="164"/>
      <c r="H226" s="184" t="s">
        <v>1039</v>
      </c>
      <c r="I226" s="184" t="s">
        <v>1039</v>
      </c>
      <c r="J226" s="165"/>
      <c r="K226" s="164"/>
      <c r="L226" s="164"/>
      <c r="M226" s="164" t="s">
        <v>1042</v>
      </c>
      <c r="N226" s="164" t="s">
        <v>1042</v>
      </c>
      <c r="O226" s="184"/>
      <c r="P226" s="184"/>
      <c r="Q226" s="184"/>
      <c r="R226" s="165"/>
      <c r="S226" s="184"/>
      <c r="T226" s="184"/>
      <c r="U226" s="184"/>
      <c r="V226" s="184"/>
      <c r="W226" s="184"/>
      <c r="X226" s="152" t="s">
        <v>1185</v>
      </c>
      <c r="Y226" s="164"/>
      <c r="Z226" s="164"/>
      <c r="AA226" s="184"/>
      <c r="AB226" s="184"/>
      <c r="AC226" s="184"/>
      <c r="AD226" s="184"/>
      <c r="AE226" s="184"/>
      <c r="AF226" s="164"/>
      <c r="AG226" s="184"/>
      <c r="AH226" s="184"/>
      <c r="AI226" s="164"/>
      <c r="AJ226" s="167">
        <f t="shared" si="17"/>
        <v>14</v>
      </c>
      <c r="AK226" s="150">
        <v>56</v>
      </c>
      <c r="AL226" s="150">
        <f t="shared" si="18"/>
        <v>42</v>
      </c>
    </row>
    <row r="227" ht="26.1" customHeight="1" spans="1:38">
      <c r="A227" s="179" t="s">
        <v>1224</v>
      </c>
      <c r="B227" s="179">
        <v>90</v>
      </c>
      <c r="C227" s="165" t="s">
        <v>1159</v>
      </c>
      <c r="D227" s="165" t="s">
        <v>1159</v>
      </c>
      <c r="E227" s="165" t="s">
        <v>1225</v>
      </c>
      <c r="F227" s="165" t="s">
        <v>1225</v>
      </c>
      <c r="G227" s="165"/>
      <c r="H227" s="184" t="s">
        <v>1225</v>
      </c>
      <c r="I227" s="184" t="s">
        <v>1225</v>
      </c>
      <c r="J227" s="184" t="s">
        <v>1096</v>
      </c>
      <c r="K227" s="184" t="s">
        <v>1096</v>
      </c>
      <c r="L227" s="184"/>
      <c r="M227" s="184" t="s">
        <v>1096</v>
      </c>
      <c r="N227" s="184" t="s">
        <v>1096</v>
      </c>
      <c r="O227" s="165" t="s">
        <v>1225</v>
      </c>
      <c r="P227" s="165" t="s">
        <v>1225</v>
      </c>
      <c r="Q227" s="165"/>
      <c r="R227" s="165" t="s">
        <v>1225</v>
      </c>
      <c r="S227" s="165" t="s">
        <v>1225</v>
      </c>
      <c r="T227" s="184" t="s">
        <v>1095</v>
      </c>
      <c r="U227" s="184" t="s">
        <v>1095</v>
      </c>
      <c r="V227" s="184"/>
      <c r="W227" s="184" t="s">
        <v>1096</v>
      </c>
      <c r="X227" s="184" t="s">
        <v>1096</v>
      </c>
      <c r="Y227" s="184"/>
      <c r="Z227" s="184"/>
      <c r="AA227" s="184" t="s">
        <v>1096</v>
      </c>
      <c r="AB227" s="184" t="s">
        <v>1096</v>
      </c>
      <c r="AC227" s="184" t="s">
        <v>1003</v>
      </c>
      <c r="AD227" s="150" t="s">
        <v>1074</v>
      </c>
      <c r="AE227" s="184"/>
      <c r="AF227" s="184"/>
      <c r="AG227" s="184"/>
      <c r="AH227" s="184"/>
      <c r="AI227" s="164"/>
      <c r="AJ227" s="167">
        <f t="shared" si="17"/>
        <v>44</v>
      </c>
      <c r="AK227" s="150">
        <v>56</v>
      </c>
      <c r="AL227" s="150">
        <f t="shared" si="18"/>
        <v>12</v>
      </c>
    </row>
    <row r="228" ht="26.1" customHeight="1" spans="1:38">
      <c r="A228" s="179" t="s">
        <v>1226</v>
      </c>
      <c r="B228" s="179">
        <v>65</v>
      </c>
      <c r="C228" s="164" t="s">
        <v>1142</v>
      </c>
      <c r="D228" s="164" t="s">
        <v>1142</v>
      </c>
      <c r="E228" s="164"/>
      <c r="F228" s="165"/>
      <c r="G228" s="165"/>
      <c r="H228" s="184" t="s">
        <v>1030</v>
      </c>
      <c r="I228" s="184" t="s">
        <v>1030</v>
      </c>
      <c r="J228" s="184"/>
      <c r="K228" s="184"/>
      <c r="L228" s="184"/>
      <c r="M228" s="184" t="s">
        <v>984</v>
      </c>
      <c r="N228" s="184" t="s">
        <v>984</v>
      </c>
      <c r="O228" s="184" t="s">
        <v>984</v>
      </c>
      <c r="P228" s="184" t="s">
        <v>984</v>
      </c>
      <c r="Q228" s="184"/>
      <c r="R228" s="184" t="s">
        <v>984</v>
      </c>
      <c r="S228" s="184" t="s">
        <v>984</v>
      </c>
      <c r="T228" s="184"/>
      <c r="U228" s="184"/>
      <c r="V228" s="184"/>
      <c r="W228" s="164" t="s">
        <v>1001</v>
      </c>
      <c r="X228" s="164" t="s">
        <v>1001</v>
      </c>
      <c r="Y228" s="164"/>
      <c r="Z228" s="164"/>
      <c r="AA228" s="184"/>
      <c r="AB228" s="184"/>
      <c r="AC228" s="164"/>
      <c r="AD228" s="184"/>
      <c r="AE228" s="164"/>
      <c r="AF228" s="184"/>
      <c r="AG228" s="184"/>
      <c r="AH228" s="184"/>
      <c r="AI228" s="164"/>
      <c r="AJ228" s="167">
        <f t="shared" si="17"/>
        <v>24</v>
      </c>
      <c r="AK228" s="150">
        <v>56</v>
      </c>
      <c r="AL228" s="150">
        <f t="shared" si="18"/>
        <v>32</v>
      </c>
    </row>
    <row r="229" ht="26.1" customHeight="1" spans="1:38">
      <c r="A229" s="179" t="s">
        <v>1227</v>
      </c>
      <c r="B229" s="179">
        <v>65</v>
      </c>
      <c r="C229" s="184" t="s">
        <v>1228</v>
      </c>
      <c r="D229" s="184" t="s">
        <v>1228</v>
      </c>
      <c r="E229" s="184"/>
      <c r="F229" s="184"/>
      <c r="G229" s="184"/>
      <c r="H229" s="164" t="s">
        <v>1228</v>
      </c>
      <c r="I229" s="184" t="s">
        <v>1228</v>
      </c>
      <c r="J229" s="184"/>
      <c r="K229" s="184"/>
      <c r="L229" s="184"/>
      <c r="M229" s="184" t="s">
        <v>1228</v>
      </c>
      <c r="N229" s="184" t="s">
        <v>1228</v>
      </c>
      <c r="O229" s="164"/>
      <c r="P229" s="164"/>
      <c r="Q229" s="164"/>
      <c r="R229" s="184" t="s">
        <v>1228</v>
      </c>
      <c r="S229" s="184" t="s">
        <v>1228</v>
      </c>
      <c r="T229" s="184"/>
      <c r="V229" s="184"/>
      <c r="W229" s="184" t="s">
        <v>1228</v>
      </c>
      <c r="X229" s="184" t="s">
        <v>1228</v>
      </c>
      <c r="Y229" s="164"/>
      <c r="Z229" s="164"/>
      <c r="AA229" s="184"/>
      <c r="AB229" s="184"/>
      <c r="AC229" s="184"/>
      <c r="AD229" s="184"/>
      <c r="AE229" s="184"/>
      <c r="AF229" s="184"/>
      <c r="AG229" s="184"/>
      <c r="AH229" s="184"/>
      <c r="AI229" s="164"/>
      <c r="AJ229" s="167">
        <f t="shared" si="17"/>
        <v>20</v>
      </c>
      <c r="AK229" s="150">
        <v>56</v>
      </c>
      <c r="AL229" s="150">
        <f t="shared" si="18"/>
        <v>36</v>
      </c>
    </row>
    <row r="230" ht="26.1" customHeight="1" spans="1:38">
      <c r="A230" s="179" t="s">
        <v>1229</v>
      </c>
      <c r="B230" s="179">
        <v>65</v>
      </c>
      <c r="C230" s="184" t="s">
        <v>1221</v>
      </c>
      <c r="D230" s="184" t="s">
        <v>1221</v>
      </c>
      <c r="E230" s="184"/>
      <c r="F230" s="184"/>
      <c r="G230" s="184"/>
      <c r="H230" s="184" t="s">
        <v>1221</v>
      </c>
      <c r="I230" s="184" t="s">
        <v>1221</v>
      </c>
      <c r="J230" s="184"/>
      <c r="K230" s="184"/>
      <c r="L230" s="184"/>
      <c r="M230" s="184" t="s">
        <v>1221</v>
      </c>
      <c r="N230" s="184" t="s">
        <v>1221</v>
      </c>
      <c r="O230" s="164"/>
      <c r="P230" s="165"/>
      <c r="Q230" s="165"/>
      <c r="R230" s="184" t="s">
        <v>1221</v>
      </c>
      <c r="S230" s="184" t="s">
        <v>1221</v>
      </c>
      <c r="T230" s="184"/>
      <c r="U230" s="184"/>
      <c r="V230" s="184"/>
      <c r="W230" s="184" t="s">
        <v>1161</v>
      </c>
      <c r="X230" s="184" t="s">
        <v>1161</v>
      </c>
      <c r="Y230" s="184"/>
      <c r="Z230" s="184"/>
      <c r="AA230" s="164"/>
      <c r="AB230" s="164"/>
      <c r="AC230" s="184"/>
      <c r="AD230" s="184"/>
      <c r="AE230" s="164"/>
      <c r="AF230" s="164"/>
      <c r="AG230" s="184"/>
      <c r="AH230" s="184"/>
      <c r="AI230" s="164"/>
      <c r="AJ230" s="167">
        <f t="shared" si="17"/>
        <v>20</v>
      </c>
      <c r="AK230" s="150">
        <v>56</v>
      </c>
      <c r="AL230" s="150">
        <f t="shared" si="18"/>
        <v>36</v>
      </c>
    </row>
    <row r="231" ht="26.1" customHeight="1" spans="1:38">
      <c r="A231" s="179" t="s">
        <v>1230</v>
      </c>
      <c r="B231" s="179">
        <v>65</v>
      </c>
      <c r="C231" s="184" t="s">
        <v>1216</v>
      </c>
      <c r="D231" s="184" t="s">
        <v>1216</v>
      </c>
      <c r="E231" s="184"/>
      <c r="F231" s="184"/>
      <c r="G231" s="184"/>
      <c r="H231" s="184" t="s">
        <v>1216</v>
      </c>
      <c r="I231" s="184" t="s">
        <v>1216</v>
      </c>
      <c r="J231" s="184"/>
      <c r="K231" s="184"/>
      <c r="L231" s="184"/>
      <c r="M231" s="184" t="s">
        <v>1216</v>
      </c>
      <c r="N231" s="184" t="s">
        <v>1216</v>
      </c>
      <c r="O231" s="164"/>
      <c r="P231" s="164"/>
      <c r="Q231" s="164"/>
      <c r="R231" s="164"/>
      <c r="S231" s="184"/>
      <c r="T231" s="184" t="s">
        <v>1216</v>
      </c>
      <c r="U231" s="184" t="s">
        <v>1216</v>
      </c>
      <c r="V231" s="184"/>
      <c r="W231" s="164" t="s">
        <v>1092</v>
      </c>
      <c r="X231" s="164" t="s">
        <v>1092</v>
      </c>
      <c r="Y231" s="164"/>
      <c r="Z231" s="164"/>
      <c r="AA231" s="184"/>
      <c r="AB231" s="184"/>
      <c r="AC231" s="184"/>
      <c r="AD231" s="184"/>
      <c r="AE231" s="164"/>
      <c r="AF231" s="184"/>
      <c r="AG231" s="184"/>
      <c r="AH231" s="184"/>
      <c r="AI231" s="164"/>
      <c r="AJ231" s="167">
        <f t="shared" si="17"/>
        <v>20</v>
      </c>
      <c r="AK231" s="150">
        <v>56</v>
      </c>
      <c r="AL231" s="150">
        <f t="shared" si="18"/>
        <v>36</v>
      </c>
    </row>
    <row r="232" ht="26.1" customHeight="1" spans="1:38">
      <c r="A232" s="179" t="s">
        <v>1231</v>
      </c>
      <c r="B232" s="179">
        <v>65</v>
      </c>
      <c r="C232" s="164"/>
      <c r="E232" s="164"/>
      <c r="F232" s="164"/>
      <c r="G232" s="164"/>
      <c r="H232" s="164" t="s">
        <v>1232</v>
      </c>
      <c r="I232" s="164" t="s">
        <v>1232</v>
      </c>
      <c r="K232" s="164"/>
      <c r="L232" s="164"/>
      <c r="M232" s="184"/>
      <c r="N232" s="150" t="s">
        <v>997</v>
      </c>
      <c r="O232" s="184"/>
      <c r="P232" s="184"/>
      <c r="Q232" s="184"/>
      <c r="R232" s="164" t="s">
        <v>992</v>
      </c>
      <c r="S232" s="164" t="s">
        <v>992</v>
      </c>
      <c r="T232" s="184"/>
      <c r="U232" s="184"/>
      <c r="V232" s="184"/>
      <c r="W232" s="164" t="s">
        <v>1232</v>
      </c>
      <c r="X232" s="164"/>
      <c r="Y232" s="164"/>
      <c r="Z232" s="164"/>
      <c r="AA232" s="184"/>
      <c r="AB232" s="184"/>
      <c r="AC232" s="184"/>
      <c r="AD232" s="184"/>
      <c r="AE232" s="184"/>
      <c r="AF232" s="184"/>
      <c r="AG232" s="184"/>
      <c r="AH232" s="184"/>
      <c r="AI232" s="164"/>
      <c r="AJ232" s="167">
        <f t="shared" si="17"/>
        <v>12</v>
      </c>
      <c r="AK232" s="150">
        <v>56</v>
      </c>
      <c r="AL232" s="150">
        <f t="shared" si="18"/>
        <v>44</v>
      </c>
    </row>
    <row r="233" ht="24.95" customHeight="1" spans="1:38">
      <c r="A233" s="183" t="s">
        <v>1233</v>
      </c>
      <c r="B233" s="183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4" t="s">
        <v>1234</v>
      </c>
      <c r="AD233" s="184"/>
      <c r="AE233" s="184"/>
      <c r="AF233" s="184"/>
      <c r="AG233" s="184"/>
      <c r="AH233" s="184"/>
      <c r="AI233" s="164"/>
      <c r="AJ233" s="189">
        <f>SUM(AJ206:AJ232)</f>
        <v>696</v>
      </c>
      <c r="AK233" s="150">
        <v>56</v>
      </c>
      <c r="AL233" s="174">
        <f>SUM(AL206:AL232)</f>
        <v>816</v>
      </c>
    </row>
    <row r="234" ht="48" customHeight="1" spans="1:38">
      <c r="A234" s="179" t="s">
        <v>1235</v>
      </c>
      <c r="B234" s="179">
        <v>250</v>
      </c>
      <c r="C234" s="164" t="s">
        <v>1236</v>
      </c>
      <c r="D234" s="167" t="s">
        <v>1237</v>
      </c>
      <c r="E234" s="164" t="s">
        <v>1238</v>
      </c>
      <c r="F234" s="164" t="s">
        <v>1238</v>
      </c>
      <c r="G234" s="164"/>
      <c r="H234" s="164" t="s">
        <v>1239</v>
      </c>
      <c r="I234" s="164" t="s">
        <v>1239</v>
      </c>
      <c r="J234" s="164" t="s">
        <v>1240</v>
      </c>
      <c r="K234" s="164" t="s">
        <v>1240</v>
      </c>
      <c r="L234" s="164"/>
      <c r="M234" s="164" t="s">
        <v>1241</v>
      </c>
      <c r="N234" s="164" t="s">
        <v>1241</v>
      </c>
      <c r="O234" s="164" t="s">
        <v>1242</v>
      </c>
      <c r="P234" s="164" t="s">
        <v>1242</v>
      </c>
      <c r="Q234" s="164"/>
      <c r="R234" s="164" t="s">
        <v>1241</v>
      </c>
      <c r="S234" s="164" t="s">
        <v>1241</v>
      </c>
      <c r="T234" s="164" t="s">
        <v>1243</v>
      </c>
      <c r="U234" s="164" t="s">
        <v>1243</v>
      </c>
      <c r="V234" s="164"/>
      <c r="W234" s="164" t="s">
        <v>1244</v>
      </c>
      <c r="X234" s="164" t="s">
        <v>1244</v>
      </c>
      <c r="Y234" s="164"/>
      <c r="Z234" s="164"/>
      <c r="AA234" s="184" t="s">
        <v>1004</v>
      </c>
      <c r="AB234" s="184" t="s">
        <v>1004</v>
      </c>
      <c r="AC234" s="164" t="s">
        <v>1245</v>
      </c>
      <c r="AD234" s="164" t="s">
        <v>1245</v>
      </c>
      <c r="AE234" s="164" t="s">
        <v>1245</v>
      </c>
      <c r="AF234" s="164" t="s">
        <v>1245</v>
      </c>
      <c r="AG234" s="164" t="s">
        <v>1245</v>
      </c>
      <c r="AH234" s="164" t="s">
        <v>1245</v>
      </c>
      <c r="AI234" s="164"/>
      <c r="AJ234" s="189">
        <f t="shared" ref="AJ234:AJ236" si="19">2*COUNTA(C234:AD234)</f>
        <v>44</v>
      </c>
      <c r="AK234" s="150">
        <v>56</v>
      </c>
      <c r="AL234" s="150">
        <f t="shared" ref="AL234:AL239" si="20">AK234-AJ234</f>
        <v>12</v>
      </c>
    </row>
    <row r="235" ht="42" customHeight="1" spans="1:38">
      <c r="A235" s="179" t="s">
        <v>1246</v>
      </c>
      <c r="B235" s="179">
        <v>250</v>
      </c>
      <c r="C235" s="164" t="s">
        <v>1247</v>
      </c>
      <c r="D235" s="164" t="s">
        <v>1248</v>
      </c>
      <c r="E235" s="164" t="s">
        <v>1249</v>
      </c>
      <c r="F235" s="164" t="s">
        <v>1250</v>
      </c>
      <c r="G235" s="164"/>
      <c r="H235" s="164" t="s">
        <v>1251</v>
      </c>
      <c r="I235" s="164" t="s">
        <v>1251</v>
      </c>
      <c r="J235" s="164" t="s">
        <v>1250</v>
      </c>
      <c r="K235" s="164" t="s">
        <v>1252</v>
      </c>
      <c r="L235" s="164"/>
      <c r="M235" s="164" t="s">
        <v>1251</v>
      </c>
      <c r="N235" s="164" t="s">
        <v>1251</v>
      </c>
      <c r="O235" s="164" t="s">
        <v>1249</v>
      </c>
      <c r="P235" s="164" t="s">
        <v>1253</v>
      </c>
      <c r="Q235" s="164"/>
      <c r="R235" s="184" t="s">
        <v>1004</v>
      </c>
      <c r="S235" s="184" t="s">
        <v>1004</v>
      </c>
      <c r="T235" s="164" t="s">
        <v>1254</v>
      </c>
      <c r="U235" s="164" t="s">
        <v>970</v>
      </c>
      <c r="V235" s="164"/>
      <c r="W235" s="164" t="s">
        <v>1033</v>
      </c>
      <c r="X235" s="164" t="s">
        <v>1033</v>
      </c>
      <c r="Y235" s="164"/>
      <c r="Z235" s="164"/>
      <c r="AA235" s="164" t="s">
        <v>1066</v>
      </c>
      <c r="AB235" s="164" t="s">
        <v>1066</v>
      </c>
      <c r="AC235" s="184" t="s">
        <v>996</v>
      </c>
      <c r="AD235" s="184" t="s">
        <v>996</v>
      </c>
      <c r="AE235" s="184" t="s">
        <v>996</v>
      </c>
      <c r="AF235" s="184" t="s">
        <v>996</v>
      </c>
      <c r="AG235" s="164" t="s">
        <v>1127</v>
      </c>
      <c r="AH235" s="164" t="s">
        <v>1127</v>
      </c>
      <c r="AI235" s="164"/>
      <c r="AJ235" s="189">
        <f t="shared" si="19"/>
        <v>44</v>
      </c>
      <c r="AK235" s="150">
        <v>56</v>
      </c>
      <c r="AL235" s="150">
        <f t="shared" si="20"/>
        <v>12</v>
      </c>
    </row>
    <row r="236" ht="48.95" customHeight="1" spans="1:38">
      <c r="A236" s="179" t="s">
        <v>1255</v>
      </c>
      <c r="B236" s="179">
        <v>250</v>
      </c>
      <c r="C236" s="152" t="s">
        <v>1256</v>
      </c>
      <c r="D236" s="164"/>
      <c r="E236" s="164" t="s">
        <v>1257</v>
      </c>
      <c r="F236" s="164" t="s">
        <v>1257</v>
      </c>
      <c r="G236" s="164"/>
      <c r="H236" s="164" t="s">
        <v>1256</v>
      </c>
      <c r="I236" s="152" t="s">
        <v>1256</v>
      </c>
      <c r="J236" s="184" t="s">
        <v>1258</v>
      </c>
      <c r="K236" s="184" t="s">
        <v>1258</v>
      </c>
      <c r="L236" s="184"/>
      <c r="M236" s="164" t="s">
        <v>1259</v>
      </c>
      <c r="N236" s="164" t="s">
        <v>1259</v>
      </c>
      <c r="O236" s="184" t="s">
        <v>1260</v>
      </c>
      <c r="P236" s="184" t="s">
        <v>1261</v>
      </c>
      <c r="Q236" s="184"/>
      <c r="R236" s="164" t="s">
        <v>1259</v>
      </c>
      <c r="S236" s="164" t="s">
        <v>1262</v>
      </c>
      <c r="T236" s="164" t="s">
        <v>1171</v>
      </c>
      <c r="U236" s="152" t="s">
        <v>1256</v>
      </c>
      <c r="V236" s="164"/>
      <c r="W236" s="164" t="s">
        <v>1262</v>
      </c>
      <c r="X236" s="164" t="s">
        <v>1262</v>
      </c>
      <c r="Y236" s="184"/>
      <c r="AA236" s="184" t="s">
        <v>1260</v>
      </c>
      <c r="AB236" s="184" t="s">
        <v>1260</v>
      </c>
      <c r="AC236" s="164" t="s">
        <v>1263</v>
      </c>
      <c r="AD236" s="164" t="s">
        <v>1263</v>
      </c>
      <c r="AE236" s="164" t="s">
        <v>1263</v>
      </c>
      <c r="AF236" s="164" t="s">
        <v>1263</v>
      </c>
      <c r="AG236" s="184"/>
      <c r="AH236" s="184"/>
      <c r="AI236" s="164"/>
      <c r="AJ236" s="189">
        <f t="shared" si="19"/>
        <v>42</v>
      </c>
      <c r="AK236" s="150">
        <v>56</v>
      </c>
      <c r="AL236" s="150">
        <f t="shared" si="20"/>
        <v>14</v>
      </c>
    </row>
    <row r="237" ht="48.95" customHeight="1" spans="1:38">
      <c r="A237" s="179" t="s">
        <v>1264</v>
      </c>
      <c r="B237" s="179">
        <v>250</v>
      </c>
      <c r="C237" s="164" t="s">
        <v>1191</v>
      </c>
      <c r="D237" s="164" t="s">
        <v>1254</v>
      </c>
      <c r="E237" s="164" t="s">
        <v>1252</v>
      </c>
      <c r="F237" s="152" t="s">
        <v>1256</v>
      </c>
      <c r="G237" s="164"/>
      <c r="H237" s="184" t="s">
        <v>1265</v>
      </c>
      <c r="I237" s="184" t="s">
        <v>1265</v>
      </c>
      <c r="J237" s="164" t="s">
        <v>1266</v>
      </c>
      <c r="K237" s="164" t="s">
        <v>1022</v>
      </c>
      <c r="L237" s="164"/>
      <c r="M237" s="184" t="s">
        <v>1265</v>
      </c>
      <c r="N237" s="184" t="s">
        <v>1265</v>
      </c>
      <c r="O237" s="152" t="s">
        <v>1257</v>
      </c>
      <c r="P237" s="164" t="s">
        <v>1267</v>
      </c>
      <c r="Q237" s="164"/>
      <c r="R237" s="184" t="s">
        <v>1265</v>
      </c>
      <c r="S237" s="184" t="s">
        <v>1265</v>
      </c>
      <c r="T237" s="164" t="s">
        <v>1257</v>
      </c>
      <c r="U237" s="164" t="s">
        <v>1257</v>
      </c>
      <c r="V237" s="164"/>
      <c r="W237" s="184" t="s">
        <v>1265</v>
      </c>
      <c r="X237" s="184" t="s">
        <v>1265</v>
      </c>
      <c r="Y237" s="164"/>
      <c r="Z237" s="164"/>
      <c r="AA237" s="164" t="s">
        <v>970</v>
      </c>
      <c r="AB237" s="164" t="s">
        <v>970</v>
      </c>
      <c r="AC237" s="164" t="s">
        <v>970</v>
      </c>
      <c r="AD237" s="184"/>
      <c r="AE237" s="184" t="s">
        <v>1147</v>
      </c>
      <c r="AF237" s="184" t="s">
        <v>1147</v>
      </c>
      <c r="AG237" s="184" t="s">
        <v>1147</v>
      </c>
      <c r="AH237" s="184" t="s">
        <v>1147</v>
      </c>
      <c r="AI237" s="164"/>
      <c r="AJ237" s="189">
        <f>2*COUNTA(D237:AD237)</f>
        <v>40</v>
      </c>
      <c r="AK237" s="150">
        <v>56</v>
      </c>
      <c r="AL237" s="150">
        <f t="shared" si="20"/>
        <v>16</v>
      </c>
    </row>
    <row r="238" ht="24.95" customHeight="1" spans="1:38">
      <c r="A238" s="183" t="s">
        <v>1268</v>
      </c>
      <c r="B238" s="183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4" t="s">
        <v>1269</v>
      </c>
      <c r="AD238" s="184"/>
      <c r="AE238" s="184"/>
      <c r="AF238" s="184"/>
      <c r="AG238" s="184"/>
      <c r="AH238" s="184"/>
      <c r="AI238" s="164"/>
      <c r="AJ238" s="153">
        <f>SUM(AJ234:AJ237)</f>
        <v>170</v>
      </c>
      <c r="AK238" s="150">
        <v>56</v>
      </c>
      <c r="AL238" s="150">
        <f t="shared" si="20"/>
        <v>-114</v>
      </c>
    </row>
    <row r="239" ht="26.1" customHeight="1" spans="1:38">
      <c r="A239" s="179" t="s">
        <v>1270</v>
      </c>
      <c r="B239" s="179">
        <v>250</v>
      </c>
      <c r="C239" s="184" t="s">
        <v>1271</v>
      </c>
      <c r="D239" s="184" t="s">
        <v>1271</v>
      </c>
      <c r="E239" s="168" t="s">
        <v>1272</v>
      </c>
      <c r="F239" s="168" t="s">
        <v>1272</v>
      </c>
      <c r="G239" s="168"/>
      <c r="H239" s="184" t="s">
        <v>1273</v>
      </c>
      <c r="I239" s="184" t="s">
        <v>1273</v>
      </c>
      <c r="J239" s="184" t="s">
        <v>1273</v>
      </c>
      <c r="K239" s="184" t="s">
        <v>1273</v>
      </c>
      <c r="L239" s="184"/>
      <c r="M239" s="184" t="s">
        <v>1271</v>
      </c>
      <c r="N239" s="184" t="s">
        <v>1271</v>
      </c>
      <c r="O239" s="184" t="s">
        <v>1273</v>
      </c>
      <c r="P239" s="152" t="s">
        <v>1026</v>
      </c>
      <c r="Q239" s="184"/>
      <c r="R239" s="164" t="s">
        <v>1242</v>
      </c>
      <c r="S239" s="164" t="s">
        <v>1242</v>
      </c>
      <c r="T239" s="152" t="s">
        <v>1026</v>
      </c>
      <c r="U239" s="164" t="s">
        <v>1022</v>
      </c>
      <c r="V239" s="164"/>
      <c r="W239" s="184" t="s">
        <v>1120</v>
      </c>
      <c r="X239" s="184" t="s">
        <v>1120</v>
      </c>
      <c r="Y239" s="164"/>
      <c r="Z239" s="164"/>
      <c r="AA239" s="164"/>
      <c r="AB239" s="164" t="s">
        <v>1245</v>
      </c>
      <c r="AC239" s="164"/>
      <c r="AD239" s="184"/>
      <c r="AE239" s="184"/>
      <c r="AF239" s="184"/>
      <c r="AG239" s="168"/>
      <c r="AH239" s="164"/>
      <c r="AI239" s="164"/>
      <c r="AJ239" s="167">
        <f t="shared" ref="AJ239:AJ243" si="21">2*COUNTA(C239:AD239)</f>
        <v>38</v>
      </c>
      <c r="AK239" s="150">
        <v>56</v>
      </c>
      <c r="AL239" s="150">
        <f t="shared" si="20"/>
        <v>18</v>
      </c>
    </row>
    <row r="240" ht="63" customHeight="1" spans="1:36">
      <c r="A240" s="179" t="s">
        <v>1274</v>
      </c>
      <c r="B240" s="179">
        <v>250</v>
      </c>
      <c r="C240" s="184"/>
      <c r="D240" s="184"/>
      <c r="E240" s="168"/>
      <c r="F240" s="168"/>
      <c r="G240" s="164"/>
      <c r="H240" s="184"/>
      <c r="I240" s="184"/>
      <c r="J240" s="184"/>
      <c r="K240" s="184"/>
      <c r="L240" s="184"/>
      <c r="M240" s="184"/>
      <c r="N240" s="184"/>
      <c r="O240" s="184"/>
      <c r="P240" s="184"/>
      <c r="Q240" s="152" t="s">
        <v>1250</v>
      </c>
      <c r="R240" s="164"/>
      <c r="S240" s="164"/>
      <c r="T240" s="184"/>
      <c r="U240" s="164"/>
      <c r="V240" s="152" t="s">
        <v>1254</v>
      </c>
      <c r="W240" s="184"/>
      <c r="X240" s="184"/>
      <c r="Y240" s="164"/>
      <c r="Z240" s="164"/>
      <c r="AB240" s="164"/>
      <c r="AC240" s="164"/>
      <c r="AD240" s="184"/>
      <c r="AE240" s="164"/>
      <c r="AG240" s="168"/>
      <c r="AH240" s="164"/>
      <c r="AI240" s="164"/>
      <c r="AJ240" s="167"/>
    </row>
    <row r="241" ht="24.95" customHeight="1" spans="1:39">
      <c r="A241" s="183" t="s">
        <v>1275</v>
      </c>
      <c r="B241" s="183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4" t="s">
        <v>1276</v>
      </c>
      <c r="AD241" s="184"/>
      <c r="AE241" s="184"/>
      <c r="AF241" s="184"/>
      <c r="AG241" s="184"/>
      <c r="AH241" s="184"/>
      <c r="AI241" s="164"/>
      <c r="AJ241" s="153">
        <f>SUM(AJ239)</f>
        <v>38</v>
      </c>
      <c r="AK241" s="150">
        <v>56</v>
      </c>
      <c r="AL241" s="150">
        <f t="shared" ref="AL241:AL263" si="22">AK241-AJ241</f>
        <v>18</v>
      </c>
      <c r="AM241" s="190"/>
    </row>
    <row r="242" ht="26.1" customHeight="1" spans="1:38">
      <c r="A242" s="179" t="s">
        <v>1277</v>
      </c>
      <c r="B242" s="187"/>
      <c r="C242" s="184" t="s">
        <v>1278</v>
      </c>
      <c r="D242" s="184" t="s">
        <v>1278</v>
      </c>
      <c r="E242" s="184" t="s">
        <v>1279</v>
      </c>
      <c r="F242" s="184" t="s">
        <v>1279</v>
      </c>
      <c r="G242" s="184"/>
      <c r="H242" s="184" t="s">
        <v>1280</v>
      </c>
      <c r="I242" s="184" t="s">
        <v>1280</v>
      </c>
      <c r="J242" s="164" t="s">
        <v>1281</v>
      </c>
      <c r="K242" s="164" t="s">
        <v>1281</v>
      </c>
      <c r="L242" s="164"/>
      <c r="M242" s="184" t="s">
        <v>1282</v>
      </c>
      <c r="N242" s="184" t="s">
        <v>1282</v>
      </c>
      <c r="O242" s="184" t="s">
        <v>1187</v>
      </c>
      <c r="P242" s="184" t="s">
        <v>1283</v>
      </c>
      <c r="Q242" s="184"/>
      <c r="R242" s="184" t="s">
        <v>1281</v>
      </c>
      <c r="S242" s="184" t="s">
        <v>1281</v>
      </c>
      <c r="T242" s="184" t="s">
        <v>1281</v>
      </c>
      <c r="U242" s="184" t="s">
        <v>1281</v>
      </c>
      <c r="V242" s="184"/>
      <c r="W242" s="165" t="s">
        <v>1280</v>
      </c>
      <c r="X242" s="165" t="s">
        <v>1280</v>
      </c>
      <c r="Y242" s="184"/>
      <c r="Z242" s="184"/>
      <c r="AA242" s="184" t="s">
        <v>1121</v>
      </c>
      <c r="AB242" s="184" t="s">
        <v>1121</v>
      </c>
      <c r="AC242" s="184" t="s">
        <v>1284</v>
      </c>
      <c r="AD242" s="184" t="s">
        <v>1284</v>
      </c>
      <c r="AE242" s="184" t="s">
        <v>1284</v>
      </c>
      <c r="AF242" s="184" t="s">
        <v>1284</v>
      </c>
      <c r="AG242" s="184" t="s">
        <v>1284</v>
      </c>
      <c r="AH242" s="184" t="s">
        <v>1284</v>
      </c>
      <c r="AI242" s="164"/>
      <c r="AJ242" s="167">
        <f t="shared" si="21"/>
        <v>44</v>
      </c>
      <c r="AK242" s="150">
        <v>56</v>
      </c>
      <c r="AL242" s="150">
        <f t="shared" si="22"/>
        <v>12</v>
      </c>
    </row>
    <row r="243" ht="26.1" customHeight="1" spans="1:38">
      <c r="A243" s="179" t="s">
        <v>1285</v>
      </c>
      <c r="B243" s="187"/>
      <c r="C243" s="184" t="s">
        <v>1286</v>
      </c>
      <c r="D243" s="184" t="s">
        <v>1286</v>
      </c>
      <c r="E243" s="184" t="s">
        <v>1287</v>
      </c>
      <c r="F243" s="184" t="s">
        <v>1287</v>
      </c>
      <c r="G243" s="184"/>
      <c r="H243" s="184" t="s">
        <v>1287</v>
      </c>
      <c r="I243" s="184" t="s">
        <v>1287</v>
      </c>
      <c r="J243" s="184" t="s">
        <v>1287</v>
      </c>
      <c r="K243" s="184" t="s">
        <v>1287</v>
      </c>
      <c r="L243" s="184"/>
      <c r="M243" s="164"/>
      <c r="N243" s="164"/>
      <c r="O243" s="165"/>
      <c r="P243" s="152" t="s">
        <v>1288</v>
      </c>
      <c r="Q243" s="184"/>
      <c r="R243" s="184" t="s">
        <v>1282</v>
      </c>
      <c r="S243" s="184" t="s">
        <v>1278</v>
      </c>
      <c r="T243" s="184" t="s">
        <v>1287</v>
      </c>
      <c r="U243" s="184" t="s">
        <v>1287</v>
      </c>
      <c r="V243" s="184"/>
      <c r="W243" s="184" t="s">
        <v>1287</v>
      </c>
      <c r="X243" s="184" t="s">
        <v>1287</v>
      </c>
      <c r="Y243" s="184"/>
      <c r="Z243" s="184"/>
      <c r="AA243" s="184"/>
      <c r="AB243" s="165"/>
      <c r="AC243" s="164"/>
      <c r="AD243" s="164"/>
      <c r="AE243" s="184"/>
      <c r="AF243" s="184"/>
      <c r="AG243" s="184"/>
      <c r="AH243" s="184"/>
      <c r="AI243" s="164"/>
      <c r="AJ243" s="167">
        <f t="shared" si="21"/>
        <v>30</v>
      </c>
      <c r="AK243" s="150">
        <v>56</v>
      </c>
      <c r="AL243" s="150">
        <f t="shared" si="22"/>
        <v>26</v>
      </c>
    </row>
    <row r="244" ht="26.1" customHeight="1" spans="1:38">
      <c r="A244" s="179" t="s">
        <v>1289</v>
      </c>
      <c r="B244" s="179"/>
      <c r="C244" s="184"/>
      <c r="D244" s="184"/>
      <c r="E244" s="164" t="s">
        <v>1281</v>
      </c>
      <c r="F244" s="164" t="s">
        <v>1281</v>
      </c>
      <c r="G244" s="164"/>
      <c r="H244" s="184"/>
      <c r="J244" s="184" t="s">
        <v>971</v>
      </c>
      <c r="K244" s="184" t="s">
        <v>971</v>
      </c>
      <c r="L244" s="184"/>
      <c r="M244" s="164" t="s">
        <v>1286</v>
      </c>
      <c r="N244" s="164" t="s">
        <v>1286</v>
      </c>
      <c r="O244" s="184" t="s">
        <v>1290</v>
      </c>
      <c r="P244" s="184" t="s">
        <v>1290</v>
      </c>
      <c r="Q244" s="184"/>
      <c r="R244" s="164" t="s">
        <v>1286</v>
      </c>
      <c r="S244" s="164" t="s">
        <v>1286</v>
      </c>
      <c r="T244" s="184" t="s">
        <v>971</v>
      </c>
      <c r="U244" s="184" t="s">
        <v>971</v>
      </c>
      <c r="V244" s="184"/>
      <c r="W244" s="164" t="s">
        <v>1291</v>
      </c>
      <c r="X244" s="164" t="s">
        <v>1291</v>
      </c>
      <c r="Y244" s="164"/>
      <c r="Z244" s="164"/>
      <c r="AA244" s="164" t="s">
        <v>1286</v>
      </c>
      <c r="AB244" s="164" t="s">
        <v>1286</v>
      </c>
      <c r="AC244" s="164"/>
      <c r="AE244" s="164"/>
      <c r="AF244" s="164"/>
      <c r="AG244" s="164"/>
      <c r="AH244" s="164"/>
      <c r="AI244" s="164"/>
      <c r="AJ244" s="167">
        <f>2*COUNTA(C244:AB244)</f>
        <v>32</v>
      </c>
      <c r="AK244" s="150">
        <v>56</v>
      </c>
      <c r="AL244" s="150">
        <f t="shared" si="22"/>
        <v>24</v>
      </c>
    </row>
    <row r="245" ht="24.95" customHeight="1" spans="1:38">
      <c r="A245" s="183" t="s">
        <v>1292</v>
      </c>
      <c r="B245" s="183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4" t="s">
        <v>1293</v>
      </c>
      <c r="AD245" s="184"/>
      <c r="AE245" s="184"/>
      <c r="AF245" s="184"/>
      <c r="AG245" s="184"/>
      <c r="AH245" s="184"/>
      <c r="AI245" s="164"/>
      <c r="AJ245" s="167">
        <f>SUM(AJ242:AJ244)</f>
        <v>106</v>
      </c>
      <c r="AK245" s="150">
        <v>56</v>
      </c>
      <c r="AL245" s="150">
        <f t="shared" si="22"/>
        <v>-50</v>
      </c>
    </row>
    <row r="246" ht="26.1" customHeight="1" spans="1:38">
      <c r="A246" s="179" t="s">
        <v>1294</v>
      </c>
      <c r="B246" s="179" t="s">
        <v>1295</v>
      </c>
      <c r="C246" s="184"/>
      <c r="D246" s="184"/>
      <c r="E246" s="164"/>
      <c r="F246" s="164"/>
      <c r="G246" s="164"/>
      <c r="H246" s="184"/>
      <c r="I246" s="184"/>
      <c r="J246" s="164"/>
      <c r="K246" s="164"/>
      <c r="L246" s="164"/>
      <c r="M246" s="164"/>
      <c r="N246" s="164"/>
      <c r="O246" s="164"/>
      <c r="P246" s="184"/>
      <c r="Q246" s="184"/>
      <c r="R246" s="184"/>
      <c r="S246" s="184"/>
      <c r="T246" s="184"/>
      <c r="U246" s="184"/>
      <c r="V246" s="184"/>
      <c r="W246" s="184" t="s">
        <v>1296</v>
      </c>
      <c r="X246" s="184" t="s">
        <v>1296</v>
      </c>
      <c r="Y246" s="164"/>
      <c r="Z246" s="164"/>
      <c r="AA246" s="184"/>
      <c r="AB246" s="184"/>
      <c r="AC246" s="184"/>
      <c r="AD246" s="184"/>
      <c r="AE246" s="184"/>
      <c r="AF246" s="184"/>
      <c r="AG246" s="184"/>
      <c r="AH246" s="184"/>
      <c r="AI246" s="164"/>
      <c r="AJ246" s="189">
        <f>2*COUNTA(E246:AD246)</f>
        <v>4</v>
      </c>
      <c r="AK246" s="150">
        <v>56</v>
      </c>
      <c r="AL246" s="150">
        <f t="shared" si="22"/>
        <v>52</v>
      </c>
    </row>
    <row r="247" ht="32.25" customHeight="1" spans="1:38">
      <c r="A247" s="179" t="s">
        <v>1297</v>
      </c>
      <c r="B247" s="179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84"/>
      <c r="U247" s="164"/>
      <c r="V247" s="164"/>
      <c r="W247" s="164"/>
      <c r="X247" s="164"/>
      <c r="Y247" s="164"/>
      <c r="Z247" s="164"/>
      <c r="AA247" s="184"/>
      <c r="AB247" s="184"/>
      <c r="AC247" s="184"/>
      <c r="AD247" s="184"/>
      <c r="AE247" s="164"/>
      <c r="AF247" s="164"/>
      <c r="AG247" s="184"/>
      <c r="AH247" s="164"/>
      <c r="AI247" s="164"/>
      <c r="AJ247" s="189">
        <f t="shared" ref="AJ247:AJ261" si="23">2*COUNTA(C247:AD247)</f>
        <v>0</v>
      </c>
      <c r="AK247" s="150">
        <v>56</v>
      </c>
      <c r="AL247" s="150">
        <f t="shared" si="22"/>
        <v>56</v>
      </c>
    </row>
    <row r="248" ht="26.1" customHeight="1" spans="1:38">
      <c r="A248" s="179" t="s">
        <v>1298</v>
      </c>
      <c r="B248" s="187" t="s">
        <v>1299</v>
      </c>
      <c r="C248" s="164" t="s">
        <v>1300</v>
      </c>
      <c r="D248" s="164" t="s">
        <v>1300</v>
      </c>
      <c r="E248" s="164" t="s">
        <v>1300</v>
      </c>
      <c r="F248" s="164"/>
      <c r="G248" s="164"/>
      <c r="H248" s="164"/>
      <c r="I248" s="164"/>
      <c r="J248" s="164"/>
      <c r="K248" s="164"/>
      <c r="L248" s="164"/>
      <c r="M248" s="164"/>
      <c r="N248" s="164"/>
      <c r="O248" s="18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84"/>
      <c r="AB248" s="184"/>
      <c r="AC248" s="184"/>
      <c r="AD248" s="184"/>
      <c r="AE248" s="164"/>
      <c r="AF248" s="164"/>
      <c r="AG248" s="164"/>
      <c r="AH248" s="164"/>
      <c r="AI248" s="164"/>
      <c r="AJ248" s="189">
        <f t="shared" si="23"/>
        <v>6</v>
      </c>
      <c r="AK248" s="150">
        <v>56</v>
      </c>
      <c r="AL248" s="150">
        <f t="shared" si="22"/>
        <v>50</v>
      </c>
    </row>
    <row r="249" ht="26.1" customHeight="1" spans="1:38">
      <c r="A249" s="179" t="s">
        <v>1301</v>
      </c>
      <c r="B249" s="187" t="s">
        <v>1299</v>
      </c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84"/>
      <c r="AB249" s="184"/>
      <c r="AC249" s="184"/>
      <c r="AD249" s="184"/>
      <c r="AE249" s="164"/>
      <c r="AF249" s="164"/>
      <c r="AG249" s="164"/>
      <c r="AH249" s="164"/>
      <c r="AI249" s="164"/>
      <c r="AJ249" s="189">
        <f t="shared" si="23"/>
        <v>0</v>
      </c>
      <c r="AK249" s="150">
        <v>56</v>
      </c>
      <c r="AL249" s="150">
        <f t="shared" si="22"/>
        <v>56</v>
      </c>
    </row>
    <row r="250" ht="36.95" customHeight="1" spans="1:38">
      <c r="A250" s="179" t="s">
        <v>1302</v>
      </c>
      <c r="B250" s="187" t="s">
        <v>1299</v>
      </c>
      <c r="C250" s="164"/>
      <c r="D250" s="164"/>
      <c r="E250" s="164"/>
      <c r="F250" s="164"/>
      <c r="G250" s="164"/>
      <c r="H250" s="184"/>
      <c r="I250" s="165"/>
      <c r="J250" s="184"/>
      <c r="K250" s="184"/>
      <c r="L250" s="184"/>
      <c r="M250" s="184"/>
      <c r="N250" s="184"/>
      <c r="O250" s="184"/>
      <c r="P250" s="164"/>
      <c r="Q250" s="164"/>
      <c r="R250" s="184"/>
      <c r="S250" s="184"/>
      <c r="T250" s="184"/>
      <c r="U250" s="164"/>
      <c r="V250" s="164"/>
      <c r="W250" s="164"/>
      <c r="X250" s="164"/>
      <c r="Y250" s="164"/>
      <c r="Z250" s="164"/>
      <c r="AA250" s="184"/>
      <c r="AB250" s="184"/>
      <c r="AC250" s="184"/>
      <c r="AD250" s="184"/>
      <c r="AE250" s="164"/>
      <c r="AF250" s="164"/>
      <c r="AG250" s="164"/>
      <c r="AH250" s="164"/>
      <c r="AI250" s="164"/>
      <c r="AJ250" s="189">
        <f t="shared" si="23"/>
        <v>0</v>
      </c>
      <c r="AK250" s="150">
        <v>56</v>
      </c>
      <c r="AL250" s="150">
        <f t="shared" si="22"/>
        <v>56</v>
      </c>
    </row>
    <row r="251" ht="26.1" customHeight="1" spans="1:38">
      <c r="A251" s="179" t="s">
        <v>1303</v>
      </c>
      <c r="B251" s="187" t="s">
        <v>1299</v>
      </c>
      <c r="C251" s="184"/>
      <c r="D251" s="184"/>
      <c r="E251" s="184"/>
      <c r="F251" s="164"/>
      <c r="G251" s="164"/>
      <c r="H251" s="164"/>
      <c r="I251" s="164"/>
      <c r="J251" s="184"/>
      <c r="K251" s="184"/>
      <c r="L251" s="184"/>
      <c r="M251" s="164"/>
      <c r="N251" s="164"/>
      <c r="O251" s="164"/>
      <c r="P251" s="164"/>
      <c r="Q251" s="164"/>
      <c r="R251" s="184"/>
      <c r="S251" s="184"/>
      <c r="T251" s="184"/>
      <c r="U251" s="164"/>
      <c r="V251" s="164"/>
      <c r="W251" s="184"/>
      <c r="X251" s="184"/>
      <c r="Y251" s="184"/>
      <c r="Z251" s="184"/>
      <c r="AA251" s="184"/>
      <c r="AB251" s="184"/>
      <c r="AC251" s="184"/>
      <c r="AD251" s="184"/>
      <c r="AE251" s="164"/>
      <c r="AF251" s="164"/>
      <c r="AG251" s="164"/>
      <c r="AH251" s="164"/>
      <c r="AI251" s="164"/>
      <c r="AJ251" s="189">
        <f t="shared" si="23"/>
        <v>0</v>
      </c>
      <c r="AK251" s="150">
        <v>56</v>
      </c>
      <c r="AL251" s="150">
        <f t="shared" si="22"/>
        <v>56</v>
      </c>
    </row>
    <row r="252" ht="26.1" customHeight="1" spans="1:38">
      <c r="A252" s="179" t="s">
        <v>1304</v>
      </c>
      <c r="B252" s="187" t="s">
        <v>1299</v>
      </c>
      <c r="C252" s="184"/>
      <c r="D252" s="184"/>
      <c r="E252" s="184"/>
      <c r="F252" s="150"/>
      <c r="G252" s="150"/>
      <c r="H252" s="164"/>
      <c r="I252" s="164"/>
      <c r="J252" s="184"/>
      <c r="K252" s="164"/>
      <c r="L252" s="164"/>
      <c r="M252" s="184"/>
      <c r="N252" s="184"/>
      <c r="O252" s="18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84"/>
      <c r="AB252" s="184"/>
      <c r="AC252" s="184"/>
      <c r="AD252" s="164"/>
      <c r="AE252" s="164"/>
      <c r="AF252" s="164"/>
      <c r="AG252" s="164"/>
      <c r="AH252" s="164"/>
      <c r="AI252" s="164"/>
      <c r="AJ252" s="189">
        <f t="shared" si="23"/>
        <v>0</v>
      </c>
      <c r="AK252" s="150">
        <v>56</v>
      </c>
      <c r="AL252" s="150">
        <f t="shared" si="22"/>
        <v>56</v>
      </c>
    </row>
    <row r="253" ht="35.1" customHeight="1" spans="1:38">
      <c r="A253" s="179" t="s">
        <v>1305</v>
      </c>
      <c r="B253" s="187" t="s">
        <v>1299</v>
      </c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5"/>
      <c r="Z253" s="164"/>
      <c r="AA253" s="165"/>
      <c r="AB253" s="165"/>
      <c r="AC253" s="184"/>
      <c r="AD253" s="184"/>
      <c r="AE253" s="165"/>
      <c r="AF253" s="165"/>
      <c r="AG253" s="164"/>
      <c r="AH253" s="164"/>
      <c r="AI253" s="164"/>
      <c r="AJ253" s="189">
        <f t="shared" si="23"/>
        <v>0</v>
      </c>
      <c r="AK253" s="150">
        <v>56</v>
      </c>
      <c r="AL253" s="150">
        <f t="shared" si="22"/>
        <v>56</v>
      </c>
    </row>
    <row r="254" ht="26.1" customHeight="1" spans="1:38">
      <c r="A254" s="179" t="s">
        <v>1306</v>
      </c>
      <c r="B254" s="187" t="s">
        <v>1299</v>
      </c>
      <c r="C254" s="184"/>
      <c r="D254" s="184"/>
      <c r="E254" s="184"/>
      <c r="F254" s="184"/>
      <c r="G254" s="184"/>
      <c r="H254" s="184"/>
      <c r="I254" s="184"/>
      <c r="J254" s="164"/>
      <c r="K254" s="164"/>
      <c r="L254" s="164"/>
      <c r="M254" s="184"/>
      <c r="N254" s="184"/>
      <c r="O254" s="184"/>
      <c r="P254" s="184"/>
      <c r="Q254" s="184"/>
      <c r="R254" s="164"/>
      <c r="S254" s="164"/>
      <c r="T254" s="184"/>
      <c r="U254" s="184"/>
      <c r="V254" s="184"/>
      <c r="W254" s="184"/>
      <c r="X254" s="184"/>
      <c r="Y254" s="184"/>
      <c r="Z254" s="184"/>
      <c r="AA254" s="165"/>
      <c r="AB254" s="165"/>
      <c r="AC254" s="184"/>
      <c r="AD254" s="184"/>
      <c r="AE254" s="164"/>
      <c r="AF254" s="164"/>
      <c r="AG254" s="184"/>
      <c r="AH254" s="184"/>
      <c r="AI254" s="164"/>
      <c r="AJ254" s="189">
        <f t="shared" si="23"/>
        <v>0</v>
      </c>
      <c r="AK254" s="150">
        <v>56</v>
      </c>
      <c r="AL254" s="150">
        <f t="shared" si="22"/>
        <v>56</v>
      </c>
    </row>
    <row r="255" ht="26.1" customHeight="1" spans="1:38">
      <c r="A255" s="179" t="s">
        <v>1307</v>
      </c>
      <c r="B255" s="187" t="s">
        <v>1299</v>
      </c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64"/>
      <c r="Q255" s="16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64"/>
      <c r="AJ255" s="189">
        <f t="shared" si="23"/>
        <v>0</v>
      </c>
      <c r="AK255" s="150">
        <v>56</v>
      </c>
      <c r="AL255" s="150">
        <f t="shared" si="22"/>
        <v>56</v>
      </c>
    </row>
    <row r="256" ht="26.1" customHeight="1" spans="1:38">
      <c r="A256" s="179" t="s">
        <v>1308</v>
      </c>
      <c r="B256" s="179" t="s">
        <v>1309</v>
      </c>
      <c r="C256" s="184"/>
      <c r="D256" s="184"/>
      <c r="E256" s="164"/>
      <c r="F256" s="164"/>
      <c r="G256" s="164"/>
      <c r="H256" s="184"/>
      <c r="I256" s="184" t="s">
        <v>1310</v>
      </c>
      <c r="J256" s="164"/>
      <c r="K256" s="164"/>
      <c r="L256" s="164"/>
      <c r="M256" s="184" t="s">
        <v>1310</v>
      </c>
      <c r="N256" s="184" t="s">
        <v>1310</v>
      </c>
      <c r="O256" s="184"/>
      <c r="P256" s="164"/>
      <c r="Q256" s="164"/>
      <c r="R256" s="164"/>
      <c r="S256" s="164"/>
      <c r="T256" s="164"/>
      <c r="U256" s="164"/>
      <c r="V256" s="164"/>
      <c r="W256" s="184" t="s">
        <v>1310</v>
      </c>
      <c r="X256" s="184" t="s">
        <v>1310</v>
      </c>
      <c r="Y256" s="164"/>
      <c r="Z256" s="164"/>
      <c r="AA256" s="184"/>
      <c r="AB256" s="184"/>
      <c r="AC256" s="184"/>
      <c r="AD256" s="184"/>
      <c r="AE256" s="164"/>
      <c r="AF256" s="164"/>
      <c r="AG256" s="164"/>
      <c r="AH256" s="164"/>
      <c r="AI256" s="164"/>
      <c r="AJ256" s="189">
        <f t="shared" si="23"/>
        <v>10</v>
      </c>
      <c r="AK256" s="150">
        <v>56</v>
      </c>
      <c r="AL256" s="150">
        <f t="shared" si="22"/>
        <v>46</v>
      </c>
    </row>
    <row r="257" ht="26.1" customHeight="1" spans="1:38">
      <c r="A257" s="179" t="s">
        <v>1311</v>
      </c>
      <c r="B257" s="179" t="s">
        <v>1312</v>
      </c>
      <c r="C257" s="184"/>
      <c r="D257" s="164"/>
      <c r="E257" s="18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84"/>
      <c r="S257" s="164"/>
      <c r="T257" s="184"/>
      <c r="U257" s="184"/>
      <c r="V257" s="184"/>
      <c r="W257" s="164" t="s">
        <v>1023</v>
      </c>
      <c r="X257" s="164" t="s">
        <v>1023</v>
      </c>
      <c r="Y257" s="184"/>
      <c r="Z257" s="184"/>
      <c r="AA257" s="184"/>
      <c r="AB257" s="184"/>
      <c r="AC257" s="164"/>
      <c r="AD257" s="164"/>
      <c r="AE257" s="184"/>
      <c r="AF257" s="164"/>
      <c r="AG257" s="184"/>
      <c r="AH257" s="184"/>
      <c r="AI257" s="164"/>
      <c r="AJ257" s="189">
        <f t="shared" si="23"/>
        <v>4</v>
      </c>
      <c r="AK257" s="150">
        <v>56</v>
      </c>
      <c r="AL257" s="150">
        <f t="shared" si="22"/>
        <v>52</v>
      </c>
    </row>
    <row r="258" ht="26.1" customHeight="1" spans="1:38">
      <c r="A258" s="179" t="s">
        <v>1313</v>
      </c>
      <c r="B258" s="179" t="s">
        <v>1309</v>
      </c>
      <c r="C258" s="164"/>
      <c r="D258" s="164"/>
      <c r="E258" s="164"/>
      <c r="F258" s="184"/>
      <c r="G258" s="184"/>
      <c r="H258" s="164"/>
      <c r="I258" s="164"/>
      <c r="J258" s="164"/>
      <c r="K258" s="164"/>
      <c r="L258" s="164"/>
      <c r="M258" s="164"/>
      <c r="N258" s="164"/>
      <c r="O258" s="164"/>
      <c r="P258" s="184"/>
      <c r="Q258" s="184"/>
      <c r="R258" s="164"/>
      <c r="S258" s="164"/>
      <c r="T258" s="184"/>
      <c r="U258" s="184"/>
      <c r="V258" s="184"/>
      <c r="W258" s="164"/>
      <c r="X258" s="164"/>
      <c r="Y258" s="164"/>
      <c r="Z258" s="164"/>
      <c r="AA258" s="184"/>
      <c r="AB258" s="184"/>
      <c r="AC258" s="184"/>
      <c r="AD258" s="184"/>
      <c r="AE258" s="164"/>
      <c r="AF258" s="164"/>
      <c r="AG258" s="184"/>
      <c r="AH258" s="184"/>
      <c r="AI258" s="164"/>
      <c r="AJ258" s="189">
        <f t="shared" si="23"/>
        <v>0</v>
      </c>
      <c r="AK258" s="150">
        <v>56</v>
      </c>
      <c r="AL258" s="150">
        <f t="shared" si="22"/>
        <v>56</v>
      </c>
    </row>
    <row r="259" ht="26.1" customHeight="1" spans="1:38">
      <c r="A259" s="179" t="s">
        <v>1314</v>
      </c>
      <c r="B259" s="179" t="s">
        <v>1299</v>
      </c>
      <c r="C259" s="164"/>
      <c r="D259" s="164"/>
      <c r="E259" s="164"/>
      <c r="F259" s="164"/>
      <c r="G259" s="164"/>
      <c r="H259" s="164"/>
      <c r="I259" s="164"/>
      <c r="J259" s="184"/>
      <c r="K259" s="184"/>
      <c r="L259" s="18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84"/>
      <c r="AB259" s="184"/>
      <c r="AC259" s="184"/>
      <c r="AD259" s="184"/>
      <c r="AE259" s="164"/>
      <c r="AF259" s="164"/>
      <c r="AG259" s="164"/>
      <c r="AH259" s="164"/>
      <c r="AI259" s="164"/>
      <c r="AJ259" s="189">
        <f t="shared" si="23"/>
        <v>0</v>
      </c>
      <c r="AK259" s="150">
        <v>56</v>
      </c>
      <c r="AL259" s="150">
        <f t="shared" si="22"/>
        <v>56</v>
      </c>
    </row>
    <row r="260" ht="26.1" customHeight="1" spans="1:38">
      <c r="A260" s="179" t="s">
        <v>1315</v>
      </c>
      <c r="B260" s="179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84"/>
      <c r="AB260" s="184"/>
      <c r="AC260" s="184"/>
      <c r="AD260" s="184"/>
      <c r="AE260" s="164"/>
      <c r="AF260" s="164"/>
      <c r="AG260" s="184"/>
      <c r="AH260" s="184"/>
      <c r="AI260" s="164"/>
      <c r="AJ260" s="189">
        <f t="shared" si="23"/>
        <v>0</v>
      </c>
      <c r="AK260" s="150">
        <v>56</v>
      </c>
      <c r="AL260" s="150">
        <f t="shared" si="22"/>
        <v>56</v>
      </c>
    </row>
    <row r="261" ht="26.1" customHeight="1" spans="1:38">
      <c r="A261" s="179" t="s">
        <v>1316</v>
      </c>
      <c r="B261" s="179" t="s">
        <v>1317</v>
      </c>
      <c r="C261" s="164"/>
      <c r="D261" s="184" t="s">
        <v>1174</v>
      </c>
      <c r="E261" s="165"/>
      <c r="F261" s="165"/>
      <c r="G261" s="165"/>
      <c r="H261" s="184" t="s">
        <v>1187</v>
      </c>
      <c r="I261" s="184"/>
      <c r="J261" s="184"/>
      <c r="K261" s="184"/>
      <c r="L261" s="184"/>
      <c r="M261" s="184"/>
      <c r="N261" s="184"/>
      <c r="O261" s="164"/>
      <c r="P261" s="164"/>
      <c r="Q261" s="164"/>
      <c r="R261" s="165"/>
      <c r="S261" s="165"/>
      <c r="T261" s="165"/>
      <c r="U261" s="164"/>
      <c r="V261" s="164"/>
      <c r="W261" s="164"/>
      <c r="X261" s="164"/>
      <c r="Y261" s="164"/>
      <c r="Z261" s="164"/>
      <c r="AA261" s="184"/>
      <c r="AB261" s="184"/>
      <c r="AC261" s="164"/>
      <c r="AD261" s="164"/>
      <c r="AE261" s="184"/>
      <c r="AF261" s="184"/>
      <c r="AG261" s="184"/>
      <c r="AH261" s="184"/>
      <c r="AI261" s="164"/>
      <c r="AJ261" s="167">
        <f t="shared" si="23"/>
        <v>4</v>
      </c>
      <c r="AK261" s="150">
        <v>56</v>
      </c>
      <c r="AL261" s="150">
        <f t="shared" si="22"/>
        <v>52</v>
      </c>
    </row>
    <row r="262" ht="26.1" customHeight="1" spans="1:38">
      <c r="A262" s="179" t="s">
        <v>1318</v>
      </c>
      <c r="B262" s="187" t="s">
        <v>1317</v>
      </c>
      <c r="C262" s="184"/>
      <c r="D262" s="184"/>
      <c r="E262" s="184"/>
      <c r="F262" s="184"/>
      <c r="G262" s="184"/>
      <c r="H262" s="184" t="s">
        <v>1291</v>
      </c>
      <c r="I262" s="184" t="s">
        <v>1291</v>
      </c>
      <c r="J262" s="184"/>
      <c r="K262" s="184"/>
      <c r="L262" s="184"/>
      <c r="M262" s="184" t="s">
        <v>1319</v>
      </c>
      <c r="N262" s="184" t="s">
        <v>1319</v>
      </c>
      <c r="O262" s="184" t="s">
        <v>1320</v>
      </c>
      <c r="P262" s="164" t="s">
        <v>1320</v>
      </c>
      <c r="Q262" s="164"/>
      <c r="R262" s="184" t="s">
        <v>1320</v>
      </c>
      <c r="S262" s="184" t="s">
        <v>1320</v>
      </c>
      <c r="T262" s="164" t="s">
        <v>1291</v>
      </c>
      <c r="U262" s="164" t="s">
        <v>1291</v>
      </c>
      <c r="V262" s="164"/>
      <c r="W262" s="184"/>
      <c r="X262" s="184"/>
      <c r="Y262" s="164"/>
      <c r="Z262" s="164"/>
      <c r="AA262" s="184"/>
      <c r="AB262" s="184"/>
      <c r="AC262" s="184"/>
      <c r="AD262" s="184"/>
      <c r="AE262" s="184"/>
      <c r="AF262" s="184"/>
      <c r="AG262" s="164"/>
      <c r="AH262" s="164"/>
      <c r="AI262" s="164"/>
      <c r="AJ262" s="189">
        <f>2*COUNTA(D262:AD262)</f>
        <v>20</v>
      </c>
      <c r="AK262" s="150">
        <v>56</v>
      </c>
      <c r="AL262" s="150">
        <f t="shared" si="22"/>
        <v>36</v>
      </c>
    </row>
    <row r="263" ht="26.1" customHeight="1" spans="1:38">
      <c r="A263" s="179" t="s">
        <v>1321</v>
      </c>
      <c r="B263" s="187" t="s">
        <v>1317</v>
      </c>
      <c r="C263" s="184"/>
      <c r="D263" s="184"/>
      <c r="E263" s="164"/>
      <c r="F263" s="164"/>
      <c r="G263" s="164"/>
      <c r="H263" s="184"/>
      <c r="I263" s="184"/>
      <c r="J263" s="164"/>
      <c r="K263" s="164"/>
      <c r="L263" s="16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64"/>
      <c r="X263" s="164"/>
      <c r="Y263" s="164"/>
      <c r="Z263" s="164"/>
      <c r="AA263" s="184"/>
      <c r="AB263" s="184"/>
      <c r="AC263" s="184"/>
      <c r="AD263" s="184"/>
      <c r="AE263" s="184"/>
      <c r="AF263" s="184"/>
      <c r="AG263" s="164"/>
      <c r="AH263" s="164"/>
      <c r="AI263" s="164"/>
      <c r="AJ263" s="189">
        <f>2*COUNTA(C263:AD263)</f>
        <v>0</v>
      </c>
      <c r="AK263" s="150">
        <v>56</v>
      </c>
      <c r="AL263" s="150">
        <f t="shared" si="22"/>
        <v>56</v>
      </c>
    </row>
    <row r="264" ht="39.95" customHeight="1" spans="1:37">
      <c r="A264" s="179" t="s">
        <v>1322</v>
      </c>
      <c r="B264" s="187" t="s">
        <v>1317</v>
      </c>
      <c r="C264" s="184" t="s">
        <v>1200</v>
      </c>
      <c r="D264" s="184" t="s">
        <v>1200</v>
      </c>
      <c r="E264" s="164" t="s">
        <v>1187</v>
      </c>
      <c r="F264" s="164" t="s">
        <v>1187</v>
      </c>
      <c r="G264" s="164"/>
      <c r="H264" s="164"/>
      <c r="I264" s="164"/>
      <c r="J264" s="184"/>
      <c r="K264" s="184"/>
      <c r="L264" s="165"/>
      <c r="M264" s="184"/>
      <c r="N264" s="184"/>
      <c r="O264" s="164" t="s">
        <v>1278</v>
      </c>
      <c r="P264" s="164" t="s">
        <v>1278</v>
      </c>
      <c r="Q264" s="164"/>
      <c r="R264" s="164"/>
      <c r="S264" s="164"/>
      <c r="T264" s="164"/>
      <c r="U264" s="164"/>
      <c r="V264" s="164"/>
      <c r="W264" s="164" t="s">
        <v>1323</v>
      </c>
      <c r="X264" s="164" t="s">
        <v>1323</v>
      </c>
      <c r="Y264" s="164"/>
      <c r="AA264" s="184"/>
      <c r="AB264" s="184"/>
      <c r="AC264" s="164" t="s">
        <v>1323</v>
      </c>
      <c r="AD264" s="164" t="s">
        <v>1323</v>
      </c>
      <c r="AE264" s="184" t="s">
        <v>1190</v>
      </c>
      <c r="AF264" s="184" t="s">
        <v>1190</v>
      </c>
      <c r="AG264" s="164"/>
      <c r="AH264" s="164"/>
      <c r="AI264" s="164"/>
      <c r="AJ264" s="189">
        <f>2*COUNTA(C264:AD264)</f>
        <v>20</v>
      </c>
      <c r="AK264" s="150">
        <v>56</v>
      </c>
    </row>
    <row r="265" ht="39" customHeight="1" spans="1:36">
      <c r="A265" s="179" t="s">
        <v>1324</v>
      </c>
      <c r="B265" s="187" t="s">
        <v>1317</v>
      </c>
      <c r="C265" s="184"/>
      <c r="D265" s="184"/>
      <c r="E265" s="164"/>
      <c r="F265" s="164"/>
      <c r="G265" s="164"/>
      <c r="H265" s="164"/>
      <c r="I265" s="164"/>
      <c r="J265" s="184" t="s">
        <v>1190</v>
      </c>
      <c r="K265" s="184" t="s">
        <v>1190</v>
      </c>
      <c r="L265" s="165"/>
      <c r="M265" s="184"/>
      <c r="N265" s="184"/>
      <c r="O265" s="184"/>
      <c r="P265" s="184"/>
      <c r="Q265" s="184"/>
      <c r="R265" s="164"/>
      <c r="S265" s="164"/>
      <c r="T265" s="164"/>
      <c r="U265" s="164"/>
      <c r="V265" s="164"/>
      <c r="W265" s="164"/>
      <c r="Y265" s="164"/>
      <c r="Z265" s="164"/>
      <c r="AA265" s="184" t="s">
        <v>1190</v>
      </c>
      <c r="AB265" s="184" t="s">
        <v>1190</v>
      </c>
      <c r="AC265" s="164"/>
      <c r="AD265" s="164"/>
      <c r="AE265" s="184"/>
      <c r="AF265" s="184"/>
      <c r="AG265" s="164"/>
      <c r="AH265" s="164"/>
      <c r="AI265" s="164"/>
      <c r="AJ265" s="189"/>
    </row>
    <row r="266" ht="26.1" customHeight="1" spans="1:38">
      <c r="A266" s="179" t="s">
        <v>1325</v>
      </c>
      <c r="B266" s="191" t="s">
        <v>1317</v>
      </c>
      <c r="C266" s="184" t="s">
        <v>1319</v>
      </c>
      <c r="D266" s="184" t="s">
        <v>1319</v>
      </c>
      <c r="E266" s="184"/>
      <c r="F266" s="184"/>
      <c r="G266" s="184"/>
      <c r="H266" s="165"/>
      <c r="I266" s="184"/>
      <c r="J266" s="184"/>
      <c r="K266" s="184"/>
      <c r="L266" s="184"/>
      <c r="M266" s="164" t="s">
        <v>1200</v>
      </c>
      <c r="N266" s="164" t="s">
        <v>1200</v>
      </c>
      <c r="O266" s="164" t="s">
        <v>1326</v>
      </c>
      <c r="P266" s="164" t="s">
        <v>1326</v>
      </c>
      <c r="Q266" s="164"/>
      <c r="R266" s="164" t="s">
        <v>1200</v>
      </c>
      <c r="S266" s="164" t="s">
        <v>1200</v>
      </c>
      <c r="T266" s="164"/>
      <c r="U266" s="165"/>
      <c r="V266" s="165"/>
      <c r="W266" s="164" t="s">
        <v>1326</v>
      </c>
      <c r="X266" s="164" t="s">
        <v>1326</v>
      </c>
      <c r="Y266" s="164"/>
      <c r="Z266" s="164"/>
      <c r="AA266" s="184"/>
      <c r="AB266" s="184"/>
      <c r="AC266" s="184"/>
      <c r="AD266" s="184"/>
      <c r="AE266" s="164"/>
      <c r="AF266" s="164"/>
      <c r="AG266" s="184"/>
      <c r="AH266" s="184"/>
      <c r="AI266" s="164"/>
      <c r="AJ266" s="189">
        <f>2*COUNTA(D266:AD266)</f>
        <v>18</v>
      </c>
      <c r="AK266" s="150">
        <v>56</v>
      </c>
      <c r="AL266" s="150">
        <f t="shared" ref="AL266:AL283" si="24">AK266-AJ266</f>
        <v>38</v>
      </c>
    </row>
    <row r="267" ht="26.1" customHeight="1" spans="1:38">
      <c r="A267" s="179" t="s">
        <v>1327</v>
      </c>
      <c r="B267" s="191" t="s">
        <v>1309</v>
      </c>
      <c r="C267" s="164"/>
      <c r="D267" s="164"/>
      <c r="E267" s="184"/>
      <c r="F267" s="164"/>
      <c r="G267" s="164"/>
      <c r="H267" s="164"/>
      <c r="I267" s="164"/>
      <c r="J267" s="184"/>
      <c r="K267" s="164"/>
      <c r="L267" s="164"/>
      <c r="M267" s="184"/>
      <c r="N267" s="184"/>
      <c r="O267" s="164"/>
      <c r="P267" s="164"/>
      <c r="Q267" s="164"/>
      <c r="R267" s="164"/>
      <c r="S267" s="164"/>
      <c r="T267" s="164"/>
      <c r="U267" s="164"/>
      <c r="V267" s="164"/>
      <c r="W267" s="184"/>
      <c r="X267" s="184"/>
      <c r="Y267" s="184"/>
      <c r="Z267" s="184"/>
      <c r="AA267" s="184"/>
      <c r="AB267" s="184"/>
      <c r="AC267" s="184"/>
      <c r="AD267" s="184"/>
      <c r="AE267" s="164"/>
      <c r="AF267" s="164"/>
      <c r="AG267" s="164"/>
      <c r="AH267" s="164"/>
      <c r="AI267" s="164"/>
      <c r="AJ267" s="189">
        <f t="shared" ref="AJ267:AJ283" si="25">2*COUNTA(C267:AD267)</f>
        <v>0</v>
      </c>
      <c r="AK267" s="150">
        <v>56</v>
      </c>
      <c r="AL267" s="150">
        <f t="shared" si="24"/>
        <v>56</v>
      </c>
    </row>
    <row r="268" ht="26.1" customHeight="1" spans="1:38">
      <c r="A268" s="179" t="s">
        <v>1328</v>
      </c>
      <c r="B268" s="191" t="s">
        <v>1309</v>
      </c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84"/>
      <c r="AB268" s="184"/>
      <c r="AC268" s="184"/>
      <c r="AD268" s="184"/>
      <c r="AE268" s="164"/>
      <c r="AF268" s="164"/>
      <c r="AG268" s="164"/>
      <c r="AH268" s="164"/>
      <c r="AI268" s="164"/>
      <c r="AJ268" s="189">
        <f t="shared" si="25"/>
        <v>0</v>
      </c>
      <c r="AK268" s="150">
        <v>56</v>
      </c>
      <c r="AL268" s="150">
        <f t="shared" si="24"/>
        <v>56</v>
      </c>
    </row>
    <row r="269" ht="26.1" customHeight="1" spans="1:38">
      <c r="A269" s="179" t="s">
        <v>1329</v>
      </c>
      <c r="B269" s="187" t="s">
        <v>1330</v>
      </c>
      <c r="C269" s="164"/>
      <c r="D269" s="164"/>
      <c r="E269" s="164"/>
      <c r="F269" s="164"/>
      <c r="G269" s="164"/>
      <c r="H269" s="184"/>
      <c r="I269" s="184"/>
      <c r="J269" s="164"/>
      <c r="K269" s="164"/>
      <c r="L269" s="164"/>
      <c r="M269" s="18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84"/>
      <c r="AB269" s="184"/>
      <c r="AC269" s="184"/>
      <c r="AD269" s="184"/>
      <c r="AE269" s="164"/>
      <c r="AF269" s="164"/>
      <c r="AG269" s="164"/>
      <c r="AH269" s="164"/>
      <c r="AI269" s="164"/>
      <c r="AJ269" s="189">
        <f t="shared" si="25"/>
        <v>0</v>
      </c>
      <c r="AK269" s="150">
        <v>56</v>
      </c>
      <c r="AL269" s="150">
        <f t="shared" si="24"/>
        <v>56</v>
      </c>
    </row>
    <row r="270" ht="26.1" customHeight="1" spans="1:38">
      <c r="A270" s="179" t="s">
        <v>1331</v>
      </c>
      <c r="B270" s="179"/>
      <c r="C270" s="164"/>
      <c r="D270" s="164"/>
      <c r="E270" s="18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84"/>
      <c r="AB270" s="184"/>
      <c r="AC270" s="184"/>
      <c r="AD270" s="184"/>
      <c r="AE270" s="164"/>
      <c r="AF270" s="164"/>
      <c r="AG270" s="164"/>
      <c r="AH270" s="164"/>
      <c r="AI270" s="164"/>
      <c r="AJ270" s="189">
        <f t="shared" si="25"/>
        <v>0</v>
      </c>
      <c r="AK270" s="150">
        <v>56</v>
      </c>
      <c r="AL270" s="150">
        <f t="shared" si="24"/>
        <v>56</v>
      </c>
    </row>
    <row r="271" ht="26.1" customHeight="1" spans="1:38">
      <c r="A271" s="179" t="s">
        <v>1332</v>
      </c>
      <c r="B271" s="179" t="s">
        <v>1333</v>
      </c>
      <c r="C271" s="164"/>
      <c r="D271" s="164"/>
      <c r="E271" s="164"/>
      <c r="F271" s="164"/>
      <c r="G271" s="164"/>
      <c r="H271" s="184" t="s">
        <v>1119</v>
      </c>
      <c r="I271" s="184" t="s">
        <v>1119</v>
      </c>
      <c r="J271" s="164"/>
      <c r="K271" s="164"/>
      <c r="L271" s="164"/>
      <c r="M271" s="164"/>
      <c r="N271" s="184" t="s">
        <v>1334</v>
      </c>
      <c r="O271" s="184" t="s">
        <v>1119</v>
      </c>
      <c r="P271" s="184"/>
      <c r="Q271" s="184"/>
      <c r="R271" s="164"/>
      <c r="S271" s="164"/>
      <c r="T271" s="164"/>
      <c r="U271" s="164"/>
      <c r="V271" s="164"/>
      <c r="W271" s="184" t="s">
        <v>1334</v>
      </c>
      <c r="X271" s="184" t="s">
        <v>1334</v>
      </c>
      <c r="Y271" s="164"/>
      <c r="Z271" s="164"/>
      <c r="AA271" s="164"/>
      <c r="AB271" s="164"/>
      <c r="AC271" s="164"/>
      <c r="AD271" s="164"/>
      <c r="AE271" s="184"/>
      <c r="AF271" s="184"/>
      <c r="AG271" s="184"/>
      <c r="AH271" s="184"/>
      <c r="AI271" s="164"/>
      <c r="AJ271" s="189">
        <f t="shared" si="25"/>
        <v>12</v>
      </c>
      <c r="AK271" s="150">
        <v>56</v>
      </c>
      <c r="AL271" s="150">
        <f t="shared" si="24"/>
        <v>44</v>
      </c>
    </row>
    <row r="272" ht="26.1" customHeight="1" spans="1:38">
      <c r="A272" s="179" t="s">
        <v>1335</v>
      </c>
      <c r="B272" s="179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84" t="s">
        <v>1193</v>
      </c>
      <c r="N272" s="184" t="s">
        <v>1193</v>
      </c>
      <c r="O272" s="164"/>
      <c r="P272" s="164"/>
      <c r="Q272" s="164"/>
      <c r="R272" s="164"/>
      <c r="S272" s="164"/>
      <c r="T272" s="164"/>
      <c r="U272" s="164"/>
      <c r="V272" s="164"/>
      <c r="W272" s="184" t="s">
        <v>1336</v>
      </c>
      <c r="X272" s="184" t="s">
        <v>1336</v>
      </c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89">
        <f t="shared" si="25"/>
        <v>8</v>
      </c>
      <c r="AK272" s="150">
        <v>56</v>
      </c>
      <c r="AL272" s="150">
        <f t="shared" si="24"/>
        <v>48</v>
      </c>
    </row>
    <row r="273" ht="26.1" customHeight="1" spans="1:38">
      <c r="A273" s="179" t="s">
        <v>1337</v>
      </c>
      <c r="B273" s="179"/>
      <c r="C273" s="164"/>
      <c r="D273" s="164"/>
      <c r="E273" s="164"/>
      <c r="F273" s="184"/>
      <c r="G273" s="18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84"/>
      <c r="AB273" s="184"/>
      <c r="AC273" s="184"/>
      <c r="AD273" s="184"/>
      <c r="AE273" s="164"/>
      <c r="AF273" s="164"/>
      <c r="AG273" s="164"/>
      <c r="AH273" s="164"/>
      <c r="AI273" s="164"/>
      <c r="AJ273" s="189">
        <f t="shared" si="25"/>
        <v>0</v>
      </c>
      <c r="AK273" s="150">
        <v>56</v>
      </c>
      <c r="AL273" s="150">
        <f t="shared" si="24"/>
        <v>56</v>
      </c>
    </row>
    <row r="274" ht="26.1" customHeight="1" spans="1:38">
      <c r="A274" s="179" t="s">
        <v>1338</v>
      </c>
      <c r="B274" s="179"/>
      <c r="C274" s="164" t="s">
        <v>1213</v>
      </c>
      <c r="D274" s="164" t="s">
        <v>1213</v>
      </c>
      <c r="E274" s="164" t="s">
        <v>1213</v>
      </c>
      <c r="F274" s="164" t="s">
        <v>1213</v>
      </c>
      <c r="G274" s="164"/>
      <c r="H274" s="164"/>
      <c r="I274" s="184"/>
      <c r="J274" s="164" t="s">
        <v>1213</v>
      </c>
      <c r="K274" s="164" t="s">
        <v>1213</v>
      </c>
      <c r="L274" s="164"/>
      <c r="M274" s="164"/>
      <c r="N274" s="164"/>
      <c r="O274" s="164"/>
      <c r="P274" s="164"/>
      <c r="Q274" s="164"/>
      <c r="R274" s="164" t="s">
        <v>1213</v>
      </c>
      <c r="S274" s="164" t="s">
        <v>1213</v>
      </c>
      <c r="T274" s="164"/>
      <c r="U274" s="164"/>
      <c r="V274" s="164"/>
      <c r="W274" s="184" t="s">
        <v>1339</v>
      </c>
      <c r="X274" s="184" t="s">
        <v>1339</v>
      </c>
      <c r="Y274" s="184"/>
      <c r="Z274" s="184"/>
      <c r="AA274" s="164"/>
      <c r="AB274" s="164"/>
      <c r="AC274" s="164"/>
      <c r="AD274" s="164"/>
      <c r="AE274" s="164"/>
      <c r="AF274" s="184"/>
      <c r="AG274" s="164"/>
      <c r="AH274" s="164"/>
      <c r="AI274" s="164"/>
      <c r="AJ274" s="189">
        <f t="shared" si="25"/>
        <v>20</v>
      </c>
      <c r="AK274" s="150">
        <v>56</v>
      </c>
      <c r="AL274" s="150">
        <f t="shared" si="24"/>
        <v>36</v>
      </c>
    </row>
    <row r="275" ht="26.1" customHeight="1" spans="1:38">
      <c r="A275" s="179" t="s">
        <v>1340</v>
      </c>
      <c r="B275" s="179"/>
      <c r="C275" s="184"/>
      <c r="D275" s="18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84"/>
      <c r="AB275" s="184"/>
      <c r="AC275" s="184"/>
      <c r="AD275" s="184"/>
      <c r="AE275" s="164"/>
      <c r="AF275" s="164"/>
      <c r="AG275" s="164"/>
      <c r="AH275" s="164"/>
      <c r="AI275" s="164"/>
      <c r="AJ275" s="189">
        <f t="shared" si="25"/>
        <v>0</v>
      </c>
      <c r="AK275" s="150">
        <v>56</v>
      </c>
      <c r="AL275" s="150">
        <f t="shared" si="24"/>
        <v>56</v>
      </c>
    </row>
    <row r="276" ht="26.1" customHeight="1" spans="1:38">
      <c r="A276" s="179" t="s">
        <v>1341</v>
      </c>
      <c r="B276" s="179"/>
      <c r="C276" s="164" t="s">
        <v>1342</v>
      </c>
      <c r="D276" s="164" t="s">
        <v>1342</v>
      </c>
      <c r="E276" s="164" t="s">
        <v>1342</v>
      </c>
      <c r="F276" s="164"/>
      <c r="G276" s="164"/>
      <c r="H276" s="164"/>
      <c r="I276" s="164"/>
      <c r="J276" s="164" t="s">
        <v>1342</v>
      </c>
      <c r="K276" s="164" t="s">
        <v>1342</v>
      </c>
      <c r="L276" s="184"/>
      <c r="M276" s="164" t="s">
        <v>1342</v>
      </c>
      <c r="N276" s="164" t="s">
        <v>1342</v>
      </c>
      <c r="O276" s="164" t="s">
        <v>1175</v>
      </c>
      <c r="P276" s="164" t="s">
        <v>1175</v>
      </c>
      <c r="Q276" s="164"/>
      <c r="R276" s="164"/>
      <c r="S276" s="164"/>
      <c r="T276" s="164" t="s">
        <v>1342</v>
      </c>
      <c r="U276" s="164" t="s">
        <v>1342</v>
      </c>
      <c r="V276" s="164"/>
      <c r="W276" s="184" t="s">
        <v>1170</v>
      </c>
      <c r="X276" s="184" t="s">
        <v>1170</v>
      </c>
      <c r="Y276" s="184"/>
      <c r="Z276" s="184"/>
      <c r="AA276" s="164"/>
      <c r="AB276" s="164"/>
      <c r="AC276" s="164"/>
      <c r="AD276" s="164"/>
      <c r="AE276" s="184"/>
      <c r="AF276" s="184"/>
      <c r="AG276" s="164"/>
      <c r="AH276" s="164"/>
      <c r="AI276" s="164"/>
      <c r="AJ276" s="189">
        <f t="shared" si="25"/>
        <v>26</v>
      </c>
      <c r="AK276" s="150">
        <v>56</v>
      </c>
      <c r="AL276" s="150">
        <f t="shared" si="24"/>
        <v>30</v>
      </c>
    </row>
    <row r="277" ht="26.1" customHeight="1" spans="1:38">
      <c r="A277" s="179" t="s">
        <v>1343</v>
      </c>
      <c r="B277" s="179"/>
      <c r="C277" s="164"/>
      <c r="D277" s="164"/>
      <c r="E277" s="165"/>
      <c r="F277" s="165"/>
      <c r="G277" s="165"/>
      <c r="H277" s="164"/>
      <c r="I277" s="164"/>
      <c r="J277" s="164"/>
      <c r="K277" s="164"/>
      <c r="L277" s="164"/>
      <c r="M277" s="164"/>
      <c r="N277" s="164"/>
      <c r="O277" s="184"/>
      <c r="P277" s="184"/>
      <c r="Q277" s="184"/>
      <c r="R277" s="184"/>
      <c r="S277" s="18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84"/>
      <c r="AD277" s="184"/>
      <c r="AE277" s="184"/>
      <c r="AF277" s="184"/>
      <c r="AG277" s="164"/>
      <c r="AH277" s="164"/>
      <c r="AI277" s="164"/>
      <c r="AJ277" s="189">
        <f t="shared" si="25"/>
        <v>0</v>
      </c>
      <c r="AK277" s="150">
        <v>56</v>
      </c>
      <c r="AL277" s="150">
        <f t="shared" si="24"/>
        <v>56</v>
      </c>
    </row>
    <row r="278" ht="26.1" customHeight="1" spans="1:38">
      <c r="A278" s="179" t="s">
        <v>1344</v>
      </c>
      <c r="B278" s="179" t="s">
        <v>1345</v>
      </c>
      <c r="C278" s="184"/>
      <c r="D278" s="184"/>
      <c r="E278" s="184"/>
      <c r="F278" s="184"/>
      <c r="G278" s="184"/>
      <c r="H278" s="164"/>
      <c r="I278" s="164"/>
      <c r="J278" s="184" t="s">
        <v>1024</v>
      </c>
      <c r="K278" s="184" t="s">
        <v>1024</v>
      </c>
      <c r="L278" s="184"/>
      <c r="M278" s="164"/>
      <c r="N278" s="164"/>
      <c r="O278" s="164"/>
      <c r="P278" s="184"/>
      <c r="Q278" s="184"/>
      <c r="R278" s="164"/>
      <c r="S278" s="164"/>
      <c r="T278" s="184" t="s">
        <v>1024</v>
      </c>
      <c r="U278" s="184" t="s">
        <v>1024</v>
      </c>
      <c r="V278" s="184"/>
      <c r="W278" s="164" t="s">
        <v>1346</v>
      </c>
      <c r="X278" s="164" t="s">
        <v>1346</v>
      </c>
      <c r="Y278" s="164"/>
      <c r="Z278" s="164"/>
      <c r="AA278" s="164"/>
      <c r="AB278" s="165"/>
      <c r="AC278" s="184"/>
      <c r="AD278" s="184"/>
      <c r="AE278" s="164"/>
      <c r="AF278" s="164"/>
      <c r="AG278" s="184"/>
      <c r="AH278" s="184"/>
      <c r="AI278" s="164"/>
      <c r="AJ278" s="189">
        <f t="shared" si="25"/>
        <v>12</v>
      </c>
      <c r="AK278" s="150">
        <v>56</v>
      </c>
      <c r="AL278" s="150">
        <f t="shared" si="24"/>
        <v>44</v>
      </c>
    </row>
    <row r="279" ht="26.1" customHeight="1" spans="1:38">
      <c r="A279" s="179" t="s">
        <v>1347</v>
      </c>
      <c r="B279" s="179"/>
      <c r="C279" s="164" t="s">
        <v>1208</v>
      </c>
      <c r="D279" s="164" t="s">
        <v>1208</v>
      </c>
      <c r="E279" s="184"/>
      <c r="F279" s="184"/>
      <c r="G279" s="184"/>
      <c r="H279" s="165"/>
      <c r="I279" s="165"/>
      <c r="J279" s="184" t="s">
        <v>1348</v>
      </c>
      <c r="K279" s="184" t="s">
        <v>1348</v>
      </c>
      <c r="L279" s="184"/>
      <c r="M279" s="184"/>
      <c r="N279" s="184"/>
      <c r="O279" s="164"/>
      <c r="P279" s="164"/>
      <c r="Q279" s="164"/>
      <c r="R279" s="164"/>
      <c r="S279" s="164"/>
      <c r="T279" s="164" t="s">
        <v>1288</v>
      </c>
      <c r="U279" s="164" t="s">
        <v>1288</v>
      </c>
      <c r="V279" s="164"/>
      <c r="W279" s="164"/>
      <c r="X279" s="164"/>
      <c r="Y279" s="164"/>
      <c r="Z279" s="164"/>
      <c r="AA279" s="184"/>
      <c r="AB279" s="184"/>
      <c r="AC279" s="184"/>
      <c r="AD279" s="184"/>
      <c r="AE279" s="184"/>
      <c r="AF279" s="184"/>
      <c r="AG279" s="184"/>
      <c r="AH279" s="164"/>
      <c r="AI279" s="164"/>
      <c r="AJ279" s="189">
        <f t="shared" si="25"/>
        <v>12</v>
      </c>
      <c r="AK279" s="150">
        <v>56</v>
      </c>
      <c r="AL279" s="150">
        <f t="shared" si="24"/>
        <v>44</v>
      </c>
    </row>
    <row r="280" ht="26.1" customHeight="1" spans="1:38">
      <c r="A280" s="179" t="s">
        <v>1349</v>
      </c>
      <c r="B280" s="179"/>
      <c r="C280" s="184" t="s">
        <v>1350</v>
      </c>
      <c r="D280" s="184" t="s">
        <v>1350</v>
      </c>
      <c r="E280" s="164" t="s">
        <v>1351</v>
      </c>
      <c r="F280" s="184" t="s">
        <v>1351</v>
      </c>
      <c r="G280" s="184"/>
      <c r="H280" s="184" t="s">
        <v>1350</v>
      </c>
      <c r="I280" s="184" t="s">
        <v>1350</v>
      </c>
      <c r="J280" s="164"/>
      <c r="K280" s="164"/>
      <c r="L280" s="164"/>
      <c r="M280" s="164" t="s">
        <v>1346</v>
      </c>
      <c r="N280" s="164" t="s">
        <v>1346</v>
      </c>
      <c r="O280" s="184"/>
      <c r="P280" s="184"/>
      <c r="Q280" s="184"/>
      <c r="R280" s="184"/>
      <c r="S280" s="165"/>
      <c r="T280" s="165"/>
      <c r="U280" s="165"/>
      <c r="V280" s="165"/>
      <c r="W280" s="184"/>
      <c r="X280" s="184"/>
      <c r="Y280" s="184"/>
      <c r="Z280" s="184"/>
      <c r="AA280" s="184"/>
      <c r="AB280" s="184"/>
      <c r="AC280" s="164"/>
      <c r="AD280" s="184"/>
      <c r="AE280" s="164"/>
      <c r="AF280" s="164"/>
      <c r="AG280" s="164"/>
      <c r="AH280" s="164"/>
      <c r="AI280" s="164"/>
      <c r="AJ280" s="189">
        <f t="shared" si="25"/>
        <v>16</v>
      </c>
      <c r="AK280" s="150">
        <v>56</v>
      </c>
      <c r="AL280" s="150">
        <f t="shared" si="24"/>
        <v>40</v>
      </c>
    </row>
    <row r="281" ht="26.1" customHeight="1" spans="1:38">
      <c r="A281" s="179" t="s">
        <v>1352</v>
      </c>
      <c r="B281" s="187"/>
      <c r="C281" s="184"/>
      <c r="D281" s="184"/>
      <c r="E281" s="184" t="s">
        <v>1071</v>
      </c>
      <c r="F281" s="184" t="s">
        <v>1071</v>
      </c>
      <c r="G281" s="184"/>
      <c r="H281" s="184"/>
      <c r="I281" s="184"/>
      <c r="J281" s="164"/>
      <c r="K281" s="164"/>
      <c r="L281" s="164"/>
      <c r="M281" s="184"/>
      <c r="N281" s="184"/>
      <c r="O281" s="184"/>
      <c r="P281" s="184"/>
      <c r="Q281" s="184"/>
      <c r="R281" s="184"/>
      <c r="S281" s="184"/>
      <c r="T281" s="184" t="s">
        <v>1071</v>
      </c>
      <c r="U281" s="184" t="s">
        <v>1107</v>
      </c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64"/>
      <c r="AF281" s="164"/>
      <c r="AG281" s="184"/>
      <c r="AH281" s="184"/>
      <c r="AI281" s="164"/>
      <c r="AJ281" s="189">
        <f t="shared" si="25"/>
        <v>8</v>
      </c>
      <c r="AK281" s="150">
        <v>56</v>
      </c>
      <c r="AL281" s="150">
        <f t="shared" si="24"/>
        <v>48</v>
      </c>
    </row>
    <row r="282" ht="26.1" customHeight="1" spans="1:38">
      <c r="A282" s="179" t="s">
        <v>1353</v>
      </c>
      <c r="B282" s="187"/>
      <c r="C282" s="164"/>
      <c r="D282" s="164"/>
      <c r="E282" s="164"/>
      <c r="F282" s="164"/>
      <c r="G282" s="164"/>
      <c r="H282" s="164"/>
      <c r="I282" s="164"/>
      <c r="J282" s="184"/>
      <c r="K282" s="184"/>
      <c r="L282" s="184"/>
      <c r="M282" s="164"/>
      <c r="N282" s="184"/>
      <c r="O282" s="164"/>
      <c r="P282" s="164"/>
      <c r="Q282" s="164"/>
      <c r="R282" s="164"/>
      <c r="S282" s="164"/>
      <c r="T282" s="184"/>
      <c r="U282" s="184"/>
      <c r="V282" s="184"/>
      <c r="W282" s="164"/>
      <c r="X282" s="164"/>
      <c r="Y282" s="164"/>
      <c r="Z282" s="164"/>
      <c r="AA282" s="184"/>
      <c r="AB282" s="184"/>
      <c r="AC282" s="184"/>
      <c r="AD282" s="184"/>
      <c r="AE282" s="164"/>
      <c r="AF282" s="164"/>
      <c r="AG282" s="184"/>
      <c r="AH282" s="184"/>
      <c r="AI282" s="164"/>
      <c r="AJ282" s="189">
        <f t="shared" si="25"/>
        <v>0</v>
      </c>
      <c r="AK282" s="150">
        <v>56</v>
      </c>
      <c r="AL282" s="150">
        <f t="shared" si="24"/>
        <v>56</v>
      </c>
    </row>
    <row r="283" ht="26.1" customHeight="1" spans="1:38">
      <c r="A283" s="179" t="s">
        <v>1354</v>
      </c>
      <c r="B283" s="179" t="s">
        <v>1355</v>
      </c>
      <c r="C283" s="164" t="s">
        <v>1356</v>
      </c>
      <c r="D283" s="164" t="s">
        <v>1356</v>
      </c>
      <c r="E283" s="184" t="s">
        <v>1357</v>
      </c>
      <c r="F283" s="184" t="s">
        <v>1357</v>
      </c>
      <c r="G283" s="184"/>
      <c r="H283" s="164"/>
      <c r="I283" s="164"/>
      <c r="J283" s="164"/>
      <c r="K283" s="164"/>
      <c r="L283" s="164"/>
      <c r="M283" s="184" t="s">
        <v>1357</v>
      </c>
      <c r="N283" s="184" t="s">
        <v>1357</v>
      </c>
      <c r="O283" s="164"/>
      <c r="P283" s="164"/>
      <c r="Q283" s="164"/>
      <c r="R283" s="164"/>
      <c r="S283" s="164"/>
      <c r="T283" s="164"/>
      <c r="U283" s="164"/>
      <c r="V283" s="164"/>
      <c r="W283" s="164" t="s">
        <v>1045</v>
      </c>
      <c r="X283" s="164" t="s">
        <v>1045</v>
      </c>
      <c r="Y283" s="164"/>
      <c r="Z283" s="164"/>
      <c r="AA283" s="184"/>
      <c r="AB283" s="184"/>
      <c r="AC283" s="184"/>
      <c r="AD283" s="184"/>
      <c r="AE283" s="164"/>
      <c r="AF283" s="164"/>
      <c r="AG283" s="164"/>
      <c r="AH283" s="164"/>
      <c r="AI283" s="164"/>
      <c r="AJ283" s="189">
        <f t="shared" si="25"/>
        <v>16</v>
      </c>
      <c r="AK283" s="150">
        <v>56</v>
      </c>
      <c r="AL283" s="150">
        <f t="shared" si="24"/>
        <v>40</v>
      </c>
    </row>
    <row r="284" ht="27" customHeight="1" spans="1:38">
      <c r="A284" s="183" t="s">
        <v>1358</v>
      </c>
      <c r="B284" s="183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4" t="s">
        <v>1359</v>
      </c>
      <c r="AD284" s="184"/>
      <c r="AE284" s="184"/>
      <c r="AF284" s="184"/>
      <c r="AG284" s="184"/>
      <c r="AH284" s="184"/>
      <c r="AI284" s="164"/>
      <c r="AJ284" s="189">
        <f t="shared" ref="AJ284:AL284" si="26">SUM(AJ246:AJ283)</f>
        <v>216</v>
      </c>
      <c r="AK284" s="174">
        <f t="shared" si="26"/>
        <v>2072</v>
      </c>
      <c r="AL284" s="174">
        <f t="shared" si="26"/>
        <v>1820</v>
      </c>
    </row>
    <row r="285" ht="26.1" customHeight="1" spans="1:38">
      <c r="A285" s="179" t="s">
        <v>1360</v>
      </c>
      <c r="B285" s="179" t="s">
        <v>1299</v>
      </c>
      <c r="C285" s="164" t="s">
        <v>1114</v>
      </c>
      <c r="D285" s="164"/>
      <c r="E285" s="184" t="s">
        <v>1114</v>
      </c>
      <c r="F285" s="184" t="s">
        <v>1114</v>
      </c>
      <c r="G285" s="184"/>
      <c r="H285" s="184" t="s">
        <v>1131</v>
      </c>
      <c r="I285" s="184" t="s">
        <v>1131</v>
      </c>
      <c r="J285" s="164" t="s">
        <v>1361</v>
      </c>
      <c r="K285" s="164" t="s">
        <v>1361</v>
      </c>
      <c r="L285" s="164"/>
      <c r="M285" s="164" t="s">
        <v>1362</v>
      </c>
      <c r="N285" s="164" t="s">
        <v>1362</v>
      </c>
      <c r="O285" s="164" t="s">
        <v>1361</v>
      </c>
      <c r="P285" s="164" t="s">
        <v>1361</v>
      </c>
      <c r="Q285" s="164"/>
      <c r="R285" s="184" t="s">
        <v>1131</v>
      </c>
      <c r="S285" s="184" t="s">
        <v>1131</v>
      </c>
      <c r="T285" s="164" t="s">
        <v>1361</v>
      </c>
      <c r="U285" s="164" t="s">
        <v>1361</v>
      </c>
      <c r="V285" s="164"/>
      <c r="W285" s="184" t="s">
        <v>1114</v>
      </c>
      <c r="X285" s="184" t="s">
        <v>1114</v>
      </c>
      <c r="Y285" s="164"/>
      <c r="Z285" s="164"/>
      <c r="AA285" s="184"/>
      <c r="AB285" s="184"/>
      <c r="AC285" s="184"/>
      <c r="AD285" s="184"/>
      <c r="AE285" s="184"/>
      <c r="AF285" s="184"/>
      <c r="AG285" s="184"/>
      <c r="AH285" s="184"/>
      <c r="AI285" s="164"/>
      <c r="AJ285" s="167">
        <f t="shared" ref="AJ285:AJ288" si="27">2*COUNTA(C285:AD285)</f>
        <v>34</v>
      </c>
      <c r="AK285" s="150">
        <v>56</v>
      </c>
      <c r="AL285" s="150">
        <f t="shared" ref="AL285:AL287" si="28">AK285-AJ285</f>
        <v>22</v>
      </c>
    </row>
    <row r="286" ht="26.1" customHeight="1" spans="1:38">
      <c r="A286" s="179" t="s">
        <v>1363</v>
      </c>
      <c r="B286" s="179" t="s">
        <v>1364</v>
      </c>
      <c r="C286" s="184" t="s">
        <v>1137</v>
      </c>
      <c r="D286" s="184" t="s">
        <v>1137</v>
      </c>
      <c r="E286" s="164" t="s">
        <v>1161</v>
      </c>
      <c r="F286" s="164" t="s">
        <v>1161</v>
      </c>
      <c r="G286" s="184"/>
      <c r="H286" s="184" t="s">
        <v>1137</v>
      </c>
      <c r="I286" s="184" t="s">
        <v>1183</v>
      </c>
      <c r="J286" s="184" t="s">
        <v>1161</v>
      </c>
      <c r="K286" s="184" t="s">
        <v>1161</v>
      </c>
      <c r="L286" s="184"/>
      <c r="M286" s="184" t="s">
        <v>1183</v>
      </c>
      <c r="N286" s="184" t="s">
        <v>1183</v>
      </c>
      <c r="O286" s="184" t="s">
        <v>1220</v>
      </c>
      <c r="P286" s="184" t="s">
        <v>1220</v>
      </c>
      <c r="Q286" s="184"/>
      <c r="R286" s="184" t="s">
        <v>1137</v>
      </c>
      <c r="S286" s="184" t="s">
        <v>1183</v>
      </c>
      <c r="T286" s="184" t="s">
        <v>1161</v>
      </c>
      <c r="U286" s="184" t="s">
        <v>1161</v>
      </c>
      <c r="V286" s="184"/>
      <c r="W286" s="184" t="s">
        <v>1362</v>
      </c>
      <c r="X286" s="184" t="s">
        <v>1362</v>
      </c>
      <c r="Y286" s="168"/>
      <c r="Z286" s="168"/>
      <c r="AA286" s="164" t="s">
        <v>1175</v>
      </c>
      <c r="AB286" s="164" t="s">
        <v>1175</v>
      </c>
      <c r="AC286" s="164" t="s">
        <v>1175</v>
      </c>
      <c r="AD286" s="184" t="s">
        <v>1137</v>
      </c>
      <c r="AE286" s="164"/>
      <c r="AF286" s="164"/>
      <c r="AG286" s="184"/>
      <c r="AH286" s="184"/>
      <c r="AI286" s="164"/>
      <c r="AJ286" s="167">
        <f>2*COUNTA(C286:AB286)</f>
        <v>40</v>
      </c>
      <c r="AK286" s="150">
        <v>56</v>
      </c>
      <c r="AL286" s="150">
        <f t="shared" si="28"/>
        <v>16</v>
      </c>
    </row>
    <row r="287" ht="26.1" customHeight="1" spans="1:38">
      <c r="A287" s="179" t="s">
        <v>1365</v>
      </c>
      <c r="B287" s="187" t="s">
        <v>1366</v>
      </c>
      <c r="C287" s="184" t="s">
        <v>1367</v>
      </c>
      <c r="D287" s="184" t="s">
        <v>1367</v>
      </c>
      <c r="E287" s="164"/>
      <c r="F287" s="164"/>
      <c r="G287" s="164"/>
      <c r="H287" s="164" t="s">
        <v>1351</v>
      </c>
      <c r="I287" s="164" t="s">
        <v>1351</v>
      </c>
      <c r="J287" s="184" t="s">
        <v>1368</v>
      </c>
      <c r="K287" s="184" t="s">
        <v>1368</v>
      </c>
      <c r="L287" s="164"/>
      <c r="M287" s="184" t="s">
        <v>1367</v>
      </c>
      <c r="N287" s="184" t="s">
        <v>1367</v>
      </c>
      <c r="O287" s="184"/>
      <c r="P287" s="184"/>
      <c r="Q287" s="184"/>
      <c r="R287" s="184" t="s">
        <v>1296</v>
      </c>
      <c r="S287" s="184" t="s">
        <v>1296</v>
      </c>
      <c r="T287" s="184"/>
      <c r="U287" s="184"/>
      <c r="V287" s="164"/>
      <c r="W287" s="184" t="s">
        <v>1011</v>
      </c>
      <c r="X287" s="184" t="s">
        <v>1011</v>
      </c>
      <c r="Y287" s="164"/>
      <c r="Z287" s="164"/>
      <c r="AA287" s="164" t="s">
        <v>1351</v>
      </c>
      <c r="AB287" s="164" t="s">
        <v>1351</v>
      </c>
      <c r="AC287" s="184"/>
      <c r="AD287" s="184"/>
      <c r="AE287" s="184" t="s">
        <v>1369</v>
      </c>
      <c r="AF287" s="184" t="s">
        <v>1369</v>
      </c>
      <c r="AG287" s="184" t="s">
        <v>1369</v>
      </c>
      <c r="AH287" s="184" t="s">
        <v>1369</v>
      </c>
      <c r="AI287" s="164"/>
      <c r="AJ287" s="167">
        <f t="shared" si="27"/>
        <v>28</v>
      </c>
      <c r="AK287" s="150">
        <v>56</v>
      </c>
      <c r="AL287" s="150">
        <f t="shared" si="28"/>
        <v>28</v>
      </c>
    </row>
    <row r="288" ht="26.1" customHeight="1" spans="1:38">
      <c r="A288" s="179" t="s">
        <v>1370</v>
      </c>
      <c r="B288" s="187"/>
      <c r="C288" s="164"/>
      <c r="D288" s="164"/>
      <c r="E288" s="164"/>
      <c r="F288" s="164"/>
      <c r="G288" s="164"/>
      <c r="H288" s="184" t="s">
        <v>1369</v>
      </c>
      <c r="I288" s="184" t="s">
        <v>1369</v>
      </c>
      <c r="J288" s="164" t="s">
        <v>1362</v>
      </c>
      <c r="K288" s="164" t="s">
        <v>1362</v>
      </c>
      <c r="L288" s="164"/>
      <c r="M288" s="184" t="s">
        <v>1296</v>
      </c>
      <c r="N288" s="184" t="s">
        <v>1296</v>
      </c>
      <c r="O288" s="164" t="s">
        <v>1213</v>
      </c>
      <c r="P288" s="164" t="s">
        <v>1213</v>
      </c>
      <c r="Q288" s="164"/>
      <c r="R288" s="164" t="s">
        <v>1351</v>
      </c>
      <c r="S288" s="164" t="s">
        <v>1351</v>
      </c>
      <c r="T288" s="164" t="s">
        <v>1362</v>
      </c>
      <c r="U288" s="164" t="s">
        <v>1362</v>
      </c>
      <c r="V288" s="164"/>
      <c r="W288" s="184" t="s">
        <v>1368</v>
      </c>
      <c r="X288" s="184" t="s">
        <v>1368</v>
      </c>
      <c r="Y288" s="164"/>
      <c r="Z288" s="164"/>
      <c r="AA288" s="184"/>
      <c r="AB288" s="184"/>
      <c r="AC288" s="184"/>
      <c r="AD288" s="184"/>
      <c r="AE288" s="184"/>
      <c r="AF288" s="184"/>
      <c r="AG288" s="184"/>
      <c r="AH288" s="184"/>
      <c r="AI288" s="164"/>
      <c r="AJ288" s="167">
        <f t="shared" si="27"/>
        <v>28</v>
      </c>
      <c r="AK288" s="150">
        <v>56</v>
      </c>
      <c r="AL288" s="150">
        <f t="shared" ref="AL288:AL294" si="29">AK288-AJ288</f>
        <v>28</v>
      </c>
    </row>
    <row r="289" ht="26.1" customHeight="1" spans="1:38">
      <c r="A289" s="179" t="s">
        <v>1371</v>
      </c>
      <c r="B289" s="187"/>
      <c r="C289" s="165"/>
      <c r="D289" s="165"/>
      <c r="E289" s="165"/>
      <c r="F289" s="184"/>
      <c r="G289" s="184"/>
      <c r="H289" s="184"/>
      <c r="I289" s="184"/>
      <c r="J289" s="184"/>
      <c r="K289" s="184"/>
      <c r="L289" s="184"/>
      <c r="M289" s="164"/>
      <c r="N289" s="16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64"/>
      <c r="AF289" s="164"/>
      <c r="AG289" s="184"/>
      <c r="AH289" s="184"/>
      <c r="AI289" s="164"/>
      <c r="AJ289" s="167">
        <f>2*COUNTA(E289:AD289)</f>
        <v>0</v>
      </c>
      <c r="AK289" s="150">
        <v>56</v>
      </c>
      <c r="AL289" s="150">
        <f t="shared" si="29"/>
        <v>56</v>
      </c>
    </row>
    <row r="290" ht="26.1" customHeight="1" spans="1:38">
      <c r="A290" s="179" t="s">
        <v>1372</v>
      </c>
      <c r="B290" s="187" t="s">
        <v>1373</v>
      </c>
      <c r="C290" s="184" t="s">
        <v>1150</v>
      </c>
      <c r="D290" s="184" t="s">
        <v>1150</v>
      </c>
      <c r="E290" s="164"/>
      <c r="F290" s="164"/>
      <c r="G290" s="164"/>
      <c r="H290" s="164" t="s">
        <v>1374</v>
      </c>
      <c r="I290" s="164" t="s">
        <v>1374</v>
      </c>
      <c r="J290" s="184" t="s">
        <v>1092</v>
      </c>
      <c r="K290" s="184" t="s">
        <v>1092</v>
      </c>
      <c r="L290" s="184"/>
      <c r="M290" s="164" t="s">
        <v>1374</v>
      </c>
      <c r="N290" s="164" t="s">
        <v>1374</v>
      </c>
      <c r="O290" s="164" t="s">
        <v>1375</v>
      </c>
      <c r="P290" s="164" t="s">
        <v>1375</v>
      </c>
      <c r="Q290" s="164"/>
      <c r="R290" s="164" t="s">
        <v>1141</v>
      </c>
      <c r="S290" s="164" t="s">
        <v>1141</v>
      </c>
      <c r="T290" s="164" t="s">
        <v>1116</v>
      </c>
      <c r="U290" s="164" t="s">
        <v>1116</v>
      </c>
      <c r="V290" s="184"/>
      <c r="W290" s="184" t="s">
        <v>1376</v>
      </c>
      <c r="X290" s="184" t="s">
        <v>1376</v>
      </c>
      <c r="Y290" s="164"/>
      <c r="Z290" s="164"/>
      <c r="AA290" s="164"/>
      <c r="AB290" s="164"/>
      <c r="AC290" s="164"/>
      <c r="AD290" s="164"/>
      <c r="AE290" s="164"/>
      <c r="AF290" s="164"/>
      <c r="AG290" s="184"/>
      <c r="AH290" s="184"/>
      <c r="AI290" s="164"/>
      <c r="AJ290" s="167">
        <f t="shared" ref="AJ290:AJ293" si="30">2*COUNTA(C290:AD290)</f>
        <v>32</v>
      </c>
      <c r="AK290" s="150">
        <v>56</v>
      </c>
      <c r="AL290" s="150">
        <f t="shared" si="29"/>
        <v>24</v>
      </c>
    </row>
    <row r="291" ht="26.1" customHeight="1" spans="1:38">
      <c r="A291" s="179" t="s">
        <v>1377</v>
      </c>
      <c r="B291" s="187" t="s">
        <v>1378</v>
      </c>
      <c r="C291" s="184" t="s">
        <v>1379</v>
      </c>
      <c r="D291" s="184" t="s">
        <v>1379</v>
      </c>
      <c r="E291" s="164" t="s">
        <v>1380</v>
      </c>
      <c r="F291" s="164" t="s">
        <v>1380</v>
      </c>
      <c r="G291" s="164"/>
      <c r="H291" s="184"/>
      <c r="I291" s="184"/>
      <c r="J291" s="184" t="s">
        <v>1379</v>
      </c>
      <c r="K291" s="184" t="s">
        <v>1379</v>
      </c>
      <c r="L291" s="184"/>
      <c r="M291" s="184" t="s">
        <v>1379</v>
      </c>
      <c r="N291" s="184" t="s">
        <v>1379</v>
      </c>
      <c r="O291" s="184" t="s">
        <v>1381</v>
      </c>
      <c r="P291" s="184" t="s">
        <v>1381</v>
      </c>
      <c r="Q291" s="184"/>
      <c r="R291" s="184"/>
      <c r="S291" s="184"/>
      <c r="T291" s="164" t="s">
        <v>1178</v>
      </c>
      <c r="U291" s="164" t="s">
        <v>1178</v>
      </c>
      <c r="V291" s="184"/>
      <c r="W291" s="184" t="s">
        <v>1379</v>
      </c>
      <c r="X291" s="184" t="s">
        <v>1379</v>
      </c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64"/>
      <c r="AJ291" s="167">
        <f t="shared" si="30"/>
        <v>28</v>
      </c>
      <c r="AK291" s="150">
        <v>56</v>
      </c>
      <c r="AL291" s="150">
        <f t="shared" si="29"/>
        <v>28</v>
      </c>
    </row>
    <row r="292" ht="26.1" customHeight="1" spans="1:38">
      <c r="A292" s="179" t="s">
        <v>1382</v>
      </c>
      <c r="B292" s="187"/>
      <c r="C292" s="164" t="s">
        <v>1383</v>
      </c>
      <c r="D292" s="164" t="s">
        <v>1383</v>
      </c>
      <c r="E292" s="164" t="s">
        <v>1384</v>
      </c>
      <c r="F292" s="164" t="s">
        <v>1384</v>
      </c>
      <c r="G292" s="164"/>
      <c r="H292" s="164" t="s">
        <v>1384</v>
      </c>
      <c r="I292" s="164" t="s">
        <v>1384</v>
      </c>
      <c r="J292" s="184" t="s">
        <v>1385</v>
      </c>
      <c r="K292" s="184" t="s">
        <v>1385</v>
      </c>
      <c r="L292" s="184"/>
      <c r="M292" s="164" t="s">
        <v>1384</v>
      </c>
      <c r="N292" s="164" t="s">
        <v>1384</v>
      </c>
      <c r="O292" s="184" t="s">
        <v>1386</v>
      </c>
      <c r="P292" s="184" t="s">
        <v>1386</v>
      </c>
      <c r="Q292" s="184"/>
      <c r="R292" s="184" t="s">
        <v>1387</v>
      </c>
      <c r="S292" s="184"/>
      <c r="T292" s="184" t="s">
        <v>1376</v>
      </c>
      <c r="U292" s="184" t="s">
        <v>1376</v>
      </c>
      <c r="W292" s="164" t="s">
        <v>1384</v>
      </c>
      <c r="X292" s="164" t="s">
        <v>1384</v>
      </c>
      <c r="Y292" s="164"/>
      <c r="Z292" s="164"/>
      <c r="AA292" s="184"/>
      <c r="AB292" s="184"/>
      <c r="AC292" s="164"/>
      <c r="AD292" s="164"/>
      <c r="AE292" s="184"/>
      <c r="AF292" s="184"/>
      <c r="AG292" s="184" t="s">
        <v>1374</v>
      </c>
      <c r="AH292" s="184" t="s">
        <v>1374</v>
      </c>
      <c r="AI292" s="164"/>
      <c r="AJ292" s="167">
        <f t="shared" si="30"/>
        <v>34</v>
      </c>
      <c r="AK292" s="150">
        <v>56</v>
      </c>
      <c r="AL292" s="150">
        <f t="shared" si="29"/>
        <v>22</v>
      </c>
    </row>
    <row r="293" ht="26.1" customHeight="1" spans="1:38">
      <c r="A293" s="179" t="s">
        <v>1388</v>
      </c>
      <c r="B293" s="187" t="s">
        <v>1389</v>
      </c>
      <c r="C293" s="184" t="s">
        <v>1386</v>
      </c>
      <c r="D293" s="184" t="s">
        <v>1386</v>
      </c>
      <c r="E293" s="184"/>
      <c r="F293" s="184" t="s">
        <v>1387</v>
      </c>
      <c r="G293" s="184"/>
      <c r="H293" s="184" t="s">
        <v>1386</v>
      </c>
      <c r="I293" s="184" t="s">
        <v>1386</v>
      </c>
      <c r="J293" s="184" t="s">
        <v>1386</v>
      </c>
      <c r="K293" s="184" t="s">
        <v>1386</v>
      </c>
      <c r="L293" s="164"/>
      <c r="M293" s="184"/>
      <c r="N293" s="184"/>
      <c r="O293" s="184" t="s">
        <v>1387</v>
      </c>
      <c r="P293" s="184" t="s">
        <v>1387</v>
      </c>
      <c r="Q293" s="184"/>
      <c r="R293" s="164" t="s">
        <v>1374</v>
      </c>
      <c r="S293" s="164" t="s">
        <v>1374</v>
      </c>
      <c r="T293" s="184" t="s">
        <v>1381</v>
      </c>
      <c r="U293" s="184" t="s">
        <v>1381</v>
      </c>
      <c r="V293" s="164"/>
      <c r="W293" s="164" t="s">
        <v>1374</v>
      </c>
      <c r="X293" s="164" t="s">
        <v>1374</v>
      </c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64"/>
      <c r="AJ293" s="167">
        <f t="shared" si="30"/>
        <v>30</v>
      </c>
      <c r="AK293" s="150">
        <v>56</v>
      </c>
      <c r="AL293" s="150">
        <f t="shared" si="29"/>
        <v>26</v>
      </c>
    </row>
    <row r="294" ht="26.1" customHeight="1" spans="1:38">
      <c r="A294" s="179" t="s">
        <v>1390</v>
      </c>
      <c r="B294" s="179" t="s">
        <v>1391</v>
      </c>
      <c r="C294" s="164" t="s">
        <v>1392</v>
      </c>
      <c r="D294" s="164" t="s">
        <v>1392</v>
      </c>
      <c r="E294" s="184" t="s">
        <v>1393</v>
      </c>
      <c r="F294" s="184" t="s">
        <v>1393</v>
      </c>
      <c r="G294" s="184"/>
      <c r="H294" s="164" t="s">
        <v>1392</v>
      </c>
      <c r="I294" s="164" t="s">
        <v>1392</v>
      </c>
      <c r="J294" s="164" t="s">
        <v>1394</v>
      </c>
      <c r="K294" s="164"/>
      <c r="L294" s="164"/>
      <c r="M294" s="164" t="s">
        <v>1392</v>
      </c>
      <c r="N294" s="164" t="s">
        <v>1392</v>
      </c>
      <c r="O294" s="164" t="s">
        <v>1394</v>
      </c>
      <c r="P294" s="164" t="s">
        <v>1394</v>
      </c>
      <c r="Q294" s="164"/>
      <c r="R294" s="164" t="s">
        <v>1395</v>
      </c>
      <c r="S294" s="164" t="s">
        <v>1395</v>
      </c>
      <c r="T294" s="164"/>
      <c r="U294" s="164"/>
      <c r="V294" s="164"/>
      <c r="W294" s="164" t="s">
        <v>1392</v>
      </c>
      <c r="X294" s="164" t="s">
        <v>1392</v>
      </c>
      <c r="Y294" s="184"/>
      <c r="Z294" s="184"/>
      <c r="AA294" s="184"/>
      <c r="AC294" s="164" t="s">
        <v>1392</v>
      </c>
      <c r="AD294" s="164" t="s">
        <v>1392</v>
      </c>
      <c r="AE294" s="165"/>
      <c r="AF294" s="164"/>
      <c r="AG294" s="184"/>
      <c r="AH294" s="184"/>
      <c r="AI294" s="164"/>
      <c r="AJ294" s="167">
        <f>2*COUNTA(D294:AD294)</f>
        <v>32</v>
      </c>
      <c r="AK294" s="150">
        <v>56</v>
      </c>
      <c r="AL294" s="150">
        <f t="shared" si="29"/>
        <v>24</v>
      </c>
    </row>
    <row r="295" ht="26.1" customHeight="1" spans="1:38">
      <c r="A295" s="179" t="s">
        <v>1396</v>
      </c>
      <c r="B295" s="192"/>
      <c r="C295" s="164" t="s">
        <v>1397</v>
      </c>
      <c r="D295" s="164" t="s">
        <v>1397</v>
      </c>
      <c r="E295" s="164" t="s">
        <v>1398</v>
      </c>
      <c r="F295" s="164" t="s">
        <v>1398</v>
      </c>
      <c r="G295" s="164"/>
      <c r="H295" s="164" t="s">
        <v>1395</v>
      </c>
      <c r="I295" s="164" t="s">
        <v>1395</v>
      </c>
      <c r="J295" s="164" t="s">
        <v>1399</v>
      </c>
      <c r="K295" s="164" t="s">
        <v>1399</v>
      </c>
      <c r="L295" s="164"/>
      <c r="M295" s="184" t="s">
        <v>1290</v>
      </c>
      <c r="N295" s="184" t="s">
        <v>1290</v>
      </c>
      <c r="O295" s="164" t="s">
        <v>1400</v>
      </c>
      <c r="P295" s="164" t="s">
        <v>1400</v>
      </c>
      <c r="Q295" s="164"/>
      <c r="R295" s="164" t="s">
        <v>1380</v>
      </c>
      <c r="S295" s="164" t="s">
        <v>1380</v>
      </c>
      <c r="T295" s="184" t="s">
        <v>1279</v>
      </c>
      <c r="U295" s="184" t="s">
        <v>1279</v>
      </c>
      <c r="V295" s="184"/>
      <c r="W295" s="184" t="s">
        <v>1393</v>
      </c>
      <c r="X295" s="184" t="s">
        <v>1393</v>
      </c>
      <c r="Y295" s="164"/>
      <c r="Z295" s="164"/>
      <c r="AA295" s="164"/>
      <c r="AB295" s="164"/>
      <c r="AC295" s="164"/>
      <c r="AE295" s="164" t="s">
        <v>1395</v>
      </c>
      <c r="AF295" s="164" t="s">
        <v>1395</v>
      </c>
      <c r="AG295" s="164" t="s">
        <v>1401</v>
      </c>
      <c r="AH295" s="164" t="s">
        <v>1401</v>
      </c>
      <c r="AI295" s="164"/>
      <c r="AJ295" s="167">
        <f t="shared" ref="AJ295:AJ297" si="31">2*COUNTA(C295:AD295)</f>
        <v>36</v>
      </c>
      <c r="AK295" s="150">
        <v>56</v>
      </c>
      <c r="AL295" s="150">
        <f t="shared" ref="AL295:AL307" si="32">AK295-AJ295</f>
        <v>20</v>
      </c>
    </row>
    <row r="296" ht="26.1" customHeight="1" spans="1:38">
      <c r="A296" s="179" t="s">
        <v>1402</v>
      </c>
      <c r="B296" s="192"/>
      <c r="C296" s="184" t="s">
        <v>1403</v>
      </c>
      <c r="D296" s="184" t="s">
        <v>1403</v>
      </c>
      <c r="E296" s="164" t="s">
        <v>980</v>
      </c>
      <c r="F296" s="164" t="s">
        <v>980</v>
      </c>
      <c r="G296" s="164"/>
      <c r="H296" s="164" t="s">
        <v>1404</v>
      </c>
      <c r="I296" s="164" t="s">
        <v>1404</v>
      </c>
      <c r="J296" s="184" t="s">
        <v>1405</v>
      </c>
      <c r="K296" s="184" t="s">
        <v>1405</v>
      </c>
      <c r="L296" s="184"/>
      <c r="M296" s="164" t="s">
        <v>1406</v>
      </c>
      <c r="N296" s="164" t="s">
        <v>1406</v>
      </c>
      <c r="O296" s="184" t="s">
        <v>1393</v>
      </c>
      <c r="P296" s="184" t="s">
        <v>1393</v>
      </c>
      <c r="Q296" s="184"/>
      <c r="R296" s="184" t="s">
        <v>1393</v>
      </c>
      <c r="S296" s="184" t="s">
        <v>1393</v>
      </c>
      <c r="T296" s="164" t="s">
        <v>1398</v>
      </c>
      <c r="U296" s="184" t="s">
        <v>1398</v>
      </c>
      <c r="V296" s="184"/>
      <c r="W296" s="184" t="s">
        <v>1403</v>
      </c>
      <c r="X296" s="184" t="s">
        <v>1403</v>
      </c>
      <c r="Y296" s="184"/>
      <c r="Z296" s="184"/>
      <c r="AA296" s="164" t="s">
        <v>1380</v>
      </c>
      <c r="AB296" s="164" t="s">
        <v>1380</v>
      </c>
      <c r="AC296" s="164"/>
      <c r="AD296" s="164"/>
      <c r="AE296" s="164"/>
      <c r="AF296" s="164"/>
      <c r="AG296" s="164" t="s">
        <v>1407</v>
      </c>
      <c r="AH296" s="164" t="s">
        <v>1407</v>
      </c>
      <c r="AI296" s="164"/>
      <c r="AJ296" s="167">
        <f t="shared" si="31"/>
        <v>40</v>
      </c>
      <c r="AK296" s="150">
        <v>56</v>
      </c>
      <c r="AL296" s="150">
        <f t="shared" si="32"/>
        <v>16</v>
      </c>
    </row>
    <row r="297" ht="26.1" customHeight="1" spans="1:38">
      <c r="A297" s="179" t="s">
        <v>1408</v>
      </c>
      <c r="B297" s="192"/>
      <c r="C297" s="164" t="s">
        <v>1395</v>
      </c>
      <c r="D297" s="164" t="s">
        <v>1395</v>
      </c>
      <c r="E297" s="184" t="s">
        <v>1403</v>
      </c>
      <c r="F297" s="184" t="s">
        <v>1403</v>
      </c>
      <c r="G297" s="184"/>
      <c r="H297" s="164"/>
      <c r="I297" s="164"/>
      <c r="J297" s="164" t="s">
        <v>1409</v>
      </c>
      <c r="K297" s="164" t="s">
        <v>1409</v>
      </c>
      <c r="L297" s="164"/>
      <c r="M297" s="164" t="s">
        <v>1410</v>
      </c>
      <c r="N297" s="164" t="s">
        <v>1410</v>
      </c>
      <c r="O297" s="184" t="s">
        <v>1380</v>
      </c>
      <c r="P297" s="184" t="s">
        <v>1380</v>
      </c>
      <c r="Q297" s="184"/>
      <c r="R297" s="164" t="s">
        <v>1410</v>
      </c>
      <c r="S297" s="164" t="s">
        <v>1410</v>
      </c>
      <c r="T297" s="164" t="s">
        <v>1409</v>
      </c>
      <c r="U297" s="164" t="s">
        <v>1409</v>
      </c>
      <c r="V297" s="164"/>
      <c r="W297" s="164" t="s">
        <v>1410</v>
      </c>
      <c r="X297" s="164" t="s">
        <v>1410</v>
      </c>
      <c r="Y297" s="184"/>
      <c r="Z297" s="184"/>
      <c r="AA297" s="164" t="s">
        <v>1393</v>
      </c>
      <c r="AB297" s="164" t="s">
        <v>1393</v>
      </c>
      <c r="AC297" s="164"/>
      <c r="AD297" s="164"/>
      <c r="AE297" s="164"/>
      <c r="AF297" s="164" t="s">
        <v>1393</v>
      </c>
      <c r="AG297" s="184" t="s">
        <v>1400</v>
      </c>
      <c r="AH297" s="184" t="s">
        <v>1400</v>
      </c>
      <c r="AI297" s="164"/>
      <c r="AJ297" s="167">
        <f t="shared" si="31"/>
        <v>36</v>
      </c>
      <c r="AK297" s="150">
        <v>56</v>
      </c>
      <c r="AL297" s="150">
        <f t="shared" si="32"/>
        <v>20</v>
      </c>
    </row>
    <row r="298" ht="26.1" customHeight="1" spans="1:38">
      <c r="A298" s="179" t="s">
        <v>1411</v>
      </c>
      <c r="B298" s="192"/>
      <c r="C298" s="164" t="s">
        <v>1183</v>
      </c>
      <c r="D298" s="164" t="s">
        <v>1183</v>
      </c>
      <c r="E298" s="184" t="s">
        <v>1405</v>
      </c>
      <c r="F298" s="184" t="s">
        <v>1405</v>
      </c>
      <c r="G298" s="184"/>
      <c r="H298" s="184"/>
      <c r="I298" s="184"/>
      <c r="J298" s="165" t="s">
        <v>1412</v>
      </c>
      <c r="K298" s="165" t="s">
        <v>1412</v>
      </c>
      <c r="L298" s="165"/>
      <c r="M298" s="184" t="s">
        <v>1413</v>
      </c>
      <c r="N298" s="184" t="s">
        <v>1413</v>
      </c>
      <c r="O298" s="165" t="s">
        <v>1414</v>
      </c>
      <c r="P298" s="152" t="s">
        <v>1414</v>
      </c>
      <c r="Q298" s="184"/>
      <c r="R298" s="184" t="s">
        <v>1413</v>
      </c>
      <c r="S298" s="184" t="s">
        <v>1413</v>
      </c>
      <c r="T298" s="184"/>
      <c r="U298" s="184"/>
      <c r="V298" s="184"/>
      <c r="W298" s="164" t="s">
        <v>1406</v>
      </c>
      <c r="X298" s="164" t="s">
        <v>1406</v>
      </c>
      <c r="Y298" s="164"/>
      <c r="Z298" s="164"/>
      <c r="AA298" s="164" t="s">
        <v>1401</v>
      </c>
      <c r="AB298" s="164" t="s">
        <v>1401</v>
      </c>
      <c r="AC298" s="164" t="s">
        <v>1401</v>
      </c>
      <c r="AD298" s="164" t="s">
        <v>1401</v>
      </c>
      <c r="AE298" s="164"/>
      <c r="AF298" s="164"/>
      <c r="AG298" s="164"/>
      <c r="AH298" s="164"/>
      <c r="AI298" s="164"/>
      <c r="AJ298" s="167">
        <f>2*COUNTA(H298:AD298)</f>
        <v>28</v>
      </c>
      <c r="AK298" s="150">
        <v>56</v>
      </c>
      <c r="AL298" s="150">
        <f t="shared" si="32"/>
        <v>28</v>
      </c>
    </row>
    <row r="299" ht="26.1" customHeight="1" spans="1:38">
      <c r="A299" s="179" t="s">
        <v>1415</v>
      </c>
      <c r="B299" s="192"/>
      <c r="C299" s="184" t="s">
        <v>1284</v>
      </c>
      <c r="D299" s="184" t="s">
        <v>1284</v>
      </c>
      <c r="E299" s="184" t="s">
        <v>1284</v>
      </c>
      <c r="F299" s="184" t="s">
        <v>1284</v>
      </c>
      <c r="G299" s="184"/>
      <c r="H299" s="164" t="s">
        <v>1380</v>
      </c>
      <c r="I299" s="164" t="s">
        <v>1380</v>
      </c>
      <c r="J299" s="164" t="s">
        <v>1406</v>
      </c>
      <c r="K299" s="164" t="s">
        <v>1406</v>
      </c>
      <c r="L299" s="164"/>
      <c r="M299" s="184" t="s">
        <v>1164</v>
      </c>
      <c r="N299" s="184" t="s">
        <v>1164</v>
      </c>
      <c r="O299" s="184" t="s">
        <v>1405</v>
      </c>
      <c r="P299" s="184" t="s">
        <v>1405</v>
      </c>
      <c r="Q299" s="184"/>
      <c r="R299" s="184" t="s">
        <v>1412</v>
      </c>
      <c r="S299" s="184" t="s">
        <v>1412</v>
      </c>
      <c r="T299" s="164"/>
      <c r="U299" s="164"/>
      <c r="V299" s="164"/>
      <c r="W299" s="164" t="s">
        <v>1395</v>
      </c>
      <c r="X299" s="164" t="s">
        <v>1395</v>
      </c>
      <c r="Y299" s="184"/>
      <c r="Z299" s="184"/>
      <c r="AA299" s="184" t="s">
        <v>1290</v>
      </c>
      <c r="AB299" s="184" t="s">
        <v>1290</v>
      </c>
      <c r="AC299" s="184"/>
      <c r="AD299" s="184"/>
      <c r="AE299" s="184"/>
      <c r="AF299" s="184"/>
      <c r="AG299" s="184" t="s">
        <v>1416</v>
      </c>
      <c r="AH299" s="184" t="s">
        <v>1416</v>
      </c>
      <c r="AI299" s="164"/>
      <c r="AJ299" s="167">
        <f t="shared" ref="AJ299:AJ301" si="33">2*COUNTA(C299:AD299)</f>
        <v>36</v>
      </c>
      <c r="AK299" s="150">
        <v>56</v>
      </c>
      <c r="AL299" s="150">
        <f t="shared" si="32"/>
        <v>20</v>
      </c>
    </row>
    <row r="300" ht="26.1" customHeight="1" spans="1:38">
      <c r="A300" s="179" t="s">
        <v>1417</v>
      </c>
      <c r="B300" s="192"/>
      <c r="C300" s="164" t="s">
        <v>1418</v>
      </c>
      <c r="D300" s="164" t="s">
        <v>1418</v>
      </c>
      <c r="E300" s="164" t="s">
        <v>1399</v>
      </c>
      <c r="F300" s="164" t="s">
        <v>1399</v>
      </c>
      <c r="G300" s="164"/>
      <c r="H300" s="165" t="s">
        <v>1419</v>
      </c>
      <c r="I300" s="165" t="s">
        <v>1419</v>
      </c>
      <c r="J300" s="164"/>
      <c r="K300" s="164" t="s">
        <v>1394</v>
      </c>
      <c r="L300" s="164"/>
      <c r="M300" s="164" t="s">
        <v>1418</v>
      </c>
      <c r="N300" s="164" t="s">
        <v>1418</v>
      </c>
      <c r="O300" s="164" t="s">
        <v>1420</v>
      </c>
      <c r="P300" s="164" t="s">
        <v>1420</v>
      </c>
      <c r="Q300" s="164"/>
      <c r="R300" s="164" t="s">
        <v>1418</v>
      </c>
      <c r="S300" s="164" t="s">
        <v>1418</v>
      </c>
      <c r="T300" s="164" t="s">
        <v>1394</v>
      </c>
      <c r="U300" s="164" t="s">
        <v>1394</v>
      </c>
      <c r="V300" s="164"/>
      <c r="W300" s="164" t="s">
        <v>1380</v>
      </c>
      <c r="X300" s="164" t="s">
        <v>1380</v>
      </c>
      <c r="Y300" s="184"/>
      <c r="Z300" s="184"/>
      <c r="AA300" s="164" t="s">
        <v>1421</v>
      </c>
      <c r="AB300" s="164" t="s">
        <v>1421</v>
      </c>
      <c r="AC300" s="184" t="s">
        <v>1290</v>
      </c>
      <c r="AD300" s="184" t="s">
        <v>1290</v>
      </c>
      <c r="AE300" s="164" t="s">
        <v>1418</v>
      </c>
      <c r="AF300" s="164" t="s">
        <v>1418</v>
      </c>
      <c r="AG300" s="184" t="s">
        <v>1290</v>
      </c>
      <c r="AH300" s="184" t="s">
        <v>1290</v>
      </c>
      <c r="AI300" s="164"/>
      <c r="AJ300" s="167">
        <f t="shared" si="33"/>
        <v>42</v>
      </c>
      <c r="AK300" s="150">
        <v>56</v>
      </c>
      <c r="AL300" s="150">
        <f t="shared" si="32"/>
        <v>14</v>
      </c>
    </row>
    <row r="301" ht="26.1" customHeight="1" spans="1:38">
      <c r="A301" s="179" t="s">
        <v>1422</v>
      </c>
      <c r="B301" s="192"/>
      <c r="C301" s="165" t="s">
        <v>1423</v>
      </c>
      <c r="D301" s="165" t="s">
        <v>1423</v>
      </c>
      <c r="E301" s="164" t="s">
        <v>1413</v>
      </c>
      <c r="F301" s="164" t="s">
        <v>1413</v>
      </c>
      <c r="G301" s="165"/>
      <c r="H301" s="164" t="s">
        <v>1201</v>
      </c>
      <c r="I301" s="164" t="s">
        <v>1201</v>
      </c>
      <c r="J301" s="165" t="s">
        <v>1419</v>
      </c>
      <c r="K301" s="165" t="s">
        <v>1419</v>
      </c>
      <c r="L301" s="165"/>
      <c r="M301" s="164"/>
      <c r="N301" s="165"/>
      <c r="O301" s="165"/>
      <c r="P301" s="165"/>
      <c r="Q301" s="165"/>
      <c r="R301" s="164" t="s">
        <v>1201</v>
      </c>
      <c r="S301" s="164" t="s">
        <v>1201</v>
      </c>
      <c r="T301" s="184"/>
      <c r="U301" s="184"/>
      <c r="V301" s="184"/>
      <c r="W301" s="184" t="s">
        <v>1416</v>
      </c>
      <c r="X301" s="184" t="s">
        <v>1416</v>
      </c>
      <c r="Y301" s="164"/>
      <c r="Z301" s="164"/>
      <c r="AA301" s="164"/>
      <c r="AB301" s="164"/>
      <c r="AC301" s="164" t="s">
        <v>1421</v>
      </c>
      <c r="AD301" s="164" t="s">
        <v>1421</v>
      </c>
      <c r="AE301" s="184"/>
      <c r="AF301" s="184"/>
      <c r="AG301" s="165" t="s">
        <v>1419</v>
      </c>
      <c r="AH301" s="165" t="s">
        <v>1419</v>
      </c>
      <c r="AI301" s="164"/>
      <c r="AJ301" s="167">
        <f t="shared" si="33"/>
        <v>28</v>
      </c>
      <c r="AK301" s="150">
        <v>56</v>
      </c>
      <c r="AL301" s="150">
        <f t="shared" si="32"/>
        <v>28</v>
      </c>
    </row>
    <row r="302" ht="26.1" customHeight="1" spans="1:38">
      <c r="A302" s="179" t="s">
        <v>1424</v>
      </c>
      <c r="B302" s="192"/>
      <c r="C302" s="164" t="s">
        <v>1425</v>
      </c>
      <c r="D302" s="164" t="s">
        <v>1425</v>
      </c>
      <c r="E302" s="165" t="s">
        <v>1414</v>
      </c>
      <c r="F302" s="152" t="s">
        <v>1414</v>
      </c>
      <c r="G302" s="165"/>
      <c r="H302" s="184" t="s">
        <v>1412</v>
      </c>
      <c r="I302" s="184" t="s">
        <v>1412</v>
      </c>
      <c r="J302" s="165" t="s">
        <v>1414</v>
      </c>
      <c r="K302" s="152" t="s">
        <v>1414</v>
      </c>
      <c r="L302" s="165"/>
      <c r="M302" s="184"/>
      <c r="O302" s="184" t="s">
        <v>1279</v>
      </c>
      <c r="P302" s="184" t="s">
        <v>1279</v>
      </c>
      <c r="Q302" s="184"/>
      <c r="R302" s="164" t="s">
        <v>1420</v>
      </c>
      <c r="S302" s="164" t="s">
        <v>1420</v>
      </c>
      <c r="T302" s="165" t="s">
        <v>1419</v>
      </c>
      <c r="U302" s="165" t="s">
        <v>1419</v>
      </c>
      <c r="V302" s="165"/>
      <c r="W302" s="164" t="s">
        <v>980</v>
      </c>
      <c r="X302" s="164" t="s">
        <v>980</v>
      </c>
      <c r="Y302" s="184"/>
      <c r="Z302" s="184"/>
      <c r="AA302" s="165" t="s">
        <v>1419</v>
      </c>
      <c r="AB302" s="165" t="s">
        <v>1419</v>
      </c>
      <c r="AC302" s="184"/>
      <c r="AD302" s="184"/>
      <c r="AE302" s="184"/>
      <c r="AF302" s="184"/>
      <c r="AG302" s="184"/>
      <c r="AH302" s="184"/>
      <c r="AI302" s="164"/>
      <c r="AJ302" s="167">
        <f>2*COUNTA(C302:AB302)</f>
        <v>36</v>
      </c>
      <c r="AK302" s="150">
        <v>56</v>
      </c>
      <c r="AL302" s="150">
        <f t="shared" si="32"/>
        <v>20</v>
      </c>
    </row>
    <row r="303" ht="26.1" customHeight="1" spans="1:38">
      <c r="A303" s="179" t="s">
        <v>1426</v>
      </c>
      <c r="B303" s="192"/>
      <c r="C303" s="184"/>
      <c r="D303" s="184"/>
      <c r="E303" s="164"/>
      <c r="F303" s="164"/>
      <c r="G303" s="164"/>
      <c r="H303" s="164" t="s">
        <v>1425</v>
      </c>
      <c r="I303" s="164" t="s">
        <v>1425</v>
      </c>
      <c r="J303" s="184" t="s">
        <v>1416</v>
      </c>
      <c r="K303" s="184" t="s">
        <v>1416</v>
      </c>
      <c r="L303" s="165"/>
      <c r="M303" s="164" t="s">
        <v>1427</v>
      </c>
      <c r="N303" s="164" t="s">
        <v>1427</v>
      </c>
      <c r="O303" s="164" t="s">
        <v>1401</v>
      </c>
      <c r="P303" s="164" t="s">
        <v>1401</v>
      </c>
      <c r="Q303" s="164"/>
      <c r="R303" s="164" t="s">
        <v>1405</v>
      </c>
      <c r="S303" s="164" t="s">
        <v>1405</v>
      </c>
      <c r="T303" s="164" t="s">
        <v>1421</v>
      </c>
      <c r="U303" s="164" t="s">
        <v>1421</v>
      </c>
      <c r="V303" s="164"/>
      <c r="W303" s="184" t="s">
        <v>1418</v>
      </c>
      <c r="X303" s="184" t="s">
        <v>1418</v>
      </c>
      <c r="Y303" s="164"/>
      <c r="Z303" s="164"/>
      <c r="AA303" s="184"/>
      <c r="AB303" s="184"/>
      <c r="AC303" s="184"/>
      <c r="AD303" s="184"/>
      <c r="AE303" s="184"/>
      <c r="AF303" s="184"/>
      <c r="AG303" s="164"/>
      <c r="AH303" s="164"/>
      <c r="AI303" s="164"/>
      <c r="AJ303" s="167">
        <f t="shared" ref="AJ303:AJ305" si="34">2*COUNTA(C303:AD303)</f>
        <v>28</v>
      </c>
      <c r="AK303" s="150">
        <v>56</v>
      </c>
      <c r="AL303" s="150">
        <f t="shared" si="32"/>
        <v>28</v>
      </c>
    </row>
    <row r="304" ht="26.1" customHeight="1" spans="1:38">
      <c r="A304" s="179" t="s">
        <v>1428</v>
      </c>
      <c r="B304" s="192"/>
      <c r="C304" s="184" t="s">
        <v>1290</v>
      </c>
      <c r="D304" s="184" t="s">
        <v>1290</v>
      </c>
      <c r="E304" s="164" t="s">
        <v>1425</v>
      </c>
      <c r="F304" s="164" t="s">
        <v>1425</v>
      </c>
      <c r="G304" s="164"/>
      <c r="H304" s="164" t="s">
        <v>1429</v>
      </c>
      <c r="I304" s="164" t="s">
        <v>1429</v>
      </c>
      <c r="J304" s="164" t="s">
        <v>1429</v>
      </c>
      <c r="K304" s="164" t="s">
        <v>1429</v>
      </c>
      <c r="L304" s="164"/>
      <c r="M304" s="164" t="s">
        <v>1429</v>
      </c>
      <c r="N304" s="164" t="s">
        <v>1429</v>
      </c>
      <c r="O304" s="164" t="s">
        <v>1429</v>
      </c>
      <c r="P304" s="164" t="s">
        <v>1429</v>
      </c>
      <c r="Q304" s="164"/>
      <c r="R304" s="164" t="s">
        <v>1429</v>
      </c>
      <c r="S304" s="164" t="s">
        <v>1429</v>
      </c>
      <c r="T304" s="164" t="s">
        <v>1429</v>
      </c>
      <c r="U304" s="164" t="s">
        <v>1429</v>
      </c>
      <c r="V304" s="164"/>
      <c r="W304" s="165" t="s">
        <v>1412</v>
      </c>
      <c r="X304" s="165" t="s">
        <v>1412</v>
      </c>
      <c r="Y304" s="184"/>
      <c r="Z304" s="184"/>
      <c r="AA304" s="184"/>
      <c r="AB304" s="184"/>
      <c r="AC304" s="184"/>
      <c r="AD304" s="184"/>
      <c r="AE304" s="164"/>
      <c r="AF304" s="184"/>
      <c r="AG304" s="164"/>
      <c r="AH304" s="164"/>
      <c r="AI304" s="164"/>
      <c r="AJ304" s="167">
        <f t="shared" si="34"/>
        <v>36</v>
      </c>
      <c r="AK304" s="150">
        <v>56</v>
      </c>
      <c r="AL304" s="150">
        <f t="shared" si="32"/>
        <v>20</v>
      </c>
    </row>
    <row r="305" ht="26.1" customHeight="1" spans="1:38">
      <c r="A305" s="179" t="s">
        <v>1430</v>
      </c>
      <c r="B305" s="192"/>
      <c r="C305" s="164" t="s">
        <v>1421</v>
      </c>
      <c r="D305" s="164" t="s">
        <v>1421</v>
      </c>
      <c r="E305" s="164"/>
      <c r="F305" s="164"/>
      <c r="G305" s="164"/>
      <c r="H305" s="184" t="s">
        <v>1416</v>
      </c>
      <c r="I305" s="184" t="s">
        <v>1416</v>
      </c>
      <c r="J305" s="164" t="s">
        <v>1425</v>
      </c>
      <c r="K305" s="164" t="s">
        <v>1425</v>
      </c>
      <c r="L305" s="164"/>
      <c r="M305" s="164"/>
      <c r="O305" s="164" t="s">
        <v>1201</v>
      </c>
      <c r="P305" s="164" t="s">
        <v>1201</v>
      </c>
      <c r="Q305" s="164"/>
      <c r="R305" s="164" t="s">
        <v>1392</v>
      </c>
      <c r="S305" s="164" t="s">
        <v>1392</v>
      </c>
      <c r="T305" s="164" t="s">
        <v>1397</v>
      </c>
      <c r="U305" s="164" t="s">
        <v>1397</v>
      </c>
      <c r="V305" s="164"/>
      <c r="W305" s="164" t="s">
        <v>1421</v>
      </c>
      <c r="X305" s="164" t="s">
        <v>1421</v>
      </c>
      <c r="Y305" s="164"/>
      <c r="Z305" s="164"/>
      <c r="AA305" s="184"/>
      <c r="AB305" s="184"/>
      <c r="AC305" s="184"/>
      <c r="AD305" s="184"/>
      <c r="AE305" s="164" t="s">
        <v>1421</v>
      </c>
      <c r="AF305" s="164" t="s">
        <v>1421</v>
      </c>
      <c r="AG305" s="184"/>
      <c r="AH305" s="184"/>
      <c r="AI305" s="164"/>
      <c r="AJ305" s="167">
        <f t="shared" si="34"/>
        <v>28</v>
      </c>
      <c r="AK305" s="150">
        <v>56</v>
      </c>
      <c r="AL305" s="150">
        <f t="shared" si="32"/>
        <v>28</v>
      </c>
    </row>
    <row r="306" ht="26.1" customHeight="1" spans="1:38">
      <c r="A306" s="179" t="s">
        <v>1431</v>
      </c>
      <c r="B306" s="179"/>
      <c r="C306" s="184" t="s">
        <v>1187</v>
      </c>
      <c r="D306" s="184" t="s">
        <v>1187</v>
      </c>
      <c r="E306" s="164"/>
      <c r="F306" s="164"/>
      <c r="G306" s="164"/>
      <c r="H306" s="164"/>
      <c r="I306" s="164"/>
      <c r="J306" s="164" t="s">
        <v>1432</v>
      </c>
      <c r="K306" s="164" t="s">
        <v>1432</v>
      </c>
      <c r="L306" s="164"/>
      <c r="M306" s="164"/>
      <c r="N306" s="164"/>
      <c r="O306" s="164"/>
      <c r="P306" s="164"/>
      <c r="Q306" s="164"/>
      <c r="R306" s="164" t="s">
        <v>1432</v>
      </c>
      <c r="S306" s="164"/>
      <c r="T306" s="164" t="s">
        <v>1432</v>
      </c>
      <c r="U306" s="164" t="s">
        <v>1432</v>
      </c>
      <c r="V306" s="164"/>
      <c r="W306" s="164"/>
      <c r="X306" s="164"/>
      <c r="Z306" s="164"/>
      <c r="AA306" s="184" t="s">
        <v>1278</v>
      </c>
      <c r="AB306" s="184" t="s">
        <v>1278</v>
      </c>
      <c r="AC306" s="184" t="s">
        <v>1278</v>
      </c>
      <c r="AD306" s="184" t="s">
        <v>1278</v>
      </c>
      <c r="AE306" s="164"/>
      <c r="AF306" s="164"/>
      <c r="AG306" s="164"/>
      <c r="AH306" s="164"/>
      <c r="AI306" s="164"/>
      <c r="AJ306" s="167">
        <f>2*COUNTA(F306:AD306)</f>
        <v>18</v>
      </c>
      <c r="AK306" s="150">
        <v>56</v>
      </c>
      <c r="AL306" s="150">
        <f t="shared" si="32"/>
        <v>38</v>
      </c>
    </row>
    <row r="307" ht="26.1" customHeight="1" spans="1:38">
      <c r="A307" s="179" t="s">
        <v>1433</v>
      </c>
      <c r="B307" s="179" t="s">
        <v>1268</v>
      </c>
      <c r="C307" s="184" t="s">
        <v>1380</v>
      </c>
      <c r="D307" s="184" t="s">
        <v>1380</v>
      </c>
      <c r="E307" s="164"/>
      <c r="F307" s="164"/>
      <c r="G307" s="164"/>
      <c r="H307" s="164"/>
      <c r="I307" s="164"/>
      <c r="J307" s="164"/>
      <c r="K307" s="164"/>
      <c r="L307" s="164"/>
      <c r="M307" s="164" t="s">
        <v>1434</v>
      </c>
      <c r="N307" s="164" t="s">
        <v>1434</v>
      </c>
      <c r="P307" s="164"/>
      <c r="Q307" s="165"/>
      <c r="R307" s="164" t="s">
        <v>1434</v>
      </c>
      <c r="S307" s="164" t="s">
        <v>1434</v>
      </c>
      <c r="T307" s="165"/>
      <c r="U307" s="165"/>
      <c r="V307" s="165"/>
      <c r="W307" s="184" t="s">
        <v>1278</v>
      </c>
      <c r="X307" s="184" t="s">
        <v>1278</v>
      </c>
      <c r="Y307" s="184"/>
      <c r="Z307" s="184"/>
      <c r="AA307" s="184"/>
      <c r="AB307" s="184"/>
      <c r="AC307" s="164"/>
      <c r="AD307" s="164"/>
      <c r="AE307" s="164"/>
      <c r="AF307" s="164"/>
      <c r="AG307" s="164"/>
      <c r="AH307" s="164"/>
      <c r="AI307" s="164"/>
      <c r="AJ307" s="167">
        <f>2*COUNTA(C307:AD307)</f>
        <v>16</v>
      </c>
      <c r="AK307" s="150">
        <v>56</v>
      </c>
      <c r="AL307" s="150">
        <f t="shared" si="32"/>
        <v>40</v>
      </c>
    </row>
    <row r="308" ht="36" customHeight="1" spans="1:39">
      <c r="A308" s="183" t="s">
        <v>1435</v>
      </c>
      <c r="B308" s="183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93" t="s">
        <v>1436</v>
      </c>
      <c r="AD308" s="193"/>
      <c r="AE308" s="193"/>
      <c r="AF308" s="193"/>
      <c r="AG308" s="193"/>
      <c r="AH308" s="193"/>
      <c r="AI308" s="164"/>
      <c r="AJ308" s="189">
        <f t="shared" ref="AJ308:AL308" si="35">SUM(AJ285:AJ307)</f>
        <v>694</v>
      </c>
      <c r="AK308" s="174">
        <f t="shared" si="35"/>
        <v>1288</v>
      </c>
      <c r="AL308" s="174">
        <f t="shared" si="35"/>
        <v>594</v>
      </c>
      <c r="AM308" s="190"/>
    </row>
    <row r="309" ht="26.1" customHeight="1" spans="1:38">
      <c r="A309" s="179" t="s">
        <v>1437</v>
      </c>
      <c r="B309" s="179"/>
      <c r="C309" s="164"/>
      <c r="D309" s="184"/>
      <c r="E309" s="164"/>
      <c r="F309" s="164"/>
      <c r="G309" s="164"/>
      <c r="H309" s="164"/>
      <c r="I309" s="184"/>
      <c r="J309" s="184"/>
      <c r="K309" s="184"/>
      <c r="L309" s="184"/>
      <c r="M309" s="184"/>
      <c r="N309" s="184"/>
      <c r="O309" s="184"/>
      <c r="P309" s="184"/>
      <c r="Q309" s="184"/>
      <c r="R309" s="164"/>
      <c r="S309" s="184"/>
      <c r="T309" s="184"/>
      <c r="U309" s="184"/>
      <c r="V309" s="184"/>
      <c r="W309" s="164"/>
      <c r="X309" s="184"/>
      <c r="Y309" s="184"/>
      <c r="Z309" s="184"/>
      <c r="AA309" s="184"/>
      <c r="AB309" s="184"/>
      <c r="AC309" s="184"/>
      <c r="AD309" s="184"/>
      <c r="AE309" s="164"/>
      <c r="AF309" s="184"/>
      <c r="AG309" s="184"/>
      <c r="AH309" s="184"/>
      <c r="AI309" s="164"/>
      <c r="AJ309" s="189">
        <f t="shared" ref="AJ309:AJ317" si="36">2*COUNTA(C309:AD309)</f>
        <v>0</v>
      </c>
      <c r="AK309" s="150">
        <v>56</v>
      </c>
      <c r="AL309" s="150">
        <f>AK309-AJ309</f>
        <v>56</v>
      </c>
    </row>
    <row r="310" ht="26.1" customHeight="1" spans="1:38">
      <c r="A310" s="179" t="s">
        <v>1438</v>
      </c>
      <c r="B310" s="179"/>
      <c r="C310" s="164"/>
      <c r="D310" s="164" t="s">
        <v>1439</v>
      </c>
      <c r="E310" s="164" t="s">
        <v>1439</v>
      </c>
      <c r="F310" s="164" t="s">
        <v>1439</v>
      </c>
      <c r="G310" s="164"/>
      <c r="H310" s="184"/>
      <c r="I310" s="164" t="s">
        <v>1439</v>
      </c>
      <c r="J310" s="164" t="s">
        <v>1439</v>
      </c>
      <c r="K310" s="164" t="s">
        <v>1439</v>
      </c>
      <c r="L310" s="164"/>
      <c r="M310" s="164"/>
      <c r="N310" s="164" t="s">
        <v>1439</v>
      </c>
      <c r="O310" s="164" t="s">
        <v>1439</v>
      </c>
      <c r="P310" s="164" t="s">
        <v>1439</v>
      </c>
      <c r="Q310" s="164"/>
      <c r="R310" s="164"/>
      <c r="S310" s="164" t="s">
        <v>1439</v>
      </c>
      <c r="T310" s="164" t="s">
        <v>1439</v>
      </c>
      <c r="U310" s="164" t="s">
        <v>1439</v>
      </c>
      <c r="V310" s="164"/>
      <c r="W310" s="164"/>
      <c r="X310" s="164"/>
      <c r="Y310" s="164"/>
      <c r="Z310" s="164"/>
      <c r="AA310" s="184"/>
      <c r="AB310" s="164"/>
      <c r="AC310" s="164"/>
      <c r="AD310" s="184"/>
      <c r="AF310" s="164"/>
      <c r="AG310" s="164" t="s">
        <v>1440</v>
      </c>
      <c r="AH310" s="164" t="s">
        <v>1440</v>
      </c>
      <c r="AI310" s="164"/>
      <c r="AJ310" s="189">
        <f t="shared" si="36"/>
        <v>24</v>
      </c>
      <c r="AK310" s="150">
        <v>56</v>
      </c>
      <c r="AL310" s="150">
        <f t="shared" ref="AL310:AL321" si="37">AK310-AJ310</f>
        <v>32</v>
      </c>
    </row>
    <row r="311" ht="26.1" customHeight="1" spans="1:38">
      <c r="A311" s="179" t="s">
        <v>1441</v>
      </c>
      <c r="B311" s="179"/>
      <c r="C311" s="164"/>
      <c r="D311" s="164" t="s">
        <v>1442</v>
      </c>
      <c r="E311" s="164" t="s">
        <v>1442</v>
      </c>
      <c r="F311" s="164" t="s">
        <v>1442</v>
      </c>
      <c r="G311" s="164"/>
      <c r="H311" s="184"/>
      <c r="J311" s="164" t="s">
        <v>1443</v>
      </c>
      <c r="K311" s="164" t="s">
        <v>1443</v>
      </c>
      <c r="L311" s="164"/>
      <c r="M311" s="164"/>
      <c r="N311" s="164" t="s">
        <v>1442</v>
      </c>
      <c r="O311" s="164" t="s">
        <v>1442</v>
      </c>
      <c r="P311" s="164" t="s">
        <v>1442</v>
      </c>
      <c r="Q311" s="164"/>
      <c r="R311" s="164"/>
      <c r="S311" s="164" t="s">
        <v>1442</v>
      </c>
      <c r="T311" s="164" t="s">
        <v>1442</v>
      </c>
      <c r="U311" s="164" t="s">
        <v>1442</v>
      </c>
      <c r="V311" s="164"/>
      <c r="W311" s="164"/>
      <c r="X311" s="184"/>
      <c r="Y311" s="184"/>
      <c r="Z311" s="184"/>
      <c r="AB311" s="164" t="s">
        <v>1442</v>
      </c>
      <c r="AC311" s="164" t="s">
        <v>1442</v>
      </c>
      <c r="AD311" s="164" t="s">
        <v>1442</v>
      </c>
      <c r="AE311" s="164"/>
      <c r="AF311" s="164"/>
      <c r="AG311" s="164"/>
      <c r="AH311" s="164"/>
      <c r="AI311" s="164"/>
      <c r="AJ311" s="189">
        <f t="shared" si="36"/>
        <v>28</v>
      </c>
      <c r="AK311" s="150">
        <v>56</v>
      </c>
      <c r="AL311" s="150">
        <f t="shared" si="37"/>
        <v>28</v>
      </c>
    </row>
    <row r="312" ht="26.1" customHeight="1" spans="1:38">
      <c r="A312" s="179" t="s">
        <v>1444</v>
      </c>
      <c r="B312" s="179"/>
      <c r="C312" s="164"/>
      <c r="D312" s="184" t="s">
        <v>1445</v>
      </c>
      <c r="E312" s="184" t="s">
        <v>1445</v>
      </c>
      <c r="F312" s="184" t="s">
        <v>1445</v>
      </c>
      <c r="G312" s="184"/>
      <c r="H312" s="184"/>
      <c r="I312" s="184" t="s">
        <v>1445</v>
      </c>
      <c r="J312" s="184" t="s">
        <v>1445</v>
      </c>
      <c r="K312" s="184" t="s">
        <v>1445</v>
      </c>
      <c r="L312" s="184"/>
      <c r="M312" s="164"/>
      <c r="N312" s="184" t="s">
        <v>1445</v>
      </c>
      <c r="O312" s="184" t="s">
        <v>1445</v>
      </c>
      <c r="P312" s="184" t="s">
        <v>1445</v>
      </c>
      <c r="Q312" s="184"/>
      <c r="R312" s="164"/>
      <c r="S312" s="184" t="s">
        <v>1445</v>
      </c>
      <c r="T312" s="184" t="s">
        <v>1445</v>
      </c>
      <c r="U312" s="184" t="s">
        <v>1445</v>
      </c>
      <c r="V312" s="184"/>
      <c r="W312" s="164"/>
      <c r="Y312" s="164"/>
      <c r="Z312" s="164"/>
      <c r="AA312" s="184"/>
      <c r="AB312" s="184"/>
      <c r="AC312" s="184"/>
      <c r="AD312" s="184"/>
      <c r="AE312" s="164"/>
      <c r="AF312" s="164"/>
      <c r="AG312" s="184"/>
      <c r="AH312" s="184"/>
      <c r="AI312" s="164"/>
      <c r="AJ312" s="189">
        <f t="shared" si="36"/>
        <v>24</v>
      </c>
      <c r="AK312" s="150">
        <v>56</v>
      </c>
      <c r="AL312" s="150">
        <f t="shared" si="37"/>
        <v>32</v>
      </c>
    </row>
    <row r="313" ht="26.1" customHeight="1" spans="1:38">
      <c r="A313" s="179" t="s">
        <v>1446</v>
      </c>
      <c r="B313" s="179"/>
      <c r="C313" s="164"/>
      <c r="D313" s="164" t="s">
        <v>1447</v>
      </c>
      <c r="E313" s="184" t="s">
        <v>1448</v>
      </c>
      <c r="F313" s="184" t="s">
        <v>1448</v>
      </c>
      <c r="G313" s="184"/>
      <c r="H313" s="164"/>
      <c r="I313" s="164" t="s">
        <v>1447</v>
      </c>
      <c r="J313" s="184" t="s">
        <v>1448</v>
      </c>
      <c r="K313" s="184" t="s">
        <v>1448</v>
      </c>
      <c r="L313" s="184"/>
      <c r="M313" s="164"/>
      <c r="N313" s="164" t="s">
        <v>1447</v>
      </c>
      <c r="O313" s="164" t="s">
        <v>1447</v>
      </c>
      <c r="P313" s="164" t="s">
        <v>1447</v>
      </c>
      <c r="Q313" s="164"/>
      <c r="R313" s="164"/>
      <c r="S313" s="184" t="s">
        <v>1448</v>
      </c>
      <c r="T313" s="184" t="s">
        <v>1448</v>
      </c>
      <c r="U313" s="184" t="s">
        <v>1448</v>
      </c>
      <c r="V313" s="184"/>
      <c r="W313" s="164"/>
      <c r="X313" s="164"/>
      <c r="Y313" s="164"/>
      <c r="Z313" s="164"/>
      <c r="AA313" s="184"/>
      <c r="AB313" s="184"/>
      <c r="AC313" s="184"/>
      <c r="AD313" s="184"/>
      <c r="AE313" s="164"/>
      <c r="AF313" s="184"/>
      <c r="AG313" s="184"/>
      <c r="AH313" s="184"/>
      <c r="AI313" s="164"/>
      <c r="AJ313" s="189">
        <f t="shared" si="36"/>
        <v>24</v>
      </c>
      <c r="AK313" s="150">
        <v>56</v>
      </c>
      <c r="AL313" s="150">
        <f t="shared" si="37"/>
        <v>32</v>
      </c>
    </row>
    <row r="314" ht="26.1" customHeight="1" spans="1:38">
      <c r="A314" s="179" t="s">
        <v>1449</v>
      </c>
      <c r="B314" s="179"/>
      <c r="C314" s="164"/>
      <c r="D314" s="164"/>
      <c r="E314" s="164" t="s">
        <v>1443</v>
      </c>
      <c r="F314" s="164" t="s">
        <v>1443</v>
      </c>
      <c r="G314" s="164"/>
      <c r="H314" s="184"/>
      <c r="I314" s="164"/>
      <c r="J314" s="164" t="s">
        <v>1450</v>
      </c>
      <c r="K314" s="164" t="s">
        <v>1450</v>
      </c>
      <c r="L314" s="164"/>
      <c r="M314" s="164"/>
      <c r="N314" s="164"/>
      <c r="O314" s="164" t="s">
        <v>1450</v>
      </c>
      <c r="P314" s="164" t="s">
        <v>1450</v>
      </c>
      <c r="Q314" s="164"/>
      <c r="R314" s="164"/>
      <c r="S314" s="164"/>
      <c r="T314" s="164" t="s">
        <v>1450</v>
      </c>
      <c r="U314" s="164" t="s">
        <v>1450</v>
      </c>
      <c r="V314" s="164"/>
      <c r="W314" s="164"/>
      <c r="X314" s="164"/>
      <c r="Y314" s="164"/>
      <c r="Z314" s="164"/>
      <c r="AA314" s="184"/>
      <c r="AB314" s="184"/>
      <c r="AC314" s="184"/>
      <c r="AD314" s="184"/>
      <c r="AE314" s="164"/>
      <c r="AF314" s="164"/>
      <c r="AG314" s="164"/>
      <c r="AH314" s="164"/>
      <c r="AI314" s="164"/>
      <c r="AJ314" s="189">
        <f t="shared" si="36"/>
        <v>16</v>
      </c>
      <c r="AK314" s="150">
        <v>56</v>
      </c>
      <c r="AL314" s="150">
        <f t="shared" si="37"/>
        <v>40</v>
      </c>
    </row>
    <row r="315" ht="26.1" customHeight="1" spans="1:38">
      <c r="A315" s="179" t="s">
        <v>1451</v>
      </c>
      <c r="B315" s="179"/>
      <c r="C315" s="164"/>
      <c r="D315" s="164" t="s">
        <v>1452</v>
      </c>
      <c r="E315" s="164" t="s">
        <v>1452</v>
      </c>
      <c r="F315" s="164" t="s">
        <v>1452</v>
      </c>
      <c r="G315" s="164"/>
      <c r="H315" s="184"/>
      <c r="I315" s="164" t="s">
        <v>1452</v>
      </c>
      <c r="J315" s="164" t="s">
        <v>1452</v>
      </c>
      <c r="K315" s="164" t="s">
        <v>1452</v>
      </c>
      <c r="L315" s="164"/>
      <c r="M315" s="164"/>
      <c r="N315" s="164"/>
      <c r="O315" s="164"/>
      <c r="P315" s="164"/>
      <c r="Q315" s="164"/>
      <c r="R315" s="164"/>
      <c r="S315" s="164" t="s">
        <v>1452</v>
      </c>
      <c r="T315" s="164" t="s">
        <v>1452</v>
      </c>
      <c r="U315" s="164" t="s">
        <v>1452</v>
      </c>
      <c r="V315" s="164"/>
      <c r="W315" s="164"/>
      <c r="X315" s="164"/>
      <c r="Y315" s="164"/>
      <c r="Z315" s="164"/>
      <c r="AA315" s="184"/>
      <c r="AB315" s="164" t="s">
        <v>1452</v>
      </c>
      <c r="AC315" s="164" t="s">
        <v>1452</v>
      </c>
      <c r="AD315" s="164" t="s">
        <v>1452</v>
      </c>
      <c r="AE315" s="164"/>
      <c r="AF315" s="164"/>
      <c r="AG315" s="164"/>
      <c r="AH315" s="164"/>
      <c r="AI315" s="164"/>
      <c r="AJ315" s="189">
        <f t="shared" si="36"/>
        <v>24</v>
      </c>
      <c r="AK315" s="150">
        <v>56</v>
      </c>
      <c r="AL315" s="150">
        <f t="shared" si="37"/>
        <v>32</v>
      </c>
    </row>
    <row r="316" ht="26.1" customHeight="1" spans="1:38">
      <c r="A316" s="179" t="s">
        <v>1453</v>
      </c>
      <c r="B316" s="179"/>
      <c r="C316" s="164"/>
      <c r="D316" s="164" t="s">
        <v>1440</v>
      </c>
      <c r="E316" s="164" t="s">
        <v>1440</v>
      </c>
      <c r="F316" s="164" t="s">
        <v>1440</v>
      </c>
      <c r="G316" s="164"/>
      <c r="H316" s="184"/>
      <c r="I316" s="164" t="s">
        <v>1440</v>
      </c>
      <c r="J316" s="164" t="s">
        <v>1440</v>
      </c>
      <c r="K316" s="164" t="s">
        <v>1440</v>
      </c>
      <c r="L316" s="164"/>
      <c r="M316" s="164"/>
      <c r="N316" s="164"/>
      <c r="O316" s="164"/>
      <c r="P316" s="164"/>
      <c r="R316" s="164"/>
      <c r="S316" s="164" t="s">
        <v>1440</v>
      </c>
      <c r="T316" s="164" t="s">
        <v>1440</v>
      </c>
      <c r="U316" s="164" t="s">
        <v>1440</v>
      </c>
      <c r="V316" s="164"/>
      <c r="W316" s="164"/>
      <c r="X316" s="184"/>
      <c r="Y316" s="184"/>
      <c r="Z316" s="184"/>
      <c r="AA316" s="184"/>
      <c r="AB316" s="164" t="s">
        <v>1440</v>
      </c>
      <c r="AC316" s="164" t="s">
        <v>1440</v>
      </c>
      <c r="AD316" s="164" t="s">
        <v>1440</v>
      </c>
      <c r="AE316" s="164"/>
      <c r="AF316" s="164"/>
      <c r="AG316" s="164"/>
      <c r="AH316" s="164"/>
      <c r="AI316" s="164"/>
      <c r="AJ316" s="189">
        <f t="shared" si="36"/>
        <v>24</v>
      </c>
      <c r="AK316" s="150">
        <v>56</v>
      </c>
      <c r="AL316" s="150">
        <f t="shared" si="37"/>
        <v>32</v>
      </c>
    </row>
    <row r="317" ht="26.1" customHeight="1" spans="1:38">
      <c r="A317" s="179" t="s">
        <v>1454</v>
      </c>
      <c r="B317" s="179"/>
      <c r="C317" s="164"/>
      <c r="D317" s="184" t="s">
        <v>1455</v>
      </c>
      <c r="E317" s="184" t="s">
        <v>1455</v>
      </c>
      <c r="F317" s="184" t="s">
        <v>1455</v>
      </c>
      <c r="G317" s="184"/>
      <c r="H317" s="184"/>
      <c r="I317" s="184" t="s">
        <v>1455</v>
      </c>
      <c r="J317" s="184" t="s">
        <v>1455</v>
      </c>
      <c r="K317" s="184" t="s">
        <v>1455</v>
      </c>
      <c r="L317" s="184"/>
      <c r="M317" s="164"/>
      <c r="N317" s="184" t="s">
        <v>1455</v>
      </c>
      <c r="O317" s="184" t="s">
        <v>1455</v>
      </c>
      <c r="P317" s="184" t="s">
        <v>1455</v>
      </c>
      <c r="Q317" s="184"/>
      <c r="R317" s="164"/>
      <c r="S317" s="184" t="s">
        <v>1455</v>
      </c>
      <c r="T317" s="184" t="s">
        <v>1455</v>
      </c>
      <c r="U317" s="184" t="s">
        <v>1455</v>
      </c>
      <c r="V317" s="184"/>
      <c r="W317" s="164"/>
      <c r="Y317" s="164"/>
      <c r="Z317" s="164"/>
      <c r="AA317" s="184"/>
      <c r="AB317" s="184"/>
      <c r="AC317" s="184"/>
      <c r="AD317" s="184"/>
      <c r="AE317" s="164"/>
      <c r="AF317" s="184"/>
      <c r="AG317" s="184"/>
      <c r="AH317" s="184"/>
      <c r="AI317" s="164"/>
      <c r="AJ317" s="189">
        <f t="shared" si="36"/>
        <v>24</v>
      </c>
      <c r="AK317" s="150">
        <v>56</v>
      </c>
      <c r="AL317" s="150">
        <f t="shared" si="37"/>
        <v>32</v>
      </c>
    </row>
    <row r="318" ht="26.1" customHeight="1" spans="1:38">
      <c r="A318" s="179" t="s">
        <v>1456</v>
      </c>
      <c r="B318" s="179"/>
      <c r="C318" s="165"/>
      <c r="D318" s="184" t="s">
        <v>1457</v>
      </c>
      <c r="E318" s="184" t="s">
        <v>1457</v>
      </c>
      <c r="F318" s="184" t="s">
        <v>1457</v>
      </c>
      <c r="G318" s="184"/>
      <c r="H318" s="184"/>
      <c r="I318" s="184"/>
      <c r="J318" s="184" t="s">
        <v>1457</v>
      </c>
      <c r="K318" s="184" t="s">
        <v>1457</v>
      </c>
      <c r="L318" s="184"/>
      <c r="M318" s="164"/>
      <c r="N318" s="184" t="s">
        <v>1457</v>
      </c>
      <c r="O318" s="184" t="s">
        <v>1457</v>
      </c>
      <c r="P318" s="184" t="s">
        <v>1457</v>
      </c>
      <c r="Q318" s="184"/>
      <c r="R318" s="164"/>
      <c r="S318" s="184" t="s">
        <v>1457</v>
      </c>
      <c r="T318" s="184" t="s">
        <v>1457</v>
      </c>
      <c r="U318" s="184" t="s">
        <v>1457</v>
      </c>
      <c r="V318" s="184"/>
      <c r="W318" s="164"/>
      <c r="X318" s="164"/>
      <c r="Y318" s="164"/>
      <c r="Z318" s="164"/>
      <c r="AA318" s="184"/>
      <c r="AB318" s="184"/>
      <c r="AC318" s="184"/>
      <c r="AD318" s="184"/>
      <c r="AE318" s="164"/>
      <c r="AF318" s="184"/>
      <c r="AG318" s="184"/>
      <c r="AH318" s="184"/>
      <c r="AI318" s="164"/>
      <c r="AJ318" s="189">
        <f>2*COUNTA(D318:AD318)</f>
        <v>22</v>
      </c>
      <c r="AK318" s="150">
        <v>56</v>
      </c>
      <c r="AL318" s="150">
        <f t="shared" si="37"/>
        <v>34</v>
      </c>
    </row>
    <row r="319" ht="26.1" customHeight="1" spans="1:38">
      <c r="A319" s="179" t="s">
        <v>1458</v>
      </c>
      <c r="B319" s="179"/>
      <c r="C319" s="164"/>
      <c r="D319" s="164"/>
      <c r="E319" s="164" t="s">
        <v>1459</v>
      </c>
      <c r="F319" s="164" t="s">
        <v>1459</v>
      </c>
      <c r="G319" s="164"/>
      <c r="H319" s="184"/>
      <c r="I319" s="164"/>
      <c r="J319" s="164" t="s">
        <v>1460</v>
      </c>
      <c r="K319" s="164" t="s">
        <v>1460</v>
      </c>
      <c r="L319" s="164"/>
      <c r="M319" s="164"/>
      <c r="N319" s="164"/>
      <c r="O319" s="164" t="s">
        <v>1459</v>
      </c>
      <c r="P319" s="164" t="s">
        <v>1459</v>
      </c>
      <c r="Q319" s="164"/>
      <c r="R319" s="164"/>
      <c r="S319" s="164" t="s">
        <v>1447</v>
      </c>
      <c r="T319" s="164" t="s">
        <v>1447</v>
      </c>
      <c r="U319" s="164" t="s">
        <v>1447</v>
      </c>
      <c r="V319" s="164"/>
      <c r="W319" s="164"/>
      <c r="X319" s="164"/>
      <c r="Y319" s="164"/>
      <c r="Z319" s="164"/>
      <c r="AA319" s="184"/>
      <c r="AB319" s="184"/>
      <c r="AC319" s="184"/>
      <c r="AD319" s="184"/>
      <c r="AE319" s="164"/>
      <c r="AF319" s="164"/>
      <c r="AG319" s="164"/>
      <c r="AH319" s="164"/>
      <c r="AI319" s="164"/>
      <c r="AJ319" s="189">
        <f t="shared" ref="AJ319:AJ321" si="38">2*COUNTA(C319:AD319)</f>
        <v>18</v>
      </c>
      <c r="AK319" s="150">
        <v>56</v>
      </c>
      <c r="AL319" s="150">
        <f t="shared" si="37"/>
        <v>38</v>
      </c>
    </row>
    <row r="320" ht="26.1" customHeight="1" spans="1:38">
      <c r="A320" s="179" t="s">
        <v>1461</v>
      </c>
      <c r="B320" s="179"/>
      <c r="C320" s="164"/>
      <c r="D320" s="164"/>
      <c r="E320" s="164" t="s">
        <v>1460</v>
      </c>
      <c r="F320" s="164" t="s">
        <v>1460</v>
      </c>
      <c r="G320" s="164"/>
      <c r="H320" s="184"/>
      <c r="I320" s="164"/>
      <c r="J320" s="164" t="s">
        <v>1460</v>
      </c>
      <c r="K320" s="164" t="s">
        <v>1460</v>
      </c>
      <c r="L320" s="164"/>
      <c r="M320" s="164"/>
      <c r="O320" s="164" t="s">
        <v>1462</v>
      </c>
      <c r="P320" s="164" t="s">
        <v>1462</v>
      </c>
      <c r="Q320" s="164"/>
      <c r="R320" s="164"/>
      <c r="S320" s="164" t="s">
        <v>1462</v>
      </c>
      <c r="T320" s="164"/>
      <c r="U320" s="164"/>
      <c r="W320" s="164"/>
      <c r="X320" s="164" t="s">
        <v>1462</v>
      </c>
      <c r="Y320" s="164"/>
      <c r="Z320" s="164"/>
      <c r="AA320" s="184"/>
      <c r="AB320" s="184"/>
      <c r="AC320" s="184"/>
      <c r="AD320" s="184"/>
      <c r="AE320" s="164"/>
      <c r="AF320" s="164"/>
      <c r="AG320" s="164"/>
      <c r="AH320" s="164"/>
      <c r="AI320" s="164"/>
      <c r="AJ320" s="189">
        <f t="shared" si="38"/>
        <v>16</v>
      </c>
      <c r="AK320" s="150">
        <v>56</v>
      </c>
      <c r="AL320" s="150">
        <f t="shared" si="37"/>
        <v>40</v>
      </c>
    </row>
    <row r="321" ht="26.1" customHeight="1" spans="1:38">
      <c r="A321" s="179" t="s">
        <v>1461</v>
      </c>
      <c r="B321" s="179"/>
      <c r="C321" s="164"/>
      <c r="D321" s="184" t="s">
        <v>1463</v>
      </c>
      <c r="E321" s="184" t="s">
        <v>1463</v>
      </c>
      <c r="F321" s="184" t="s">
        <v>1463</v>
      </c>
      <c r="G321" s="184"/>
      <c r="H321" s="184"/>
      <c r="I321" s="184" t="s">
        <v>1463</v>
      </c>
      <c r="J321" s="184" t="s">
        <v>1463</v>
      </c>
      <c r="K321" s="184" t="s">
        <v>1463</v>
      </c>
      <c r="L321" s="184"/>
      <c r="M321" s="164"/>
      <c r="N321" s="184" t="s">
        <v>1463</v>
      </c>
      <c r="O321" s="184" t="s">
        <v>1463</v>
      </c>
      <c r="P321" s="184" t="s">
        <v>1463</v>
      </c>
      <c r="Q321" s="184"/>
      <c r="R321" s="164"/>
      <c r="S321" s="184"/>
      <c r="T321" s="184" t="s">
        <v>1463</v>
      </c>
      <c r="U321" s="184" t="s">
        <v>1463</v>
      </c>
      <c r="V321" s="184"/>
      <c r="W321" s="164"/>
      <c r="X321" s="164" t="s">
        <v>1447</v>
      </c>
      <c r="Y321" s="184"/>
      <c r="Z321" s="184"/>
      <c r="AA321" s="184"/>
      <c r="AB321" s="184" t="s">
        <v>1463</v>
      </c>
      <c r="AC321" s="184" t="s">
        <v>1463</v>
      </c>
      <c r="AD321" s="184" t="s">
        <v>1463</v>
      </c>
      <c r="AE321" s="164"/>
      <c r="AF321" s="184"/>
      <c r="AG321" s="164"/>
      <c r="AH321" s="164"/>
      <c r="AI321" s="164"/>
      <c r="AJ321" s="189">
        <f t="shared" si="38"/>
        <v>30</v>
      </c>
      <c r="AK321" s="150">
        <v>56</v>
      </c>
      <c r="AL321" s="150">
        <f t="shared" si="37"/>
        <v>26</v>
      </c>
    </row>
    <row r="322" ht="35.1" customHeight="1" spans="1:38">
      <c r="A322" s="179" t="s">
        <v>1464</v>
      </c>
      <c r="B322" s="179"/>
      <c r="C322" s="164"/>
      <c r="D322" s="164"/>
      <c r="E322" s="164" t="s">
        <v>1447</v>
      </c>
      <c r="F322" s="164" t="s">
        <v>1447</v>
      </c>
      <c r="G322" s="164"/>
      <c r="H322" s="184"/>
      <c r="I322" s="184"/>
      <c r="J322" s="164"/>
      <c r="K322" s="164"/>
      <c r="L322" s="164"/>
      <c r="M322" s="164"/>
      <c r="N322" s="164"/>
      <c r="O322" s="164"/>
      <c r="P322" s="184"/>
      <c r="Q322" s="184"/>
      <c r="R322" s="164"/>
      <c r="S322" s="184"/>
      <c r="T322" s="164"/>
      <c r="U322" s="164"/>
      <c r="V322" s="164"/>
      <c r="W322" s="164"/>
      <c r="X322" s="164"/>
      <c r="Y322" s="164"/>
      <c r="Z322" s="164"/>
      <c r="AA322" s="184"/>
      <c r="AB322" s="184"/>
      <c r="AC322" s="184" t="s">
        <v>1465</v>
      </c>
      <c r="AD322" s="184"/>
      <c r="AE322" s="164"/>
      <c r="AF322" s="184"/>
      <c r="AG322" s="164"/>
      <c r="AH322" s="164"/>
      <c r="AI322" s="164"/>
      <c r="AJ322" s="153">
        <f t="shared" ref="AJ322:AL322" si="39">SUM(AJ309:AJ321)</f>
        <v>274</v>
      </c>
      <c r="AK322" s="150">
        <f t="shared" si="39"/>
        <v>728</v>
      </c>
      <c r="AL322" s="150">
        <f t="shared" si="39"/>
        <v>454</v>
      </c>
    </row>
    <row r="323" ht="35.1" customHeight="1" spans="1:36">
      <c r="A323" s="179"/>
      <c r="B323" s="179"/>
      <c r="C323" s="164"/>
      <c r="D323" s="164"/>
      <c r="E323" s="164"/>
      <c r="F323" s="164"/>
      <c r="G323" s="164"/>
      <c r="H323" s="184"/>
      <c r="I323" s="184"/>
      <c r="J323" s="164"/>
      <c r="K323" s="164"/>
      <c r="L323" s="164"/>
      <c r="M323" s="164"/>
      <c r="N323" s="164"/>
      <c r="O323" s="164"/>
      <c r="P323" s="184"/>
      <c r="Q323" s="184"/>
      <c r="R323" s="164"/>
      <c r="S323" s="184"/>
      <c r="T323" s="164"/>
      <c r="U323" s="164"/>
      <c r="V323" s="164"/>
      <c r="W323" s="164"/>
      <c r="X323" s="164"/>
      <c r="Y323" s="164"/>
      <c r="Z323" s="164"/>
      <c r="AA323" s="184"/>
      <c r="AB323" s="184"/>
      <c r="AC323" s="184" t="s">
        <v>1466</v>
      </c>
      <c r="AD323" s="184"/>
      <c r="AE323" s="164"/>
      <c r="AF323" s="184"/>
      <c r="AG323" s="164"/>
      <c r="AH323" s="164"/>
      <c r="AI323" s="164"/>
      <c r="AJ323" s="153">
        <f>SUM(AJ205,AJ233,AJ238,AJ241,AJ245,AJ284,AJ308,AJ322)</f>
        <v>3370</v>
      </c>
    </row>
    <row r="324" spans="1:35">
      <c r="A324" s="194"/>
      <c r="B324" s="194"/>
      <c r="C324" s="174"/>
      <c r="D324" s="174"/>
      <c r="E324" s="174"/>
      <c r="F324" s="174"/>
      <c r="G324" s="174"/>
      <c r="H324" s="167"/>
      <c r="I324" s="167"/>
      <c r="J324" s="174"/>
      <c r="K324" s="174"/>
      <c r="L324" s="174"/>
      <c r="M324" s="174"/>
      <c r="N324" s="174"/>
      <c r="O324" s="174"/>
      <c r="P324" s="167"/>
      <c r="Q324" s="167"/>
      <c r="R324" s="174"/>
      <c r="S324" s="167"/>
      <c r="T324" s="174"/>
      <c r="U324" s="174"/>
      <c r="V324" s="174"/>
      <c r="W324" s="174"/>
      <c r="X324" s="174"/>
      <c r="Y324" s="174"/>
      <c r="Z324" s="174"/>
      <c r="AA324" s="167"/>
      <c r="AB324" s="167"/>
      <c r="AC324" s="167"/>
      <c r="AD324" s="167"/>
      <c r="AE324" s="174"/>
      <c r="AF324" s="167"/>
      <c r="AG324" s="174"/>
      <c r="AH324" s="174"/>
      <c r="AI324" s="174"/>
    </row>
    <row r="325" spans="1:35">
      <c r="A325" s="194"/>
      <c r="B325" s="194"/>
      <c r="C325" s="174"/>
      <c r="D325" s="174"/>
      <c r="E325" s="174"/>
      <c r="F325" s="174"/>
      <c r="G325" s="174"/>
      <c r="H325" s="167"/>
      <c r="I325" s="167"/>
      <c r="J325" s="174"/>
      <c r="K325" s="174"/>
      <c r="L325" s="174"/>
      <c r="M325" s="174"/>
      <c r="N325" s="174"/>
      <c r="O325" s="174"/>
      <c r="P325" s="167"/>
      <c r="Q325" s="167"/>
      <c r="R325" s="174"/>
      <c r="S325" s="167"/>
      <c r="T325" s="174"/>
      <c r="U325" s="174"/>
      <c r="V325" s="174"/>
      <c r="W325" s="174"/>
      <c r="X325" s="174"/>
      <c r="Y325" s="174"/>
      <c r="Z325" s="174"/>
      <c r="AA325" s="167"/>
      <c r="AB325" s="167"/>
      <c r="AC325" s="167"/>
      <c r="AD325" s="167"/>
      <c r="AE325" s="174"/>
      <c r="AF325" s="167"/>
      <c r="AG325" s="174"/>
      <c r="AH325" s="174"/>
      <c r="AI325" s="174"/>
    </row>
    <row r="326" spans="1:30">
      <c r="A326" s="194"/>
      <c r="B326" s="194"/>
      <c r="W326" s="174"/>
      <c r="X326" s="174"/>
      <c r="Y326" s="174"/>
      <c r="Z326" s="174"/>
      <c r="AA326" s="167"/>
      <c r="AB326" s="167"/>
      <c r="AC326" s="167"/>
      <c r="AD326" s="167"/>
    </row>
    <row r="327" spans="1:35">
      <c r="A327" s="194"/>
      <c r="B327" s="194"/>
      <c r="C327" s="174"/>
      <c r="H327" s="167"/>
      <c r="I327" s="167"/>
      <c r="J327" s="174"/>
      <c r="K327" s="174"/>
      <c r="L327" s="174"/>
      <c r="M327" s="174"/>
      <c r="N327" s="174"/>
      <c r="O327" s="174"/>
      <c r="P327" s="167"/>
      <c r="Q327" s="167"/>
      <c r="R327" s="174"/>
      <c r="S327" s="167"/>
      <c r="T327" s="174"/>
      <c r="U327" s="174"/>
      <c r="V327" s="174"/>
      <c r="W327" s="174"/>
      <c r="X327" s="174"/>
      <c r="Y327" s="174"/>
      <c r="Z327" s="174"/>
      <c r="AA327" s="167"/>
      <c r="AB327" s="167"/>
      <c r="AC327" s="167"/>
      <c r="AD327" s="167"/>
      <c r="AE327" s="174"/>
      <c r="AF327" s="167"/>
      <c r="AG327" s="174"/>
      <c r="AH327" s="174"/>
      <c r="AI327" s="174"/>
    </row>
    <row r="328" spans="1:30">
      <c r="A328" s="194"/>
      <c r="B328" s="194"/>
      <c r="C328" s="174"/>
      <c r="W328" s="174"/>
      <c r="X328" s="174"/>
      <c r="Y328" s="174"/>
      <c r="Z328" s="174"/>
      <c r="AA328" s="167"/>
      <c r="AB328" s="167"/>
      <c r="AC328" s="167"/>
      <c r="AD328" s="167"/>
    </row>
    <row r="329" spans="1:35">
      <c r="A329" s="194"/>
      <c r="B329" s="194"/>
      <c r="C329" s="174"/>
      <c r="D329" s="174"/>
      <c r="E329" s="174"/>
      <c r="F329" s="174"/>
      <c r="G329" s="174"/>
      <c r="H329" s="167"/>
      <c r="I329" s="167"/>
      <c r="J329" s="174"/>
      <c r="K329" s="174"/>
      <c r="L329" s="174"/>
      <c r="M329" s="174"/>
      <c r="N329" s="174"/>
      <c r="O329" s="174"/>
      <c r="P329" s="167"/>
      <c r="Q329" s="167"/>
      <c r="R329" s="174"/>
      <c r="S329" s="167"/>
      <c r="T329" s="174"/>
      <c r="U329" s="174"/>
      <c r="V329" s="174"/>
      <c r="W329" s="174"/>
      <c r="X329" s="174"/>
      <c r="Y329" s="174"/>
      <c r="Z329" s="174"/>
      <c r="AA329" s="167"/>
      <c r="AB329" s="167"/>
      <c r="AC329" s="167"/>
      <c r="AD329" s="167"/>
      <c r="AE329" s="174"/>
      <c r="AF329" s="167"/>
      <c r="AG329" s="174"/>
      <c r="AH329" s="174"/>
      <c r="AI329" s="174"/>
    </row>
    <row r="330" spans="1:35">
      <c r="A330" s="194"/>
      <c r="B330" s="194"/>
      <c r="C330" s="174"/>
      <c r="D330" s="174"/>
      <c r="E330" s="174"/>
      <c r="F330" s="174"/>
      <c r="G330" s="174"/>
      <c r="H330" s="167"/>
      <c r="I330" s="167"/>
      <c r="J330" s="174"/>
      <c r="K330" s="174"/>
      <c r="L330" s="174"/>
      <c r="M330" s="174"/>
      <c r="N330" s="174"/>
      <c r="O330" s="174"/>
      <c r="P330" s="167"/>
      <c r="Q330" s="167"/>
      <c r="R330" s="174"/>
      <c r="S330" s="167"/>
      <c r="T330" s="174"/>
      <c r="U330" s="174"/>
      <c r="V330" s="174"/>
      <c r="W330" s="174"/>
      <c r="X330" s="174"/>
      <c r="Y330" s="174"/>
      <c r="Z330" s="174"/>
      <c r="AA330" s="167"/>
      <c r="AB330" s="167"/>
      <c r="AC330" s="167"/>
      <c r="AD330" s="167"/>
      <c r="AE330" s="174"/>
      <c r="AF330" s="167"/>
      <c r="AG330" s="174"/>
      <c r="AH330" s="174"/>
      <c r="AI330" s="174"/>
    </row>
    <row r="331" spans="1:35">
      <c r="A331" s="194"/>
      <c r="B331" s="194"/>
      <c r="C331" s="174"/>
      <c r="D331" s="174"/>
      <c r="E331" s="174"/>
      <c r="F331" s="174"/>
      <c r="G331" s="174"/>
      <c r="H331" s="167"/>
      <c r="I331" s="167"/>
      <c r="J331" s="174"/>
      <c r="K331" s="174"/>
      <c r="L331" s="174"/>
      <c r="M331" s="174"/>
      <c r="N331" s="174"/>
      <c r="O331" s="174"/>
      <c r="P331" s="167"/>
      <c r="Q331" s="167"/>
      <c r="R331" s="174"/>
      <c r="S331" s="167"/>
      <c r="T331" s="174"/>
      <c r="U331" s="174"/>
      <c r="V331" s="174"/>
      <c r="W331" s="174"/>
      <c r="X331" s="174"/>
      <c r="Y331" s="174"/>
      <c r="Z331" s="174"/>
      <c r="AA331" s="167"/>
      <c r="AB331" s="167"/>
      <c r="AC331" s="167"/>
      <c r="AD331" s="167"/>
      <c r="AE331" s="174"/>
      <c r="AF331" s="167"/>
      <c r="AG331" s="174"/>
      <c r="AH331" s="174"/>
      <c r="AI331" s="174"/>
    </row>
    <row r="332" spans="1:35">
      <c r="A332" s="194"/>
      <c r="B332" s="194"/>
      <c r="C332" s="174"/>
      <c r="D332" s="174"/>
      <c r="E332" s="174"/>
      <c r="F332" s="174"/>
      <c r="G332" s="174"/>
      <c r="H332" s="167"/>
      <c r="I332" s="167"/>
      <c r="J332" s="174"/>
      <c r="K332" s="174"/>
      <c r="L332" s="174"/>
      <c r="M332" s="174"/>
      <c r="N332" s="174"/>
      <c r="O332" s="174"/>
      <c r="P332" s="167"/>
      <c r="Q332" s="167"/>
      <c r="R332" s="174"/>
      <c r="S332" s="167"/>
      <c r="T332" s="174"/>
      <c r="U332" s="174"/>
      <c r="V332" s="174"/>
      <c r="W332" s="174"/>
      <c r="X332" s="174"/>
      <c r="Y332" s="174"/>
      <c r="Z332" s="174"/>
      <c r="AA332" s="167"/>
      <c r="AB332" s="167"/>
      <c r="AC332" s="167"/>
      <c r="AD332" s="167"/>
      <c r="AE332" s="174"/>
      <c r="AF332" s="167"/>
      <c r="AG332" s="174"/>
      <c r="AH332" s="174"/>
      <c r="AI332" s="174"/>
    </row>
    <row r="333" spans="1:35">
      <c r="A333" s="194"/>
      <c r="B333" s="194"/>
      <c r="C333" s="174"/>
      <c r="D333" s="174"/>
      <c r="E333" s="174"/>
      <c r="F333" s="174"/>
      <c r="G333" s="174"/>
      <c r="H333" s="167"/>
      <c r="I333" s="167"/>
      <c r="J333" s="174"/>
      <c r="K333" s="174"/>
      <c r="L333" s="174"/>
      <c r="M333" s="174"/>
      <c r="N333" s="174"/>
      <c r="O333" s="174"/>
      <c r="P333" s="167"/>
      <c r="Q333" s="167"/>
      <c r="R333" s="174"/>
      <c r="S333" s="167"/>
      <c r="T333" s="174"/>
      <c r="U333" s="174"/>
      <c r="V333" s="174"/>
      <c r="W333" s="174"/>
      <c r="X333" s="174"/>
      <c r="Y333" s="174"/>
      <c r="Z333" s="174"/>
      <c r="AA333" s="167"/>
      <c r="AB333" s="167"/>
      <c r="AC333" s="167"/>
      <c r="AD333" s="167"/>
      <c r="AE333" s="174"/>
      <c r="AF333" s="167"/>
      <c r="AG333" s="174"/>
      <c r="AH333" s="174"/>
      <c r="AI333" s="174"/>
    </row>
    <row r="334" spans="1:35">
      <c r="A334" s="194"/>
      <c r="B334" s="194"/>
      <c r="C334" s="174"/>
      <c r="D334" s="174"/>
      <c r="E334" s="174"/>
      <c r="F334" s="174"/>
      <c r="G334" s="174"/>
      <c r="H334" s="167"/>
      <c r="I334" s="167"/>
      <c r="J334" s="174"/>
      <c r="K334" s="174"/>
      <c r="L334" s="174"/>
      <c r="M334" s="174"/>
      <c r="N334" s="174"/>
      <c r="O334" s="174"/>
      <c r="P334" s="167"/>
      <c r="Q334" s="167"/>
      <c r="R334" s="174"/>
      <c r="S334" s="167"/>
      <c r="T334" s="174"/>
      <c r="U334" s="174"/>
      <c r="V334" s="174"/>
      <c r="W334" s="174"/>
      <c r="X334" s="174"/>
      <c r="Y334" s="174"/>
      <c r="Z334" s="174"/>
      <c r="AA334" s="167"/>
      <c r="AB334" s="167"/>
      <c r="AC334" s="167"/>
      <c r="AD334" s="167"/>
      <c r="AE334" s="174"/>
      <c r="AF334" s="167"/>
      <c r="AG334" s="174"/>
      <c r="AH334" s="174"/>
      <c r="AI334" s="174"/>
    </row>
    <row r="335" spans="1:35">
      <c r="A335" s="194"/>
      <c r="B335" s="194"/>
      <c r="C335" s="174"/>
      <c r="D335" s="174"/>
      <c r="E335" s="174"/>
      <c r="F335" s="174"/>
      <c r="G335" s="174"/>
      <c r="H335" s="167"/>
      <c r="I335" s="167"/>
      <c r="J335" s="174"/>
      <c r="K335" s="174"/>
      <c r="L335" s="174"/>
      <c r="M335" s="174"/>
      <c r="N335" s="174"/>
      <c r="O335" s="174"/>
      <c r="P335" s="167"/>
      <c r="Q335" s="167"/>
      <c r="R335" s="174"/>
      <c r="S335" s="167"/>
      <c r="T335" s="174"/>
      <c r="U335" s="174"/>
      <c r="V335" s="174"/>
      <c r="W335" s="174"/>
      <c r="X335" s="174"/>
      <c r="Y335" s="174"/>
      <c r="Z335" s="174"/>
      <c r="AA335" s="167"/>
      <c r="AB335" s="167"/>
      <c r="AC335" s="167"/>
      <c r="AD335" s="167"/>
      <c r="AE335" s="174"/>
      <c r="AF335" s="167"/>
      <c r="AG335" s="174"/>
      <c r="AH335" s="174"/>
      <c r="AI335" s="174"/>
    </row>
    <row r="336" spans="1:35">
      <c r="A336" s="194"/>
      <c r="B336" s="194"/>
      <c r="C336" s="174"/>
      <c r="D336" s="174"/>
      <c r="E336" s="174"/>
      <c r="F336" s="174"/>
      <c r="G336" s="174"/>
      <c r="H336" s="167"/>
      <c r="I336" s="167"/>
      <c r="J336" s="174"/>
      <c r="K336" s="174"/>
      <c r="L336" s="174"/>
      <c r="M336" s="174"/>
      <c r="N336" s="174"/>
      <c r="O336" s="174"/>
      <c r="P336" s="167"/>
      <c r="Q336" s="167"/>
      <c r="R336" s="174"/>
      <c r="S336" s="167"/>
      <c r="T336" s="174"/>
      <c r="U336" s="174"/>
      <c r="V336" s="174"/>
      <c r="W336" s="174"/>
      <c r="X336" s="174"/>
      <c r="Y336" s="174"/>
      <c r="Z336" s="174"/>
      <c r="AA336" s="167"/>
      <c r="AB336" s="167"/>
      <c r="AC336" s="167"/>
      <c r="AD336" s="167"/>
      <c r="AE336" s="174"/>
      <c r="AF336" s="167"/>
      <c r="AG336" s="174"/>
      <c r="AH336" s="174"/>
      <c r="AI336" s="174"/>
    </row>
    <row r="337" spans="1:35">
      <c r="A337" s="194"/>
      <c r="B337" s="194"/>
      <c r="C337" s="174"/>
      <c r="D337" s="174"/>
      <c r="E337" s="174"/>
      <c r="F337" s="174"/>
      <c r="G337" s="174"/>
      <c r="H337" s="167"/>
      <c r="I337" s="167"/>
      <c r="J337" s="174"/>
      <c r="K337" s="174"/>
      <c r="L337" s="174"/>
      <c r="M337" s="174"/>
      <c r="N337" s="174"/>
      <c r="O337" s="174"/>
      <c r="P337" s="167"/>
      <c r="Q337" s="167"/>
      <c r="R337" s="174"/>
      <c r="S337" s="167"/>
      <c r="T337" s="174"/>
      <c r="U337" s="174"/>
      <c r="V337" s="174"/>
      <c r="W337" s="174"/>
      <c r="X337" s="174"/>
      <c r="Y337" s="174"/>
      <c r="Z337" s="174"/>
      <c r="AA337" s="167"/>
      <c r="AB337" s="167"/>
      <c r="AC337" s="167"/>
      <c r="AD337" s="167"/>
      <c r="AE337" s="174"/>
      <c r="AF337" s="167"/>
      <c r="AG337" s="174"/>
      <c r="AH337" s="174"/>
      <c r="AI337" s="174"/>
    </row>
    <row r="338" spans="1:35">
      <c r="A338" s="194"/>
      <c r="B338" s="194"/>
      <c r="C338" s="174"/>
      <c r="D338" s="174"/>
      <c r="E338" s="174"/>
      <c r="F338" s="174"/>
      <c r="G338" s="174"/>
      <c r="H338" s="167"/>
      <c r="I338" s="167"/>
      <c r="J338" s="174"/>
      <c r="K338" s="174"/>
      <c r="L338" s="174"/>
      <c r="M338" s="174"/>
      <c r="N338" s="174"/>
      <c r="O338" s="174"/>
      <c r="P338" s="167"/>
      <c r="Q338" s="167"/>
      <c r="R338" s="174"/>
      <c r="S338" s="167"/>
      <c r="T338" s="174"/>
      <c r="U338" s="174"/>
      <c r="V338" s="174"/>
      <c r="W338" s="174"/>
      <c r="X338" s="174"/>
      <c r="Y338" s="174"/>
      <c r="Z338" s="174"/>
      <c r="AA338" s="167"/>
      <c r="AB338" s="167"/>
      <c r="AC338" s="167"/>
      <c r="AD338" s="167"/>
      <c r="AE338" s="174"/>
      <c r="AF338" s="167"/>
      <c r="AG338" s="174"/>
      <c r="AH338" s="174"/>
      <c r="AI338" s="174"/>
    </row>
    <row r="339" spans="1:35">
      <c r="A339" s="194"/>
      <c r="B339" s="194"/>
      <c r="C339" s="174"/>
      <c r="D339" s="174"/>
      <c r="E339" s="174"/>
      <c r="F339" s="174"/>
      <c r="G339" s="174"/>
      <c r="H339" s="167"/>
      <c r="I339" s="167"/>
      <c r="J339" s="174"/>
      <c r="K339" s="174"/>
      <c r="L339" s="174"/>
      <c r="M339" s="174"/>
      <c r="N339" s="174"/>
      <c r="O339" s="174"/>
      <c r="P339" s="167"/>
      <c r="Q339" s="167"/>
      <c r="R339" s="174"/>
      <c r="S339" s="167"/>
      <c r="T339" s="174"/>
      <c r="U339" s="174"/>
      <c r="V339" s="174"/>
      <c r="W339" s="174"/>
      <c r="X339" s="174"/>
      <c r="Y339" s="174"/>
      <c r="Z339" s="174"/>
      <c r="AA339" s="167"/>
      <c r="AB339" s="167"/>
      <c r="AC339" s="167"/>
      <c r="AD339" s="167"/>
      <c r="AE339" s="174"/>
      <c r="AF339" s="167"/>
      <c r="AG339" s="174"/>
      <c r="AH339" s="174"/>
      <c r="AI339" s="174"/>
    </row>
    <row r="340" spans="1:35">
      <c r="A340" s="194"/>
      <c r="B340" s="194"/>
      <c r="C340" s="174"/>
      <c r="D340" s="174"/>
      <c r="E340" s="174"/>
      <c r="F340" s="174"/>
      <c r="G340" s="174"/>
      <c r="H340" s="167"/>
      <c r="I340" s="167"/>
      <c r="J340" s="174"/>
      <c r="K340" s="174"/>
      <c r="L340" s="174"/>
      <c r="M340" s="174"/>
      <c r="N340" s="174"/>
      <c r="O340" s="174"/>
      <c r="P340" s="167"/>
      <c r="Q340" s="167"/>
      <c r="R340" s="174"/>
      <c r="S340" s="167"/>
      <c r="T340" s="174"/>
      <c r="U340" s="174"/>
      <c r="V340" s="174"/>
      <c r="W340" s="174"/>
      <c r="X340" s="174"/>
      <c r="Y340" s="174"/>
      <c r="Z340" s="174"/>
      <c r="AA340" s="167"/>
      <c r="AB340" s="167"/>
      <c r="AC340" s="167"/>
      <c r="AD340" s="167"/>
      <c r="AE340" s="174"/>
      <c r="AF340" s="167"/>
      <c r="AG340" s="174"/>
      <c r="AH340" s="174"/>
      <c r="AI340" s="174"/>
    </row>
  </sheetData>
  <autoFilter ref="A4:AJ323">
    <extLst/>
  </autoFilter>
  <mergeCells count="27">
    <mergeCell ref="A1:AI1"/>
    <mergeCell ref="B2:AI2"/>
    <mergeCell ref="C3:F3"/>
    <mergeCell ref="W3:Z3"/>
    <mergeCell ref="AA3:AD3"/>
    <mergeCell ref="AE3:AI3"/>
    <mergeCell ref="C167:AD167"/>
    <mergeCell ref="A205:AB205"/>
    <mergeCell ref="AC205:AD205"/>
    <mergeCell ref="A233:AB233"/>
    <mergeCell ref="AC233:AD233"/>
    <mergeCell ref="A238:AB238"/>
    <mergeCell ref="AC238:AD238"/>
    <mergeCell ref="A241:AB241"/>
    <mergeCell ref="AC241:AD241"/>
    <mergeCell ref="A245:AB245"/>
    <mergeCell ref="AC245:AD245"/>
    <mergeCell ref="A284:AB284"/>
    <mergeCell ref="AC284:AD284"/>
    <mergeCell ref="A308:AB308"/>
    <mergeCell ref="AC308:AD308"/>
    <mergeCell ref="AC322:AD322"/>
    <mergeCell ref="AC323:AD323"/>
    <mergeCell ref="B246:B247"/>
    <mergeCell ref="B271:B277"/>
    <mergeCell ref="B278:B280"/>
    <mergeCell ref="B294:B305"/>
  </mergeCells>
  <pageMargins left="0.2" right="0.2" top="0.39" bottom="0.39" header="0.31" footer="0.31"/>
  <pageSetup paperSize="9" scale="40" orientation="landscape" horizontalDpi="600" verticalDpi="600"/>
  <headerFooter scaleWithDoc="0">
    <oddFooter>&amp;C&amp;"宋体,常规"第&amp;"Arial,常规"&amp;P&amp;"宋体,常规"页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6"/>
  <sheetViews>
    <sheetView workbookViewId="0">
      <selection activeCell="C64" sqref="C64"/>
    </sheetView>
  </sheetViews>
  <sheetFormatPr defaultColWidth="9.13333333333333" defaultRowHeight="12.75"/>
  <cols>
    <col min="1" max="1" width="14.7142857142857" style="102" customWidth="1"/>
    <col min="2" max="2" width="12.2857142857143" style="1" customWidth="1"/>
    <col min="3" max="3" width="24" style="101" customWidth="1"/>
    <col min="4" max="4" width="26.847619047619" style="1" customWidth="1"/>
    <col min="5" max="11" width="9.13333333333333" style="1"/>
    <col min="12" max="12" width="9.28571428571429" style="1" customWidth="1"/>
    <col min="13" max="13" width="9.28571428571429" style="103" customWidth="1"/>
    <col min="14" max="14" width="68.7142857142857" style="1" customWidth="1"/>
    <col min="15" max="15" width="46.847619047619" style="1" customWidth="1"/>
    <col min="16" max="16384" width="9.13333333333333" style="1"/>
  </cols>
  <sheetData>
    <row r="1" ht="38.1" customHeight="1" spans="1:13">
      <c r="A1" s="104" t="s">
        <v>1467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20.1" customHeight="1" spans="1:16">
      <c r="A2" s="106" t="s">
        <v>1468</v>
      </c>
      <c r="B2" s="106"/>
      <c r="C2" s="106"/>
      <c r="D2" s="107"/>
      <c r="E2" s="108"/>
      <c r="F2" s="108"/>
      <c r="G2" s="108"/>
      <c r="H2" s="109" t="s">
        <v>1469</v>
      </c>
      <c r="I2" s="133">
        <v>44078</v>
      </c>
      <c r="J2" s="133"/>
      <c r="K2" s="134" t="s">
        <v>1470</v>
      </c>
      <c r="L2" s="109" t="s">
        <v>1471</v>
      </c>
      <c r="M2" s="108"/>
      <c r="O2" s="30"/>
      <c r="P2" s="30"/>
    </row>
    <row r="3" ht="20.1" customHeight="1" spans="1:13">
      <c r="A3" s="110" t="s">
        <v>1472</v>
      </c>
      <c r="B3" s="110" t="s">
        <v>1473</v>
      </c>
      <c r="C3" s="111" t="s">
        <v>1474</v>
      </c>
      <c r="D3" s="110" t="s">
        <v>1475</v>
      </c>
      <c r="E3" s="24" t="s">
        <v>1476</v>
      </c>
      <c r="F3" s="24"/>
      <c r="G3" s="24"/>
      <c r="H3" s="24" t="s">
        <v>1477</v>
      </c>
      <c r="I3" s="24"/>
      <c r="J3" s="24"/>
      <c r="K3" s="24"/>
      <c r="L3" s="135" t="s">
        <v>1478</v>
      </c>
      <c r="M3" s="107"/>
    </row>
    <row r="4" ht="35.25" customHeight="1" spans="1:13">
      <c r="A4" s="112"/>
      <c r="B4" s="112"/>
      <c r="C4" s="113"/>
      <c r="D4" s="112"/>
      <c r="E4" s="110" t="s">
        <v>1479</v>
      </c>
      <c r="F4" s="110" t="s">
        <v>1480</v>
      </c>
      <c r="G4" s="110" t="s">
        <v>1481</v>
      </c>
      <c r="H4" s="110" t="s">
        <v>1482</v>
      </c>
      <c r="I4" s="110" t="s">
        <v>1483</v>
      </c>
      <c r="J4" s="136" t="s">
        <v>1484</v>
      </c>
      <c r="K4" s="110" t="s">
        <v>1485</v>
      </c>
      <c r="L4" s="135" t="s">
        <v>1478</v>
      </c>
      <c r="M4" s="107" t="s">
        <v>1486</v>
      </c>
    </row>
    <row r="5" s="100" customFormat="1" ht="30" customHeight="1" spans="1:15">
      <c r="A5" s="114" t="s">
        <v>1156</v>
      </c>
      <c r="B5" s="115"/>
      <c r="C5" s="116"/>
      <c r="D5" s="117"/>
      <c r="E5" s="115"/>
      <c r="F5" s="115"/>
      <c r="G5" s="118"/>
      <c r="H5" s="119"/>
      <c r="I5" s="118"/>
      <c r="J5" s="118"/>
      <c r="K5" s="137"/>
      <c r="L5" s="138"/>
      <c r="M5" s="139" t="s">
        <v>1487</v>
      </c>
      <c r="N5" s="100" t="e">
        <f>课表!#REF!</f>
        <v>#REF!</v>
      </c>
      <c r="O5" s="140" t="s">
        <v>1488</v>
      </c>
    </row>
    <row r="6" s="100" customFormat="1" ht="30" customHeight="1" spans="1:15">
      <c r="A6" s="114" t="s">
        <v>1160</v>
      </c>
      <c r="B6" s="115"/>
      <c r="C6" s="116"/>
      <c r="D6" s="117"/>
      <c r="E6" s="115"/>
      <c r="F6" s="115"/>
      <c r="G6" s="115"/>
      <c r="H6" s="120"/>
      <c r="I6" s="115"/>
      <c r="J6" s="115"/>
      <c r="K6" s="141"/>
      <c r="L6" s="138"/>
      <c r="M6" s="139" t="s">
        <v>1487</v>
      </c>
      <c r="N6" s="100" t="str">
        <f>课表!W22</f>
        <v>[010032]SQL数据库程序设计
钱宇涛[0000079]
机房12     </v>
      </c>
      <c r="O6" s="140" t="s">
        <v>1489</v>
      </c>
    </row>
    <row r="7" s="100" customFormat="1" ht="30" customHeight="1" spans="1:15">
      <c r="A7" s="114" t="s">
        <v>1165</v>
      </c>
      <c r="B7" s="115"/>
      <c r="C7" s="116"/>
      <c r="D7" s="117"/>
      <c r="E7" s="115"/>
      <c r="F7" s="115"/>
      <c r="G7" s="115"/>
      <c r="H7" s="120"/>
      <c r="I7" s="115"/>
      <c r="J7" s="115"/>
      <c r="K7" s="141"/>
      <c r="L7" s="138"/>
      <c r="M7" s="139" t="s">
        <v>1487</v>
      </c>
      <c r="N7" s="100">
        <f>课表!W23</f>
        <v>0</v>
      </c>
      <c r="O7" s="140" t="s">
        <v>1490</v>
      </c>
    </row>
    <row r="8" s="100" customFormat="1" ht="30" customHeight="1" spans="1:15">
      <c r="A8" s="114" t="s">
        <v>1169</v>
      </c>
      <c r="B8" s="115"/>
      <c r="C8" s="116"/>
      <c r="D8" s="117"/>
      <c r="E8" s="115"/>
      <c r="F8" s="115"/>
      <c r="G8" s="115"/>
      <c r="H8" s="120"/>
      <c r="I8" s="115"/>
      <c r="J8" s="115"/>
      <c r="K8" s="141"/>
      <c r="L8" s="138"/>
      <c r="M8" s="139" t="s">
        <v>1487</v>
      </c>
      <c r="N8" s="100" t="str">
        <f>课表!W24</f>
        <v>[010383]JavaScript网页技术
陈仕许[0000040]
机房1   </v>
      </c>
      <c r="O8" s="140" t="s">
        <v>1491</v>
      </c>
    </row>
    <row r="9" s="100" customFormat="1" ht="30" customHeight="1" spans="1:14">
      <c r="A9" s="114" t="s">
        <v>1173</v>
      </c>
      <c r="B9" s="115"/>
      <c r="C9" s="116"/>
      <c r="D9" s="117"/>
      <c r="E9" s="115"/>
      <c r="F9" s="115"/>
      <c r="G9" s="115"/>
      <c r="H9" s="120"/>
      <c r="I9" s="115"/>
      <c r="J9" s="115"/>
      <c r="K9" s="141"/>
      <c r="L9" s="138"/>
      <c r="M9" s="139" t="s">
        <v>1487</v>
      </c>
      <c r="N9" s="100" t="str">
        <f>课表!W25</f>
        <v>[010353]Android应用开发
赵红[0000084]
机房8     </v>
      </c>
    </row>
    <row r="10" s="100" customFormat="1" ht="30" customHeight="1" spans="1:15">
      <c r="A10" s="114" t="s">
        <v>1305</v>
      </c>
      <c r="B10" s="115"/>
      <c r="C10" s="116"/>
      <c r="D10" s="117"/>
      <c r="E10" s="121"/>
      <c r="F10" s="121"/>
      <c r="G10" s="121"/>
      <c r="H10" s="120"/>
      <c r="I10" s="121"/>
      <c r="J10" s="121"/>
      <c r="K10" s="142"/>
      <c r="L10" s="143"/>
      <c r="M10" s="139" t="s">
        <v>1487</v>
      </c>
      <c r="N10" s="100" t="str">
        <f>课表!W26</f>
        <v>[010383]JavaScript网页技术
刘慧芬[0000038]
机房11</v>
      </c>
      <c r="O10" s="140" t="s">
        <v>1492</v>
      </c>
    </row>
    <row r="11" s="100" customFormat="1" ht="30" customHeight="1" spans="1:15">
      <c r="A11" s="114" t="s">
        <v>1308</v>
      </c>
      <c r="B11" s="115"/>
      <c r="C11" s="116"/>
      <c r="D11" s="117"/>
      <c r="E11" s="122"/>
      <c r="F11" s="122"/>
      <c r="G11" s="122"/>
      <c r="H11" s="120"/>
      <c r="I11" s="122"/>
      <c r="J11" s="122"/>
      <c r="K11" s="144"/>
      <c r="L11" s="145"/>
      <c r="M11" s="139" t="s">
        <v>1487</v>
      </c>
      <c r="N11" s="100">
        <f>课表!W27</f>
        <v>0</v>
      </c>
      <c r="O11" s="140" t="s">
        <v>1493</v>
      </c>
    </row>
    <row r="12" s="100" customFormat="1" ht="30" customHeight="1" spans="1:14">
      <c r="A12" s="114" t="s">
        <v>1297</v>
      </c>
      <c r="B12" s="115"/>
      <c r="C12" s="116"/>
      <c r="D12" s="117"/>
      <c r="E12" s="115"/>
      <c r="F12" s="115"/>
      <c r="G12" s="115"/>
      <c r="H12" s="120"/>
      <c r="I12" s="115"/>
      <c r="J12" s="115"/>
      <c r="K12" s="141"/>
      <c r="L12" s="138"/>
      <c r="M12" s="139" t="s">
        <v>1487</v>
      </c>
      <c r="N12" s="100" t="str">
        <f>课表!W28</f>
        <v>[010393]数字摄影摄像
易柳[2018026]
北104 </v>
      </c>
    </row>
    <row r="13" s="100" customFormat="1" ht="30" customHeight="1" spans="1:14">
      <c r="A13" s="114" t="s">
        <v>1294</v>
      </c>
      <c r="B13" s="115"/>
      <c r="C13" s="116"/>
      <c r="D13" s="117"/>
      <c r="E13" s="115"/>
      <c r="F13" s="115"/>
      <c r="G13" s="115"/>
      <c r="H13" s="120"/>
      <c r="I13" s="115"/>
      <c r="J13" s="115"/>
      <c r="K13" s="141"/>
      <c r="L13" s="138"/>
      <c r="M13" s="139" t="s">
        <v>1487</v>
      </c>
      <c r="N13" s="100" t="str">
        <f>课表!W29</f>
        <v>[010316]室内效果图制作
梁芳[0000061]
机房9      </v>
      </c>
    </row>
    <row r="14" s="100" customFormat="1" ht="30" customHeight="1" spans="1:14">
      <c r="A14" s="114" t="s">
        <v>968</v>
      </c>
      <c r="B14" s="115"/>
      <c r="C14" s="123"/>
      <c r="D14" s="116"/>
      <c r="E14" s="115"/>
      <c r="F14" s="115"/>
      <c r="G14" s="115"/>
      <c r="H14" s="120"/>
      <c r="I14" s="115"/>
      <c r="J14" s="115"/>
      <c r="K14" s="141"/>
      <c r="L14" s="138"/>
      <c r="M14" s="139" t="s">
        <v>1487</v>
      </c>
      <c r="N14" s="100" t="str">
        <f>课表!W30</f>
        <v>[010317]环境实体写生
王淑文[2017031]
图504     </v>
      </c>
    </row>
    <row r="15" s="100" customFormat="1" ht="30" customHeight="1" spans="1:14">
      <c r="A15" s="114" t="s">
        <v>981</v>
      </c>
      <c r="B15" s="124"/>
      <c r="C15" s="125"/>
      <c r="D15" s="126"/>
      <c r="E15" s="124"/>
      <c r="F15" s="124"/>
      <c r="G15" s="115"/>
      <c r="H15" s="120"/>
      <c r="I15" s="115"/>
      <c r="J15" s="115"/>
      <c r="K15" s="141"/>
      <c r="L15" s="138"/>
      <c r="M15" s="139" t="s">
        <v>1487</v>
      </c>
      <c r="N15" s="100" t="str">
        <f>课表!W31</f>
        <v>[010354]
家具设计
张鹏[2014002]
南203</v>
      </c>
    </row>
    <row r="16" s="100" customFormat="1" ht="30" customHeight="1" spans="1:14">
      <c r="A16" s="114" t="s">
        <v>994</v>
      </c>
      <c r="B16" s="127"/>
      <c r="C16" s="125"/>
      <c r="D16" s="128"/>
      <c r="E16" s="127"/>
      <c r="F16" s="127"/>
      <c r="G16" s="127"/>
      <c r="H16" s="129"/>
      <c r="I16" s="127"/>
      <c r="J16" s="127"/>
      <c r="K16" s="146"/>
      <c r="L16" s="138"/>
      <c r="M16" s="139" t="s">
        <v>1487</v>
      </c>
      <c r="N16" s="100">
        <f>课表!W32</f>
        <v>0</v>
      </c>
    </row>
    <row r="17" s="100" customFormat="1" ht="30" customHeight="1" spans="1:14">
      <c r="A17" s="114" t="s">
        <v>1006</v>
      </c>
      <c r="B17" s="124"/>
      <c r="C17" s="125"/>
      <c r="D17" s="126"/>
      <c r="E17" s="124"/>
      <c r="F17" s="124"/>
      <c r="G17" s="124"/>
      <c r="H17" s="130"/>
      <c r="I17" s="124"/>
      <c r="J17" s="124"/>
      <c r="K17" s="124"/>
      <c r="L17" s="115"/>
      <c r="M17" s="139" t="s">
        <v>1487</v>
      </c>
      <c r="N17" s="100" t="str">
        <f>课表!T33</f>
        <v>[070427]应用文写作
覃婷婷[2018036] 
南308</v>
      </c>
    </row>
    <row r="18" s="100" customFormat="1" ht="30" customHeight="1" spans="1:14">
      <c r="A18" s="114" t="s">
        <v>1016</v>
      </c>
      <c r="B18" s="115"/>
      <c r="C18" s="125"/>
      <c r="D18" s="117"/>
      <c r="E18" s="115"/>
      <c r="F18" s="115"/>
      <c r="G18" s="115"/>
      <c r="H18" s="120"/>
      <c r="I18" s="115"/>
      <c r="J18" s="115"/>
      <c r="K18" s="115"/>
      <c r="L18" s="115"/>
      <c r="M18" s="139" t="s">
        <v>1487</v>
      </c>
      <c r="N18" s="100">
        <f>课表!W34</f>
        <v>0</v>
      </c>
    </row>
    <row r="19" s="100" customFormat="1" ht="30" customHeight="1" spans="1:14">
      <c r="A19" s="114" t="s">
        <v>1021</v>
      </c>
      <c r="B19" s="115"/>
      <c r="C19" s="125"/>
      <c r="D19" s="117"/>
      <c r="E19" s="115"/>
      <c r="F19" s="115"/>
      <c r="G19" s="115"/>
      <c r="H19" s="120"/>
      <c r="I19" s="115"/>
      <c r="J19" s="115"/>
      <c r="K19" s="115"/>
      <c r="L19" s="115"/>
      <c r="M19" s="139" t="s">
        <v>1487</v>
      </c>
      <c r="N19" s="100" t="e">
        <f>课表!#REF!</f>
        <v>#REF!</v>
      </c>
    </row>
    <row r="20" s="100" customFormat="1" ht="30" customHeight="1" spans="1:14">
      <c r="A20" s="114" t="s">
        <v>1302</v>
      </c>
      <c r="B20" s="115"/>
      <c r="C20" s="125"/>
      <c r="D20" s="117"/>
      <c r="E20" s="131"/>
      <c r="F20" s="131"/>
      <c r="G20" s="131"/>
      <c r="H20" s="120"/>
      <c r="I20" s="131"/>
      <c r="J20" s="131"/>
      <c r="K20" s="131"/>
      <c r="L20" s="131"/>
      <c r="M20" s="147" t="s">
        <v>1494</v>
      </c>
      <c r="N20" s="100" t="e">
        <f>课表!#REF!</f>
        <v>#REF!</v>
      </c>
    </row>
    <row r="21" s="100" customFormat="1" ht="30" customHeight="1" spans="1:14">
      <c r="A21" s="114" t="s">
        <v>1306</v>
      </c>
      <c r="B21" s="115"/>
      <c r="C21" s="125"/>
      <c r="D21" s="117"/>
      <c r="E21" s="121"/>
      <c r="F21" s="121"/>
      <c r="G21" s="121"/>
      <c r="H21" s="120"/>
      <c r="I21" s="121"/>
      <c r="J21" s="121"/>
      <c r="K21" s="121"/>
      <c r="L21" s="121"/>
      <c r="M21" s="147" t="s">
        <v>1494</v>
      </c>
      <c r="N21" s="100" t="e">
        <f>课表!#REF!</f>
        <v>#REF!</v>
      </c>
    </row>
    <row r="22" s="101" customFormat="1" ht="30" customHeight="1" spans="1:14">
      <c r="A22" s="114" t="s">
        <v>1307</v>
      </c>
      <c r="B22" s="115"/>
      <c r="C22" s="125"/>
      <c r="D22" s="117"/>
      <c r="E22" s="121"/>
      <c r="F22" s="121"/>
      <c r="G22" s="121"/>
      <c r="H22" s="120"/>
      <c r="I22" s="121"/>
      <c r="J22" s="121"/>
      <c r="K22" s="121"/>
      <c r="L22" s="121"/>
      <c r="M22" s="147" t="s">
        <v>1494</v>
      </c>
      <c r="N22" s="100" t="e">
        <f>课表!#REF!</f>
        <v>#REF!</v>
      </c>
    </row>
    <row r="23" s="101" customFormat="1" ht="30" customHeight="1" spans="1:14">
      <c r="A23" s="114" t="s">
        <v>1303</v>
      </c>
      <c r="B23" s="115"/>
      <c r="C23" s="125"/>
      <c r="D23" s="117"/>
      <c r="E23" s="121"/>
      <c r="F23" s="121"/>
      <c r="G23" s="121"/>
      <c r="H23" s="120"/>
      <c r="I23" s="121"/>
      <c r="J23" s="121"/>
      <c r="K23" s="121"/>
      <c r="L23" s="121"/>
      <c r="M23" s="147" t="s">
        <v>1494</v>
      </c>
      <c r="N23" s="100" t="e">
        <f>课表!#REF!</f>
        <v>#REF!</v>
      </c>
    </row>
    <row r="24" s="101" customFormat="1" ht="30" customHeight="1" spans="1:14">
      <c r="A24" s="114" t="s">
        <v>1304</v>
      </c>
      <c r="B24" s="115"/>
      <c r="C24" s="125"/>
      <c r="D24" s="117"/>
      <c r="E24" s="121"/>
      <c r="F24" s="121"/>
      <c r="G24" s="121"/>
      <c r="H24" s="120"/>
      <c r="I24" s="121"/>
      <c r="J24" s="121"/>
      <c r="K24" s="121"/>
      <c r="L24" s="121"/>
      <c r="M24" s="147" t="s">
        <v>1494</v>
      </c>
      <c r="N24" s="100" t="e">
        <f>课表!#REF!</f>
        <v>#REF!</v>
      </c>
    </row>
    <row r="25" s="101" customFormat="1" ht="30" customHeight="1" spans="1:14">
      <c r="A25" s="114" t="s">
        <v>1314</v>
      </c>
      <c r="B25" s="115"/>
      <c r="C25" s="132"/>
      <c r="D25" s="117"/>
      <c r="E25" s="122"/>
      <c r="F25" s="122"/>
      <c r="G25" s="122"/>
      <c r="H25" s="120"/>
      <c r="I25" s="122"/>
      <c r="J25" s="122"/>
      <c r="K25" s="122"/>
      <c r="L25" s="122"/>
      <c r="M25" s="147" t="s">
        <v>1494</v>
      </c>
      <c r="N25" s="100" t="e">
        <f>课表!#REF!</f>
        <v>#REF!</v>
      </c>
    </row>
    <row r="26" s="101" customFormat="1" ht="30" customHeight="1" spans="1:14">
      <c r="A26" s="114" t="s">
        <v>1289</v>
      </c>
      <c r="B26" s="115"/>
      <c r="C26" s="125"/>
      <c r="D26" s="117"/>
      <c r="E26" s="115"/>
      <c r="F26" s="115"/>
      <c r="G26" s="115"/>
      <c r="H26" s="120"/>
      <c r="I26" s="115"/>
      <c r="J26" s="115"/>
      <c r="K26" s="115"/>
      <c r="L26" s="115"/>
      <c r="M26" s="147" t="s">
        <v>1494</v>
      </c>
      <c r="N26" s="100" t="e">
        <f>课表!#REF!</f>
        <v>#REF!</v>
      </c>
    </row>
    <row r="27" s="101" customFormat="1" ht="30" customHeight="1" spans="1:14">
      <c r="A27" s="114" t="s">
        <v>1313</v>
      </c>
      <c r="B27" s="115"/>
      <c r="C27" s="125"/>
      <c r="D27" s="117"/>
      <c r="E27" s="122"/>
      <c r="F27" s="122"/>
      <c r="G27" s="122"/>
      <c r="H27" s="120"/>
      <c r="I27" s="122"/>
      <c r="J27" s="122"/>
      <c r="K27" s="122"/>
      <c r="L27" s="122"/>
      <c r="M27" s="147" t="s">
        <v>1494</v>
      </c>
      <c r="N27" s="100" t="e">
        <f>课表!#REF!</f>
        <v>#REF!</v>
      </c>
    </row>
    <row r="28" s="101" customFormat="1" ht="30" customHeight="1" spans="1:14">
      <c r="A28" s="114" t="s">
        <v>1235</v>
      </c>
      <c r="B28" s="115"/>
      <c r="C28" s="125"/>
      <c r="D28" s="117"/>
      <c r="E28" s="115"/>
      <c r="F28" s="115"/>
      <c r="G28" s="115"/>
      <c r="H28" s="120"/>
      <c r="I28" s="115"/>
      <c r="J28" s="115"/>
      <c r="K28" s="115"/>
      <c r="L28" s="115"/>
      <c r="M28" s="147" t="s">
        <v>1494</v>
      </c>
      <c r="N28" s="100" t="e">
        <f>课表!#REF!</f>
        <v>#REF!</v>
      </c>
    </row>
    <row r="29" s="101" customFormat="1" ht="30" customHeight="1" spans="1:14">
      <c r="A29" s="114" t="s">
        <v>1270</v>
      </c>
      <c r="B29" s="115"/>
      <c r="C29" s="125"/>
      <c r="D29" s="117"/>
      <c r="E29" s="115"/>
      <c r="F29" s="115"/>
      <c r="G29" s="115"/>
      <c r="H29" s="120"/>
      <c r="I29" s="115"/>
      <c r="J29" s="115"/>
      <c r="K29" s="115"/>
      <c r="L29" s="115"/>
      <c r="M29" s="147" t="s">
        <v>1494</v>
      </c>
      <c r="N29" s="100" t="e">
        <f>课表!#REF!</f>
        <v>#REF!</v>
      </c>
    </row>
    <row r="30" s="101" customFormat="1" ht="30" customHeight="1" spans="1:14">
      <c r="A30" s="114" t="s">
        <v>1298</v>
      </c>
      <c r="B30" s="115"/>
      <c r="C30" s="125"/>
      <c r="D30" s="117"/>
      <c r="E30" s="131"/>
      <c r="F30" s="131"/>
      <c r="G30" s="131"/>
      <c r="H30" s="120"/>
      <c r="I30" s="131"/>
      <c r="J30" s="131"/>
      <c r="K30" s="131"/>
      <c r="L30" s="131"/>
      <c r="M30" s="147" t="s">
        <v>1494</v>
      </c>
      <c r="N30" s="100" t="e">
        <f>课表!#REF!</f>
        <v>#REF!</v>
      </c>
    </row>
    <row r="31" s="101" customFormat="1" ht="30" customHeight="1" spans="1:14">
      <c r="A31" s="114" t="s">
        <v>1301</v>
      </c>
      <c r="B31" s="115"/>
      <c r="C31" s="125"/>
      <c r="D31" s="117"/>
      <c r="E31" s="131"/>
      <c r="F31" s="131"/>
      <c r="G31" s="131"/>
      <c r="H31" s="120"/>
      <c r="I31" s="131"/>
      <c r="J31" s="131"/>
      <c r="K31" s="131"/>
      <c r="L31" s="131"/>
      <c r="M31" s="147" t="s">
        <v>1494</v>
      </c>
      <c r="N31" s="100" t="e">
        <f>课表!#REF!</f>
        <v>#REF!</v>
      </c>
    </row>
    <row r="32" s="101" customFormat="1" ht="30" customHeight="1" spans="1:14">
      <c r="A32" s="114" t="s">
        <v>1311</v>
      </c>
      <c r="B32" s="115"/>
      <c r="C32" s="125"/>
      <c r="D32" s="117"/>
      <c r="E32" s="122"/>
      <c r="F32" s="122"/>
      <c r="G32" s="122"/>
      <c r="H32" s="120"/>
      <c r="I32" s="122"/>
      <c r="J32" s="122"/>
      <c r="K32" s="122"/>
      <c r="L32" s="122"/>
      <c r="M32" s="147" t="s">
        <v>1494</v>
      </c>
      <c r="N32" s="100" t="e">
        <f>课表!#REF!</f>
        <v>#REF!</v>
      </c>
    </row>
    <row r="33" s="100" customFormat="1" ht="30" customHeight="1" spans="1:14">
      <c r="A33" s="114" t="s">
        <v>1316</v>
      </c>
      <c r="B33" s="115"/>
      <c r="C33" s="125"/>
      <c r="D33" s="117"/>
      <c r="E33" s="122"/>
      <c r="F33" s="122"/>
      <c r="G33" s="122"/>
      <c r="H33" s="120"/>
      <c r="I33" s="122"/>
      <c r="J33" s="122"/>
      <c r="K33" s="122"/>
      <c r="L33" s="122"/>
      <c r="M33" s="147" t="s">
        <v>1494</v>
      </c>
      <c r="N33" s="100" t="str">
        <f>课表!W45</f>
        <v>[020247]计算机辅助设计－Photoshop
夏宜华[0000165]
实405</v>
      </c>
    </row>
    <row r="34" s="100" customFormat="1" ht="30" customHeight="1" spans="1:14">
      <c r="A34" s="114" t="s">
        <v>1177</v>
      </c>
      <c r="B34" s="115"/>
      <c r="C34" s="125"/>
      <c r="D34" s="117"/>
      <c r="E34" s="115"/>
      <c r="F34" s="115"/>
      <c r="G34" s="115"/>
      <c r="H34" s="120"/>
      <c r="I34" s="115"/>
      <c r="J34" s="115"/>
      <c r="K34" s="115"/>
      <c r="L34" s="115"/>
      <c r="M34" s="147" t="s">
        <v>1494</v>
      </c>
      <c r="N34" s="100" t="str">
        <f>课表!W46</f>
        <v>[020227]作物栽培技术（1）
柴慧清[2014044]
南103 </v>
      </c>
    </row>
    <row r="35" s="100" customFormat="1" ht="30" customHeight="1" spans="1:14">
      <c r="A35" s="114" t="s">
        <v>1182</v>
      </c>
      <c r="B35" s="115"/>
      <c r="C35" s="125"/>
      <c r="D35" s="117"/>
      <c r="E35" s="115"/>
      <c r="F35" s="115"/>
      <c r="G35" s="115"/>
      <c r="H35" s="120"/>
      <c r="I35" s="115"/>
      <c r="J35" s="115"/>
      <c r="K35" s="115"/>
      <c r="L35" s="115"/>
      <c r="M35" s="139" t="s">
        <v>1495</v>
      </c>
      <c r="N35" s="100">
        <f>课表!W47</f>
        <v>0</v>
      </c>
    </row>
    <row r="36" s="100" customFormat="1" ht="30" customHeight="1" spans="1:14">
      <c r="A36" s="114" t="s">
        <v>1186</v>
      </c>
      <c r="B36" s="115"/>
      <c r="C36" s="125"/>
      <c r="D36" s="117"/>
      <c r="E36" s="115"/>
      <c r="F36" s="115"/>
      <c r="G36" s="115"/>
      <c r="H36" s="120"/>
      <c r="I36" s="115"/>
      <c r="J36" s="115"/>
      <c r="K36" s="115"/>
      <c r="L36" s="115"/>
      <c r="M36" s="139" t="s">
        <v>1495</v>
      </c>
      <c r="N36" s="100" t="str">
        <f>课表!W49</f>
        <v>[021211]农产品检验技术
袁全[0000152]   
组培楼</v>
      </c>
    </row>
    <row r="37" s="100" customFormat="1" ht="30" customHeight="1" spans="1:14">
      <c r="A37" s="114" t="s">
        <v>1189</v>
      </c>
      <c r="B37" s="115"/>
      <c r="C37" s="125"/>
      <c r="D37" s="117"/>
      <c r="E37" s="115"/>
      <c r="F37" s="115"/>
      <c r="G37" s="115"/>
      <c r="H37" s="120"/>
      <c r="I37" s="115"/>
      <c r="J37" s="115"/>
      <c r="K37" s="115"/>
      <c r="L37" s="115"/>
      <c r="M37" s="139" t="s">
        <v>1495</v>
      </c>
      <c r="N37" s="100">
        <f>课表!W50</f>
        <v>0</v>
      </c>
    </row>
    <row r="38" s="100" customFormat="1" ht="30" customHeight="1" spans="1:14">
      <c r="A38" s="114" t="s">
        <v>1192</v>
      </c>
      <c r="B38" s="115"/>
      <c r="C38" s="125"/>
      <c r="D38" s="117"/>
      <c r="E38" s="115"/>
      <c r="F38" s="115"/>
      <c r="G38" s="115"/>
      <c r="H38" s="120"/>
      <c r="I38" s="115"/>
      <c r="J38" s="115"/>
      <c r="K38" s="115"/>
      <c r="L38" s="115"/>
      <c r="M38" s="139" t="s">
        <v>1495</v>
      </c>
      <c r="N38" s="100" t="str">
        <f>课表!W51</f>
        <v>[030495]现代农业装备
彭煜星[2016034]
图书馆学术报告厅</v>
      </c>
    </row>
    <row r="39" s="100" customFormat="1" ht="30" customHeight="1" spans="1:14">
      <c r="A39" s="114" t="s">
        <v>1028</v>
      </c>
      <c r="B39" s="115"/>
      <c r="C39" s="125"/>
      <c r="D39" s="117"/>
      <c r="E39" s="115"/>
      <c r="F39" s="115"/>
      <c r="G39" s="115"/>
      <c r="H39" s="120"/>
      <c r="I39" s="115"/>
      <c r="J39" s="115"/>
      <c r="K39" s="115"/>
      <c r="L39" s="115"/>
      <c r="M39" s="139" t="s">
        <v>1495</v>
      </c>
      <c r="N39" s="100" t="str">
        <f>课表!W52</f>
        <v>[030495]现代农业装备
彭煜星[2016034]
图书馆学术报告厅</v>
      </c>
    </row>
    <row r="40" s="100" customFormat="1" ht="30" customHeight="1" spans="1:14">
      <c r="A40" s="114" t="s">
        <v>1034</v>
      </c>
      <c r="B40" s="115"/>
      <c r="C40" s="125"/>
      <c r="D40" s="117"/>
      <c r="E40" s="115"/>
      <c r="F40" s="115"/>
      <c r="G40" s="115"/>
      <c r="H40" s="120"/>
      <c r="I40" s="115"/>
      <c r="J40" s="115"/>
      <c r="K40" s="115"/>
      <c r="L40" s="115"/>
      <c r="M40" s="139" t="s">
        <v>1495</v>
      </c>
      <c r="N40" s="100" t="e">
        <f>课表!#REF!</f>
        <v>#REF!</v>
      </c>
    </row>
    <row r="41" s="100" customFormat="1" ht="30" customHeight="1" spans="1:14">
      <c r="A41" s="114" t="s">
        <v>1036</v>
      </c>
      <c r="B41" s="115"/>
      <c r="C41" s="125"/>
      <c r="D41" s="117"/>
      <c r="E41" s="115"/>
      <c r="F41" s="115"/>
      <c r="G41" s="115"/>
      <c r="H41" s="120"/>
      <c r="I41" s="115"/>
      <c r="J41" s="115"/>
      <c r="K41" s="115"/>
      <c r="L41" s="115"/>
      <c r="M41" s="139" t="s">
        <v>1495</v>
      </c>
      <c r="N41" s="100" t="str">
        <f>课表!W54</f>
        <v>[021306]蔬菜生产技术(1)
张荣禄[0070604]
南202  </v>
      </c>
    </row>
    <row r="42" s="100" customFormat="1" ht="30" customHeight="1" spans="1:14">
      <c r="A42" s="114" t="s">
        <v>1041</v>
      </c>
      <c r="B42" s="115"/>
      <c r="C42" s="125"/>
      <c r="D42" s="117"/>
      <c r="E42" s="115"/>
      <c r="F42" s="115"/>
      <c r="G42" s="115"/>
      <c r="H42" s="120"/>
      <c r="I42" s="115"/>
      <c r="J42" s="115"/>
      <c r="K42" s="115"/>
      <c r="L42" s="115"/>
      <c r="M42" s="139" t="s">
        <v>1495</v>
      </c>
      <c r="N42" s="100">
        <f>课表!W55</f>
        <v>0</v>
      </c>
    </row>
    <row r="43" s="100" customFormat="1" ht="30" customHeight="1" spans="1:14">
      <c r="A43" s="114" t="s">
        <v>1050</v>
      </c>
      <c r="B43" s="115"/>
      <c r="C43" s="125"/>
      <c r="D43" s="117"/>
      <c r="E43" s="115"/>
      <c r="F43" s="115"/>
      <c r="G43" s="115"/>
      <c r="H43" s="120"/>
      <c r="I43" s="115"/>
      <c r="J43" s="115"/>
      <c r="K43" s="115"/>
      <c r="L43" s="115"/>
      <c r="M43" s="139" t="s">
        <v>1495</v>
      </c>
      <c r="N43" s="100" t="e">
        <f>课表!#REF!</f>
        <v>#REF!</v>
      </c>
    </row>
    <row r="44" s="100" customFormat="1" ht="30" customHeight="1" spans="1:14">
      <c r="A44" s="114" t="s">
        <v>1055</v>
      </c>
      <c r="B44" s="115"/>
      <c r="C44" s="125"/>
      <c r="D44" s="117"/>
      <c r="E44" s="115"/>
      <c r="F44" s="115"/>
      <c r="G44" s="115"/>
      <c r="H44" s="120"/>
      <c r="I44" s="115"/>
      <c r="J44" s="115"/>
      <c r="K44" s="115"/>
      <c r="L44" s="115"/>
      <c r="M44" s="139" t="s">
        <v>1495</v>
      </c>
      <c r="N44" s="100" t="e">
        <f>课表!#REF!</f>
        <v>#REF!</v>
      </c>
    </row>
    <row r="45" s="100" customFormat="1" ht="30" customHeight="1" spans="1:14">
      <c r="A45" s="114" t="s">
        <v>1315</v>
      </c>
      <c r="B45" s="115"/>
      <c r="C45" s="125"/>
      <c r="D45" s="117"/>
      <c r="E45" s="122"/>
      <c r="F45" s="122"/>
      <c r="G45" s="122"/>
      <c r="H45" s="120"/>
      <c r="I45" s="122"/>
      <c r="J45" s="122"/>
      <c r="K45" s="122"/>
      <c r="L45" s="122"/>
      <c r="M45" s="139" t="s">
        <v>1495</v>
      </c>
      <c r="N45" s="100" t="e">
        <f>课表!#REF!</f>
        <v>#REF!</v>
      </c>
    </row>
    <row r="46" s="100" customFormat="1" ht="30" customHeight="1" spans="1:14">
      <c r="A46" s="114" t="s">
        <v>1360</v>
      </c>
      <c r="B46" s="115"/>
      <c r="C46" s="125"/>
      <c r="D46" s="117"/>
      <c r="E46" s="122"/>
      <c r="F46" s="122"/>
      <c r="G46" s="122"/>
      <c r="H46" s="120"/>
      <c r="I46" s="122"/>
      <c r="J46" s="122"/>
      <c r="K46" s="122"/>
      <c r="L46" s="122"/>
      <c r="M46" s="139" t="s">
        <v>1495</v>
      </c>
      <c r="N46" s="100" t="e">
        <f>课表!#REF!</f>
        <v>#REF!</v>
      </c>
    </row>
    <row r="47" s="100" customFormat="1" ht="30" customHeight="1" spans="1:14">
      <c r="A47" s="114" t="s">
        <v>1318</v>
      </c>
      <c r="B47" s="115"/>
      <c r="C47" s="125"/>
      <c r="D47" s="117"/>
      <c r="E47" s="122"/>
      <c r="F47" s="122"/>
      <c r="G47" s="122"/>
      <c r="H47" s="120"/>
      <c r="I47" s="122"/>
      <c r="J47" s="122"/>
      <c r="K47" s="122"/>
      <c r="L47" s="122"/>
      <c r="M47" s="139" t="s">
        <v>1495</v>
      </c>
      <c r="N47" s="100" t="e">
        <f>课表!#REF!</f>
        <v>#REF!</v>
      </c>
    </row>
    <row r="48" s="100" customFormat="1" ht="30" customHeight="1" spans="1:14">
      <c r="A48" s="114" t="s">
        <v>1321</v>
      </c>
      <c r="B48" s="115"/>
      <c r="C48" s="125"/>
      <c r="D48" s="117"/>
      <c r="E48" s="122"/>
      <c r="F48" s="122"/>
      <c r="G48" s="122"/>
      <c r="H48" s="120"/>
      <c r="I48" s="122"/>
      <c r="J48" s="122"/>
      <c r="K48" s="122"/>
      <c r="L48" s="122"/>
      <c r="M48" s="139" t="s">
        <v>1495</v>
      </c>
      <c r="N48" s="100" t="e">
        <f>课表!#REF!</f>
        <v>#REF!</v>
      </c>
    </row>
    <row r="49" s="100" customFormat="1" ht="30" customHeight="1" spans="1:14">
      <c r="A49" s="114" t="s">
        <v>1325</v>
      </c>
      <c r="B49" s="115"/>
      <c r="C49" s="125"/>
      <c r="D49" s="117"/>
      <c r="E49" s="122"/>
      <c r="F49" s="122"/>
      <c r="G49" s="122"/>
      <c r="H49" s="120"/>
      <c r="I49" s="122"/>
      <c r="J49" s="122"/>
      <c r="K49" s="122"/>
      <c r="L49" s="122"/>
      <c r="M49" s="31" t="s">
        <v>1496</v>
      </c>
      <c r="N49" s="100" t="e">
        <f>课表!#REF!</f>
        <v>#REF!</v>
      </c>
    </row>
    <row r="50" s="100" customFormat="1" ht="30" customHeight="1" spans="1:14">
      <c r="A50" s="114" t="s">
        <v>1327</v>
      </c>
      <c r="B50" s="115"/>
      <c r="C50" s="125"/>
      <c r="D50" s="117"/>
      <c r="E50" s="122"/>
      <c r="F50" s="122"/>
      <c r="G50" s="122"/>
      <c r="H50" s="120"/>
      <c r="I50" s="122"/>
      <c r="J50" s="122"/>
      <c r="K50" s="122"/>
      <c r="L50" s="122"/>
      <c r="M50" s="31" t="s">
        <v>1496</v>
      </c>
      <c r="N50" s="100">
        <f>课表!W63</f>
        <v>0</v>
      </c>
    </row>
    <row r="51" s="100" customFormat="1" ht="30" customHeight="1" spans="1:14">
      <c r="A51" s="114" t="s">
        <v>1328</v>
      </c>
      <c r="B51" s="115"/>
      <c r="C51" s="125"/>
      <c r="D51" s="117"/>
      <c r="E51" s="122"/>
      <c r="F51" s="122"/>
      <c r="G51" s="122"/>
      <c r="H51" s="120"/>
      <c r="I51" s="122"/>
      <c r="J51" s="122"/>
      <c r="K51" s="122"/>
      <c r="L51" s="122"/>
      <c r="M51" s="31" t="s">
        <v>1496</v>
      </c>
      <c r="N51" s="100" t="str">
        <f>课表!W64</f>
        <v>[030494]电工电子技术
刘斐[2018018]
南501  </v>
      </c>
    </row>
    <row r="52" s="100" customFormat="1" ht="30" customHeight="1" spans="1:14">
      <c r="A52" s="114" t="s">
        <v>1246</v>
      </c>
      <c r="B52" s="115"/>
      <c r="C52" s="125"/>
      <c r="D52" s="117"/>
      <c r="E52" s="115"/>
      <c r="F52" s="115"/>
      <c r="G52" s="115"/>
      <c r="H52" s="120"/>
      <c r="I52" s="115"/>
      <c r="J52" s="115"/>
      <c r="K52" s="115"/>
      <c r="L52" s="115"/>
      <c r="M52" s="31" t="s">
        <v>1496</v>
      </c>
      <c r="N52" s="100" t="str">
        <f>课表!W65</f>
        <v>[030447]汽车维护和保养
杨海[0000089]
南504   </v>
      </c>
    </row>
    <row r="53" s="100" customFormat="1" ht="30" customHeight="1" spans="1:14">
      <c r="A53" s="114" t="s">
        <v>1197</v>
      </c>
      <c r="B53" s="115"/>
      <c r="C53" s="125"/>
      <c r="D53" s="117"/>
      <c r="E53" s="115"/>
      <c r="F53" s="115"/>
      <c r="G53" s="115"/>
      <c r="H53" s="120"/>
      <c r="I53" s="115"/>
      <c r="J53" s="115"/>
      <c r="K53" s="115"/>
      <c r="L53" s="115"/>
      <c r="M53" s="31" t="s">
        <v>1496</v>
      </c>
      <c r="N53" s="100">
        <f>课表!W66</f>
        <v>0</v>
      </c>
    </row>
    <row r="54" s="100" customFormat="1" ht="30" customHeight="1" spans="1:14">
      <c r="A54" s="114" t="s">
        <v>1199</v>
      </c>
      <c r="B54" s="115"/>
      <c r="C54" s="125"/>
      <c r="D54" s="117"/>
      <c r="E54" s="115"/>
      <c r="F54" s="115"/>
      <c r="G54" s="115"/>
      <c r="H54" s="120"/>
      <c r="I54" s="115"/>
      <c r="J54" s="115"/>
      <c r="K54" s="115"/>
      <c r="L54" s="115"/>
      <c r="M54" s="31" t="s">
        <v>1496</v>
      </c>
      <c r="N54" s="100" t="str">
        <f>课表!W67</f>
        <v>[030476]汽车电器设备构造与维修
孟胜利
南407</v>
      </c>
    </row>
    <row r="55" s="100" customFormat="1" ht="30" customHeight="1" spans="1:14">
      <c r="A55" s="114" t="s">
        <v>1202</v>
      </c>
      <c r="B55" s="115"/>
      <c r="C55" s="125"/>
      <c r="D55" s="117"/>
      <c r="E55" s="115"/>
      <c r="F55" s="115"/>
      <c r="G55" s="115"/>
      <c r="H55" s="120"/>
      <c r="I55" s="115"/>
      <c r="J55" s="115"/>
      <c r="K55" s="115"/>
      <c r="L55" s="115"/>
      <c r="M55" s="31" t="s">
        <v>1496</v>
      </c>
      <c r="N55" s="100" t="str">
        <f>课表!W68</f>
        <v>[030457]汽车电工电子技术
向志军[2018002]
南406  </v>
      </c>
    </row>
    <row r="56" s="100" customFormat="1" ht="30" customHeight="1" spans="1:14">
      <c r="A56" s="114" t="s">
        <v>1206</v>
      </c>
      <c r="B56" s="115"/>
      <c r="C56" s="125"/>
      <c r="D56" s="117"/>
      <c r="E56" s="115"/>
      <c r="F56" s="115"/>
      <c r="G56" s="115"/>
      <c r="H56" s="120"/>
      <c r="I56" s="115"/>
      <c r="J56" s="115"/>
      <c r="K56" s="115"/>
      <c r="L56" s="115"/>
      <c r="M56" s="31" t="s">
        <v>1496</v>
      </c>
      <c r="N56" s="100" t="str">
        <f>课表!W69</f>
        <v>[030459]汽车发动机构造与维修
邓峰[2017018] 
南404</v>
      </c>
    </row>
    <row r="57" s="100" customFormat="1" ht="30" customHeight="1" spans="1:14">
      <c r="A57" s="114" t="s">
        <v>1207</v>
      </c>
      <c r="B57" s="115"/>
      <c r="C57" s="125"/>
      <c r="D57" s="117"/>
      <c r="E57" s="115"/>
      <c r="F57" s="115"/>
      <c r="G57" s="115"/>
      <c r="H57" s="120"/>
      <c r="I57" s="115"/>
      <c r="J57" s="115"/>
      <c r="K57" s="115"/>
      <c r="L57" s="115"/>
      <c r="M57" s="31" t="s">
        <v>1496</v>
      </c>
      <c r="N57" s="100" t="str">
        <f>课表!W70</f>
        <v>[030046]AutoCAD
付娟华[0000135]
实203   </v>
      </c>
    </row>
    <row r="58" s="100" customFormat="1" ht="30" customHeight="1" spans="1:14">
      <c r="A58" s="114" t="s">
        <v>1211</v>
      </c>
      <c r="B58" s="115"/>
      <c r="C58" s="125"/>
      <c r="D58" s="117"/>
      <c r="E58" s="115"/>
      <c r="F58" s="115"/>
      <c r="G58" s="115"/>
      <c r="H58" s="120"/>
      <c r="I58" s="115"/>
      <c r="J58" s="115"/>
      <c r="K58" s="115"/>
      <c r="L58" s="115"/>
      <c r="M58" s="31" t="s">
        <v>1496</v>
      </c>
      <c r="N58" s="100" t="e">
        <f>课表!#REF!</f>
        <v>#REF!</v>
      </c>
    </row>
    <row r="59" s="100" customFormat="1" ht="30" customHeight="1" spans="1:14">
      <c r="A59" s="114" t="s">
        <v>1060</v>
      </c>
      <c r="B59" s="115"/>
      <c r="C59" s="125"/>
      <c r="D59" s="117"/>
      <c r="E59" s="115"/>
      <c r="F59" s="115"/>
      <c r="G59" s="115"/>
      <c r="H59" s="120"/>
      <c r="I59" s="115"/>
      <c r="J59" s="115"/>
      <c r="K59" s="115"/>
      <c r="L59" s="115"/>
      <c r="M59" s="31" t="s">
        <v>1496</v>
      </c>
      <c r="N59" s="100" t="e">
        <f>课表!#REF!</f>
        <v>#REF!</v>
      </c>
    </row>
    <row r="60" s="100" customFormat="1" ht="30" customHeight="1" spans="1:14">
      <c r="A60" s="114" t="s">
        <v>1065</v>
      </c>
      <c r="B60" s="115"/>
      <c r="C60" s="125"/>
      <c r="D60" s="117"/>
      <c r="E60" s="115"/>
      <c r="F60" s="115"/>
      <c r="G60" s="115"/>
      <c r="H60" s="120"/>
      <c r="I60" s="115"/>
      <c r="J60" s="115"/>
      <c r="K60" s="115"/>
      <c r="L60" s="115"/>
      <c r="M60" s="31" t="s">
        <v>1496</v>
      </c>
      <c r="N60" s="100" t="e">
        <f>课表!#REF!</f>
        <v>#REF!</v>
      </c>
    </row>
    <row r="61" s="100" customFormat="1" ht="30" customHeight="1" spans="1:14">
      <c r="A61" s="114" t="s">
        <v>1069</v>
      </c>
      <c r="B61" s="115"/>
      <c r="C61" s="125"/>
      <c r="D61" s="117"/>
      <c r="E61" s="115"/>
      <c r="F61" s="115"/>
      <c r="G61" s="115"/>
      <c r="H61" s="120"/>
      <c r="I61" s="115"/>
      <c r="J61" s="115"/>
      <c r="K61" s="115"/>
      <c r="L61" s="115"/>
      <c r="M61" s="31" t="s">
        <v>1496</v>
      </c>
      <c r="N61" s="100" t="e">
        <f>课表!#REF!</f>
        <v>#REF!</v>
      </c>
    </row>
    <row r="62" s="100" customFormat="1" ht="30" customHeight="1" spans="1:14">
      <c r="A62" s="114" t="s">
        <v>1073</v>
      </c>
      <c r="B62" s="115"/>
      <c r="C62" s="125"/>
      <c r="D62" s="117"/>
      <c r="E62" s="115"/>
      <c r="F62" s="115"/>
      <c r="G62" s="115"/>
      <c r="H62" s="120"/>
      <c r="I62" s="115"/>
      <c r="J62" s="115"/>
      <c r="K62" s="115"/>
      <c r="L62" s="115"/>
      <c r="M62" s="31" t="s">
        <v>1496</v>
      </c>
      <c r="N62" s="100" t="e">
        <f>课表!#REF!</f>
        <v>#REF!</v>
      </c>
    </row>
    <row r="63" s="100" customFormat="1" ht="30" customHeight="1" spans="1:14">
      <c r="A63" s="114" t="s">
        <v>1078</v>
      </c>
      <c r="B63" s="115"/>
      <c r="C63" s="125"/>
      <c r="D63" s="117"/>
      <c r="E63" s="115"/>
      <c r="F63" s="115"/>
      <c r="G63" s="115"/>
      <c r="H63" s="120"/>
      <c r="I63" s="115"/>
      <c r="J63" s="115"/>
      <c r="K63" s="115"/>
      <c r="L63" s="115"/>
      <c r="M63" s="31" t="s">
        <v>1496</v>
      </c>
      <c r="N63" s="100">
        <f>课表!W71</f>
        <v>0</v>
      </c>
    </row>
    <row r="64" s="100" customFormat="1" ht="30" customHeight="1" spans="1:14">
      <c r="A64" s="114" t="s">
        <v>1083</v>
      </c>
      <c r="B64" s="115"/>
      <c r="C64" s="125"/>
      <c r="D64" s="117"/>
      <c r="E64" s="131"/>
      <c r="F64" s="131"/>
      <c r="G64" s="131"/>
      <c r="H64" s="120"/>
      <c r="I64" s="131"/>
      <c r="J64" s="131"/>
      <c r="K64" s="131"/>
      <c r="L64" s="131"/>
      <c r="M64" s="147" t="s">
        <v>1497</v>
      </c>
      <c r="N64" s="100">
        <f>课表!W72</f>
        <v>0</v>
      </c>
    </row>
    <row r="65" s="100" customFormat="1" ht="30" customHeight="1" spans="1:14">
      <c r="A65" s="114" t="s">
        <v>1090</v>
      </c>
      <c r="B65" s="115"/>
      <c r="C65" s="125"/>
      <c r="D65" s="117"/>
      <c r="E65" s="131"/>
      <c r="F65" s="131"/>
      <c r="G65" s="131"/>
      <c r="H65" s="120"/>
      <c r="I65" s="131"/>
      <c r="J65" s="131"/>
      <c r="K65" s="131"/>
      <c r="L65" s="131"/>
      <c r="M65" s="147" t="s">
        <v>1497</v>
      </c>
      <c r="N65" s="100" t="e">
        <f>课表!#REF!</f>
        <v>#REF!</v>
      </c>
    </row>
    <row r="66" s="100" customFormat="1" ht="30" customHeight="1" spans="1:14">
      <c r="A66" s="114" t="s">
        <v>1094</v>
      </c>
      <c r="B66" s="115"/>
      <c r="C66" s="125"/>
      <c r="D66" s="117"/>
      <c r="E66" s="131"/>
      <c r="F66" s="131"/>
      <c r="G66" s="131"/>
      <c r="H66" s="120"/>
      <c r="I66" s="131"/>
      <c r="J66" s="131"/>
      <c r="K66" s="131"/>
      <c r="L66" s="131"/>
      <c r="M66" s="147" t="s">
        <v>1497</v>
      </c>
      <c r="N66" s="100" t="e">
        <f>课表!#REF!</f>
        <v>#REF!</v>
      </c>
    </row>
    <row r="67" s="100" customFormat="1" ht="30" customHeight="1" spans="1:14">
      <c r="A67" s="114" t="s">
        <v>1382</v>
      </c>
      <c r="B67" s="115"/>
      <c r="C67" s="125"/>
      <c r="D67" s="117"/>
      <c r="E67" s="122"/>
      <c r="F67" s="122"/>
      <c r="G67" s="122"/>
      <c r="H67" s="120"/>
      <c r="I67" s="122"/>
      <c r="J67" s="122"/>
      <c r="K67" s="122"/>
      <c r="L67" s="122"/>
      <c r="M67" s="147" t="s">
        <v>1497</v>
      </c>
      <c r="N67" s="100" t="e">
        <f>课表!#REF!</f>
        <v>#REF!</v>
      </c>
    </row>
    <row r="68" s="100" customFormat="1" ht="30" customHeight="1" spans="1:14">
      <c r="A68" s="114" t="s">
        <v>1329</v>
      </c>
      <c r="B68" s="115"/>
      <c r="C68" s="125"/>
      <c r="D68" s="117"/>
      <c r="E68" s="122"/>
      <c r="F68" s="122"/>
      <c r="G68" s="122"/>
      <c r="H68" s="120"/>
      <c r="I68" s="122"/>
      <c r="J68" s="122"/>
      <c r="K68" s="122"/>
      <c r="L68" s="122"/>
      <c r="M68" s="147" t="s">
        <v>1497</v>
      </c>
      <c r="N68" s="100" t="e">
        <f>课表!#REF!</f>
        <v>#REF!</v>
      </c>
    </row>
    <row r="69" s="100" customFormat="1" ht="30" customHeight="1" spans="1:14">
      <c r="A69" s="114" t="s">
        <v>1388</v>
      </c>
      <c r="B69" s="115"/>
      <c r="C69" s="125"/>
      <c r="D69" s="117"/>
      <c r="E69" s="122"/>
      <c r="F69" s="122"/>
      <c r="G69" s="122"/>
      <c r="H69" s="120"/>
      <c r="I69" s="122"/>
      <c r="J69" s="122"/>
      <c r="K69" s="122"/>
      <c r="L69" s="122"/>
      <c r="M69" s="147" t="s">
        <v>1497</v>
      </c>
      <c r="N69" s="100" t="str">
        <f>课表!J80</f>
        <v>[040202]电机与电气控制技术
汪凯波[0000080]
实308</v>
      </c>
    </row>
    <row r="70" s="100" customFormat="1" ht="30" customHeight="1" spans="1:14">
      <c r="A70" s="114" t="s">
        <v>1331</v>
      </c>
      <c r="B70" s="115"/>
      <c r="C70" s="125"/>
      <c r="D70" s="117"/>
      <c r="E70" s="122"/>
      <c r="F70" s="122"/>
      <c r="G70" s="122"/>
      <c r="H70" s="120"/>
      <c r="I70" s="122"/>
      <c r="J70" s="122"/>
      <c r="K70" s="122"/>
      <c r="L70" s="122"/>
      <c r="M70" s="147" t="s">
        <v>1497</v>
      </c>
      <c r="N70" s="100" t="str">
        <f>课表!W81</f>
        <v>[041062]AutoCAD机械制图
李柳[0000137]
实312   </v>
      </c>
    </row>
    <row r="71" s="100" customFormat="1" ht="30" customHeight="1" spans="1:14">
      <c r="A71" s="114" t="s">
        <v>1332</v>
      </c>
      <c r="B71" s="115"/>
      <c r="C71" s="125"/>
      <c r="D71" s="117"/>
      <c r="E71" s="122"/>
      <c r="F71" s="122"/>
      <c r="G71" s="122"/>
      <c r="H71" s="120"/>
      <c r="I71" s="122"/>
      <c r="J71" s="122"/>
      <c r="K71" s="122"/>
      <c r="L71" s="122"/>
      <c r="M71" s="147" t="s">
        <v>1497</v>
      </c>
      <c r="N71" s="100" t="str">
        <f>课表!W82</f>
        <v>[041063]液压(气动)控制技术
江兴刚[0000220] 
实306</v>
      </c>
    </row>
    <row r="72" s="100" customFormat="1" ht="30" customHeight="1" spans="1:14">
      <c r="A72" s="114" t="s">
        <v>1335</v>
      </c>
      <c r="B72" s="115"/>
      <c r="C72" s="125"/>
      <c r="D72" s="117"/>
      <c r="E72" s="122"/>
      <c r="F72" s="122"/>
      <c r="G72" s="122"/>
      <c r="H72" s="120"/>
      <c r="I72" s="122"/>
      <c r="J72" s="122"/>
      <c r="K72" s="122"/>
      <c r="L72" s="122"/>
      <c r="M72" s="147" t="s">
        <v>1497</v>
      </c>
      <c r="N72" s="100" t="str">
        <f>课表!W83</f>
        <v>[040220]单片机应用技术
唐晨光[0000214]
实310</v>
      </c>
    </row>
    <row r="73" s="100" customFormat="1" ht="30" customHeight="1" spans="1:14">
      <c r="A73" s="114" t="s">
        <v>1337</v>
      </c>
      <c r="B73" s="115"/>
      <c r="C73" s="125"/>
      <c r="D73" s="117"/>
      <c r="E73" s="122"/>
      <c r="F73" s="122"/>
      <c r="G73" s="122"/>
      <c r="H73" s="120"/>
      <c r="I73" s="122"/>
      <c r="J73" s="122"/>
      <c r="K73" s="122"/>
      <c r="L73" s="122"/>
      <c r="M73" s="147" t="s">
        <v>1497</v>
      </c>
      <c r="N73" s="100" t="str">
        <f>课表!W84</f>
        <v>[040307]C语言程序设计
钟卫连[2018008]
北203</v>
      </c>
    </row>
    <row r="74" s="100" customFormat="1" ht="30" customHeight="1" spans="1:14">
      <c r="A74" s="114" t="s">
        <v>1338</v>
      </c>
      <c r="B74" s="115"/>
      <c r="C74" s="125"/>
      <c r="D74" s="117"/>
      <c r="E74" s="122"/>
      <c r="F74" s="122"/>
      <c r="G74" s="122"/>
      <c r="H74" s="120"/>
      <c r="I74" s="122"/>
      <c r="J74" s="122"/>
      <c r="K74" s="122"/>
      <c r="L74" s="122"/>
      <c r="M74" s="147" t="s">
        <v>1497</v>
      </c>
      <c r="N74" s="100">
        <f>课表!W85</f>
        <v>0</v>
      </c>
    </row>
    <row r="75" s="100" customFormat="1" ht="30" customHeight="1" spans="1:14">
      <c r="A75" s="114" t="s">
        <v>1340</v>
      </c>
      <c r="B75" s="115"/>
      <c r="C75" s="125"/>
      <c r="D75" s="117"/>
      <c r="E75" s="122"/>
      <c r="F75" s="122"/>
      <c r="G75" s="122"/>
      <c r="H75" s="120"/>
      <c r="I75" s="122"/>
      <c r="J75" s="122"/>
      <c r="K75" s="122"/>
      <c r="L75" s="122"/>
      <c r="M75" s="147" t="s">
        <v>1497</v>
      </c>
      <c r="N75" s="100" t="str">
        <f>课表!W86</f>
        <v>[040222]电气控制
唐绪伟
实308</v>
      </c>
    </row>
    <row r="76" s="100" customFormat="1" ht="30" customHeight="1" spans="1:14">
      <c r="A76" s="114" t="s">
        <v>1341</v>
      </c>
      <c r="B76" s="115"/>
      <c r="C76" s="125"/>
      <c r="D76" s="117"/>
      <c r="E76" s="122"/>
      <c r="F76" s="122"/>
      <c r="G76" s="122"/>
      <c r="H76" s="120"/>
      <c r="I76" s="122"/>
      <c r="J76" s="122"/>
      <c r="K76" s="122"/>
      <c r="L76" s="122"/>
      <c r="M76" s="147" t="s">
        <v>1497</v>
      </c>
      <c r="N76" s="100" t="str">
        <f>课表!W87</f>
        <v>[040220]单片机应用技术
唐晨光[0000214]
实310</v>
      </c>
    </row>
    <row r="77" s="100" customFormat="1" ht="30" customHeight="1" spans="1:14">
      <c r="A77" s="114" t="s">
        <v>1343</v>
      </c>
      <c r="B77" s="115"/>
      <c r="C77" s="125"/>
      <c r="D77" s="117"/>
      <c r="E77" s="122"/>
      <c r="F77" s="122"/>
      <c r="G77" s="122"/>
      <c r="H77" s="120"/>
      <c r="I77" s="122"/>
      <c r="J77" s="122"/>
      <c r="K77" s="122"/>
      <c r="L77" s="122"/>
      <c r="M77" s="147" t="s">
        <v>1497</v>
      </c>
      <c r="N77" s="100" t="e">
        <f>课表!#REF!</f>
        <v>#REF!</v>
      </c>
    </row>
    <row r="78" s="101" customFormat="1" ht="30" customHeight="1" spans="1:14">
      <c r="A78" s="114" t="s">
        <v>1363</v>
      </c>
      <c r="B78" s="115"/>
      <c r="C78" s="125"/>
      <c r="D78" s="117"/>
      <c r="E78" s="122"/>
      <c r="F78" s="122"/>
      <c r="G78" s="122"/>
      <c r="H78" s="120"/>
      <c r="I78" s="122"/>
      <c r="J78" s="122"/>
      <c r="K78" s="122"/>
      <c r="L78" s="122"/>
      <c r="M78" s="147" t="s">
        <v>1497</v>
      </c>
      <c r="N78" s="100" t="e">
        <f>课表!#REF!</f>
        <v>#REF!</v>
      </c>
    </row>
    <row r="79" s="101" customFormat="1" ht="30" customHeight="1" spans="1:14">
      <c r="A79" s="114" t="s">
        <v>1214</v>
      </c>
      <c r="B79" s="115"/>
      <c r="C79" s="125"/>
      <c r="D79" s="117"/>
      <c r="E79" s="115"/>
      <c r="F79" s="115"/>
      <c r="G79" s="115"/>
      <c r="H79" s="120"/>
      <c r="I79" s="115"/>
      <c r="J79" s="115"/>
      <c r="K79" s="115"/>
      <c r="L79" s="115"/>
      <c r="M79" s="139" t="s">
        <v>1498</v>
      </c>
      <c r="N79" s="100" t="e">
        <f>课表!#REF!</f>
        <v>#REF!</v>
      </c>
    </row>
    <row r="80" s="101" customFormat="1" ht="30" customHeight="1" spans="1:14">
      <c r="A80" s="114" t="s">
        <v>1217</v>
      </c>
      <c r="B80" s="115"/>
      <c r="C80" s="125"/>
      <c r="D80" s="117"/>
      <c r="E80" s="115"/>
      <c r="F80" s="115"/>
      <c r="G80" s="115"/>
      <c r="H80" s="120"/>
      <c r="I80" s="115"/>
      <c r="J80" s="115"/>
      <c r="K80" s="115"/>
      <c r="L80" s="115"/>
      <c r="M80" s="139" t="s">
        <v>1498</v>
      </c>
      <c r="N80" s="100" t="e">
        <f>课表!#REF!</f>
        <v>#REF!</v>
      </c>
    </row>
    <row r="81" s="101" customFormat="1" ht="30" customHeight="1" spans="1:14">
      <c r="A81" s="114" t="s">
        <v>1219</v>
      </c>
      <c r="B81" s="115"/>
      <c r="C81" s="125"/>
      <c r="D81" s="117"/>
      <c r="E81" s="115"/>
      <c r="F81" s="115"/>
      <c r="G81" s="115"/>
      <c r="H81" s="120"/>
      <c r="I81" s="115"/>
      <c r="J81" s="115"/>
      <c r="K81" s="115"/>
      <c r="L81" s="115"/>
      <c r="M81" s="139" t="s">
        <v>1498</v>
      </c>
      <c r="N81" s="100" t="e">
        <f>课表!#REF!</f>
        <v>#REF!</v>
      </c>
    </row>
    <row r="82" s="101" customFormat="1" ht="30" customHeight="1" spans="1:14">
      <c r="A82" s="114" t="s">
        <v>1222</v>
      </c>
      <c r="B82" s="115"/>
      <c r="C82" s="125"/>
      <c r="D82" s="117"/>
      <c r="E82" s="115"/>
      <c r="F82" s="115"/>
      <c r="G82" s="115"/>
      <c r="H82" s="120"/>
      <c r="I82" s="115"/>
      <c r="J82" s="115"/>
      <c r="K82" s="115"/>
      <c r="L82" s="115"/>
      <c r="M82" s="139" t="s">
        <v>1498</v>
      </c>
      <c r="N82" s="100" t="e">
        <f>课表!#REF!</f>
        <v>#REF!</v>
      </c>
    </row>
    <row r="83" s="101" customFormat="1" ht="30" customHeight="1" spans="1:14">
      <c r="A83" s="114" t="s">
        <v>1223</v>
      </c>
      <c r="B83" s="115"/>
      <c r="C83" s="125"/>
      <c r="D83" s="117"/>
      <c r="E83" s="115"/>
      <c r="F83" s="115"/>
      <c r="G83" s="115"/>
      <c r="H83" s="120"/>
      <c r="I83" s="115"/>
      <c r="J83" s="115"/>
      <c r="K83" s="115"/>
      <c r="L83" s="115"/>
      <c r="M83" s="139" t="s">
        <v>1498</v>
      </c>
      <c r="N83" s="100" t="str">
        <f>课表!W88</f>
        <v>[041069]机器人基础
钟卫鹏[2018006]
北504</v>
      </c>
    </row>
    <row r="84" s="101" customFormat="1" ht="30" customHeight="1" spans="1:14">
      <c r="A84" s="114" t="s">
        <v>1433</v>
      </c>
      <c r="B84" s="115"/>
      <c r="C84" s="125"/>
      <c r="D84" s="117"/>
      <c r="E84" s="122"/>
      <c r="F84" s="122"/>
      <c r="G84" s="122"/>
      <c r="H84" s="120"/>
      <c r="I84" s="122"/>
      <c r="J84" s="122"/>
      <c r="K84" s="122"/>
      <c r="L84" s="122"/>
      <c r="M84" s="139" t="s">
        <v>1498</v>
      </c>
      <c r="N84" s="100" t="str">
        <f>课表!W89</f>
        <v>[041067]机床电气故障检修(1)
毛秀芝[0000368]
实305</v>
      </c>
    </row>
    <row r="85" s="101" customFormat="1" ht="30" customHeight="1" spans="1:14">
      <c r="A85" s="114" t="s">
        <v>1098</v>
      </c>
      <c r="B85" s="115"/>
      <c r="C85" s="125"/>
      <c r="D85" s="117"/>
      <c r="E85" s="131"/>
      <c r="F85" s="131"/>
      <c r="G85" s="131"/>
      <c r="H85" s="120"/>
      <c r="I85" s="131"/>
      <c r="J85" s="131"/>
      <c r="K85" s="131"/>
      <c r="L85" s="131"/>
      <c r="M85" s="139" t="s">
        <v>1498</v>
      </c>
      <c r="N85" s="100" t="e">
        <f>课表!#REF!</f>
        <v>#REF!</v>
      </c>
    </row>
    <row r="86" ht="30" customHeight="1" spans="1:14">
      <c r="A86" s="114" t="s">
        <v>1103</v>
      </c>
      <c r="B86" s="115"/>
      <c r="C86" s="125"/>
      <c r="D86" s="117"/>
      <c r="E86" s="131"/>
      <c r="F86" s="131"/>
      <c r="G86" s="131"/>
      <c r="H86" s="120"/>
      <c r="I86" s="131"/>
      <c r="J86" s="131"/>
      <c r="K86" s="131"/>
      <c r="L86" s="131"/>
      <c r="M86" s="139" t="s">
        <v>1498</v>
      </c>
      <c r="N86" s="100" t="e">
        <f>课表!#REF!</f>
        <v>#REF!</v>
      </c>
    </row>
    <row r="87" ht="30" customHeight="1" spans="1:14">
      <c r="A87" s="114" t="s">
        <v>1109</v>
      </c>
      <c r="B87" s="115"/>
      <c r="C87" s="125"/>
      <c r="D87" s="117"/>
      <c r="E87" s="131"/>
      <c r="F87" s="131"/>
      <c r="G87" s="131"/>
      <c r="H87" s="120"/>
      <c r="I87" s="131"/>
      <c r="J87" s="131"/>
      <c r="K87" s="131"/>
      <c r="L87" s="131"/>
      <c r="M87" s="139" t="s">
        <v>1498</v>
      </c>
      <c r="N87" s="100">
        <f>课表!W106</f>
        <v>0</v>
      </c>
    </row>
    <row r="88" ht="30" customHeight="1" spans="1:14">
      <c r="A88" s="114" t="s">
        <v>1111</v>
      </c>
      <c r="B88" s="115"/>
      <c r="C88" s="125"/>
      <c r="D88" s="117"/>
      <c r="E88" s="131"/>
      <c r="F88" s="131"/>
      <c r="G88" s="131"/>
      <c r="H88" s="120"/>
      <c r="I88" s="131"/>
      <c r="J88" s="131"/>
      <c r="K88" s="131"/>
      <c r="L88" s="131"/>
      <c r="M88" s="139" t="s">
        <v>1498</v>
      </c>
      <c r="N88" s="100" t="str">
        <f>课表!W107</f>
        <v>[050441]茶文化与茶艺
仇云龙[2016041]
实502</v>
      </c>
    </row>
    <row r="89" ht="30" customHeight="1" spans="1:14">
      <c r="A89" s="114" t="s">
        <v>1115</v>
      </c>
      <c r="B89" s="115"/>
      <c r="C89" s="125"/>
      <c r="D89" s="117"/>
      <c r="E89" s="131"/>
      <c r="F89" s="131"/>
      <c r="G89" s="131"/>
      <c r="H89" s="120"/>
      <c r="I89" s="131"/>
      <c r="J89" s="131"/>
      <c r="K89" s="131"/>
      <c r="L89" s="131"/>
      <c r="M89" s="139" t="s">
        <v>1498</v>
      </c>
      <c r="N89" s="100" t="str">
        <f>课表!X108</f>
        <v>[050519]全国导游基础
谌玲[0000422]
南401</v>
      </c>
    </row>
    <row r="90" ht="30" customHeight="1" spans="1:14">
      <c r="A90" s="114" t="s">
        <v>1118</v>
      </c>
      <c r="B90" s="115"/>
      <c r="C90" s="125"/>
      <c r="D90" s="117"/>
      <c r="E90" s="131"/>
      <c r="F90" s="131"/>
      <c r="G90" s="131"/>
      <c r="H90" s="120"/>
      <c r="I90" s="131"/>
      <c r="J90" s="131"/>
      <c r="K90" s="131"/>
      <c r="L90" s="131"/>
      <c r="M90" s="139" t="s">
        <v>1498</v>
      </c>
      <c r="N90" s="100" t="str">
        <f>课表!W109</f>
        <v>[050232]统计学
蒋琼[0000056]
南408</v>
      </c>
    </row>
    <row r="91" ht="30" customHeight="1" spans="1:14">
      <c r="A91" s="114" t="s">
        <v>1125</v>
      </c>
      <c r="B91" s="115"/>
      <c r="C91" s="125"/>
      <c r="D91" s="117"/>
      <c r="E91" s="131"/>
      <c r="F91" s="131"/>
      <c r="G91" s="131"/>
      <c r="H91" s="120"/>
      <c r="I91" s="131"/>
      <c r="J91" s="131"/>
      <c r="K91" s="131"/>
      <c r="L91" s="131"/>
      <c r="M91" s="139" t="s">
        <v>1498</v>
      </c>
      <c r="N91" s="100" t="str">
        <f>课表!T110</f>
        <v>金税财务应用
邓邵军[0000360]
实301</v>
      </c>
    </row>
    <row r="92" ht="30" customHeight="1" spans="1:14">
      <c r="A92" s="114" t="s">
        <v>1129</v>
      </c>
      <c r="B92" s="115"/>
      <c r="C92" s="125"/>
      <c r="D92" s="117"/>
      <c r="E92" s="131"/>
      <c r="F92" s="131"/>
      <c r="G92" s="131"/>
      <c r="H92" s="120"/>
      <c r="I92" s="131"/>
      <c r="J92" s="131"/>
      <c r="K92" s="131"/>
      <c r="L92" s="131"/>
      <c r="M92" s="139" t="s">
        <v>1498</v>
      </c>
      <c r="N92" s="100" t="str">
        <f>课表!W111</f>
        <v>[050239]财务会计(2)
粟龄慧[2016035]
北505</v>
      </c>
    </row>
    <row r="93" ht="30" customHeight="1" spans="1:14">
      <c r="A93" s="114" t="s">
        <v>1344</v>
      </c>
      <c r="B93" s="115"/>
      <c r="C93" s="125"/>
      <c r="D93" s="117"/>
      <c r="E93" s="122"/>
      <c r="F93" s="122"/>
      <c r="G93" s="122"/>
      <c r="H93" s="120"/>
      <c r="I93" s="122"/>
      <c r="J93" s="122"/>
      <c r="K93" s="122"/>
      <c r="L93" s="122"/>
      <c r="M93" s="139" t="s">
        <v>1498</v>
      </c>
      <c r="N93" s="100" t="str">
        <f>课表!W112</f>
        <v>[050170]管理会计
廖松[0000201] 
南508</v>
      </c>
    </row>
    <row r="94" ht="30" customHeight="1" spans="1:14">
      <c r="A94" s="114" t="s">
        <v>1347</v>
      </c>
      <c r="B94" s="115"/>
      <c r="C94" s="125"/>
      <c r="D94" s="117"/>
      <c r="E94" s="122"/>
      <c r="F94" s="122"/>
      <c r="G94" s="122"/>
      <c r="H94" s="120"/>
      <c r="I94" s="122"/>
      <c r="J94" s="122"/>
      <c r="K94" s="122"/>
      <c r="L94" s="122"/>
      <c r="M94" s="31" t="s">
        <v>1499</v>
      </c>
      <c r="N94" s="100" t="e">
        <f>课表!#REF!</f>
        <v>#REF!</v>
      </c>
    </row>
    <row r="95" ht="30" customHeight="1" spans="1:14">
      <c r="A95" s="114" t="s">
        <v>1349</v>
      </c>
      <c r="B95" s="115"/>
      <c r="C95" s="125"/>
      <c r="D95" s="117"/>
      <c r="E95" s="122"/>
      <c r="F95" s="122"/>
      <c r="G95" s="122"/>
      <c r="H95" s="120"/>
      <c r="I95" s="122"/>
      <c r="J95" s="122"/>
      <c r="K95" s="122"/>
      <c r="L95" s="122"/>
      <c r="M95" s="31" t="s">
        <v>1499</v>
      </c>
      <c r="N95" s="100" t="str">
        <f>课表!W114</f>
        <v>[050008]物流营销实务
胡晋铭[0000401] 
南402</v>
      </c>
    </row>
    <row r="96" ht="30" customHeight="1" spans="1:14">
      <c r="A96" s="114" t="s">
        <v>1365</v>
      </c>
      <c r="B96" s="115"/>
      <c r="C96" s="125"/>
      <c r="D96" s="117"/>
      <c r="E96" s="122"/>
      <c r="F96" s="122"/>
      <c r="G96" s="122"/>
      <c r="H96" s="120"/>
      <c r="I96" s="122"/>
      <c r="J96" s="122"/>
      <c r="K96" s="122"/>
      <c r="L96" s="122"/>
      <c r="M96" s="31" t="s">
        <v>1499</v>
      </c>
      <c r="N96" s="100" t="str">
        <f>课表!W115</f>
        <v>[050489]物流信息管理系统
刘新贵[0000203]
实301</v>
      </c>
    </row>
    <row r="97" ht="30" customHeight="1" spans="1:14">
      <c r="A97" s="114" t="s">
        <v>1352</v>
      </c>
      <c r="B97" s="115"/>
      <c r="C97" s="125"/>
      <c r="D97" s="117"/>
      <c r="E97" s="122"/>
      <c r="F97" s="122"/>
      <c r="G97" s="122"/>
      <c r="H97" s="120"/>
      <c r="I97" s="122"/>
      <c r="J97" s="122"/>
      <c r="K97" s="122"/>
      <c r="L97" s="122"/>
      <c r="M97" s="31" t="s">
        <v>1499</v>
      </c>
      <c r="N97" s="100">
        <f>课表!W116</f>
        <v>0</v>
      </c>
    </row>
    <row r="98" ht="30" customHeight="1" spans="1:14">
      <c r="A98" s="114" t="s">
        <v>1370</v>
      </c>
      <c r="B98" s="115"/>
      <c r="C98" s="125"/>
      <c r="D98" s="117"/>
      <c r="E98" s="122"/>
      <c r="F98" s="122"/>
      <c r="G98" s="122"/>
      <c r="H98" s="120"/>
      <c r="I98" s="122"/>
      <c r="J98" s="122"/>
      <c r="K98" s="122"/>
      <c r="L98" s="122"/>
      <c r="M98" s="31" t="s">
        <v>1499</v>
      </c>
      <c r="N98" s="100" t="str">
        <f>课表!W117</f>
        <v>[050588]微信营销
王洋[2017024]
实303</v>
      </c>
    </row>
    <row r="99" ht="30" customHeight="1" spans="1:14">
      <c r="A99" s="114" t="s">
        <v>1353</v>
      </c>
      <c r="B99" s="115"/>
      <c r="C99" s="125"/>
      <c r="D99" s="117"/>
      <c r="E99" s="122"/>
      <c r="F99" s="122"/>
      <c r="G99" s="122"/>
      <c r="H99" s="120"/>
      <c r="I99" s="122"/>
      <c r="J99" s="122"/>
      <c r="K99" s="122"/>
      <c r="L99" s="122"/>
      <c r="M99" s="31" t="s">
        <v>1499</v>
      </c>
      <c r="N99" s="100" t="e">
        <f>课表!#REF!</f>
        <v>#REF!</v>
      </c>
    </row>
    <row r="100" ht="30" customHeight="1" spans="1:14">
      <c r="A100" s="114" t="s">
        <v>1255</v>
      </c>
      <c r="B100" s="115"/>
      <c r="C100" s="125"/>
      <c r="D100" s="117"/>
      <c r="E100" s="115"/>
      <c r="F100" s="115"/>
      <c r="G100" s="115"/>
      <c r="H100" s="120"/>
      <c r="I100" s="115"/>
      <c r="J100" s="115"/>
      <c r="K100" s="115"/>
      <c r="L100" s="115"/>
      <c r="M100" s="31" t="s">
        <v>1499</v>
      </c>
      <c r="N100" s="100" t="e">
        <f>课表!#REF!</f>
        <v>#REF!</v>
      </c>
    </row>
    <row r="101" ht="30" customHeight="1" spans="1:14">
      <c r="A101" s="114" t="s">
        <v>1224</v>
      </c>
      <c r="B101" s="115"/>
      <c r="C101" s="125"/>
      <c r="D101" s="117"/>
      <c r="E101" s="115"/>
      <c r="F101" s="115"/>
      <c r="G101" s="115"/>
      <c r="H101" s="120"/>
      <c r="I101" s="115"/>
      <c r="J101" s="115"/>
      <c r="K101" s="115"/>
      <c r="L101" s="115"/>
      <c r="M101" s="31" t="s">
        <v>1499</v>
      </c>
      <c r="N101" s="100" t="e">
        <f>课表!#REF!</f>
        <v>#REF!</v>
      </c>
    </row>
    <row r="102" ht="30" customHeight="1" spans="1:14">
      <c r="A102" s="114" t="s">
        <v>1226</v>
      </c>
      <c r="B102" s="115"/>
      <c r="C102" s="125"/>
      <c r="D102" s="117"/>
      <c r="E102" s="115"/>
      <c r="F102" s="115"/>
      <c r="G102" s="115"/>
      <c r="H102" s="120"/>
      <c r="I102" s="115"/>
      <c r="J102" s="115"/>
      <c r="K102" s="115"/>
      <c r="L102" s="115"/>
      <c r="M102" s="31" t="s">
        <v>1499</v>
      </c>
      <c r="N102" s="100" t="e">
        <f>课表!#REF!</f>
        <v>#REF!</v>
      </c>
    </row>
    <row r="103" ht="30" customHeight="1" spans="1:14">
      <c r="A103" s="114" t="s">
        <v>1227</v>
      </c>
      <c r="B103" s="115"/>
      <c r="C103" s="125"/>
      <c r="D103" s="117"/>
      <c r="E103" s="115"/>
      <c r="F103" s="115"/>
      <c r="G103" s="115"/>
      <c r="H103" s="120"/>
      <c r="I103" s="115"/>
      <c r="J103" s="115"/>
      <c r="K103" s="115"/>
      <c r="L103" s="115"/>
      <c r="M103" s="31" t="s">
        <v>1499</v>
      </c>
      <c r="N103" s="100" t="e">
        <f>课表!#REF!</f>
        <v>#REF!</v>
      </c>
    </row>
    <row r="104" ht="30" customHeight="1" spans="1:14">
      <c r="A104" s="114" t="s">
        <v>1229</v>
      </c>
      <c r="B104" s="115"/>
      <c r="C104" s="125"/>
      <c r="D104" s="117"/>
      <c r="E104" s="115"/>
      <c r="F104" s="115"/>
      <c r="G104" s="115"/>
      <c r="H104" s="120"/>
      <c r="I104" s="115"/>
      <c r="J104" s="115"/>
      <c r="K104" s="115"/>
      <c r="L104" s="115"/>
      <c r="M104" s="31" t="s">
        <v>1499</v>
      </c>
      <c r="N104" s="100" t="e">
        <f>课表!#REF!</f>
        <v>#REF!</v>
      </c>
    </row>
    <row r="105" ht="30" customHeight="1" spans="1:14">
      <c r="A105" s="114" t="s">
        <v>1230</v>
      </c>
      <c r="B105" s="115"/>
      <c r="C105" s="125"/>
      <c r="D105" s="117"/>
      <c r="E105" s="115"/>
      <c r="F105" s="115"/>
      <c r="G105" s="115"/>
      <c r="H105" s="120"/>
      <c r="I105" s="115"/>
      <c r="J105" s="115"/>
      <c r="K105" s="115"/>
      <c r="L105" s="115"/>
      <c r="M105" s="31" t="s">
        <v>1499</v>
      </c>
      <c r="N105" s="100" t="e">
        <f>课表!#REF!</f>
        <v>#REF!</v>
      </c>
    </row>
    <row r="106" ht="30" customHeight="1" spans="1:14">
      <c r="A106" s="114" t="s">
        <v>1231</v>
      </c>
      <c r="B106" s="115"/>
      <c r="C106" s="125"/>
      <c r="D106" s="117"/>
      <c r="E106" s="115"/>
      <c r="F106" s="115"/>
      <c r="G106" s="115"/>
      <c r="H106" s="120"/>
      <c r="I106" s="115"/>
      <c r="J106" s="115"/>
      <c r="K106" s="115"/>
      <c r="L106" s="115"/>
      <c r="M106" s="31" t="s">
        <v>1499</v>
      </c>
      <c r="N106" s="100" t="e">
        <f>课表!#REF!</f>
        <v>#REF!</v>
      </c>
    </row>
    <row r="107" ht="30" customHeight="1" spans="1:14">
      <c r="A107" s="114" t="s">
        <v>1132</v>
      </c>
      <c r="B107" s="115"/>
      <c r="C107" s="125"/>
      <c r="D107" s="117"/>
      <c r="E107" s="115"/>
      <c r="F107" s="115"/>
      <c r="G107" s="115"/>
      <c r="H107" s="120"/>
      <c r="I107" s="115"/>
      <c r="J107" s="115"/>
      <c r="K107" s="115"/>
      <c r="L107" s="115"/>
      <c r="M107" s="31" t="s">
        <v>1499</v>
      </c>
      <c r="N107" s="100" t="e">
        <f>课表!#REF!</f>
        <v>#REF!</v>
      </c>
    </row>
    <row r="108" ht="30" customHeight="1" spans="1:14">
      <c r="A108" s="114" t="s">
        <v>1133</v>
      </c>
      <c r="B108" s="115"/>
      <c r="C108" s="125"/>
      <c r="D108" s="117"/>
      <c r="E108" s="115"/>
      <c r="F108" s="115"/>
      <c r="G108" s="115"/>
      <c r="H108" s="120"/>
      <c r="I108" s="115"/>
      <c r="J108" s="115"/>
      <c r="K108" s="115"/>
      <c r="L108" s="115"/>
      <c r="M108" s="31" t="s">
        <v>1499</v>
      </c>
      <c r="N108" s="100" t="e">
        <f>课表!#REF!</f>
        <v>#REF!</v>
      </c>
    </row>
    <row r="109" ht="30" customHeight="1" spans="1:14">
      <c r="A109" s="114" t="s">
        <v>1136</v>
      </c>
      <c r="B109" s="115"/>
      <c r="C109" s="125"/>
      <c r="D109" s="117"/>
      <c r="E109" s="115"/>
      <c r="F109" s="115"/>
      <c r="G109" s="115"/>
      <c r="H109" s="120"/>
      <c r="I109" s="115"/>
      <c r="J109" s="115"/>
      <c r="K109" s="115"/>
      <c r="L109" s="115"/>
      <c r="M109" s="139" t="s">
        <v>1500</v>
      </c>
      <c r="N109" s="100" t="str">
        <f>课表!W118</f>
        <v>[050543]地方导游服务
刘慧[0000303]
南207</v>
      </c>
    </row>
    <row r="110" ht="30" customHeight="1" spans="1:14">
      <c r="A110" s="114" t="s">
        <v>1140</v>
      </c>
      <c r="B110" s="115"/>
      <c r="C110" s="125"/>
      <c r="D110" s="117"/>
      <c r="E110" s="115"/>
      <c r="F110" s="115"/>
      <c r="G110" s="115"/>
      <c r="H110" s="120"/>
      <c r="I110" s="115"/>
      <c r="J110" s="115"/>
      <c r="K110" s="115"/>
      <c r="L110" s="115"/>
      <c r="M110" s="139" t="s">
        <v>1500</v>
      </c>
      <c r="N110" s="100" t="e">
        <f>课表!#REF!</f>
        <v>#REF!</v>
      </c>
    </row>
    <row r="111" ht="30" customHeight="1" spans="1:14">
      <c r="A111" s="114" t="s">
        <v>1144</v>
      </c>
      <c r="B111" s="115"/>
      <c r="C111" s="125"/>
      <c r="D111" s="117"/>
      <c r="E111" s="115"/>
      <c r="F111" s="115"/>
      <c r="G111" s="115"/>
      <c r="H111" s="120"/>
      <c r="I111" s="115"/>
      <c r="J111" s="115"/>
      <c r="K111" s="115"/>
      <c r="L111" s="115"/>
      <c r="M111" s="139" t="s">
        <v>1500</v>
      </c>
      <c r="N111" s="100" t="e">
        <f>课表!#REF!</f>
        <v>#REF!</v>
      </c>
    </row>
    <row r="112" ht="30" customHeight="1" spans="1:14">
      <c r="A112" s="114" t="s">
        <v>1146</v>
      </c>
      <c r="B112" s="115"/>
      <c r="C112" s="125"/>
      <c r="D112" s="117"/>
      <c r="E112" s="115"/>
      <c r="F112" s="115"/>
      <c r="G112" s="115"/>
      <c r="H112" s="120"/>
      <c r="I112" s="115"/>
      <c r="J112" s="115"/>
      <c r="K112" s="115"/>
      <c r="L112" s="115"/>
      <c r="M112" s="139" t="s">
        <v>1500</v>
      </c>
      <c r="N112" s="100" t="str">
        <f>课表!W131</f>
        <v>[060237]兽医临床诊疗技术
舒鸣[0000467]
T2</v>
      </c>
    </row>
    <row r="113" ht="30" customHeight="1" spans="1:14">
      <c r="A113" s="114" t="s">
        <v>1149</v>
      </c>
      <c r="B113" s="115"/>
      <c r="C113" s="125"/>
      <c r="D113" s="117"/>
      <c r="E113" s="115"/>
      <c r="F113" s="115"/>
      <c r="G113" s="115"/>
      <c r="H113" s="120"/>
      <c r="I113" s="115"/>
      <c r="J113" s="115"/>
      <c r="K113" s="115"/>
      <c r="L113" s="115"/>
      <c r="M113" s="139" t="s">
        <v>1500</v>
      </c>
      <c r="N113" s="100" t="str">
        <f>课表!W132</f>
        <v>[060090]动物繁殖
苏五珍[0000352]
南205</v>
      </c>
    </row>
    <row r="114" ht="30" customHeight="1" spans="1:14">
      <c r="A114" s="114" t="s">
        <v>1152</v>
      </c>
      <c r="B114" s="115"/>
      <c r="C114" s="125"/>
      <c r="D114" s="117"/>
      <c r="E114" s="115"/>
      <c r="F114" s="115"/>
      <c r="G114" s="115"/>
      <c r="H114" s="120"/>
      <c r="I114" s="115"/>
      <c r="J114" s="115"/>
      <c r="K114" s="115"/>
      <c r="L114" s="115"/>
      <c r="M114" s="139" t="s">
        <v>1500</v>
      </c>
      <c r="N114" s="100" t="str">
        <f>课表!W133</f>
        <v>[060154]动物遗传育种（工）
尧国民[0000099]
南304</v>
      </c>
    </row>
    <row r="115" ht="30" customHeight="1" spans="1:14">
      <c r="A115" s="114" t="s">
        <v>1372</v>
      </c>
      <c r="B115" s="115"/>
      <c r="C115" s="125"/>
      <c r="D115" s="117"/>
      <c r="E115" s="122"/>
      <c r="F115" s="122"/>
      <c r="G115" s="122"/>
      <c r="H115" s="120"/>
      <c r="I115" s="122"/>
      <c r="J115" s="122"/>
      <c r="K115" s="122"/>
      <c r="L115" s="122"/>
      <c r="M115" s="139" t="s">
        <v>1500</v>
      </c>
      <c r="N115" s="100" t="str">
        <f>课表!W134</f>
        <v>[060237]兽医临床诊疗技术
舒鸣[0000467]
T2</v>
      </c>
    </row>
    <row r="116" ht="30" customHeight="1" spans="1:14">
      <c r="A116" s="114" t="s">
        <v>1354</v>
      </c>
      <c r="B116" s="115"/>
      <c r="C116" s="125"/>
      <c r="D116" s="117"/>
      <c r="E116" s="122"/>
      <c r="F116" s="122"/>
      <c r="G116" s="122"/>
      <c r="H116" s="120"/>
      <c r="I116" s="122"/>
      <c r="J116" s="122"/>
      <c r="K116" s="122"/>
      <c r="L116" s="122"/>
      <c r="M116" s="139" t="s">
        <v>1500</v>
      </c>
      <c r="N116" s="100" t="str">
        <f>课表!W135</f>
        <v>[060203]动物临床诊断
罗世民[0000123]
南306  </v>
      </c>
    </row>
    <row r="117" ht="30" customHeight="1" spans="1:14">
      <c r="A117" s="114" t="s">
        <v>1377</v>
      </c>
      <c r="B117" s="115"/>
      <c r="C117" s="125"/>
      <c r="D117" s="117"/>
      <c r="E117" s="122"/>
      <c r="F117" s="122"/>
      <c r="G117" s="122"/>
      <c r="H117" s="120"/>
      <c r="I117" s="122"/>
      <c r="J117" s="122"/>
      <c r="K117" s="122"/>
      <c r="L117" s="122"/>
      <c r="M117" s="139" t="s">
        <v>1500</v>
      </c>
      <c r="N117" s="100">
        <f>课表!W136</f>
        <v>0</v>
      </c>
    </row>
    <row r="118" ht="30" customHeight="1" spans="1:14">
      <c r="A118" s="114" t="s">
        <v>1371</v>
      </c>
      <c r="B118" s="115"/>
      <c r="C118" s="125"/>
      <c r="D118" s="117"/>
      <c r="E118" s="122"/>
      <c r="F118" s="122"/>
      <c r="G118" s="122"/>
      <c r="H118" s="120"/>
      <c r="I118" s="122"/>
      <c r="J118" s="122"/>
      <c r="K118" s="122"/>
      <c r="L118" s="122"/>
      <c r="M118" s="139" t="s">
        <v>1500</v>
      </c>
      <c r="N118" s="100" t="str">
        <f>课表!W137</f>
        <v>[060237]兽医临床诊疗技术
舒鸣[0000467]
T2</v>
      </c>
    </row>
    <row r="119" ht="30" customHeight="1" spans="1:14">
      <c r="A119" s="114" t="s">
        <v>1501</v>
      </c>
      <c r="B119" s="115"/>
      <c r="C119" s="125"/>
      <c r="D119" s="117"/>
      <c r="E119" s="122"/>
      <c r="F119" s="122"/>
      <c r="G119" s="122"/>
      <c r="H119" s="120"/>
      <c r="I119" s="122"/>
      <c r="J119" s="122"/>
      <c r="K119" s="122"/>
      <c r="L119" s="122"/>
      <c r="M119" s="139" t="s">
        <v>1500</v>
      </c>
      <c r="N119" s="100" t="e">
        <f>课表!#REF!</f>
        <v>#REF!</v>
      </c>
    </row>
    <row r="120" ht="30" customHeight="1" spans="1:14">
      <c r="A120" s="114" t="s">
        <v>1502</v>
      </c>
      <c r="B120" s="115"/>
      <c r="C120" s="125"/>
      <c r="D120" s="117"/>
      <c r="E120" s="122"/>
      <c r="F120" s="122"/>
      <c r="G120" s="122"/>
      <c r="H120" s="120"/>
      <c r="I120" s="122"/>
      <c r="J120" s="122"/>
      <c r="K120" s="122"/>
      <c r="L120" s="122"/>
      <c r="M120" s="139" t="s">
        <v>1500</v>
      </c>
      <c r="N120" s="100" t="e">
        <f>课表!#REF!</f>
        <v>#REF!</v>
      </c>
    </row>
    <row r="121" ht="30" customHeight="1" spans="1:14">
      <c r="A121" s="114" t="s">
        <v>1503</v>
      </c>
      <c r="B121" s="115"/>
      <c r="C121" s="125"/>
      <c r="D121" s="117"/>
      <c r="E121" s="122"/>
      <c r="F121" s="122"/>
      <c r="G121" s="122"/>
      <c r="H121" s="120"/>
      <c r="I121" s="122"/>
      <c r="J121" s="122"/>
      <c r="K121" s="122"/>
      <c r="L121" s="122"/>
      <c r="M121" s="139" t="s">
        <v>1500</v>
      </c>
      <c r="N121" s="100" t="e">
        <f>课表!#REF!</f>
        <v>#REF!</v>
      </c>
    </row>
    <row r="122" ht="30" customHeight="1" spans="1:14">
      <c r="A122" s="114" t="s">
        <v>1504</v>
      </c>
      <c r="B122" s="115"/>
      <c r="C122" s="125"/>
      <c r="D122" s="117"/>
      <c r="E122" s="122"/>
      <c r="F122" s="122"/>
      <c r="G122" s="122"/>
      <c r="H122" s="120"/>
      <c r="I122" s="122"/>
      <c r="J122" s="122"/>
      <c r="K122" s="122"/>
      <c r="L122" s="122"/>
      <c r="M122" s="139" t="s">
        <v>1500</v>
      </c>
      <c r="N122" s="100" t="e">
        <f>课表!#REF!</f>
        <v>#REF!</v>
      </c>
    </row>
    <row r="123" ht="30" customHeight="1" spans="1:14">
      <c r="A123" s="114" t="s">
        <v>1505</v>
      </c>
      <c r="B123" s="115"/>
      <c r="C123" s="125"/>
      <c r="D123" s="117"/>
      <c r="E123" s="122"/>
      <c r="F123" s="122"/>
      <c r="G123" s="122"/>
      <c r="H123" s="120"/>
      <c r="I123" s="122"/>
      <c r="J123" s="122"/>
      <c r="K123" s="122"/>
      <c r="L123" s="122"/>
      <c r="M123" s="139" t="s">
        <v>1500</v>
      </c>
      <c r="N123" s="100" t="e">
        <f>课表!#REF!</f>
        <v>#REF!</v>
      </c>
    </row>
    <row r="124" ht="30" customHeight="1" spans="1:14">
      <c r="A124" s="114" t="s">
        <v>1506</v>
      </c>
      <c r="B124" s="115"/>
      <c r="C124" s="125"/>
      <c r="D124" s="117"/>
      <c r="E124" s="122"/>
      <c r="F124" s="122"/>
      <c r="G124" s="122"/>
      <c r="H124" s="120"/>
      <c r="I124" s="122"/>
      <c r="J124" s="122"/>
      <c r="K124" s="122"/>
      <c r="L124" s="122"/>
      <c r="M124" s="139" t="s">
        <v>1507</v>
      </c>
      <c r="N124" s="100" t="str">
        <f>课表!W138</f>
        <v>[060217]
动物传染病防治技术
李进军
[0000094]
动物医院 
</v>
      </c>
    </row>
    <row r="125" ht="30" customHeight="1" spans="1:14">
      <c r="A125" s="114" t="s">
        <v>1508</v>
      </c>
      <c r="B125" s="115"/>
      <c r="C125" s="125"/>
      <c r="D125" s="117"/>
      <c r="E125" s="122"/>
      <c r="F125" s="122"/>
      <c r="G125" s="122"/>
      <c r="H125" s="120"/>
      <c r="I125" s="122"/>
      <c r="J125" s="122"/>
      <c r="K125" s="122"/>
      <c r="L125" s="122"/>
      <c r="M125" s="139" t="s">
        <v>1507</v>
      </c>
      <c r="N125" s="100" t="e">
        <f>课表!#REF!</f>
        <v>#REF!</v>
      </c>
    </row>
    <row r="126" ht="30" customHeight="1" spans="1:14">
      <c r="A126" s="148" t="s">
        <v>1509</v>
      </c>
      <c r="B126" s="115"/>
      <c r="C126" s="125"/>
      <c r="D126" s="117"/>
      <c r="E126" s="122"/>
      <c r="F126" s="122"/>
      <c r="G126" s="122"/>
      <c r="H126" s="120"/>
      <c r="I126" s="122"/>
      <c r="J126" s="122"/>
      <c r="K126" s="122"/>
      <c r="L126" s="122"/>
      <c r="M126" s="139" t="s">
        <v>1507</v>
      </c>
      <c r="N126" s="100" t="str">
        <f>课表!W143</f>
        <v>[070474]电脑辅助设计(1)
尹佳[0000091] 
图书馆电子阅览室</v>
      </c>
    </row>
    <row r="127" ht="30" customHeight="1" spans="1:14">
      <c r="A127" s="114" t="s">
        <v>1264</v>
      </c>
      <c r="B127" s="115"/>
      <c r="C127" s="125"/>
      <c r="D127" s="117"/>
      <c r="E127" s="115"/>
      <c r="F127" s="115"/>
      <c r="G127" s="115"/>
      <c r="H127" s="120"/>
      <c r="I127" s="115"/>
      <c r="J127" s="115"/>
      <c r="K127" s="115"/>
      <c r="L127" s="115"/>
      <c r="M127" s="139" t="s">
        <v>1507</v>
      </c>
      <c r="N127" s="100" t="str">
        <f>课表!W144</f>
        <v>[070461]
美术设计基础(2)
于焕军[2014027]
服装综合实训室</v>
      </c>
    </row>
    <row r="128" ht="30" customHeight="1" spans="1:14">
      <c r="A128" s="114" t="s">
        <v>1277</v>
      </c>
      <c r="B128" s="115"/>
      <c r="C128" s="125"/>
      <c r="D128" s="117"/>
      <c r="E128" s="115"/>
      <c r="F128" s="115"/>
      <c r="G128" s="115"/>
      <c r="H128" s="120"/>
      <c r="I128" s="115"/>
      <c r="J128" s="115"/>
      <c r="K128" s="115"/>
      <c r="L128" s="115"/>
      <c r="M128" s="139" t="s">
        <v>1507</v>
      </c>
      <c r="N128" s="100">
        <f>课表!W145</f>
        <v>0</v>
      </c>
    </row>
    <row r="129" ht="30" customHeight="1" spans="1:14">
      <c r="A129" s="149" t="s">
        <v>1285</v>
      </c>
      <c r="B129" s="115"/>
      <c r="C129" s="125"/>
      <c r="D129" s="117"/>
      <c r="E129" s="115"/>
      <c r="F129" s="115"/>
      <c r="G129" s="115"/>
      <c r="H129" s="120"/>
      <c r="I129" s="115"/>
      <c r="J129" s="115"/>
      <c r="K129" s="115"/>
      <c r="L129" s="115"/>
      <c r="M129" s="139" t="s">
        <v>1507</v>
      </c>
      <c r="N129" s="100" t="str">
        <f>课表!W146</f>
        <v>[070348]时装画技法（1）
龙思瑾[2016028]
北202</v>
      </c>
    </row>
    <row r="130" ht="30" customHeight="1" spans="1:14">
      <c r="A130" s="114" t="s">
        <v>1510</v>
      </c>
      <c r="B130" s="115"/>
      <c r="C130" s="125"/>
      <c r="D130" s="117"/>
      <c r="E130" s="122"/>
      <c r="F130" s="122"/>
      <c r="G130" s="122"/>
      <c r="H130" s="120"/>
      <c r="I130" s="122"/>
      <c r="J130" s="122"/>
      <c r="K130" s="122"/>
      <c r="L130" s="122"/>
      <c r="M130" s="139" t="s">
        <v>1507</v>
      </c>
      <c r="N130" s="100" t="e">
        <f>课表!#REF!</f>
        <v>#REF!</v>
      </c>
    </row>
    <row r="131" ht="30" customHeight="1" spans="1:14">
      <c r="A131" s="114" t="s">
        <v>1431</v>
      </c>
      <c r="B131" s="115"/>
      <c r="C131" s="125"/>
      <c r="D131" s="117"/>
      <c r="E131" s="122"/>
      <c r="F131" s="122"/>
      <c r="G131" s="122"/>
      <c r="H131" s="120"/>
      <c r="I131" s="122"/>
      <c r="J131" s="122"/>
      <c r="K131" s="122"/>
      <c r="L131" s="122"/>
      <c r="M131" s="139" t="s">
        <v>1507</v>
      </c>
      <c r="N131" s="100" t="e">
        <f>课表!#REF!</f>
        <v>#REF!</v>
      </c>
    </row>
    <row r="132" ht="30" customHeight="1" spans="1:14">
      <c r="A132" s="114" t="s">
        <v>1511</v>
      </c>
      <c r="B132" s="115"/>
      <c r="C132" s="125"/>
      <c r="D132" s="117"/>
      <c r="E132" s="122"/>
      <c r="F132" s="122"/>
      <c r="G132" s="122"/>
      <c r="H132" s="120"/>
      <c r="I132" s="122"/>
      <c r="J132" s="122"/>
      <c r="K132" s="122"/>
      <c r="L132" s="122"/>
      <c r="M132" s="139" t="s">
        <v>1507</v>
      </c>
      <c r="N132" s="100" t="e">
        <f>课表!#REF!</f>
        <v>#REF!</v>
      </c>
    </row>
    <row r="133" ht="30" customHeight="1" spans="1:14">
      <c r="A133" s="114" t="s">
        <v>1512</v>
      </c>
      <c r="B133" s="115"/>
      <c r="C133" s="125"/>
      <c r="D133" s="117"/>
      <c r="E133" s="122"/>
      <c r="F133" s="122"/>
      <c r="G133" s="122"/>
      <c r="H133" s="120"/>
      <c r="I133" s="122"/>
      <c r="J133" s="122"/>
      <c r="K133" s="122"/>
      <c r="L133" s="122"/>
      <c r="M133" s="139" t="s">
        <v>1507</v>
      </c>
      <c r="N133" s="100" t="e">
        <f>课表!#REF!</f>
        <v>#REF!</v>
      </c>
    </row>
    <row r="134" ht="30" customHeight="1" spans="1:14">
      <c r="A134" s="114" t="s">
        <v>1513</v>
      </c>
      <c r="B134" s="115"/>
      <c r="C134" s="125"/>
      <c r="D134" s="117"/>
      <c r="E134" s="122"/>
      <c r="F134" s="122"/>
      <c r="G134" s="122"/>
      <c r="H134" s="120"/>
      <c r="I134" s="122"/>
      <c r="J134" s="122"/>
      <c r="K134" s="122"/>
      <c r="L134" s="122"/>
      <c r="M134" s="139" t="s">
        <v>1507</v>
      </c>
      <c r="N134" s="100" t="str">
        <f>课表!W156</f>
        <v>[210160]BIM基础建模
杨译淞[0000366]
实408</v>
      </c>
    </row>
    <row r="135" ht="30" customHeight="1" spans="1:14">
      <c r="A135" s="114" t="s">
        <v>1514</v>
      </c>
      <c r="B135" s="115"/>
      <c r="C135" s="125"/>
      <c r="D135" s="117"/>
      <c r="E135" s="122"/>
      <c r="F135" s="122"/>
      <c r="G135" s="122"/>
      <c r="H135" s="120"/>
      <c r="I135" s="122"/>
      <c r="J135" s="122"/>
      <c r="K135" s="122"/>
      <c r="L135" s="122"/>
      <c r="M135" s="139" t="s">
        <v>1507</v>
      </c>
      <c r="N135" s="100">
        <f>课表!W157</f>
        <v>0</v>
      </c>
    </row>
    <row r="136" spans="1:1">
      <c r="A136" s="102">
        <f>COUNTA(A5:A135)</f>
        <v>131</v>
      </c>
    </row>
  </sheetData>
  <autoFilter ref="A4:M136">
    <extLst/>
  </autoFilter>
  <mergeCells count="9">
    <mergeCell ref="A1:L1"/>
    <mergeCell ref="A2:C2"/>
    <mergeCell ref="I2:J2"/>
    <mergeCell ref="E3:G3"/>
    <mergeCell ref="H3:K3"/>
    <mergeCell ref="A3:A4"/>
    <mergeCell ref="B3:B4"/>
    <mergeCell ref="C3:C4"/>
    <mergeCell ref="D3:D4"/>
  </mergeCells>
  <pageMargins left="0.7" right="0.7" top="0.75" bottom="0.75" header="0.3" footer="0.3"/>
  <pageSetup paperSize="9" scale="85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opLeftCell="A40" workbookViewId="0">
      <selection activeCell="M43" sqref="M43"/>
    </sheetView>
  </sheetViews>
  <sheetFormatPr defaultColWidth="9.13333333333333" defaultRowHeight="12.75"/>
  <cols>
    <col min="2" max="2" width="7.13333333333333" customWidth="1"/>
    <col min="3" max="3" width="11.2857142857143" customWidth="1"/>
    <col min="5" max="6" width="8.42857142857143" customWidth="1"/>
    <col min="7" max="7" width="8.84761904761905" customWidth="1"/>
    <col min="8" max="8" width="14.847619047619" customWidth="1"/>
    <col min="9" max="9" width="5.57142857142857" customWidth="1"/>
  </cols>
  <sheetData>
    <row r="1" ht="31.5" customHeight="1" spans="1:10">
      <c r="A1" s="50" t="s">
        <v>1515</v>
      </c>
      <c r="B1" s="50"/>
      <c r="C1" s="50"/>
      <c r="D1" s="50"/>
      <c r="E1" s="50"/>
      <c r="F1" s="50"/>
      <c r="G1" s="50"/>
      <c r="H1" s="50"/>
      <c r="I1" s="50"/>
      <c r="J1" s="92"/>
    </row>
    <row r="2" s="49" customFormat="1" ht="20.1" customHeight="1" spans="1:3">
      <c r="A2" s="51" t="s">
        <v>1516</v>
      </c>
      <c r="B2" s="51"/>
      <c r="C2" s="51"/>
    </row>
    <row r="3" s="49" customFormat="1" ht="20.1" customHeight="1" spans="1:9">
      <c r="A3" s="52" t="s">
        <v>1517</v>
      </c>
      <c r="C3" s="53">
        <f>教师周课时量统计!B310</f>
        <v>307</v>
      </c>
      <c r="D3" s="54" t="s">
        <v>1518</v>
      </c>
      <c r="E3" s="54"/>
      <c r="F3" s="54"/>
      <c r="G3" s="54"/>
      <c r="H3" s="49">
        <f>D15</f>
        <v>185</v>
      </c>
      <c r="I3" s="49" t="s">
        <v>1519</v>
      </c>
    </row>
    <row r="4" s="49" customFormat="1" ht="20.1" customHeight="1" spans="1:6">
      <c r="A4" s="49" t="s">
        <v>1520</v>
      </c>
      <c r="B4" s="49">
        <f>E15</f>
        <v>80</v>
      </c>
      <c r="C4" s="49" t="s">
        <v>1521</v>
      </c>
      <c r="E4" s="49">
        <f>F15</f>
        <v>28</v>
      </c>
      <c r="F4" s="49" t="s">
        <v>1519</v>
      </c>
    </row>
    <row r="5" s="49" customFormat="1" ht="20.1" customHeight="1" spans="2:7">
      <c r="B5" s="55" t="s">
        <v>1522</v>
      </c>
      <c r="C5" s="55" t="s">
        <v>1523</v>
      </c>
      <c r="D5" s="55" t="s">
        <v>1524</v>
      </c>
      <c r="E5" s="55" t="s">
        <v>1525</v>
      </c>
      <c r="F5" s="55" t="s">
        <v>1526</v>
      </c>
      <c r="G5" s="55" t="s">
        <v>1527</v>
      </c>
    </row>
    <row r="6" s="49" customFormat="1" ht="20.1" customHeight="1" spans="2:7">
      <c r="B6" s="56">
        <v>1</v>
      </c>
      <c r="C6" s="44" t="s">
        <v>1345</v>
      </c>
      <c r="D6" s="56">
        <f>COUNTIFS(教师周课时量统计!$C$3:$C$295,C6,教师周课时量统计!$D$3:$D$295,"专职")</f>
        <v>23</v>
      </c>
      <c r="E6" s="56">
        <f>COUNTIFS(教师周课时量统计!$C$3:$C$295,C6,教师周课时量统计!$D$3:$D$295,"兼职")</f>
        <v>4</v>
      </c>
      <c r="F6" s="56">
        <f>COUNTIFS(教师周课时量统计!$C$3:$C$295,C6,教师周课时量统计!$D$3:$D$295,"外聘")</f>
        <v>0</v>
      </c>
      <c r="G6" s="56">
        <f>SUM(D6:F6)</f>
        <v>27</v>
      </c>
    </row>
    <row r="7" s="49" customFormat="1" ht="20.1" customHeight="1" spans="2:7">
      <c r="B7" s="56">
        <v>2</v>
      </c>
      <c r="C7" s="47" t="s">
        <v>1373</v>
      </c>
      <c r="D7" s="56">
        <f>COUNTIFS(教师周课时量统计!$C$3:$C$295,C7,教师周课时量统计!$D$3:$D$295,"专职")</f>
        <v>26</v>
      </c>
      <c r="E7" s="56">
        <f>COUNTIFS(教师周课时量统计!$C$3:$C$295,C7,教师周课时量统计!$D$3:$D$295,"兼职")</f>
        <v>12</v>
      </c>
      <c r="F7" s="56">
        <f>COUNTIFS(教师周课时量统计!$C$3:$C$295,C7,教师周课时量统计!$D$3:$D$295,"外聘")</f>
        <v>4</v>
      </c>
      <c r="G7" s="56">
        <f t="shared" ref="G7:G15" si="0">SUM(D7:F7)</f>
        <v>42</v>
      </c>
    </row>
    <row r="8" s="49" customFormat="1" ht="20.1" customHeight="1" spans="2:7">
      <c r="B8" s="56">
        <v>3</v>
      </c>
      <c r="C8" s="47" t="s">
        <v>1528</v>
      </c>
      <c r="D8" s="56">
        <f>COUNTIFS(教师周课时量统计!$C$3:$C$295,C8,教师周课时量统计!$D$3:$D$295,"专职")</f>
        <v>43</v>
      </c>
      <c r="E8" s="56">
        <f>COUNTIFS(教师周课时量统计!$C$3:$C$295,C8,教师周课时量统计!$D$3:$D$295,"兼职")</f>
        <v>9</v>
      </c>
      <c r="F8" s="56">
        <f>COUNTIFS(教师周课时量统计!$C$3:$C$295,C8,教师周课时量统计!$D$3:$D$295,"外聘")</f>
        <v>8</v>
      </c>
      <c r="G8" s="56">
        <f t="shared" si="0"/>
        <v>60</v>
      </c>
    </row>
    <row r="9" s="49" customFormat="1" ht="20.1" customHeight="1" spans="2:7">
      <c r="B9" s="56">
        <v>4</v>
      </c>
      <c r="C9" s="47" t="s">
        <v>1529</v>
      </c>
      <c r="D9" s="56">
        <f>COUNTIFS(教师周课时量统计!$C$3:$C$295,C9,教师周课时量统计!$D$3:$D$295,"专职")</f>
        <v>13</v>
      </c>
      <c r="E9" s="56">
        <f>COUNTIFS(教师周课时量统计!$C$3:$C$295,C9,教师周课时量统计!$D$3:$D$295,"兼职")</f>
        <v>7</v>
      </c>
      <c r="F9" s="56">
        <f>COUNTIFS(教师周课时量统计!$C$3:$C$295,C9,教师周课时量统计!$D$3:$D$295,"外聘")</f>
        <v>0</v>
      </c>
      <c r="G9" s="56">
        <f t="shared" si="0"/>
        <v>20</v>
      </c>
    </row>
    <row r="10" s="49" customFormat="1" ht="20.1" customHeight="1" spans="2:7">
      <c r="B10" s="56">
        <v>5</v>
      </c>
      <c r="C10" s="47" t="s">
        <v>1295</v>
      </c>
      <c r="D10" s="56">
        <f>COUNTIFS(教师周课时量统计!$C$3:$C$295,C10,教师周课时量统计!$D$3:$D$295,"专职")</f>
        <v>20</v>
      </c>
      <c r="E10" s="56">
        <f>COUNTIFS(教师周课时量统计!$C$3:$C$295,C10,教师周课时量统计!$D$3:$D$295,"兼职")</f>
        <v>4</v>
      </c>
      <c r="F10" s="56">
        <f>COUNTIFS(教师周课时量统计!$C$3:$C$295,C10,教师周课时量统计!$D$3:$D$295,"外聘")</f>
        <v>0</v>
      </c>
      <c r="G10" s="56">
        <f t="shared" si="0"/>
        <v>24</v>
      </c>
    </row>
    <row r="11" s="49" customFormat="1" ht="20.1" customHeight="1" spans="2:7">
      <c r="B11" s="56">
        <v>6</v>
      </c>
      <c r="C11" s="47" t="s">
        <v>1530</v>
      </c>
      <c r="D11" s="56">
        <f>COUNTIFS(教师周课时量统计!$C$3:$C$295,C11,教师周课时量统计!$D$3:$D$295,"专职")</f>
        <v>21</v>
      </c>
      <c r="E11" s="56">
        <f>COUNTIFS(教师周课时量统计!$C$3:$C$295,C11,教师周课时量统计!$D$3:$D$295,"兼职")</f>
        <v>22</v>
      </c>
      <c r="F11" s="56">
        <f>COUNTIFS(教师周课时量统计!$C$3:$C$295,C11,教师周课时量统计!$D$3:$D$295,"外聘")</f>
        <v>11</v>
      </c>
      <c r="G11" s="56">
        <f t="shared" si="0"/>
        <v>54</v>
      </c>
    </row>
    <row r="12" s="49" customFormat="1" ht="20.1" customHeight="1" spans="2:7">
      <c r="B12" s="56">
        <v>7</v>
      </c>
      <c r="C12" s="47" t="s">
        <v>1531</v>
      </c>
      <c r="D12" s="56">
        <f>COUNTIFS(教师周课时量统计!$C$3:$C$295,C12,教师周课时量统计!$D$3:$D$295,"专职")</f>
        <v>9</v>
      </c>
      <c r="E12" s="56">
        <f>COUNTIFS(教师周课时量统计!$C$3:$C$295,C12,教师周课时量统计!$D$3:$D$295,"兼职")</f>
        <v>6</v>
      </c>
      <c r="F12" s="56">
        <f>COUNTIFS(教师周课时量统计!$C$3:$C$295,C12,教师周课时量统计!$D$3:$D$295,"外聘")</f>
        <v>0</v>
      </c>
      <c r="G12" s="56">
        <f t="shared" si="0"/>
        <v>15</v>
      </c>
    </row>
    <row r="13" s="49" customFormat="1" ht="20.1" customHeight="1" spans="2:7">
      <c r="B13" s="56">
        <v>8</v>
      </c>
      <c r="C13" s="47" t="s">
        <v>1532</v>
      </c>
      <c r="D13" s="56">
        <f>COUNTIFS(教师周课时量统计!$C$3:$C$295,C13,教师周课时量统计!$D$3:$D$295,"专职")</f>
        <v>17</v>
      </c>
      <c r="E13" s="56">
        <f>COUNTIFS(教师周课时量统计!$C$3:$C$295,C13,教师周课时量统计!$D$3:$D$295,"兼职")</f>
        <v>8</v>
      </c>
      <c r="F13" s="56">
        <f>COUNTIFS(教师周课时量统计!$C$3:$C$295,C13,教师周课时量统计!$D$3:$D$295,"外聘")</f>
        <v>5</v>
      </c>
      <c r="G13" s="56">
        <f t="shared" si="0"/>
        <v>30</v>
      </c>
    </row>
    <row r="14" s="49" customFormat="1" ht="20.1" customHeight="1" spans="2:7">
      <c r="B14" s="56">
        <v>9</v>
      </c>
      <c r="C14" s="47" t="s">
        <v>1333</v>
      </c>
      <c r="D14" s="56">
        <f>COUNTIFS(教师周课时量统计!$C$3:$C$295,C14,教师周课时量统计!$D$3:$D$295,"专职")</f>
        <v>13</v>
      </c>
      <c r="E14" s="56">
        <f>COUNTIFS(教师周课时量统计!$C$3:$C$295,C14,教师周课时量统计!$D$3:$D$295,"兼职")</f>
        <v>8</v>
      </c>
      <c r="F14" s="56">
        <f>COUNTIFS(教师周课时量统计!$C$3:$C$295,C14,教师周课时量统计!$D$3:$D$295,"外聘")</f>
        <v>0</v>
      </c>
      <c r="G14" s="56">
        <f t="shared" si="0"/>
        <v>21</v>
      </c>
    </row>
    <row r="15" s="49" customFormat="1" ht="20.1" customHeight="1" spans="2:7">
      <c r="B15" s="57" t="s">
        <v>1527</v>
      </c>
      <c r="C15" s="58"/>
      <c r="D15" s="56">
        <f t="shared" ref="D15:F15" si="1">SUM(D6:D14)</f>
        <v>185</v>
      </c>
      <c r="E15" s="56">
        <f t="shared" si="1"/>
        <v>80</v>
      </c>
      <c r="F15" s="56">
        <f t="shared" si="1"/>
        <v>28</v>
      </c>
      <c r="G15" s="56">
        <f t="shared" si="0"/>
        <v>293</v>
      </c>
    </row>
    <row r="16" s="49" customFormat="1"/>
    <row r="17" s="49" customFormat="1" ht="20.25" customHeight="1" spans="1:8">
      <c r="A17" s="59" t="s">
        <v>1533</v>
      </c>
      <c r="B17" s="60" t="s">
        <v>1534</v>
      </c>
      <c r="C17" s="60"/>
      <c r="D17" s="60"/>
      <c r="E17" s="60"/>
      <c r="F17" s="60"/>
      <c r="G17" s="49">
        <f>SUM(E20:E27)</f>
        <v>85</v>
      </c>
      <c r="H17" s="61" t="s">
        <v>1519</v>
      </c>
    </row>
    <row r="18" ht="20.1" customHeight="1" spans="1:7">
      <c r="A18" s="62"/>
      <c r="C18" s="63" t="s">
        <v>1522</v>
      </c>
      <c r="D18" s="63" t="s">
        <v>1535</v>
      </c>
      <c r="E18" s="63" t="s">
        <v>4</v>
      </c>
      <c r="F18" s="64"/>
      <c r="G18" s="65"/>
    </row>
    <row r="19" ht="20.1" customHeight="1" spans="1:7">
      <c r="A19" s="62"/>
      <c r="C19" s="63">
        <v>1</v>
      </c>
      <c r="D19" s="43">
        <v>32</v>
      </c>
      <c r="E19" s="43">
        <f>COUNTIF(教师周课时量统计!$N$3:$N$295,D19)</f>
        <v>1</v>
      </c>
      <c r="F19" s="66"/>
      <c r="G19" s="65"/>
    </row>
    <row r="20" ht="20.1" customHeight="1" spans="1:7">
      <c r="A20" s="62"/>
      <c r="C20" s="63">
        <v>2</v>
      </c>
      <c r="D20" s="43">
        <v>30</v>
      </c>
      <c r="E20" s="43">
        <f>COUNTIF(教师周课时量统计!$N$3:$N$295,D20)</f>
        <v>0</v>
      </c>
      <c r="F20" s="66"/>
      <c r="G20" s="65"/>
    </row>
    <row r="21" ht="20.1" customHeight="1" spans="1:9">
      <c r="A21" s="62"/>
      <c r="C21" s="63">
        <v>3</v>
      </c>
      <c r="D21" s="43">
        <v>28</v>
      </c>
      <c r="E21" s="43">
        <f>COUNTIF(教师周课时量统计!$N$3:$N$295,D21)</f>
        <v>2</v>
      </c>
      <c r="F21" s="67"/>
      <c r="G21" s="68"/>
      <c r="H21" s="49"/>
      <c r="I21" s="49"/>
    </row>
    <row r="22" ht="20.1" customHeight="1" spans="1:9">
      <c r="A22" s="62"/>
      <c r="C22" s="63">
        <v>4</v>
      </c>
      <c r="D22" s="43">
        <v>26</v>
      </c>
      <c r="E22" s="43">
        <f>COUNTIF(教师周课时量统计!$N$3:$N$295,D22)</f>
        <v>0</v>
      </c>
      <c r="F22" s="65"/>
      <c r="G22" s="49"/>
      <c r="H22" s="49"/>
      <c r="I22" s="49"/>
    </row>
    <row r="23" ht="20.1" customHeight="1" spans="1:7">
      <c r="A23" s="62"/>
      <c r="C23" s="63">
        <v>5</v>
      </c>
      <c r="D23" s="43">
        <v>24</v>
      </c>
      <c r="E23" s="43">
        <f>COUNTIF(教师周课时量统计!$N$3:$N$295,D23)</f>
        <v>11</v>
      </c>
      <c r="F23" s="65"/>
      <c r="G23" s="65"/>
    </row>
    <row r="24" ht="20.1" customHeight="1" spans="3:5">
      <c r="C24" s="63">
        <v>6</v>
      </c>
      <c r="D24" s="43">
        <v>22</v>
      </c>
      <c r="E24" s="43">
        <f>COUNTIF(教师周课时量统计!$N$3:$N$295,D24)</f>
        <v>5</v>
      </c>
    </row>
    <row r="25" ht="20.1" customHeight="1" spans="3:5">
      <c r="C25" s="63">
        <v>7</v>
      </c>
      <c r="D25" s="43">
        <v>20</v>
      </c>
      <c r="E25" s="43">
        <f>COUNTIF(教师周课时量统计!$N$3:$N$295,D25)</f>
        <v>18</v>
      </c>
    </row>
    <row r="26" ht="20.1" customHeight="1" spans="3:5">
      <c r="C26" s="63">
        <v>8</v>
      </c>
      <c r="D26" s="43">
        <v>18</v>
      </c>
      <c r="E26" s="43">
        <f>COUNTIF(教师周课时量统计!$N$3:$N$295,D26)</f>
        <v>8</v>
      </c>
    </row>
    <row r="27" ht="20.1" customHeight="1" spans="3:5">
      <c r="C27" s="63">
        <v>9</v>
      </c>
      <c r="D27" s="43">
        <v>16</v>
      </c>
      <c r="E27" s="43">
        <f>COUNTIF(教师周课时量统计!$N$3:$N$295,D27)</f>
        <v>41</v>
      </c>
    </row>
    <row r="28" ht="20.1" customHeight="1" spans="3:5">
      <c r="C28" s="63">
        <v>10</v>
      </c>
      <c r="D28" s="43">
        <v>14</v>
      </c>
      <c r="E28" s="43">
        <f>COUNTIF(教师周课时量统计!$N$3:$N$295,D28)</f>
        <v>9</v>
      </c>
    </row>
    <row r="29" ht="20.1" customHeight="1" spans="3:5">
      <c r="C29" s="63">
        <v>11</v>
      </c>
      <c r="D29" s="43">
        <v>12</v>
      </c>
      <c r="E29" s="43">
        <f>COUNTIF(教师周课时量统计!$N$3:$N$295,D29)</f>
        <v>44</v>
      </c>
    </row>
    <row r="30" ht="20.1" customHeight="1" spans="3:5">
      <c r="C30" s="63">
        <v>12</v>
      </c>
      <c r="D30" s="43">
        <v>10</v>
      </c>
      <c r="E30" s="43">
        <f>COUNTIF(教师周课时量统计!$N$3:$N$295,D30)</f>
        <v>12</v>
      </c>
    </row>
    <row r="31" ht="20.1" customHeight="1" spans="3:5">
      <c r="C31" s="63">
        <v>13</v>
      </c>
      <c r="D31" s="43">
        <v>8</v>
      </c>
      <c r="E31" s="43">
        <f>COUNTIF(教师周课时量统计!$N$3:$N$295,D31)</f>
        <v>54</v>
      </c>
    </row>
    <row r="32" ht="20.1" customHeight="1" spans="3:5">
      <c r="C32" s="63">
        <v>14</v>
      </c>
      <c r="D32" s="43">
        <v>6</v>
      </c>
      <c r="E32" s="43">
        <f>COUNTIF(教师周课时量统计!$N$3:$N$295,D32)</f>
        <v>21</v>
      </c>
    </row>
    <row r="33" ht="20.1" customHeight="1" spans="3:5">
      <c r="C33" s="63">
        <v>15</v>
      </c>
      <c r="D33" s="43">
        <v>4</v>
      </c>
      <c r="E33" s="43">
        <f>COUNTIF(教师周课时量统计!$N$3:$N$295,D33)</f>
        <v>16</v>
      </c>
    </row>
    <row r="34" ht="20.1" customHeight="1" spans="3:5">
      <c r="C34" s="63">
        <v>16</v>
      </c>
      <c r="D34" s="43">
        <v>2</v>
      </c>
      <c r="E34" s="43">
        <f>COUNTIF(教师周课时量统计!$N$3:$N$295,D34)</f>
        <v>2</v>
      </c>
    </row>
    <row r="35" ht="20.1" customHeight="1" spans="3:5">
      <c r="C35" s="57" t="s">
        <v>1536</v>
      </c>
      <c r="D35" s="69"/>
      <c r="E35" s="70">
        <f>SUM(E20:E34)</f>
        <v>243</v>
      </c>
    </row>
    <row r="36" ht="20.1" customHeight="1" spans="3:5">
      <c r="C36" s="52"/>
      <c r="D36" s="49"/>
      <c r="E36" s="68"/>
    </row>
    <row r="37" ht="20.1" customHeight="1" spans="1:5">
      <c r="A37" s="71" t="s">
        <v>1537</v>
      </c>
      <c r="B37" s="71"/>
      <c r="D37" s="49"/>
      <c r="E37" s="68"/>
    </row>
    <row r="38" ht="20.1" customHeight="1" spans="1:6">
      <c r="A38" s="72" t="s">
        <v>1538</v>
      </c>
      <c r="B38" s="72"/>
      <c r="C38" s="73"/>
      <c r="D38" s="74"/>
      <c r="E38" s="75"/>
      <c r="F38" s="73"/>
    </row>
    <row r="39" ht="20.1" customHeight="1" spans="1:9">
      <c r="A39" s="76" t="s">
        <v>1539</v>
      </c>
      <c r="C39" s="52"/>
      <c r="D39" s="49">
        <f>COUNTIF(教师周课时量统计!L3:L295,"&gt;0")</f>
        <v>35</v>
      </c>
      <c r="E39" s="77" t="s">
        <v>1317</v>
      </c>
      <c r="F39" s="76" t="s">
        <v>1540</v>
      </c>
      <c r="H39" s="35">
        <f>SUM(教师周课时量统计!L3:L295)</f>
        <v>182</v>
      </c>
      <c r="I39" s="76" t="s">
        <v>1541</v>
      </c>
    </row>
    <row r="40" ht="20.1" customHeight="1" spans="1:9">
      <c r="A40" s="76" t="s">
        <v>1542</v>
      </c>
      <c r="C40" s="52"/>
      <c r="D40" s="49">
        <f>COUNTIF(教师周课时量统计!M3:M295,"&gt;0")</f>
        <v>24</v>
      </c>
      <c r="E40" s="77" t="s">
        <v>1317</v>
      </c>
      <c r="F40" s="76" t="s">
        <v>1543</v>
      </c>
      <c r="H40" s="35">
        <f>SUM(教师周课时量统计!M3:M295)</f>
        <v>120</v>
      </c>
      <c r="I40" s="76" t="s">
        <v>1541</v>
      </c>
    </row>
    <row r="41" ht="20.1" customHeight="1" spans="1:9">
      <c r="A41" s="76" t="s">
        <v>1544</v>
      </c>
      <c r="C41" s="52"/>
      <c r="D41" s="49"/>
      <c r="E41" s="77"/>
      <c r="F41" s="76"/>
      <c r="H41" s="35"/>
      <c r="I41" s="76"/>
    </row>
    <row r="42" ht="20.1" customHeight="1" spans="1:2">
      <c r="A42" s="71" t="s">
        <v>1545</v>
      </c>
      <c r="B42" s="71"/>
    </row>
    <row r="43" ht="20.1" customHeight="1" spans="1:10">
      <c r="A43" s="78" t="s">
        <v>1546</v>
      </c>
      <c r="B43" s="62">
        <f>G54</f>
        <v>157</v>
      </c>
      <c r="C43" s="79" t="s">
        <v>1547</v>
      </c>
      <c r="D43" s="62" t="s">
        <v>1548</v>
      </c>
      <c r="E43" s="62"/>
      <c r="F43">
        <f>课表!AJ167</f>
        <v>4068</v>
      </c>
      <c r="G43" t="s">
        <v>1549</v>
      </c>
      <c r="H43" s="80" t="s">
        <v>1550</v>
      </c>
      <c r="I43" s="93">
        <f>教师周课时量统计!N310</f>
        <v>3118</v>
      </c>
      <c r="J43" s="80" t="s">
        <v>1541</v>
      </c>
    </row>
    <row r="44" ht="20.1" customHeight="1" spans="1:7">
      <c r="A44" s="80"/>
      <c r="B44" s="81" t="s">
        <v>1522</v>
      </c>
      <c r="C44" s="55" t="s">
        <v>1523</v>
      </c>
      <c r="D44" s="55"/>
      <c r="E44" s="55" t="s">
        <v>1551</v>
      </c>
      <c r="F44" s="55" t="s">
        <v>1552</v>
      </c>
      <c r="G44" s="55" t="s">
        <v>1527</v>
      </c>
    </row>
    <row r="45" ht="20.1" customHeight="1" spans="2:7">
      <c r="B45" s="56">
        <v>1</v>
      </c>
      <c r="C45" s="82" t="s">
        <v>451</v>
      </c>
      <c r="D45" s="82"/>
      <c r="E45" s="56">
        <f>COUNTIFS(课表!$AK$5:$AK$162,C45,课表!$AL$5:$AL$162,3)</f>
        <v>17</v>
      </c>
      <c r="F45" s="56">
        <f>COUNTIFS(课表!$AK$5:$AK$162,C45,课表!$AL$5:$AL$162,5)</f>
        <v>0</v>
      </c>
      <c r="G45" s="56">
        <f>SUM(E45:F45)</f>
        <v>17</v>
      </c>
    </row>
    <row r="46" ht="20.1" customHeight="1" spans="2:7">
      <c r="B46" s="56">
        <v>2</v>
      </c>
      <c r="C46" s="82" t="s">
        <v>721</v>
      </c>
      <c r="D46" s="82"/>
      <c r="E46" s="56">
        <f>COUNTIFS(课表!$AK$5:$AK$162,C46,课表!$AL$5:$AL$162,3)</f>
        <v>20</v>
      </c>
      <c r="F46" s="56">
        <f>COUNTIFS(课表!$AK$5:$AK$162,C46,课表!$AL$5:$AL$162,5)</f>
        <v>0</v>
      </c>
      <c r="G46" s="56">
        <f t="shared" ref="G46:G53" si="2">SUM(E46:F46)</f>
        <v>20</v>
      </c>
    </row>
    <row r="47" ht="20.1" customHeight="1" spans="2:7">
      <c r="B47" s="56">
        <v>3</v>
      </c>
      <c r="C47" s="83" t="s">
        <v>220</v>
      </c>
      <c r="D47" s="83"/>
      <c r="E47" s="56">
        <f>COUNTIFS(课表!$AK$5:$AK$162,C47,课表!$AL$5:$AL$162,3)</f>
        <v>18</v>
      </c>
      <c r="F47" s="56">
        <f>COUNTIFS(课表!$AK$5:$AK$162,C47,课表!$AL$5:$AL$162,5)</f>
        <v>0</v>
      </c>
      <c r="G47" s="56">
        <f t="shared" si="2"/>
        <v>18</v>
      </c>
    </row>
    <row r="48" ht="20.1" customHeight="1" spans="2:7">
      <c r="B48" s="56">
        <v>4</v>
      </c>
      <c r="C48" s="83" t="s">
        <v>345</v>
      </c>
      <c r="D48" s="83"/>
      <c r="E48" s="56">
        <f>COUNTIFS(课表!$AK$5:$AK$162,C48,课表!$AL$5:$AL$162,3)</f>
        <v>17</v>
      </c>
      <c r="F48" s="56">
        <f>COUNTIFS(课表!$AK$5:$AK$162,C48,课表!$AL$5:$AL$162,5)</f>
        <v>0</v>
      </c>
      <c r="G48" s="56">
        <f t="shared" si="2"/>
        <v>17</v>
      </c>
    </row>
    <row r="49" ht="20.1" customHeight="1" spans="2:7">
      <c r="B49" s="56">
        <v>5</v>
      </c>
      <c r="C49" s="83" t="s">
        <v>875</v>
      </c>
      <c r="D49" s="83"/>
      <c r="E49" s="56">
        <f>COUNTIFS(课表!$AK$5:$AK$162,C49,课表!$AL$5:$AL$162,3)</f>
        <v>14</v>
      </c>
      <c r="F49" s="56">
        <f>COUNTIFS(课表!$AK$5:$AK$162,C49,课表!$AL$5:$AL$162,5)</f>
        <v>0</v>
      </c>
      <c r="G49" s="56">
        <f t="shared" si="2"/>
        <v>14</v>
      </c>
    </row>
    <row r="50" ht="20.1" customHeight="1" spans="2:7">
      <c r="B50" s="56">
        <v>6</v>
      </c>
      <c r="C50" s="83" t="s">
        <v>821</v>
      </c>
      <c r="D50" s="83"/>
      <c r="E50" s="56">
        <f>COUNTIFS(课表!$AK$5:$AK$162,C50,课表!$AL$5:$AL$162,3)</f>
        <v>9</v>
      </c>
      <c r="F50" s="56">
        <f>COUNTIFS(课表!$AK$5:$AK$162,C50,课表!$AL$5:$AL$162,5)</f>
        <v>0</v>
      </c>
      <c r="G50" s="56">
        <f t="shared" si="2"/>
        <v>9</v>
      </c>
    </row>
    <row r="51" ht="20.1" customHeight="1" spans="2:7">
      <c r="B51" s="56">
        <v>7</v>
      </c>
      <c r="C51" s="82" t="s">
        <v>557</v>
      </c>
      <c r="D51" s="82"/>
      <c r="E51" s="56">
        <f>COUNTIFS(课表!$AK$5:$AK$162,C51,课表!$AL$5:$AL$162,3)</f>
        <v>29</v>
      </c>
      <c r="F51" s="56">
        <f>COUNTIFS(课表!$AK$5:$AK$162,C51,课表!$AL$5:$AL$162,5)</f>
        <v>0</v>
      </c>
      <c r="G51" s="56">
        <f t="shared" si="2"/>
        <v>29</v>
      </c>
    </row>
    <row r="52" ht="20.1" customHeight="1" spans="2:7">
      <c r="B52" s="56">
        <v>8</v>
      </c>
      <c r="C52" s="83" t="s">
        <v>950</v>
      </c>
      <c r="D52" s="83"/>
      <c r="E52" s="56">
        <f>COUNTIFS(课表!$AK$5:$AK$162,C52,课表!$AL$5:$AL$162,3)</f>
        <v>1</v>
      </c>
      <c r="F52" s="56">
        <f>COUNTIFS(课表!$AK$5:$AK$162,C52,课表!$AL$5:$AL$162,5)</f>
        <v>0</v>
      </c>
      <c r="G52" s="56">
        <f t="shared" si="2"/>
        <v>1</v>
      </c>
    </row>
    <row r="53" ht="20.1" customHeight="1" spans="2:7">
      <c r="B53" s="56">
        <v>9</v>
      </c>
      <c r="C53" s="82" t="s">
        <v>32</v>
      </c>
      <c r="D53" s="82"/>
      <c r="E53" s="56">
        <f>COUNTIFS(课表!$AK$5:$AK$162,C53,课表!$AL$5:$AL$162,3)</f>
        <v>32</v>
      </c>
      <c r="F53" s="56">
        <f>COUNTIFS(课表!$AK$5:$AK$162,C53,课表!$AL$5:$AL$162,5)</f>
        <v>0</v>
      </c>
      <c r="G53" s="56">
        <f t="shared" si="2"/>
        <v>32</v>
      </c>
    </row>
    <row r="54" ht="20.1" customHeight="1" spans="2:7">
      <c r="B54" s="57" t="s">
        <v>1527</v>
      </c>
      <c r="C54" s="84"/>
      <c r="D54" s="84"/>
      <c r="E54" s="84"/>
      <c r="F54" s="58"/>
      <c r="G54" s="56">
        <f>SUM(G45:G53)</f>
        <v>157</v>
      </c>
    </row>
    <row r="55" ht="20.1" customHeight="1" spans="2:7">
      <c r="B55" s="85"/>
      <c r="C55" s="85"/>
      <c r="D55" s="85"/>
      <c r="E55" s="85"/>
      <c r="F55" s="85"/>
      <c r="G55" s="85"/>
    </row>
    <row r="56" ht="20.1" customHeight="1"/>
    <row r="57" ht="15.75" spans="1:3">
      <c r="A57" s="86" t="s">
        <v>1553</v>
      </c>
      <c r="B57" s="86"/>
      <c r="C57" s="86"/>
    </row>
    <row r="58" s="49" customFormat="1" ht="20.1" customHeight="1" spans="1:10">
      <c r="A58" s="87" t="s">
        <v>1554</v>
      </c>
      <c r="B58" s="74"/>
      <c r="C58" s="74"/>
      <c r="D58" s="74"/>
      <c r="E58" s="74"/>
      <c r="F58" s="74"/>
      <c r="G58" s="74"/>
      <c r="H58" s="74"/>
      <c r="I58" s="74"/>
      <c r="J58" s="60"/>
    </row>
    <row r="59" s="49" customFormat="1" ht="20.1" customHeight="1" spans="1:10">
      <c r="A59" s="74"/>
      <c r="B59" s="85" t="s">
        <v>1555</v>
      </c>
      <c r="C59" s="88"/>
      <c r="D59" s="88"/>
      <c r="E59" s="88"/>
      <c r="F59" s="88"/>
      <c r="G59" s="88"/>
      <c r="H59" s="88"/>
      <c r="I59" s="74"/>
      <c r="J59" s="60"/>
    </row>
    <row r="60" ht="20.1" customHeight="1" spans="2:8">
      <c r="B60" s="55" t="s">
        <v>1522</v>
      </c>
      <c r="C60" s="89" t="s">
        <v>1556</v>
      </c>
      <c r="D60" s="89"/>
      <c r="E60" s="89" t="s">
        <v>1557</v>
      </c>
      <c r="F60" s="89" t="s">
        <v>1558</v>
      </c>
      <c r="G60" s="89"/>
      <c r="H60" s="90" t="s">
        <v>1559</v>
      </c>
    </row>
    <row r="61" ht="20.1" customHeight="1" spans="2:8">
      <c r="B61" s="83">
        <v>1</v>
      </c>
      <c r="C61" s="82" t="s">
        <v>964</v>
      </c>
      <c r="D61" s="82" t="s">
        <v>1560</v>
      </c>
      <c r="E61" s="83">
        <v>36</v>
      </c>
      <c r="F61" s="82">
        <f>课表!AJ205</f>
        <v>1176</v>
      </c>
      <c r="G61" s="82"/>
      <c r="H61" s="91">
        <f>F61/(E61*36)*100%</f>
        <v>0.907407407407407</v>
      </c>
    </row>
    <row r="62" ht="20.1" customHeight="1" spans="2:8">
      <c r="B62" s="83">
        <v>2</v>
      </c>
      <c r="C62" s="82" t="s">
        <v>1154</v>
      </c>
      <c r="D62" s="82" t="s">
        <v>1561</v>
      </c>
      <c r="E62" s="83">
        <v>28</v>
      </c>
      <c r="F62" s="82">
        <f>课表!AJ233</f>
        <v>696</v>
      </c>
      <c r="G62" s="82"/>
      <c r="H62" s="91">
        <f t="shared" ref="H62:H67" si="3">F62/(E62*36)*100%</f>
        <v>0.69047619047619</v>
      </c>
    </row>
    <row r="63" ht="20.1" customHeight="1" spans="2:8">
      <c r="B63" s="83">
        <v>3</v>
      </c>
      <c r="C63" s="82" t="s">
        <v>1233</v>
      </c>
      <c r="D63" s="82" t="s">
        <v>1233</v>
      </c>
      <c r="E63" s="83">
        <v>4</v>
      </c>
      <c r="F63" s="82">
        <f>课表!AJ238</f>
        <v>170</v>
      </c>
      <c r="G63" s="82"/>
      <c r="H63" s="91">
        <f t="shared" si="3"/>
        <v>1.18055555555556</v>
      </c>
    </row>
    <row r="64" ht="20.1" customHeight="1" spans="2:8">
      <c r="B64" s="83">
        <v>4</v>
      </c>
      <c r="C64" s="82" t="s">
        <v>1562</v>
      </c>
      <c r="D64" s="82" t="s">
        <v>1562</v>
      </c>
      <c r="E64" s="83">
        <v>1</v>
      </c>
      <c r="F64" s="82">
        <f>课表!AJ241</f>
        <v>38</v>
      </c>
      <c r="G64" s="82"/>
      <c r="H64" s="91">
        <f t="shared" si="3"/>
        <v>1.05555555555556</v>
      </c>
    </row>
    <row r="65" ht="20.1" customHeight="1" spans="2:8">
      <c r="B65" s="83">
        <v>5</v>
      </c>
      <c r="C65" s="83" t="s">
        <v>1275</v>
      </c>
      <c r="D65" s="83"/>
      <c r="E65" s="83">
        <v>3</v>
      </c>
      <c r="F65" s="82">
        <f>课表!AJ245</f>
        <v>106</v>
      </c>
      <c r="G65" s="82"/>
      <c r="H65" s="91">
        <f t="shared" si="3"/>
        <v>0.981481481481482</v>
      </c>
    </row>
    <row r="66" ht="20.1" customHeight="1" spans="2:8">
      <c r="B66" s="83">
        <v>6</v>
      </c>
      <c r="C66" s="83" t="s">
        <v>1563</v>
      </c>
      <c r="D66" s="83"/>
      <c r="E66" s="83">
        <v>14</v>
      </c>
      <c r="F66" s="82">
        <f>课表!AJ284</f>
        <v>216</v>
      </c>
      <c r="G66" s="82"/>
      <c r="H66" s="91">
        <f t="shared" si="3"/>
        <v>0.428571428571429</v>
      </c>
    </row>
    <row r="67" ht="26.1" customHeight="1" spans="2:8">
      <c r="B67" s="83">
        <v>7</v>
      </c>
      <c r="C67" s="82" t="s">
        <v>1564</v>
      </c>
      <c r="D67" s="82"/>
      <c r="E67" s="83">
        <v>23</v>
      </c>
      <c r="F67" s="82">
        <f>课表!AJ308</f>
        <v>694</v>
      </c>
      <c r="G67" s="82"/>
      <c r="H67" s="91">
        <f t="shared" si="3"/>
        <v>0.838164251207729</v>
      </c>
    </row>
    <row r="68" ht="20.1" customHeight="1" spans="2:8">
      <c r="B68" s="83">
        <v>8</v>
      </c>
      <c r="C68" s="94" t="s">
        <v>1565</v>
      </c>
      <c r="D68" s="95"/>
      <c r="E68" s="83">
        <v>1</v>
      </c>
      <c r="F68" s="96">
        <v>4</v>
      </c>
      <c r="G68" s="97"/>
      <c r="H68" s="91">
        <f>F68/36*100%</f>
        <v>0.111111111111111</v>
      </c>
    </row>
    <row r="69" ht="20.1" customHeight="1" spans="2:8">
      <c r="B69" s="83">
        <v>9</v>
      </c>
      <c r="C69" s="94" t="s">
        <v>1435</v>
      </c>
      <c r="D69" s="95"/>
      <c r="E69" s="83"/>
      <c r="F69" s="82">
        <f>课表!AJ322</f>
        <v>274</v>
      </c>
      <c r="G69" s="82"/>
      <c r="H69" s="98" t="s">
        <v>1566</v>
      </c>
    </row>
    <row r="70" ht="20.1" customHeight="1" spans="2:8">
      <c r="B70" s="47" t="s">
        <v>1527</v>
      </c>
      <c r="C70" s="56"/>
      <c r="D70" s="56"/>
      <c r="E70" s="56">
        <f>SUM(E61:E68)</f>
        <v>110</v>
      </c>
      <c r="F70" s="56">
        <f>SUM(F61:G69)</f>
        <v>3374</v>
      </c>
      <c r="G70" s="56"/>
      <c r="H70" s="99"/>
    </row>
    <row r="72" spans="2:2">
      <c r="B72" s="76"/>
    </row>
  </sheetData>
  <mergeCells count="45">
    <mergeCell ref="A1:I1"/>
    <mergeCell ref="A2:C2"/>
    <mergeCell ref="A3:B3"/>
    <mergeCell ref="D3:G3"/>
    <mergeCell ref="C4:D4"/>
    <mergeCell ref="B15:C15"/>
    <mergeCell ref="F18:G18"/>
    <mergeCell ref="C35:D35"/>
    <mergeCell ref="D43:E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4:F54"/>
    <mergeCell ref="B55:G55"/>
    <mergeCell ref="A58:I58"/>
    <mergeCell ref="B59:H59"/>
    <mergeCell ref="C60:D60"/>
    <mergeCell ref="F60:G60"/>
    <mergeCell ref="C61:D61"/>
    <mergeCell ref="F61:G61"/>
    <mergeCell ref="C62:D62"/>
    <mergeCell ref="F62:G62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C68:D68"/>
    <mergeCell ref="F68:G68"/>
    <mergeCell ref="C69:D69"/>
    <mergeCell ref="F69:G69"/>
    <mergeCell ref="B70:D70"/>
    <mergeCell ref="F70:G70"/>
  </mergeCells>
  <pageMargins left="0.39" right="0.39" top="0.75" bottom="0.75" header="0.31" footer="0.31"/>
  <pageSetup paperSize="9" orientation="portrait" horizontalDpi="600" verticalDpi="600"/>
  <headerFooter>
    <oddFooter>&amp;C&amp;"宋体,常规"第&amp;"Arial,常规"&amp;P&amp;"宋体,常规"页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O10" sqref="O10"/>
    </sheetView>
  </sheetViews>
  <sheetFormatPr defaultColWidth="9.13333333333333" defaultRowHeight="12.75"/>
  <cols>
    <col min="1" max="1" width="7.71428571428571" customWidth="1"/>
    <col min="2" max="2" width="12.4285714285714" customWidth="1"/>
    <col min="3" max="3" width="32.1333333333333" customWidth="1"/>
    <col min="4" max="4" width="11.847619047619" customWidth="1"/>
    <col min="5" max="5" width="11.847619047619" style="36" customWidth="1"/>
    <col min="6" max="6" width="10.2857142857143" customWidth="1"/>
    <col min="7" max="7" width="12.2857142857143" style="36" customWidth="1"/>
    <col min="8" max="8" width="10.2857142857143" customWidth="1"/>
    <col min="9" max="9" width="12.4285714285714" style="36" customWidth="1"/>
  </cols>
  <sheetData>
    <row r="1" ht="39" customHeight="1" spans="1:10">
      <c r="A1" s="37" t="s">
        <v>1567</v>
      </c>
      <c r="B1" s="37"/>
      <c r="C1" s="37"/>
      <c r="D1" s="37"/>
      <c r="E1" s="37"/>
      <c r="F1" s="37"/>
      <c r="G1" s="37"/>
      <c r="H1" s="37"/>
      <c r="I1" s="37"/>
      <c r="J1" s="37"/>
    </row>
    <row r="2" s="35" customFormat="1" ht="20.1" customHeight="1" spans="1:10">
      <c r="A2" s="38" t="s">
        <v>1522</v>
      </c>
      <c r="B2" s="38" t="s">
        <v>1568</v>
      </c>
      <c r="C2" s="38" t="s">
        <v>1569</v>
      </c>
      <c r="D2" s="39" t="s">
        <v>1570</v>
      </c>
      <c r="E2" s="40"/>
      <c r="F2" s="39" t="s">
        <v>1520</v>
      </c>
      <c r="G2" s="40"/>
      <c r="H2" s="39" t="s">
        <v>1571</v>
      </c>
      <c r="I2" s="40"/>
      <c r="J2" s="39" t="s">
        <v>1527</v>
      </c>
    </row>
    <row r="3" s="35" customFormat="1" ht="20.1" customHeight="1" spans="1:10">
      <c r="A3" s="41"/>
      <c r="B3" s="41"/>
      <c r="C3" s="41"/>
      <c r="D3" s="39" t="s">
        <v>4</v>
      </c>
      <c r="E3" s="42" t="s">
        <v>1572</v>
      </c>
      <c r="F3" s="39" t="s">
        <v>4</v>
      </c>
      <c r="G3" s="42" t="s">
        <v>1572</v>
      </c>
      <c r="H3" s="39" t="s">
        <v>4</v>
      </c>
      <c r="I3" s="42" t="s">
        <v>1572</v>
      </c>
      <c r="J3" s="39" t="s">
        <v>4</v>
      </c>
    </row>
    <row r="4" s="35" customFormat="1" ht="20.1" customHeight="1" outlineLevel="2" spans="1:10">
      <c r="A4" s="43">
        <v>1</v>
      </c>
      <c r="B4" s="44" t="s">
        <v>1333</v>
      </c>
      <c r="C4" s="43" t="s">
        <v>1573</v>
      </c>
      <c r="D4" s="43">
        <f>COUNTIFS(教师周课时量统计!$E$3:$E$295,C4,教师周课时量统计!$D$3:$D$295,"专职")</f>
        <v>7</v>
      </c>
      <c r="E4" s="45">
        <f>(SUMIFS(教师周课时量统计!$N$3:$N$295,教师周课时量统计!$E$3:$E$295,C4,教师周课时量统计!$D$3:$D$295,"专职"))/D4</f>
        <v>11.7142857142857</v>
      </c>
      <c r="F4" s="43">
        <f>COUNTIFS(教师周课时量统计!$E$3:$E$295,C4,教师周课时量统计!$D$3:$D$295,"兼职")</f>
        <v>5</v>
      </c>
      <c r="G4" s="45">
        <f>(SUMIFS(教师周课时量统计!$N$3:$N$295,教师周课时量统计!$E$3:$E$295,C4,教师周课时量统计!$D$3:$D$295,"兼职"))/F4</f>
        <v>6</v>
      </c>
      <c r="H4" s="43">
        <f>COUNTIFS(教师周课时量统计!$E$3:$E$295,C4,教师周课时量统计!$D$3:$D$295,"外聘")</f>
        <v>0</v>
      </c>
      <c r="I4" s="45">
        <v>0</v>
      </c>
      <c r="J4" s="43">
        <f t="shared" ref="J4:J8" si="0">SUM(D4,F4,H4)</f>
        <v>12</v>
      </c>
    </row>
    <row r="5" s="35" customFormat="1" ht="20.1" customHeight="1" outlineLevel="2" spans="1:10">
      <c r="A5" s="43">
        <v>2</v>
      </c>
      <c r="B5" s="44" t="s">
        <v>1333</v>
      </c>
      <c r="C5" s="43" t="s">
        <v>1574</v>
      </c>
      <c r="D5" s="43">
        <f>COUNTIFS(教师周课时量统计!$E$3:$E$295,C5,教师周课时量统计!$D$3:$D$295,"专职")</f>
        <v>6</v>
      </c>
      <c r="E5" s="45">
        <f>(SUMIFS(教师周课时量统计!$N$3:$N$295,教师周课时量统计!$E$3:$E$295,C5,教师周课时量统计!$D$3:$D$295,"专职"))/D5</f>
        <v>13.3333333333333</v>
      </c>
      <c r="F5" s="43">
        <f>COUNTIFS(教师周课时量统计!$E$3:$E$295,C5,教师周课时量统计!$D$3:$D$295,"兼职")</f>
        <v>3</v>
      </c>
      <c r="G5" s="45">
        <f>(SUMIFS(教师周课时量统计!$N$3:$N$295,教师周课时量统计!$E$3:$E$295,C5,教师周课时量统计!$D$3:$D$295,"兼职"))/F5</f>
        <v>6</v>
      </c>
      <c r="H5" s="43">
        <f>COUNTIFS(教师周课时量统计!$E$3:$E$295,C5,教师周课时量统计!$D$3:$D$295,"外聘")</f>
        <v>0</v>
      </c>
      <c r="I5" s="45">
        <v>0</v>
      </c>
      <c r="J5" s="43">
        <f t="shared" si="0"/>
        <v>9</v>
      </c>
    </row>
    <row r="6" s="35" customFormat="1" ht="20.1" customHeight="1" outlineLevel="1" spans="1:10">
      <c r="A6" s="43"/>
      <c r="B6" s="39" t="s">
        <v>1575</v>
      </c>
      <c r="C6" s="40"/>
      <c r="D6" s="40">
        <f t="shared" ref="D6:H6" si="1">SUBTOTAL(9,D4:D5)</f>
        <v>13</v>
      </c>
      <c r="E6" s="46"/>
      <c r="F6" s="40">
        <f t="shared" si="1"/>
        <v>8</v>
      </c>
      <c r="G6" s="46"/>
      <c r="H6" s="40">
        <f t="shared" si="1"/>
        <v>0</v>
      </c>
      <c r="I6" s="46"/>
      <c r="J6" s="40">
        <f>SUBTOTAL(9,J4:J5)</f>
        <v>21</v>
      </c>
    </row>
    <row r="7" s="35" customFormat="1" ht="20.1" customHeight="1" outlineLevel="2" spans="1:10">
      <c r="A7" s="43">
        <v>3</v>
      </c>
      <c r="B7" s="44" t="s">
        <v>1529</v>
      </c>
      <c r="C7" s="43" t="s">
        <v>1576</v>
      </c>
      <c r="D7" s="43">
        <f>COUNTIFS(教师周课时量统计!$E$3:$E$295,C7,教师周课时量统计!$D$3:$D$295,"专职")</f>
        <v>5</v>
      </c>
      <c r="E7" s="45">
        <f>(SUMIFS(教师周课时量统计!$N$3:$N$295,教师周课时量统计!$E$3:$E$295,C7,教师周课时量统计!$D$3:$D$295,"专职"))/D7</f>
        <v>9.6</v>
      </c>
      <c r="F7" s="43">
        <f>COUNTIFS(教师周课时量统计!$E$3:$E$295,C7,教师周课时量统计!$D$3:$D$295,"兼职")</f>
        <v>2</v>
      </c>
      <c r="G7" s="45">
        <f>(SUMIFS(教师周课时量统计!$N$3:$N$295,教师周课时量统计!$E$3:$E$295,C7,教师周课时量统计!$D$3:$D$295,"兼职"))/F7</f>
        <v>8</v>
      </c>
      <c r="H7" s="43">
        <f>COUNTIFS(教师周课时量统计!$E$3:$E$295,C7,教师周课时量统计!$D$3:$D$295,"外聘")</f>
        <v>0</v>
      </c>
      <c r="I7" s="45">
        <v>0</v>
      </c>
      <c r="J7" s="43">
        <f t="shared" si="0"/>
        <v>7</v>
      </c>
    </row>
    <row r="8" s="35" customFormat="1" ht="20.1" customHeight="1" outlineLevel="2" spans="1:10">
      <c r="A8" s="43">
        <v>4</v>
      </c>
      <c r="B8" s="47" t="s">
        <v>1529</v>
      </c>
      <c r="C8" s="43" t="s">
        <v>1577</v>
      </c>
      <c r="D8" s="43">
        <f>COUNTIFS(教师周课时量统计!$E$3:$E$295,C8,教师周课时量统计!$D$3:$D$295,"专职")</f>
        <v>8</v>
      </c>
      <c r="E8" s="45">
        <f>(SUMIFS(教师周课时量统计!$N$3:$N$295,教师周课时量统计!$E$3:$E$295,C8,教师周课时量统计!$D$3:$D$295,"专职"))/D8</f>
        <v>15</v>
      </c>
      <c r="F8" s="43">
        <f>COUNTIFS(教师周课时量统计!$E$3:$E$295,C8,教师周课时量统计!$D$3:$D$295,"兼职")</f>
        <v>5</v>
      </c>
      <c r="G8" s="45">
        <f>(SUMIFS(教师周课时量统计!$N$3:$N$295,教师周课时量统计!$E$3:$E$295,C8,教师周课时量统计!$D$3:$D$295,"兼职"))/F8</f>
        <v>5.6</v>
      </c>
      <c r="H8" s="43">
        <f>COUNTIFS(教师周课时量统计!$E$3:$E$295,C8,教师周课时量统计!$D$3:$D$295,"外聘")</f>
        <v>0</v>
      </c>
      <c r="I8" s="45">
        <v>0</v>
      </c>
      <c r="J8" s="43">
        <f t="shared" si="0"/>
        <v>13</v>
      </c>
    </row>
    <row r="9" s="35" customFormat="1" ht="20.1" customHeight="1" outlineLevel="1" spans="1:10">
      <c r="A9" s="43"/>
      <c r="B9" s="48" t="s">
        <v>1578</v>
      </c>
      <c r="C9" s="40"/>
      <c r="D9" s="40">
        <f t="shared" ref="D9:H9" si="2">SUBTOTAL(9,D7:D8)</f>
        <v>13</v>
      </c>
      <c r="E9" s="46"/>
      <c r="F9" s="40">
        <f t="shared" si="2"/>
        <v>7</v>
      </c>
      <c r="G9" s="46"/>
      <c r="H9" s="40">
        <f t="shared" si="2"/>
        <v>0</v>
      </c>
      <c r="I9" s="46"/>
      <c r="J9" s="40">
        <f>SUBTOTAL(9,J7:J8)</f>
        <v>20</v>
      </c>
    </row>
    <row r="10" s="35" customFormat="1" ht="20.1" customHeight="1" outlineLevel="2" spans="1:10">
      <c r="A10" s="43">
        <v>5</v>
      </c>
      <c r="B10" s="44" t="s">
        <v>1345</v>
      </c>
      <c r="C10" s="43" t="s">
        <v>1579</v>
      </c>
      <c r="D10" s="43">
        <f>COUNTIFS(教师周课时量统计!$E$3:$E$295,C10,教师周课时量统计!$D$3:$D$295,"专职")</f>
        <v>11</v>
      </c>
      <c r="E10" s="45">
        <f>(SUMIFS(教师周课时量统计!$N$3:$N$295,教师周课时量统计!$E$3:$E$295,C10,教师周课时量统计!$D$3:$D$295,"专职"))/D10</f>
        <v>9.81818181818182</v>
      </c>
      <c r="F10" s="43">
        <f>COUNTIFS(教师周课时量统计!$E$3:$E$295,C10,教师周课时量统计!$D$3:$D$295,"兼职")</f>
        <v>1</v>
      </c>
      <c r="G10" s="45">
        <f>(SUMIFS(教师周课时量统计!$N$3:$N$295,教师周课时量统计!$E$3:$E$295,C10,教师周课时量统计!$D$3:$D$295,"兼职"))/F10</f>
        <v>12</v>
      </c>
      <c r="H10" s="43">
        <f>COUNTIFS(教师周课时量统计!$E$3:$E$295,C10,教师周课时量统计!$D$3:$D$295,"外聘")</f>
        <v>0</v>
      </c>
      <c r="I10" s="45">
        <v>0</v>
      </c>
      <c r="J10" s="43">
        <f t="shared" ref="J10:J15" si="3">SUM(D10,F10,H10)</f>
        <v>12</v>
      </c>
    </row>
    <row r="11" s="35" customFormat="1" ht="20.1" customHeight="1" outlineLevel="2" spans="1:10">
      <c r="A11" s="43">
        <v>6</v>
      </c>
      <c r="B11" s="44" t="s">
        <v>1345</v>
      </c>
      <c r="C11" s="43" t="s">
        <v>1580</v>
      </c>
      <c r="D11" s="43">
        <f>COUNTIFS(教师周课时量统计!$E$3:$E$295,C11,教师周课时量统计!$D$3:$D$295,"专职")</f>
        <v>12</v>
      </c>
      <c r="E11" s="45">
        <f>(SUMIFS(教师周课时量统计!$N$3:$N$295,教师周课时量统计!$E$3:$E$295,C11,教师周课时量统计!$D$3:$D$295,"专职"))/D11</f>
        <v>11.6666666666667</v>
      </c>
      <c r="F11" s="43">
        <f>COUNTIFS(教师周课时量统计!$E$3:$E$295,C11,教师周课时量统计!$D$3:$D$295,"兼职")</f>
        <v>3</v>
      </c>
      <c r="G11" s="45">
        <f>(SUMIFS(教师周课时量统计!$N$3:$N$295,教师周课时量统计!$E$3:$E$295,C11,教师周课时量统计!$D$3:$D$295,"兼职"))/F11</f>
        <v>4.66666666666667</v>
      </c>
      <c r="H11" s="43">
        <f>COUNTIFS(教师周课时量统计!$E$3:$E$295,C11,教师周课时量统计!$D$3:$D$295,"外聘")</f>
        <v>0</v>
      </c>
      <c r="I11" s="45">
        <v>0</v>
      </c>
      <c r="J11" s="43">
        <f t="shared" si="3"/>
        <v>15</v>
      </c>
    </row>
    <row r="12" s="35" customFormat="1" ht="20.1" customHeight="1" outlineLevel="1" spans="1:10">
      <c r="A12" s="43"/>
      <c r="B12" s="39" t="s">
        <v>1581</v>
      </c>
      <c r="C12" s="40"/>
      <c r="D12" s="40">
        <f t="shared" ref="D12:H12" si="4">SUBTOTAL(9,D10:D11)</f>
        <v>23</v>
      </c>
      <c r="E12" s="46"/>
      <c r="F12" s="40">
        <f t="shared" si="4"/>
        <v>4</v>
      </c>
      <c r="G12" s="46"/>
      <c r="H12" s="40">
        <f t="shared" si="4"/>
        <v>0</v>
      </c>
      <c r="I12" s="46"/>
      <c r="J12" s="40">
        <f>SUBTOTAL(9,J10:J11)</f>
        <v>27</v>
      </c>
    </row>
    <row r="13" s="35" customFormat="1" ht="20.1" customHeight="1" outlineLevel="2" spans="1:10">
      <c r="A13" s="43">
        <v>7</v>
      </c>
      <c r="B13" s="44" t="s">
        <v>1532</v>
      </c>
      <c r="C13" s="43" t="s">
        <v>1582</v>
      </c>
      <c r="D13" s="43">
        <f>COUNTIFS(教师周课时量统计!$E$3:$E$295,C13,教师周课时量统计!$D$3:$D$295,"专职")</f>
        <v>7</v>
      </c>
      <c r="E13" s="45">
        <f>(SUMIFS(教师周课时量统计!$N$3:$N$295,教师周课时量统计!$E$3:$E$295,C13,教师周课时量统计!$D$3:$D$295,"专职"))/D13</f>
        <v>13.4285714285714</v>
      </c>
      <c r="F13" s="43">
        <f>COUNTIFS(教师周课时量统计!$E$3:$E$295,C13,教师周课时量统计!$D$3:$D$295,"兼职")</f>
        <v>3</v>
      </c>
      <c r="G13" s="45">
        <f>(SUMIFS(教师周课时量统计!$N$3:$N$295,教师周课时量统计!$E$3:$E$295,C13,教师周课时量统计!$D$3:$D$295,"兼职"))/F13</f>
        <v>4.66666666666667</v>
      </c>
      <c r="H13" s="43">
        <f>COUNTIFS(教师周课时量统计!$E$3:$E$295,C13,教师周课时量统计!$D$3:$D$295,"外聘")</f>
        <v>1</v>
      </c>
      <c r="I13" s="45">
        <f>(SUMIFS(教师周课时量统计!$N$3:$N$295,教师周课时量统计!$E$3:$E$295,C13,教师周课时量统计!$D$3:$D$295,"外聘"))/H13</f>
        <v>24</v>
      </c>
      <c r="J13" s="43">
        <f t="shared" si="3"/>
        <v>11</v>
      </c>
    </row>
    <row r="14" s="35" customFormat="1" ht="20.1" customHeight="1" outlineLevel="2" spans="1:10">
      <c r="A14" s="43">
        <v>8</v>
      </c>
      <c r="B14" s="44" t="s">
        <v>1532</v>
      </c>
      <c r="C14" s="43" t="s">
        <v>1583</v>
      </c>
      <c r="D14" s="43">
        <f>COUNTIFS(教师周课时量统计!$E$3:$E$295,C14,教师周课时量统计!$D$3:$D$295,"专职")</f>
        <v>5</v>
      </c>
      <c r="E14" s="45">
        <f>(SUMIFS(教师周课时量统计!$N$3:$N$295,教师周课时量统计!$E$3:$E$295,C14,教师周课时量统计!$D$3:$D$295,"专职"))/D14</f>
        <v>9.6</v>
      </c>
      <c r="F14" s="43">
        <f>COUNTIFS(教师周课时量统计!$E$3:$E$295,C14,教师周课时量统计!$D$3:$D$295,"兼职")</f>
        <v>2</v>
      </c>
      <c r="G14" s="45">
        <f>(SUMIFS(教师周课时量统计!$N$3:$N$295,教师周课时量统计!$E$3:$E$295,C14,教师周课时量统计!$D$3:$D$295,"兼职"))/F14</f>
        <v>4</v>
      </c>
      <c r="H14" s="43">
        <f>COUNTIFS(教师周课时量统计!$E$3:$E$295,C14,教师周课时量统计!$D$3:$D$295,"外聘")</f>
        <v>2</v>
      </c>
      <c r="I14" s="45">
        <f>(SUMIFS(教师周课时量统计!$N$3:$N$295,教师周课时量统计!$E$3:$E$295,C14,教师周课时量统计!$D$3:$D$295,"外聘"))/H14</f>
        <v>6</v>
      </c>
      <c r="J14" s="43">
        <f t="shared" si="3"/>
        <v>9</v>
      </c>
    </row>
    <row r="15" s="35" customFormat="1" ht="20.1" customHeight="1" outlineLevel="2" spans="1:10">
      <c r="A15" s="43">
        <v>9</v>
      </c>
      <c r="B15" s="44" t="s">
        <v>1532</v>
      </c>
      <c r="C15" s="47" t="s">
        <v>1584</v>
      </c>
      <c r="D15" s="43">
        <f>COUNTIFS(教师周课时量统计!$E$3:$E$295,C15,教师周课时量统计!$D$3:$D$295,"专职")</f>
        <v>5</v>
      </c>
      <c r="E15" s="45">
        <f>(SUMIFS(教师周课时量统计!$N$3:$N$295,教师周课时量统计!$E$3:$E$295,C15,教师周课时量统计!$D$3:$D$295,"专职"))/D15</f>
        <v>8.4</v>
      </c>
      <c r="F15" s="43">
        <f>COUNTIFS(教师周课时量统计!$E$3:$E$295,C15,教师周课时量统计!$D$3:$D$295,"兼职")</f>
        <v>3</v>
      </c>
      <c r="G15" s="45">
        <f>(SUMIFS(教师周课时量统计!$N$3:$N$295,教师周课时量统计!$E$3:$E$295,C15,教师周课时量统计!$D$3:$D$295,"兼职"))/F15</f>
        <v>6</v>
      </c>
      <c r="H15" s="43">
        <f>COUNTIFS(教师周课时量统计!$E$3:$E$295,C15,教师周课时量统计!$D$3:$D$295,"外聘")</f>
        <v>2</v>
      </c>
      <c r="I15" s="45">
        <f>(SUMIFS(教师周课时量统计!$N$3:$N$295,教师周课时量统计!$E$3:$E$295,C15,教师周课时量统计!$D$3:$D$295,"外聘"))/H15</f>
        <v>6</v>
      </c>
      <c r="J15" s="43">
        <f t="shared" si="3"/>
        <v>10</v>
      </c>
    </row>
    <row r="16" s="35" customFormat="1" ht="20.1" customHeight="1" outlineLevel="1" spans="1:10">
      <c r="A16" s="43"/>
      <c r="B16" s="39" t="s">
        <v>1585</v>
      </c>
      <c r="C16" s="48"/>
      <c r="D16" s="40">
        <f t="shared" ref="D16:H16" si="5">SUBTOTAL(9,D13:D15)</f>
        <v>17</v>
      </c>
      <c r="E16" s="46"/>
      <c r="F16" s="40">
        <f t="shared" si="5"/>
        <v>8</v>
      </c>
      <c r="G16" s="46"/>
      <c r="H16" s="40">
        <f t="shared" si="5"/>
        <v>5</v>
      </c>
      <c r="I16" s="46"/>
      <c r="J16" s="40">
        <f>SUBTOTAL(9,J13:J15)</f>
        <v>30</v>
      </c>
    </row>
    <row r="17" s="35" customFormat="1" ht="20.1" customHeight="1" outlineLevel="2" spans="1:10">
      <c r="A17" s="43">
        <v>10</v>
      </c>
      <c r="B17" s="44" t="s">
        <v>1295</v>
      </c>
      <c r="C17" s="43" t="s">
        <v>1586</v>
      </c>
      <c r="D17" s="43">
        <f>COUNTIFS(教师周课时量统计!$E$3:$E$295,C17,教师周课时量统计!$D$3:$D$295,"专职")</f>
        <v>4</v>
      </c>
      <c r="E17" s="45">
        <f>(SUMIFS(教师周课时量统计!$N$3:$N$295,教师周课时量统计!$E$3:$E$295,C17,教师周课时量统计!$D$3:$D$295,"专职"))/D17</f>
        <v>6</v>
      </c>
      <c r="F17" s="43">
        <f>COUNTIFS(教师周课时量统计!$E$3:$E$295,C17,教师周课时量统计!$D$3:$D$295,"兼职")</f>
        <v>1</v>
      </c>
      <c r="G17" s="45">
        <v>0</v>
      </c>
      <c r="H17" s="43">
        <f>COUNTIFS(教师周课时量统计!$E$3:$E$295,C17,教师周课时量统计!$D$3:$D$295,"外聘")</f>
        <v>0</v>
      </c>
      <c r="I17" s="45">
        <v>0</v>
      </c>
      <c r="J17" s="43">
        <f t="shared" ref="J17:J24" si="6">SUM(D17,F17,H17)</f>
        <v>5</v>
      </c>
    </row>
    <row r="18" s="35" customFormat="1" ht="20.1" customHeight="1" outlineLevel="2" spans="1:10">
      <c r="A18" s="43">
        <v>11</v>
      </c>
      <c r="B18" s="44" t="s">
        <v>1295</v>
      </c>
      <c r="C18" s="43" t="s">
        <v>1587</v>
      </c>
      <c r="D18" s="43">
        <f>COUNTIFS(教师周课时量统计!$E$3:$E$295,C18,教师周课时量统计!$D$3:$D$295,"专职")</f>
        <v>16</v>
      </c>
      <c r="E18" s="45">
        <f>(SUMIFS(教师周课时量统计!$N$3:$N$295,教师周课时量统计!$E$3:$E$295,C18,教师周课时量统计!$D$3:$D$295,"专职"))/D18</f>
        <v>10.375</v>
      </c>
      <c r="F18" s="43">
        <f>COUNTIFS(教师周课时量统计!$E$3:$E$295,C18,教师周课时量统计!$D$3:$D$295,"兼职")</f>
        <v>3</v>
      </c>
      <c r="G18" s="45">
        <f>(SUMIFS(教师周课时量统计!$N$3:$N$295,教师周课时量统计!$E$3:$E$295,C18,教师周课时量统计!$D$3:$D$295,"兼职"))/F18</f>
        <v>4</v>
      </c>
      <c r="H18" s="43">
        <f>COUNTIFS(教师周课时量统计!$E$3:$E$295,C18,教师周课时量统计!$D$3:$D$295,"外聘")</f>
        <v>0</v>
      </c>
      <c r="I18" s="45">
        <v>0</v>
      </c>
      <c r="J18" s="43">
        <f t="shared" si="6"/>
        <v>19</v>
      </c>
    </row>
    <row r="19" s="35" customFormat="1" ht="20.1" customHeight="1" outlineLevel="1" spans="1:10">
      <c r="A19" s="43"/>
      <c r="B19" s="39" t="s">
        <v>1588</v>
      </c>
      <c r="C19" s="40"/>
      <c r="D19" s="40">
        <f t="shared" ref="D19:H19" si="7">SUBTOTAL(9,D17:D18)</f>
        <v>20</v>
      </c>
      <c r="E19" s="46"/>
      <c r="F19" s="40">
        <f t="shared" si="7"/>
        <v>4</v>
      </c>
      <c r="G19" s="46"/>
      <c r="H19" s="40">
        <f t="shared" si="7"/>
        <v>0</v>
      </c>
      <c r="I19" s="46"/>
      <c r="J19" s="40">
        <f>SUBTOTAL(9,J17:J18)</f>
        <v>24</v>
      </c>
    </row>
    <row r="20" s="35" customFormat="1" ht="20.1" customHeight="1" outlineLevel="2" spans="1:10">
      <c r="A20" s="43">
        <v>12</v>
      </c>
      <c r="B20" s="44" t="s">
        <v>1528</v>
      </c>
      <c r="C20" s="43" t="s">
        <v>1589</v>
      </c>
      <c r="D20" s="43">
        <f>COUNTIFS(教师周课时量统计!$E$3:$E$295,C20,教师周课时量统计!$D$3:$D$295,"专职")</f>
        <v>8</v>
      </c>
      <c r="E20" s="45">
        <f>(SUMIFS(教师周课时量统计!$N$3:$N$295,教师周课时量统计!$E$3:$E$295,C20,教师周课时量统计!$D$3:$D$295,"专职"))/D20</f>
        <v>10.75</v>
      </c>
      <c r="F20" s="43">
        <f>COUNTIFS(教师周课时量统计!$E$3:$E$295,C20,教师周课时量统计!$D$3:$D$295,"兼职")</f>
        <v>1</v>
      </c>
      <c r="G20" s="45">
        <f>(SUMIFS(教师周课时量统计!$N$3:$N$295,教师周课时量统计!$E$3:$E$295,C20,教师周课时量统计!$D$3:$D$295,"兼职"))/F20</f>
        <v>8</v>
      </c>
      <c r="H20" s="43">
        <f>COUNTIFS(教师周课时量统计!$E$3:$E$295,C20,教师周课时量统计!$D$3:$D$295,"外聘")</f>
        <v>2</v>
      </c>
      <c r="I20" s="45">
        <f>(SUMIFS(教师周课时量统计!$N$3:$N$295,教师周课时量统计!$E$3:$E$295,C20,教师周课时量统计!$D$3:$D$295,"外聘"))/H20</f>
        <v>0</v>
      </c>
      <c r="J20" s="43">
        <f t="shared" si="6"/>
        <v>11</v>
      </c>
    </row>
    <row r="21" s="35" customFormat="1" ht="20.1" customHeight="1" outlineLevel="2" spans="1:10">
      <c r="A21" s="43">
        <v>13</v>
      </c>
      <c r="B21" s="44" t="s">
        <v>1528</v>
      </c>
      <c r="C21" s="43" t="s">
        <v>1590</v>
      </c>
      <c r="D21" s="43">
        <f>COUNTIFS(教师周课时量统计!$E$3:$E$295,C21,教师周课时量统计!$D$3:$D$295,"专职")</f>
        <v>10</v>
      </c>
      <c r="E21" s="45">
        <f>(SUMIFS(教师周课时量统计!$N$3:$N$295,教师周课时量统计!$E$3:$E$295,C21,教师周课时量统计!$D$3:$D$295,"专职"))/D21</f>
        <v>14.2</v>
      </c>
      <c r="F21" s="43">
        <f>COUNTIFS(教师周课时量统计!$E$3:$E$295,C21,教师周课时量统计!$D$3:$D$295,"兼职")</f>
        <v>5</v>
      </c>
      <c r="G21" s="45">
        <f>(SUMIFS(教师周课时量统计!$N$3:$N$295,教师周课时量统计!$E$3:$E$295,C21,教师周课时量统计!$D$3:$D$295,"兼职"))/F21</f>
        <v>4.4</v>
      </c>
      <c r="H21" s="43">
        <f>COUNTIFS(教师周课时量统计!$E$3:$E$295,C21,教师周课时量统计!$D$3:$D$295,"外聘")</f>
        <v>2</v>
      </c>
      <c r="I21" s="45">
        <f>(SUMIFS(教师周课时量统计!$N$3:$N$295,教师周课时量统计!$E$3:$E$295,C21,教师周课时量统计!$D$3:$D$295,"外聘"))/H21</f>
        <v>6</v>
      </c>
      <c r="J21" s="43">
        <f t="shared" si="6"/>
        <v>17</v>
      </c>
    </row>
    <row r="22" s="35" customFormat="1" ht="20.1" customHeight="1" outlineLevel="2" spans="1:10">
      <c r="A22" s="43">
        <v>14</v>
      </c>
      <c r="B22" s="44" t="s">
        <v>1528</v>
      </c>
      <c r="C22" s="43" t="s">
        <v>1591</v>
      </c>
      <c r="D22" s="43">
        <f>COUNTIFS(教师周课时量统计!$E$3:$E$295,C22,教师周课时量统计!$D$3:$D$295,"专职")</f>
        <v>4</v>
      </c>
      <c r="E22" s="45">
        <f>(SUMIFS(教师周课时量统计!$N$3:$N$295,教师周课时量统计!$E$3:$E$295,C22,教师周课时量统计!$D$3:$D$295,"专职"))/D22</f>
        <v>16</v>
      </c>
      <c r="F22" s="43">
        <f>COUNTIFS(教师周课时量统计!$E$3:$E$295,C22,教师周课时量统计!$D$3:$D$295,"兼职")</f>
        <v>0</v>
      </c>
      <c r="G22" s="45">
        <v>0</v>
      </c>
      <c r="H22" s="43">
        <f>COUNTIFS(教师周课时量统计!$E$3:$E$295,C22,教师周课时量统计!$D$3:$D$295,"外聘")</f>
        <v>0</v>
      </c>
      <c r="I22" s="45">
        <v>0</v>
      </c>
      <c r="J22" s="43">
        <f t="shared" si="6"/>
        <v>4</v>
      </c>
    </row>
    <row r="23" s="35" customFormat="1" ht="20.1" customHeight="1" outlineLevel="2" spans="1:10">
      <c r="A23" s="43">
        <v>15</v>
      </c>
      <c r="B23" s="44" t="s">
        <v>1528</v>
      </c>
      <c r="C23" s="43" t="s">
        <v>1592</v>
      </c>
      <c r="D23" s="43">
        <f>COUNTIFS(教师周课时量统计!$E$3:$E$295,C23,教师周课时量统计!$D$3:$D$295,"专职")</f>
        <v>9</v>
      </c>
      <c r="E23" s="45">
        <f>(SUMIFS(教师周课时量统计!$N$3:$N$295,教师周课时量统计!$E$3:$E$295,C23,教师周课时量统计!$D$3:$D$295,"专职"))/D23</f>
        <v>20.2222222222222</v>
      </c>
      <c r="F23" s="43">
        <f>COUNTIFS(教师周课时量统计!$E$3:$E$295,C23,教师周课时量统计!$D$3:$D$295,"兼职")</f>
        <v>3</v>
      </c>
      <c r="G23" s="45">
        <f>(SUMIFS(教师周课时量统计!$N$3:$N$295,教师周课时量统计!$E$3:$E$295,C23,教师周课时量统计!$D$3:$D$295,"兼职"))/F23</f>
        <v>8</v>
      </c>
      <c r="H23" s="43">
        <f>COUNTIFS(教师周课时量统计!$E$3:$E$295,C23,教师周课时量统计!$D$3:$D$295,"外聘")</f>
        <v>1</v>
      </c>
      <c r="I23" s="45">
        <f>(SUMIFS(教师周课时量统计!$N$3:$N$295,教师周课时量统计!$E$3:$E$295,C23,教师周课时量统计!$D$3:$D$295,"外聘"))/H23</f>
        <v>14</v>
      </c>
      <c r="J23" s="43">
        <f t="shared" si="6"/>
        <v>13</v>
      </c>
    </row>
    <row r="24" s="35" customFormat="1" ht="20.1" customHeight="1" outlineLevel="2" spans="1:10">
      <c r="A24" s="43">
        <v>16</v>
      </c>
      <c r="B24" s="44" t="s">
        <v>1528</v>
      </c>
      <c r="C24" s="43" t="s">
        <v>1593</v>
      </c>
      <c r="D24" s="43">
        <f>COUNTIFS(教师周课时量统计!$E$3:$E$295,C24,教师周课时量统计!$D$3:$D$295,"专职")</f>
        <v>12</v>
      </c>
      <c r="E24" s="45">
        <f>(SUMIFS(教师周课时量统计!$N$3:$N$295,教师周课时量统计!$E$3:$E$295,C24,教师周课时量统计!$D$3:$D$295,"专职"))/D24</f>
        <v>18.6666666666667</v>
      </c>
      <c r="F24" s="43">
        <f>COUNTIFS(教师周课时量统计!$E$3:$E$295,C24,教师周课时量统计!$D$3:$D$295,"兼职")</f>
        <v>0</v>
      </c>
      <c r="G24" s="45">
        <v>0</v>
      </c>
      <c r="H24" s="43">
        <f>COUNTIFS(教师周课时量统计!$E$3:$E$295,C24,教师周课时量统计!$D$3:$D$295,"外聘")</f>
        <v>3</v>
      </c>
      <c r="I24" s="45">
        <f>(SUMIFS(教师周课时量统计!$N$3:$N$295,教师周课时量统计!$E$3:$E$295,C24,教师周课时量统计!$D$3:$D$295,"外聘"))/H24</f>
        <v>7.33333333333333</v>
      </c>
      <c r="J24" s="43">
        <f t="shared" si="6"/>
        <v>15</v>
      </c>
    </row>
    <row r="25" s="35" customFormat="1" ht="20.1" customHeight="1" outlineLevel="1" spans="1:10">
      <c r="A25" s="43"/>
      <c r="B25" s="39" t="s">
        <v>1594</v>
      </c>
      <c r="C25" s="40"/>
      <c r="D25" s="40">
        <f t="shared" ref="D25:H25" si="8">SUBTOTAL(9,D20:D24)</f>
        <v>43</v>
      </c>
      <c r="E25" s="46"/>
      <c r="F25" s="40">
        <f t="shared" si="8"/>
        <v>9</v>
      </c>
      <c r="G25" s="46"/>
      <c r="H25" s="40">
        <f t="shared" si="8"/>
        <v>8</v>
      </c>
      <c r="I25" s="46"/>
      <c r="J25" s="40">
        <f>SUBTOTAL(9,J20:J24)</f>
        <v>60</v>
      </c>
    </row>
    <row r="26" s="35" customFormat="1" ht="20.1" customHeight="1" outlineLevel="2" spans="1:10">
      <c r="A26" s="43">
        <v>17</v>
      </c>
      <c r="B26" s="44" t="s">
        <v>1373</v>
      </c>
      <c r="C26" s="43" t="s">
        <v>1595</v>
      </c>
      <c r="D26" s="43">
        <f>COUNTIFS(教师周课时量统计!$E$3:$E$295,C26,教师周课时量统计!$D$3:$D$295,"专职")</f>
        <v>13</v>
      </c>
      <c r="E26" s="45">
        <f>(SUMIFS(教师周课时量统计!$N$3:$N$295,教师周课时量统计!$E$3:$E$295,C26,教师周课时量统计!$D$3:$D$295,"专职"))/D26</f>
        <v>12.4615384615385</v>
      </c>
      <c r="F26" s="43">
        <f>COUNTIFS(教师周课时量统计!$E$3:$E$295,C26,教师周课时量统计!$D$3:$D$295,"兼职")</f>
        <v>1</v>
      </c>
      <c r="G26" s="45">
        <f>(SUMIFS(教师周课时量统计!$N$3:$N$295,教师周课时量统计!$E$3:$E$295,C26,教师周课时量统计!$D$3:$D$295,"兼职"))/F26</f>
        <v>8</v>
      </c>
      <c r="H26" s="43">
        <f>COUNTIFS(教师周课时量统计!$E$3:$E$295,C26,教师周课时量统计!$D$3:$D$295,"外聘")</f>
        <v>1</v>
      </c>
      <c r="I26" s="45">
        <f>(SUMIFS(教师周课时量统计!$N$3:$N$295,教师周课时量统计!$E$3:$E$295,C26,教师周课时量统计!$D$3:$D$295,"外聘"))/H26</f>
        <v>0</v>
      </c>
      <c r="J26" s="43">
        <f t="shared" ref="J26:J28" si="9">SUM(D26,F26,H26)</f>
        <v>15</v>
      </c>
    </row>
    <row r="27" s="35" customFormat="1" ht="20.1" customHeight="1" outlineLevel="2" spans="1:10">
      <c r="A27" s="43">
        <v>18</v>
      </c>
      <c r="B27" s="44" t="s">
        <v>1373</v>
      </c>
      <c r="C27" s="43" t="s">
        <v>1596</v>
      </c>
      <c r="D27" s="43">
        <f>COUNTIFS(教师周课时量统计!$E$3:$E$295,C27,教师周课时量统计!$D$3:$D$295,"专职")</f>
        <v>6</v>
      </c>
      <c r="E27" s="45">
        <f>(SUMIFS(教师周课时量统计!$N$3:$N$295,教师周课时量统计!$E$3:$E$295,C27,教师周课时量统计!$D$3:$D$295,"专职"))/D27</f>
        <v>8.33333333333333</v>
      </c>
      <c r="F27" s="43">
        <f>COUNTIFS(教师周课时量统计!$E$3:$E$295,C27,教师周课时量统计!$D$3:$D$295,"兼职")</f>
        <v>6</v>
      </c>
      <c r="G27" s="45">
        <f>(SUMIFS(教师周课时量统计!$N$3:$N$295,教师周课时量统计!$E$3:$E$295,C27,教师周课时量统计!$D$3:$D$295,"兼职"))/F27</f>
        <v>1.66666666666667</v>
      </c>
      <c r="H27" s="43">
        <f>COUNTIFS(教师周课时量统计!$E$3:$E$295,C27,教师周课时量统计!$D$3:$D$295,"外聘")</f>
        <v>3</v>
      </c>
      <c r="I27" s="45">
        <f>(SUMIFS(教师周课时量统计!$N$3:$N$295,教师周课时量统计!$E$3:$E$295,C27,教师周课时量统计!$D$3:$D$295,"外聘"))/H27</f>
        <v>4</v>
      </c>
      <c r="J27" s="43">
        <f t="shared" si="9"/>
        <v>15</v>
      </c>
    </row>
    <row r="28" s="35" customFormat="1" ht="20.1" customHeight="1" outlineLevel="2" spans="1:10">
      <c r="A28" s="43">
        <v>19</v>
      </c>
      <c r="B28" s="44" t="s">
        <v>1373</v>
      </c>
      <c r="C28" s="43" t="s">
        <v>1597</v>
      </c>
      <c r="D28" s="43">
        <f>COUNTIFS(教师周课时量统计!$E$3:$E$295,C28,教师周课时量统计!$D$3:$D$295,"专职")</f>
        <v>7</v>
      </c>
      <c r="E28" s="45">
        <f>(SUMIFS(教师周课时量统计!$N$3:$N$295,教师周课时量统计!$E$3:$E$295,C28,教师周课时量统计!$D$3:$D$295,"专职"))/D28</f>
        <v>13.1428571428571</v>
      </c>
      <c r="F28" s="43">
        <f>COUNTIFS(教师周课时量统计!$E$3:$E$295,C28,教师周课时量统计!$D$3:$D$295,"兼职")</f>
        <v>5</v>
      </c>
      <c r="G28" s="45">
        <f>(SUMIFS(教师周课时量统计!$N$3:$N$295,教师周课时量统计!$E$3:$E$295,C28,教师周课时量统计!$D$3:$D$295,"兼职"))/F28</f>
        <v>7.6</v>
      </c>
      <c r="H28" s="43">
        <f>COUNTIFS(教师周课时量统计!$E$3:$E$295,C28,教师周课时量统计!$D$3:$D$295,"外聘")</f>
        <v>0</v>
      </c>
      <c r="I28" s="45">
        <v>0</v>
      </c>
      <c r="J28" s="43">
        <f t="shared" si="9"/>
        <v>12</v>
      </c>
    </row>
    <row r="29" s="35" customFormat="1" ht="20.1" customHeight="1" outlineLevel="1" spans="1:10">
      <c r="A29" s="43"/>
      <c r="B29" s="39" t="s">
        <v>1598</v>
      </c>
      <c r="C29" s="40"/>
      <c r="D29" s="40">
        <f t="shared" ref="D29:H29" si="10">SUBTOTAL(9,D26:D28)</f>
        <v>26</v>
      </c>
      <c r="E29" s="46"/>
      <c r="F29" s="40">
        <f t="shared" si="10"/>
        <v>12</v>
      </c>
      <c r="G29" s="46"/>
      <c r="H29" s="40">
        <f t="shared" si="10"/>
        <v>4</v>
      </c>
      <c r="I29" s="46"/>
      <c r="J29" s="40">
        <f>SUBTOTAL(9,J26:J28)</f>
        <v>42</v>
      </c>
    </row>
    <row r="30" s="35" customFormat="1" ht="20.1" customHeight="1" outlineLevel="2" spans="1:10">
      <c r="A30" s="43">
        <v>20</v>
      </c>
      <c r="B30" s="44" t="s">
        <v>1599</v>
      </c>
      <c r="C30" s="47" t="s">
        <v>1600</v>
      </c>
      <c r="D30" s="43">
        <f>COUNTIFS(教师周课时量统计!$E$3:$E$295,C30,教师周课时量统计!$D$3:$D$295,"专职")</f>
        <v>6</v>
      </c>
      <c r="E30" s="45">
        <f>(SUMIFS(教师周课时量统计!$N$3:$N$295,教师周课时量统计!$E$3:$E$295,C30,教师周课时量统计!$D$3:$D$295,"专职"))/D30</f>
        <v>4</v>
      </c>
      <c r="F30" s="43">
        <f>COUNTIFS(教师周课时量统计!$E$3:$E$295,C30,教师周课时量统计!$D$3:$D$295,"兼职")</f>
        <v>4</v>
      </c>
      <c r="G30" s="45">
        <f>(SUMIFS(教师周课时量统计!$N$3:$N$295,教师周课时量统计!$E$3:$E$295,C30,教师周课时量统计!$D$3:$D$295,"兼职"))/F30</f>
        <v>1.5</v>
      </c>
      <c r="H30" s="43">
        <f>COUNTIFS(教师周课时量统计!$E$3:$E$295,C30,教师周课时量统计!$D$3:$D$295,"外聘")</f>
        <v>0</v>
      </c>
      <c r="I30" s="45">
        <v>0</v>
      </c>
      <c r="J30" s="43">
        <f t="shared" ref="J30:J35" si="11">SUM(D30,F30,H30)</f>
        <v>10</v>
      </c>
    </row>
    <row r="31" s="35" customFormat="1" ht="20.1" customHeight="1" outlineLevel="2" spans="1:10">
      <c r="A31" s="43">
        <v>21</v>
      </c>
      <c r="B31" s="44" t="s">
        <v>1599</v>
      </c>
      <c r="C31" s="43" t="s">
        <v>1601</v>
      </c>
      <c r="D31" s="43">
        <f>COUNTIFS(教师周课时量统计!$E$3:$E$295,C31,教师周课时量统计!$D$3:$D$295,"专职")</f>
        <v>3</v>
      </c>
      <c r="E31" s="45">
        <f>(SUMIFS(教师周课时量统计!$N$3:$N$295,教师周课时量统计!$E$3:$E$295,C31,教师周课时量统计!$D$3:$D$295,"专职"))/D31</f>
        <v>8</v>
      </c>
      <c r="F31" s="43">
        <f>COUNTIFS(教师周课时量统计!$E$3:$E$295,C31,教师周课时量统计!$D$3:$D$295,"兼职")</f>
        <v>2</v>
      </c>
      <c r="G31" s="45">
        <f>(SUMIFS(教师周课时量统计!$N$3:$N$295,教师周课时量统计!$E$3:$E$295,C31,教师周课时量统计!$D$3:$D$295,"兼职"))/F31</f>
        <v>9</v>
      </c>
      <c r="H31" s="43">
        <f>COUNTIFS(教师周课时量统计!$E$3:$E$295,C31,教师周课时量统计!$D$3:$D$295,"外聘")</f>
        <v>0</v>
      </c>
      <c r="I31" s="45">
        <v>0</v>
      </c>
      <c r="J31" s="43">
        <f t="shared" si="11"/>
        <v>5</v>
      </c>
    </row>
    <row r="32" s="35" customFormat="1" ht="20.1" customHeight="1" outlineLevel="1" spans="1:10">
      <c r="A32" s="43"/>
      <c r="B32" s="39" t="s">
        <v>1602</v>
      </c>
      <c r="C32" s="40"/>
      <c r="D32" s="40">
        <f t="shared" ref="D32:H32" si="12">SUBTOTAL(9,D30:D31)</f>
        <v>9</v>
      </c>
      <c r="E32" s="46"/>
      <c r="F32" s="40">
        <f t="shared" si="12"/>
        <v>6</v>
      </c>
      <c r="G32" s="46"/>
      <c r="H32" s="40">
        <f t="shared" si="12"/>
        <v>0</v>
      </c>
      <c r="I32" s="46"/>
      <c r="J32" s="40">
        <f>SUBTOTAL(9,J30:J31)</f>
        <v>15</v>
      </c>
    </row>
    <row r="33" s="35" customFormat="1" ht="20.1" customHeight="1" outlineLevel="2" spans="1:10">
      <c r="A33" s="43">
        <v>22</v>
      </c>
      <c r="B33" s="44" t="s">
        <v>1530</v>
      </c>
      <c r="C33" s="43" t="s">
        <v>1603</v>
      </c>
      <c r="D33" s="43">
        <f>COUNTIFS(教师周课时量统计!$E$3:$E$295,C33,教师周课时量统计!$D$3:$D$295,"专职")</f>
        <v>12</v>
      </c>
      <c r="E33" s="45">
        <f>(SUMIFS(教师周课时量统计!$N$3:$N$295,教师周课时量统计!$E$3:$E$295,C33,教师周课时量统计!$D$3:$D$295,"专职"))/D33</f>
        <v>15.6666666666667</v>
      </c>
      <c r="F33" s="43">
        <f>COUNTIFS(教师周课时量统计!$E$3:$E$295,C33,教师周课时量统计!$D$3:$D$295,"兼职")</f>
        <v>14</v>
      </c>
      <c r="G33" s="45">
        <f>(SUMIFS(教师周课时量统计!$N$3:$N$295,教师周课时量统计!$E$3:$E$295,C33,教师周课时量统计!$D$3:$D$295,"兼职"))/F33</f>
        <v>7.71428571428571</v>
      </c>
      <c r="H33" s="43">
        <f>COUNTIFS(教师周课时量统计!$E$3:$E$295,C33,教师周课时量统计!$D$3:$D$295,"外聘")</f>
        <v>4</v>
      </c>
      <c r="I33" s="45">
        <f>(SUMIFS(教师周课时量统计!$N$3:$N$295,教师周课时量统计!$E$3:$E$295,C33,教师周课时量统计!$D$3:$D$295,"外聘"))/H33</f>
        <v>12</v>
      </c>
      <c r="J33" s="43">
        <f t="shared" si="11"/>
        <v>30</v>
      </c>
    </row>
    <row r="34" s="35" customFormat="1" ht="20.1" customHeight="1" outlineLevel="2" spans="1:10">
      <c r="A34" s="43">
        <v>23</v>
      </c>
      <c r="B34" s="44" t="s">
        <v>1530</v>
      </c>
      <c r="C34" s="43" t="s">
        <v>1604</v>
      </c>
      <c r="D34" s="43">
        <f>COUNTIFS(教师周课时量统计!$E$3:$E$295,C34,教师周课时量统计!$D$3:$D$295,"专职")</f>
        <v>4</v>
      </c>
      <c r="E34" s="45">
        <f>(SUMIFS(教师周课时量统计!$N$3:$N$295,教师周课时量统计!$E$3:$E$295,C34,教师周课时量统计!$D$3:$D$295,"专职"))/D34</f>
        <v>13</v>
      </c>
      <c r="F34" s="43">
        <f>COUNTIFS(教师周课时量统计!$E$3:$E$295,C34,教师周课时量统计!$D$3:$D$295,"兼职")</f>
        <v>2</v>
      </c>
      <c r="G34" s="45">
        <v>0</v>
      </c>
      <c r="H34" s="43">
        <f>COUNTIFS(教师周课时量统计!$E$3:$E$295,C34,教师周课时量统计!$D$3:$D$295,"外聘")</f>
        <v>0</v>
      </c>
      <c r="I34" s="45">
        <v>0</v>
      </c>
      <c r="J34" s="43">
        <f t="shared" si="11"/>
        <v>6</v>
      </c>
    </row>
    <row r="35" s="35" customFormat="1" ht="20.1" customHeight="1" outlineLevel="2" spans="1:10">
      <c r="A35" s="43">
        <v>24</v>
      </c>
      <c r="B35" s="44" t="s">
        <v>1530</v>
      </c>
      <c r="C35" s="43" t="s">
        <v>1605</v>
      </c>
      <c r="D35" s="43">
        <f>COUNTIFS(教师周课时量统计!$E$3:$E$295,C35,教师周课时量统计!$D$3:$D$295,"专职")</f>
        <v>5</v>
      </c>
      <c r="E35" s="45">
        <f>(SUMIFS(教师周课时量统计!$N$3:$N$295,教师周课时量统计!$E$3:$E$295,C35,教师周课时量统计!$D$3:$D$295,"专职"))/D35</f>
        <v>11.2</v>
      </c>
      <c r="F35" s="43">
        <f>COUNTIFS(教师周课时量统计!$E$3:$E$295,C35,教师周课时量统计!$D$3:$D$295,"兼职")</f>
        <v>6</v>
      </c>
      <c r="G35" s="45">
        <f>(SUMIFS(教师周课时量统计!$N$3:$N$295,教师周课时量统计!$E$3:$E$295,C35,教师周课时量统计!$D$3:$D$295,"兼职"))/F35</f>
        <v>6</v>
      </c>
      <c r="H35" s="43">
        <f>COUNTIFS(教师周课时量统计!$E$3:$E$295,C35,教师周课时量统计!$D$3:$D$295,"外聘")</f>
        <v>7</v>
      </c>
      <c r="I35" s="45">
        <f>(SUMIFS(教师周课时量统计!$N$3:$N$295,教师周课时量统计!$E$3:$E$295,C35,教师周课时量统计!$D$3:$D$295,"外聘"))/H35</f>
        <v>14.5714285714286</v>
      </c>
      <c r="J35" s="43">
        <f t="shared" si="11"/>
        <v>18</v>
      </c>
    </row>
    <row r="36" s="35" customFormat="1" ht="20.1" customHeight="1" outlineLevel="1" spans="1:10">
      <c r="A36" s="43"/>
      <c r="B36" s="39" t="s">
        <v>1606</v>
      </c>
      <c r="C36" s="40"/>
      <c r="D36" s="40">
        <f t="shared" ref="D36:H36" si="13">SUBTOTAL(9,D33:D35)</f>
        <v>21</v>
      </c>
      <c r="E36" s="46"/>
      <c r="F36" s="40">
        <f t="shared" si="13"/>
        <v>22</v>
      </c>
      <c r="G36" s="46"/>
      <c r="H36" s="40">
        <f t="shared" si="13"/>
        <v>11</v>
      </c>
      <c r="I36" s="46"/>
      <c r="J36" s="40">
        <f>SUBTOTAL(9,J33:J35)</f>
        <v>54</v>
      </c>
    </row>
    <row r="37" s="35" customFormat="1" ht="20.1" customHeight="1" spans="1:10">
      <c r="A37" s="43"/>
      <c r="B37" s="39" t="s">
        <v>1607</v>
      </c>
      <c r="C37" s="40"/>
      <c r="D37" s="40">
        <f t="shared" ref="D37:H37" si="14">SUBTOTAL(9,D4:D35)</f>
        <v>185</v>
      </c>
      <c r="E37" s="46"/>
      <c r="F37" s="40">
        <f t="shared" si="14"/>
        <v>80</v>
      </c>
      <c r="G37" s="46"/>
      <c r="H37" s="40">
        <f t="shared" si="14"/>
        <v>28</v>
      </c>
      <c r="I37" s="46"/>
      <c r="J37" s="40">
        <f>SUBTOTAL(9,J4:J35)</f>
        <v>293</v>
      </c>
    </row>
  </sheetData>
  <mergeCells count="7">
    <mergeCell ref="A1:J1"/>
    <mergeCell ref="D2:E2"/>
    <mergeCell ref="F2:G2"/>
    <mergeCell ref="H2:I2"/>
    <mergeCell ref="A2:A3"/>
    <mergeCell ref="B2:B3"/>
    <mergeCell ref="C2:C3"/>
  </mergeCells>
  <pageMargins left="0.71" right="0.71" top="0.39" bottom="0.39" header="0.31" footer="0.31"/>
  <pageSetup paperSize="9" orientation="landscape" horizontalDpi="600" verticalDpi="300"/>
  <headerFoot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0"/>
  <sheetViews>
    <sheetView workbookViewId="0">
      <pane xSplit="1" ySplit="2" topLeftCell="B56" activePane="bottomRight" state="frozen"/>
      <selection/>
      <selection pane="topRight"/>
      <selection pane="bottomLeft"/>
      <selection pane="bottomRight" activeCell="B58" sqref="B58"/>
    </sheetView>
  </sheetViews>
  <sheetFormatPr defaultColWidth="9.13333333333333" defaultRowHeight="29.1" customHeight="1"/>
  <cols>
    <col min="1" max="1" width="5.84761904761905" style="13" customWidth="1"/>
    <col min="2" max="2" width="12.7142857142857" style="14" customWidth="1"/>
    <col min="3" max="3" width="14.5714285714286" style="13" customWidth="1"/>
    <col min="4" max="4" width="9.13333333333333" style="13"/>
    <col min="5" max="5" width="31" style="13" customWidth="1"/>
    <col min="6" max="6" width="9.13333333333333" style="13"/>
    <col min="7" max="7" width="8" style="15" customWidth="1"/>
    <col min="8" max="8" width="8.71428571428571" style="15" customWidth="1"/>
    <col min="9" max="9" width="9.13333333333333" style="15"/>
    <col min="10" max="10" width="8" style="15" customWidth="1"/>
    <col min="11" max="13" width="8.28571428571429" style="15" customWidth="1"/>
    <col min="14" max="14" width="10.2857142857143" style="15" customWidth="1"/>
    <col min="15" max="16384" width="9.13333333333333" style="13"/>
  </cols>
  <sheetData>
    <row r="1" customHeight="1" spans="1:14">
      <c r="A1" s="16" t="s">
        <v>1608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28"/>
      <c r="M1" s="28"/>
      <c r="N1" s="28"/>
    </row>
    <row r="2" customHeight="1" spans="1:14">
      <c r="A2" s="19" t="s">
        <v>1522</v>
      </c>
      <c r="B2" s="20" t="s">
        <v>1473</v>
      </c>
      <c r="C2" s="19" t="s">
        <v>1609</v>
      </c>
      <c r="D2" s="19" t="s">
        <v>1610</v>
      </c>
      <c r="E2" s="19" t="s">
        <v>1611</v>
      </c>
      <c r="F2" s="19" t="s">
        <v>1612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9" t="s">
        <v>1613</v>
      </c>
    </row>
    <row r="3" ht="20.1" customHeight="1" spans="1:14">
      <c r="A3" s="22">
        <v>1</v>
      </c>
      <c r="B3" s="23" t="s">
        <v>1167</v>
      </c>
      <c r="C3" s="24" t="str">
        <f>VLOOKUP(B3,教师基础数据!$B$2:$G4736,3,FALSE)</f>
        <v>电子系</v>
      </c>
      <c r="D3" s="24" t="str">
        <f>VLOOKUP(B3,教师基础数据!$B$2:$G597,4,FALSE)</f>
        <v>兼职</v>
      </c>
      <c r="E3" s="24" t="str">
        <f>VLOOKUP(B3,教师基础数据!$B$2:$G4630,5,FALSE)</f>
        <v>机电一体化教研室</v>
      </c>
      <c r="F3" s="22">
        <f t="shared" ref="F3:F66" si="0">COUNTIF(G3:L3,"&lt;&gt;0")</f>
        <v>2</v>
      </c>
      <c r="G3" s="25">
        <f>(IF(COUNTIF(课表!$C$169:$C$321,B3)&gt;=2,1,COUNTIF(课表!$C$169:$C$321,B3))+IF(COUNTIF(课表!$D$169:$D$321,B3)&gt;=2,1,COUNTIF(课表!D$169:$D$321,B3))+IF(COUNTIF(课表!$E$170:$E$321,B3)&gt;=2,1,COUNTIF(课表!$E$170:$E$321,B3))+IF(COUNTIF(课表!$F$169:$F$321,B3)&gt;=2,1,COUNTIF(课表!$F$169:$F$321,B3)))*2</f>
        <v>4</v>
      </c>
      <c r="H3" s="25">
        <f>(IF(COUNTIF(课表!$H$170:$H$321,B3)&gt;=2,1,COUNTIF(课表!$H$170:$H$321,B3))+IF(COUNTIF(课表!$I$169:$I$321,B3)&gt;=2,1,COUNTIF(课表!$I$169:$I$321,B3))+IF(COUNTIF(课表!$J$169:$J$321,B3)&gt;=2,1,COUNTIF(课表!$J$169:$J$321,B3))+IF(COUNTIF(课表!$K$170:$K$321,B3)&gt;=2,1,COUNTIF(课表!$K$170:$K$321,B3)))*2</f>
        <v>0</v>
      </c>
      <c r="I3" s="25">
        <f>(IF(COUNTIF(课表!$M$169:$M$321,B3)&gt;=2,1,COUNTIF(课表!$M$169:$M$321,B3))+IF(COUNTIF(课表!$N$169:$N$321,B3)&gt;=2,1,COUNTIF(课表!$N$169:$N$321,B3))+IF(COUNTIF(课表!$O$169:$O$321,B3)&gt;=2,1,COUNTIF(课表!$O$169:$O$321,B3))+IF(COUNTIF(课表!$P$169:$P$321,B3)&gt;=2,1,COUNTIF(课表!$P$169:$P$321,B3)))*2</f>
        <v>0</v>
      </c>
      <c r="J3" s="25">
        <f>(IF(COUNTIF(课表!$R$169:$R$321,B3)&gt;=2,1,COUNTIF(课表!$R$169:$R$321,B3))+IF(COUNTIF(课表!$S$169:$S$321,B3)&gt;=2,1,COUNTIF(课表!$S$169:$S$321,B3))+IF(COUNTIF(课表!$T$169:$T$321,B3)&gt;=2,1,COUNTIF(课表!$T$169:$T$321,B3))+IF(COUNTIF(课表!$U$169:$U$321,B3)&gt;=2,1,COUNTIF(课表!$U$169:$U$321,B3)))*2</f>
        <v>4</v>
      </c>
      <c r="K3" s="25">
        <f>(IF(COUNTIF(课表!$W$169:$W$321,B3)&gt;=2,1,COUNTIF(课表!$W$169:$W$321,B3))+IF(COUNTIF(课表!$X$169:$X$321,B3)&gt;=2,1,COUNTIF(课表!$X$169:$X$321,B3)))*2+(IF(COUNTIF(课表!$Y$169:$Y$321,B3)&gt;=2,1,COUNTIF(课表!$Y$169:$Y$321,B3))+IF(COUNTIF(课表!$Z$169:$Z$321,B3)&gt;=2,1,COUNTIF(课表!$Z$169:$Z$321,B3)))*2</f>
        <v>0</v>
      </c>
      <c r="L3" s="25">
        <f>(IF(COUNTIF(课表!$AA$169:$AA$321,B3)&gt;=2,1,COUNTIF(课表!$AA$169:$AA$321,B3))+IF(COUNTIF(课表!$AB$169:$AB$321,B3)&gt;=2,1,COUNTIF(课表!$AB$169:$AB$321,B3))+IF(COUNTIF(课表!$AC$169:$AC$321,B3)&gt;=2,1,COUNTIF(课表!$AC$169:$AC$321,B3))+IF(COUNTIF(课表!$AD$169:$AD$321,B3)&gt;=2,1,COUNTIF(课表!$AD$169:$AD$321,B3)))*2</f>
        <v>0</v>
      </c>
      <c r="M3" s="25">
        <f>(IF(COUNTIF(课表!$AE$169:$AE$321,B3)&gt;=2,1,COUNTIF(课表!$AE$169:$AE$321,B3))+IF(COUNTIF(课表!$AF$169:$AF$321,B3)&gt;=2,1,COUNTIF(课表!$AF$169:$AF$321,B3))+IF(COUNTIF(课表!$AG$169:$AG$321,B3)&gt;=2,1,COUNTIF(课表!$AG$169:$AG$321,B3))+IF(COUNTIF(课表!$AH$169:$AH$321,B3)&gt;=2,1,COUNTIF(课表!$AH$169:$AH$321,B3)))*2</f>
        <v>0</v>
      </c>
      <c r="N3" s="25">
        <f t="shared" ref="N3:N66" si="1">SUM(G3:M3)</f>
        <v>8</v>
      </c>
    </row>
    <row r="4" ht="20.1" customHeight="1" spans="1:14">
      <c r="A4" s="22">
        <v>2</v>
      </c>
      <c r="B4" s="23" t="s">
        <v>1195</v>
      </c>
      <c r="C4" s="24" t="str">
        <f>VLOOKUP(B4,教师基础数据!$B$2:$G4788,3,FALSE)</f>
        <v>电子系</v>
      </c>
      <c r="D4" s="24" t="str">
        <f>VLOOKUP(B4,教师基础数据!$B$2:$G664,4,FALSE)</f>
        <v>兼职</v>
      </c>
      <c r="E4" s="24" t="str">
        <f>VLOOKUP(B4,教师基础数据!$B$2:$G4697,5,FALSE)</f>
        <v>机电一体化教研室</v>
      </c>
      <c r="F4" s="22">
        <f t="shared" si="0"/>
        <v>2</v>
      </c>
      <c r="G4" s="25">
        <f>(IF(COUNTIF(课表!$C$169:$C$321,B4)&gt;=2,1,COUNTIF(课表!$C$169:$C$321,B4))+IF(COUNTIF(课表!$D$169:$D$321,B4)&gt;=2,1,COUNTIF(课表!D$169:$D$321,B4))+IF(COUNTIF(课表!$E$170:$E$321,B4)&gt;=2,1,COUNTIF(课表!$E$170:$E$321,B4))+IF(COUNTIF(课表!$F$169:$F$321,B4)&gt;=2,1,COUNTIF(课表!$F$169:$F$321,B4)))*2</f>
        <v>2</v>
      </c>
      <c r="H4" s="25">
        <f>(IF(COUNTIF(课表!$H$170:$H$321,B4)&gt;=2,1,COUNTIF(课表!$H$170:$H$321,B4))+IF(COUNTIF(课表!$I$169:$I$321,B4)&gt;=2,1,COUNTIF(课表!$I$169:$I$321,B4))+IF(COUNTIF(课表!$J$169:$J$321,B4)&gt;=2,1,COUNTIF(课表!$J$169:$J$321,B4))+IF(COUNTIF(课表!$K$170:$K$321,B4)&gt;=2,1,COUNTIF(课表!$K$170:$K$321,B4)))*2</f>
        <v>0</v>
      </c>
      <c r="I4" s="25">
        <f>(IF(COUNTIF(课表!$M$169:$M$321,B4)&gt;=2,1,COUNTIF(课表!$M$169:$M$321,B4))+IF(COUNTIF(课表!$N$169:$N$321,B4)&gt;=2,1,COUNTIF(课表!$N$169:$N$321,B4))+IF(COUNTIF(课表!$O$169:$O$321,B4)&gt;=2,1,COUNTIF(课表!$O$169:$O$321,B4))+IF(COUNTIF(课表!$P$169:$P$321,B4)&gt;=2,1,COUNTIF(课表!$P$169:$P$321,B4)))*2</f>
        <v>4</v>
      </c>
      <c r="J4" s="25">
        <f>(IF(COUNTIF(课表!$R$169:$R$321,B4)&gt;=2,1,COUNTIF(课表!$R$169:$R$321,B4))+IF(COUNTIF(课表!$S$169:$S$321,B4)&gt;=2,1,COUNTIF(课表!$S$169:$S$321,B4))+IF(COUNTIF(课表!$T$169:$T$321,B4)&gt;=2,1,COUNTIF(课表!$T$169:$T$321,B4))+IF(COUNTIF(课表!$U$169:$U$321,B4)&gt;=2,1,COUNTIF(课表!$U$169:$U$321,B4)))*2</f>
        <v>0</v>
      </c>
      <c r="K4" s="25">
        <f>(IF(COUNTIF(课表!$W$169:$W$321,B4)&gt;=2,1,COUNTIF(课表!$W$169:$W$321,B4))+IF(COUNTIF(课表!$X$169:$X$321,B4)&gt;=2,1,COUNTIF(课表!$X$169:$X$321,B4)))*2+(IF(COUNTIF(课表!$Y$169:$Y$321,B4)&gt;=2,1,COUNTIF(课表!$Y$169:$Y$321,B4))+IF(COUNTIF(课表!$Z$169:$Z$321,B4)&gt;=2,1,COUNTIF(课表!$Z$169:$Z$321,B4)))*2</f>
        <v>0</v>
      </c>
      <c r="L4" s="25">
        <f>(IF(COUNTIF(课表!$AA$169:$AA$321,B4)&gt;=2,1,COUNTIF(课表!$AA$169:$AA$321,B4))+IF(COUNTIF(课表!$AB$169:$AB$321,B4)&gt;=2,1,COUNTIF(课表!$AB$169:$AB$321,B4))+IF(COUNTIF(课表!$AC$169:$AC$321,B4)&gt;=2,1,COUNTIF(课表!$AC$169:$AC$321,B4))+IF(COUNTIF(课表!$AD$169:$AD$321,B4)&gt;=2,1,COUNTIF(课表!$AD$169:$AD$321,B4)))*2</f>
        <v>0</v>
      </c>
      <c r="M4" s="25">
        <f>(IF(COUNTIF(课表!$AE$169:$AE$321,B4)&gt;=2,1,COUNTIF(课表!$AE$169:$AE$321,B4))+IF(COUNTIF(课表!$AF$169:$AF$321,B4)&gt;=2,1,COUNTIF(课表!$AF$169:$AF$321,B4))+IF(COUNTIF(课表!$AG$169:$AG$321,B4)&gt;=2,1,COUNTIF(课表!$AG$169:$AG$321,B4))+IF(COUNTIF(课表!$AH$169:$AH$321,B4)&gt;=2,1,COUNTIF(课表!$AH$169:$AH$321,B4)))*2</f>
        <v>0</v>
      </c>
      <c r="N4" s="25">
        <f t="shared" si="1"/>
        <v>6</v>
      </c>
    </row>
    <row r="5" ht="20.1" customHeight="1" spans="1:14">
      <c r="A5" s="22">
        <v>3</v>
      </c>
      <c r="B5" s="26" t="s">
        <v>1339</v>
      </c>
      <c r="C5" s="24" t="str">
        <f>VLOOKUP(B5,教师基础数据!$B$2:$G4512,3,FALSE)</f>
        <v>电子系</v>
      </c>
      <c r="D5" s="24" t="str">
        <f>VLOOKUP(B5,教师基础数据!$B$2:$G604,4,FALSE)</f>
        <v>兼职</v>
      </c>
      <c r="E5" s="24" t="str">
        <f>VLOOKUP(B5,教师基础数据!$B$2:$G4637,5,FALSE)</f>
        <v>机电一体化教研室</v>
      </c>
      <c r="F5" s="22">
        <f t="shared" si="0"/>
        <v>1</v>
      </c>
      <c r="G5" s="25">
        <f>(IF(COUNTIF(课表!$C$169:$C$321,B5)&gt;=2,1,COUNTIF(课表!$C$169:$C$321,B5))+IF(COUNTIF(课表!$D$169:$D$321,B5)&gt;=2,1,COUNTIF(课表!D$169:$D$321,B5))+IF(COUNTIF(课表!$E$170:$E$321,B5)&gt;=2,1,COUNTIF(课表!$E$170:$E$321,B5))+IF(COUNTIF(课表!$F$169:$F$321,B5)&gt;=2,1,COUNTIF(课表!$F$169:$F$321,B5)))*2</f>
        <v>0</v>
      </c>
      <c r="H5" s="25">
        <f>(IF(COUNTIF(课表!$H$170:$H$321,B5)&gt;=2,1,COUNTIF(课表!$H$170:$H$321,B5))+IF(COUNTIF(课表!$I$169:$I$321,B5)&gt;=2,1,COUNTIF(课表!$I$169:$I$321,B5))+IF(COUNTIF(课表!$J$169:$J$321,B5)&gt;=2,1,COUNTIF(课表!$J$169:$J$321,B5))+IF(COUNTIF(课表!$K$170:$K$321,B5)&gt;=2,1,COUNTIF(课表!$K$170:$K$321,B5)))*2</f>
        <v>0</v>
      </c>
      <c r="I5" s="25">
        <f>(IF(COUNTIF(课表!$M$169:$M$321,B5)&gt;=2,1,COUNTIF(课表!$M$169:$M$321,B5))+IF(COUNTIF(课表!$N$169:$N$321,B5)&gt;=2,1,COUNTIF(课表!$N$169:$N$321,B5))+IF(COUNTIF(课表!$O$169:$O$321,B5)&gt;=2,1,COUNTIF(课表!$O$169:$O$321,B5))+IF(COUNTIF(课表!$P$169:$P$321,B5)&gt;=2,1,COUNTIF(课表!$P$169:$P$321,B5)))*2</f>
        <v>0</v>
      </c>
      <c r="J5" s="25">
        <f>(IF(COUNTIF(课表!$R$169:$R$321,B5)&gt;=2,1,COUNTIF(课表!$R$169:$R$321,B5))+IF(COUNTIF(课表!$S$169:$S$321,B5)&gt;=2,1,COUNTIF(课表!$S$169:$S$321,B5))+IF(COUNTIF(课表!$T$169:$T$321,B5)&gt;=2,1,COUNTIF(课表!$T$169:$T$321,B5))+IF(COUNTIF(课表!$U$169:$U$321,B5)&gt;=2,1,COUNTIF(课表!$U$169:$U$321,B5)))*2</f>
        <v>0</v>
      </c>
      <c r="K5" s="25">
        <f>(IF(COUNTIF(课表!$W$169:$W$321,B5)&gt;=2,1,COUNTIF(课表!$W$169:$W$321,B5))+IF(COUNTIF(课表!$X$169:$X$321,B5)&gt;=2,1,COUNTIF(课表!$X$169:$X$321,B5)))*2+(IF(COUNTIF(课表!$Y$169:$Y$321,B5)&gt;=2,1,COUNTIF(课表!$Y$169:$Y$321,B5))+IF(COUNTIF(课表!$Z$169:$Z$321,B5)&gt;=2,1,COUNTIF(课表!$Z$169:$Z$321,B5)))*2</f>
        <v>4</v>
      </c>
      <c r="L5" s="25">
        <f>(IF(COUNTIF(课表!$AA$169:$AA$321,B5)&gt;=2,1,COUNTIF(课表!$AA$169:$AA$321,B5))+IF(COUNTIF(课表!$AB$169:$AB$321,B5)&gt;=2,1,COUNTIF(课表!$AB$169:$AB$321,B5))+IF(COUNTIF(课表!$AC$169:$AC$321,B5)&gt;=2,1,COUNTIF(课表!$AC$169:$AC$321,B5))+IF(COUNTIF(课表!$AD$169:$AD$321,B5)&gt;=2,1,COUNTIF(课表!$AD$169:$AD$321,B5)))*2</f>
        <v>0</v>
      </c>
      <c r="M5" s="25">
        <f>(IF(COUNTIF(课表!$AE$169:$AE$321,B5)&gt;=2,1,COUNTIF(课表!$AE$169:$AE$321,B5))+IF(COUNTIF(课表!$AF$169:$AF$321,B5)&gt;=2,1,COUNTIF(课表!$AF$169:$AF$321,B5))+IF(COUNTIF(课表!$AG$169:$AG$321,B5)&gt;=2,1,COUNTIF(课表!$AG$169:$AG$321,B5))+IF(COUNTIF(课表!$AH$169:$AH$321,B5)&gt;=2,1,COUNTIF(课表!$AH$169:$AH$321,B5)))*2</f>
        <v>0</v>
      </c>
      <c r="N5" s="25">
        <f t="shared" si="1"/>
        <v>4</v>
      </c>
    </row>
    <row r="6" ht="20.1" customHeight="1" spans="1:14">
      <c r="A6" s="22">
        <v>4</v>
      </c>
      <c r="B6" s="27" t="s">
        <v>1194</v>
      </c>
      <c r="C6" s="24" t="str">
        <f>VLOOKUP(B6,教师基础数据!$B$2:$G4752,3,FALSE)</f>
        <v>电子系</v>
      </c>
      <c r="D6" s="24" t="str">
        <f>VLOOKUP(B6,教师基础数据!$B$2:$G677,4,FALSE)</f>
        <v>兼职</v>
      </c>
      <c r="E6" s="24" t="str">
        <f>VLOOKUP(B6,教师基础数据!$B$2:$G4710,5,FALSE)</f>
        <v>机电一体化教研室</v>
      </c>
      <c r="F6" s="22">
        <f t="shared" si="0"/>
        <v>2</v>
      </c>
      <c r="G6" s="25">
        <f>(IF(COUNTIF(课表!$C$169:$C$321,B6)&gt;=2,1,COUNTIF(课表!$C$169:$C$321,B6))+IF(COUNTIF(课表!$D$169:$D$321,B6)&gt;=2,1,COUNTIF(课表!D$169:$D$321,B6))+IF(COUNTIF(课表!$E$170:$E$321,B6)&gt;=2,1,COUNTIF(课表!$E$170:$E$321,B6))+IF(COUNTIF(课表!$F$169:$F$321,B6)&gt;=2,1,COUNTIF(课表!$F$169:$F$321,B6)))*2</f>
        <v>0</v>
      </c>
      <c r="H6" s="25">
        <f>(IF(COUNTIF(课表!$H$170:$H$321,B6)&gt;=2,1,COUNTIF(课表!$H$170:$H$321,B6))+IF(COUNTIF(课表!$I$169:$I$321,B6)&gt;=2,1,COUNTIF(课表!$I$169:$I$321,B6))+IF(COUNTIF(课表!$J$169:$J$321,B6)&gt;=2,1,COUNTIF(课表!$J$169:$J$321,B6))+IF(COUNTIF(课表!$K$170:$K$321,B6)&gt;=2,1,COUNTIF(课表!$K$170:$K$321,B6)))*2</f>
        <v>2</v>
      </c>
      <c r="I6" s="25">
        <f>(IF(COUNTIF(课表!$M$169:$M$321,B6)&gt;=2,1,COUNTIF(课表!$M$169:$M$321,B6))+IF(COUNTIF(课表!$N$169:$N$321,B6)&gt;=2,1,COUNTIF(课表!$N$169:$N$321,B6))+IF(COUNTIF(课表!$O$169:$O$321,B6)&gt;=2,1,COUNTIF(课表!$O$169:$O$321,B6))+IF(COUNTIF(课表!$P$169:$P$321,B6)&gt;=2,1,COUNTIF(课表!$P$169:$P$321,B6)))*2</f>
        <v>0</v>
      </c>
      <c r="J6" s="25">
        <f>(IF(COUNTIF(课表!$R$169:$R$321,B6)&gt;=2,1,COUNTIF(课表!$R$169:$R$321,B6))+IF(COUNTIF(课表!$S$169:$S$321,B6)&gt;=2,1,COUNTIF(课表!$S$169:$S$321,B6))+IF(COUNTIF(课表!$T$169:$T$321,B6)&gt;=2,1,COUNTIF(课表!$T$169:$T$321,B6))+IF(COUNTIF(课表!$U$169:$U$321,B6)&gt;=2,1,COUNTIF(课表!$U$169:$U$321,B6)))*2</f>
        <v>0</v>
      </c>
      <c r="K6" s="25">
        <f>(IF(COUNTIF(课表!$W$169:$W$321,B6)&gt;=2,1,COUNTIF(课表!$W$169:$W$321,B6))+IF(COUNTIF(课表!$X$169:$X$321,B6)&gt;=2,1,COUNTIF(课表!$X$169:$X$321,B6)))*2+(IF(COUNTIF(课表!$Y$169:$Y$321,B6)&gt;=2,1,COUNTIF(课表!$Y$169:$Y$321,B6))+IF(COUNTIF(课表!$Z$169:$Z$321,B6)&gt;=2,1,COUNTIF(课表!$Z$169:$Z$321,B6)))*2</f>
        <v>4</v>
      </c>
      <c r="L6" s="25">
        <f>(IF(COUNTIF(课表!$AA$169:$AA$321,B6)&gt;=2,1,COUNTIF(课表!$AA$169:$AA$321,B6))+IF(COUNTIF(课表!$AB$169:$AB$321,B6)&gt;=2,1,COUNTIF(课表!$AB$169:$AB$321,B6))+IF(COUNTIF(课表!$AC$169:$AC$321,B6)&gt;=2,1,COUNTIF(课表!$AC$169:$AC$321,B6))+IF(COUNTIF(课表!$AD$169:$AD$321,B6)&gt;=2,1,COUNTIF(课表!$AD$169:$AD$321,B6)))*2</f>
        <v>0</v>
      </c>
      <c r="M6" s="25">
        <f>(IF(COUNTIF(课表!$AE$169:$AE$321,B6)&gt;=2,1,COUNTIF(课表!$AE$169:$AE$321,B6))+IF(COUNTIF(课表!$AF$169:$AF$321,B6)&gt;=2,1,COUNTIF(课表!$AF$169:$AF$321,B6))+IF(COUNTIF(课表!$AG$169:$AG$321,B6)&gt;=2,1,COUNTIF(课表!$AG$169:$AG$321,B6))+IF(COUNTIF(课表!$AH$169:$AH$321,B6)&gt;=2,1,COUNTIF(课表!$AH$169:$AH$321,B6)))*2</f>
        <v>0</v>
      </c>
      <c r="N6" s="25">
        <f t="shared" si="1"/>
        <v>6</v>
      </c>
    </row>
    <row r="7" ht="20.1" customHeight="1" spans="1:14">
      <c r="A7" s="22">
        <v>5</v>
      </c>
      <c r="B7" s="23" t="s">
        <v>1142</v>
      </c>
      <c r="C7" s="24" t="str">
        <f>VLOOKUP(B7,教师基础数据!$B$2:$G4701,3,FALSE)</f>
        <v>电子系</v>
      </c>
      <c r="D7" s="24" t="str">
        <f>VLOOKUP(B7,教师基础数据!$B$2:$G700,4,FALSE)</f>
        <v>兼职</v>
      </c>
      <c r="E7" s="24" t="str">
        <f>VLOOKUP(B7,教师基础数据!$B$2:$G4734,5,FALSE)</f>
        <v>机电一体化教研室</v>
      </c>
      <c r="F7" s="22">
        <f t="shared" si="0"/>
        <v>2</v>
      </c>
      <c r="G7" s="25">
        <f>(IF(COUNTIF(课表!$C$169:$C$321,B7)&gt;=2,1,COUNTIF(课表!$C$169:$C$321,B7))+IF(COUNTIF(课表!$D$169:$D$321,B7)&gt;=2,1,COUNTIF(课表!D$169:$D$321,B7))+IF(COUNTIF(课表!$E$170:$E$321,B7)&gt;=2,1,COUNTIF(课表!$E$170:$E$321,B7))+IF(COUNTIF(课表!$F$169:$F$321,B7)&gt;=2,1,COUNTIF(课表!$F$169:$F$321,B7)))*2</f>
        <v>4</v>
      </c>
      <c r="H7" s="25">
        <f>(IF(COUNTIF(课表!$H$170:$H$321,B7)&gt;=2,1,COUNTIF(课表!$H$170:$H$321,B7))+IF(COUNTIF(课表!$I$169:$I$321,B7)&gt;=2,1,COUNTIF(课表!$I$169:$I$321,B7))+IF(COUNTIF(课表!$J$169:$J$321,B7)&gt;=2,1,COUNTIF(课表!$J$169:$J$321,B7))+IF(COUNTIF(课表!$K$170:$K$321,B7)&gt;=2,1,COUNTIF(课表!$K$170:$K$321,B7)))*2</f>
        <v>0</v>
      </c>
      <c r="I7" s="25">
        <f>(IF(COUNTIF(课表!$M$169:$M$321,B7)&gt;=2,1,COUNTIF(课表!$M$169:$M$321,B7))+IF(COUNTIF(课表!$N$169:$N$321,B7)&gt;=2,1,COUNTIF(课表!$N$169:$N$321,B7))+IF(COUNTIF(课表!$O$169:$O$321,B7)&gt;=2,1,COUNTIF(课表!$O$169:$O$321,B7))+IF(COUNTIF(课表!$P$169:$P$321,B7)&gt;=2,1,COUNTIF(课表!$P$169:$P$321,B7)))*2</f>
        <v>2</v>
      </c>
      <c r="J7" s="25">
        <f>(IF(COUNTIF(课表!$R$169:$R$321,B7)&gt;=2,1,COUNTIF(课表!$R$169:$R$321,B7))+IF(COUNTIF(课表!$S$169:$S$321,B7)&gt;=2,1,COUNTIF(课表!$S$169:$S$321,B7))+IF(COUNTIF(课表!$T$169:$T$321,B7)&gt;=2,1,COUNTIF(课表!$T$169:$T$321,B7))+IF(COUNTIF(课表!$U$169:$U$321,B7)&gt;=2,1,COUNTIF(课表!$U$169:$U$321,B7)))*2</f>
        <v>0</v>
      </c>
      <c r="K7" s="25">
        <f>(IF(COUNTIF(课表!$W$169:$W$321,B7)&gt;=2,1,COUNTIF(课表!$W$169:$W$321,B7))+IF(COUNTIF(课表!$X$169:$X$321,B7)&gt;=2,1,COUNTIF(课表!$X$169:$X$321,B7)))*2+(IF(COUNTIF(课表!$Y$169:$Y$321,B7)&gt;=2,1,COUNTIF(课表!$Y$169:$Y$321,B7))+IF(COUNTIF(课表!$Z$169:$Z$321,B7)&gt;=2,1,COUNTIF(课表!$Z$169:$Z$321,B7)))*2</f>
        <v>0</v>
      </c>
      <c r="L7" s="25">
        <f>(IF(COUNTIF(课表!$AA$169:$AA$321,B7)&gt;=2,1,COUNTIF(课表!$AA$169:$AA$321,B7))+IF(COUNTIF(课表!$AB$169:$AB$321,B7)&gt;=2,1,COUNTIF(课表!$AB$169:$AB$321,B7))+IF(COUNTIF(课表!$AC$169:$AC$321,B7)&gt;=2,1,COUNTIF(课表!$AC$169:$AC$321,B7))+IF(COUNTIF(课表!$AD$169:$AD$321,B7)&gt;=2,1,COUNTIF(课表!$AD$169:$AD$321,B7)))*2</f>
        <v>0</v>
      </c>
      <c r="M7" s="25">
        <f>(IF(COUNTIF(课表!$AE$169:$AE$321,B7)&gt;=2,1,COUNTIF(课表!$AE$169:$AE$321,B7))+IF(COUNTIF(课表!$AF$169:$AF$321,B7)&gt;=2,1,COUNTIF(课表!$AF$169:$AF$321,B7))+IF(COUNTIF(课表!$AG$169:$AG$321,B7)&gt;=2,1,COUNTIF(课表!$AG$169:$AG$321,B7))+IF(COUNTIF(课表!$AH$169:$AH$321,B7)&gt;=2,1,COUNTIF(课表!$AH$169:$AH$321,B7)))*2</f>
        <v>0</v>
      </c>
      <c r="N7" s="25">
        <f t="shared" si="1"/>
        <v>6</v>
      </c>
    </row>
    <row r="8" ht="20.1" customHeight="1" spans="1:14">
      <c r="A8" s="22">
        <v>6</v>
      </c>
      <c r="B8" s="26" t="s">
        <v>1334</v>
      </c>
      <c r="C8" s="24" t="str">
        <f>VLOOKUP(B8,教师基础数据!$B$2:$G4558,3,FALSE)</f>
        <v>电子系</v>
      </c>
      <c r="D8" s="24" t="str">
        <f>VLOOKUP(B8,教师基础数据!$B$2:$G560,4,FALSE)</f>
        <v>专职</v>
      </c>
      <c r="E8" s="24" t="str">
        <f>VLOOKUP(B8,教师基础数据!$B$2:$G4593,5,FALSE)</f>
        <v>机电一体化教研室</v>
      </c>
      <c r="F8" s="22">
        <f t="shared" si="0"/>
        <v>2</v>
      </c>
      <c r="G8" s="25">
        <f>(IF(COUNTIF(课表!$C$169:$C$321,B8)&gt;=2,1,COUNTIF(课表!$C$169:$C$321,B8))+IF(COUNTIF(课表!$D$169:$D$321,B8)&gt;=2,1,COUNTIF(课表!D$169:$D$321,B8))+IF(COUNTIF(课表!$E$170:$E$321,B8)&gt;=2,1,COUNTIF(课表!$E$170:$E$321,B8))+IF(COUNTIF(课表!$F$169:$F$321,B8)&gt;=2,1,COUNTIF(课表!$F$169:$F$321,B8)))*2</f>
        <v>0</v>
      </c>
      <c r="H8" s="25">
        <f>(IF(COUNTIF(课表!$H$170:$H$321,B8)&gt;=2,1,COUNTIF(课表!$H$170:$H$321,B8))+IF(COUNTIF(课表!$I$169:$I$321,B8)&gt;=2,1,COUNTIF(课表!$I$169:$I$321,B8))+IF(COUNTIF(课表!$J$169:$J$321,B8)&gt;=2,1,COUNTIF(课表!$J$169:$J$321,B8))+IF(COUNTIF(课表!$K$170:$K$321,B8)&gt;=2,1,COUNTIF(课表!$K$170:$K$321,B8)))*2</f>
        <v>0</v>
      </c>
      <c r="I8" s="25">
        <f>(IF(COUNTIF(课表!$M$169:$M$321,B8)&gt;=2,1,COUNTIF(课表!$M$169:$M$321,B8))+IF(COUNTIF(课表!$N$169:$N$321,B8)&gt;=2,1,COUNTIF(课表!$N$169:$N$321,B8))+IF(COUNTIF(课表!$O$169:$O$321,B8)&gt;=2,1,COUNTIF(课表!$O$169:$O$321,B8))+IF(COUNTIF(课表!$P$169:$P$321,B8)&gt;=2,1,COUNTIF(课表!$P$169:$P$321,B8)))*2</f>
        <v>2</v>
      </c>
      <c r="J8" s="25">
        <f>(IF(COUNTIF(课表!$R$169:$R$321,B8)&gt;=2,1,COUNTIF(课表!$R$169:$R$321,B8))+IF(COUNTIF(课表!$S$169:$S$321,B8)&gt;=2,1,COUNTIF(课表!$S$169:$S$321,B8))+IF(COUNTIF(课表!$T$169:$T$321,B8)&gt;=2,1,COUNTIF(课表!$T$169:$T$321,B8))+IF(COUNTIF(课表!$U$169:$U$321,B8)&gt;=2,1,COUNTIF(课表!$U$169:$U$321,B8)))*2</f>
        <v>0</v>
      </c>
      <c r="K8" s="25">
        <f>(IF(COUNTIF(课表!$W$169:$W$321,B8)&gt;=2,1,COUNTIF(课表!$W$169:$W$321,B8))+IF(COUNTIF(课表!$X$169:$X$321,B8)&gt;=2,1,COUNTIF(课表!$X$169:$X$321,B8)))*2+(IF(COUNTIF(课表!$Y$169:$Y$321,B8)&gt;=2,1,COUNTIF(课表!$Y$169:$Y$321,B8))+IF(COUNTIF(课表!$Z$169:$Z$321,B8)&gt;=2,1,COUNTIF(课表!$Z$169:$Z$321,B8)))*2</f>
        <v>4</v>
      </c>
      <c r="L8" s="25">
        <f>(IF(COUNTIF(课表!$AA$169:$AA$321,B8)&gt;=2,1,COUNTIF(课表!$AA$169:$AA$321,B8))+IF(COUNTIF(课表!$AB$169:$AB$321,B8)&gt;=2,1,COUNTIF(课表!$AB$169:$AB$321,B8))+IF(COUNTIF(课表!$AC$169:$AC$321,B8)&gt;=2,1,COUNTIF(课表!$AC$169:$AC$321,B8))+IF(COUNTIF(课表!$AD$169:$AD$321,B8)&gt;=2,1,COUNTIF(课表!$AD$169:$AD$321,B8)))*2</f>
        <v>0</v>
      </c>
      <c r="M8" s="25">
        <f>(IF(COUNTIF(课表!$AE$169:$AE$321,B8)&gt;=2,1,COUNTIF(课表!$AE$169:$AE$321,B8))+IF(COUNTIF(课表!$AF$169:$AF$321,B8)&gt;=2,1,COUNTIF(课表!$AF$169:$AF$321,B8))+IF(COUNTIF(课表!$AG$169:$AG$321,B8)&gt;=2,1,COUNTIF(课表!$AG$169:$AG$321,B8))+IF(COUNTIF(课表!$AH$169:$AH$321,B8)&gt;=2,1,COUNTIF(课表!$AH$169:$AH$321,B8)))*2</f>
        <v>0</v>
      </c>
      <c r="N8" s="25">
        <f t="shared" si="1"/>
        <v>6</v>
      </c>
    </row>
    <row r="9" ht="20.1" customHeight="1" spans="1:14">
      <c r="A9" s="22">
        <v>7</v>
      </c>
      <c r="B9" s="26" t="s">
        <v>995</v>
      </c>
      <c r="C9" s="24" t="str">
        <f>VLOOKUP(B9,教师基础数据!$B$2:$G4792,3,FALSE)</f>
        <v>电子系</v>
      </c>
      <c r="D9" s="24" t="str">
        <f>VLOOKUP(B9,教师基础数据!$B$2:$G650,4,FALSE)</f>
        <v>专职</v>
      </c>
      <c r="E9" s="24" t="str">
        <f>VLOOKUP(B9,教师基础数据!$B$2:$G4683,5,FALSE)</f>
        <v>机电一体化教研室</v>
      </c>
      <c r="F9" s="22">
        <f t="shared" si="0"/>
        <v>3</v>
      </c>
      <c r="G9" s="25">
        <f>(IF(COUNTIF(课表!$C$169:$C$321,B9)&gt;=2,1,COUNTIF(课表!$C$169:$C$321,B9))+IF(COUNTIF(课表!$D$169:$D$321,B9)&gt;=2,1,COUNTIF(课表!D$169:$D$321,B9))+IF(COUNTIF(课表!$E$170:$E$321,B9)&gt;=2,1,COUNTIF(课表!$E$170:$E$321,B9))+IF(COUNTIF(课表!$F$169:$F$321,B9)&gt;=2,1,COUNTIF(课表!$F$169:$F$321,B9)))*2</f>
        <v>2</v>
      </c>
      <c r="H9" s="25">
        <f>(IF(COUNTIF(课表!$H$170:$H$321,B9)&gt;=2,1,COUNTIF(课表!$H$170:$H$321,B9))+IF(COUNTIF(课表!$I$169:$I$321,B9)&gt;=2,1,COUNTIF(课表!$I$169:$I$321,B9))+IF(COUNTIF(课表!$J$169:$J$321,B9)&gt;=2,1,COUNTIF(课表!$J$169:$J$321,B9))+IF(COUNTIF(课表!$K$170:$K$321,B9)&gt;=2,1,COUNTIF(课表!$K$170:$K$321,B9)))*2</f>
        <v>6</v>
      </c>
      <c r="I9" s="25">
        <f>(IF(COUNTIF(课表!$M$169:$M$321,B9)&gt;=2,1,COUNTIF(课表!$M$169:$M$321,B9))+IF(COUNTIF(课表!$N$169:$N$321,B9)&gt;=2,1,COUNTIF(课表!$N$169:$N$321,B9))+IF(COUNTIF(课表!$O$169:$O$321,B9)&gt;=2,1,COUNTIF(课表!$O$169:$O$321,B9))+IF(COUNTIF(课表!$P$169:$P$321,B9)&gt;=2,1,COUNTIF(课表!$P$169:$P$321,B9)))*2</f>
        <v>0</v>
      </c>
      <c r="J9" s="25">
        <f>(IF(COUNTIF(课表!$R$169:$R$321,B9)&gt;=2,1,COUNTIF(课表!$R$169:$R$321,B9))+IF(COUNTIF(课表!$S$169:$S$321,B9)&gt;=2,1,COUNTIF(课表!$S$169:$S$321,B9))+IF(COUNTIF(课表!$T$169:$T$321,B9)&gt;=2,1,COUNTIF(课表!$T$169:$T$321,B9))+IF(COUNTIF(课表!$U$169:$U$321,B9)&gt;=2,1,COUNTIF(课表!$U$169:$U$321,B9)))*2</f>
        <v>0</v>
      </c>
      <c r="K9" s="25">
        <f>(IF(COUNTIF(课表!$W$169:$W$321,B9)&gt;=2,1,COUNTIF(课表!$W$169:$W$321,B9))+IF(COUNTIF(课表!$X$169:$X$321,B9)&gt;=2,1,COUNTIF(课表!$X$169:$X$321,B9)))*2+(IF(COUNTIF(课表!$Y$169:$Y$321,B9)&gt;=2,1,COUNTIF(课表!$Y$169:$Y$321,B9))+IF(COUNTIF(课表!$Z$169:$Z$321,B9)&gt;=2,1,COUNTIF(课表!$Z$169:$Z$321,B9)))*2</f>
        <v>2</v>
      </c>
      <c r="L9" s="25">
        <f>(IF(COUNTIF(课表!$AA$169:$AA$321,B9)&gt;=2,1,COUNTIF(课表!$AA$169:$AA$321,B9))+IF(COUNTIF(课表!$AB$169:$AB$321,B9)&gt;=2,1,COUNTIF(课表!$AB$169:$AB$321,B9))+IF(COUNTIF(课表!$AC$169:$AC$321,B9)&gt;=2,1,COUNTIF(课表!$AC$169:$AC$321,B9))+IF(COUNTIF(课表!$AD$169:$AD$321,B9)&gt;=2,1,COUNTIF(课表!$AD$169:$AD$321,B9)))*2</f>
        <v>0</v>
      </c>
      <c r="M9" s="25">
        <f>(IF(COUNTIF(课表!$AE$169:$AE$321,B9)&gt;=2,1,COUNTIF(课表!$AE$169:$AE$321,B9))+IF(COUNTIF(课表!$AF$169:$AF$321,B9)&gt;=2,1,COUNTIF(课表!$AF$169:$AF$321,B9))+IF(COUNTIF(课表!$AG$169:$AG$321,B9)&gt;=2,1,COUNTIF(课表!$AG$169:$AG$321,B9))+IF(COUNTIF(课表!$AH$169:$AH$321,B9)&gt;=2,1,COUNTIF(课表!$AH$169:$AH$321,B9)))*2</f>
        <v>0</v>
      </c>
      <c r="N9" s="25">
        <f t="shared" si="1"/>
        <v>10</v>
      </c>
    </row>
    <row r="10" ht="20.1" customHeight="1" spans="1:14">
      <c r="A10" s="22">
        <v>8</v>
      </c>
      <c r="B10" s="26" t="s">
        <v>1614</v>
      </c>
      <c r="C10" s="24" t="str">
        <f>VLOOKUP(B10,教师基础数据!$B$2:$G4440,3,FALSE)</f>
        <v>电子系</v>
      </c>
      <c r="D10" s="24" t="str">
        <f>VLOOKUP(B10,教师基础数据!$B$2:$G611,4,FALSE)</f>
        <v>专职</v>
      </c>
      <c r="E10" s="24" t="str">
        <f>VLOOKUP(B10,教师基础数据!$B$2:$G4644,5,FALSE)</f>
        <v>机电一体化教研室</v>
      </c>
      <c r="F10" s="22">
        <f t="shared" si="0"/>
        <v>0</v>
      </c>
      <c r="G10" s="25">
        <f>(IF(COUNTIF(课表!$C$169:$C$321,B10)&gt;=2,1,COUNTIF(课表!$C$169:$C$321,B10))+IF(COUNTIF(课表!$D$169:$D$321,B10)&gt;=2,1,COUNTIF(课表!D$169:$D$321,B10))+IF(COUNTIF(课表!$E$170:$E$321,B10)&gt;=2,1,COUNTIF(课表!$E$170:$E$321,B10))+IF(COUNTIF(课表!$F$169:$F$321,B10)&gt;=2,1,COUNTIF(课表!$F$169:$F$321,B10)))*2</f>
        <v>0</v>
      </c>
      <c r="H10" s="25">
        <f>(IF(COUNTIF(课表!$H$170:$H$321,B10)&gt;=2,1,COUNTIF(课表!$H$170:$H$321,B10))+IF(COUNTIF(课表!$I$169:$I$321,B10)&gt;=2,1,COUNTIF(课表!$I$169:$I$321,B10))+IF(COUNTIF(课表!$J$169:$J$321,B10)&gt;=2,1,COUNTIF(课表!$J$169:$J$321,B10))+IF(COUNTIF(课表!$K$170:$K$321,B10)&gt;=2,1,COUNTIF(课表!$K$170:$K$321,B10)))*2</f>
        <v>0</v>
      </c>
      <c r="I10" s="25">
        <f>(IF(COUNTIF(课表!$M$169:$M$321,B10)&gt;=2,1,COUNTIF(课表!$M$169:$M$321,B10))+IF(COUNTIF(课表!$N$169:$N$321,B10)&gt;=2,1,COUNTIF(课表!$N$169:$N$321,B10))+IF(COUNTIF(课表!$O$169:$O$321,B10)&gt;=2,1,COUNTIF(课表!$O$169:$O$321,B10))+IF(COUNTIF(课表!$P$169:$P$321,B10)&gt;=2,1,COUNTIF(课表!$P$169:$P$321,B10)))*2</f>
        <v>0</v>
      </c>
      <c r="J10" s="25">
        <f>(IF(COUNTIF(课表!$R$169:$R$321,B10)&gt;=2,1,COUNTIF(课表!$R$169:$R$321,B10))+IF(COUNTIF(课表!$S$169:$S$321,B10)&gt;=2,1,COUNTIF(课表!$S$169:$S$321,B10))+IF(COUNTIF(课表!$T$169:$T$321,B10)&gt;=2,1,COUNTIF(课表!$T$169:$T$321,B10))+IF(COUNTIF(课表!$U$169:$U$321,B10)&gt;=2,1,COUNTIF(课表!$U$169:$U$321,B10)))*2</f>
        <v>0</v>
      </c>
      <c r="K10" s="25">
        <f>(IF(COUNTIF(课表!$W$169:$W$321,B10)&gt;=2,1,COUNTIF(课表!$W$169:$W$321,B10))+IF(COUNTIF(课表!$X$169:$X$321,B10)&gt;=2,1,COUNTIF(课表!$X$169:$X$321,B10)))*2+(IF(COUNTIF(课表!$Y$169:$Y$321,B10)&gt;=2,1,COUNTIF(课表!$Y$169:$Y$321,B10))+IF(COUNTIF(课表!$Z$169:$Z$321,B10)&gt;=2,1,COUNTIF(课表!$Z$169:$Z$321,B10)))*2</f>
        <v>0</v>
      </c>
      <c r="L10" s="25">
        <f>(IF(COUNTIF(课表!$AA$169:$AA$321,B10)&gt;=2,1,COUNTIF(课表!$AA$169:$AA$321,B10))+IF(COUNTIF(课表!$AB$169:$AB$321,B10)&gt;=2,1,COUNTIF(课表!$AB$169:$AB$321,B10))+IF(COUNTIF(课表!$AC$169:$AC$321,B10)&gt;=2,1,COUNTIF(课表!$AC$169:$AC$321,B10))+IF(COUNTIF(课表!$AD$169:$AD$321,B10)&gt;=2,1,COUNTIF(课表!$AD$169:$AD$321,B10)))*2</f>
        <v>0</v>
      </c>
      <c r="M10" s="25">
        <f>(IF(COUNTIF(课表!$AE$169:$AE$321,B10)&gt;=2,1,COUNTIF(课表!$AE$169:$AE$321,B10))+IF(COUNTIF(课表!$AF$169:$AF$321,B10)&gt;=2,1,COUNTIF(课表!$AF$169:$AF$321,B10))+IF(COUNTIF(课表!$AG$169:$AG$321,B10)&gt;=2,1,COUNTIF(课表!$AG$169:$AG$321,B10))+IF(COUNTIF(课表!$AH$169:$AH$321,B10)&gt;=2,1,COUNTIF(课表!$AH$169:$AH$321,B10)))*2</f>
        <v>0</v>
      </c>
      <c r="N10" s="25">
        <f t="shared" si="1"/>
        <v>0</v>
      </c>
    </row>
    <row r="11" ht="20.1" customHeight="1" spans="1:14">
      <c r="A11" s="22">
        <v>9</v>
      </c>
      <c r="B11" s="26" t="s">
        <v>1161</v>
      </c>
      <c r="C11" s="24" t="str">
        <f>VLOOKUP(B11,教师基础数据!$B$2:$G4711,3,FALSE)</f>
        <v>电子系</v>
      </c>
      <c r="D11" s="24" t="str">
        <f>VLOOKUP(B11,教师基础数据!$B$2:$G710,4,FALSE)</f>
        <v>专职</v>
      </c>
      <c r="E11" s="24" t="str">
        <f>VLOOKUP(B11,教师基础数据!$B$2:$G4744,5,FALSE)</f>
        <v>机电一体化教研室</v>
      </c>
      <c r="F11" s="22">
        <f t="shared" si="0"/>
        <v>5</v>
      </c>
      <c r="G11" s="25">
        <f>(IF(COUNTIF(课表!$C$169:$C$321,B11)&gt;=2,1,COUNTIF(课表!$C$169:$C$321,B11))+IF(COUNTIF(课表!$D$169:$D$321,B11)&gt;=2,1,COUNTIF(课表!D$169:$D$321,B11))+IF(COUNTIF(课表!$E$170:$E$321,B11)&gt;=2,1,COUNTIF(课表!$E$170:$E$321,B11))+IF(COUNTIF(课表!$F$169:$F$321,B11)&gt;=2,1,COUNTIF(课表!$F$169:$F$321,B11)))*2</f>
        <v>8</v>
      </c>
      <c r="H11" s="25">
        <f>(IF(COUNTIF(课表!$H$170:$H$321,B11)&gt;=2,1,COUNTIF(课表!$H$170:$H$321,B11))+IF(COUNTIF(课表!$I$169:$I$321,B11)&gt;=2,1,COUNTIF(课表!$I$169:$I$321,B11))+IF(COUNTIF(课表!$J$169:$J$321,B11)&gt;=2,1,COUNTIF(课表!$J$169:$J$321,B11))+IF(COUNTIF(课表!$K$170:$K$321,B11)&gt;=2,1,COUNTIF(课表!$K$170:$K$321,B11)))*2</f>
        <v>4</v>
      </c>
      <c r="I11" s="25">
        <f>(IF(COUNTIF(课表!$M$169:$M$321,B11)&gt;=2,1,COUNTIF(课表!$M$169:$M$321,B11))+IF(COUNTIF(课表!$N$169:$N$321,B11)&gt;=2,1,COUNTIF(课表!$N$169:$N$321,B11))+IF(COUNTIF(课表!$O$169:$O$321,B11)&gt;=2,1,COUNTIF(课表!$O$169:$O$321,B11))+IF(COUNTIF(课表!$P$169:$P$321,B11)&gt;=2,1,COUNTIF(课表!$P$169:$P$321,B11)))*2</f>
        <v>4</v>
      </c>
      <c r="J11" s="25">
        <f>(IF(COUNTIF(课表!$R$169:$R$321,B11)&gt;=2,1,COUNTIF(课表!$R$169:$R$321,B11))+IF(COUNTIF(课表!$S$169:$S$321,B11)&gt;=2,1,COUNTIF(课表!$S$169:$S$321,B11))+IF(COUNTIF(课表!$T$169:$T$321,B11)&gt;=2,1,COUNTIF(课表!$T$169:$T$321,B11))+IF(COUNTIF(课表!$U$169:$U$321,B11)&gt;=2,1,COUNTIF(课表!$U$169:$U$321,B11)))*2</f>
        <v>4</v>
      </c>
      <c r="K11" s="25">
        <f>(IF(COUNTIF(课表!$W$169:$W$321,B11)&gt;=2,1,COUNTIF(课表!$W$169:$W$321,B11))+IF(COUNTIF(课表!$X$169:$X$321,B11)&gt;=2,1,COUNTIF(课表!$X$169:$X$321,B11)))*2+(IF(COUNTIF(课表!$Y$169:$Y$321,B11)&gt;=2,1,COUNTIF(课表!$Y$169:$Y$321,B11))+IF(COUNTIF(课表!$Z$169:$Z$321,B11)&gt;=2,1,COUNTIF(课表!$Z$169:$Z$321,B11)))*2</f>
        <v>4</v>
      </c>
      <c r="L11" s="25">
        <f>(IF(COUNTIF(课表!$AA$169:$AA$321,B11)&gt;=2,1,COUNTIF(课表!$AA$169:$AA$321,B11))+IF(COUNTIF(课表!$AB$169:$AB$321,B11)&gt;=2,1,COUNTIF(课表!$AB$169:$AB$321,B11))+IF(COUNTIF(课表!$AC$169:$AC$321,B11)&gt;=2,1,COUNTIF(课表!$AC$169:$AC$321,B11))+IF(COUNTIF(课表!$AD$169:$AD$321,B11)&gt;=2,1,COUNTIF(课表!$AD$169:$AD$321,B11)))*2</f>
        <v>0</v>
      </c>
      <c r="M11" s="25">
        <f>(IF(COUNTIF(课表!$AE$169:$AE$321,B11)&gt;=2,1,COUNTIF(课表!$AE$169:$AE$321,B11))+IF(COUNTIF(课表!$AF$169:$AF$321,B11)&gt;=2,1,COUNTIF(课表!$AF$169:$AF$321,B11))+IF(COUNTIF(课表!$AG$169:$AG$321,B11)&gt;=2,1,COUNTIF(课表!$AG$169:$AG$321,B11))+IF(COUNTIF(课表!$AH$169:$AH$321,B11)&gt;=2,1,COUNTIF(课表!$AH$169:$AH$321,B11)))*2</f>
        <v>0</v>
      </c>
      <c r="N11" s="25">
        <f t="shared" si="1"/>
        <v>24</v>
      </c>
    </row>
    <row r="12" ht="20.1" customHeight="1" spans="1:14">
      <c r="A12" s="22">
        <v>10</v>
      </c>
      <c r="B12" s="23" t="s">
        <v>1119</v>
      </c>
      <c r="C12" s="24" t="str">
        <f>VLOOKUP(B12,教师基础数据!$B$2:$G4524,3,FALSE)</f>
        <v>电子系</v>
      </c>
      <c r="D12" s="24" t="str">
        <f>VLOOKUP(B12,教师基础数据!$B$2:$G460,4,FALSE)</f>
        <v>专职</v>
      </c>
      <c r="E12" s="24" t="str">
        <f>VLOOKUP(B12,教师基础数据!$B$2:$G4493,5,FALSE)</f>
        <v>机电一体化教研室</v>
      </c>
      <c r="F12" s="22">
        <f t="shared" si="0"/>
        <v>3</v>
      </c>
      <c r="G12" s="25">
        <f>(IF(COUNTIF(课表!$C$169:$C$321,B12)&gt;=2,1,COUNTIF(课表!$C$169:$C$321,B12))+IF(COUNTIF(课表!$D$169:$D$321,B12)&gt;=2,1,COUNTIF(课表!D$169:$D$321,B12))+IF(COUNTIF(课表!$E$170:$E$321,B12)&gt;=2,1,COUNTIF(课表!$E$170:$E$321,B12))+IF(COUNTIF(课表!$F$169:$F$321,B12)&gt;=2,1,COUNTIF(课表!$F$169:$F$321,B12)))*2</f>
        <v>2</v>
      </c>
      <c r="H12" s="25">
        <f>(IF(COUNTIF(课表!$H$170:$H$321,B12)&gt;=2,1,COUNTIF(课表!$H$170:$H$321,B12))+IF(COUNTIF(课表!$I$169:$I$321,B12)&gt;=2,1,COUNTIF(课表!$I$169:$I$321,B12))+IF(COUNTIF(课表!$J$169:$J$321,B12)&gt;=2,1,COUNTIF(课表!$J$169:$J$321,B12))+IF(COUNTIF(课表!$K$170:$K$321,B12)&gt;=2,1,COUNTIF(课表!$K$170:$K$321,B12)))*2</f>
        <v>4</v>
      </c>
      <c r="I12" s="25">
        <f>(IF(COUNTIF(课表!$M$169:$M$321,B12)&gt;=2,1,COUNTIF(课表!$M$169:$M$321,B12))+IF(COUNTIF(课表!$N$169:$N$321,B12)&gt;=2,1,COUNTIF(课表!$N$169:$N$321,B12))+IF(COUNTIF(课表!$O$169:$O$321,B12)&gt;=2,1,COUNTIF(课表!$O$169:$O$321,B12))+IF(COUNTIF(课表!$P$169:$P$321,B12)&gt;=2,1,COUNTIF(课表!$P$169:$P$321,B12)))*2</f>
        <v>2</v>
      </c>
      <c r="J12" s="25">
        <f>(IF(COUNTIF(课表!$R$169:$R$321,B12)&gt;=2,1,COUNTIF(课表!$R$169:$R$321,B12))+IF(COUNTIF(课表!$S$169:$S$321,B12)&gt;=2,1,COUNTIF(课表!$S$169:$S$321,B12))+IF(COUNTIF(课表!$T$169:$T$321,B12)&gt;=2,1,COUNTIF(课表!$T$169:$T$321,B12))+IF(COUNTIF(课表!$U$169:$U$321,B12)&gt;=2,1,COUNTIF(课表!$U$169:$U$321,B12)))*2</f>
        <v>0</v>
      </c>
      <c r="K12" s="25">
        <f>(IF(COUNTIF(课表!$W$169:$W$321,B12)&gt;=2,1,COUNTIF(课表!$W$169:$W$321,B12))+IF(COUNTIF(课表!$X$169:$X$321,B12)&gt;=2,1,COUNTIF(课表!$X$169:$X$321,B12)))*2+(IF(COUNTIF(课表!$Y$169:$Y$321,B12)&gt;=2,1,COUNTIF(课表!$Y$169:$Y$321,B12))+IF(COUNTIF(课表!$Z$169:$Z$321,B12)&gt;=2,1,COUNTIF(课表!$Z$169:$Z$321,B12)))*2</f>
        <v>0</v>
      </c>
      <c r="L12" s="25">
        <f>(IF(COUNTIF(课表!$AA$169:$AA$321,B12)&gt;=2,1,COUNTIF(课表!$AA$169:$AA$321,B12))+IF(COUNTIF(课表!$AB$169:$AB$321,B12)&gt;=2,1,COUNTIF(课表!$AB$169:$AB$321,B12))+IF(COUNTIF(课表!$AC$169:$AC$321,B12)&gt;=2,1,COUNTIF(课表!$AC$169:$AC$321,B12))+IF(COUNTIF(课表!$AD$169:$AD$321,B12)&gt;=2,1,COUNTIF(课表!$AD$169:$AD$321,B12)))*2</f>
        <v>0</v>
      </c>
      <c r="M12" s="25">
        <f>(IF(COUNTIF(课表!$AE$169:$AE$321,B12)&gt;=2,1,COUNTIF(课表!$AE$169:$AE$321,B12))+IF(COUNTIF(课表!$AF$169:$AF$321,B12)&gt;=2,1,COUNTIF(课表!$AF$169:$AF$321,B12))+IF(COUNTIF(课表!$AG$169:$AG$321,B12)&gt;=2,1,COUNTIF(课表!$AG$169:$AG$321,B12))+IF(COUNTIF(课表!$AH$169:$AH$321,B12)&gt;=2,1,COUNTIF(课表!$AH$169:$AH$321,B12)))*2</f>
        <v>0</v>
      </c>
      <c r="N12" s="25">
        <f t="shared" si="1"/>
        <v>8</v>
      </c>
    </row>
    <row r="13" ht="20.1" customHeight="1" spans="1:14">
      <c r="A13" s="22">
        <v>11</v>
      </c>
      <c r="B13" s="26" t="s">
        <v>1213</v>
      </c>
      <c r="C13" s="24" t="str">
        <f>VLOOKUP(B13,教师基础数据!$B$2:$G4800,3,FALSE)</f>
        <v>电子系</v>
      </c>
      <c r="D13" s="24" t="str">
        <f>VLOOKUP(B13,教师基础数据!$B$2:$G608,4,FALSE)</f>
        <v>专职</v>
      </c>
      <c r="E13" s="24" t="str">
        <f>VLOOKUP(B13,教师基础数据!$B$2:$G4641,5,FALSE)</f>
        <v>机电一体化教研室</v>
      </c>
      <c r="F13" s="22">
        <f t="shared" si="0"/>
        <v>4</v>
      </c>
      <c r="G13" s="25">
        <f>(IF(COUNTIF(课表!$C$169:$C$321,B13)&gt;=2,1,COUNTIF(课表!$C$169:$C$321,B13))+IF(COUNTIF(课表!$D$169:$D$321,B13)&gt;=2,1,COUNTIF(课表!D$169:$D$321,B13))+IF(COUNTIF(课表!$E$170:$E$321,B13)&gt;=2,1,COUNTIF(课表!$E$170:$E$321,B13))+IF(COUNTIF(课表!$F$169:$F$321,B13)&gt;=2,1,COUNTIF(课表!$F$169:$F$321,B13)))*2</f>
        <v>8</v>
      </c>
      <c r="H13" s="25">
        <f>(IF(COUNTIF(课表!$H$170:$H$321,B13)&gt;=2,1,COUNTIF(课表!$H$170:$H$321,B13))+IF(COUNTIF(课表!$I$169:$I$321,B13)&gt;=2,1,COUNTIF(课表!$I$169:$I$321,B13))+IF(COUNTIF(课表!$J$169:$J$321,B13)&gt;=2,1,COUNTIF(课表!$J$169:$J$321,B13))+IF(COUNTIF(课表!$K$170:$K$321,B13)&gt;=2,1,COUNTIF(课表!$K$170:$K$321,B13)))*2</f>
        <v>8</v>
      </c>
      <c r="I13" s="25">
        <f>(IF(COUNTIF(课表!$M$169:$M$321,B13)&gt;=2,1,COUNTIF(课表!$M$169:$M$321,B13))+IF(COUNTIF(课表!$N$169:$N$321,B13)&gt;=2,1,COUNTIF(课表!$N$169:$N$321,B13))+IF(COUNTIF(课表!$O$169:$O$321,B13)&gt;=2,1,COUNTIF(课表!$O$169:$O$321,B13))+IF(COUNTIF(课表!$P$169:$P$321,B13)&gt;=2,1,COUNTIF(课表!$P$169:$P$321,B13)))*2</f>
        <v>4</v>
      </c>
      <c r="J13" s="25">
        <f>(IF(COUNTIF(课表!$R$169:$R$321,B13)&gt;=2,1,COUNTIF(课表!$R$169:$R$321,B13))+IF(COUNTIF(课表!$S$169:$S$321,B13)&gt;=2,1,COUNTIF(课表!$S$169:$S$321,B13))+IF(COUNTIF(课表!$T$169:$T$321,B13)&gt;=2,1,COUNTIF(课表!$T$169:$T$321,B13))+IF(COUNTIF(课表!$U$169:$U$321,B13)&gt;=2,1,COUNTIF(课表!$U$169:$U$321,B13)))*2</f>
        <v>4</v>
      </c>
      <c r="K13" s="25">
        <f>(IF(COUNTIF(课表!$W$169:$W$321,B13)&gt;=2,1,COUNTIF(课表!$W$169:$W$321,B13))+IF(COUNTIF(课表!$X$169:$X$321,B13)&gt;=2,1,COUNTIF(课表!$X$169:$X$321,B13)))*2+(IF(COUNTIF(课表!$Y$169:$Y$321,B13)&gt;=2,1,COUNTIF(课表!$Y$169:$Y$321,B13))+IF(COUNTIF(课表!$Z$169:$Z$321,B13)&gt;=2,1,COUNTIF(课表!$Z$169:$Z$321,B13)))*2</f>
        <v>0</v>
      </c>
      <c r="L13" s="25">
        <f>(IF(COUNTIF(课表!$AA$169:$AA$321,B13)&gt;=2,1,COUNTIF(课表!$AA$169:$AA$321,B13))+IF(COUNTIF(课表!$AB$169:$AB$321,B13)&gt;=2,1,COUNTIF(课表!$AB$169:$AB$321,B13))+IF(COUNTIF(课表!$AC$169:$AC$321,B13)&gt;=2,1,COUNTIF(课表!$AC$169:$AC$321,B13))+IF(COUNTIF(课表!$AD$169:$AD$321,B13)&gt;=2,1,COUNTIF(课表!$AD$169:$AD$321,B13)))*2</f>
        <v>0</v>
      </c>
      <c r="M13" s="25">
        <f>(IF(COUNTIF(课表!$AE$169:$AE$321,B13)&gt;=2,1,COUNTIF(课表!$AE$169:$AE$321,B13))+IF(COUNTIF(课表!$AF$169:$AF$321,B13)&gt;=2,1,COUNTIF(课表!$AF$169:$AF$321,B13))+IF(COUNTIF(课表!$AG$169:$AG$321,B13)&gt;=2,1,COUNTIF(课表!$AG$169:$AG$321,B13))+IF(COUNTIF(课表!$AH$169:$AH$321,B13)&gt;=2,1,COUNTIF(课表!$AH$169:$AH$321,B13)))*2</f>
        <v>0</v>
      </c>
      <c r="N13" s="25">
        <f t="shared" si="1"/>
        <v>24</v>
      </c>
    </row>
    <row r="14" ht="20.1" customHeight="1" spans="1:14">
      <c r="A14" s="22">
        <v>12</v>
      </c>
      <c r="B14" s="23" t="s">
        <v>1063</v>
      </c>
      <c r="C14" s="24" t="str">
        <f>VLOOKUP(B14,教师基础数据!$B$2:$G4763,3,FALSE)</f>
        <v>电子系</v>
      </c>
      <c r="D14" s="24" t="str">
        <f>VLOOKUP(B14,教师基础数据!$B$2:$G679,4,FALSE)</f>
        <v>专职</v>
      </c>
      <c r="E14" s="24" t="str">
        <f>VLOOKUP(B14,教师基础数据!$B$2:$G4712,5,FALSE)</f>
        <v>机电一体化教研室</v>
      </c>
      <c r="F14" s="22">
        <f t="shared" si="0"/>
        <v>2</v>
      </c>
      <c r="G14" s="25">
        <f>(IF(COUNTIF(课表!$C$169:$C$321,B14)&gt;=2,1,COUNTIF(课表!$C$169:$C$321,B14))+IF(COUNTIF(课表!$D$169:$D$321,B14)&gt;=2,1,COUNTIF(课表!D$169:$D$321,B14))+IF(COUNTIF(课表!$E$170:$E$321,B14)&gt;=2,1,COUNTIF(课表!$E$170:$E$321,B14))+IF(COUNTIF(课表!$F$169:$F$321,B14)&gt;=2,1,COUNTIF(课表!$F$169:$F$321,B14)))*2</f>
        <v>0</v>
      </c>
      <c r="H14" s="25">
        <f>(IF(COUNTIF(课表!$H$170:$H$321,B14)&gt;=2,1,COUNTIF(课表!$H$170:$H$321,B14))+IF(COUNTIF(课表!$I$169:$I$321,B14)&gt;=2,1,COUNTIF(课表!$I$169:$I$321,B14))+IF(COUNTIF(课表!$J$169:$J$321,B14)&gt;=2,1,COUNTIF(课表!$J$169:$J$321,B14))+IF(COUNTIF(课表!$K$170:$K$321,B14)&gt;=2,1,COUNTIF(课表!$K$170:$K$321,B14)))*2</f>
        <v>6</v>
      </c>
      <c r="I14" s="25">
        <f>(IF(COUNTIF(课表!$M$169:$M$321,B14)&gt;=2,1,COUNTIF(课表!$M$169:$M$321,B14))+IF(COUNTIF(课表!$N$169:$N$321,B14)&gt;=2,1,COUNTIF(课表!$N$169:$N$321,B14))+IF(COUNTIF(课表!$O$169:$O$321,B14)&gt;=2,1,COUNTIF(课表!$O$169:$O$321,B14))+IF(COUNTIF(课表!$P$169:$P$321,B14)&gt;=2,1,COUNTIF(课表!$P$169:$P$321,B14)))*2</f>
        <v>4</v>
      </c>
      <c r="J14" s="25">
        <f>(IF(COUNTIF(课表!$R$169:$R$321,B14)&gt;=2,1,COUNTIF(课表!$R$169:$R$321,B14))+IF(COUNTIF(课表!$S$169:$S$321,B14)&gt;=2,1,COUNTIF(课表!$S$169:$S$321,B14))+IF(COUNTIF(课表!$T$169:$T$321,B14)&gt;=2,1,COUNTIF(课表!$T$169:$T$321,B14))+IF(COUNTIF(课表!$U$169:$U$321,B14)&gt;=2,1,COUNTIF(课表!$U$169:$U$321,B14)))*2</f>
        <v>0</v>
      </c>
      <c r="K14" s="25">
        <f>(IF(COUNTIF(课表!$W$169:$W$321,B14)&gt;=2,1,COUNTIF(课表!$W$169:$W$321,B14))+IF(COUNTIF(课表!$X$169:$X$321,B14)&gt;=2,1,COUNTIF(课表!$X$169:$X$321,B14)))*2+(IF(COUNTIF(课表!$Y$169:$Y$321,B14)&gt;=2,1,COUNTIF(课表!$Y$169:$Y$321,B14))+IF(COUNTIF(课表!$Z$169:$Z$321,B14)&gt;=2,1,COUNTIF(课表!$Z$169:$Z$321,B14)))*2</f>
        <v>0</v>
      </c>
      <c r="L14" s="25">
        <f>(IF(COUNTIF(课表!$AA$169:$AA$321,B14)&gt;=2,1,COUNTIF(课表!$AA$169:$AA$321,B14))+IF(COUNTIF(课表!$AB$169:$AB$321,B14)&gt;=2,1,COUNTIF(课表!$AB$169:$AB$321,B14))+IF(COUNTIF(课表!$AC$169:$AC$321,B14)&gt;=2,1,COUNTIF(课表!$AC$169:$AC$321,B14))+IF(COUNTIF(课表!$AD$169:$AD$321,B14)&gt;=2,1,COUNTIF(课表!$AD$169:$AD$321,B14)))*2</f>
        <v>0</v>
      </c>
      <c r="M14" s="25">
        <f>(IF(COUNTIF(课表!$AE$169:$AE$321,B14)&gt;=2,1,COUNTIF(课表!$AE$169:$AE$321,B14))+IF(COUNTIF(课表!$AF$169:$AF$321,B14)&gt;=2,1,COUNTIF(课表!$AF$169:$AF$321,B14))+IF(COUNTIF(课表!$AG$169:$AG$321,B14)&gt;=2,1,COUNTIF(课表!$AG$169:$AG$321,B14))+IF(COUNTIF(课表!$AH$169:$AH$321,B14)&gt;=2,1,COUNTIF(课表!$AH$169:$AH$321,B14)))*2</f>
        <v>0</v>
      </c>
      <c r="N14" s="25">
        <f t="shared" si="1"/>
        <v>10</v>
      </c>
    </row>
    <row r="15" ht="20.1" customHeight="1" spans="1:14">
      <c r="A15" s="22">
        <v>13</v>
      </c>
      <c r="B15" s="23" t="s">
        <v>1170</v>
      </c>
      <c r="C15" s="24" t="str">
        <f>VLOOKUP(B15,教师基础数据!$B$2:$G4663,3,FALSE)</f>
        <v>电子系</v>
      </c>
      <c r="D15" s="24" t="str">
        <f>VLOOKUP(B15,教师基础数据!$B$2:$G596,4,FALSE)</f>
        <v>兼职</v>
      </c>
      <c r="E15" s="24" t="str">
        <f>VLOOKUP(B15,教师基础数据!$B$2:$G4629,5,FALSE)</f>
        <v>应用电子技术教研室</v>
      </c>
      <c r="F15" s="22">
        <f t="shared" si="0"/>
        <v>2</v>
      </c>
      <c r="G15" s="25">
        <f>(IF(COUNTIF(课表!$C$169:$C$321,B15)&gt;=2,1,COUNTIF(课表!$C$169:$C$321,B15))+IF(COUNTIF(课表!$D$169:$D$321,B15)&gt;=2,1,COUNTIF(课表!D$169:$D$321,B15))+IF(COUNTIF(课表!$E$170:$E$321,B15)&gt;=2,1,COUNTIF(课表!$E$170:$E$321,B15))+IF(COUNTIF(课表!$F$169:$F$321,B15)&gt;=2,1,COUNTIF(课表!$F$169:$F$321,B15)))*2</f>
        <v>0</v>
      </c>
      <c r="H15" s="25">
        <f>(IF(COUNTIF(课表!$H$170:$H$321,B15)&gt;=2,1,COUNTIF(课表!$H$170:$H$321,B15))+IF(COUNTIF(课表!$I$169:$I$321,B15)&gt;=2,1,COUNTIF(课表!$I$169:$I$321,B15))+IF(COUNTIF(课表!$J$169:$J$321,B15)&gt;=2,1,COUNTIF(课表!$J$169:$J$321,B15))+IF(COUNTIF(课表!$K$170:$K$321,B15)&gt;=2,1,COUNTIF(课表!$K$170:$K$321,B15)))*2</f>
        <v>2</v>
      </c>
      <c r="I15" s="25">
        <f>(IF(COUNTIF(课表!$M$169:$M$321,B15)&gt;=2,1,COUNTIF(课表!$M$169:$M$321,B15))+IF(COUNTIF(课表!$N$169:$N$321,B15)&gt;=2,1,COUNTIF(课表!$N$169:$N$321,B15))+IF(COUNTIF(课表!$O$169:$O$321,B15)&gt;=2,1,COUNTIF(课表!$O$169:$O$321,B15))+IF(COUNTIF(课表!$P$169:$P$321,B15)&gt;=2,1,COUNTIF(课表!$P$169:$P$321,B15)))*2</f>
        <v>0</v>
      </c>
      <c r="J15" s="25">
        <f>(IF(COUNTIF(课表!$R$169:$R$321,B15)&gt;=2,1,COUNTIF(课表!$R$169:$R$321,B15))+IF(COUNTIF(课表!$S$169:$S$321,B15)&gt;=2,1,COUNTIF(课表!$S$169:$S$321,B15))+IF(COUNTIF(课表!$T$169:$T$321,B15)&gt;=2,1,COUNTIF(课表!$T$169:$T$321,B15))+IF(COUNTIF(课表!$U$169:$U$321,B15)&gt;=2,1,COUNTIF(课表!$U$169:$U$321,B15)))*2</f>
        <v>0</v>
      </c>
      <c r="K15" s="25">
        <f>(IF(COUNTIF(课表!$W$169:$W$321,B15)&gt;=2,1,COUNTIF(课表!$W$169:$W$321,B15))+IF(COUNTIF(课表!$X$169:$X$321,B15)&gt;=2,1,COUNTIF(课表!$X$169:$X$321,B15)))*2+(IF(COUNTIF(课表!$Y$169:$Y$321,B15)&gt;=2,1,COUNTIF(课表!$Y$169:$Y$321,B15))+IF(COUNTIF(课表!$Z$169:$Z$321,B15)&gt;=2,1,COUNTIF(课表!$Z$169:$Z$321,B15)))*2</f>
        <v>4</v>
      </c>
      <c r="L15" s="25">
        <f>(IF(COUNTIF(课表!$AA$169:$AA$321,B15)&gt;=2,1,COUNTIF(课表!$AA$169:$AA$321,B15))+IF(COUNTIF(课表!$AB$169:$AB$321,B15)&gt;=2,1,COUNTIF(课表!$AB$169:$AB$321,B15))+IF(COUNTIF(课表!$AC$169:$AC$321,B15)&gt;=2,1,COUNTIF(课表!$AC$169:$AC$321,B15))+IF(COUNTIF(课表!$AD$169:$AD$321,B15)&gt;=2,1,COUNTIF(课表!$AD$169:$AD$321,B15)))*2</f>
        <v>0</v>
      </c>
      <c r="M15" s="25">
        <f>(IF(COUNTIF(课表!$AE$169:$AE$321,B15)&gt;=2,1,COUNTIF(课表!$AE$169:$AE$321,B15))+IF(COUNTIF(课表!$AF$169:$AF$321,B15)&gt;=2,1,COUNTIF(课表!$AF$169:$AF$321,B15))+IF(COUNTIF(课表!$AG$169:$AG$321,B15)&gt;=2,1,COUNTIF(课表!$AG$169:$AG$321,B15))+IF(COUNTIF(课表!$AH$169:$AH$321,B15)&gt;=2,1,COUNTIF(课表!$AH$169:$AH$321,B15)))*2</f>
        <v>0</v>
      </c>
      <c r="N15" s="25">
        <f t="shared" si="1"/>
        <v>6</v>
      </c>
    </row>
    <row r="16" ht="20.1" customHeight="1" spans="1:14">
      <c r="A16" s="22">
        <v>14</v>
      </c>
      <c r="B16" s="26" t="s">
        <v>1336</v>
      </c>
      <c r="C16" s="24" t="str">
        <f>VLOOKUP(B16,教师基础数据!$B$2:$G4585,3,FALSE)</f>
        <v>电子系</v>
      </c>
      <c r="D16" s="24" t="str">
        <f>VLOOKUP(B16,教师基础数据!$B$2:$G491,4,FALSE)</f>
        <v>兼职</v>
      </c>
      <c r="E16" s="24" t="str">
        <f>VLOOKUP(B16,教师基础数据!$B$2:$G4524,5,FALSE)</f>
        <v>应用电子技术教研室</v>
      </c>
      <c r="F16" s="22">
        <f t="shared" si="0"/>
        <v>1</v>
      </c>
      <c r="G16" s="25">
        <f>(IF(COUNTIF(课表!$C$169:$C$321,B16)&gt;=2,1,COUNTIF(课表!$C$169:$C$321,B16))+IF(COUNTIF(课表!$D$169:$D$321,B16)&gt;=2,1,COUNTIF(课表!D$169:$D$321,B16))+IF(COUNTIF(课表!$E$170:$E$321,B16)&gt;=2,1,COUNTIF(课表!$E$170:$E$321,B16))+IF(COUNTIF(课表!$F$169:$F$321,B16)&gt;=2,1,COUNTIF(课表!$F$169:$F$321,B16)))*2</f>
        <v>0</v>
      </c>
      <c r="H16" s="25">
        <f>(IF(COUNTIF(课表!$H$170:$H$321,B16)&gt;=2,1,COUNTIF(课表!$H$170:$H$321,B16))+IF(COUNTIF(课表!$I$169:$I$321,B16)&gt;=2,1,COUNTIF(课表!$I$169:$I$321,B16))+IF(COUNTIF(课表!$J$169:$J$321,B16)&gt;=2,1,COUNTIF(课表!$J$169:$J$321,B16))+IF(COUNTIF(课表!$K$170:$K$321,B16)&gt;=2,1,COUNTIF(课表!$K$170:$K$321,B16)))*2</f>
        <v>0</v>
      </c>
      <c r="I16" s="25">
        <f>(IF(COUNTIF(课表!$M$169:$M$321,B16)&gt;=2,1,COUNTIF(课表!$M$169:$M$321,B16))+IF(COUNTIF(课表!$N$169:$N$321,B16)&gt;=2,1,COUNTIF(课表!$N$169:$N$321,B16))+IF(COUNTIF(课表!$O$169:$O$321,B16)&gt;=2,1,COUNTIF(课表!$O$169:$O$321,B16))+IF(COUNTIF(课表!$P$169:$P$321,B16)&gt;=2,1,COUNTIF(课表!$P$169:$P$321,B16)))*2</f>
        <v>0</v>
      </c>
      <c r="J16" s="25">
        <f>(IF(COUNTIF(课表!$R$169:$R$321,B16)&gt;=2,1,COUNTIF(课表!$R$169:$R$321,B16))+IF(COUNTIF(课表!$S$169:$S$321,B16)&gt;=2,1,COUNTIF(课表!$S$169:$S$321,B16))+IF(COUNTIF(课表!$T$169:$T$321,B16)&gt;=2,1,COUNTIF(课表!$T$169:$T$321,B16))+IF(COUNTIF(课表!$U$169:$U$321,B16)&gt;=2,1,COUNTIF(课表!$U$169:$U$321,B16)))*2</f>
        <v>0</v>
      </c>
      <c r="K16" s="25">
        <f>(IF(COUNTIF(课表!$W$169:$W$321,B16)&gt;=2,1,COUNTIF(课表!$W$169:$W$321,B16))+IF(COUNTIF(课表!$X$169:$X$321,B16)&gt;=2,1,COUNTIF(课表!$X$169:$X$321,B16)))*2+(IF(COUNTIF(课表!$Y$169:$Y$321,B16)&gt;=2,1,COUNTIF(课表!$Y$169:$Y$321,B16))+IF(COUNTIF(课表!$Z$169:$Z$321,B16)&gt;=2,1,COUNTIF(课表!$Z$169:$Z$321,B16)))*2</f>
        <v>4</v>
      </c>
      <c r="L16" s="25">
        <f>(IF(COUNTIF(课表!$AA$169:$AA$321,B16)&gt;=2,1,COUNTIF(课表!$AA$169:$AA$321,B16))+IF(COUNTIF(课表!$AB$169:$AB$321,B16)&gt;=2,1,COUNTIF(课表!$AB$169:$AB$321,B16))+IF(COUNTIF(课表!$AC$169:$AC$321,B16)&gt;=2,1,COUNTIF(课表!$AC$169:$AC$321,B16))+IF(COUNTIF(课表!$AD$169:$AD$321,B16)&gt;=2,1,COUNTIF(课表!$AD$169:$AD$321,B16)))*2</f>
        <v>0</v>
      </c>
      <c r="M16" s="25">
        <f>(IF(COUNTIF(课表!$AE$169:$AE$321,B16)&gt;=2,1,COUNTIF(课表!$AE$169:$AE$321,B16))+IF(COUNTIF(课表!$AF$169:$AF$321,B16)&gt;=2,1,COUNTIF(课表!$AF$169:$AF$321,B16))+IF(COUNTIF(课表!$AG$169:$AG$321,B16)&gt;=2,1,COUNTIF(课表!$AG$169:$AG$321,B16))+IF(COUNTIF(课表!$AH$169:$AH$321,B16)&gt;=2,1,COUNTIF(课表!$AH$169:$AH$321,B16)))*2</f>
        <v>0</v>
      </c>
      <c r="N16" s="25">
        <f t="shared" si="1"/>
        <v>4</v>
      </c>
    </row>
    <row r="17" ht="20.1" customHeight="1" spans="1:14">
      <c r="A17" s="22">
        <v>15</v>
      </c>
      <c r="B17" s="26" t="s">
        <v>1220</v>
      </c>
      <c r="C17" s="24" t="str">
        <f>VLOOKUP(B17,教师基础数据!$B$2:$G4709,3,FALSE)</f>
        <v>电子系</v>
      </c>
      <c r="D17" s="24" t="str">
        <f>VLOOKUP(B17,教师基础数据!$B$2:$G708,4,FALSE)</f>
        <v>兼职</v>
      </c>
      <c r="E17" s="24" t="str">
        <f>VLOOKUP(B17,教师基础数据!$B$2:$G4742,5,FALSE)</f>
        <v>应用电子技术教研室</v>
      </c>
      <c r="F17" s="22">
        <f t="shared" si="0"/>
        <v>2</v>
      </c>
      <c r="G17" s="25">
        <f>(IF(COUNTIF(课表!$C$169:$C$321,B17)&gt;=2,1,COUNTIF(课表!$C$169:$C$321,B17))+IF(COUNTIF(课表!$D$169:$D$321,B17)&gt;=2,1,COUNTIF(课表!D$169:$D$321,B17))+IF(COUNTIF(课表!$E$170:$E$321,B17)&gt;=2,1,COUNTIF(课表!$E$170:$E$321,B17))+IF(COUNTIF(课表!$F$169:$F$321,B17)&gt;=2,1,COUNTIF(课表!$F$169:$F$321,B17)))*2</f>
        <v>0</v>
      </c>
      <c r="H17" s="25">
        <f>(IF(COUNTIF(课表!$H$170:$H$321,B17)&gt;=2,1,COUNTIF(课表!$H$170:$H$321,B17))+IF(COUNTIF(课表!$I$169:$I$321,B17)&gt;=2,1,COUNTIF(课表!$I$169:$I$321,B17))+IF(COUNTIF(课表!$J$169:$J$321,B17)&gt;=2,1,COUNTIF(课表!$J$169:$J$321,B17))+IF(COUNTIF(课表!$K$170:$K$321,B17)&gt;=2,1,COUNTIF(课表!$K$170:$K$321,B17)))*2</f>
        <v>2</v>
      </c>
      <c r="I17" s="25">
        <f>(IF(COUNTIF(课表!$M$169:$M$321,B17)&gt;=2,1,COUNTIF(课表!$M$169:$M$321,B17))+IF(COUNTIF(课表!$N$169:$N$321,B17)&gt;=2,1,COUNTIF(课表!$N$169:$N$321,B17))+IF(COUNTIF(课表!$O$169:$O$321,B17)&gt;=2,1,COUNTIF(课表!$O$169:$O$321,B17))+IF(COUNTIF(课表!$P$169:$P$321,B17)&gt;=2,1,COUNTIF(课表!$P$169:$P$321,B17)))*2</f>
        <v>6</v>
      </c>
      <c r="J17" s="25">
        <f>(IF(COUNTIF(课表!$R$169:$R$321,B17)&gt;=2,1,COUNTIF(课表!$R$169:$R$321,B17))+IF(COUNTIF(课表!$S$169:$S$321,B17)&gt;=2,1,COUNTIF(课表!$S$169:$S$321,B17))+IF(COUNTIF(课表!$T$169:$T$321,B17)&gt;=2,1,COUNTIF(课表!$T$169:$T$321,B17))+IF(COUNTIF(课表!$U$169:$U$321,B17)&gt;=2,1,COUNTIF(课表!$U$169:$U$321,B17)))*2</f>
        <v>0</v>
      </c>
      <c r="K17" s="25">
        <f>(IF(COUNTIF(课表!$W$169:$W$321,B17)&gt;=2,1,COUNTIF(课表!$W$169:$W$321,B17))+IF(COUNTIF(课表!$X$169:$X$321,B17)&gt;=2,1,COUNTIF(课表!$X$169:$X$321,B17)))*2+(IF(COUNTIF(课表!$Y$169:$Y$321,B17)&gt;=2,1,COUNTIF(课表!$Y$169:$Y$321,B17))+IF(COUNTIF(课表!$Z$169:$Z$321,B17)&gt;=2,1,COUNTIF(课表!$Z$169:$Z$321,B17)))*2</f>
        <v>0</v>
      </c>
      <c r="L17" s="25">
        <f>(IF(COUNTIF(课表!$AA$169:$AA$321,B17)&gt;=2,1,COUNTIF(课表!$AA$169:$AA$321,B17))+IF(COUNTIF(课表!$AB$169:$AB$321,B17)&gt;=2,1,COUNTIF(课表!$AB$169:$AB$321,B17))+IF(COUNTIF(课表!$AC$169:$AC$321,B17)&gt;=2,1,COUNTIF(课表!$AC$169:$AC$321,B17))+IF(COUNTIF(课表!$AD$169:$AD$321,B17)&gt;=2,1,COUNTIF(课表!$AD$169:$AD$321,B17)))*2</f>
        <v>0</v>
      </c>
      <c r="M17" s="25">
        <f>(IF(COUNTIF(课表!$AE$169:$AE$321,B17)&gt;=2,1,COUNTIF(课表!$AE$169:$AE$321,B17))+IF(COUNTIF(课表!$AF$169:$AF$321,B17)&gt;=2,1,COUNTIF(课表!$AF$169:$AF$321,B17))+IF(COUNTIF(课表!$AG$169:$AG$321,B17)&gt;=2,1,COUNTIF(课表!$AG$169:$AG$321,B17))+IF(COUNTIF(课表!$AH$169:$AH$321,B17)&gt;=2,1,COUNTIF(课表!$AH$169:$AH$321,B17)))*2</f>
        <v>0</v>
      </c>
      <c r="N17" s="25">
        <f t="shared" si="1"/>
        <v>8</v>
      </c>
    </row>
    <row r="18" ht="20.1" customHeight="1" spans="1:14">
      <c r="A18" s="22">
        <v>16</v>
      </c>
      <c r="B18" s="26" t="s">
        <v>1183</v>
      </c>
      <c r="C18" s="24" t="str">
        <f>VLOOKUP(B18,教师基础数据!$B$2:$G4710,3,FALSE)</f>
        <v>电子系</v>
      </c>
      <c r="D18" s="24" t="str">
        <f>VLOOKUP(B18,教师基础数据!$B$2:$G709,4,FALSE)</f>
        <v>专职</v>
      </c>
      <c r="E18" s="24" t="str">
        <f>VLOOKUP(B18,教师基础数据!$B$2:$G4743,5,FALSE)</f>
        <v>应用电子技术教研室</v>
      </c>
      <c r="F18" s="22">
        <f t="shared" si="0"/>
        <v>5</v>
      </c>
      <c r="G18" s="25">
        <f>(IF(COUNTIF(课表!$C$169:$C$321,B18)&gt;=2,1,COUNTIF(课表!$C$169:$C$321,B18))+IF(COUNTIF(课表!$D$169:$D$321,B18)&gt;=2,1,COUNTIF(课表!D$169:$D$321,B18))+IF(COUNTIF(课表!$E$170:$E$321,B18)&gt;=2,1,COUNTIF(课表!$E$170:$E$321,B18))+IF(COUNTIF(课表!$F$169:$F$321,B18)&gt;=2,1,COUNTIF(课表!$F$169:$F$321,B18)))*2</f>
        <v>4</v>
      </c>
      <c r="H18" s="25">
        <f>(IF(COUNTIF(课表!$H$170:$H$321,B18)&gt;=2,1,COUNTIF(课表!$H$170:$H$321,B18))+IF(COUNTIF(课表!$I$169:$I$321,B18)&gt;=2,1,COUNTIF(课表!$I$169:$I$321,B18))+IF(COUNTIF(课表!$J$169:$J$321,B18)&gt;=2,1,COUNTIF(课表!$J$169:$J$321,B18))+IF(COUNTIF(课表!$K$170:$K$321,B18)&gt;=2,1,COUNTIF(课表!$K$170:$K$321,B18)))*2</f>
        <v>4</v>
      </c>
      <c r="I18" s="25">
        <f>(IF(COUNTIF(课表!$M$169:$M$321,B18)&gt;=2,1,COUNTIF(课表!$M$169:$M$321,B18))+IF(COUNTIF(课表!$N$169:$N$321,B18)&gt;=2,1,COUNTIF(课表!$N$169:$N$321,B18))+IF(COUNTIF(课表!$O$169:$O$321,B18)&gt;=2,1,COUNTIF(课表!$O$169:$O$321,B18))+IF(COUNTIF(课表!$P$169:$P$321,B18)&gt;=2,1,COUNTIF(课表!$P$169:$P$321,B18)))*2</f>
        <v>4</v>
      </c>
      <c r="J18" s="25">
        <f>(IF(COUNTIF(课表!$R$169:$R$321,B18)&gt;=2,1,COUNTIF(课表!$R$169:$R$321,B18))+IF(COUNTIF(课表!$S$169:$S$321,B18)&gt;=2,1,COUNTIF(课表!$S$169:$S$321,B18))+IF(COUNTIF(课表!$T$169:$T$321,B18)&gt;=2,1,COUNTIF(课表!$T$169:$T$321,B18))+IF(COUNTIF(课表!$U$169:$U$321,B18)&gt;=2,1,COUNTIF(课表!$U$169:$U$321,B18)))*2</f>
        <v>6</v>
      </c>
      <c r="K18" s="25">
        <f>(IF(COUNTIF(课表!$W$169:$W$321,B18)&gt;=2,1,COUNTIF(课表!$W$169:$W$321,B18))+IF(COUNTIF(课表!$X$169:$X$321,B18)&gt;=2,1,COUNTIF(课表!$X$169:$X$321,B18)))*2+(IF(COUNTIF(课表!$Y$169:$Y$321,B18)&gt;=2,1,COUNTIF(课表!$Y$169:$Y$321,B18))+IF(COUNTIF(课表!$Z$169:$Z$321,B18)&gt;=2,1,COUNTIF(课表!$Z$169:$Z$321,B18)))*2</f>
        <v>4</v>
      </c>
      <c r="L18" s="25">
        <f>(IF(COUNTIF(课表!$AA$169:$AA$321,B18)&gt;=2,1,COUNTIF(课表!$AA$169:$AA$321,B18))+IF(COUNTIF(课表!$AB$169:$AB$321,B18)&gt;=2,1,COUNTIF(课表!$AB$169:$AB$321,B18))+IF(COUNTIF(课表!$AC$169:$AC$321,B18)&gt;=2,1,COUNTIF(课表!$AC$169:$AC$321,B18))+IF(COUNTIF(课表!$AD$169:$AD$321,B18)&gt;=2,1,COUNTIF(课表!$AD$169:$AD$321,B18)))*2</f>
        <v>0</v>
      </c>
      <c r="M18" s="25">
        <f>(IF(COUNTIF(课表!$AE$169:$AE$321,B18)&gt;=2,1,COUNTIF(课表!$AE$169:$AE$321,B18))+IF(COUNTIF(课表!$AF$169:$AF$321,B18)&gt;=2,1,COUNTIF(课表!$AF$169:$AF$321,B18))+IF(COUNTIF(课表!$AG$169:$AG$321,B18)&gt;=2,1,COUNTIF(课表!$AG$169:$AG$321,B18))+IF(COUNTIF(课表!$AH$169:$AH$321,B18)&gt;=2,1,COUNTIF(课表!$AH$169:$AH$321,B18)))*2</f>
        <v>0</v>
      </c>
      <c r="N18" s="25">
        <f t="shared" si="1"/>
        <v>22</v>
      </c>
    </row>
    <row r="19" ht="20.1" customHeight="1" spans="1:14">
      <c r="A19" s="22">
        <v>17</v>
      </c>
      <c r="B19" s="23" t="s">
        <v>1615</v>
      </c>
      <c r="C19" s="24" t="str">
        <f>VLOOKUP(B19,教师基础数据!$B$2:$G4443,3,FALSE)</f>
        <v>电子系</v>
      </c>
      <c r="D19" s="24" t="str">
        <f>VLOOKUP(B19,教师基础数据!$B$2:$G657,4,FALSE)</f>
        <v>专职</v>
      </c>
      <c r="E19" s="24" t="str">
        <f>VLOOKUP(B19,教师基础数据!$B$2:$G4690,5,FALSE)</f>
        <v>应用电子技术教研室</v>
      </c>
      <c r="F19" s="22">
        <f t="shared" si="0"/>
        <v>0</v>
      </c>
      <c r="G19" s="25">
        <f>(IF(COUNTIF(课表!$C$169:$C$321,B19)&gt;=2,1,COUNTIF(课表!$C$169:$C$321,B19))+IF(COUNTIF(课表!$D$169:$D$321,B19)&gt;=2,1,COUNTIF(课表!D$169:$D$321,B19))+IF(COUNTIF(课表!$E$170:$E$321,B19)&gt;=2,1,COUNTIF(课表!$E$170:$E$321,B19))+IF(COUNTIF(课表!$F$169:$F$321,B19)&gt;=2,1,COUNTIF(课表!$F$169:$F$321,B19)))*2</f>
        <v>0</v>
      </c>
      <c r="H19" s="25">
        <f>(IF(COUNTIF(课表!$H$170:$H$321,B19)&gt;=2,1,COUNTIF(课表!$H$170:$H$321,B19))+IF(COUNTIF(课表!$I$169:$I$321,B19)&gt;=2,1,COUNTIF(课表!$I$169:$I$321,B19))+IF(COUNTIF(课表!$J$169:$J$321,B19)&gt;=2,1,COUNTIF(课表!$J$169:$J$321,B19))+IF(COUNTIF(课表!$K$170:$K$321,B19)&gt;=2,1,COUNTIF(课表!$K$170:$K$321,B19)))*2</f>
        <v>0</v>
      </c>
      <c r="I19" s="25">
        <f>(IF(COUNTIF(课表!$M$169:$M$321,B19)&gt;=2,1,COUNTIF(课表!$M$169:$M$321,B19))+IF(COUNTIF(课表!$N$169:$N$321,B19)&gt;=2,1,COUNTIF(课表!$N$169:$N$321,B19))+IF(COUNTIF(课表!$O$169:$O$321,B19)&gt;=2,1,COUNTIF(课表!$O$169:$O$321,B19))+IF(COUNTIF(课表!$P$169:$P$321,B19)&gt;=2,1,COUNTIF(课表!$P$169:$P$321,B19)))*2</f>
        <v>0</v>
      </c>
      <c r="J19" s="25">
        <f>(IF(COUNTIF(课表!$R$169:$R$321,B19)&gt;=2,1,COUNTIF(课表!$R$169:$R$321,B19))+IF(COUNTIF(课表!$S$169:$S$321,B19)&gt;=2,1,COUNTIF(课表!$S$169:$S$321,B19))+IF(COUNTIF(课表!$T$169:$T$321,B19)&gt;=2,1,COUNTIF(课表!$T$169:$T$321,B19))+IF(COUNTIF(课表!$U$169:$U$321,B19)&gt;=2,1,COUNTIF(课表!$U$169:$U$321,B19)))*2</f>
        <v>0</v>
      </c>
      <c r="K19" s="25">
        <f>(IF(COUNTIF(课表!$W$169:$W$321,B19)&gt;=2,1,COUNTIF(课表!$W$169:$W$321,B19))+IF(COUNTIF(课表!$X$169:$X$321,B19)&gt;=2,1,COUNTIF(课表!$X$169:$X$321,B19)))*2+(IF(COUNTIF(课表!$Y$169:$Y$321,B19)&gt;=2,1,COUNTIF(课表!$Y$169:$Y$321,B19))+IF(COUNTIF(课表!$Z$169:$Z$321,B19)&gt;=2,1,COUNTIF(课表!$Z$169:$Z$321,B19)))*2</f>
        <v>0</v>
      </c>
      <c r="L19" s="25">
        <f>(IF(COUNTIF(课表!$AA$169:$AA$321,B19)&gt;=2,1,COUNTIF(课表!$AA$169:$AA$321,B19))+IF(COUNTIF(课表!$AB$169:$AB$321,B19)&gt;=2,1,COUNTIF(课表!$AB$169:$AB$321,B19))+IF(COUNTIF(课表!$AC$169:$AC$321,B19)&gt;=2,1,COUNTIF(课表!$AC$169:$AC$321,B19))+IF(COUNTIF(课表!$AD$169:$AD$321,B19)&gt;=2,1,COUNTIF(课表!$AD$169:$AD$321,B19)))*2</f>
        <v>0</v>
      </c>
      <c r="M19" s="25">
        <f>(IF(COUNTIF(课表!$AE$169:$AE$321,B19)&gt;=2,1,COUNTIF(课表!$AE$169:$AE$321,B19))+IF(COUNTIF(课表!$AF$169:$AF$321,B19)&gt;=2,1,COUNTIF(课表!$AF$169:$AF$321,B19))+IF(COUNTIF(课表!$AG$169:$AG$321,B19)&gt;=2,1,COUNTIF(课表!$AG$169:$AG$321,B19))+IF(COUNTIF(课表!$AH$169:$AH$321,B19)&gt;=2,1,COUNTIF(课表!$AH$169:$AH$321,B19)))*2</f>
        <v>0</v>
      </c>
      <c r="N19" s="25">
        <f t="shared" si="1"/>
        <v>0</v>
      </c>
    </row>
    <row r="20" ht="20.1" customHeight="1" spans="1:14">
      <c r="A20" s="22">
        <v>18</v>
      </c>
      <c r="B20" s="23" t="s">
        <v>1342</v>
      </c>
      <c r="C20" s="24" t="str">
        <f>VLOOKUP(B20,教师基础数据!$B$2:$G4462,3,FALSE)</f>
        <v>电子系</v>
      </c>
      <c r="D20" s="24" t="str">
        <f>VLOOKUP(B20,教师基础数据!$B$2:$G479,4,FALSE)</f>
        <v>专职</v>
      </c>
      <c r="E20" s="24" t="str">
        <f>VLOOKUP(B20,教师基础数据!$B$2:$G4512,5,FALSE)</f>
        <v>应用电子技术教研室</v>
      </c>
      <c r="F20" s="22">
        <f t="shared" si="0"/>
        <v>4</v>
      </c>
      <c r="G20" s="25">
        <f>(IF(COUNTIF(课表!$C$169:$C$321,B20)&gt;=2,1,COUNTIF(课表!$C$169:$C$321,B20))+IF(COUNTIF(课表!$D$169:$D$321,B20)&gt;=2,1,COUNTIF(课表!D$169:$D$321,B20))+IF(COUNTIF(课表!$E$170:$E$321,B20)&gt;=2,1,COUNTIF(课表!$E$170:$E$321,B20))+IF(COUNTIF(课表!$F$169:$F$321,B20)&gt;=2,1,COUNTIF(课表!$F$169:$F$321,B20)))*2</f>
        <v>6</v>
      </c>
      <c r="H20" s="25">
        <f>(IF(COUNTIF(课表!$H$170:$H$321,B20)&gt;=2,1,COUNTIF(课表!$H$170:$H$321,B20))+IF(COUNTIF(课表!$I$169:$I$321,B20)&gt;=2,1,COUNTIF(课表!$I$169:$I$321,B20))+IF(COUNTIF(课表!$J$169:$J$321,B20)&gt;=2,1,COUNTIF(课表!$J$169:$J$321,B20))+IF(COUNTIF(课表!$K$170:$K$321,B20)&gt;=2,1,COUNTIF(课表!$K$170:$K$321,B20)))*2</f>
        <v>4</v>
      </c>
      <c r="I20" s="25">
        <f>(IF(COUNTIF(课表!$M$169:$M$321,B20)&gt;=2,1,COUNTIF(课表!$M$169:$M$321,B20))+IF(COUNTIF(课表!$N$169:$N$321,B20)&gt;=2,1,COUNTIF(课表!$N$169:$N$321,B20))+IF(COUNTIF(课表!$O$169:$O$321,B20)&gt;=2,1,COUNTIF(课表!$O$169:$O$321,B20))+IF(COUNTIF(课表!$P$169:$P$321,B20)&gt;=2,1,COUNTIF(课表!$P$169:$P$321,B20)))*2</f>
        <v>4</v>
      </c>
      <c r="J20" s="25">
        <f>(IF(COUNTIF(课表!$R$169:$R$321,B20)&gt;=2,1,COUNTIF(课表!$R$169:$R$321,B20))+IF(COUNTIF(课表!$S$169:$S$321,B20)&gt;=2,1,COUNTIF(课表!$S$169:$S$321,B20))+IF(COUNTIF(课表!$T$169:$T$321,B20)&gt;=2,1,COUNTIF(课表!$T$169:$T$321,B20))+IF(COUNTIF(课表!$U$169:$U$321,B20)&gt;=2,1,COUNTIF(课表!$U$169:$U$321,B20)))*2</f>
        <v>4</v>
      </c>
      <c r="K20" s="25">
        <f>(IF(COUNTIF(课表!$W$169:$W$321,B20)&gt;=2,1,COUNTIF(课表!$W$169:$W$321,B20))+IF(COUNTIF(课表!$X$169:$X$321,B20)&gt;=2,1,COUNTIF(课表!$X$169:$X$321,B20)))*2+(IF(COUNTIF(课表!$Y$169:$Y$321,B20)&gt;=2,1,COUNTIF(课表!$Y$169:$Y$321,B20))+IF(COUNTIF(课表!$Z$169:$Z$321,B20)&gt;=2,1,COUNTIF(课表!$Z$169:$Z$321,B20)))*2</f>
        <v>0</v>
      </c>
      <c r="L20" s="25">
        <f>(IF(COUNTIF(课表!$AA$169:$AA$321,B20)&gt;=2,1,COUNTIF(课表!$AA$169:$AA$321,B20))+IF(COUNTIF(课表!$AB$169:$AB$321,B20)&gt;=2,1,COUNTIF(课表!$AB$169:$AB$321,B20))+IF(COUNTIF(课表!$AC$169:$AC$321,B20)&gt;=2,1,COUNTIF(课表!$AC$169:$AC$321,B20))+IF(COUNTIF(课表!$AD$169:$AD$321,B20)&gt;=2,1,COUNTIF(课表!$AD$169:$AD$321,B20)))*2</f>
        <v>0</v>
      </c>
      <c r="M20" s="25">
        <f>(IF(COUNTIF(课表!$AE$169:$AE$321,B20)&gt;=2,1,COUNTIF(课表!$AE$169:$AE$321,B20))+IF(COUNTIF(课表!$AF$169:$AF$321,B20)&gt;=2,1,COUNTIF(课表!$AF$169:$AF$321,B20))+IF(COUNTIF(课表!$AG$169:$AG$321,B20)&gt;=2,1,COUNTIF(课表!$AG$169:$AG$321,B20))+IF(COUNTIF(课表!$AH$169:$AH$321,B20)&gt;=2,1,COUNTIF(课表!$AH$169:$AH$321,B20)))*2</f>
        <v>0</v>
      </c>
      <c r="N20" s="25">
        <f t="shared" si="1"/>
        <v>18</v>
      </c>
    </row>
    <row r="21" ht="20.1" customHeight="1" spans="1:14">
      <c r="A21" s="22">
        <v>19</v>
      </c>
      <c r="B21" s="26" t="s">
        <v>1175</v>
      </c>
      <c r="C21" s="24" t="str">
        <f>VLOOKUP(B21,教师基础数据!$B$2:$G4582,3,FALSE)</f>
        <v>电子系</v>
      </c>
      <c r="D21" s="24" t="str">
        <f>VLOOKUP(B21,教师基础数据!$B$2:$G623,4,FALSE)</f>
        <v>专职</v>
      </c>
      <c r="E21" s="24" t="str">
        <f>VLOOKUP(B21,教师基础数据!$B$2:$G4656,5,FALSE)</f>
        <v>应用电子技术教研室</v>
      </c>
      <c r="F21" s="22">
        <f t="shared" si="0"/>
        <v>2</v>
      </c>
      <c r="G21" s="25">
        <f>(IF(COUNTIF(课表!$C$169:$C$321,B21)&gt;=2,1,COUNTIF(课表!$C$169:$C$321,B21))+IF(COUNTIF(课表!$D$169:$D$321,B21)&gt;=2,1,COUNTIF(课表!D$169:$D$321,B21))+IF(COUNTIF(课表!$E$170:$E$321,B21)&gt;=2,1,COUNTIF(课表!$E$170:$E$321,B21))+IF(COUNTIF(课表!$F$169:$F$321,B21)&gt;=2,1,COUNTIF(课表!$F$169:$F$321,B21)))*2</f>
        <v>0</v>
      </c>
      <c r="H21" s="25">
        <f>(IF(COUNTIF(课表!$H$170:$H$321,B21)&gt;=2,1,COUNTIF(课表!$H$170:$H$321,B21))+IF(COUNTIF(课表!$I$169:$I$321,B21)&gt;=2,1,COUNTIF(课表!$I$169:$I$321,B21))+IF(COUNTIF(课表!$J$169:$J$321,B21)&gt;=2,1,COUNTIF(课表!$J$169:$J$321,B21))+IF(COUNTIF(课表!$K$170:$K$321,B21)&gt;=2,1,COUNTIF(课表!$K$170:$K$321,B21)))*2</f>
        <v>0</v>
      </c>
      <c r="I21" s="25">
        <f>(IF(COUNTIF(课表!$M$169:$M$321,B21)&gt;=2,1,COUNTIF(课表!$M$169:$M$321,B21))+IF(COUNTIF(课表!$N$169:$N$321,B21)&gt;=2,1,COUNTIF(课表!$N$169:$N$321,B21))+IF(COUNTIF(课表!$O$169:$O$321,B21)&gt;=2,1,COUNTIF(课表!$O$169:$O$321,B21))+IF(COUNTIF(课表!$P$169:$P$321,B21)&gt;=2,1,COUNTIF(课表!$P$169:$P$321,B21)))*2</f>
        <v>6</v>
      </c>
      <c r="J21" s="25">
        <f>(IF(COUNTIF(课表!$R$169:$R$321,B21)&gt;=2,1,COUNTIF(课表!$R$169:$R$321,B21))+IF(COUNTIF(课表!$S$169:$S$321,B21)&gt;=2,1,COUNTIF(课表!$S$169:$S$321,B21))+IF(COUNTIF(课表!$T$169:$T$321,B21)&gt;=2,1,COUNTIF(课表!$T$169:$T$321,B21))+IF(COUNTIF(课表!$U$169:$U$321,B21)&gt;=2,1,COUNTIF(课表!$U$169:$U$321,B21)))*2</f>
        <v>0</v>
      </c>
      <c r="K21" s="25">
        <f>(IF(COUNTIF(课表!$W$169:$W$321,B21)&gt;=2,1,COUNTIF(课表!$W$169:$W$321,B21))+IF(COUNTIF(课表!$X$169:$X$321,B21)&gt;=2,1,COUNTIF(课表!$X$169:$X$321,B21)))*2+(IF(COUNTIF(课表!$Y$169:$Y$321,B21)&gt;=2,1,COUNTIF(课表!$Y$169:$Y$321,B21))+IF(COUNTIF(课表!$Z$169:$Z$321,B21)&gt;=2,1,COUNTIF(课表!$Z$169:$Z$321,B21)))*2</f>
        <v>0</v>
      </c>
      <c r="L21" s="25">
        <f>(IF(COUNTIF(课表!$AA$169:$AA$321,B21)&gt;=2,1,COUNTIF(课表!$AA$169:$AA$321,B21))+IF(COUNTIF(课表!$AB$169:$AB$321,B21)&gt;=2,1,COUNTIF(课表!$AB$169:$AB$321,B21))+IF(COUNTIF(课表!$AC$169:$AC$321,B21)&gt;=2,1,COUNTIF(课表!$AC$169:$AC$321,B21))+IF(COUNTIF(课表!$AD$169:$AD$321,B21)&gt;=2,1,COUNTIF(课表!$AD$169:$AD$321,B21)))*2</f>
        <v>6</v>
      </c>
      <c r="M21" s="25">
        <f>(IF(COUNTIF(课表!$AE$169:$AE$321,B21)&gt;=2,1,COUNTIF(课表!$AE$169:$AE$321,B21))+IF(COUNTIF(课表!$AF$169:$AF$321,B21)&gt;=2,1,COUNTIF(课表!$AF$169:$AF$321,B21))+IF(COUNTIF(课表!$AG$169:$AG$321,B21)&gt;=2,1,COUNTIF(课表!$AG$169:$AG$321,B21))+IF(COUNTIF(课表!$AH$169:$AH$321,B21)&gt;=2,1,COUNTIF(课表!$AH$169:$AH$321,B21)))*2</f>
        <v>0</v>
      </c>
      <c r="N21" s="25">
        <f t="shared" si="1"/>
        <v>12</v>
      </c>
    </row>
    <row r="22" ht="20.1" customHeight="1" spans="1:14">
      <c r="A22" s="22">
        <v>20</v>
      </c>
      <c r="B22" s="26" t="s">
        <v>1071</v>
      </c>
      <c r="C22" s="24" t="str">
        <f>VLOOKUP(B22,教师基础数据!$B$2:$G4591,3,FALSE)</f>
        <v>电子系</v>
      </c>
      <c r="D22" s="24" t="str">
        <f>VLOOKUP(B22,教师基础数据!$B$2:$G592,4,FALSE)</f>
        <v>专职</v>
      </c>
      <c r="E22" s="24" t="str">
        <f>VLOOKUP(B22,教师基础数据!$B$2:$G4625,5,FALSE)</f>
        <v>应用电子技术教研室</v>
      </c>
      <c r="F22" s="22">
        <f t="shared" si="0"/>
        <v>3</v>
      </c>
      <c r="G22" s="25">
        <f>(IF(COUNTIF(课表!$C$169:$C$321,B22)&gt;=2,1,COUNTIF(课表!$C$169:$C$321,B22))+IF(COUNTIF(课表!$D$169:$D$321,B22)&gt;=2,1,COUNTIF(课表!D$169:$D$321,B22))+IF(COUNTIF(课表!$E$170:$E$321,B22)&gt;=2,1,COUNTIF(课表!$E$170:$E$321,B22))+IF(COUNTIF(课表!$F$169:$F$321,B22)&gt;=2,1,COUNTIF(课表!$F$169:$F$321,B22)))*2</f>
        <v>4</v>
      </c>
      <c r="H22" s="25">
        <f>(IF(COUNTIF(课表!$H$170:$H$321,B22)&gt;=2,1,COUNTIF(课表!$H$170:$H$321,B22))+IF(COUNTIF(课表!$I$169:$I$321,B22)&gt;=2,1,COUNTIF(课表!$I$169:$I$321,B22))+IF(COUNTIF(课表!$J$169:$J$321,B22)&gt;=2,1,COUNTIF(课表!$J$169:$J$321,B22))+IF(COUNTIF(课表!$K$170:$K$321,B22)&gt;=2,1,COUNTIF(课表!$K$170:$K$321,B22)))*2</f>
        <v>0</v>
      </c>
      <c r="I22" s="25">
        <f>(IF(COUNTIF(课表!$M$169:$M$321,B22)&gt;=2,1,COUNTIF(课表!$M$169:$M$321,B22))+IF(COUNTIF(课表!$N$169:$N$321,B22)&gt;=2,1,COUNTIF(课表!$N$169:$N$321,B22))+IF(COUNTIF(课表!$O$169:$O$321,B22)&gt;=2,1,COUNTIF(课表!$O$169:$O$321,B22))+IF(COUNTIF(课表!$P$169:$P$321,B22)&gt;=2,1,COUNTIF(课表!$P$169:$P$321,B22)))*2</f>
        <v>4</v>
      </c>
      <c r="J22" s="25">
        <f>(IF(COUNTIF(课表!$R$169:$R$321,B22)&gt;=2,1,COUNTIF(课表!$R$169:$R$321,B22))+IF(COUNTIF(课表!$S$169:$S$321,B22)&gt;=2,1,COUNTIF(课表!$S$169:$S$321,B22))+IF(COUNTIF(课表!$T$169:$T$321,B22)&gt;=2,1,COUNTIF(课表!$T$169:$T$321,B22))+IF(COUNTIF(课表!$U$169:$U$321,B22)&gt;=2,1,COUNTIF(课表!$U$169:$U$321,B22)))*2</f>
        <v>4</v>
      </c>
      <c r="K22" s="25">
        <f>(IF(COUNTIF(课表!$W$169:$W$321,B22)&gt;=2,1,COUNTIF(课表!$W$169:$W$321,B22))+IF(COUNTIF(课表!$X$169:$X$321,B22)&gt;=2,1,COUNTIF(课表!$X$169:$X$321,B22)))*2+(IF(COUNTIF(课表!$Y$169:$Y$321,B22)&gt;=2,1,COUNTIF(课表!$Y$169:$Y$321,B22))+IF(COUNTIF(课表!$Z$169:$Z$321,B22)&gt;=2,1,COUNTIF(课表!$Z$169:$Z$321,B22)))*2</f>
        <v>0</v>
      </c>
      <c r="L22" s="25">
        <f>(IF(COUNTIF(课表!$AA$169:$AA$321,B22)&gt;=2,1,COUNTIF(课表!$AA$169:$AA$321,B22))+IF(COUNTIF(课表!$AB$169:$AB$321,B22)&gt;=2,1,COUNTIF(课表!$AB$169:$AB$321,B22))+IF(COUNTIF(课表!$AC$169:$AC$321,B22)&gt;=2,1,COUNTIF(课表!$AC$169:$AC$321,B22))+IF(COUNTIF(课表!$AD$169:$AD$321,B22)&gt;=2,1,COUNTIF(课表!$AD$169:$AD$321,B22)))*2</f>
        <v>0</v>
      </c>
      <c r="M22" s="25">
        <f>(IF(COUNTIF(课表!$AE$169:$AE$321,B22)&gt;=2,1,COUNTIF(课表!$AE$169:$AE$321,B22))+IF(COUNTIF(课表!$AF$169:$AF$321,B22)&gt;=2,1,COUNTIF(课表!$AF$169:$AF$321,B22))+IF(COUNTIF(课表!$AG$169:$AG$321,B22)&gt;=2,1,COUNTIF(课表!$AG$169:$AG$321,B22))+IF(COUNTIF(课表!$AH$169:$AH$321,B22)&gt;=2,1,COUNTIF(课表!$AH$169:$AH$321,B22)))*2</f>
        <v>0</v>
      </c>
      <c r="N22" s="25">
        <f t="shared" si="1"/>
        <v>12</v>
      </c>
    </row>
    <row r="23" ht="20.1" customHeight="1" spans="1:14">
      <c r="A23" s="22">
        <v>21</v>
      </c>
      <c r="B23" s="26" t="s">
        <v>1137</v>
      </c>
      <c r="C23" s="24" t="str">
        <f>VLOOKUP(B23,教师基础数据!$B$2:$G4706,3,FALSE)</f>
        <v>电子系</v>
      </c>
      <c r="D23" s="24" t="str">
        <f>VLOOKUP(B23,教师基础数据!$B$2:$G705,4,FALSE)</f>
        <v>专职</v>
      </c>
      <c r="E23" s="24" t="str">
        <f>VLOOKUP(B23,教师基础数据!$B$2:$G4739,5,FALSE)</f>
        <v>应用电子技术教研室</v>
      </c>
      <c r="F23" s="22">
        <f t="shared" si="0"/>
        <v>4</v>
      </c>
      <c r="G23" s="25">
        <f>(IF(COUNTIF(课表!$C$169:$C$321,B23)&gt;=2,1,COUNTIF(课表!$C$169:$C$321,B23))+IF(COUNTIF(课表!$D$169:$D$321,B23)&gt;=2,1,COUNTIF(课表!D$169:$D$321,B23))+IF(COUNTIF(课表!$E$170:$E$321,B23)&gt;=2,1,COUNTIF(课表!$E$170:$E$321,B23))+IF(COUNTIF(课表!$F$169:$F$321,B23)&gt;=2,1,COUNTIF(课表!$F$169:$F$321,B23)))*2</f>
        <v>4</v>
      </c>
      <c r="H23" s="25">
        <f>(IF(COUNTIF(课表!$H$170:$H$321,B23)&gt;=2,1,COUNTIF(课表!$H$170:$H$321,B23))+IF(COUNTIF(课表!$I$169:$I$321,B23)&gt;=2,1,COUNTIF(课表!$I$169:$I$321,B23))+IF(COUNTIF(课表!$J$169:$J$321,B23)&gt;=2,1,COUNTIF(课表!$J$169:$J$321,B23))+IF(COUNTIF(课表!$K$170:$K$321,B23)&gt;=2,1,COUNTIF(课表!$K$170:$K$321,B23)))*2</f>
        <v>4</v>
      </c>
      <c r="I23" s="25">
        <f>(IF(COUNTIF(课表!$M$169:$M$321,B23)&gt;=2,1,COUNTIF(课表!$M$169:$M$321,B23))+IF(COUNTIF(课表!$N$169:$N$321,B23)&gt;=2,1,COUNTIF(课表!$N$169:$N$321,B23))+IF(COUNTIF(课表!$O$169:$O$321,B23)&gt;=2,1,COUNTIF(课表!$O$169:$O$321,B23))+IF(COUNTIF(课表!$P$169:$P$321,B23)&gt;=2,1,COUNTIF(课表!$P$169:$P$321,B23)))*2</f>
        <v>0</v>
      </c>
      <c r="J23" s="25">
        <f>(IF(COUNTIF(课表!$R$169:$R$321,B23)&gt;=2,1,COUNTIF(课表!$R$169:$R$321,B23))+IF(COUNTIF(课表!$S$169:$S$321,B23)&gt;=2,1,COUNTIF(课表!$S$169:$S$321,B23))+IF(COUNTIF(课表!$T$169:$T$321,B23)&gt;=2,1,COUNTIF(课表!$T$169:$T$321,B23))+IF(COUNTIF(课表!$U$169:$U$321,B23)&gt;=2,1,COUNTIF(课表!$U$169:$U$321,B23)))*2</f>
        <v>4</v>
      </c>
      <c r="K23" s="25">
        <f>(IF(COUNTIF(课表!$W$169:$W$321,B23)&gt;=2,1,COUNTIF(课表!$W$169:$W$321,B23))+IF(COUNTIF(课表!$X$169:$X$321,B23)&gt;=2,1,COUNTIF(课表!$X$169:$X$321,B23)))*2+(IF(COUNTIF(课表!$Y$169:$Y$321,B23)&gt;=2,1,COUNTIF(课表!$Y$169:$Y$321,B23))+IF(COUNTIF(课表!$Z$169:$Z$321,B23)&gt;=2,1,COUNTIF(课表!$Z$169:$Z$321,B23)))*2</f>
        <v>0</v>
      </c>
      <c r="L23" s="25">
        <f>(IF(COUNTIF(课表!$AA$169:$AA$321,B23)&gt;=2,1,COUNTIF(课表!$AA$169:$AA$321,B23))+IF(COUNTIF(课表!$AB$169:$AB$321,B23)&gt;=2,1,COUNTIF(课表!$AB$169:$AB$321,B23))+IF(COUNTIF(课表!$AC$169:$AC$321,B23)&gt;=2,1,COUNTIF(课表!$AC$169:$AC$321,B23))+IF(COUNTIF(课表!$AD$169:$AD$321,B23)&gt;=2,1,COUNTIF(课表!$AD$169:$AD$321,B23)))*2</f>
        <v>4</v>
      </c>
      <c r="M23" s="25">
        <f>(IF(COUNTIF(课表!$AE$169:$AE$321,B23)&gt;=2,1,COUNTIF(课表!$AE$169:$AE$321,B23))+IF(COUNTIF(课表!$AF$169:$AF$321,B23)&gt;=2,1,COUNTIF(课表!$AF$169:$AF$321,B23))+IF(COUNTIF(课表!$AG$169:$AG$321,B23)&gt;=2,1,COUNTIF(课表!$AG$169:$AG$321,B23))+IF(COUNTIF(课表!$AH$169:$AH$321,B23)&gt;=2,1,COUNTIF(课表!$AH$169:$AH$321,B23)))*2</f>
        <v>0</v>
      </c>
      <c r="N23" s="25">
        <f t="shared" si="1"/>
        <v>16</v>
      </c>
    </row>
    <row r="24" ht="20.1" customHeight="1" spans="1:14">
      <c r="A24" s="22">
        <v>22</v>
      </c>
      <c r="B24" s="23" t="s">
        <v>1046</v>
      </c>
      <c r="C24" s="24" t="str">
        <f>VLOOKUP(B24,教师基础数据!$B$2:$G4722,3,FALSE)</f>
        <v>动科系</v>
      </c>
      <c r="D24" s="24" t="str">
        <f>VLOOKUP(B24,教师基础数据!$B$2:$G469,4,FALSE)</f>
        <v>兼职</v>
      </c>
      <c r="E24" s="24" t="str">
        <f>VLOOKUP(B24,教师基础数据!$B$2:$G4502,5,FALSE)</f>
        <v>畜牧水产</v>
      </c>
      <c r="F24" s="22">
        <f t="shared" si="0"/>
        <v>3</v>
      </c>
      <c r="G24" s="25">
        <f>(IF(COUNTIF(课表!$C$169:$C$321,B24)&gt;=2,1,COUNTIF(课表!$C$169:$C$321,B24))+IF(COUNTIF(课表!$D$169:$D$321,B24)&gt;=2,1,COUNTIF(课表!D$169:$D$321,B24))+IF(COUNTIF(课表!$E$170:$E$321,B24)&gt;=2,1,COUNTIF(课表!$E$170:$E$321,B24))+IF(COUNTIF(课表!$F$169:$F$321,B24)&gt;=2,1,COUNTIF(课表!$F$169:$F$321,B24)))*2</f>
        <v>4</v>
      </c>
      <c r="H24" s="25">
        <f>(IF(COUNTIF(课表!$H$170:$H$321,B24)&gt;=2,1,COUNTIF(课表!$H$170:$H$321,B24))+IF(COUNTIF(课表!$I$169:$I$321,B24)&gt;=2,1,COUNTIF(课表!$I$169:$I$321,B24))+IF(COUNTIF(课表!$J$169:$J$321,B24)&gt;=2,1,COUNTIF(课表!$J$169:$J$321,B24))+IF(COUNTIF(课表!$K$170:$K$321,B24)&gt;=2,1,COUNTIF(课表!$K$170:$K$321,B24)))*2</f>
        <v>0</v>
      </c>
      <c r="I24" s="25">
        <f>(IF(COUNTIF(课表!$M$169:$M$321,B24)&gt;=2,1,COUNTIF(课表!$M$169:$M$321,B24))+IF(COUNTIF(课表!$N$169:$N$321,B24)&gt;=2,1,COUNTIF(课表!$N$169:$N$321,B24))+IF(COUNTIF(课表!$O$169:$O$321,B24)&gt;=2,1,COUNTIF(课表!$O$169:$O$321,B24))+IF(COUNTIF(课表!$P$169:$P$321,B24)&gt;=2,1,COUNTIF(课表!$P$169:$P$321,B24)))*2</f>
        <v>4</v>
      </c>
      <c r="J24" s="25">
        <f>(IF(COUNTIF(课表!$R$169:$R$321,B24)&gt;=2,1,COUNTIF(课表!$R$169:$R$321,B24))+IF(COUNTIF(课表!$S$169:$S$321,B24)&gt;=2,1,COUNTIF(课表!$S$169:$S$321,B24))+IF(COUNTIF(课表!$T$169:$T$321,B24)&gt;=2,1,COUNTIF(课表!$T$169:$T$321,B24))+IF(COUNTIF(课表!$U$169:$U$321,B24)&gt;=2,1,COUNTIF(课表!$U$169:$U$321,B24)))*2</f>
        <v>4</v>
      </c>
      <c r="K24" s="25">
        <f>(IF(COUNTIF(课表!$W$169:$W$321,B24)&gt;=2,1,COUNTIF(课表!$W$169:$W$321,B24))+IF(COUNTIF(课表!$X$169:$X$321,B24)&gt;=2,1,COUNTIF(课表!$X$169:$X$321,B24)))*2+(IF(COUNTIF(课表!$Y$169:$Y$321,B24)&gt;=2,1,COUNTIF(课表!$Y$169:$Y$321,B24))+IF(COUNTIF(课表!$Z$169:$Z$321,B24)&gt;=2,1,COUNTIF(课表!$Z$169:$Z$321,B24)))*2</f>
        <v>0</v>
      </c>
      <c r="L24" s="25">
        <f>(IF(COUNTIF(课表!$AA$169:$AA$321,B24)&gt;=2,1,COUNTIF(课表!$AA$169:$AA$321,B24))+IF(COUNTIF(课表!$AB$169:$AB$321,B24)&gt;=2,1,COUNTIF(课表!$AB$169:$AB$321,B24))+IF(COUNTIF(课表!$AC$169:$AC$321,B24)&gt;=2,1,COUNTIF(课表!$AC$169:$AC$321,B24))+IF(COUNTIF(课表!$AD$169:$AD$321,B24)&gt;=2,1,COUNTIF(课表!$AD$169:$AD$321,B24)))*2</f>
        <v>0</v>
      </c>
      <c r="M24" s="25">
        <f>(IF(COUNTIF(课表!$AE$169:$AE$321,B24)&gt;=2,1,COUNTIF(课表!$AE$169:$AE$321,B24))+IF(COUNTIF(课表!$AF$169:$AF$321,B24)&gt;=2,1,COUNTIF(课表!$AF$169:$AF$321,B24))+IF(COUNTIF(课表!$AG$169:$AG$321,B24)&gt;=2,1,COUNTIF(课表!$AG$169:$AG$321,B24))+IF(COUNTIF(课表!$AH$169:$AH$321,B24)&gt;=2,1,COUNTIF(课表!$AH$169:$AH$321,B24)))*2</f>
        <v>0</v>
      </c>
      <c r="N24" s="25">
        <f t="shared" si="1"/>
        <v>12</v>
      </c>
    </row>
    <row r="25" ht="20.1" customHeight="1" spans="1:14">
      <c r="A25" s="22">
        <v>23</v>
      </c>
      <c r="B25" s="23" t="s">
        <v>1077</v>
      </c>
      <c r="C25" s="24" t="str">
        <f>VLOOKUP(B25,教师基础数据!$B$2:$G4470,3,FALSE)</f>
        <v>动科系</v>
      </c>
      <c r="D25" s="24" t="str">
        <f>VLOOKUP(B25,教师基础数据!$B$2:$G670,4,FALSE)</f>
        <v>兼职</v>
      </c>
      <c r="E25" s="24" t="str">
        <f>VLOOKUP(B25,教师基础数据!$B$2:$G4703,5,FALSE)</f>
        <v>畜牧水产</v>
      </c>
      <c r="F25" s="22">
        <f t="shared" si="0"/>
        <v>1</v>
      </c>
      <c r="G25" s="25">
        <f>(IF(COUNTIF(课表!$C$169:$C$321,B25)&gt;=2,1,COUNTIF(课表!$C$169:$C$321,B25))+IF(COUNTIF(课表!$D$169:$D$321,B25)&gt;=2,1,COUNTIF(课表!D$169:$D$321,B25))+IF(COUNTIF(课表!$E$170:$E$321,B25)&gt;=2,1,COUNTIF(课表!$E$170:$E$321,B25))+IF(COUNTIF(课表!$F$169:$F$321,B25)&gt;=2,1,COUNTIF(课表!$F$169:$F$321,B25)))*2</f>
        <v>0</v>
      </c>
      <c r="H25" s="25">
        <f>(IF(COUNTIF(课表!$H$170:$H$321,B25)&gt;=2,1,COUNTIF(课表!$H$170:$H$321,B25))+IF(COUNTIF(课表!$I$169:$I$321,B25)&gt;=2,1,COUNTIF(课表!$I$169:$I$321,B25))+IF(COUNTIF(课表!$J$169:$J$321,B25)&gt;=2,1,COUNTIF(课表!$J$169:$J$321,B25))+IF(COUNTIF(课表!$K$170:$K$321,B25)&gt;=2,1,COUNTIF(课表!$K$170:$K$321,B25)))*2</f>
        <v>0</v>
      </c>
      <c r="I25" s="25">
        <f>(IF(COUNTIF(课表!$M$169:$M$321,B25)&gt;=2,1,COUNTIF(课表!$M$169:$M$321,B25))+IF(COUNTIF(课表!$N$169:$N$321,B25)&gt;=2,1,COUNTIF(课表!$N$169:$N$321,B25))+IF(COUNTIF(课表!$O$169:$O$321,B25)&gt;=2,1,COUNTIF(课表!$O$169:$O$321,B25))+IF(COUNTIF(课表!$P$169:$P$321,B25)&gt;=2,1,COUNTIF(课表!$P$169:$P$321,B25)))*2</f>
        <v>0</v>
      </c>
      <c r="J25" s="25">
        <f>(IF(COUNTIF(课表!$R$169:$R$321,B25)&gt;=2,1,COUNTIF(课表!$R$169:$R$321,B25))+IF(COUNTIF(课表!$S$169:$S$321,B25)&gt;=2,1,COUNTIF(课表!$S$169:$S$321,B25))+IF(COUNTIF(课表!$T$169:$T$321,B25)&gt;=2,1,COUNTIF(课表!$T$169:$T$321,B25))+IF(COUNTIF(课表!$U$169:$U$321,B25)&gt;=2,1,COUNTIF(课表!$U$169:$U$321,B25)))*2</f>
        <v>0</v>
      </c>
      <c r="K25" s="25">
        <f>(IF(COUNTIF(课表!$W$169:$W$321,B25)&gt;=2,1,COUNTIF(课表!$W$169:$W$321,B25))+IF(COUNTIF(课表!$X$169:$X$321,B25)&gt;=2,1,COUNTIF(课表!$X$169:$X$321,B25)))*2+(IF(COUNTIF(课表!$Y$169:$Y$321,B25)&gt;=2,1,COUNTIF(课表!$Y$169:$Y$321,B25))+IF(COUNTIF(课表!$Z$169:$Z$321,B25)&gt;=2,1,COUNTIF(课表!$Z$169:$Z$321,B25)))*2</f>
        <v>4</v>
      </c>
      <c r="L25" s="25">
        <f>(IF(COUNTIF(课表!$AA$169:$AA$321,B25)&gt;=2,1,COUNTIF(课表!$AA$169:$AA$321,B25))+IF(COUNTIF(课表!$AB$169:$AB$321,B25)&gt;=2,1,COUNTIF(课表!$AB$169:$AB$321,B25))+IF(COUNTIF(课表!$AC$169:$AC$321,B25)&gt;=2,1,COUNTIF(课表!$AC$169:$AC$321,B25))+IF(COUNTIF(课表!$AD$169:$AD$321,B25)&gt;=2,1,COUNTIF(课表!$AD$169:$AD$321,B25)))*2</f>
        <v>0</v>
      </c>
      <c r="M25" s="25">
        <f>(IF(COUNTIF(课表!$AE$169:$AE$321,B25)&gt;=2,1,COUNTIF(课表!$AE$169:$AE$321,B25))+IF(COUNTIF(课表!$AF$169:$AF$321,B25)&gt;=2,1,COUNTIF(课表!$AF$169:$AF$321,B25))+IF(COUNTIF(课表!$AG$169:$AG$321,B25)&gt;=2,1,COUNTIF(课表!$AG$169:$AG$321,B25))+IF(COUNTIF(课表!$AH$169:$AH$321,B25)&gt;=2,1,COUNTIF(课表!$AH$169:$AH$321,B25)))*2</f>
        <v>0</v>
      </c>
      <c r="N25" s="25">
        <f t="shared" si="1"/>
        <v>4</v>
      </c>
    </row>
    <row r="26" ht="20.1" customHeight="1" spans="1:14">
      <c r="A26" s="22">
        <v>24</v>
      </c>
      <c r="B26" s="26" t="s">
        <v>1035</v>
      </c>
      <c r="C26" s="24" t="str">
        <f>VLOOKUP(B26,教师基础数据!$B$2:$G4664,3,FALSE)</f>
        <v>动科系</v>
      </c>
      <c r="D26" s="24" t="str">
        <f>VLOOKUP(B26,教师基础数据!$B$2:$G687,4,FALSE)</f>
        <v>专职</v>
      </c>
      <c r="E26" s="24" t="str">
        <f>VLOOKUP(B26,教师基础数据!$B$2:$G4720,5,FALSE)</f>
        <v>畜牧水产</v>
      </c>
      <c r="F26" s="22">
        <f t="shared" si="0"/>
        <v>3</v>
      </c>
      <c r="G26" s="25">
        <f>(IF(COUNTIF(课表!$C$169:$C$321,B26)&gt;=2,1,COUNTIF(课表!$C$169:$C$321,B26))+IF(COUNTIF(课表!$D$169:$D$321,B26)&gt;=2,1,COUNTIF(课表!D$169:$D$321,B26))+IF(COUNTIF(课表!$E$170:$E$321,B26)&gt;=2,1,COUNTIF(课表!$E$170:$E$321,B26))+IF(COUNTIF(课表!$F$169:$F$321,B26)&gt;=2,1,COUNTIF(课表!$F$169:$F$321,B26)))*2</f>
        <v>4</v>
      </c>
      <c r="H26" s="25">
        <f>(IF(COUNTIF(课表!$H$170:$H$321,B26)&gt;=2,1,COUNTIF(课表!$H$170:$H$321,B26))+IF(COUNTIF(课表!$I$169:$I$321,B26)&gt;=2,1,COUNTIF(课表!$I$169:$I$321,B26))+IF(COUNTIF(课表!$J$169:$J$321,B26)&gt;=2,1,COUNTIF(课表!$J$169:$J$321,B26))+IF(COUNTIF(课表!$K$170:$K$321,B26)&gt;=2,1,COUNTIF(课表!$K$170:$K$321,B26)))*2</f>
        <v>0</v>
      </c>
      <c r="I26" s="25">
        <f>(IF(COUNTIF(课表!$M$169:$M$321,B26)&gt;=2,1,COUNTIF(课表!$M$169:$M$321,B26))+IF(COUNTIF(课表!$N$169:$N$321,B26)&gt;=2,1,COUNTIF(课表!$N$169:$N$321,B26))+IF(COUNTIF(课表!$O$169:$O$321,B26)&gt;=2,1,COUNTIF(课表!$O$169:$O$321,B26))+IF(COUNTIF(课表!$P$169:$P$321,B26)&gt;=2,1,COUNTIF(课表!$P$169:$P$321,B26)))*2</f>
        <v>6</v>
      </c>
      <c r="J26" s="25">
        <f>(IF(COUNTIF(课表!$R$169:$R$321,B26)&gt;=2,1,COUNTIF(课表!$R$169:$R$321,B26))+IF(COUNTIF(课表!$S$169:$S$321,B26)&gt;=2,1,COUNTIF(课表!$S$169:$S$321,B26))+IF(COUNTIF(课表!$T$169:$T$321,B26)&gt;=2,1,COUNTIF(课表!$T$169:$T$321,B26))+IF(COUNTIF(课表!$U$169:$U$321,B26)&gt;=2,1,COUNTIF(课表!$U$169:$U$321,B26)))*2</f>
        <v>4</v>
      </c>
      <c r="K26" s="25">
        <f>(IF(COUNTIF(课表!$W$169:$W$321,B26)&gt;=2,1,COUNTIF(课表!$W$169:$W$321,B26))+IF(COUNTIF(课表!$X$169:$X$321,B26)&gt;=2,1,COUNTIF(课表!$X$169:$X$321,B26)))*2+(IF(COUNTIF(课表!$Y$169:$Y$321,B26)&gt;=2,1,COUNTIF(课表!$Y$169:$Y$321,B26))+IF(COUNTIF(课表!$Z$169:$Z$321,B26)&gt;=2,1,COUNTIF(课表!$Z$169:$Z$321,B26)))*2</f>
        <v>0</v>
      </c>
      <c r="L26" s="25">
        <f>(IF(COUNTIF(课表!$AA$169:$AA$321,B26)&gt;=2,1,COUNTIF(课表!$AA$169:$AA$321,B26))+IF(COUNTIF(课表!$AB$169:$AB$321,B26)&gt;=2,1,COUNTIF(课表!$AB$169:$AB$321,B26))+IF(COUNTIF(课表!$AC$169:$AC$321,B26)&gt;=2,1,COUNTIF(课表!$AC$169:$AC$321,B26))+IF(COUNTIF(课表!$AD$169:$AD$321,B26)&gt;=2,1,COUNTIF(课表!$AD$169:$AD$321,B26)))*2</f>
        <v>0</v>
      </c>
      <c r="M26" s="25">
        <f>(IF(COUNTIF(课表!$AE$169:$AE$321,B26)&gt;=2,1,COUNTIF(课表!$AE$169:$AE$321,B26))+IF(COUNTIF(课表!$AF$169:$AF$321,B26)&gt;=2,1,COUNTIF(课表!$AF$169:$AF$321,B26))+IF(COUNTIF(课表!$AG$169:$AG$321,B26)&gt;=2,1,COUNTIF(课表!$AG$169:$AG$321,B26))+IF(COUNTIF(课表!$AH$169:$AH$321,B26)&gt;=2,1,COUNTIF(课表!$AH$169:$AH$321,B26)))*2</f>
        <v>0</v>
      </c>
      <c r="N26" s="25">
        <f t="shared" si="1"/>
        <v>14</v>
      </c>
    </row>
    <row r="27" ht="20.1" customHeight="1" spans="1:14">
      <c r="A27" s="22">
        <v>25</v>
      </c>
      <c r="B27" s="23" t="s">
        <v>1075</v>
      </c>
      <c r="C27" s="24" t="str">
        <f>VLOOKUP(B27,教师基础数据!$B$2:$G4665,3,FALSE)</f>
        <v>动科系</v>
      </c>
      <c r="D27" s="24" t="str">
        <f>VLOOKUP(B27,教师基础数据!$B$2:$G483,4,FALSE)</f>
        <v>专职</v>
      </c>
      <c r="E27" s="24" t="str">
        <f>VLOOKUP(B27,教师基础数据!$B$2:$G4516,5,FALSE)</f>
        <v>畜牧水产</v>
      </c>
      <c r="F27" s="22">
        <f t="shared" si="0"/>
        <v>2</v>
      </c>
      <c r="G27" s="25">
        <f>(IF(COUNTIF(课表!$C$169:$C$321,B27)&gt;=2,1,COUNTIF(课表!$C$169:$C$321,B27))+IF(COUNTIF(课表!$D$169:$D$321,B27)&gt;=2,1,COUNTIF(课表!D$169:$D$321,B27))+IF(COUNTIF(课表!$E$170:$E$321,B27)&gt;=2,1,COUNTIF(课表!$E$170:$E$321,B27))+IF(COUNTIF(课表!$F$169:$F$321,B27)&gt;=2,1,COUNTIF(课表!$F$169:$F$321,B27)))*2</f>
        <v>0</v>
      </c>
      <c r="H27" s="25">
        <f>(IF(COUNTIF(课表!$H$170:$H$321,B27)&gt;=2,1,COUNTIF(课表!$H$170:$H$321,B27))+IF(COUNTIF(课表!$I$169:$I$321,B27)&gt;=2,1,COUNTIF(课表!$I$169:$I$321,B27))+IF(COUNTIF(课表!$J$169:$J$321,B27)&gt;=2,1,COUNTIF(课表!$J$169:$J$321,B27))+IF(COUNTIF(课表!$K$170:$K$321,B27)&gt;=2,1,COUNTIF(课表!$K$170:$K$321,B27)))*2</f>
        <v>8</v>
      </c>
      <c r="I27" s="25">
        <f>(IF(COUNTIF(课表!$M$169:$M$321,B27)&gt;=2,1,COUNTIF(课表!$M$169:$M$321,B27))+IF(COUNTIF(课表!$N$169:$N$321,B27)&gt;=2,1,COUNTIF(课表!$N$169:$N$321,B27))+IF(COUNTIF(课表!$O$169:$O$321,B27)&gt;=2,1,COUNTIF(课表!$O$169:$O$321,B27))+IF(COUNTIF(课表!$P$169:$P$321,B27)&gt;=2,1,COUNTIF(课表!$P$169:$P$321,B27)))*2</f>
        <v>6</v>
      </c>
      <c r="J27" s="25">
        <f>(IF(COUNTIF(课表!$R$169:$R$321,B27)&gt;=2,1,COUNTIF(课表!$R$169:$R$321,B27))+IF(COUNTIF(课表!$S$169:$S$321,B27)&gt;=2,1,COUNTIF(课表!$S$169:$S$321,B27))+IF(COUNTIF(课表!$T$169:$T$321,B27)&gt;=2,1,COUNTIF(课表!$T$169:$T$321,B27))+IF(COUNTIF(课表!$U$169:$U$321,B27)&gt;=2,1,COUNTIF(课表!$U$169:$U$321,B27)))*2</f>
        <v>0</v>
      </c>
      <c r="K27" s="25">
        <f>(IF(COUNTIF(课表!$W$169:$W$321,B27)&gt;=2,1,COUNTIF(课表!$W$169:$W$321,B27))+IF(COUNTIF(课表!$X$169:$X$321,B27)&gt;=2,1,COUNTIF(课表!$X$169:$X$321,B27)))*2+(IF(COUNTIF(课表!$Y$169:$Y$321,B27)&gt;=2,1,COUNTIF(课表!$Y$169:$Y$321,B27))+IF(COUNTIF(课表!$Z$169:$Z$321,B27)&gt;=2,1,COUNTIF(课表!$Z$169:$Z$321,B27)))*2</f>
        <v>0</v>
      </c>
      <c r="L27" s="25">
        <f>(IF(COUNTIF(课表!$AA$169:$AA$321,B27)&gt;=2,1,COUNTIF(课表!$AA$169:$AA$321,B27))+IF(COUNTIF(课表!$AB$169:$AB$321,B27)&gt;=2,1,COUNTIF(课表!$AB$169:$AB$321,B27))+IF(COUNTIF(课表!$AC$169:$AC$321,B27)&gt;=2,1,COUNTIF(课表!$AC$169:$AC$321,B27))+IF(COUNTIF(课表!$AD$169:$AD$321,B27)&gt;=2,1,COUNTIF(课表!$AD$169:$AD$321,B27)))*2</f>
        <v>0</v>
      </c>
      <c r="M27" s="25">
        <f>(IF(COUNTIF(课表!$AE$169:$AE$321,B27)&gt;=2,1,COUNTIF(课表!$AE$169:$AE$321,B27))+IF(COUNTIF(课表!$AF$169:$AF$321,B27)&gt;=2,1,COUNTIF(课表!$AF$169:$AF$321,B27))+IF(COUNTIF(课表!$AG$169:$AG$321,B27)&gt;=2,1,COUNTIF(课表!$AG$169:$AG$321,B27))+IF(COUNTIF(课表!$AH$169:$AH$321,B27)&gt;=2,1,COUNTIF(课表!$AH$169:$AH$321,B27)))*2</f>
        <v>0</v>
      </c>
      <c r="N27" s="25">
        <f t="shared" si="1"/>
        <v>14</v>
      </c>
    </row>
    <row r="28" ht="20.1" customHeight="1" spans="1:14">
      <c r="A28" s="22">
        <v>26</v>
      </c>
      <c r="B28" s="26" t="s">
        <v>1616</v>
      </c>
      <c r="C28" s="24" t="str">
        <f>VLOOKUP(B28,教师基础数据!$B$2:$G4606,3,FALSE)</f>
        <v>动科系</v>
      </c>
      <c r="D28" s="24" t="str">
        <f>VLOOKUP(B28,教师基础数据!$B$2:$G542,4,FALSE)</f>
        <v>专职</v>
      </c>
      <c r="E28" s="24" t="str">
        <f>VLOOKUP(B28,教师基础数据!$B$2:$G4575,5,FALSE)</f>
        <v>畜牧水产</v>
      </c>
      <c r="F28" s="22">
        <f t="shared" si="0"/>
        <v>0</v>
      </c>
      <c r="G28" s="25">
        <f>(IF(COUNTIF(课表!$C$169:$C$321,B28)&gt;=2,1,COUNTIF(课表!$C$169:$C$321,B28))+IF(COUNTIF(课表!$D$169:$D$321,B28)&gt;=2,1,COUNTIF(课表!D$169:$D$321,B28))+IF(COUNTIF(课表!$E$170:$E$321,B28)&gt;=2,1,COUNTIF(课表!$E$170:$E$321,B28))+IF(COUNTIF(课表!$F$169:$F$321,B28)&gt;=2,1,COUNTIF(课表!$F$169:$F$321,B28)))*2</f>
        <v>0</v>
      </c>
      <c r="H28" s="25">
        <f>(IF(COUNTIF(课表!$H$170:$H$321,B28)&gt;=2,1,COUNTIF(课表!$H$170:$H$321,B28))+IF(COUNTIF(课表!$I$169:$I$321,B28)&gt;=2,1,COUNTIF(课表!$I$169:$I$321,B28))+IF(COUNTIF(课表!$J$169:$J$321,B28)&gt;=2,1,COUNTIF(课表!$J$169:$J$321,B28))+IF(COUNTIF(课表!$K$170:$K$321,B28)&gt;=2,1,COUNTIF(课表!$K$170:$K$321,B28)))*2</f>
        <v>0</v>
      </c>
      <c r="I28" s="25">
        <f>(IF(COUNTIF(课表!$M$169:$M$321,B28)&gt;=2,1,COUNTIF(课表!$M$169:$M$321,B28))+IF(COUNTIF(课表!$N$169:$N$321,B28)&gt;=2,1,COUNTIF(课表!$N$169:$N$321,B28))+IF(COUNTIF(课表!$O$169:$O$321,B28)&gt;=2,1,COUNTIF(课表!$O$169:$O$321,B28))+IF(COUNTIF(课表!$P$169:$P$321,B28)&gt;=2,1,COUNTIF(课表!$P$169:$P$321,B28)))*2</f>
        <v>0</v>
      </c>
      <c r="J28" s="25">
        <f>(IF(COUNTIF(课表!$R$169:$R$321,B28)&gt;=2,1,COUNTIF(课表!$R$169:$R$321,B28))+IF(COUNTIF(课表!$S$169:$S$321,B28)&gt;=2,1,COUNTIF(课表!$S$169:$S$321,B28))+IF(COUNTIF(课表!$T$169:$T$321,B28)&gt;=2,1,COUNTIF(课表!$T$169:$T$321,B28))+IF(COUNTIF(课表!$U$169:$U$321,B28)&gt;=2,1,COUNTIF(课表!$U$169:$U$321,B28)))*2</f>
        <v>0</v>
      </c>
      <c r="K28" s="25">
        <f>(IF(COUNTIF(课表!$W$169:$W$321,B28)&gt;=2,1,COUNTIF(课表!$W$169:$W$321,B28))+IF(COUNTIF(课表!$X$169:$X$321,B28)&gt;=2,1,COUNTIF(课表!$X$169:$X$321,B28)))*2+(IF(COUNTIF(课表!$Y$169:$Y$321,B28)&gt;=2,1,COUNTIF(课表!$Y$169:$Y$321,B28))+IF(COUNTIF(课表!$Z$169:$Z$321,B28)&gt;=2,1,COUNTIF(课表!$Z$169:$Z$321,B28)))*2</f>
        <v>0</v>
      </c>
      <c r="L28" s="25">
        <f>(IF(COUNTIF(课表!$AA$169:$AA$321,B28)&gt;=2,1,COUNTIF(课表!$AA$169:$AA$321,B28))+IF(COUNTIF(课表!$AB$169:$AB$321,B28)&gt;=2,1,COUNTIF(课表!$AB$169:$AB$321,B28))+IF(COUNTIF(课表!$AC$169:$AC$321,B28)&gt;=2,1,COUNTIF(课表!$AC$169:$AC$321,B28))+IF(COUNTIF(课表!$AD$169:$AD$321,B28)&gt;=2,1,COUNTIF(课表!$AD$169:$AD$321,B28)))*2</f>
        <v>0</v>
      </c>
      <c r="M28" s="25">
        <f>(IF(COUNTIF(课表!$AE$169:$AE$321,B28)&gt;=2,1,COUNTIF(课表!$AE$169:$AE$321,B28))+IF(COUNTIF(课表!$AF$169:$AF$321,B28)&gt;=2,1,COUNTIF(课表!$AF$169:$AF$321,B28))+IF(COUNTIF(课表!$AG$169:$AG$321,B28)&gt;=2,1,COUNTIF(课表!$AG$169:$AG$321,B28))+IF(COUNTIF(课表!$AH$169:$AH$321,B28)&gt;=2,1,COUNTIF(课表!$AH$169:$AH$321,B28)))*2</f>
        <v>0</v>
      </c>
      <c r="N28" s="25">
        <f t="shared" si="1"/>
        <v>0</v>
      </c>
    </row>
    <row r="29" ht="20.1" customHeight="1" spans="1:14">
      <c r="A29" s="22">
        <v>27</v>
      </c>
      <c r="B29" s="26" t="s">
        <v>1007</v>
      </c>
      <c r="C29" s="24" t="str">
        <f>VLOOKUP(B29,教师基础数据!$B$2:$G4714,3,FALSE)</f>
        <v>动科系</v>
      </c>
      <c r="D29" s="24" t="str">
        <f>VLOOKUP(B29,教师基础数据!$B$2:$G715,4,FALSE)</f>
        <v>专职</v>
      </c>
      <c r="E29" s="24" t="str">
        <f>VLOOKUP(B29,教师基础数据!$B$2:$G4749,5,FALSE)</f>
        <v>畜牧水产</v>
      </c>
      <c r="F29" s="22">
        <f t="shared" si="0"/>
        <v>2</v>
      </c>
      <c r="G29" s="25">
        <f>(IF(COUNTIF(课表!$C$169:$C$321,B29)&gt;=2,1,COUNTIF(课表!$C$169:$C$321,B29))+IF(COUNTIF(课表!$D$169:$D$321,B29)&gt;=2,1,COUNTIF(课表!D$169:$D$321,B29))+IF(COUNTIF(课表!$E$170:$E$321,B29)&gt;=2,1,COUNTIF(课表!$E$170:$E$321,B29))+IF(COUNTIF(课表!$F$169:$F$321,B29)&gt;=2,1,COUNTIF(课表!$F$169:$F$321,B29)))*2</f>
        <v>4</v>
      </c>
      <c r="H29" s="25">
        <f>(IF(COUNTIF(课表!$H$170:$H$321,B29)&gt;=2,1,COUNTIF(课表!$H$170:$H$321,B29))+IF(COUNTIF(课表!$I$169:$I$321,B29)&gt;=2,1,COUNTIF(课表!$I$169:$I$321,B29))+IF(COUNTIF(课表!$J$169:$J$321,B29)&gt;=2,1,COUNTIF(课表!$J$169:$J$321,B29))+IF(COUNTIF(课表!$K$170:$K$321,B29)&gt;=2,1,COUNTIF(课表!$K$170:$K$321,B29)))*2</f>
        <v>4</v>
      </c>
      <c r="I29" s="25">
        <f>(IF(COUNTIF(课表!$M$169:$M$321,B29)&gt;=2,1,COUNTIF(课表!$M$169:$M$321,B29))+IF(COUNTIF(课表!$N$169:$N$321,B29)&gt;=2,1,COUNTIF(课表!$N$169:$N$321,B29))+IF(COUNTIF(课表!$O$169:$O$321,B29)&gt;=2,1,COUNTIF(课表!$O$169:$O$321,B29))+IF(COUNTIF(课表!$P$169:$P$321,B29)&gt;=2,1,COUNTIF(课表!$P$169:$P$321,B29)))*2</f>
        <v>0</v>
      </c>
      <c r="J29" s="25">
        <f>(IF(COUNTIF(课表!$R$169:$R$321,B29)&gt;=2,1,COUNTIF(课表!$R$169:$R$321,B29))+IF(COUNTIF(课表!$S$169:$S$321,B29)&gt;=2,1,COUNTIF(课表!$S$169:$S$321,B29))+IF(COUNTIF(课表!$T$169:$T$321,B29)&gt;=2,1,COUNTIF(课表!$T$169:$T$321,B29))+IF(COUNTIF(课表!$U$169:$U$321,B29)&gt;=2,1,COUNTIF(课表!$U$169:$U$321,B29)))*2</f>
        <v>0</v>
      </c>
      <c r="K29" s="25">
        <f>(IF(COUNTIF(课表!$W$169:$W$321,B29)&gt;=2,1,COUNTIF(课表!$W$169:$W$321,B29))+IF(COUNTIF(课表!$X$169:$X$321,B29)&gt;=2,1,COUNTIF(课表!$X$169:$X$321,B29)))*2+(IF(COUNTIF(课表!$Y$169:$Y$321,B29)&gt;=2,1,COUNTIF(课表!$Y$169:$Y$321,B29))+IF(COUNTIF(课表!$Z$169:$Z$321,B29)&gt;=2,1,COUNTIF(课表!$Z$169:$Z$321,B29)))*2</f>
        <v>0</v>
      </c>
      <c r="L29" s="25">
        <f>(IF(COUNTIF(课表!$AA$169:$AA$321,B29)&gt;=2,1,COUNTIF(课表!$AA$169:$AA$321,B29))+IF(COUNTIF(课表!$AB$169:$AB$321,B29)&gt;=2,1,COUNTIF(课表!$AB$169:$AB$321,B29))+IF(COUNTIF(课表!$AC$169:$AC$321,B29)&gt;=2,1,COUNTIF(课表!$AC$169:$AC$321,B29))+IF(COUNTIF(课表!$AD$169:$AD$321,B29)&gt;=2,1,COUNTIF(课表!$AD$169:$AD$321,B29)))*2</f>
        <v>0</v>
      </c>
      <c r="M29" s="25">
        <f>(IF(COUNTIF(课表!$AE$169:$AE$321,B29)&gt;=2,1,COUNTIF(课表!$AE$169:$AE$321,B29))+IF(COUNTIF(课表!$AF$169:$AF$321,B29)&gt;=2,1,COUNTIF(课表!$AF$169:$AF$321,B29))+IF(COUNTIF(课表!$AG$169:$AG$321,B29)&gt;=2,1,COUNTIF(课表!$AG$169:$AG$321,B29))+IF(COUNTIF(课表!$AH$169:$AH$321,B29)&gt;=2,1,COUNTIF(课表!$AH$169:$AH$321,B29)))*2</f>
        <v>0</v>
      </c>
      <c r="N29" s="25">
        <f t="shared" si="1"/>
        <v>8</v>
      </c>
    </row>
    <row r="30" ht="20.1" customHeight="1" spans="1:14">
      <c r="A30" s="22">
        <v>28</v>
      </c>
      <c r="B30" s="26" t="s">
        <v>1113</v>
      </c>
      <c r="C30" s="24" t="str">
        <f>VLOOKUP(B30,教师基础数据!$B$2:$G4773,3,FALSE)</f>
        <v>动科系</v>
      </c>
      <c r="D30" s="24" t="str">
        <f>VLOOKUP(B30,教师基础数据!$B$2:$G694,4,FALSE)</f>
        <v>专职</v>
      </c>
      <c r="E30" s="24" t="str">
        <f>VLOOKUP(B30,教师基础数据!$B$2:$G4728,5,FALSE)</f>
        <v>畜牧水产</v>
      </c>
      <c r="F30" s="22">
        <f t="shared" si="0"/>
        <v>3</v>
      </c>
      <c r="G30" s="25">
        <f>(IF(COUNTIF(课表!$C$169:$C$321,B30)&gt;=2,1,COUNTIF(课表!$C$169:$C$321,B30))+IF(COUNTIF(课表!$D$169:$D$321,B30)&gt;=2,1,COUNTIF(课表!D$169:$D$321,B30))+IF(COUNTIF(课表!$E$170:$E$321,B30)&gt;=2,1,COUNTIF(课表!$E$170:$E$321,B30))+IF(COUNTIF(课表!$F$169:$F$321,B30)&gt;=2,1,COUNTIF(课表!$F$169:$F$321,B30)))*2</f>
        <v>4</v>
      </c>
      <c r="H30" s="25">
        <f>(IF(COUNTIF(课表!$H$170:$H$321,B30)&gt;=2,1,COUNTIF(课表!$H$170:$H$321,B30))+IF(COUNTIF(课表!$I$169:$I$321,B30)&gt;=2,1,COUNTIF(课表!$I$169:$I$321,B30))+IF(COUNTIF(课表!$J$169:$J$321,B30)&gt;=2,1,COUNTIF(课表!$J$169:$J$321,B30))+IF(COUNTIF(课表!$K$170:$K$321,B30)&gt;=2,1,COUNTIF(课表!$K$170:$K$321,B30)))*2</f>
        <v>4</v>
      </c>
      <c r="I30" s="25">
        <f>(IF(COUNTIF(课表!$M$169:$M$321,B30)&gt;=2,1,COUNTIF(课表!$M$169:$M$321,B30))+IF(COUNTIF(课表!$N$169:$N$321,B30)&gt;=2,1,COUNTIF(课表!$N$169:$N$321,B30))+IF(COUNTIF(课表!$O$169:$O$321,B30)&gt;=2,1,COUNTIF(课表!$O$169:$O$321,B30))+IF(COUNTIF(课表!$P$169:$P$321,B30)&gt;=2,1,COUNTIF(课表!$P$169:$P$321,B30)))*2</f>
        <v>0</v>
      </c>
      <c r="J30" s="25">
        <f>(IF(COUNTIF(课表!$R$169:$R$321,B30)&gt;=2,1,COUNTIF(课表!$R$169:$R$321,B30))+IF(COUNTIF(课表!$S$169:$S$321,B30)&gt;=2,1,COUNTIF(课表!$S$169:$S$321,B30))+IF(COUNTIF(课表!$T$169:$T$321,B30)&gt;=2,1,COUNTIF(课表!$T$169:$T$321,B30))+IF(COUNTIF(课表!$U$169:$U$321,B30)&gt;=2,1,COUNTIF(课表!$U$169:$U$321,B30)))*2</f>
        <v>4</v>
      </c>
      <c r="K30" s="25">
        <f>(IF(COUNTIF(课表!$W$169:$W$321,B30)&gt;=2,1,COUNTIF(课表!$W$169:$W$321,B30))+IF(COUNTIF(课表!$X$169:$X$321,B30)&gt;=2,1,COUNTIF(课表!$X$169:$X$321,B30)))*2+(IF(COUNTIF(课表!$Y$169:$Y$321,B30)&gt;=2,1,COUNTIF(课表!$Y$169:$Y$321,B30))+IF(COUNTIF(课表!$Z$169:$Z$321,B30)&gt;=2,1,COUNTIF(课表!$Z$169:$Z$321,B30)))*2</f>
        <v>0</v>
      </c>
      <c r="L30" s="25">
        <f>(IF(COUNTIF(课表!$AA$169:$AA$321,B30)&gt;=2,1,COUNTIF(课表!$AA$169:$AA$321,B30))+IF(COUNTIF(课表!$AB$169:$AB$321,B30)&gt;=2,1,COUNTIF(课表!$AB$169:$AB$321,B30))+IF(COUNTIF(课表!$AC$169:$AC$321,B30)&gt;=2,1,COUNTIF(课表!$AC$169:$AC$321,B30))+IF(COUNTIF(课表!$AD$169:$AD$321,B30)&gt;=2,1,COUNTIF(课表!$AD$169:$AD$321,B30)))*2</f>
        <v>0</v>
      </c>
      <c r="M30" s="25">
        <f>(IF(COUNTIF(课表!$AE$169:$AE$321,B30)&gt;=2,1,COUNTIF(课表!$AE$169:$AE$321,B30))+IF(COUNTIF(课表!$AF$169:$AF$321,B30)&gt;=2,1,COUNTIF(课表!$AF$169:$AF$321,B30))+IF(COUNTIF(课表!$AG$169:$AG$321,B30)&gt;=2,1,COUNTIF(课表!$AG$169:$AG$321,B30))+IF(COUNTIF(课表!$AH$169:$AH$321,B30)&gt;=2,1,COUNTIF(课表!$AH$169:$AH$321,B30)))*2</f>
        <v>0</v>
      </c>
      <c r="N30" s="25">
        <f t="shared" si="1"/>
        <v>12</v>
      </c>
    </row>
    <row r="31" ht="20.1" customHeight="1" spans="1:14">
      <c r="A31" s="22">
        <v>29</v>
      </c>
      <c r="B31" s="23" t="s">
        <v>1185</v>
      </c>
      <c r="C31" s="24" t="str">
        <f>VLOOKUP(B31,教师基础数据!$B$2:$G4786,3,FALSE)</f>
        <v>动科系</v>
      </c>
      <c r="D31" s="24" t="str">
        <f>VLOOKUP(B31,教师基础数据!$B$2:$G522,4,FALSE)</f>
        <v>兼职</v>
      </c>
      <c r="E31" s="24" t="str">
        <f>VLOOKUP(B31,教师基础数据!$B$2:$G4555,5,FALSE)</f>
        <v>兽医教研室</v>
      </c>
      <c r="F31" s="22">
        <f t="shared" si="0"/>
        <v>3</v>
      </c>
      <c r="G31" s="25">
        <f>(IF(COUNTIF(课表!$C$169:$C$321,B31)&gt;=2,1,COUNTIF(课表!$C$169:$C$321,B31))+IF(COUNTIF(课表!$D$169:$D$321,B31)&gt;=2,1,COUNTIF(课表!D$169:$D$321,B31))+IF(COUNTIF(课表!$E$170:$E$321,B31)&gt;=2,1,COUNTIF(课表!$E$170:$E$321,B31))+IF(COUNTIF(课表!$F$169:$F$321,B31)&gt;=2,1,COUNTIF(课表!$F$169:$F$321,B31)))*2</f>
        <v>0</v>
      </c>
      <c r="H31" s="25">
        <f>(IF(COUNTIF(课表!$H$170:$H$321,B31)&gt;=2,1,COUNTIF(课表!$H$170:$H$321,B31))+IF(COUNTIF(课表!$I$169:$I$321,B31)&gt;=2,1,COUNTIF(课表!$I$169:$I$321,B31))+IF(COUNTIF(课表!$J$169:$J$321,B31)&gt;=2,1,COUNTIF(课表!$J$169:$J$321,B31))+IF(COUNTIF(课表!$K$170:$K$321,B31)&gt;=2,1,COUNTIF(课表!$K$170:$K$321,B31)))*2</f>
        <v>4</v>
      </c>
      <c r="I31" s="25">
        <f>(IF(COUNTIF(课表!$M$169:$M$321,B31)&gt;=2,1,COUNTIF(课表!$M$169:$M$321,B31))+IF(COUNTIF(课表!$N$169:$N$321,B31)&gt;=2,1,COUNTIF(课表!$N$169:$N$321,B31))+IF(COUNTIF(课表!$O$169:$O$321,B31)&gt;=2,1,COUNTIF(课表!$O$169:$O$321,B31))+IF(COUNTIF(课表!$P$169:$P$321,B31)&gt;=2,1,COUNTIF(课表!$P$169:$P$321,B31)))*2</f>
        <v>0</v>
      </c>
      <c r="J31" s="25">
        <f>(IF(COUNTIF(课表!$R$169:$R$321,B31)&gt;=2,1,COUNTIF(课表!$R$169:$R$321,B31))+IF(COUNTIF(课表!$S$169:$S$321,B31)&gt;=2,1,COUNTIF(课表!$S$169:$S$321,B31))+IF(COUNTIF(课表!$T$169:$T$321,B31)&gt;=2,1,COUNTIF(课表!$T$169:$T$321,B31))+IF(COUNTIF(课表!$U$169:$U$321,B31)&gt;=2,1,COUNTIF(课表!$U$169:$U$321,B31)))*2</f>
        <v>2</v>
      </c>
      <c r="K31" s="25">
        <f>(IF(COUNTIF(课表!$W$169:$W$321,B31)&gt;=2,1,COUNTIF(课表!$W$169:$W$321,B31))+IF(COUNTIF(课表!$X$169:$X$321,B31)&gt;=2,1,COUNTIF(课表!$X$169:$X$321,B31)))*2+(IF(COUNTIF(课表!$Y$169:$Y$321,B31)&gt;=2,1,COUNTIF(课表!$Y$169:$Y$321,B31))+IF(COUNTIF(课表!$Z$169:$Z$321,B31)&gt;=2,1,COUNTIF(课表!$Z$169:$Z$321,B31)))*2</f>
        <v>2</v>
      </c>
      <c r="L31" s="25">
        <f>(IF(COUNTIF(课表!$AA$169:$AA$321,B31)&gt;=2,1,COUNTIF(课表!$AA$169:$AA$321,B31))+IF(COUNTIF(课表!$AB$169:$AB$321,B31)&gt;=2,1,COUNTIF(课表!$AB$169:$AB$321,B31))+IF(COUNTIF(课表!$AC$169:$AC$321,B31)&gt;=2,1,COUNTIF(课表!$AC$169:$AC$321,B31))+IF(COUNTIF(课表!$AD$169:$AD$321,B31)&gt;=2,1,COUNTIF(课表!$AD$169:$AD$321,B31)))*2</f>
        <v>0</v>
      </c>
      <c r="M31" s="25">
        <f>(IF(COUNTIF(课表!$AE$169:$AE$321,B31)&gt;=2,1,COUNTIF(课表!$AE$169:$AE$321,B31))+IF(COUNTIF(课表!$AF$169:$AF$321,B31)&gt;=2,1,COUNTIF(课表!$AF$169:$AF$321,B31))+IF(COUNTIF(课表!$AG$169:$AG$321,B31)&gt;=2,1,COUNTIF(课表!$AG$169:$AG$321,B31))+IF(COUNTIF(课表!$AH$169:$AH$321,B31)&gt;=2,1,COUNTIF(课表!$AH$169:$AH$321,B31)))*2</f>
        <v>0</v>
      </c>
      <c r="N31" s="25">
        <f t="shared" si="1"/>
        <v>8</v>
      </c>
    </row>
    <row r="32" ht="20.1" customHeight="1" spans="1:14">
      <c r="A32" s="22">
        <v>30</v>
      </c>
      <c r="B32" s="26" t="s">
        <v>1145</v>
      </c>
      <c r="C32" s="24" t="str">
        <f>VLOOKUP(B32,教师基础数据!$B$2:$G4513,3,FALSE)</f>
        <v>动科系</v>
      </c>
      <c r="D32" s="24" t="str">
        <f>VLOOKUP(B32,教师基础数据!$B$2:$G665,4,FALSE)</f>
        <v>兼职</v>
      </c>
      <c r="E32" s="24" t="str">
        <f>VLOOKUP(B32,教师基础数据!$B$2:$G4698,5,FALSE)</f>
        <v>兽医教研室</v>
      </c>
      <c r="F32" s="22">
        <f t="shared" si="0"/>
        <v>2</v>
      </c>
      <c r="G32" s="25">
        <f>(IF(COUNTIF(课表!$C$169:$C$321,B32)&gt;=2,1,COUNTIF(课表!$C$169:$C$321,B32))+IF(COUNTIF(课表!$D$169:$D$321,B32)&gt;=2,1,COUNTIF(课表!D$169:$D$321,B32))+IF(COUNTIF(课表!$E$170:$E$321,B32)&gt;=2,1,COUNTIF(课表!$E$170:$E$321,B32))+IF(COUNTIF(课表!$F$169:$F$321,B32)&gt;=2,1,COUNTIF(课表!$F$169:$F$321,B32)))*2</f>
        <v>6</v>
      </c>
      <c r="H32" s="25">
        <f>(IF(COUNTIF(课表!$H$170:$H$321,B32)&gt;=2,1,COUNTIF(课表!$H$170:$H$321,B32))+IF(COUNTIF(课表!$I$169:$I$321,B32)&gt;=2,1,COUNTIF(课表!$I$169:$I$321,B32))+IF(COUNTIF(课表!$J$169:$J$321,B32)&gt;=2,1,COUNTIF(课表!$J$169:$J$321,B32))+IF(COUNTIF(课表!$K$170:$K$321,B32)&gt;=2,1,COUNTIF(课表!$K$170:$K$321,B32)))*2</f>
        <v>0</v>
      </c>
      <c r="I32" s="25">
        <f>(IF(COUNTIF(课表!$M$169:$M$321,B32)&gt;=2,1,COUNTIF(课表!$M$169:$M$321,B32))+IF(COUNTIF(课表!$N$169:$N$321,B32)&gt;=2,1,COUNTIF(课表!$N$169:$N$321,B32))+IF(COUNTIF(课表!$O$169:$O$321,B32)&gt;=2,1,COUNTIF(课表!$O$169:$O$321,B32))+IF(COUNTIF(课表!$P$169:$P$321,B32)&gt;=2,1,COUNTIF(课表!$P$169:$P$321,B32)))*2</f>
        <v>0</v>
      </c>
      <c r="J32" s="25">
        <f>(IF(COUNTIF(课表!$R$169:$R$321,B32)&gt;=2,1,COUNTIF(课表!$R$169:$R$321,B32))+IF(COUNTIF(课表!$S$169:$S$321,B32)&gt;=2,1,COUNTIF(课表!$S$169:$S$321,B32))+IF(COUNTIF(课表!$T$169:$T$321,B32)&gt;=2,1,COUNTIF(课表!$T$169:$T$321,B32))+IF(COUNTIF(课表!$U$169:$U$321,B32)&gt;=2,1,COUNTIF(课表!$U$169:$U$321,B32)))*2</f>
        <v>2</v>
      </c>
      <c r="K32" s="25">
        <f>(IF(COUNTIF(课表!$W$169:$W$321,B32)&gt;=2,1,COUNTIF(课表!$W$169:$W$321,B32))+IF(COUNTIF(课表!$X$169:$X$321,B32)&gt;=2,1,COUNTIF(课表!$X$169:$X$321,B32)))*2+(IF(COUNTIF(课表!$Y$169:$Y$321,B32)&gt;=2,1,COUNTIF(课表!$Y$169:$Y$321,B32))+IF(COUNTIF(课表!$Z$169:$Z$321,B32)&gt;=2,1,COUNTIF(课表!$Z$169:$Z$321,B32)))*2</f>
        <v>0</v>
      </c>
      <c r="L32" s="25">
        <f>(IF(COUNTIF(课表!$AA$169:$AA$321,B32)&gt;=2,1,COUNTIF(课表!$AA$169:$AA$321,B32))+IF(COUNTIF(课表!$AB$169:$AB$321,B32)&gt;=2,1,COUNTIF(课表!$AB$169:$AB$321,B32))+IF(COUNTIF(课表!$AC$169:$AC$321,B32)&gt;=2,1,COUNTIF(课表!$AC$169:$AC$321,B32))+IF(COUNTIF(课表!$AD$169:$AD$321,B32)&gt;=2,1,COUNTIF(课表!$AD$169:$AD$321,B32)))*2</f>
        <v>0</v>
      </c>
      <c r="M32" s="25">
        <f>(IF(COUNTIF(课表!$AE$169:$AE$321,B32)&gt;=2,1,COUNTIF(课表!$AE$169:$AE$321,B32))+IF(COUNTIF(课表!$AF$169:$AF$321,B32)&gt;=2,1,COUNTIF(课表!$AF$169:$AF$321,B32))+IF(COUNTIF(课表!$AG$169:$AG$321,B32)&gt;=2,1,COUNTIF(课表!$AG$169:$AG$321,B32))+IF(COUNTIF(课表!$AH$169:$AH$321,B32)&gt;=2,1,COUNTIF(课表!$AH$169:$AH$321,B32)))*2</f>
        <v>0</v>
      </c>
      <c r="N32" s="25">
        <f t="shared" si="1"/>
        <v>8</v>
      </c>
    </row>
    <row r="33" ht="20.1" customHeight="1" spans="1:14">
      <c r="A33" s="22">
        <v>31</v>
      </c>
      <c r="B33" s="26" t="s">
        <v>1617</v>
      </c>
      <c r="C33" s="24" t="str">
        <f>VLOOKUP(B33,教师基础数据!$B$2:$G4661,3,FALSE)</f>
        <v>动科系</v>
      </c>
      <c r="D33" s="24" t="str">
        <f>VLOOKUP(B33,教师基础数据!$B$2:$G477,4,FALSE)</f>
        <v>兼职</v>
      </c>
      <c r="E33" s="24" t="str">
        <f>VLOOKUP(B33,教师基础数据!$B$2:$G4510,5,FALSE)</f>
        <v>兽医教研室</v>
      </c>
      <c r="F33" s="22">
        <f t="shared" si="0"/>
        <v>0</v>
      </c>
      <c r="G33" s="25">
        <f>(IF(COUNTIF(课表!$C$169:$C$321,B33)&gt;=2,1,COUNTIF(课表!$C$169:$C$321,B33))+IF(COUNTIF(课表!$D$169:$D$321,B33)&gt;=2,1,COUNTIF(课表!D$169:$D$321,B33))+IF(COUNTIF(课表!$E$170:$E$321,B33)&gt;=2,1,COUNTIF(课表!$E$170:$E$321,B33))+IF(COUNTIF(课表!$F$169:$F$321,B33)&gt;=2,1,COUNTIF(课表!$F$169:$F$321,B33)))*2</f>
        <v>0</v>
      </c>
      <c r="H33" s="25">
        <f>(IF(COUNTIF(课表!$H$170:$H$321,B33)&gt;=2,1,COUNTIF(课表!$H$170:$H$321,B33))+IF(COUNTIF(课表!$I$169:$I$321,B33)&gt;=2,1,COUNTIF(课表!$I$169:$I$321,B33))+IF(COUNTIF(课表!$J$169:$J$321,B33)&gt;=2,1,COUNTIF(课表!$J$169:$J$321,B33))+IF(COUNTIF(课表!$K$170:$K$321,B33)&gt;=2,1,COUNTIF(课表!$K$170:$K$321,B33)))*2</f>
        <v>0</v>
      </c>
      <c r="I33" s="25">
        <f>(IF(COUNTIF(课表!$M$169:$M$321,B33)&gt;=2,1,COUNTIF(课表!$M$169:$M$321,B33))+IF(COUNTIF(课表!$N$169:$N$321,B33)&gt;=2,1,COUNTIF(课表!$N$169:$N$321,B33))+IF(COUNTIF(课表!$O$169:$O$321,B33)&gt;=2,1,COUNTIF(课表!$O$169:$O$321,B33))+IF(COUNTIF(课表!$P$169:$P$321,B33)&gt;=2,1,COUNTIF(课表!$P$169:$P$321,B33)))*2</f>
        <v>0</v>
      </c>
      <c r="J33" s="25">
        <f>(IF(COUNTIF(课表!$R$169:$R$321,B33)&gt;=2,1,COUNTIF(课表!$R$169:$R$321,B33))+IF(COUNTIF(课表!$S$169:$S$321,B33)&gt;=2,1,COUNTIF(课表!$S$169:$S$321,B33))+IF(COUNTIF(课表!$T$169:$T$321,B33)&gt;=2,1,COUNTIF(课表!$T$169:$T$321,B33))+IF(COUNTIF(课表!$U$169:$U$321,B33)&gt;=2,1,COUNTIF(课表!$U$169:$U$321,B33)))*2</f>
        <v>0</v>
      </c>
      <c r="K33" s="25">
        <f>(IF(COUNTIF(课表!$W$169:$W$321,B33)&gt;=2,1,COUNTIF(课表!$W$169:$W$321,B33))+IF(COUNTIF(课表!$X$169:$X$321,B33)&gt;=2,1,COUNTIF(课表!$X$169:$X$321,B33)))*2+(IF(COUNTIF(课表!$Y$169:$Y$321,B33)&gt;=2,1,COUNTIF(课表!$Y$169:$Y$321,B33))+IF(COUNTIF(课表!$Z$169:$Z$321,B33)&gt;=2,1,COUNTIF(课表!$Z$169:$Z$321,B33)))*2</f>
        <v>0</v>
      </c>
      <c r="L33" s="25">
        <f>(IF(COUNTIF(课表!$AA$169:$AA$321,B33)&gt;=2,1,COUNTIF(课表!$AA$169:$AA$321,B33))+IF(COUNTIF(课表!$AB$169:$AB$321,B33)&gt;=2,1,COUNTIF(课表!$AB$169:$AB$321,B33))+IF(COUNTIF(课表!$AC$169:$AC$321,B33)&gt;=2,1,COUNTIF(课表!$AC$169:$AC$321,B33))+IF(COUNTIF(课表!$AD$169:$AD$321,B33)&gt;=2,1,COUNTIF(课表!$AD$169:$AD$321,B33)))*2</f>
        <v>0</v>
      </c>
      <c r="M33" s="25">
        <f>(IF(COUNTIF(课表!$AE$169:$AE$321,B33)&gt;=2,1,COUNTIF(课表!$AE$169:$AE$321,B33))+IF(COUNTIF(课表!$AF$169:$AF$321,B33)&gt;=2,1,COUNTIF(课表!$AF$169:$AF$321,B33))+IF(COUNTIF(课表!$AG$169:$AG$321,B33)&gt;=2,1,COUNTIF(课表!$AG$169:$AG$321,B33))+IF(COUNTIF(课表!$AH$169:$AH$321,B33)&gt;=2,1,COUNTIF(课表!$AH$169:$AH$321,B33)))*2</f>
        <v>0</v>
      </c>
      <c r="N33" s="25">
        <f t="shared" si="1"/>
        <v>0</v>
      </c>
    </row>
    <row r="34" ht="20.1" customHeight="1" spans="1:14">
      <c r="A34" s="22">
        <v>32</v>
      </c>
      <c r="B34" s="26" t="s">
        <v>1076</v>
      </c>
      <c r="C34" s="24" t="str">
        <f>VLOOKUP(B34,教师基础数据!$B$2:$G4581,3,FALSE)</f>
        <v>动科系</v>
      </c>
      <c r="D34" s="24" t="str">
        <f>VLOOKUP(B34,教师基础数据!$B$2:$G476,4,FALSE)</f>
        <v>兼职</v>
      </c>
      <c r="E34" s="24" t="str">
        <f>VLOOKUP(B34,教师基础数据!$B$2:$G4509,5,FALSE)</f>
        <v>兽医教研室</v>
      </c>
      <c r="F34" s="22">
        <f t="shared" si="0"/>
        <v>1</v>
      </c>
      <c r="G34" s="25">
        <f>(IF(COUNTIF(课表!$C$169:$C$321,B34)&gt;=2,1,COUNTIF(课表!$C$169:$C$321,B34))+IF(COUNTIF(课表!$D$169:$D$321,B34)&gt;=2,1,COUNTIF(课表!D$169:$D$321,B34))+IF(COUNTIF(课表!$E$170:$E$321,B34)&gt;=2,1,COUNTIF(课表!$E$170:$E$321,B34))+IF(COUNTIF(课表!$F$169:$F$321,B34)&gt;=2,1,COUNTIF(课表!$F$169:$F$321,B34)))*2</f>
        <v>0</v>
      </c>
      <c r="H34" s="25">
        <f>(IF(COUNTIF(课表!$H$170:$H$321,B34)&gt;=2,1,COUNTIF(课表!$H$170:$H$321,B34))+IF(COUNTIF(课表!$I$169:$I$321,B34)&gt;=2,1,COUNTIF(课表!$I$169:$I$321,B34))+IF(COUNTIF(课表!$J$169:$J$321,B34)&gt;=2,1,COUNTIF(课表!$J$169:$J$321,B34))+IF(COUNTIF(课表!$K$170:$K$321,B34)&gt;=2,1,COUNTIF(课表!$K$170:$K$321,B34)))*2</f>
        <v>0</v>
      </c>
      <c r="I34" s="25">
        <f>(IF(COUNTIF(课表!$M$169:$M$321,B34)&gt;=2,1,COUNTIF(课表!$M$169:$M$321,B34))+IF(COUNTIF(课表!$N$169:$N$321,B34)&gt;=2,1,COUNTIF(课表!$N$169:$N$321,B34))+IF(COUNTIF(课表!$O$169:$O$321,B34)&gt;=2,1,COUNTIF(课表!$O$169:$O$321,B34))+IF(COUNTIF(课表!$P$169:$P$321,B34)&gt;=2,1,COUNTIF(课表!$P$169:$P$321,B34)))*2</f>
        <v>0</v>
      </c>
      <c r="J34" s="25">
        <f>(IF(COUNTIF(课表!$R$169:$R$321,B34)&gt;=2,1,COUNTIF(课表!$R$169:$R$321,B34))+IF(COUNTIF(课表!$S$169:$S$321,B34)&gt;=2,1,COUNTIF(课表!$S$169:$S$321,B34))+IF(COUNTIF(课表!$T$169:$T$321,B34)&gt;=2,1,COUNTIF(课表!$T$169:$T$321,B34))+IF(COUNTIF(课表!$U$169:$U$321,B34)&gt;=2,1,COUNTIF(课表!$U$169:$U$321,B34)))*2</f>
        <v>4</v>
      </c>
      <c r="K34" s="25">
        <f>(IF(COUNTIF(课表!$W$169:$W$321,B34)&gt;=2,1,COUNTIF(课表!$W$169:$W$321,B34))+IF(COUNTIF(课表!$X$169:$X$321,B34)&gt;=2,1,COUNTIF(课表!$X$169:$X$321,B34)))*2+(IF(COUNTIF(课表!$Y$169:$Y$321,B34)&gt;=2,1,COUNTIF(课表!$Y$169:$Y$321,B34))+IF(COUNTIF(课表!$Z$169:$Z$321,B34)&gt;=2,1,COUNTIF(课表!$Z$169:$Z$321,B34)))*2</f>
        <v>0</v>
      </c>
      <c r="L34" s="25">
        <f>(IF(COUNTIF(课表!$AA$169:$AA$321,B34)&gt;=2,1,COUNTIF(课表!$AA$169:$AA$321,B34))+IF(COUNTIF(课表!$AB$169:$AB$321,B34)&gt;=2,1,COUNTIF(课表!$AB$169:$AB$321,B34))+IF(COUNTIF(课表!$AC$169:$AC$321,B34)&gt;=2,1,COUNTIF(课表!$AC$169:$AC$321,B34))+IF(COUNTIF(课表!$AD$169:$AD$321,B34)&gt;=2,1,COUNTIF(课表!$AD$169:$AD$321,B34)))*2</f>
        <v>0</v>
      </c>
      <c r="M34" s="25">
        <f>(IF(COUNTIF(课表!$AE$169:$AE$321,B34)&gt;=2,1,COUNTIF(课表!$AE$169:$AE$321,B34))+IF(COUNTIF(课表!$AF$169:$AF$321,B34)&gt;=2,1,COUNTIF(课表!$AF$169:$AF$321,B34))+IF(COUNTIF(课表!$AG$169:$AG$321,B34)&gt;=2,1,COUNTIF(课表!$AG$169:$AG$321,B34))+IF(COUNTIF(课表!$AH$169:$AH$321,B34)&gt;=2,1,COUNTIF(课表!$AH$169:$AH$321,B34)))*2</f>
        <v>0</v>
      </c>
      <c r="N34" s="25">
        <f t="shared" si="1"/>
        <v>4</v>
      </c>
    </row>
    <row r="35" ht="20.1" customHeight="1" spans="1:14">
      <c r="A35" s="22">
        <v>33</v>
      </c>
      <c r="B35" s="26" t="s">
        <v>1084</v>
      </c>
      <c r="C35" s="24" t="str">
        <f>VLOOKUP(B35,教师基础数据!$B$2:$G4648,3,FALSE)</f>
        <v>动科系</v>
      </c>
      <c r="D35" s="24" t="str">
        <f>VLOOKUP(B35,教师基础数据!$B$2:$G555,4,FALSE)</f>
        <v>专职</v>
      </c>
      <c r="E35" s="24" t="str">
        <f>VLOOKUP(B35,教师基础数据!$B$2:$G4588,5,FALSE)</f>
        <v>兽医教研室</v>
      </c>
      <c r="F35" s="22">
        <f t="shared" si="0"/>
        <v>4</v>
      </c>
      <c r="G35" s="25">
        <f>(IF(COUNTIF(课表!$C$169:$C$321,B35)&gt;=2,1,COUNTIF(课表!$C$169:$C$321,B35))+IF(COUNTIF(课表!$D$169:$D$321,B35)&gt;=2,1,COUNTIF(课表!D$169:$D$321,B35))+IF(COUNTIF(课表!$E$170:$E$321,B35)&gt;=2,1,COUNTIF(课表!$E$170:$E$321,B35))+IF(COUNTIF(课表!$F$169:$F$321,B35)&gt;=2,1,COUNTIF(课表!$F$169:$F$321,B35)))*2</f>
        <v>4</v>
      </c>
      <c r="H35" s="25">
        <f>(IF(COUNTIF(课表!$H$170:$H$321,B35)&gt;=2,1,COUNTIF(课表!$H$170:$H$321,B35))+IF(COUNTIF(课表!$I$169:$I$321,B35)&gt;=2,1,COUNTIF(课表!$I$169:$I$321,B35))+IF(COUNTIF(课表!$J$169:$J$321,B35)&gt;=2,1,COUNTIF(课表!$J$169:$J$321,B35))+IF(COUNTIF(课表!$K$170:$K$321,B35)&gt;=2,1,COUNTIF(课表!$K$170:$K$321,B35)))*2</f>
        <v>4</v>
      </c>
      <c r="I35" s="25">
        <f>(IF(COUNTIF(课表!$M$169:$M$321,B35)&gt;=2,1,COUNTIF(课表!$M$169:$M$321,B35))+IF(COUNTIF(课表!$N$169:$N$321,B35)&gt;=2,1,COUNTIF(课表!$N$169:$N$321,B35))+IF(COUNTIF(课表!$O$169:$O$321,B35)&gt;=2,1,COUNTIF(课表!$O$169:$O$321,B35))+IF(COUNTIF(课表!$P$169:$P$321,B35)&gt;=2,1,COUNTIF(课表!$P$169:$P$321,B35)))*2</f>
        <v>0</v>
      </c>
      <c r="J35" s="25">
        <f>(IF(COUNTIF(课表!$R$169:$R$321,B35)&gt;=2,1,COUNTIF(课表!$R$169:$R$321,B35))+IF(COUNTIF(课表!$S$169:$S$321,B35)&gt;=2,1,COUNTIF(课表!$S$169:$S$321,B35))+IF(COUNTIF(课表!$T$169:$T$321,B35)&gt;=2,1,COUNTIF(课表!$T$169:$T$321,B35))+IF(COUNTIF(课表!$U$169:$U$321,B35)&gt;=2,1,COUNTIF(课表!$U$169:$U$321,B35)))*2</f>
        <v>4</v>
      </c>
      <c r="K35" s="25">
        <f>(IF(COUNTIF(课表!$W$169:$W$321,B35)&gt;=2,1,COUNTIF(课表!$W$169:$W$321,B35))+IF(COUNTIF(课表!$X$169:$X$321,B35)&gt;=2,1,COUNTIF(课表!$X$169:$X$321,B35)))*2+(IF(COUNTIF(课表!$Y$169:$Y$321,B35)&gt;=2,1,COUNTIF(课表!$Y$169:$Y$321,B35))+IF(COUNTIF(课表!$Z$169:$Z$321,B35)&gt;=2,1,COUNTIF(课表!$Z$169:$Z$321,B35)))*2</f>
        <v>4</v>
      </c>
      <c r="L35" s="25">
        <f>(IF(COUNTIF(课表!$AA$169:$AA$321,B35)&gt;=2,1,COUNTIF(课表!$AA$169:$AA$321,B35))+IF(COUNTIF(课表!$AB$169:$AB$321,B35)&gt;=2,1,COUNTIF(课表!$AB$169:$AB$321,B35))+IF(COUNTIF(课表!$AC$169:$AC$321,B35)&gt;=2,1,COUNTIF(课表!$AC$169:$AC$321,B35))+IF(COUNTIF(课表!$AD$169:$AD$321,B35)&gt;=2,1,COUNTIF(课表!$AD$169:$AD$321,B35)))*2</f>
        <v>0</v>
      </c>
      <c r="M35" s="25">
        <f>(IF(COUNTIF(课表!$AE$169:$AE$321,B35)&gt;=2,1,COUNTIF(课表!$AE$169:$AE$321,B35))+IF(COUNTIF(课表!$AF$169:$AF$321,B35)&gt;=2,1,COUNTIF(课表!$AF$169:$AF$321,B35))+IF(COUNTIF(课表!$AG$169:$AG$321,B35)&gt;=2,1,COUNTIF(课表!$AG$169:$AG$321,B35))+IF(COUNTIF(课表!$AH$169:$AH$321,B35)&gt;=2,1,COUNTIF(课表!$AH$169:$AH$321,B35)))*2</f>
        <v>0</v>
      </c>
      <c r="N35" s="25">
        <f t="shared" si="1"/>
        <v>16</v>
      </c>
    </row>
    <row r="36" ht="20.1" customHeight="1" spans="1:14">
      <c r="A36" s="22">
        <v>34</v>
      </c>
      <c r="B36" s="26" t="s">
        <v>1091</v>
      </c>
      <c r="C36" s="24" t="str">
        <f>VLOOKUP(B36,教师基础数据!$B$2:$G4597,3,FALSE)</f>
        <v>动科系</v>
      </c>
      <c r="D36" s="24" t="str">
        <f>VLOOKUP(B36,教师基础数据!$B$2:$G556,4,FALSE)</f>
        <v>专职</v>
      </c>
      <c r="E36" s="24" t="str">
        <f>VLOOKUP(B36,教师基础数据!$B$2:$G4589,5,FALSE)</f>
        <v>兽医教研室</v>
      </c>
      <c r="F36" s="22">
        <f t="shared" si="0"/>
        <v>4</v>
      </c>
      <c r="G36" s="25">
        <f>(IF(COUNTIF(课表!$C$169:$C$321,B36)&gt;=2,1,COUNTIF(课表!$C$169:$C$321,B36))+IF(COUNTIF(课表!$D$169:$D$321,B36)&gt;=2,1,COUNTIF(课表!D$169:$D$321,B36))+IF(COUNTIF(课表!$E$170:$E$321,B36)&gt;=2,1,COUNTIF(课表!$E$170:$E$321,B36))+IF(COUNTIF(课表!$F$169:$F$321,B36)&gt;=2,1,COUNTIF(课表!$F$169:$F$321,B36)))*2</f>
        <v>4</v>
      </c>
      <c r="H36" s="25">
        <f>(IF(COUNTIF(课表!$H$170:$H$321,B36)&gt;=2,1,COUNTIF(课表!$H$170:$H$321,B36))+IF(COUNTIF(课表!$I$169:$I$321,B36)&gt;=2,1,COUNTIF(课表!$I$169:$I$321,B36))+IF(COUNTIF(课表!$J$169:$J$321,B36)&gt;=2,1,COUNTIF(课表!$J$169:$J$321,B36))+IF(COUNTIF(课表!$K$170:$K$321,B36)&gt;=2,1,COUNTIF(课表!$K$170:$K$321,B36)))*2</f>
        <v>4</v>
      </c>
      <c r="I36" s="25">
        <f>(IF(COUNTIF(课表!$M$169:$M$321,B36)&gt;=2,1,COUNTIF(课表!$M$169:$M$321,B36))+IF(COUNTIF(课表!$N$169:$N$321,B36)&gt;=2,1,COUNTIF(课表!$N$169:$N$321,B36))+IF(COUNTIF(课表!$O$169:$O$321,B36)&gt;=2,1,COUNTIF(课表!$O$169:$O$321,B36))+IF(COUNTIF(课表!$P$169:$P$321,B36)&gt;=2,1,COUNTIF(课表!$P$169:$P$321,B36)))*2</f>
        <v>4</v>
      </c>
      <c r="J36" s="25">
        <f>(IF(COUNTIF(课表!$R$169:$R$321,B36)&gt;=2,1,COUNTIF(课表!$R$169:$R$321,B36))+IF(COUNTIF(课表!$S$169:$S$321,B36)&gt;=2,1,COUNTIF(课表!$S$169:$S$321,B36))+IF(COUNTIF(课表!$T$169:$T$321,B36)&gt;=2,1,COUNTIF(课表!$T$169:$T$321,B36))+IF(COUNTIF(课表!$U$169:$U$321,B36)&gt;=2,1,COUNTIF(课表!$U$169:$U$321,B36)))*2</f>
        <v>6</v>
      </c>
      <c r="K36" s="25">
        <f>(IF(COUNTIF(课表!$W$169:$W$321,B36)&gt;=2,1,COUNTIF(课表!$W$169:$W$321,B36))+IF(COUNTIF(课表!$X$169:$X$321,B36)&gt;=2,1,COUNTIF(课表!$X$169:$X$321,B36)))*2+(IF(COUNTIF(课表!$Y$169:$Y$321,B36)&gt;=2,1,COUNTIF(课表!$Y$169:$Y$321,B36))+IF(COUNTIF(课表!$Z$169:$Z$321,B36)&gt;=2,1,COUNTIF(课表!$Z$169:$Z$321,B36)))*2</f>
        <v>0</v>
      </c>
      <c r="L36" s="25">
        <f>(IF(COUNTIF(课表!$AA$169:$AA$321,B36)&gt;=2,1,COUNTIF(课表!$AA$169:$AA$321,B36))+IF(COUNTIF(课表!$AB$169:$AB$321,B36)&gt;=2,1,COUNTIF(课表!$AB$169:$AB$321,B36))+IF(COUNTIF(课表!$AC$169:$AC$321,B36)&gt;=2,1,COUNTIF(课表!$AC$169:$AC$321,B36))+IF(COUNTIF(课表!$AD$169:$AD$321,B36)&gt;=2,1,COUNTIF(课表!$AD$169:$AD$321,B36)))*2</f>
        <v>0</v>
      </c>
      <c r="M36" s="25">
        <f>(IF(COUNTIF(课表!$AE$169:$AE$321,B36)&gt;=2,1,COUNTIF(课表!$AE$169:$AE$321,B36))+IF(COUNTIF(课表!$AF$169:$AF$321,B36)&gt;=2,1,COUNTIF(课表!$AF$169:$AF$321,B36))+IF(COUNTIF(课表!$AG$169:$AG$321,B36)&gt;=2,1,COUNTIF(课表!$AG$169:$AG$321,B36))+IF(COUNTIF(课表!$AH$169:$AH$321,B36)&gt;=2,1,COUNTIF(课表!$AH$169:$AH$321,B36)))*2</f>
        <v>0</v>
      </c>
      <c r="N36" s="25">
        <f t="shared" si="1"/>
        <v>18</v>
      </c>
    </row>
    <row r="37" ht="20.1" customHeight="1" spans="1:14">
      <c r="A37" s="22">
        <v>35</v>
      </c>
      <c r="B37" s="26" t="s">
        <v>1033</v>
      </c>
      <c r="C37" s="24" t="str">
        <f>VLOOKUP(B37,教师基础数据!$B$2:$G4569,3,FALSE)</f>
        <v>动科系</v>
      </c>
      <c r="D37" s="24" t="str">
        <f>VLOOKUP(B37,教师基础数据!$B$2:$G584,4,FALSE)</f>
        <v>兼职</v>
      </c>
      <c r="E37" s="24" t="str">
        <f>VLOOKUP(B37,教师基础数据!$B$2:$G4617,5,FALSE)</f>
        <v>兽医教研室</v>
      </c>
      <c r="F37" s="22">
        <f t="shared" si="0"/>
        <v>2</v>
      </c>
      <c r="G37" s="25">
        <f>(IF(COUNTIF(课表!$C$169:$C$321,B37)&gt;=2,1,COUNTIF(课表!$C$169:$C$321,B37))+IF(COUNTIF(课表!$D$169:$D$321,B37)&gt;=2,1,COUNTIF(课表!D$169:$D$321,B37))+IF(COUNTIF(课表!$E$170:$E$321,B37)&gt;=2,1,COUNTIF(课表!$E$170:$E$321,B37))+IF(COUNTIF(课表!$F$169:$F$321,B37)&gt;=2,1,COUNTIF(课表!$F$169:$F$321,B37)))*2</f>
        <v>0</v>
      </c>
      <c r="H37" s="25">
        <f>(IF(COUNTIF(课表!$H$170:$H$321,B37)&gt;=2,1,COUNTIF(课表!$H$170:$H$321,B37))+IF(COUNTIF(课表!$I$169:$I$321,B37)&gt;=2,1,COUNTIF(课表!$I$169:$I$321,B37))+IF(COUNTIF(课表!$J$169:$J$321,B37)&gt;=2,1,COUNTIF(课表!$J$169:$J$321,B37))+IF(COUNTIF(课表!$K$170:$K$321,B37)&gt;=2,1,COUNTIF(课表!$K$170:$K$321,B37)))*2</f>
        <v>0</v>
      </c>
      <c r="I37" s="25">
        <f>(IF(COUNTIF(课表!$M$169:$M$321,B37)&gt;=2,1,COUNTIF(课表!$M$169:$M$321,B37))+IF(COUNTIF(课表!$N$169:$N$321,B37)&gt;=2,1,COUNTIF(课表!$N$169:$N$321,B37))+IF(COUNTIF(课表!$O$169:$O$321,B37)&gt;=2,1,COUNTIF(课表!$O$169:$O$321,B37))+IF(COUNTIF(课表!$P$169:$P$321,B37)&gt;=2,1,COUNTIF(课表!$P$169:$P$321,B37)))*2</f>
        <v>0</v>
      </c>
      <c r="J37" s="25">
        <f>(IF(COUNTIF(课表!$R$169:$R$321,B37)&gt;=2,1,COUNTIF(课表!$R$169:$R$321,B37))+IF(COUNTIF(课表!$S$169:$S$321,B37)&gt;=2,1,COUNTIF(课表!$S$169:$S$321,B37))+IF(COUNTIF(课表!$T$169:$T$321,B37)&gt;=2,1,COUNTIF(课表!$T$169:$T$321,B37))+IF(COUNTIF(课表!$U$169:$U$321,B37)&gt;=2,1,COUNTIF(课表!$U$169:$U$321,B37)))*2</f>
        <v>4</v>
      </c>
      <c r="K37" s="25">
        <f>(IF(COUNTIF(课表!$W$169:$W$321,B37)&gt;=2,1,COUNTIF(课表!$W$169:$W$321,B37))+IF(COUNTIF(课表!$X$169:$X$321,B37)&gt;=2,1,COUNTIF(课表!$X$169:$X$321,B37)))*2+(IF(COUNTIF(课表!$Y$169:$Y$321,B37)&gt;=2,1,COUNTIF(课表!$Y$169:$Y$321,B37))+IF(COUNTIF(课表!$Z$169:$Z$321,B37)&gt;=2,1,COUNTIF(课表!$Z$169:$Z$321,B37)))*2</f>
        <v>4</v>
      </c>
      <c r="L37" s="25">
        <f>(IF(COUNTIF(课表!$AA$169:$AA$321,B37)&gt;=2,1,COUNTIF(课表!$AA$169:$AA$321,B37))+IF(COUNTIF(课表!$AB$169:$AB$321,B37)&gt;=2,1,COUNTIF(课表!$AB$169:$AB$321,B37))+IF(COUNTIF(课表!$AC$169:$AC$321,B37)&gt;=2,1,COUNTIF(课表!$AC$169:$AC$321,B37))+IF(COUNTIF(课表!$AD$169:$AD$321,B37)&gt;=2,1,COUNTIF(课表!$AD$169:$AD$321,B37)))*2</f>
        <v>0</v>
      </c>
      <c r="M37" s="25">
        <f>(IF(COUNTIF(课表!$AE$169:$AE$321,B37)&gt;=2,1,COUNTIF(课表!$AE$169:$AE$321,B37))+IF(COUNTIF(课表!$AF$169:$AF$321,B37)&gt;=2,1,COUNTIF(课表!$AF$169:$AF$321,B37))+IF(COUNTIF(课表!$AG$169:$AG$321,B37)&gt;=2,1,COUNTIF(课表!$AG$169:$AG$321,B37))+IF(COUNTIF(课表!$AH$169:$AH$321,B37)&gt;=2,1,COUNTIF(课表!$AH$169:$AH$321,B37)))*2</f>
        <v>0</v>
      </c>
      <c r="N37" s="25">
        <f t="shared" si="1"/>
        <v>8</v>
      </c>
    </row>
    <row r="38" ht="20.1" customHeight="1" spans="1:14">
      <c r="A38" s="22">
        <v>36</v>
      </c>
      <c r="B38" s="23" t="s">
        <v>1010</v>
      </c>
      <c r="C38" s="24" t="str">
        <f>VLOOKUP(B38,教师基础数据!$B$2:$G4796,3,FALSE)</f>
        <v>动科系</v>
      </c>
      <c r="D38" s="24" t="str">
        <f>VLOOKUP(B38,教师基础数据!$B$2:$G615,4,FALSE)</f>
        <v>专职</v>
      </c>
      <c r="E38" s="24" t="str">
        <f>VLOOKUP(B38,教师基础数据!$B$2:$G4648,5,FALSE)</f>
        <v>兽医教研室</v>
      </c>
      <c r="F38" s="22">
        <f t="shared" si="0"/>
        <v>4</v>
      </c>
      <c r="G38" s="25">
        <f>(IF(COUNTIF(课表!$C$169:$C$321,B38)&gt;=2,1,COUNTIF(课表!$C$169:$C$321,B38))+IF(COUNTIF(课表!$D$169:$D$321,B38)&gt;=2,1,COUNTIF(课表!D$169:$D$321,B38))+IF(COUNTIF(课表!$E$170:$E$321,B38)&gt;=2,1,COUNTIF(课表!$E$170:$E$321,B38))+IF(COUNTIF(课表!$F$169:$F$321,B38)&gt;=2,1,COUNTIF(课表!$F$169:$F$321,B38)))*2</f>
        <v>0</v>
      </c>
      <c r="H38" s="25">
        <f>(IF(COUNTIF(课表!$H$170:$H$321,B38)&gt;=2,1,COUNTIF(课表!$H$170:$H$321,B38))+IF(COUNTIF(课表!$I$169:$I$321,B38)&gt;=2,1,COUNTIF(课表!$I$169:$I$321,B38))+IF(COUNTIF(课表!$J$169:$J$321,B38)&gt;=2,1,COUNTIF(课表!$J$169:$J$321,B38))+IF(COUNTIF(课表!$K$170:$K$321,B38)&gt;=2,1,COUNTIF(课表!$K$170:$K$321,B38)))*2</f>
        <v>4</v>
      </c>
      <c r="I38" s="25">
        <f>(IF(COUNTIF(课表!$M$169:$M$321,B38)&gt;=2,1,COUNTIF(课表!$M$169:$M$321,B38))+IF(COUNTIF(课表!$N$169:$N$321,B38)&gt;=2,1,COUNTIF(课表!$N$169:$N$321,B38))+IF(COUNTIF(课表!$O$169:$O$321,B38)&gt;=2,1,COUNTIF(课表!$O$169:$O$321,B38))+IF(COUNTIF(课表!$P$169:$P$321,B38)&gt;=2,1,COUNTIF(课表!$P$169:$P$321,B38)))*2</f>
        <v>4</v>
      </c>
      <c r="J38" s="25">
        <f>(IF(COUNTIF(课表!$R$169:$R$321,B38)&gt;=2,1,COUNTIF(课表!$R$169:$R$321,B38))+IF(COUNTIF(课表!$S$169:$S$321,B38)&gt;=2,1,COUNTIF(课表!$S$169:$S$321,B38))+IF(COUNTIF(课表!$T$169:$T$321,B38)&gt;=2,1,COUNTIF(课表!$T$169:$T$321,B38))+IF(COUNTIF(课表!$U$169:$U$321,B38)&gt;=2,1,COUNTIF(课表!$U$169:$U$321,B38)))*2</f>
        <v>4</v>
      </c>
      <c r="K38" s="25">
        <f>(IF(COUNTIF(课表!$W$169:$W$321,B38)&gt;=2,1,COUNTIF(课表!$W$169:$W$321,B38))+IF(COUNTIF(课表!$X$169:$X$321,B38)&gt;=2,1,COUNTIF(课表!$X$169:$X$321,B38)))*2+(IF(COUNTIF(课表!$Y$169:$Y$321,B38)&gt;=2,1,COUNTIF(课表!$Y$169:$Y$321,B38))+IF(COUNTIF(课表!$Z$169:$Z$321,B38)&gt;=2,1,COUNTIF(课表!$Z$169:$Z$321,B38)))*2</f>
        <v>4</v>
      </c>
      <c r="L38" s="25">
        <f>(IF(COUNTIF(课表!$AA$169:$AA$321,B38)&gt;=2,1,COUNTIF(课表!$AA$169:$AA$321,B38))+IF(COUNTIF(课表!$AB$169:$AB$321,B38)&gt;=2,1,COUNTIF(课表!$AB$169:$AB$321,B38))+IF(COUNTIF(课表!$AC$169:$AC$321,B38)&gt;=2,1,COUNTIF(课表!$AC$169:$AC$321,B38))+IF(COUNTIF(课表!$AD$169:$AD$321,B38)&gt;=2,1,COUNTIF(课表!$AD$169:$AD$321,B38)))*2</f>
        <v>0</v>
      </c>
      <c r="M38" s="25">
        <f>(IF(COUNTIF(课表!$AE$169:$AE$321,B38)&gt;=2,1,COUNTIF(课表!$AE$169:$AE$321,B38))+IF(COUNTIF(课表!$AF$169:$AF$321,B38)&gt;=2,1,COUNTIF(课表!$AF$169:$AF$321,B38))+IF(COUNTIF(课表!$AG$169:$AG$321,B38)&gt;=2,1,COUNTIF(课表!$AG$169:$AG$321,B38))+IF(COUNTIF(课表!$AH$169:$AH$321,B38)&gt;=2,1,COUNTIF(课表!$AH$169:$AH$321,B38)))*2</f>
        <v>0</v>
      </c>
      <c r="N38" s="25">
        <f t="shared" si="1"/>
        <v>16</v>
      </c>
    </row>
    <row r="39" ht="20.1" customHeight="1" spans="1:14">
      <c r="A39" s="22">
        <v>37</v>
      </c>
      <c r="B39" s="26" t="s">
        <v>1061</v>
      </c>
      <c r="C39" s="24" t="str">
        <f>VLOOKUP(B39,教师基础数据!$B$2:$G4517,3,FALSE)</f>
        <v>动科系</v>
      </c>
      <c r="D39" s="24" t="str">
        <f>VLOOKUP(B39,教师基础数据!$B$2:$G436,4,FALSE)</f>
        <v>专职</v>
      </c>
      <c r="E39" s="24" t="str">
        <f>VLOOKUP(B39,教师基础数据!$B$2:$G4469,5,FALSE)</f>
        <v>兽医教研室</v>
      </c>
      <c r="F39" s="22">
        <f t="shared" si="0"/>
        <v>4</v>
      </c>
      <c r="G39" s="25">
        <f>(IF(COUNTIF(课表!$C$169:$C$321,B39)&gt;=2,1,COUNTIF(课表!$C$169:$C$321,B39))+IF(COUNTIF(课表!$D$169:$D$321,B39)&gt;=2,1,COUNTIF(课表!D$169:$D$321,B39))+IF(COUNTIF(课表!$E$170:$E$321,B39)&gt;=2,1,COUNTIF(课表!$E$170:$E$321,B39))+IF(COUNTIF(课表!$F$169:$F$321,B39)&gt;=2,1,COUNTIF(课表!$F$169:$F$321,B39)))*2</f>
        <v>4</v>
      </c>
      <c r="H39" s="25">
        <f>(IF(COUNTIF(课表!$H$170:$H$321,B39)&gt;=2,1,COUNTIF(课表!$H$170:$H$321,B39))+IF(COUNTIF(课表!$I$169:$I$321,B39)&gt;=2,1,COUNTIF(课表!$I$169:$I$321,B39))+IF(COUNTIF(课表!$J$169:$J$321,B39)&gt;=2,1,COUNTIF(课表!$J$169:$J$321,B39))+IF(COUNTIF(课表!$K$170:$K$321,B39)&gt;=2,1,COUNTIF(课表!$K$170:$K$321,B39)))*2</f>
        <v>4</v>
      </c>
      <c r="I39" s="25">
        <f>(IF(COUNTIF(课表!$M$169:$M$321,B39)&gt;=2,1,COUNTIF(课表!$M$169:$M$321,B39))+IF(COUNTIF(课表!$N$169:$N$321,B39)&gt;=2,1,COUNTIF(课表!$N$169:$N$321,B39))+IF(COUNTIF(课表!$O$169:$O$321,B39)&gt;=2,1,COUNTIF(课表!$O$169:$O$321,B39))+IF(COUNTIF(课表!$P$169:$P$321,B39)&gt;=2,1,COUNTIF(课表!$P$169:$P$321,B39)))*2</f>
        <v>4</v>
      </c>
      <c r="J39" s="25">
        <f>(IF(COUNTIF(课表!$R$169:$R$321,B39)&gt;=2,1,COUNTIF(课表!$R$169:$R$321,B39))+IF(COUNTIF(课表!$S$169:$S$321,B39)&gt;=2,1,COUNTIF(课表!$S$169:$S$321,B39))+IF(COUNTIF(课表!$T$169:$T$321,B39)&gt;=2,1,COUNTIF(课表!$T$169:$T$321,B39))+IF(COUNTIF(课表!$U$169:$U$321,B39)&gt;=2,1,COUNTIF(课表!$U$169:$U$321,B39)))*2</f>
        <v>4</v>
      </c>
      <c r="K39" s="25">
        <f>(IF(COUNTIF(课表!$W$169:$W$321,B39)&gt;=2,1,COUNTIF(课表!$W$169:$W$321,B39))+IF(COUNTIF(课表!$X$169:$X$321,B39)&gt;=2,1,COUNTIF(课表!$X$169:$X$321,B39)))*2+(IF(COUNTIF(课表!$Y$169:$Y$321,B39)&gt;=2,1,COUNTIF(课表!$Y$169:$Y$321,B39))+IF(COUNTIF(课表!$Z$169:$Z$321,B39)&gt;=2,1,COUNTIF(课表!$Z$169:$Z$321,B39)))*2</f>
        <v>0</v>
      </c>
      <c r="L39" s="25">
        <f>(IF(COUNTIF(课表!$AA$169:$AA$321,B39)&gt;=2,1,COUNTIF(课表!$AA$169:$AA$321,B39))+IF(COUNTIF(课表!$AB$169:$AB$321,B39)&gt;=2,1,COUNTIF(课表!$AB$169:$AB$321,B39))+IF(COUNTIF(课表!$AC$169:$AC$321,B39)&gt;=2,1,COUNTIF(课表!$AC$169:$AC$321,B39))+IF(COUNTIF(课表!$AD$169:$AD$321,B39)&gt;=2,1,COUNTIF(课表!$AD$169:$AD$321,B39)))*2</f>
        <v>0</v>
      </c>
      <c r="M39" s="25">
        <f>(IF(COUNTIF(课表!$AE$169:$AE$321,B39)&gt;=2,1,COUNTIF(课表!$AE$169:$AE$321,B39))+IF(COUNTIF(课表!$AF$169:$AF$321,B39)&gt;=2,1,COUNTIF(课表!$AF$169:$AF$321,B39))+IF(COUNTIF(课表!$AG$169:$AG$321,B39)&gt;=2,1,COUNTIF(课表!$AG$169:$AG$321,B39))+IF(COUNTIF(课表!$AH$169:$AH$321,B39)&gt;=2,1,COUNTIF(课表!$AH$169:$AH$321,B39)))*2</f>
        <v>0</v>
      </c>
      <c r="N39" s="25">
        <f t="shared" si="1"/>
        <v>16</v>
      </c>
    </row>
    <row r="40" ht="20.1" customHeight="1" spans="1:14">
      <c r="A40" s="22">
        <v>38</v>
      </c>
      <c r="B40" s="26" t="s">
        <v>1310</v>
      </c>
      <c r="C40" s="24" t="str">
        <f>VLOOKUP(B40,教师基础数据!$B$2:$G4531,3,FALSE)</f>
        <v>动科系</v>
      </c>
      <c r="D40" s="24" t="str">
        <f>VLOOKUP(B40,教师基础数据!$B$2:$G504,4,FALSE)</f>
        <v>专职</v>
      </c>
      <c r="E40" s="24" t="str">
        <f>VLOOKUP(B40,教师基础数据!$B$2:$G4537,5,FALSE)</f>
        <v>兽医教研室</v>
      </c>
      <c r="F40" s="22">
        <f t="shared" si="0"/>
        <v>3</v>
      </c>
      <c r="G40" s="25">
        <f>(IF(COUNTIF(课表!$C$169:$C$321,B40)&gt;=2,1,COUNTIF(课表!$C$169:$C$321,B40))+IF(COUNTIF(课表!$D$169:$D$321,B40)&gt;=2,1,COUNTIF(课表!D$169:$D$321,B40))+IF(COUNTIF(课表!$E$170:$E$321,B40)&gt;=2,1,COUNTIF(课表!$E$170:$E$321,B40))+IF(COUNTIF(课表!$F$169:$F$321,B40)&gt;=2,1,COUNTIF(课表!$F$169:$F$321,B40)))*2</f>
        <v>0</v>
      </c>
      <c r="H40" s="25">
        <f>(IF(COUNTIF(课表!$H$170:$H$321,B40)&gt;=2,1,COUNTIF(课表!$H$170:$H$321,B40))+IF(COUNTIF(课表!$I$169:$I$321,B40)&gt;=2,1,COUNTIF(课表!$I$169:$I$321,B40))+IF(COUNTIF(课表!$J$169:$J$321,B40)&gt;=2,1,COUNTIF(课表!$J$169:$J$321,B40))+IF(COUNTIF(课表!$K$170:$K$321,B40)&gt;=2,1,COUNTIF(课表!$K$170:$K$321,B40)))*2</f>
        <v>2</v>
      </c>
      <c r="I40" s="25">
        <f>(IF(COUNTIF(课表!$M$169:$M$321,B40)&gt;=2,1,COUNTIF(课表!$M$169:$M$321,B40))+IF(COUNTIF(课表!$N$169:$N$321,B40)&gt;=2,1,COUNTIF(课表!$N$169:$N$321,B40))+IF(COUNTIF(课表!$O$169:$O$321,B40)&gt;=2,1,COUNTIF(课表!$O$169:$O$321,B40))+IF(COUNTIF(课表!$P$169:$P$321,B40)&gt;=2,1,COUNTIF(课表!$P$169:$P$321,B40)))*2</f>
        <v>4</v>
      </c>
      <c r="J40" s="25">
        <f>(IF(COUNTIF(课表!$R$169:$R$321,B40)&gt;=2,1,COUNTIF(课表!$R$169:$R$321,B40))+IF(COUNTIF(课表!$S$169:$S$321,B40)&gt;=2,1,COUNTIF(课表!$S$169:$S$321,B40))+IF(COUNTIF(课表!$T$169:$T$321,B40)&gt;=2,1,COUNTIF(课表!$T$169:$T$321,B40))+IF(COUNTIF(课表!$U$169:$U$321,B40)&gt;=2,1,COUNTIF(课表!$U$169:$U$321,B40)))*2</f>
        <v>0</v>
      </c>
      <c r="K40" s="25">
        <f>(IF(COUNTIF(课表!$W$169:$W$321,B40)&gt;=2,1,COUNTIF(课表!$W$169:$W$321,B40))+IF(COUNTIF(课表!$X$169:$X$321,B40)&gt;=2,1,COUNTIF(课表!$X$169:$X$321,B40)))*2+(IF(COUNTIF(课表!$Y$169:$Y$321,B40)&gt;=2,1,COUNTIF(课表!$Y$169:$Y$321,B40))+IF(COUNTIF(课表!$Z$169:$Z$321,B40)&gt;=2,1,COUNTIF(课表!$Z$169:$Z$321,B40)))*2</f>
        <v>4</v>
      </c>
      <c r="L40" s="25">
        <f>(IF(COUNTIF(课表!$AA$169:$AA$321,B40)&gt;=2,1,COUNTIF(课表!$AA$169:$AA$321,B40))+IF(COUNTIF(课表!$AB$169:$AB$321,B40)&gt;=2,1,COUNTIF(课表!$AB$169:$AB$321,B40))+IF(COUNTIF(课表!$AC$169:$AC$321,B40)&gt;=2,1,COUNTIF(课表!$AC$169:$AC$321,B40))+IF(COUNTIF(课表!$AD$169:$AD$321,B40)&gt;=2,1,COUNTIF(课表!$AD$169:$AD$321,B40)))*2</f>
        <v>0</v>
      </c>
      <c r="M40" s="25">
        <f>(IF(COUNTIF(课表!$AE$169:$AE$321,B40)&gt;=2,1,COUNTIF(课表!$AE$169:$AE$321,B40))+IF(COUNTIF(课表!$AF$169:$AF$321,B40)&gt;=2,1,COUNTIF(课表!$AF$169:$AF$321,B40))+IF(COUNTIF(课表!$AG$169:$AG$321,B40)&gt;=2,1,COUNTIF(课表!$AG$169:$AG$321,B40))+IF(COUNTIF(课表!$AH$169:$AH$321,B40)&gt;=2,1,COUNTIF(课表!$AH$169:$AH$321,B40)))*2</f>
        <v>0</v>
      </c>
      <c r="N40" s="25">
        <f t="shared" si="1"/>
        <v>10</v>
      </c>
    </row>
    <row r="41" ht="20.1" customHeight="1" spans="1:14">
      <c r="A41" s="22">
        <v>39</v>
      </c>
      <c r="B41" s="26" t="s">
        <v>1049</v>
      </c>
      <c r="C41" s="24" t="str">
        <f>VLOOKUP(B41,教师基础数据!$B$2:$G4554,3,FALSE)</f>
        <v>动科系</v>
      </c>
      <c r="D41" s="24" t="str">
        <f>VLOOKUP(B41,教师基础数据!$B$2:$G587,4,FALSE)</f>
        <v>专职</v>
      </c>
      <c r="E41" s="24" t="str">
        <f>VLOOKUP(B41,教师基础数据!$B$2:$G4620,5,FALSE)</f>
        <v>兽医教研室</v>
      </c>
      <c r="F41" s="22">
        <f t="shared" si="0"/>
        <v>3</v>
      </c>
      <c r="G41" s="25">
        <f>(IF(COUNTIF(课表!$C$169:$C$321,B41)&gt;=2,1,COUNTIF(课表!$C$169:$C$321,B41))+IF(COUNTIF(课表!$D$169:$D$321,B41)&gt;=2,1,COUNTIF(课表!D$169:$D$321,B41))+IF(COUNTIF(课表!$E$170:$E$321,B41)&gt;=2,1,COUNTIF(课表!$E$170:$E$321,B41))+IF(COUNTIF(课表!$F$169:$F$321,B41)&gt;=2,1,COUNTIF(课表!$F$169:$F$321,B41)))*2</f>
        <v>6</v>
      </c>
      <c r="H41" s="25">
        <f>(IF(COUNTIF(课表!$H$170:$H$321,B41)&gt;=2,1,COUNTIF(课表!$H$170:$H$321,B41))+IF(COUNTIF(课表!$I$169:$I$321,B41)&gt;=2,1,COUNTIF(课表!$I$169:$I$321,B41))+IF(COUNTIF(课表!$J$169:$J$321,B41)&gt;=2,1,COUNTIF(课表!$J$169:$J$321,B41))+IF(COUNTIF(课表!$K$170:$K$321,B41)&gt;=2,1,COUNTIF(课表!$K$170:$K$321,B41)))*2</f>
        <v>6</v>
      </c>
      <c r="I41" s="25">
        <f>(IF(COUNTIF(课表!$M$169:$M$321,B41)&gt;=2,1,COUNTIF(课表!$M$169:$M$321,B41))+IF(COUNTIF(课表!$N$169:$N$321,B41)&gt;=2,1,COUNTIF(课表!$N$169:$N$321,B41))+IF(COUNTIF(课表!$O$169:$O$321,B41)&gt;=2,1,COUNTIF(课表!$O$169:$O$321,B41))+IF(COUNTIF(课表!$P$169:$P$321,B41)&gt;=2,1,COUNTIF(课表!$P$169:$P$321,B41)))*2</f>
        <v>0</v>
      </c>
      <c r="J41" s="25">
        <f>(IF(COUNTIF(课表!$R$169:$R$321,B41)&gt;=2,1,COUNTIF(课表!$R$169:$R$321,B41))+IF(COUNTIF(课表!$S$169:$S$321,B41)&gt;=2,1,COUNTIF(课表!$S$169:$S$321,B41))+IF(COUNTIF(课表!$T$169:$T$321,B41)&gt;=2,1,COUNTIF(课表!$T$169:$T$321,B41))+IF(COUNTIF(课表!$U$169:$U$321,B41)&gt;=2,1,COUNTIF(课表!$U$169:$U$321,B41)))*2</f>
        <v>0</v>
      </c>
      <c r="K41" s="25">
        <f>(IF(COUNTIF(课表!$W$169:$W$321,B41)&gt;=2,1,COUNTIF(课表!$W$169:$W$321,B41))+IF(COUNTIF(课表!$X$169:$X$321,B41)&gt;=2,1,COUNTIF(课表!$X$169:$X$321,B41)))*2+(IF(COUNTIF(课表!$Y$169:$Y$321,B41)&gt;=2,1,COUNTIF(课表!$Y$169:$Y$321,B41))+IF(COUNTIF(课表!$Z$169:$Z$321,B41)&gt;=2,1,COUNTIF(课表!$Z$169:$Z$321,B41)))*2</f>
        <v>4</v>
      </c>
      <c r="L41" s="25">
        <f>(IF(COUNTIF(课表!$AA$169:$AA$321,B41)&gt;=2,1,COUNTIF(课表!$AA$169:$AA$321,B41))+IF(COUNTIF(课表!$AB$169:$AB$321,B41)&gt;=2,1,COUNTIF(课表!$AB$169:$AB$321,B41))+IF(COUNTIF(课表!$AC$169:$AC$321,B41)&gt;=2,1,COUNTIF(课表!$AC$169:$AC$321,B41))+IF(COUNTIF(课表!$AD$169:$AD$321,B41)&gt;=2,1,COUNTIF(课表!$AD$169:$AD$321,B41)))*2</f>
        <v>0</v>
      </c>
      <c r="M41" s="25">
        <f>(IF(COUNTIF(课表!$AE$169:$AE$321,B41)&gt;=2,1,COUNTIF(课表!$AE$169:$AE$321,B41))+IF(COUNTIF(课表!$AF$169:$AF$321,B41)&gt;=2,1,COUNTIF(课表!$AF$169:$AF$321,B41))+IF(COUNTIF(课表!$AG$169:$AG$321,B41)&gt;=2,1,COUNTIF(课表!$AG$169:$AG$321,B41))+IF(COUNTIF(课表!$AH$169:$AH$321,B41)&gt;=2,1,COUNTIF(课表!$AH$169:$AH$321,B41)))*2</f>
        <v>0</v>
      </c>
      <c r="N41" s="25">
        <f t="shared" si="1"/>
        <v>16</v>
      </c>
    </row>
    <row r="42" ht="20.1" customHeight="1" spans="1:14">
      <c r="A42" s="22">
        <v>40</v>
      </c>
      <c r="B42" s="26" t="s">
        <v>1005</v>
      </c>
      <c r="C42" s="24" t="str">
        <f>VLOOKUP(B42,教师基础数据!$B$2:$G4745,3,FALSE)</f>
        <v>动科系</v>
      </c>
      <c r="D42" s="24" t="str">
        <f>VLOOKUP(B42,教师基础数据!$B$2:$G610,4,FALSE)</f>
        <v>专职</v>
      </c>
      <c r="E42" s="24" t="str">
        <f>VLOOKUP(B42,教师基础数据!$B$2:$G4643,5,FALSE)</f>
        <v>兽医教研室</v>
      </c>
      <c r="F42" s="22">
        <f t="shared" si="0"/>
        <v>1</v>
      </c>
      <c r="G42" s="25">
        <f>(IF(COUNTIF(课表!$C$169:$C$321,B42)&gt;=2,1,COUNTIF(课表!$C$169:$C$321,B42))+IF(COUNTIF(课表!$D$169:$D$321,B42)&gt;=2,1,COUNTIF(课表!D$169:$D$321,B42))+IF(COUNTIF(课表!$E$170:$E$321,B42)&gt;=2,1,COUNTIF(课表!$E$170:$E$321,B42))+IF(COUNTIF(课表!$F$169:$F$321,B42)&gt;=2,1,COUNTIF(课表!$F$169:$F$321,B42)))*2</f>
        <v>0</v>
      </c>
      <c r="H42" s="25">
        <f>(IF(COUNTIF(课表!$H$169:$H$321,B42)&gt;=2,1,COUNTIF(课表!$H$169:$H$321,B42))+IF(COUNTIF(课表!$I$169:$I$321,B42)&gt;=2,1,COUNTIF(课表!$I$169:$I$321,B42))+IF(COUNTIF(课表!$J$169:$J$321,B42)&gt;=2,1,COUNTIF(课表!$J$169:$J$321,B42))+IF(COUNTIF(课表!$K$169:$K$321,B42)&gt;=2,1,COUNTIF(课表!$K$170:$K$321,B42)))*2</f>
        <v>0</v>
      </c>
      <c r="I42" s="25">
        <f>(IF(COUNTIF(课表!$M$169:$M$321,B42)&gt;=2,1,COUNTIF(课表!$M$169:$M$321,B42))+IF(COUNTIF(课表!$N$169:$N$321,B42)&gt;=2,1,COUNTIF(课表!$N$169:$N$321,B42))+IF(COUNTIF(课表!$O$169:$O$321,B42)&gt;=2,1,COUNTIF(课表!$O$169:$O$321,B42))+IF(COUNTIF(课表!$P$169:$P$321,B42)&gt;=2,1,COUNTIF(课表!$P$169:$P$321,B42)))*2</f>
        <v>0</v>
      </c>
      <c r="J42" s="25">
        <f>(IF(COUNTIF(课表!$R$169:$R$321,B42)&gt;=2,1,COUNTIF(课表!$R$169:$R$321,B42))+IF(COUNTIF(课表!$S$169:$S$321,B42)&gt;=2,1,COUNTIF(课表!$S$169:$S$321,B42))+IF(COUNTIF(课表!$T$169:$T$321,B42)&gt;=2,1,COUNTIF(课表!$T$169:$T$321,B42))+IF(COUNTIF(课表!$U$169:$U$321,B42)&gt;=2,1,COUNTIF(课表!$U$169:$U$321,B42)))*2</f>
        <v>0</v>
      </c>
      <c r="K42" s="25">
        <f>(IF(COUNTIF(课表!$W$169:$W$321,B42)&gt;=2,1,COUNTIF(课表!$W$169:$W$321,B42))+IF(COUNTIF(课表!$X$169:$X$321,B42)&gt;=2,1,COUNTIF(课表!$X$169:$X$321,B42)))*2+(IF(COUNTIF(课表!$Y$169:$Y$321,B42)&gt;=2,1,COUNTIF(课表!$Y$169:$Y$321,B42))+IF(COUNTIF(课表!$Z$169:$Z$321,B42)&gt;=2,1,COUNTIF(课表!$Z$169:$Z$321,B42)))*2</f>
        <v>0</v>
      </c>
      <c r="L42" s="25">
        <f>(IF(COUNTIF(课表!$AA$169:$AA$321,B42)&gt;=2,1,COUNTIF(课表!$AA$169:$AA$321,B42))+IF(COUNTIF(课表!$AB$169:$AB$321,B42)&gt;=2,1,COUNTIF(课表!$AB$169:$AB$321,B42))+IF(COUNTIF(课表!$AC$169:$AC$321,B42)&gt;=2,1,COUNTIF(课表!$AC$169:$AC$321,B42))+IF(COUNTIF(课表!$AD$169:$AD$321,B42)&gt;=2,1,COUNTIF(课表!$AD$169:$AD$321,B42)))*2</f>
        <v>4</v>
      </c>
      <c r="M42" s="25">
        <f>(IF(COUNTIF(课表!$AE$169:$AE$321,B42)&gt;=2,1,COUNTIF(课表!$AE$169:$AE$321,B42))+IF(COUNTIF(课表!$AF$169:$AF$321,B42)&gt;=2,1,COUNTIF(课表!$AF$169:$AF$321,B42))+IF(COUNTIF(课表!$AG$169:$AG$321,B42)&gt;=2,1,COUNTIF(课表!$AG$169:$AG$321,B42))+IF(COUNTIF(课表!$AH$169:$AH$321,B42)&gt;=2,1,COUNTIF(课表!$AH$169:$AH$321,B42)))*2</f>
        <v>8</v>
      </c>
      <c r="N42" s="25">
        <f t="shared" si="1"/>
        <v>12</v>
      </c>
    </row>
    <row r="43" ht="20.1" customHeight="1" spans="1:14">
      <c r="A43" s="22">
        <v>41</v>
      </c>
      <c r="B43" s="26" t="s">
        <v>1030</v>
      </c>
      <c r="C43" s="24" t="str">
        <f>VLOOKUP(B43,教师基础数据!$B$2:$G4797,3,FALSE)</f>
        <v>动科系</v>
      </c>
      <c r="D43" s="24" t="str">
        <f>VLOOKUP(B43,教师基础数据!$B$2:$G638,4,FALSE)</f>
        <v>专职</v>
      </c>
      <c r="E43" s="24" t="str">
        <f>VLOOKUP(B43,教师基础数据!$B$2:$G4671,5,FALSE)</f>
        <v>兽医教研室</v>
      </c>
      <c r="F43" s="22">
        <f t="shared" si="0"/>
        <v>4</v>
      </c>
      <c r="G43" s="25">
        <f>(IF(COUNTIF(课表!$C$169:$C$321,B43)&gt;=2,1,COUNTIF(课表!$C$169:$C$321,B43))+IF(COUNTIF(课表!$D$169:$D$321,B43)&gt;=2,1,COUNTIF(课表!D$169:$D$321,B43))+IF(COUNTIF(课表!$E$170:$E$321,B43)&gt;=2,1,COUNTIF(课表!$E$170:$E$321,B43))+IF(COUNTIF(课表!$F$169:$F$321,B43)&gt;=2,1,COUNTIF(课表!$F$169:$F$321,B43)))*2</f>
        <v>4</v>
      </c>
      <c r="H43" s="25">
        <f>(IF(COUNTIF(课表!$H$169:$H$321,B43)&gt;=2,1,COUNTIF(课表!$H$169:$H$321,B43))+IF(COUNTIF(课表!$I$169:$I$321,B43)&gt;=2,1,COUNTIF(课表!$I$169:$I$321,B43))+IF(COUNTIF(课表!$J$169:$J$321,B43)&gt;=2,1,COUNTIF(课表!$J$169:$J$321,B43))+IF(COUNTIF(课表!$K$169:$K$321,B43)&gt;=2,1,COUNTIF(课表!$K$170:$K$321,B43)))*2</f>
        <v>4</v>
      </c>
      <c r="I43" s="25">
        <f>(IF(COUNTIF(课表!$M$169:$M$321,B43)&gt;=2,1,COUNTIF(课表!$M$169:$M$321,B43))+IF(COUNTIF(课表!$N$169:$N$321,B43)&gt;=2,1,COUNTIF(课表!$N$169:$N$321,B43))+IF(COUNTIF(课表!$O$169:$O$321,B43)&gt;=2,1,COUNTIF(课表!$O$169:$O$321,B43))+IF(COUNTIF(课表!$P$169:$P$321,B43)&gt;=2,1,COUNTIF(课表!$P$169:$P$321,B43)))*2</f>
        <v>4</v>
      </c>
      <c r="J43" s="25">
        <f>(IF(COUNTIF(课表!$R$169:$R$321,B43)&gt;=2,1,COUNTIF(课表!$R$169:$R$321,B43))+IF(COUNTIF(课表!$S$169:$S$321,B43)&gt;=2,1,COUNTIF(课表!$S$169:$S$321,B43))+IF(COUNTIF(课表!$T$169:$T$321,B43)&gt;=2,1,COUNTIF(课表!$T$169:$T$321,B43))+IF(COUNTIF(课表!$U$169:$U$321,B43)&gt;=2,1,COUNTIF(课表!$U$169:$U$321,B43)))*2</f>
        <v>4</v>
      </c>
      <c r="K43" s="25">
        <f>(IF(COUNTIF(课表!$W$169:$W$321,B43)&gt;=2,1,COUNTIF(课表!$W$169:$W$321,B43))+IF(COUNTIF(课表!$X$169:$X$321,B43)&gt;=2,1,COUNTIF(课表!$X$169:$X$321,B43)))*2+(IF(COUNTIF(课表!$Y$169:$Y$321,B43)&gt;=2,1,COUNTIF(课表!$Y$169:$Y$321,B43))+IF(COUNTIF(课表!$Z$169:$Z$321,B43)&gt;=2,1,COUNTIF(课表!$Z$169:$Z$321,B43)))*2</f>
        <v>0</v>
      </c>
      <c r="L43" s="25">
        <f>(IF(COUNTIF(课表!$AA$169:$AA$321,B43)&gt;=2,1,COUNTIF(课表!$AA$169:$AA$321,B43))+IF(COUNTIF(课表!$AB$169:$AB$321,B43)&gt;=2,1,COUNTIF(课表!$AB$169:$AB$321,B43))+IF(COUNTIF(课表!$AC$169:$AC$321,B43)&gt;=2,1,COUNTIF(课表!$AC$169:$AC$321,B43))+IF(COUNTIF(课表!$AD$169:$AD$321,B43)&gt;=2,1,COUNTIF(课表!$AD$169:$AD$321,B43)))*2</f>
        <v>0</v>
      </c>
      <c r="M43" s="25">
        <f>(IF(COUNTIF(课表!$AE$169:$AE$321,B43)&gt;=2,1,COUNTIF(课表!$AE$169:$AE$321,B43))+IF(COUNTIF(课表!$AF$169:$AF$321,B43)&gt;=2,1,COUNTIF(课表!$AF$169:$AF$321,B43))+IF(COUNTIF(课表!$AG$169:$AG$321,B43)&gt;=2,1,COUNTIF(课表!$AG$169:$AG$321,B43))+IF(COUNTIF(课表!$AH$169:$AH$321,B43)&gt;=2,1,COUNTIF(课表!$AH$169:$AH$321,B43)))*2</f>
        <v>0</v>
      </c>
      <c r="N43" s="25">
        <f t="shared" si="1"/>
        <v>16</v>
      </c>
    </row>
    <row r="44" ht="20.1" customHeight="1" spans="1:14">
      <c r="A44" s="22">
        <v>42</v>
      </c>
      <c r="B44" s="26" t="s">
        <v>1024</v>
      </c>
      <c r="C44" s="24" t="str">
        <f>VLOOKUP(B44,教师基础数据!$B$2:$G4525,3,FALSE)</f>
        <v>环生系</v>
      </c>
      <c r="D44" s="24" t="str">
        <f>VLOOKUP(B44,教师基础数据!$B$2:$G634,4,FALSE)</f>
        <v>兼职</v>
      </c>
      <c r="E44" s="24" t="str">
        <f>VLOOKUP(B44,教师基础数据!$B$2:$G4667,5,FALSE)</f>
        <v>园林教研室</v>
      </c>
      <c r="F44" s="22">
        <f t="shared" si="0"/>
        <v>3</v>
      </c>
      <c r="G44" s="25">
        <f>(IF(COUNTIF(课表!$C$169:$C$321,B44)&gt;=2,1,COUNTIF(课表!$C$169:$C$321,B44))+IF(COUNTIF(课表!$D$169:$D$321,B44)&gt;=2,1,COUNTIF(课表!D$169:$D$321,B44))+IF(COUNTIF(课表!$E$170:$E$321,B44)&gt;=2,1,COUNTIF(课表!$E$170:$E$321,B44))+IF(COUNTIF(课表!$F$169:$F$321,B44)&gt;=2,1,COUNTIF(课表!$F$169:$F$321,B44)))*2</f>
        <v>0</v>
      </c>
      <c r="H44" s="25">
        <f>(IF(COUNTIF(课表!$H$169:$H$321,B44)&gt;=2,1,COUNTIF(课表!$H$169:$H$321,B44))+IF(COUNTIF(课表!$I$169:$I$321,B44)&gt;=2,1,COUNTIF(课表!$I$169:$I$321,B44))+IF(COUNTIF(课表!$J$169:$J$321,B44)&gt;=2,1,COUNTIF(课表!$J$169:$J$321,B44))+IF(COUNTIF(课表!$K$169:$K$321,B44)&gt;=2,1,COUNTIF(课表!$K$170:$K$321,B44)))*2</f>
        <v>4</v>
      </c>
      <c r="I44" s="25">
        <f>(IF(COUNTIF(课表!$M$169:$M$321,B44)&gt;=2,1,COUNTIF(课表!$M$169:$M$321,B44))+IF(COUNTIF(课表!$N$169:$N$321,B44)&gt;=2,1,COUNTIF(课表!$N$169:$N$321,B44))+IF(COUNTIF(课表!$O$169:$O$321,B44)&gt;=2,1,COUNTIF(课表!$O$169:$O$321,B44))+IF(COUNTIF(课表!$P$169:$P$321,B44)&gt;=2,1,COUNTIF(课表!$P$169:$P$321,B44)))*2</f>
        <v>4</v>
      </c>
      <c r="J44" s="25">
        <f>(IF(COUNTIF(课表!$R$169:$R$321,B44)&gt;=2,1,COUNTIF(课表!$R$169:$R$321,B44))+IF(COUNTIF(课表!$S$169:$S$321,B44)&gt;=2,1,COUNTIF(课表!$S$169:$S$321,B44))+IF(COUNTIF(课表!$T$169:$T$321,B44)&gt;=2,1,COUNTIF(课表!$T$169:$T$321,B44))+IF(COUNTIF(课表!$U$169:$U$321,B44)&gt;=2,1,COUNTIF(课表!$U$169:$U$321,B44)))*2</f>
        <v>4</v>
      </c>
      <c r="K44" s="25">
        <f>(IF(COUNTIF(课表!$W$169:$W$321,B44)&gt;=2,1,COUNTIF(课表!$W$169:$W$321,B44))+IF(COUNTIF(课表!$X$169:$X$321,B44)&gt;=2,1,COUNTIF(课表!$X$169:$X$321,B44)))*2+(IF(COUNTIF(课表!$Y$169:$Y$321,B44)&gt;=2,1,COUNTIF(课表!$Y$169:$Y$321,B44))+IF(COUNTIF(课表!$Z$169:$Z$321,B44)&gt;=2,1,COUNTIF(课表!$Z$169:$Z$321,B44)))*2</f>
        <v>0</v>
      </c>
      <c r="L44" s="25">
        <f>(IF(COUNTIF(课表!$AA$169:$AA$321,B44)&gt;=2,1,COUNTIF(课表!$AA$169:$AA$321,B44))+IF(COUNTIF(课表!$AB$169:$AB$321,B44)&gt;=2,1,COUNTIF(课表!$AB$169:$AB$321,B44))+IF(COUNTIF(课表!$AC$169:$AC$321,B44)&gt;=2,1,COUNTIF(课表!$AC$169:$AC$321,B44))+IF(COUNTIF(课表!$AD$169:$AD$321,B44)&gt;=2,1,COUNTIF(课表!$AD$169:$AD$321,B44)))*2</f>
        <v>0</v>
      </c>
      <c r="M44" s="25">
        <f>(IF(COUNTIF(课表!$AE$169:$AE$321,B44)&gt;=2,1,COUNTIF(课表!$AE$169:$AE$321,B44))+IF(COUNTIF(课表!$AF$169:$AF$321,B44)&gt;=2,1,COUNTIF(课表!$AF$169:$AF$321,B44))+IF(COUNTIF(课表!$AG$169:$AG$321,B44)&gt;=2,1,COUNTIF(课表!$AG$169:$AG$321,B44))+IF(COUNTIF(课表!$AH$169:$AH$321,B44)&gt;=2,1,COUNTIF(课表!$AH$169:$AH$321,B44)))*2</f>
        <v>0</v>
      </c>
      <c r="N44" s="25">
        <f t="shared" si="1"/>
        <v>12</v>
      </c>
    </row>
    <row r="45" ht="20.1" customHeight="1" spans="1:14">
      <c r="A45" s="22">
        <v>43</v>
      </c>
      <c r="B45" s="26" t="s">
        <v>1020</v>
      </c>
      <c r="C45" s="24" t="str">
        <f>VLOOKUP(B45,教师基础数据!$B$2:$G4691,3,FALSE)</f>
        <v>环生系</v>
      </c>
      <c r="D45" s="24" t="str">
        <f>VLOOKUP(B45,教师基础数据!$B$2:$G661,4,FALSE)</f>
        <v>专职</v>
      </c>
      <c r="E45" s="24" t="str">
        <f>VLOOKUP(B45,教师基础数据!$B$2:$G4694,5,FALSE)</f>
        <v>园林教研室</v>
      </c>
      <c r="F45" s="22">
        <f t="shared" si="0"/>
        <v>4</v>
      </c>
      <c r="G45" s="25">
        <f>(IF(COUNTIF(课表!$C$169:$C$321,B45)&gt;=2,1,COUNTIF(课表!$C$169:$C$321,B45))+IF(COUNTIF(课表!$D$169:$D$321,B45)&gt;=2,1,COUNTIF(课表!D$169:$D$321,B45))+IF(COUNTIF(课表!$E$170:$E$321,B45)&gt;=2,1,COUNTIF(课表!$E$170:$E$321,B45))+IF(COUNTIF(课表!$F$169:$F$321,B45)&gt;=2,1,COUNTIF(课表!$F$169:$F$321,B45)))*2</f>
        <v>4</v>
      </c>
      <c r="H45" s="25">
        <f>(IF(COUNTIF(课表!$H$169:$H$321,B45)&gt;=2,1,COUNTIF(课表!$H$169:$H$321,B45))+IF(COUNTIF(课表!$I$169:$I$321,B45)&gt;=2,1,COUNTIF(课表!$I$169:$I$321,B45))+IF(COUNTIF(课表!$J$169:$J$321,B45)&gt;=2,1,COUNTIF(课表!$J$169:$J$321,B45))+IF(COUNTIF(课表!$K$169:$K$321,B45)&gt;=2,1,COUNTIF(课表!$K$170:$K$321,B45)))*2</f>
        <v>4</v>
      </c>
      <c r="I45" s="25">
        <f>(IF(COUNTIF(课表!$M$169:$M$321,B45)&gt;=2,1,COUNTIF(课表!$M$169:$M$321,B45))+IF(COUNTIF(课表!$N$169:$N$321,B45)&gt;=2,1,COUNTIF(课表!$N$169:$N$321,B45))+IF(COUNTIF(课表!$O$169:$O$321,B45)&gt;=2,1,COUNTIF(课表!$O$169:$O$321,B45))+IF(COUNTIF(课表!$P$169:$P$321,B45)&gt;=2,1,COUNTIF(课表!$P$169:$P$321,B45)))*2</f>
        <v>6</v>
      </c>
      <c r="J45" s="25">
        <f>(IF(COUNTIF(课表!$R$169:$R$321,B45)&gt;=2,1,COUNTIF(课表!$R$169:$R$321,B45))+IF(COUNTIF(课表!$S$169:$S$321,B45)&gt;=2,1,COUNTIF(课表!$S$169:$S$321,B45))+IF(COUNTIF(课表!$T$169:$T$321,B45)&gt;=2,1,COUNTIF(课表!$T$169:$T$321,B45))+IF(COUNTIF(课表!$U$169:$U$321,B45)&gt;=2,1,COUNTIF(课表!$U$169:$U$321,B45)))*2</f>
        <v>4</v>
      </c>
      <c r="K45" s="25">
        <f>(IF(COUNTIF(课表!$W$169:$W$321,B45)&gt;=2,1,COUNTIF(课表!$W$169:$W$321,B45))+IF(COUNTIF(课表!$X$169:$X$321,B45)&gt;=2,1,COUNTIF(课表!$X$169:$X$321,B45)))*2+(IF(COUNTIF(课表!$Y$169:$Y$321,B45)&gt;=2,1,COUNTIF(课表!$Y$169:$Y$321,B45))+IF(COUNTIF(课表!$Z$169:$Z$321,B45)&gt;=2,1,COUNTIF(课表!$Z$169:$Z$321,B45)))*2</f>
        <v>0</v>
      </c>
      <c r="L45" s="25">
        <f>(IF(COUNTIF(课表!$AA$169:$AA$321,B45)&gt;=2,1,COUNTIF(课表!$AA$169:$AA$321,B45))+IF(COUNTIF(课表!$AB$169:$AB$321,B45)&gt;=2,1,COUNTIF(课表!$AB$169:$AB$321,B45))+IF(COUNTIF(课表!$AC$169:$AC$321,B45)&gt;=2,1,COUNTIF(课表!$AC$169:$AC$321,B45))+IF(COUNTIF(课表!$AD$169:$AD$321,B45)&gt;=2,1,COUNTIF(课表!$AD$169:$AD$321,B45)))*2</f>
        <v>0</v>
      </c>
      <c r="M45" s="25">
        <f>(IF(COUNTIF(课表!$AE$169:$AE$321,B45)&gt;=2,1,COUNTIF(课表!$AE$169:$AE$321,B45))+IF(COUNTIF(课表!$AF$169:$AF$321,B45)&gt;=2,1,COUNTIF(课表!$AF$169:$AF$321,B45))+IF(COUNTIF(课表!$AG$169:$AG$321,B45)&gt;=2,1,COUNTIF(课表!$AG$169:$AG$321,B45))+IF(COUNTIF(课表!$AH$169:$AH$321,B45)&gt;=2,1,COUNTIF(课表!$AH$169:$AH$321,B45)))*2</f>
        <v>0</v>
      </c>
      <c r="N45" s="25">
        <f t="shared" si="1"/>
        <v>18</v>
      </c>
    </row>
    <row r="46" ht="20.1" customHeight="1" spans="1:14">
      <c r="A46" s="22">
        <v>44</v>
      </c>
      <c r="B46" s="23" t="s">
        <v>1017</v>
      </c>
      <c r="C46" s="24" t="str">
        <f>VLOOKUP(B46,教师基础数据!$B$2:$G4698,3,FALSE)</f>
        <v>环生系</v>
      </c>
      <c r="D46" s="24" t="str">
        <f>VLOOKUP(B46,教师基础数据!$B$2:$G697,4,FALSE)</f>
        <v>专职</v>
      </c>
      <c r="E46" s="24" t="str">
        <f>VLOOKUP(B46,教师基础数据!$B$2:$G4731,5,FALSE)</f>
        <v>园林教研室</v>
      </c>
      <c r="F46" s="22">
        <f t="shared" si="0"/>
        <v>3</v>
      </c>
      <c r="G46" s="25">
        <f>(IF(COUNTIF(课表!$C$169:$C$321,B46)&gt;=2,1,COUNTIF(课表!$C$169:$C$321,B46))+IF(COUNTIF(课表!$D$169:$D$321,B46)&gt;=2,1,COUNTIF(课表!D$169:$D$321,B46))+IF(COUNTIF(课表!$E$170:$E$321,B46)&gt;=2,1,COUNTIF(课表!$E$170:$E$321,B46))+IF(COUNTIF(课表!$F$169:$F$321,B46)&gt;=2,1,COUNTIF(课表!$F$169:$F$321,B46)))*2</f>
        <v>4</v>
      </c>
      <c r="H46" s="25">
        <f>(IF(COUNTIF(课表!$H$169:$H$321,B46)&gt;=2,1,COUNTIF(课表!$H$169:$H$321,B46))+IF(COUNTIF(课表!$I$169:$I$321,B46)&gt;=2,1,COUNTIF(课表!$I$169:$I$321,B46))+IF(COUNTIF(课表!$J$169:$J$321,B46)&gt;=2,1,COUNTIF(课表!$J$169:$J$321,B46))+IF(COUNTIF(课表!$K$169:$K$321,B46)&gt;=2,1,COUNTIF(课表!$K$170:$K$321,B46)))*2</f>
        <v>4</v>
      </c>
      <c r="I46" s="25">
        <f>(IF(COUNTIF(课表!$M$169:$M$321,B46)&gt;=2,1,COUNTIF(课表!$M$169:$M$321,B46))+IF(COUNTIF(课表!$N$169:$N$321,B46)&gt;=2,1,COUNTIF(课表!$N$169:$N$321,B46))+IF(COUNTIF(课表!$O$169:$O$321,B46)&gt;=2,1,COUNTIF(课表!$O$169:$O$321,B46))+IF(COUNTIF(课表!$P$169:$P$321,B46)&gt;=2,1,COUNTIF(课表!$P$169:$P$321,B46)))*2</f>
        <v>0</v>
      </c>
      <c r="J46" s="25">
        <f>(IF(COUNTIF(课表!$R$169:$R$321,B46)&gt;=2,1,COUNTIF(课表!$R$169:$R$321,B46))+IF(COUNTIF(课表!$S$169:$S$321,B46)&gt;=2,1,COUNTIF(课表!$S$169:$S$321,B46))+IF(COUNTIF(课表!$T$169:$T$321,B46)&gt;=2,1,COUNTIF(课表!$T$169:$T$321,B46))+IF(COUNTIF(课表!$U$169:$U$321,B46)&gt;=2,1,COUNTIF(课表!$U$169:$U$321,B46)))*2</f>
        <v>0</v>
      </c>
      <c r="K46" s="25">
        <f>(IF(COUNTIF(课表!$W$169:$W$321,B46)&gt;=2,1,COUNTIF(课表!$W$169:$W$321,B46))+IF(COUNTIF(课表!$X$169:$X$321,B46)&gt;=2,1,COUNTIF(课表!$X$169:$X$321,B46)))*2+(IF(COUNTIF(课表!$Y$169:$Y$321,B46)&gt;=2,1,COUNTIF(课表!$Y$169:$Y$321,B46))+IF(COUNTIF(课表!$Z$169:$Z$321,B46)&gt;=2,1,COUNTIF(课表!$Z$169:$Z$321,B46)))*2</f>
        <v>4</v>
      </c>
      <c r="L46" s="25">
        <f>(IF(COUNTIF(课表!$AA$169:$AA$321,B46)&gt;=2,1,COUNTIF(课表!$AA$169:$AA$321,B46))+IF(COUNTIF(课表!$AB$169:$AB$321,B46)&gt;=2,1,COUNTIF(课表!$AB$169:$AB$321,B46))+IF(COUNTIF(课表!$AC$169:$AC$321,B46)&gt;=2,1,COUNTIF(课表!$AC$169:$AC$321,B46))+IF(COUNTIF(课表!$AD$169:$AD$321,B46)&gt;=2,1,COUNTIF(课表!$AD$169:$AD$321,B46)))*2</f>
        <v>0</v>
      </c>
      <c r="M46" s="25">
        <f>(IF(COUNTIF(课表!$AE$169:$AE$321,B46)&gt;=2,1,COUNTIF(课表!$AE$169:$AE$321,B46))+IF(COUNTIF(课表!$AF$169:$AF$321,B46)&gt;=2,1,COUNTIF(课表!$AF$169:$AF$321,B46))+IF(COUNTIF(课表!$AG$169:$AG$321,B46)&gt;=2,1,COUNTIF(课表!$AG$169:$AG$321,B46))+IF(COUNTIF(课表!$AH$169:$AH$321,B46)&gt;=2,1,COUNTIF(课表!$AH$169:$AH$321,B46)))*2</f>
        <v>0</v>
      </c>
      <c r="N46" s="25">
        <f t="shared" si="1"/>
        <v>12</v>
      </c>
    </row>
    <row r="47" ht="20.1" customHeight="1" spans="1:14">
      <c r="A47" s="22">
        <v>45</v>
      </c>
      <c r="B47" s="26" t="s">
        <v>1350</v>
      </c>
      <c r="C47" s="24" t="str">
        <f>VLOOKUP(B47,教师基础数据!$B$2:$G4533,3,FALSE)</f>
        <v>环生系</v>
      </c>
      <c r="D47" s="24" t="str">
        <f>VLOOKUP(B47,教师基础数据!$B$2:$G549,4,FALSE)</f>
        <v>专职</v>
      </c>
      <c r="E47" s="24" t="str">
        <f>VLOOKUP(B47,教师基础数据!$B$2:$G4582,5,FALSE)</f>
        <v>园林教研室</v>
      </c>
      <c r="F47" s="22">
        <f t="shared" si="0"/>
        <v>2</v>
      </c>
      <c r="G47" s="25">
        <f>(IF(COUNTIF(课表!$C$169:$C$321,B47)&gt;=2,1,COUNTIF(课表!$C$169:$C$321,B47))+IF(COUNTIF(课表!$D$169:$D$321,B47)&gt;=2,1,COUNTIF(课表!D$169:$D$321,B47))+IF(COUNTIF(课表!$E$170:$E$321,B47)&gt;=2,1,COUNTIF(课表!$E$170:$E$321,B47))+IF(COUNTIF(课表!$F$169:$F$321,B47)&gt;=2,1,COUNTIF(课表!$F$169:$F$321,B47)))*2</f>
        <v>4</v>
      </c>
      <c r="H47" s="25">
        <f>(IF(COUNTIF(课表!$H$169:$H$321,B47)&gt;=2,1,COUNTIF(课表!$H$169:$H$321,B47))+IF(COUNTIF(课表!$I$169:$I$321,B47)&gt;=2,1,COUNTIF(课表!$I$169:$I$321,B47))+IF(COUNTIF(课表!$J$169:$J$321,B47)&gt;=2,1,COUNTIF(课表!$J$169:$J$321,B47))+IF(COUNTIF(课表!$K$169:$K$321,B47)&gt;=2,1,COUNTIF(课表!$K$170:$K$321,B47)))*2</f>
        <v>4</v>
      </c>
      <c r="I47" s="25">
        <f>(IF(COUNTIF(课表!$M$169:$M$321,B47)&gt;=2,1,COUNTIF(课表!$M$169:$M$321,B47))+IF(COUNTIF(课表!$N$169:$N$321,B47)&gt;=2,1,COUNTIF(课表!$N$169:$N$321,B47))+IF(COUNTIF(课表!$O$169:$O$321,B47)&gt;=2,1,COUNTIF(课表!$O$169:$O$321,B47))+IF(COUNTIF(课表!$P$169:$P$321,B47)&gt;=2,1,COUNTIF(课表!$P$169:$P$321,B47)))*2</f>
        <v>0</v>
      </c>
      <c r="J47" s="25">
        <f>(IF(COUNTIF(课表!$R$169:$R$321,B47)&gt;=2,1,COUNTIF(课表!$R$169:$R$321,B47))+IF(COUNTIF(课表!$S$169:$S$321,B47)&gt;=2,1,COUNTIF(课表!$S$169:$S$321,B47))+IF(COUNTIF(课表!$T$169:$T$321,B47)&gt;=2,1,COUNTIF(课表!$T$169:$T$321,B47))+IF(COUNTIF(课表!$U$169:$U$321,B47)&gt;=2,1,COUNTIF(课表!$U$169:$U$321,B47)))*2</f>
        <v>0</v>
      </c>
      <c r="K47" s="25">
        <f>(IF(COUNTIF(课表!$W$169:$W$321,B47)&gt;=2,1,COUNTIF(课表!$W$169:$W$321,B47))+IF(COUNTIF(课表!$X$169:$X$321,B47)&gt;=2,1,COUNTIF(课表!$X$169:$X$321,B47)))*2+(IF(COUNTIF(课表!$Y$169:$Y$321,B47)&gt;=2,1,COUNTIF(课表!$Y$169:$Y$321,B47))+IF(COUNTIF(课表!$Z$169:$Z$321,B47)&gt;=2,1,COUNTIF(课表!$Z$169:$Z$321,B47)))*2</f>
        <v>0</v>
      </c>
      <c r="L47" s="25">
        <f>(IF(COUNTIF(课表!$AA$169:$AA$321,B47)&gt;=2,1,COUNTIF(课表!$AA$169:$AA$321,B47))+IF(COUNTIF(课表!$AB$169:$AB$321,B47)&gt;=2,1,COUNTIF(课表!$AB$169:$AB$321,B47))+IF(COUNTIF(课表!$AC$169:$AC$321,B47)&gt;=2,1,COUNTIF(课表!$AC$169:$AC$321,B47))+IF(COUNTIF(课表!$AD$169:$AD$321,B47)&gt;=2,1,COUNTIF(课表!$AD$169:$AD$321,B47)))*2</f>
        <v>0</v>
      </c>
      <c r="M47" s="25">
        <f>(IF(COUNTIF(课表!$AE$169:$AE$321,B47)&gt;=2,1,COUNTIF(课表!$AE$169:$AE$321,B47))+IF(COUNTIF(课表!$AF$169:$AF$321,B47)&gt;=2,1,COUNTIF(课表!$AF$169:$AF$321,B47))+IF(COUNTIF(课表!$AG$169:$AG$321,B47)&gt;=2,1,COUNTIF(课表!$AG$169:$AG$321,B47))+IF(COUNTIF(课表!$AH$169:$AH$321,B47)&gt;=2,1,COUNTIF(课表!$AH$169:$AH$321,B47)))*2</f>
        <v>0</v>
      </c>
      <c r="N47" s="25">
        <f t="shared" si="1"/>
        <v>8</v>
      </c>
    </row>
    <row r="48" ht="20.1" customHeight="1" spans="1:14">
      <c r="A48" s="22">
        <v>46</v>
      </c>
      <c r="B48" s="26" t="s">
        <v>1052</v>
      </c>
      <c r="C48" s="24" t="str">
        <f>VLOOKUP(B48,教师基础数据!$B$2:$G4753,3,FALSE)</f>
        <v>环生系</v>
      </c>
      <c r="D48" s="24" t="str">
        <f>VLOOKUP(B48,教师基础数据!$B$2:$G568,4,FALSE)</f>
        <v>专职</v>
      </c>
      <c r="E48" s="24" t="str">
        <f>VLOOKUP(B48,教师基础数据!$B$2:$G4601,5,FALSE)</f>
        <v>园林教研室</v>
      </c>
      <c r="F48" s="22">
        <f t="shared" si="0"/>
        <v>4</v>
      </c>
      <c r="G48" s="25">
        <f>(IF(COUNTIF(课表!$C$169:$C$321,B48)&gt;=2,1,COUNTIF(课表!$C$169:$C$321,B48))+IF(COUNTIF(课表!$D$169:$D$321,B48)&gt;=2,1,COUNTIF(课表!D$169:$D$321,B48))+IF(COUNTIF(课表!$E$170:$E$321,B48)&gt;=2,1,COUNTIF(课表!$E$170:$E$321,B48))+IF(COUNTIF(课表!$F$169:$F$321,B48)&gt;=2,1,COUNTIF(课表!$F$169:$F$321,B48)))*2</f>
        <v>0</v>
      </c>
      <c r="H48" s="25">
        <f>(IF(COUNTIF(课表!$H$169:$H$321,B48)&gt;=2,1,COUNTIF(课表!$H$169:$H$321,B48))+IF(COUNTIF(课表!$I$169:$I$321,B48)&gt;=2,1,COUNTIF(课表!$I$169:$I$321,B48))+IF(COUNTIF(课表!$J$169:$J$321,B48)&gt;=2,1,COUNTIF(课表!$J$169:$J$321,B48))+IF(COUNTIF(课表!$K$169:$K$321,B48)&gt;=2,1,COUNTIF(课表!$K$170:$K$321,B48)))*2</f>
        <v>4</v>
      </c>
      <c r="I48" s="25">
        <f>(IF(COUNTIF(课表!$M$169:$M$321,B48)&gt;=2,1,COUNTIF(课表!$M$169:$M$321,B48))+IF(COUNTIF(课表!$N$169:$N$321,B48)&gt;=2,1,COUNTIF(课表!$N$169:$N$321,B48))+IF(COUNTIF(课表!$O$169:$O$321,B48)&gt;=2,1,COUNTIF(课表!$O$169:$O$321,B48))+IF(COUNTIF(课表!$P$169:$P$321,B48)&gt;=2,1,COUNTIF(课表!$P$169:$P$321,B48)))*2</f>
        <v>4</v>
      </c>
      <c r="J48" s="25">
        <f>(IF(COUNTIF(课表!$R$169:$R$321,B48)&gt;=2,1,COUNTIF(课表!$R$169:$R$321,B48))+IF(COUNTIF(课表!$S$169:$S$321,B48)&gt;=2,1,COUNTIF(课表!$S$169:$S$321,B48))+IF(COUNTIF(课表!$T$169:$T$321,B48)&gt;=2,1,COUNTIF(课表!$T$169:$T$321,B48))+IF(COUNTIF(课表!$U$169:$U$321,B48)&gt;=2,1,COUNTIF(课表!$U$169:$U$321,B48)))*2</f>
        <v>4</v>
      </c>
      <c r="K48" s="25">
        <f>(IF(COUNTIF(课表!$W$169:$W$321,B48)&gt;=2,1,COUNTIF(课表!$W$169:$W$321,B48))+IF(COUNTIF(课表!$X$169:$X$321,B48)&gt;=2,1,COUNTIF(课表!$X$169:$X$321,B48)))*2+(IF(COUNTIF(课表!$Y$169:$Y$321,B48)&gt;=2,1,COUNTIF(课表!$Y$169:$Y$321,B48))+IF(COUNTIF(课表!$Z$169:$Z$321,B48)&gt;=2,1,COUNTIF(课表!$Z$169:$Z$321,B48)))*2</f>
        <v>0</v>
      </c>
      <c r="L48" s="25">
        <f>(IF(COUNTIF(课表!$AA$169:$AA$321,B48)&gt;=2,1,COUNTIF(课表!$AA$169:$AA$321,B48))+IF(COUNTIF(课表!$AB$169:$AB$321,B48)&gt;=2,1,COUNTIF(课表!$AB$169:$AB$321,B48))+IF(COUNTIF(课表!$AC$169:$AC$321,B48)&gt;=2,1,COUNTIF(课表!$AC$169:$AC$321,B48))+IF(COUNTIF(课表!$AD$169:$AD$321,B48)&gt;=2,1,COUNTIF(课表!$AD$169:$AD$321,B48)))*2</f>
        <v>4</v>
      </c>
      <c r="M48" s="25">
        <f>(IF(COUNTIF(课表!$AE$169:$AE$321,B48)&gt;=2,1,COUNTIF(课表!$AE$169:$AE$321,B48))+IF(COUNTIF(课表!$AF$169:$AF$321,B48)&gt;=2,1,COUNTIF(课表!$AF$169:$AF$321,B48))+IF(COUNTIF(课表!$AG$169:$AG$321,B48)&gt;=2,1,COUNTIF(课表!$AG$169:$AG$321,B48))+IF(COUNTIF(课表!$AH$169:$AH$321,B48)&gt;=2,1,COUNTIF(课表!$AH$169:$AH$321,B48)))*2</f>
        <v>0</v>
      </c>
      <c r="N48" s="25">
        <f t="shared" si="1"/>
        <v>16</v>
      </c>
    </row>
    <row r="49" ht="20.1" customHeight="1" spans="1:14">
      <c r="A49" s="22">
        <v>47</v>
      </c>
      <c r="B49" s="23" t="s">
        <v>1288</v>
      </c>
      <c r="C49" s="24" t="str">
        <f>VLOOKUP(B49,教师基础数据!$B$2:$G4587,3,FALSE)</f>
        <v>环生系</v>
      </c>
      <c r="D49" s="24" t="str">
        <f>VLOOKUP(B49,教师基础数据!$B$2:$G631,4,FALSE)</f>
        <v>专职</v>
      </c>
      <c r="E49" s="24" t="str">
        <f>VLOOKUP(B49,教师基础数据!$B$2:$G4664,5,FALSE)</f>
        <v>园林教研室</v>
      </c>
      <c r="F49" s="22">
        <f t="shared" si="0"/>
        <v>2</v>
      </c>
      <c r="G49" s="25">
        <f>(IF(COUNTIF(课表!$C$169:$C$321,B49)&gt;=2,1,COUNTIF(课表!$C$169:$C$321,B49))+IF(COUNTIF(课表!$D$169:$D$321,B49)&gt;=2,1,COUNTIF(课表!D$169:$D$321,B49))+IF(COUNTIF(课表!$E$170:$E$321,B49)&gt;=2,1,COUNTIF(课表!$E$170:$E$321,B49))+IF(COUNTIF(课表!$F$169:$F$321,B49)&gt;=2,1,COUNTIF(课表!$F$169:$F$321,B49)))*2</f>
        <v>0</v>
      </c>
      <c r="H49" s="25">
        <f>(IF(COUNTIF(课表!$H$169:$H$321,B49)&gt;=2,1,COUNTIF(课表!$H$169:$H$321,B49))+IF(COUNTIF(课表!$I$169:$I$321,B49)&gt;=2,1,COUNTIF(课表!$I$169:$I$321,B49))+IF(COUNTIF(课表!$J$169:$J$321,B49)&gt;=2,1,COUNTIF(课表!$J$169:$J$321,B49))+IF(COUNTIF(课表!$K$169:$K$321,B49)&gt;=2,1,COUNTIF(课表!$K$170:$K$321,B49)))*2</f>
        <v>0</v>
      </c>
      <c r="I49" s="25">
        <f>(IF(COUNTIF(课表!$M$169:$M$321,B49)&gt;=2,1,COUNTIF(课表!$M$169:$M$321,B49))+IF(COUNTIF(课表!$N$169:$N$321,B49)&gt;=2,1,COUNTIF(课表!$N$169:$N$321,B49))+IF(COUNTIF(课表!$O$169:$O$321,B49)&gt;=2,1,COUNTIF(课表!$O$169:$O$321,B49))+IF(COUNTIF(课表!$P$169:$P$321,B49)&gt;=2,1,COUNTIF(课表!$P$169:$P$321,B49)))*2</f>
        <v>2</v>
      </c>
      <c r="J49" s="25">
        <f>(IF(COUNTIF(课表!$R$169:$R$321,B49)&gt;=2,1,COUNTIF(课表!$R$169:$R$321,B49))+IF(COUNTIF(课表!$S$169:$S$321,B49)&gt;=2,1,COUNTIF(课表!$S$169:$S$321,B49))+IF(COUNTIF(课表!$T$169:$T$321,B49)&gt;=2,1,COUNTIF(课表!$T$169:$T$321,B49))+IF(COUNTIF(课表!$U$169:$U$321,B49)&gt;=2,1,COUNTIF(课表!$U$169:$U$321,B49)))*2</f>
        <v>4</v>
      </c>
      <c r="K49" s="25">
        <f>(IF(COUNTIF(课表!$W$169:$W$321,B49)&gt;=2,1,COUNTIF(课表!$W$169:$W$321,B49))+IF(COUNTIF(课表!$X$169:$X$321,B49)&gt;=2,1,COUNTIF(课表!$X$169:$X$321,B49)))*2+(IF(COUNTIF(课表!$Y$169:$Y$321,B49)&gt;=2,1,COUNTIF(课表!$Y$169:$Y$321,B49))+IF(COUNTIF(课表!$Z$169:$Z$321,B49)&gt;=2,1,COUNTIF(课表!$Z$169:$Z$321,B49)))*2</f>
        <v>0</v>
      </c>
      <c r="L49" s="25">
        <f>(IF(COUNTIF(课表!$AA$169:$AA$321,B49)&gt;=2,1,COUNTIF(课表!$AA$169:$AA$321,B49))+IF(COUNTIF(课表!$AB$169:$AB$321,B49)&gt;=2,1,COUNTIF(课表!$AB$169:$AB$321,B49))+IF(COUNTIF(课表!$AC$169:$AC$321,B49)&gt;=2,1,COUNTIF(课表!$AC$169:$AC$321,B49))+IF(COUNTIF(课表!$AD$169:$AD$321,B49)&gt;=2,1,COUNTIF(课表!$AD$169:$AD$321,B49)))*2</f>
        <v>0</v>
      </c>
      <c r="M49" s="25">
        <f>(IF(COUNTIF(课表!$AE$169:$AE$321,B49)&gt;=2,1,COUNTIF(课表!$AE$169:$AE$321,B49))+IF(COUNTIF(课表!$AF$169:$AF$321,B49)&gt;=2,1,COUNTIF(课表!$AF$169:$AF$321,B49))+IF(COUNTIF(课表!$AG$169:$AG$321,B49)&gt;=2,1,COUNTIF(课表!$AG$169:$AG$321,B49))+IF(COUNTIF(课表!$AH$169:$AH$321,B49)&gt;=2,1,COUNTIF(课表!$AH$169:$AH$321,B49)))*2</f>
        <v>0</v>
      </c>
      <c r="N49" s="25">
        <f t="shared" si="1"/>
        <v>6</v>
      </c>
    </row>
    <row r="50" ht="20.1" customHeight="1" spans="1:14">
      <c r="A50" s="22">
        <v>48</v>
      </c>
      <c r="B50" s="26" t="s">
        <v>1045</v>
      </c>
      <c r="C50" s="24" t="str">
        <f>VLOOKUP(B50,教师基础数据!$B$2:$G4521,3,FALSE)</f>
        <v>环生系</v>
      </c>
      <c r="D50" s="24" t="str">
        <f>VLOOKUP(B50,教师基础数据!$B$2:$G449,4,FALSE)</f>
        <v>专职</v>
      </c>
      <c r="E50" s="24" t="str">
        <f>VLOOKUP(B50,教师基础数据!$B$2:$G4482,5,FALSE)</f>
        <v>园林教研室</v>
      </c>
      <c r="F50" s="22">
        <f t="shared" si="0"/>
        <v>4</v>
      </c>
      <c r="G50" s="25">
        <f>(IF(COUNTIF(课表!$C$169:$C$321,B50)&gt;=2,1,COUNTIF(课表!$C$169:$C$321,B50))+IF(COUNTIF(课表!$D$169:$D$321,B50)&gt;=2,1,COUNTIF(课表!D$169:$D$321,B50))+IF(COUNTIF(课表!$E$170:$E$321,B50)&gt;=2,1,COUNTIF(课表!$E$170:$E$321,B50))+IF(COUNTIF(课表!$F$169:$F$321,B50)&gt;=2,1,COUNTIF(课表!$F$169:$F$321,B50)))*2</f>
        <v>6</v>
      </c>
      <c r="H50" s="25">
        <f>(IF(COUNTIF(课表!$H$169:$H$321,B50)&gt;=2,1,COUNTIF(课表!$H$169:$H$321,B50))+IF(COUNTIF(课表!$I$169:$I$321,B50)&gt;=2,1,COUNTIF(课表!$I$169:$I$321,B50))+IF(COUNTIF(课表!$J$169:$J$321,B50)&gt;=2,1,COUNTIF(课表!$J$169:$J$321,B50))+IF(COUNTIF(课表!$K$169:$K$321,B50)&gt;=2,1,COUNTIF(课表!$K$170:$K$321,B50)))*2</f>
        <v>4</v>
      </c>
      <c r="I50" s="25">
        <f>(IF(COUNTIF(课表!$M$169:$M$321,B50)&gt;=2,1,COUNTIF(课表!$M$169:$M$321,B50))+IF(COUNTIF(课表!$N$169:$N$321,B50)&gt;=2,1,COUNTIF(课表!$N$169:$N$321,B50))+IF(COUNTIF(课表!$O$169:$O$321,B50)&gt;=2,1,COUNTIF(课表!$O$169:$O$321,B50))+IF(COUNTIF(课表!$P$169:$P$321,B50)&gt;=2,1,COUNTIF(课表!$P$169:$P$321,B50)))*2</f>
        <v>4</v>
      </c>
      <c r="J50" s="25">
        <f>(IF(COUNTIF(课表!$R$169:$R$321,B50)&gt;=2,1,COUNTIF(课表!$R$169:$R$321,B50))+IF(COUNTIF(课表!$S$169:$S$321,B50)&gt;=2,1,COUNTIF(课表!$S$169:$S$321,B50))+IF(COUNTIF(课表!$T$169:$T$321,B50)&gt;=2,1,COUNTIF(课表!$T$169:$T$321,B50))+IF(COUNTIF(课表!$U$169:$U$321,B50)&gt;=2,1,COUNTIF(课表!$U$169:$U$321,B50)))*2</f>
        <v>0</v>
      </c>
      <c r="K50" s="25">
        <f>(IF(COUNTIF(课表!$W$169:$W$321,B50)&gt;=2,1,COUNTIF(课表!$W$169:$W$321,B50))+IF(COUNTIF(课表!$X$169:$X$321,B50)&gt;=2,1,COUNTIF(课表!$X$169:$X$321,B50)))*2+(IF(COUNTIF(课表!$Y$169:$Y$321,B50)&gt;=2,1,COUNTIF(课表!$Y$169:$Y$321,B50))+IF(COUNTIF(课表!$Z$169:$Z$321,B50)&gt;=2,1,COUNTIF(课表!$Z$169:$Z$321,B50)))*2</f>
        <v>4</v>
      </c>
      <c r="L50" s="25">
        <f>(IF(COUNTIF(课表!$AA$169:$AA$321,B50)&gt;=2,1,COUNTIF(课表!$AA$169:$AA$321,B50))+IF(COUNTIF(课表!$AB$169:$AB$321,B50)&gt;=2,1,COUNTIF(课表!$AB$169:$AB$321,B50))+IF(COUNTIF(课表!$AC$169:$AC$321,B50)&gt;=2,1,COUNTIF(课表!$AC$169:$AC$321,B50))+IF(COUNTIF(课表!$AD$169:$AD$321,B50)&gt;=2,1,COUNTIF(课表!$AD$169:$AD$321,B50)))*2</f>
        <v>0</v>
      </c>
      <c r="M50" s="25">
        <f>(IF(COUNTIF(课表!$AE$169:$AE$321,B50)&gt;=2,1,COUNTIF(课表!$AE$169:$AE$321,B50))+IF(COUNTIF(课表!$AF$169:$AF$321,B50)&gt;=2,1,COUNTIF(课表!$AF$169:$AF$321,B50))+IF(COUNTIF(课表!$AG$169:$AG$321,B50)&gt;=2,1,COUNTIF(课表!$AG$169:$AG$321,B50))+IF(COUNTIF(课表!$AH$169:$AH$321,B50)&gt;=2,1,COUNTIF(课表!$AH$169:$AH$321,B50)))*2</f>
        <v>0</v>
      </c>
      <c r="N50" s="25">
        <f t="shared" si="1"/>
        <v>18</v>
      </c>
    </row>
    <row r="51" ht="20.1" customHeight="1" spans="1:14">
      <c r="A51" s="22">
        <v>49</v>
      </c>
      <c r="B51" s="23" t="s">
        <v>1351</v>
      </c>
      <c r="C51" s="24" t="str">
        <f>VLOOKUP(B51,教师基础数据!$B$2:$G4444,3,FALSE)</f>
        <v>环生系</v>
      </c>
      <c r="D51" s="24" t="str">
        <f>VLOOKUP(B51,教师基础数据!$B$2:$G482,4,FALSE)</f>
        <v>专职</v>
      </c>
      <c r="E51" s="24" t="str">
        <f>VLOOKUP(B51,教师基础数据!$B$2:$G4515,5,FALSE)</f>
        <v>园林教研室</v>
      </c>
      <c r="F51" s="22">
        <f t="shared" si="0"/>
        <v>4</v>
      </c>
      <c r="G51" s="25">
        <f>(IF(COUNTIF(课表!$C$169:$C$321,B51)&gt;=2,1,COUNTIF(课表!$C$169:$C$321,B51))+IF(COUNTIF(课表!$D$169:$D$321,B51)&gt;=2,1,COUNTIF(课表!D$169:$D$321,B51))+IF(COUNTIF(课表!$E$170:$E$321,B51)&gt;=2,1,COUNTIF(课表!$E$170:$E$321,B51))+IF(COUNTIF(课表!$F$169:$F$321,B51)&gt;=2,1,COUNTIF(课表!$F$169:$F$321,B51)))*2</f>
        <v>4</v>
      </c>
      <c r="H51" s="25">
        <f>(IF(COUNTIF(课表!$H$169:$H$321,B51)&gt;=2,1,COUNTIF(课表!$H$169:$H$321,B51))+IF(COUNTIF(课表!$I$169:$I$321,B51)&gt;=2,1,COUNTIF(课表!$I$169:$I$321,B51))+IF(COUNTIF(课表!$J$169:$J$321,B51)&gt;=2,1,COUNTIF(课表!$J$169:$J$321,B51))+IF(COUNTIF(课表!$K$169:$K$321,B51)&gt;=2,1,COUNTIF(课表!$K$170:$K$321,B51)))*2</f>
        <v>4</v>
      </c>
      <c r="I51" s="25">
        <f>(IF(COUNTIF(课表!$M$169:$M$321,B51)&gt;=2,1,COUNTIF(课表!$M$169:$M$321,B51))+IF(COUNTIF(课表!$N$169:$N$321,B51)&gt;=2,1,COUNTIF(课表!$N$169:$N$321,B51))+IF(COUNTIF(课表!$O$169:$O$321,B51)&gt;=2,1,COUNTIF(课表!$O$169:$O$321,B51))+IF(COUNTIF(课表!$P$169:$P$321,B51)&gt;=2,1,COUNTIF(课表!$P$169:$P$321,B51)))*2</f>
        <v>0</v>
      </c>
      <c r="J51" s="25">
        <f>(IF(COUNTIF(课表!$R$169:$R$321,B51)&gt;=2,1,COUNTIF(课表!$R$169:$R$321,B51))+IF(COUNTIF(课表!$S$169:$S$321,B51)&gt;=2,1,COUNTIF(课表!$S$169:$S$321,B51))+IF(COUNTIF(课表!$T$169:$T$321,B51)&gt;=2,1,COUNTIF(课表!$T$169:$T$321,B51))+IF(COUNTIF(课表!$U$169:$U$321,B51)&gt;=2,1,COUNTIF(课表!$U$169:$U$321,B51)))*2</f>
        <v>4</v>
      </c>
      <c r="K51" s="25">
        <f>(IF(COUNTIF(课表!$W$169:$W$321,B51)&gt;=2,1,COUNTIF(课表!$W$169:$W$321,B51))+IF(COUNTIF(课表!$X$169:$X$321,B51)&gt;=2,1,COUNTIF(课表!$X$169:$X$321,B51)))*2+(IF(COUNTIF(课表!$Y$169:$Y$321,B51)&gt;=2,1,COUNTIF(课表!$Y$169:$Y$321,B51))+IF(COUNTIF(课表!$Z$169:$Z$321,B51)&gt;=2,1,COUNTIF(课表!$Z$169:$Z$321,B51)))*2</f>
        <v>0</v>
      </c>
      <c r="L51" s="25">
        <f>(IF(COUNTIF(课表!$AA$169:$AA$321,B51)&gt;=2,1,COUNTIF(课表!$AA$169:$AA$321,B51))+IF(COUNTIF(课表!$AB$169:$AB$321,B51)&gt;=2,1,COUNTIF(课表!$AB$169:$AB$321,B51))+IF(COUNTIF(课表!$AC$169:$AC$321,B51)&gt;=2,1,COUNTIF(课表!$AC$169:$AC$321,B51))+IF(COUNTIF(课表!$AD$169:$AD$321,B51)&gt;=2,1,COUNTIF(课表!$AD$169:$AD$321,B51)))*2</f>
        <v>4</v>
      </c>
      <c r="M51" s="25">
        <f>(IF(COUNTIF(课表!$AE$169:$AE$321,B51)&gt;=2,1,COUNTIF(课表!$AE$169:$AE$321,B51))+IF(COUNTIF(课表!$AF$169:$AF$321,B51)&gt;=2,1,COUNTIF(课表!$AF$169:$AF$321,B51))+IF(COUNTIF(课表!$AG$169:$AG$321,B51)&gt;=2,1,COUNTIF(课表!$AG$169:$AG$321,B51))+IF(COUNTIF(课表!$AH$169:$AH$321,B51)&gt;=2,1,COUNTIF(课表!$AH$169:$AH$321,B51)))*2</f>
        <v>0</v>
      </c>
      <c r="N51" s="25">
        <f t="shared" si="1"/>
        <v>16</v>
      </c>
    </row>
    <row r="52" ht="20.1" customHeight="1" spans="1:14">
      <c r="A52" s="22">
        <v>50</v>
      </c>
      <c r="B52" s="26" t="s">
        <v>1618</v>
      </c>
      <c r="C52" s="24" t="str">
        <f>VLOOKUP(B52,教师基础数据!$B$2:$G4763,3,FALSE)</f>
        <v>环生系</v>
      </c>
      <c r="D52" s="24" t="str">
        <f>VLOOKUP(B52,教师基础数据!$B$2:$G559,4,FALSE)</f>
        <v>专职</v>
      </c>
      <c r="E52" s="24" t="str">
        <f>VLOOKUP(B52,教师基础数据!$B$2:$G4592,5,FALSE)</f>
        <v>园林教研室</v>
      </c>
      <c r="F52" s="22">
        <f t="shared" si="0"/>
        <v>0</v>
      </c>
      <c r="G52" s="25">
        <f>(IF(COUNTIF(课表!$C$169:$C$321,B52)&gt;=2,1,COUNTIF(课表!$C$169:$C$321,B52))+IF(COUNTIF(课表!$D$169:$D$321,B52)&gt;=2,1,COUNTIF(课表!D$169:$D$321,B52))+IF(COUNTIF(课表!$E$170:$E$321,B52)&gt;=2,1,COUNTIF(课表!$E$170:$E$321,B52))+IF(COUNTIF(课表!$F$169:$F$321,B52)&gt;=2,1,COUNTIF(课表!$F$169:$F$321,B52)))*2</f>
        <v>0</v>
      </c>
      <c r="H52" s="25">
        <f>(IF(COUNTIF(课表!$H$169:$H$321,B52)&gt;=2,1,COUNTIF(课表!$H$169:$H$321,B52))+IF(COUNTIF(课表!$I$169:$I$321,B52)&gt;=2,1,COUNTIF(课表!$I$169:$I$321,B52))+IF(COUNTIF(课表!$J$169:$J$321,B52)&gt;=2,1,COUNTIF(课表!$J$169:$J$321,B52))+IF(COUNTIF(课表!$K$169:$K$321,B52)&gt;=2,1,COUNTIF(课表!$K$170:$K$321,B52)))*2</f>
        <v>0</v>
      </c>
      <c r="I52" s="25">
        <f>(IF(COUNTIF(课表!$M$169:$M$321,B52)&gt;=2,1,COUNTIF(课表!$M$169:$M$321,B52))+IF(COUNTIF(课表!$N$169:$N$321,B52)&gt;=2,1,COUNTIF(课表!$N$169:$N$321,B52))+IF(COUNTIF(课表!$O$169:$O$321,B52)&gt;=2,1,COUNTIF(课表!$O$169:$O$321,B52))+IF(COUNTIF(课表!$P$169:$P$321,B52)&gt;=2,1,COUNTIF(课表!$P$169:$P$321,B52)))*2</f>
        <v>0</v>
      </c>
      <c r="J52" s="25">
        <f>(IF(COUNTIF(课表!$R$169:$R$321,B52)&gt;=2,1,COUNTIF(课表!$R$169:$R$321,B52))+IF(COUNTIF(课表!$S$169:$S$321,B52)&gt;=2,1,COUNTIF(课表!$S$169:$S$321,B52))+IF(COUNTIF(课表!$T$169:$T$321,B52)&gt;=2,1,COUNTIF(课表!$T$169:$T$321,B52))+IF(COUNTIF(课表!$U$169:$U$321,B52)&gt;=2,1,COUNTIF(课表!$U$169:$U$321,B52)))*2</f>
        <v>0</v>
      </c>
      <c r="K52" s="25">
        <f>(IF(COUNTIF(课表!$W$169:$W$321,B52)&gt;=2,1,COUNTIF(课表!$W$169:$W$321,B52))+IF(COUNTIF(课表!$X$169:$X$321,B52)&gt;=2,1,COUNTIF(课表!$X$169:$X$321,B52)))*2+(IF(COUNTIF(课表!$Y$169:$Y$321,B52)&gt;=2,1,COUNTIF(课表!$Y$169:$Y$321,B52))+IF(COUNTIF(课表!$Z$169:$Z$321,B52)&gt;=2,1,COUNTIF(课表!$Z$169:$Z$321,B52)))*2</f>
        <v>0</v>
      </c>
      <c r="L52" s="25">
        <f>(IF(COUNTIF(课表!$AA$169:$AA$321,B52)&gt;=2,1,COUNTIF(课表!$AA$169:$AA$321,B52))+IF(COUNTIF(课表!$AB$169:$AB$321,B52)&gt;=2,1,COUNTIF(课表!$AB$169:$AB$321,B52))+IF(COUNTIF(课表!$AC$169:$AC$321,B52)&gt;=2,1,COUNTIF(课表!$AC$169:$AC$321,B52))+IF(COUNTIF(课表!$AD$169:$AD$321,B52)&gt;=2,1,COUNTIF(课表!$AD$169:$AD$321,B52)))*2</f>
        <v>0</v>
      </c>
      <c r="M52" s="25">
        <f>(IF(COUNTIF(课表!$AE$169:$AE$321,B52)&gt;=2,1,COUNTIF(课表!$AE$169:$AE$321,B52))+IF(COUNTIF(课表!$AF$169:$AF$321,B52)&gt;=2,1,COUNTIF(课表!$AF$169:$AF$321,B52))+IF(COUNTIF(课表!$AG$169:$AG$321,B52)&gt;=2,1,COUNTIF(课表!$AG$169:$AG$321,B52))+IF(COUNTIF(课表!$AH$169:$AH$321,B52)&gt;=2,1,COUNTIF(课表!$AH$169:$AH$321,B52)))*2</f>
        <v>0</v>
      </c>
      <c r="N52" s="25">
        <f t="shared" si="1"/>
        <v>0</v>
      </c>
    </row>
    <row r="53" ht="20.1" customHeight="1" spans="1:14">
      <c r="A53" s="22">
        <v>51</v>
      </c>
      <c r="B53" s="26" t="s">
        <v>1208</v>
      </c>
      <c r="C53" s="24" t="str">
        <f>VLOOKUP(B53,教师基础数据!$B$2:$G4516,3,FALSE)</f>
        <v>环生系</v>
      </c>
      <c r="D53" s="24" t="str">
        <f>VLOOKUP(B53,教师基础数据!$B$2:$G571,4,FALSE)</f>
        <v>专职</v>
      </c>
      <c r="E53" s="24" t="str">
        <f>VLOOKUP(B53,教师基础数据!$B$2:$G4604,5,FALSE)</f>
        <v>园林教研室</v>
      </c>
      <c r="F53" s="22">
        <f t="shared" si="0"/>
        <v>2</v>
      </c>
      <c r="G53" s="25">
        <f>(IF(COUNTIF(课表!$C$169:$C$321,B53)&gt;=2,1,COUNTIF(课表!$C$169:$C$321,B53))+IF(COUNTIF(课表!$D$169:$D$321,B53)&gt;=2,1,COUNTIF(课表!D$169:$D$321,B53))+IF(COUNTIF(课表!$E$170:$E$321,B53)&gt;=2,1,COUNTIF(课表!$E$170:$E$321,B53))+IF(COUNTIF(课表!$F$169:$F$321,B53)&gt;=2,1,COUNTIF(课表!$F$169:$F$321,B53)))*2</f>
        <v>4</v>
      </c>
      <c r="H53" s="25">
        <f>(IF(COUNTIF(课表!$H$169:$H$321,B53)&gt;=2,1,COUNTIF(课表!$H$169:$H$321,B53))+IF(COUNTIF(课表!$I$169:$I$321,B53)&gt;=2,1,COUNTIF(课表!$I$169:$I$321,B53))+IF(COUNTIF(课表!$J$169:$J$321,B53)&gt;=2,1,COUNTIF(课表!$J$169:$J$321,B53))+IF(COUNTIF(课表!$K$169:$K$321,B53)&gt;=2,1,COUNTIF(课表!$K$170:$K$321,B53)))*2</f>
        <v>0</v>
      </c>
      <c r="I53" s="25">
        <f>(IF(COUNTIF(课表!$M$169:$M$321,B53)&gt;=2,1,COUNTIF(课表!$M$169:$M$321,B53))+IF(COUNTIF(课表!$N$169:$N$321,B53)&gt;=2,1,COUNTIF(课表!$N$169:$N$321,B53))+IF(COUNTIF(课表!$O$169:$O$321,B53)&gt;=2,1,COUNTIF(课表!$O$169:$O$321,B53))+IF(COUNTIF(课表!$P$169:$P$321,B53)&gt;=2,1,COUNTIF(课表!$P$169:$P$321,B53)))*2</f>
        <v>2</v>
      </c>
      <c r="J53" s="25">
        <f>(IF(COUNTIF(课表!$R$169:$R$321,B53)&gt;=2,1,COUNTIF(课表!$R$169:$R$321,B53))+IF(COUNTIF(课表!$S$169:$S$321,B53)&gt;=2,1,COUNTIF(课表!$S$169:$S$321,B53))+IF(COUNTIF(课表!$T$169:$T$321,B53)&gt;=2,1,COUNTIF(课表!$T$169:$T$321,B53))+IF(COUNTIF(课表!$U$169:$U$321,B53)&gt;=2,1,COUNTIF(课表!$U$169:$U$321,B53)))*2</f>
        <v>0</v>
      </c>
      <c r="K53" s="25">
        <f>(IF(COUNTIF(课表!$W$169:$W$321,B53)&gt;=2,1,COUNTIF(课表!$W$169:$W$321,B53))+IF(COUNTIF(课表!$X$169:$X$321,B53)&gt;=2,1,COUNTIF(课表!$X$169:$X$321,B53)))*2+(IF(COUNTIF(课表!$Y$169:$Y$321,B53)&gt;=2,1,COUNTIF(课表!$Y$169:$Y$321,B53))+IF(COUNTIF(课表!$Z$169:$Z$321,B53)&gt;=2,1,COUNTIF(课表!$Z$169:$Z$321,B53)))*2</f>
        <v>0</v>
      </c>
      <c r="L53" s="25">
        <f>(IF(COUNTIF(课表!$AA$169:$AA$321,B53)&gt;=2,1,COUNTIF(课表!$AA$169:$AA$321,B53))+IF(COUNTIF(课表!$AB$169:$AB$321,B53)&gt;=2,1,COUNTIF(课表!$AB$169:$AB$321,B53))+IF(COUNTIF(课表!$AC$169:$AC$321,B53)&gt;=2,1,COUNTIF(课表!$AC$169:$AC$321,B53))+IF(COUNTIF(课表!$AD$169:$AD$321,B53)&gt;=2,1,COUNTIF(课表!$AD$169:$AD$321,B53)))*2</f>
        <v>0</v>
      </c>
      <c r="M53" s="25">
        <f>(IF(COUNTIF(课表!$AE$169:$AE$321,B53)&gt;=2,1,COUNTIF(课表!$AE$169:$AE$321,B53))+IF(COUNTIF(课表!$AF$169:$AF$321,B53)&gt;=2,1,COUNTIF(课表!$AF$169:$AF$321,B53))+IF(COUNTIF(课表!$AG$169:$AG$321,B53)&gt;=2,1,COUNTIF(课表!$AG$169:$AG$321,B53))+IF(COUNTIF(课表!$AH$169:$AH$321,B53)&gt;=2,1,COUNTIF(课表!$AH$169:$AH$321,B53)))*2</f>
        <v>0</v>
      </c>
      <c r="N53" s="25">
        <f t="shared" si="1"/>
        <v>6</v>
      </c>
    </row>
    <row r="54" ht="20.1" customHeight="1" spans="1:14">
      <c r="A54" s="22">
        <v>52</v>
      </c>
      <c r="B54" s="26" t="s">
        <v>1011</v>
      </c>
      <c r="C54" s="24" t="str">
        <f>VLOOKUP(B54,教师基础数据!$B$2:$G4798,3,FALSE)</f>
        <v>环生系</v>
      </c>
      <c r="D54" s="24" t="str">
        <f>VLOOKUP(B54,教师基础数据!$B$2:$G629,4,FALSE)</f>
        <v>专职</v>
      </c>
      <c r="E54" s="24" t="str">
        <f>VLOOKUP(B54,教师基础数据!$B$2:$G4662,5,FALSE)</f>
        <v>园林教研室</v>
      </c>
      <c r="F54" s="22">
        <f t="shared" si="0"/>
        <v>2</v>
      </c>
      <c r="G54" s="25">
        <f>(IF(COUNTIF(课表!$C$169:$C$321,B54)&gt;=2,1,COUNTIF(课表!$C$169:$C$321,B54))+IF(COUNTIF(课表!$D$169:$D$321,B54)&gt;=2,1,COUNTIF(课表!D$169:$D$321,B54))+IF(COUNTIF(课表!$E$170:$E$321,B54)&gt;=2,1,COUNTIF(课表!$E$170:$E$321,B54))+IF(COUNTIF(课表!$F$169:$F$321,B54)&gt;=2,1,COUNTIF(课表!$F$169:$F$321,B54)))*2</f>
        <v>0</v>
      </c>
      <c r="H54" s="25">
        <f>(IF(COUNTIF(课表!$H$169:$H$321,B54)&gt;=2,1,COUNTIF(课表!$H$169:$H$321,B54))+IF(COUNTIF(课表!$I$169:$I$321,B54)&gt;=2,1,COUNTIF(课表!$I$169:$I$321,B54))+IF(COUNTIF(课表!$J$169:$J$321,B54)&gt;=2,1,COUNTIF(课表!$J$169:$J$321,B54))+IF(COUNTIF(课表!$K$169:$K$321,B54)&gt;=2,1,COUNTIF(课表!$K$170:$K$321,B54)))*2</f>
        <v>0</v>
      </c>
      <c r="I54" s="25">
        <f>(IF(COUNTIF(课表!$M$169:$M$321,B54)&gt;=2,1,COUNTIF(课表!$M$169:$M$321,B54))+IF(COUNTIF(课表!$N$169:$N$321,B54)&gt;=2,1,COUNTIF(课表!$N$169:$N$321,B54))+IF(COUNTIF(课表!$O$169:$O$321,B54)&gt;=2,1,COUNTIF(课表!$O$169:$O$321,B54))+IF(COUNTIF(课表!$P$169:$P$321,B54)&gt;=2,1,COUNTIF(课表!$P$169:$P$321,B54)))*2</f>
        <v>4</v>
      </c>
      <c r="J54" s="25">
        <f>(IF(COUNTIF(课表!$R$169:$R$321,B54)&gt;=2,1,COUNTIF(课表!$R$169:$R$321,B54))+IF(COUNTIF(课表!$S$169:$S$321,B54)&gt;=2,1,COUNTIF(课表!$S$169:$S$321,B54))+IF(COUNTIF(课表!$T$169:$T$321,B54)&gt;=2,1,COUNTIF(课表!$T$169:$T$321,B54))+IF(COUNTIF(课表!$U$169:$U$321,B54)&gt;=2,1,COUNTIF(课表!$U$169:$U$321,B54)))*2</f>
        <v>0</v>
      </c>
      <c r="K54" s="25">
        <f>(IF(COUNTIF(课表!$W$169:$W$321,B54)&gt;=2,1,COUNTIF(课表!$W$169:$W$321,B54))+IF(COUNTIF(课表!$X$169:$X$321,B54)&gt;=2,1,COUNTIF(课表!$X$169:$X$321,B54)))*2+(IF(COUNTIF(课表!$Y$169:$Y$321,B54)&gt;=2,1,COUNTIF(课表!$Y$169:$Y$321,B54))+IF(COUNTIF(课表!$Z$169:$Z$321,B54)&gt;=2,1,COUNTIF(课表!$Z$169:$Z$321,B54)))*2</f>
        <v>4</v>
      </c>
      <c r="L54" s="25">
        <f>(IF(COUNTIF(课表!$AA$169:$AA$321,B54)&gt;=2,1,COUNTIF(课表!$AA$169:$AA$321,B54))+IF(COUNTIF(课表!$AB$169:$AB$321,B54)&gt;=2,1,COUNTIF(课表!$AB$169:$AB$321,B54))+IF(COUNTIF(课表!$AC$169:$AC$321,B54)&gt;=2,1,COUNTIF(课表!$AC$169:$AC$321,B54))+IF(COUNTIF(课表!$AD$169:$AD$321,B54)&gt;=2,1,COUNTIF(课表!$AD$169:$AD$321,B54)))*2</f>
        <v>0</v>
      </c>
      <c r="M54" s="25">
        <f>(IF(COUNTIF(课表!$AE$169:$AE$321,B54)&gt;=2,1,COUNTIF(课表!$AE$169:$AE$321,B54))+IF(COUNTIF(课表!$AF$169:$AF$321,B54)&gt;=2,1,COUNTIF(课表!$AF$169:$AF$321,B54))+IF(COUNTIF(课表!$AG$169:$AG$321,B54)&gt;=2,1,COUNTIF(课表!$AG$169:$AG$321,B54))+IF(COUNTIF(课表!$AH$169:$AH$321,B54)&gt;=2,1,COUNTIF(课表!$AH$169:$AH$321,B54)))*2</f>
        <v>0</v>
      </c>
      <c r="N54" s="25">
        <f t="shared" si="1"/>
        <v>8</v>
      </c>
    </row>
    <row r="55" ht="20.1" customHeight="1" spans="1:14">
      <c r="A55" s="22">
        <v>53</v>
      </c>
      <c r="B55" s="23" t="s">
        <v>1619</v>
      </c>
      <c r="C55" s="24" t="str">
        <f>VLOOKUP(B55,教师基础数据!$B$2:$G4714,3,FALSE)</f>
        <v>环生系</v>
      </c>
      <c r="D55" s="24" t="str">
        <f>VLOOKUP(B55,教师基础数据!$B$2:$G716,4,FALSE)</f>
        <v>专职</v>
      </c>
      <c r="E55" s="24" t="str">
        <f>VLOOKUP(B55,教师基础数据!$B$2:$G4750,5,FALSE)</f>
        <v>园林教研室</v>
      </c>
      <c r="F55" s="22">
        <f t="shared" si="0"/>
        <v>0</v>
      </c>
      <c r="G55" s="25">
        <f>(IF(COUNTIF(课表!$C$169:$C$321,B55)&gt;=2,1,COUNTIF(课表!$C$169:$C$321,B55))+IF(COUNTIF(课表!$D$169:$D$321,B55)&gt;=2,1,COUNTIF(课表!D$169:$D$321,B55))+IF(COUNTIF(课表!$E$170:$E$321,B55)&gt;=2,1,COUNTIF(课表!$E$170:$E$321,B55))+IF(COUNTIF(课表!$F$169:$F$321,B55)&gt;=2,1,COUNTIF(课表!$F$169:$F$321,B55)))*2</f>
        <v>0</v>
      </c>
      <c r="H55" s="25">
        <f>(IF(COUNTIF(课表!$H$169:$H$321,B55)&gt;=2,1,COUNTIF(课表!$H$169:$H$321,B55))+IF(COUNTIF(课表!$I$169:$I$321,B55)&gt;=2,1,COUNTIF(课表!$I$169:$I$321,B55))+IF(COUNTIF(课表!$J$169:$J$321,B55)&gt;=2,1,COUNTIF(课表!$J$169:$J$321,B55))+IF(COUNTIF(课表!$K$169:$K$321,B55)&gt;=2,1,COUNTIF(课表!$K$170:$K$321,B55)))*2</f>
        <v>0</v>
      </c>
      <c r="I55" s="25">
        <f>(IF(COUNTIF(课表!$M$169:$M$321,B55)&gt;=2,1,COUNTIF(课表!$M$169:$M$321,B55))+IF(COUNTIF(课表!$N$169:$N$321,B55)&gt;=2,1,COUNTIF(课表!$N$169:$N$321,B55))+IF(COUNTIF(课表!$O$169:$O$321,B55)&gt;=2,1,COUNTIF(课表!$O$169:$O$321,B55))+IF(COUNTIF(课表!$P$169:$P$321,B55)&gt;=2,1,COUNTIF(课表!$P$169:$P$321,B55)))*2</f>
        <v>0</v>
      </c>
      <c r="J55" s="25">
        <f>(IF(COUNTIF(课表!$R$169:$R$321,B55)&gt;=2,1,COUNTIF(课表!$R$169:$R$321,B55))+IF(COUNTIF(课表!$S$169:$S$321,B55)&gt;=2,1,COUNTIF(课表!$S$169:$S$321,B55))+IF(COUNTIF(课表!$T$169:$T$321,B55)&gt;=2,1,COUNTIF(课表!$T$169:$T$321,B55))+IF(COUNTIF(课表!$U$169:$U$321,B55)&gt;=2,1,COUNTIF(课表!$U$169:$U$321,B55)))*2</f>
        <v>0</v>
      </c>
      <c r="K55" s="25">
        <f>(IF(COUNTIF(课表!$W$169:$W$321,B55)&gt;=2,1,COUNTIF(课表!$W$169:$W$321,B55))+IF(COUNTIF(课表!$X$169:$X$321,B55)&gt;=2,1,COUNTIF(课表!$X$169:$X$321,B55)))*2+(IF(COUNTIF(课表!$Y$169:$Y$321,B55)&gt;=2,1,COUNTIF(课表!$Y$169:$Y$321,B55))+IF(COUNTIF(课表!$Z$169:$Z$321,B55)&gt;=2,1,COUNTIF(课表!$Z$169:$Z$321,B55)))*2</f>
        <v>0</v>
      </c>
      <c r="L55" s="25">
        <f>(IF(COUNTIF(课表!$AA$169:$AA$321,B55)&gt;=2,1,COUNTIF(课表!$AA$169:$AA$321,B55))+IF(COUNTIF(课表!$AB$169:$AB$321,B55)&gt;=2,1,COUNTIF(课表!$AB$169:$AB$321,B55))+IF(COUNTIF(课表!$AC$169:$AC$321,B55)&gt;=2,1,COUNTIF(课表!$AC$169:$AC$321,B55))+IF(COUNTIF(课表!$AD$169:$AD$321,B55)&gt;=2,1,COUNTIF(课表!$AD$169:$AD$321,B55)))*2</f>
        <v>0</v>
      </c>
      <c r="M55" s="25">
        <f>(IF(COUNTIF(课表!$AE$169:$AE$321,B55)&gt;=2,1,COUNTIF(课表!$AE$169:$AE$321,B55))+IF(COUNTIF(课表!$AF$169:$AF$321,B55)&gt;=2,1,COUNTIF(课表!$AF$169:$AF$321,B55))+IF(COUNTIF(课表!$AG$169:$AG$321,B55)&gt;=2,1,COUNTIF(课表!$AG$169:$AG$321,B55))+IF(COUNTIF(课表!$AH$169:$AH$321,B55)&gt;=2,1,COUNTIF(课表!$AH$169:$AH$321,B55)))*2</f>
        <v>0</v>
      </c>
      <c r="N55" s="25">
        <f t="shared" si="1"/>
        <v>0</v>
      </c>
    </row>
    <row r="56" ht="20.1" customHeight="1" spans="1:14">
      <c r="A56" s="22">
        <v>54</v>
      </c>
      <c r="B56" s="26" t="s">
        <v>1620</v>
      </c>
      <c r="C56" s="24" t="str">
        <f>VLOOKUP(B56,教师基础数据!$B$2:$G4553,3,FALSE)</f>
        <v>环生系</v>
      </c>
      <c r="D56" s="24" t="str">
        <f>VLOOKUP(B56,教师基础数据!$B$2:$G475,4,FALSE)</f>
        <v>兼职</v>
      </c>
      <c r="E56" s="24" t="str">
        <f>VLOOKUP(B56,教师基础数据!$B$2:$G4508,5,FALSE)</f>
        <v>种植教研室</v>
      </c>
      <c r="F56" s="22">
        <f t="shared" si="0"/>
        <v>0</v>
      </c>
      <c r="G56" s="25">
        <f>(IF(COUNTIF(课表!$C$169:$C$321,B56)&gt;=2,1,COUNTIF(课表!$C$169:$C$321,B56))+IF(COUNTIF(课表!$D$169:$D$321,B56)&gt;=2,1,COUNTIF(课表!D$169:$D$321,B56))+IF(COUNTIF(课表!$E$170:$E$321,B56)&gt;=2,1,COUNTIF(课表!$E$170:$E$321,B56))+IF(COUNTIF(课表!$F$169:$F$321,B56)&gt;=2,1,COUNTIF(课表!$F$169:$F$321,B56)))*2</f>
        <v>0</v>
      </c>
      <c r="H56" s="25">
        <f>(IF(COUNTIF(课表!$H$169:$H$321,B56)&gt;=2,1,COUNTIF(课表!$H$169:$H$321,B56))+IF(COUNTIF(课表!$I$169:$I$321,B56)&gt;=2,1,COUNTIF(课表!$I$169:$I$321,B56))+IF(COUNTIF(课表!$J$169:$J$321,B56)&gt;=2,1,COUNTIF(课表!$J$169:$J$321,B56))+IF(COUNTIF(课表!$K$169:$K$321,B56)&gt;=2,1,COUNTIF(课表!$K$170:$K$321,B56)))*2</f>
        <v>0</v>
      </c>
      <c r="I56" s="25">
        <f>(IF(COUNTIF(课表!$M$169:$M$321,B56)&gt;=2,1,COUNTIF(课表!$M$169:$M$321,B56))+IF(COUNTIF(课表!$N$169:$N$321,B56)&gt;=2,1,COUNTIF(课表!$N$169:$N$321,B56))+IF(COUNTIF(课表!$O$169:$O$321,B56)&gt;=2,1,COUNTIF(课表!$O$169:$O$321,B56))+IF(COUNTIF(课表!$P$169:$P$321,B56)&gt;=2,1,COUNTIF(课表!$P$169:$P$321,B56)))*2</f>
        <v>0</v>
      </c>
      <c r="J56" s="25">
        <f>(IF(COUNTIF(课表!$R$169:$R$321,B56)&gt;=2,1,COUNTIF(课表!$R$169:$R$321,B56))+IF(COUNTIF(课表!$S$169:$S$321,B56)&gt;=2,1,COUNTIF(课表!$S$169:$S$321,B56))+IF(COUNTIF(课表!$T$169:$T$321,B56)&gt;=2,1,COUNTIF(课表!$T$169:$T$321,B56))+IF(COUNTIF(课表!$U$169:$U$321,B56)&gt;=2,1,COUNTIF(课表!$U$169:$U$321,B56)))*2</f>
        <v>0</v>
      </c>
      <c r="K56" s="25">
        <f>(IF(COUNTIF(课表!$W$169:$W$321,B56)&gt;=2,1,COUNTIF(课表!$W$169:$W$321,B56))+IF(COUNTIF(课表!$X$169:$X$321,B56)&gt;=2,1,COUNTIF(课表!$X$169:$X$321,B56)))*2+(IF(COUNTIF(课表!$Y$169:$Y$321,B56)&gt;=2,1,COUNTIF(课表!$Y$169:$Y$321,B56))+IF(COUNTIF(课表!$Z$169:$Z$321,B56)&gt;=2,1,COUNTIF(课表!$Z$169:$Z$321,B56)))*2</f>
        <v>0</v>
      </c>
      <c r="L56" s="25">
        <f>(IF(COUNTIF(课表!$AA$169:$AA$321,B56)&gt;=2,1,COUNTIF(课表!$AA$169:$AA$321,B56))+IF(COUNTIF(课表!$AB$169:$AB$321,B56)&gt;=2,1,COUNTIF(课表!$AB$169:$AB$321,B56))+IF(COUNTIF(课表!$AC$169:$AC$321,B56)&gt;=2,1,COUNTIF(课表!$AC$169:$AC$321,B56))+IF(COUNTIF(课表!$AD$169:$AD$321,B56)&gt;=2,1,COUNTIF(课表!$AD$169:$AD$321,B56)))*2</f>
        <v>0</v>
      </c>
      <c r="M56" s="25">
        <f>(IF(COUNTIF(课表!$AE$169:$AE$321,B56)&gt;=2,1,COUNTIF(课表!$AE$169:$AE$321,B56))+IF(COUNTIF(课表!$AF$169:$AF$321,B56)&gt;=2,1,COUNTIF(课表!$AF$169:$AF$321,B56))+IF(COUNTIF(课表!$AG$169:$AG$321,B56)&gt;=2,1,COUNTIF(课表!$AG$169:$AG$321,B56))+IF(COUNTIF(课表!$AH$169:$AH$321,B56)&gt;=2,1,COUNTIF(课表!$AH$169:$AH$321,B56)))*2</f>
        <v>0</v>
      </c>
      <c r="N56" s="25">
        <f t="shared" si="1"/>
        <v>0</v>
      </c>
    </row>
    <row r="57" ht="20.1" customHeight="1" spans="1:14">
      <c r="A57" s="22">
        <v>55</v>
      </c>
      <c r="B57" s="23" t="s">
        <v>1621</v>
      </c>
      <c r="C57" s="24" t="str">
        <f>VLOOKUP(B57,教师基础数据!$B$2:$G4593,3,FALSE)</f>
        <v>环生系</v>
      </c>
      <c r="D57" s="24" t="str">
        <f>VLOOKUP(B57,教师基础数据!$B$2:$G524,4,FALSE)</f>
        <v>专职</v>
      </c>
      <c r="E57" s="24" t="str">
        <f>VLOOKUP(B57,教师基础数据!$B$2:$G4557,5,FALSE)</f>
        <v>种植教研室</v>
      </c>
      <c r="F57" s="22">
        <f t="shared" si="0"/>
        <v>0</v>
      </c>
      <c r="G57" s="25">
        <f>(IF(COUNTIF(课表!$C$169:$C$321,B57)&gt;=2,1,COUNTIF(课表!$C$169:$C$321,B57))+IF(COUNTIF(课表!$D$169:$D$321,B57)&gt;=2,1,COUNTIF(课表!D$169:$D$321,B57))+IF(COUNTIF(课表!$E$170:$E$321,B57)&gt;=2,1,COUNTIF(课表!$E$170:$E$321,B57))+IF(COUNTIF(课表!$F$169:$F$321,B57)&gt;=2,1,COUNTIF(课表!$F$169:$F$321,B57)))*2</f>
        <v>0</v>
      </c>
      <c r="H57" s="25">
        <f>(IF(COUNTIF(课表!$H$169:$H$321,B57)&gt;=2,1,COUNTIF(课表!$H$169:$H$321,B57))+IF(COUNTIF(课表!$I$169:$I$321,B57)&gt;=2,1,COUNTIF(课表!$I$169:$I$321,B57))+IF(COUNTIF(课表!$J$169:$J$321,B57)&gt;=2,1,COUNTIF(课表!$J$169:$J$321,B57))+IF(COUNTIF(课表!$K$169:$K$321,B57)&gt;=2,1,COUNTIF(课表!$K$170:$K$321,B57)))*2</f>
        <v>0</v>
      </c>
      <c r="I57" s="25">
        <f>(IF(COUNTIF(课表!$M$169:$M$321,B57)&gt;=2,1,COUNTIF(课表!$M$169:$M$321,B57))+IF(COUNTIF(课表!$N$169:$N$321,B57)&gt;=2,1,COUNTIF(课表!$N$169:$N$321,B57))+IF(COUNTIF(课表!$O$169:$O$321,B57)&gt;=2,1,COUNTIF(课表!$O$169:$O$321,B57))+IF(COUNTIF(课表!$P$169:$P$321,B57)&gt;=2,1,COUNTIF(课表!$P$169:$P$321,B57)))*2</f>
        <v>0</v>
      </c>
      <c r="J57" s="25">
        <f>(IF(COUNTIF(课表!$R$169:$R$321,B57)&gt;=2,1,COUNTIF(课表!$R$169:$R$321,B57))+IF(COUNTIF(课表!$S$169:$S$321,B57)&gt;=2,1,COUNTIF(课表!$S$169:$S$321,B57))+IF(COUNTIF(课表!$T$169:$T$321,B57)&gt;=2,1,COUNTIF(课表!$T$169:$T$321,B57))+IF(COUNTIF(课表!$U$169:$U$321,B57)&gt;=2,1,COUNTIF(课表!$U$169:$U$321,B57)))*2</f>
        <v>0</v>
      </c>
      <c r="K57" s="25">
        <f>(IF(COUNTIF(课表!$W$169:$W$321,B57)&gt;=2,1,COUNTIF(课表!$W$169:$W$321,B57))+IF(COUNTIF(课表!$X$169:$X$321,B57)&gt;=2,1,COUNTIF(课表!$X$169:$X$321,B57)))*2+(IF(COUNTIF(课表!$Y$169:$Y$321,B57)&gt;=2,1,COUNTIF(课表!$Y$169:$Y$321,B57))+IF(COUNTIF(课表!$Z$169:$Z$321,B57)&gt;=2,1,COUNTIF(课表!$Z$169:$Z$321,B57)))*2</f>
        <v>0</v>
      </c>
      <c r="L57" s="25">
        <f>(IF(COUNTIF(课表!$AA$169:$AA$321,B57)&gt;=2,1,COUNTIF(课表!$AA$169:$AA$321,B57))+IF(COUNTIF(课表!$AB$169:$AB$321,B57)&gt;=2,1,COUNTIF(课表!$AB$169:$AB$321,B57))+IF(COUNTIF(课表!$AC$169:$AC$321,B57)&gt;=2,1,COUNTIF(课表!$AC$169:$AC$321,B57))+IF(COUNTIF(课表!$AD$169:$AD$321,B57)&gt;=2,1,COUNTIF(课表!$AD$169:$AD$321,B57)))*2</f>
        <v>0</v>
      </c>
      <c r="M57" s="25">
        <f>(IF(COUNTIF(课表!$AE$169:$AE$321,B57)&gt;=2,1,COUNTIF(课表!$AE$169:$AE$321,B57))+IF(COUNTIF(课表!$AF$169:$AF$321,B57)&gt;=2,1,COUNTIF(课表!$AF$169:$AF$321,B57))+IF(COUNTIF(课表!$AG$169:$AG$321,B57)&gt;=2,1,COUNTIF(课表!$AG$169:$AG$321,B57))+IF(COUNTIF(课表!$AH$169:$AH$321,B57)&gt;=2,1,COUNTIF(课表!$AH$169:$AH$321,B57)))*2</f>
        <v>0</v>
      </c>
      <c r="N57" s="25">
        <f t="shared" si="1"/>
        <v>0</v>
      </c>
    </row>
    <row r="58" ht="20.1" customHeight="1" spans="1:14">
      <c r="A58" s="22">
        <v>56</v>
      </c>
      <c r="B58" s="26" t="s">
        <v>1191</v>
      </c>
      <c r="C58" s="24" t="str">
        <f>VLOOKUP(B58,教师基础数据!$B$2:$G4532,3,FALSE)</f>
        <v>环生系</v>
      </c>
      <c r="D58" s="24" t="str">
        <f>VLOOKUP(B58,教师基础数据!$B$2:$G505,4,FALSE)</f>
        <v>兼职</v>
      </c>
      <c r="E58" s="24" t="str">
        <f>VLOOKUP(B58,教师基础数据!$B$2:$G4538,5,FALSE)</f>
        <v>种植教研室</v>
      </c>
      <c r="F58" s="22">
        <f t="shared" si="0"/>
        <v>3</v>
      </c>
      <c r="G58" s="25">
        <f>(IF(COUNTIF(课表!$C$169:$C$321,B58)&gt;=2,1,COUNTIF(课表!$C$169:$C$321,B58))+IF(COUNTIF(课表!$D$169:$D$321,B58)&gt;=2,1,COUNTIF(课表!D$169:$D$321,B58))+IF(COUNTIF(课表!$E$170:$E$321,B58)&gt;=2,1,COUNTIF(课表!$E$170:$E$321,B58))+IF(COUNTIF(课表!$F$169:$F$321,B58)&gt;=2,1,COUNTIF(课表!$F$169:$F$321,B58)))*2</f>
        <v>2</v>
      </c>
      <c r="H58" s="25">
        <f>(IF(COUNTIF(课表!$H$169:$H$321,B58)&gt;=2,1,COUNTIF(课表!$H$169:$H$321,B58))+IF(COUNTIF(课表!$I$169:$I$321,B58)&gt;=2,1,COUNTIF(课表!$I$169:$I$321,B58))+IF(COUNTIF(课表!$J$169:$J$321,B58)&gt;=2,1,COUNTIF(课表!$J$169:$J$321,B58))+IF(COUNTIF(课表!$K$169:$K$321,B58)&gt;=2,1,COUNTIF(课表!$K$170:$K$321,B58)))*2</f>
        <v>2</v>
      </c>
      <c r="I58" s="25">
        <f>(IF(COUNTIF(课表!$M$169:$M$321,B58)&gt;=2,1,COUNTIF(课表!$M$169:$M$321,B58))+IF(COUNTIF(课表!$N$169:$N$321,B58)&gt;=2,1,COUNTIF(课表!$N$169:$N$321,B58))+IF(COUNTIF(课表!$O$169:$O$321,B58)&gt;=2,1,COUNTIF(课表!$O$169:$O$321,B58))+IF(COUNTIF(课表!$P$169:$P$321,B58)&gt;=2,1,COUNTIF(课表!$P$169:$P$321,B58)))*2</f>
        <v>4</v>
      </c>
      <c r="J58" s="25">
        <f>(IF(COUNTIF(课表!$R$169:$R$321,B58)&gt;=2,1,COUNTIF(课表!$R$169:$R$321,B58))+IF(COUNTIF(课表!$S$169:$S$321,B58)&gt;=2,1,COUNTIF(课表!$S$169:$S$321,B58))+IF(COUNTIF(课表!$T$169:$T$321,B58)&gt;=2,1,COUNTIF(课表!$T$169:$T$321,B58))+IF(COUNTIF(课表!$U$169:$U$321,B58)&gt;=2,1,COUNTIF(课表!$U$169:$U$321,B58)))*2</f>
        <v>0</v>
      </c>
      <c r="K58" s="25">
        <f>(IF(COUNTIF(课表!$W$169:$W$321,B58)&gt;=2,1,COUNTIF(课表!$W$169:$W$321,B58))+IF(COUNTIF(课表!$X$169:$X$321,B58)&gt;=2,1,COUNTIF(课表!$X$169:$X$321,B58)))*2+(IF(COUNTIF(课表!$Y$169:$Y$321,B58)&gt;=2,1,COUNTIF(课表!$Y$169:$Y$321,B58))+IF(COUNTIF(课表!$Z$169:$Z$321,B58)&gt;=2,1,COUNTIF(课表!$Z$169:$Z$321,B58)))*2</f>
        <v>0</v>
      </c>
      <c r="L58" s="25">
        <f>(IF(COUNTIF(课表!$AA$169:$AA$321,B58)&gt;=2,1,COUNTIF(课表!$AA$169:$AA$321,B58))+IF(COUNTIF(课表!$AB$169:$AB$321,B58)&gt;=2,1,COUNTIF(课表!$AB$169:$AB$321,B58))+IF(COUNTIF(课表!$AC$169:$AC$321,B58)&gt;=2,1,COUNTIF(课表!$AC$169:$AC$321,B58))+IF(COUNTIF(课表!$AD$169:$AD$321,B58)&gt;=2,1,COUNTIF(课表!$AD$169:$AD$321,B58)))*2</f>
        <v>0</v>
      </c>
      <c r="M58" s="25">
        <f>(IF(COUNTIF(课表!$AE$169:$AE$321,B58)&gt;=2,1,COUNTIF(课表!$AE$169:$AE$321,B58))+IF(COUNTIF(课表!$AF$169:$AF$321,B58)&gt;=2,1,COUNTIF(课表!$AF$169:$AF$321,B58))+IF(COUNTIF(课表!$AG$169:$AG$321,B58)&gt;=2,1,COUNTIF(课表!$AG$169:$AG$321,B58))+IF(COUNTIF(课表!$AH$169:$AH$321,B58)&gt;=2,1,COUNTIF(课表!$AH$169:$AH$321,B58)))*2</f>
        <v>0</v>
      </c>
      <c r="N58" s="25">
        <f t="shared" si="1"/>
        <v>8</v>
      </c>
    </row>
    <row r="59" ht="20.1" customHeight="1" spans="1:14">
      <c r="A59" s="22">
        <v>57</v>
      </c>
      <c r="B59" s="26" t="s">
        <v>1023</v>
      </c>
      <c r="C59" s="24" t="str">
        <f>VLOOKUP(B59,教师基础数据!$B$2:$G4746,3,FALSE)</f>
        <v>环生系</v>
      </c>
      <c r="D59" s="24" t="str">
        <f>VLOOKUP(B59,教师基础数据!$B$2:$G684,4,FALSE)</f>
        <v>专职</v>
      </c>
      <c r="E59" s="24" t="str">
        <f>VLOOKUP(B59,教师基础数据!$B$2:$G4717,5,FALSE)</f>
        <v>种植教研室</v>
      </c>
      <c r="F59" s="22">
        <f t="shared" si="0"/>
        <v>4</v>
      </c>
      <c r="G59" s="25">
        <f>(IF(COUNTIF(课表!$C$169:$C$321,B59)&gt;=2,1,COUNTIF(课表!$C$169:$C$321,B59))+IF(COUNTIF(课表!$D$169:$D$321,B59)&gt;=2,1,COUNTIF(课表!D$169:$D$321,B59))+IF(COUNTIF(课表!$E$170:$E$321,B59)&gt;=2,1,COUNTIF(课表!$E$170:$E$321,B59))+IF(COUNTIF(课表!$F$169:$F$321,B59)&gt;=2,1,COUNTIF(课表!$F$169:$F$321,B59)))*2</f>
        <v>4</v>
      </c>
      <c r="H59" s="25">
        <f>(IF(COUNTIF(课表!$H$169:$H$321,B59)&gt;=2,1,COUNTIF(课表!$H$169:$H$321,B59))+IF(COUNTIF(课表!$I$169:$I$321,B59)&gt;=2,1,COUNTIF(课表!$I$169:$I$321,B59))+IF(COUNTIF(课表!$J$169:$J$321,B59)&gt;=2,1,COUNTIF(课表!$J$169:$J$321,B59))+IF(COUNTIF(课表!$K$169:$K$321,B59)&gt;=2,1,COUNTIF(课表!$K$170:$K$321,B59)))*2</f>
        <v>0</v>
      </c>
      <c r="I59" s="25">
        <f>(IF(COUNTIF(课表!$M$169:$M$321,B59)&gt;=2,1,COUNTIF(课表!$M$169:$M$321,B59))+IF(COUNTIF(课表!$N$169:$N$321,B59)&gt;=2,1,COUNTIF(课表!$N$169:$N$321,B59))+IF(COUNTIF(课表!$O$169:$O$321,B59)&gt;=2,1,COUNTIF(课表!$O$169:$O$321,B59))+IF(COUNTIF(课表!$P$169:$P$321,B59)&gt;=2,1,COUNTIF(课表!$P$169:$P$321,B59)))*2</f>
        <v>4</v>
      </c>
      <c r="J59" s="25">
        <f>(IF(COUNTIF(课表!$R$169:$R$321,B59)&gt;=2,1,COUNTIF(课表!$R$169:$R$321,B59))+IF(COUNTIF(课表!$S$169:$S$321,B59)&gt;=2,1,COUNTIF(课表!$S$169:$S$321,B59))+IF(COUNTIF(课表!$T$169:$T$321,B59)&gt;=2,1,COUNTIF(课表!$T$169:$T$321,B59))+IF(COUNTIF(课表!$U$169:$U$321,B59)&gt;=2,1,COUNTIF(课表!$U$169:$U$321,B59)))*2</f>
        <v>4</v>
      </c>
      <c r="K59" s="25">
        <f>(IF(COUNTIF(课表!$W$169:$W$321,B59)&gt;=2,1,COUNTIF(课表!$W$169:$W$321,B59))+IF(COUNTIF(课表!$X$169:$X$321,B59)&gt;=2,1,COUNTIF(课表!$X$169:$X$321,B59)))*2+(IF(COUNTIF(课表!$Y$169:$Y$321,B59)&gt;=2,1,COUNTIF(课表!$Y$169:$Y$321,B59))+IF(COUNTIF(课表!$Z$169:$Z$321,B59)&gt;=2,1,COUNTIF(课表!$Z$169:$Z$321,B59)))*2</f>
        <v>4</v>
      </c>
      <c r="L59" s="25">
        <f>(IF(COUNTIF(课表!$AA$169:$AA$321,B59)&gt;=2,1,COUNTIF(课表!$AA$169:$AA$321,B59))+IF(COUNTIF(课表!$AB$169:$AB$321,B59)&gt;=2,1,COUNTIF(课表!$AB$169:$AB$321,B59))+IF(COUNTIF(课表!$AC$169:$AC$321,B59)&gt;=2,1,COUNTIF(课表!$AC$169:$AC$321,B59))+IF(COUNTIF(课表!$AD$169:$AD$321,B59)&gt;=2,1,COUNTIF(课表!$AD$169:$AD$321,B59)))*2</f>
        <v>0</v>
      </c>
      <c r="M59" s="25">
        <f>(IF(COUNTIF(课表!$AE$169:$AE$321,B59)&gt;=2,1,COUNTIF(课表!$AE$169:$AE$321,B59))+IF(COUNTIF(课表!$AF$169:$AF$321,B59)&gt;=2,1,COUNTIF(课表!$AF$169:$AF$321,B59))+IF(COUNTIF(课表!$AG$169:$AG$321,B59)&gt;=2,1,COUNTIF(课表!$AG$169:$AG$321,B59))+IF(COUNTIF(课表!$AH$169:$AH$321,B59)&gt;=2,1,COUNTIF(课表!$AH$169:$AH$321,B59)))*2</f>
        <v>0</v>
      </c>
      <c r="N59" s="25">
        <f t="shared" si="1"/>
        <v>16</v>
      </c>
    </row>
    <row r="60" ht="20.1" customHeight="1" spans="1:14">
      <c r="A60" s="22">
        <v>58</v>
      </c>
      <c r="B60" s="26" t="s">
        <v>993</v>
      </c>
      <c r="C60" s="24" t="str">
        <f>VLOOKUP(B60,教师基础数据!$B$2:$G4757,3,FALSE)</f>
        <v>环生系</v>
      </c>
      <c r="D60" s="24" t="str">
        <f>VLOOKUP(B60,教师基础数据!$B$2:$G593,4,FALSE)</f>
        <v>专职</v>
      </c>
      <c r="E60" s="24" t="str">
        <f>VLOOKUP(B60,教师基础数据!$B$2:$G4626,5,FALSE)</f>
        <v>种植教研室</v>
      </c>
      <c r="F60" s="22">
        <f t="shared" si="0"/>
        <v>0</v>
      </c>
      <c r="G60" s="25">
        <f>(IF(COUNTIF(课表!$C$169:$C$321,B60)&gt;=2,1,COUNTIF(课表!$C$169:$C$321,B60))+IF(COUNTIF(课表!$D$169:$D$321,B60)&gt;=2,1,COUNTIF(课表!D$169:$D$321,B60))+IF(COUNTIF(课表!$E$170:$E$321,B60)&gt;=2,1,COUNTIF(课表!$E$170:$E$321,B60))+IF(COUNTIF(课表!$F$169:$F$321,B60)&gt;=2,1,COUNTIF(课表!$F$169:$F$321,B60)))*2</f>
        <v>0</v>
      </c>
      <c r="H60" s="25">
        <f>(IF(COUNTIF(课表!$H$169:$H$321,B60)&gt;=2,1,COUNTIF(课表!$H$169:$H$321,B60))+IF(COUNTIF(课表!$I$169:$I$321,B60)&gt;=2,1,COUNTIF(课表!$I$169:$I$321,B60))+IF(COUNTIF(课表!$J$169:$J$321,B60)&gt;=2,1,COUNTIF(课表!$J$169:$J$321,B60))+IF(COUNTIF(课表!$K$169:$K$321,B60)&gt;=2,1,COUNTIF(课表!$K$170:$K$321,B60)))*2</f>
        <v>0</v>
      </c>
      <c r="I60" s="25">
        <f>(IF(COUNTIF(课表!$M$169:$M$321,B60)&gt;=2,1,COUNTIF(课表!$M$169:$M$321,B60))+IF(COUNTIF(课表!$N$169:$N$321,B60)&gt;=2,1,COUNTIF(课表!$N$169:$N$321,B60))+IF(COUNTIF(课表!$O$169:$O$321,B60)&gt;=2,1,COUNTIF(课表!$O$169:$O$321,B60))+IF(COUNTIF(课表!$P$169:$P$321,B60)&gt;=2,1,COUNTIF(课表!$P$169:$P$321,B60)))*2</f>
        <v>0</v>
      </c>
      <c r="J60" s="25">
        <f>(IF(COUNTIF(课表!$R$169:$R$321,B60)&gt;=2,1,COUNTIF(课表!$R$169:$R$321,B60))+IF(COUNTIF(课表!$S$169:$S$321,B60)&gt;=2,1,COUNTIF(课表!$S$169:$S$321,B60))+IF(COUNTIF(课表!$T$169:$T$321,B60)&gt;=2,1,COUNTIF(课表!$T$169:$T$321,B60))+IF(COUNTIF(课表!$U$169:$U$321,B60)&gt;=2,1,COUNTIF(课表!$U$169:$U$321,B60)))*2</f>
        <v>0</v>
      </c>
      <c r="K60" s="25">
        <f>(IF(COUNTIF(课表!$W$169:$W$321,B60)&gt;=2,1,COUNTIF(课表!$W$169:$W$321,B60))+IF(COUNTIF(课表!$X$169:$X$321,B60)&gt;=2,1,COUNTIF(课表!$X$169:$X$321,B60)))*2+(IF(COUNTIF(课表!$Y$169:$Y$321,B60)&gt;=2,1,COUNTIF(课表!$Y$169:$Y$321,B60))+IF(COUNTIF(课表!$Z$169:$Z$321,B60)&gt;=2,1,COUNTIF(课表!$Z$169:$Z$321,B60)))*2</f>
        <v>0</v>
      </c>
      <c r="L60" s="25">
        <f>(IF(COUNTIF(课表!$AA$169:$AA$321,B60)&gt;=2,1,COUNTIF(课表!$AA$169:$AA$321,B60))+IF(COUNTIF(课表!$AB$169:$AB$321,B60)&gt;=2,1,COUNTIF(课表!$AB$169:$AB$321,B60))+IF(COUNTIF(课表!$AC$169:$AC$321,B60)&gt;=2,1,COUNTIF(课表!$AC$169:$AC$321,B60))+IF(COUNTIF(课表!$AD$169:$AD$321,B60)&gt;=2,1,COUNTIF(课表!$AD$169:$AD$321,B60)))*2</f>
        <v>0</v>
      </c>
      <c r="M60" s="25">
        <f>(IF(COUNTIF(课表!$AE$169:$AE$321,B60)&gt;=2,1,COUNTIF(课表!$AE$169:$AE$321,B60))+IF(COUNTIF(课表!$AF$169:$AF$321,B60)&gt;=2,1,COUNTIF(课表!$AF$169:$AF$321,B60))+IF(COUNTIF(课表!$AG$169:$AG$321,B60)&gt;=2,1,COUNTIF(课表!$AG$169:$AG$321,B60))+IF(COUNTIF(课表!$AH$169:$AH$321,B60)&gt;=2,1,COUNTIF(课表!$AH$169:$AH$321,B60)))*2</f>
        <v>6</v>
      </c>
      <c r="N60" s="25">
        <f t="shared" si="1"/>
        <v>6</v>
      </c>
    </row>
    <row r="61" ht="20.1" customHeight="1" spans="1:14">
      <c r="A61" s="22">
        <v>59</v>
      </c>
      <c r="B61" s="23" t="s">
        <v>974</v>
      </c>
      <c r="C61" s="24" t="str">
        <f>VLOOKUP(B61,教师基础数据!$B$2:$G4600,3,FALSE)</f>
        <v>环生系</v>
      </c>
      <c r="D61" s="24" t="str">
        <f>VLOOKUP(B61,教师基础数据!$B$2:$G511,4,FALSE)</f>
        <v>专职</v>
      </c>
      <c r="E61" s="24" t="str">
        <f>VLOOKUP(B61,教师基础数据!$B$2:$G4544,5,FALSE)</f>
        <v>种植教研室</v>
      </c>
      <c r="F61" s="22">
        <f t="shared" si="0"/>
        <v>5</v>
      </c>
      <c r="G61" s="25">
        <f>(IF(COUNTIF(课表!$C$169:$C$321,B61)&gt;=2,1,COUNTIF(课表!$C$169:$C$321,B61))+IF(COUNTIF(课表!$D$169:$D$321,B61)&gt;=2,1,COUNTIF(课表!D$169:$D$321,B61))+IF(COUNTIF(课表!$E$170:$E$321,B61)&gt;=2,1,COUNTIF(课表!$E$170:$E$321,B61))+IF(COUNTIF(课表!$F$169:$F$321,B61)&gt;=2,1,COUNTIF(课表!$F$169:$F$321,B61)))*2</f>
        <v>8</v>
      </c>
      <c r="H61" s="25">
        <f>(IF(COUNTIF(课表!$H$169:$H$321,B61)&gt;=2,1,COUNTIF(课表!$H$169:$H$321,B61))+IF(COUNTIF(课表!$I$169:$I$321,B61)&gt;=2,1,COUNTIF(课表!$I$169:$I$321,B61))+IF(COUNTIF(课表!$J$169:$J$321,B61)&gt;=2,1,COUNTIF(课表!$J$169:$J$321,B61))+IF(COUNTIF(课表!$K$169:$K$321,B61)&gt;=2,1,COUNTIF(课表!$K$170:$K$321,B61)))*2</f>
        <v>8</v>
      </c>
      <c r="I61" s="25">
        <f>(IF(COUNTIF(课表!$M$169:$M$321,B61)&gt;=2,1,COUNTIF(课表!$M$169:$M$321,B61))+IF(COUNTIF(课表!$N$169:$N$321,B61)&gt;=2,1,COUNTIF(课表!$N$169:$N$321,B61))+IF(COUNTIF(课表!$O$169:$O$321,B61)&gt;=2,1,COUNTIF(课表!$O$169:$O$321,B61))+IF(COUNTIF(课表!$P$169:$P$321,B61)&gt;=2,1,COUNTIF(课表!$P$169:$P$321,B61)))*2</f>
        <v>8</v>
      </c>
      <c r="J61" s="25">
        <f>(IF(COUNTIF(课表!$R$169:$R$321,B61)&gt;=2,1,COUNTIF(课表!$R$169:$R$321,B61))+IF(COUNTIF(课表!$S$169:$S$321,B61)&gt;=2,1,COUNTIF(课表!$S$169:$S$321,B61))+IF(COUNTIF(课表!$T$169:$T$321,B61)&gt;=2,1,COUNTIF(课表!$T$169:$T$321,B61))+IF(COUNTIF(课表!$U$169:$U$321,B61)&gt;=2,1,COUNTIF(课表!$U$169:$U$321,B61)))*2</f>
        <v>4</v>
      </c>
      <c r="K61" s="25">
        <f>(IF(COUNTIF(课表!$W$169:$W$321,B61)&gt;=2,1,COUNTIF(课表!$W$169:$W$321,B61))+IF(COUNTIF(课表!$X$169:$X$321,B61)&gt;=2,1,COUNTIF(课表!$X$169:$X$321,B61)))*2+(IF(COUNTIF(课表!$Y$169:$Y$321,B61)&gt;=2,1,COUNTIF(课表!$Y$169:$Y$321,B61))+IF(COUNTIF(课表!$Z$169:$Z$321,B61)&gt;=2,1,COUNTIF(课表!$Z$169:$Z$321,B61)))*2</f>
        <v>4</v>
      </c>
      <c r="L61" s="25">
        <f>(IF(COUNTIF(课表!$AA$169:$AA$321,B61)&gt;=2,1,COUNTIF(课表!$AA$169:$AA$321,B61))+IF(COUNTIF(课表!$AB$169:$AB$321,B61)&gt;=2,1,COUNTIF(课表!$AB$169:$AB$321,B61))+IF(COUNTIF(课表!$AC$169:$AC$321,B61)&gt;=2,1,COUNTIF(课表!$AC$169:$AC$321,B61))+IF(COUNTIF(课表!$AD$169:$AD$321,B61)&gt;=2,1,COUNTIF(课表!$AD$169:$AD$321,B61)))*2</f>
        <v>0</v>
      </c>
      <c r="M61" s="25">
        <f>(IF(COUNTIF(课表!$AE$169:$AE$321,B61)&gt;=2,1,COUNTIF(课表!$AE$169:$AE$321,B61))+IF(COUNTIF(课表!$AF$169:$AF$321,B61)&gt;=2,1,COUNTIF(课表!$AF$169:$AF$321,B61))+IF(COUNTIF(课表!$AG$169:$AG$321,B61)&gt;=2,1,COUNTIF(课表!$AG$169:$AG$321,B61))+IF(COUNTIF(课表!$AH$169:$AH$321,B61)&gt;=2,1,COUNTIF(课表!$AH$169:$AH$321,B61)))*2</f>
        <v>0</v>
      </c>
      <c r="N61" s="25">
        <f t="shared" si="1"/>
        <v>32</v>
      </c>
    </row>
    <row r="62" ht="20.1" customHeight="1" spans="1:14">
      <c r="A62" s="22">
        <v>60</v>
      </c>
      <c r="B62" s="26" t="s">
        <v>1040</v>
      </c>
      <c r="C62" s="24" t="str">
        <f>VLOOKUP(B62,教师基础数据!$B$2:$G4556,3,FALSE)</f>
        <v>环生系</v>
      </c>
      <c r="D62" s="24" t="str">
        <f>VLOOKUP(B62,教师基础数据!$B$2:$G620,4,FALSE)</f>
        <v>专职</v>
      </c>
      <c r="E62" s="24" t="str">
        <f>VLOOKUP(B62,教师基础数据!$B$2:$G4653,5,FALSE)</f>
        <v>种植教研室</v>
      </c>
      <c r="F62" s="22">
        <f t="shared" si="0"/>
        <v>4</v>
      </c>
      <c r="G62" s="25">
        <f>(IF(COUNTIF(课表!$C$169:$C$321,B62)&gt;=2,1,COUNTIF(课表!$C$169:$C$321,B62))+IF(COUNTIF(课表!$D$169:$D$321,B62)&gt;=2,1,COUNTIF(课表!D$169:$D$321,B62))+IF(COUNTIF(课表!$E$170:$E$321,B62)&gt;=2,1,COUNTIF(课表!$E$170:$E$321,B62))+IF(COUNTIF(课表!$F$169:$F$321,B62)&gt;=2,1,COUNTIF(课表!$F$169:$F$321,B62)))*2</f>
        <v>4</v>
      </c>
      <c r="H62" s="25">
        <f>(IF(COUNTIF(课表!$H$169:$H$321,B62)&gt;=2,1,COUNTIF(课表!$H$169:$H$321,B62))+IF(COUNTIF(课表!$I$169:$I$321,B62)&gt;=2,1,COUNTIF(课表!$I$169:$I$321,B62))+IF(COUNTIF(课表!$J$169:$J$321,B62)&gt;=2,1,COUNTIF(课表!$J$169:$J$321,B62))+IF(COUNTIF(课表!$K$169:$K$321,B62)&gt;=2,1,COUNTIF(课表!$K$170:$K$321,B62)))*2</f>
        <v>0</v>
      </c>
      <c r="I62" s="25">
        <f>(IF(COUNTIF(课表!$M$169:$M$321,B62)&gt;=2,1,COUNTIF(课表!$M$169:$M$321,B62))+IF(COUNTIF(课表!$N$169:$N$321,B62)&gt;=2,1,COUNTIF(课表!$N$169:$N$321,B62))+IF(COUNTIF(课表!$O$169:$O$321,B62)&gt;=2,1,COUNTIF(课表!$O$169:$O$321,B62))+IF(COUNTIF(课表!$P$169:$P$321,B62)&gt;=2,1,COUNTIF(课表!$P$169:$P$321,B62)))*2</f>
        <v>4</v>
      </c>
      <c r="J62" s="25">
        <f>(IF(COUNTIF(课表!$R$169:$R$321,B62)&gt;=2,1,COUNTIF(课表!$R$169:$R$321,B62))+IF(COUNTIF(课表!$S$169:$S$321,B62)&gt;=2,1,COUNTIF(课表!$S$169:$S$321,B62))+IF(COUNTIF(课表!$T$169:$T$321,B62)&gt;=2,1,COUNTIF(课表!$T$169:$T$321,B62))+IF(COUNTIF(课表!$U$169:$U$321,B62)&gt;=2,1,COUNTIF(课表!$U$169:$U$321,B62)))*2</f>
        <v>4</v>
      </c>
      <c r="K62" s="25">
        <f>(IF(COUNTIF(课表!$W$169:$W$321,B62)&gt;=2,1,COUNTIF(课表!$W$169:$W$321,B62))+IF(COUNTIF(课表!$X$169:$X$321,B62)&gt;=2,1,COUNTIF(课表!$X$169:$X$321,B62)))*2+(IF(COUNTIF(课表!$Y$169:$Y$321,B62)&gt;=2,1,COUNTIF(课表!$Y$169:$Y$321,B62))+IF(COUNTIF(课表!$Z$169:$Z$321,B62)&gt;=2,1,COUNTIF(课表!$Z$169:$Z$321,B62)))*2</f>
        <v>0</v>
      </c>
      <c r="L62" s="25">
        <f>(IF(COUNTIF(课表!$AA$169:$AA$321,B62)&gt;=2,1,COUNTIF(课表!$AA$169:$AA$321,B62))+IF(COUNTIF(课表!$AB$169:$AB$321,B62)&gt;=2,1,COUNTIF(课表!$AB$169:$AB$321,B62))+IF(COUNTIF(课表!$AC$169:$AC$321,B62)&gt;=2,1,COUNTIF(课表!$AC$169:$AC$321,B62))+IF(COUNTIF(课表!$AD$169:$AD$321,B62)&gt;=2,1,COUNTIF(课表!$AD$169:$AD$321,B62)))*2</f>
        <v>4</v>
      </c>
      <c r="M62" s="25">
        <f>(IF(COUNTIF(课表!$AE$169:$AE$321,B62)&gt;=2,1,COUNTIF(课表!$AE$169:$AE$321,B62))+IF(COUNTIF(课表!$AF$169:$AF$321,B62)&gt;=2,1,COUNTIF(课表!$AF$169:$AF$321,B62))+IF(COUNTIF(课表!$AG$169:$AG$321,B62)&gt;=2,1,COUNTIF(课表!$AG$169:$AG$321,B62))+IF(COUNTIF(课表!$AH$169:$AH$321,B62)&gt;=2,1,COUNTIF(课表!$AH$169:$AH$321,B62)))*2</f>
        <v>0</v>
      </c>
      <c r="N62" s="25">
        <f t="shared" si="1"/>
        <v>16</v>
      </c>
    </row>
    <row r="63" ht="20.1" customHeight="1" spans="1:14">
      <c r="A63" s="22">
        <v>61</v>
      </c>
      <c r="B63" s="26" t="s">
        <v>1622</v>
      </c>
      <c r="C63" s="24" t="str">
        <f>VLOOKUP(B63,教师基础数据!$B$2:$G4510,3,FALSE)</f>
        <v>环生系</v>
      </c>
      <c r="D63" s="24" t="str">
        <f>VLOOKUP(B63,教师基础数据!$B$2:$G662,4,FALSE)</f>
        <v>专职</v>
      </c>
      <c r="E63" s="24" t="str">
        <f>VLOOKUP(B63,教师基础数据!$B$2:$G4695,5,FALSE)</f>
        <v>种植教研室</v>
      </c>
      <c r="F63" s="22">
        <f t="shared" si="0"/>
        <v>0</v>
      </c>
      <c r="G63" s="25">
        <f>(IF(COUNTIF(课表!$C$169:$C$321,B63)&gt;=2,1,COUNTIF(课表!$C$169:$C$321,B63))+IF(COUNTIF(课表!$D$169:$D$321,B63)&gt;=2,1,COUNTIF(课表!D$169:$D$321,B63))+IF(COUNTIF(课表!$E$170:$E$321,B63)&gt;=2,1,COUNTIF(课表!$E$170:$E$321,B63))+IF(COUNTIF(课表!$F$169:$F$321,B63)&gt;=2,1,COUNTIF(课表!$F$169:$F$321,B63)))*2</f>
        <v>0</v>
      </c>
      <c r="H63" s="25">
        <f>(IF(COUNTIF(课表!$H$169:$H$321,B63)&gt;=2,1,COUNTIF(课表!$H$169:$H$321,B63))+IF(COUNTIF(课表!$I$169:$I$321,B63)&gt;=2,1,COUNTIF(课表!$I$169:$I$321,B63))+IF(COUNTIF(课表!$J$169:$J$321,B63)&gt;=2,1,COUNTIF(课表!$J$169:$J$321,B63))+IF(COUNTIF(课表!$K$169:$K$321,B63)&gt;=2,1,COUNTIF(课表!$K$170:$K$321,B63)))*2</f>
        <v>0</v>
      </c>
      <c r="I63" s="25">
        <f>(IF(COUNTIF(课表!$M$169:$M$321,B63)&gt;=2,1,COUNTIF(课表!$M$169:$M$321,B63))+IF(COUNTIF(课表!$N$169:$N$321,B63)&gt;=2,1,COUNTIF(课表!$N$169:$N$321,B63))+IF(COUNTIF(课表!$O$169:$O$321,B63)&gt;=2,1,COUNTIF(课表!$O$169:$O$321,B63))+IF(COUNTIF(课表!$P$169:$P$321,B63)&gt;=2,1,COUNTIF(课表!$P$169:$P$321,B63)))*2</f>
        <v>0</v>
      </c>
      <c r="J63" s="25">
        <f>(IF(COUNTIF(课表!$R$169:$R$321,B63)&gt;=2,1,COUNTIF(课表!$R$169:$R$321,B63))+IF(COUNTIF(课表!$S$169:$S$321,B63)&gt;=2,1,COUNTIF(课表!$S$169:$S$321,B63))+IF(COUNTIF(课表!$T$169:$T$321,B63)&gt;=2,1,COUNTIF(课表!$T$169:$T$321,B63))+IF(COUNTIF(课表!$U$169:$U$321,B63)&gt;=2,1,COUNTIF(课表!$U$169:$U$321,B63)))*2</f>
        <v>0</v>
      </c>
      <c r="K63" s="25">
        <f>(IF(COUNTIF(课表!$W$169:$W$321,B63)&gt;=2,1,COUNTIF(课表!$W$169:$W$321,B63))+IF(COUNTIF(课表!$X$169:$X$321,B63)&gt;=2,1,COUNTIF(课表!$X$169:$X$321,B63)))*2+(IF(COUNTIF(课表!$Y$169:$Y$321,B63)&gt;=2,1,COUNTIF(课表!$Y$169:$Y$321,B63))+IF(COUNTIF(课表!$Z$169:$Z$321,B63)&gt;=2,1,COUNTIF(课表!$Z$169:$Z$321,B63)))*2</f>
        <v>0</v>
      </c>
      <c r="L63" s="25">
        <f>(IF(COUNTIF(课表!$AA$169:$AA$321,B63)&gt;=2,1,COUNTIF(课表!$AA$169:$AA$321,B63))+IF(COUNTIF(课表!$AB$169:$AB$321,B63)&gt;=2,1,COUNTIF(课表!$AB$169:$AB$321,B63))+IF(COUNTIF(课表!$AC$169:$AC$321,B63)&gt;=2,1,COUNTIF(课表!$AC$169:$AC$321,B63))+IF(COUNTIF(课表!$AD$169:$AD$321,B63)&gt;=2,1,COUNTIF(课表!$AD$169:$AD$321,B63)))*2</f>
        <v>0</v>
      </c>
      <c r="M63" s="25">
        <f>(IF(COUNTIF(课表!$AE$169:$AE$321,B63)&gt;=2,1,COUNTIF(课表!$AE$169:$AE$321,B63))+IF(COUNTIF(课表!$AF$169:$AF$321,B63)&gt;=2,1,COUNTIF(课表!$AF$169:$AF$321,B63))+IF(COUNTIF(课表!$AG$169:$AG$321,B63)&gt;=2,1,COUNTIF(课表!$AG$169:$AG$321,B63))+IF(COUNTIF(课表!$AH$169:$AH$321,B63)&gt;=2,1,COUNTIF(课表!$AH$169:$AH$321,B63)))*2</f>
        <v>0</v>
      </c>
      <c r="N63" s="25">
        <f t="shared" si="1"/>
        <v>0</v>
      </c>
    </row>
    <row r="64" ht="20.1" customHeight="1" spans="1:14">
      <c r="A64" s="22">
        <v>62</v>
      </c>
      <c r="B64" s="26" t="s">
        <v>1029</v>
      </c>
      <c r="C64" s="24" t="str">
        <f>VLOOKUP(B64,教师基础数据!$B$2:$G4646,3,FALSE)</f>
        <v>环生系</v>
      </c>
      <c r="D64" s="24" t="str">
        <f>VLOOKUP(B64,教师基础数据!$B$2:$G487,4,FALSE)</f>
        <v>专职</v>
      </c>
      <c r="E64" s="24" t="str">
        <f>VLOOKUP(B64,教师基础数据!$B$2:$G4520,5,FALSE)</f>
        <v>种植教研室</v>
      </c>
      <c r="F64" s="22">
        <f t="shared" si="0"/>
        <v>3</v>
      </c>
      <c r="G64" s="25">
        <f>(IF(COUNTIF(课表!$C$169:$C$321,B64)&gt;=2,1,COUNTIF(课表!$C$169:$C$321,B64))+IF(COUNTIF(课表!$D$169:$D$321,B64)&gt;=2,1,COUNTIF(课表!D$169:$D$321,B64))+IF(COUNTIF(课表!$E$170:$E$321,B64)&gt;=2,1,COUNTIF(课表!$E$170:$E$321,B64))+IF(COUNTIF(课表!$F$169:$F$321,B64)&gt;=2,1,COUNTIF(课表!$F$169:$F$321,B64)))*2</f>
        <v>4</v>
      </c>
      <c r="H64" s="25">
        <f>(IF(COUNTIF(课表!$H$169:$H$321,B64)&gt;=2,1,COUNTIF(课表!$H$169:$H$321,B64))+IF(COUNTIF(课表!$I$169:$I$321,B64)&gt;=2,1,COUNTIF(课表!$I$169:$I$321,B64))+IF(COUNTIF(课表!$J$169:$J$321,B64)&gt;=2,1,COUNTIF(课表!$J$169:$J$321,B64))+IF(COUNTIF(课表!$K$169:$K$321,B64)&gt;=2,1,COUNTIF(课表!$K$170:$K$321,B64)))*2</f>
        <v>4</v>
      </c>
      <c r="I64" s="25">
        <f>(IF(COUNTIF(课表!$M$169:$M$321,B64)&gt;=2,1,COUNTIF(课表!$M$169:$M$321,B64))+IF(COUNTIF(课表!$N$169:$N$321,B64)&gt;=2,1,COUNTIF(课表!$N$169:$N$321,B64))+IF(COUNTIF(课表!$O$169:$O$321,B64)&gt;=2,1,COUNTIF(课表!$O$169:$O$321,B64))+IF(COUNTIF(课表!$P$169:$P$321,B64)&gt;=2,1,COUNTIF(课表!$P$169:$P$321,B64)))*2</f>
        <v>2</v>
      </c>
      <c r="J64" s="25">
        <f>(IF(COUNTIF(课表!$R$169:$R$321,B64)&gt;=2,1,COUNTIF(课表!$R$169:$R$321,B64))+IF(COUNTIF(课表!$S$169:$S$321,B64)&gt;=2,1,COUNTIF(课表!$S$169:$S$321,B64))+IF(COUNTIF(课表!$T$169:$T$321,B64)&gt;=2,1,COUNTIF(课表!$T$169:$T$321,B64))+IF(COUNTIF(课表!$U$169:$U$321,B64)&gt;=2,1,COUNTIF(课表!$U$169:$U$321,B64)))*2</f>
        <v>0</v>
      </c>
      <c r="K64" s="25">
        <f>(IF(COUNTIF(课表!$W$169:$W$321,B64)&gt;=2,1,COUNTIF(课表!$W$169:$W$321,B64))+IF(COUNTIF(课表!$X$169:$X$321,B64)&gt;=2,1,COUNTIF(课表!$X$169:$X$321,B64)))*2+(IF(COUNTIF(课表!$Y$169:$Y$321,B64)&gt;=2,1,COUNTIF(课表!$Y$169:$Y$321,B64))+IF(COUNTIF(课表!$Z$169:$Z$321,B64)&gt;=2,1,COUNTIF(课表!$Z$169:$Z$321,B64)))*2</f>
        <v>0</v>
      </c>
      <c r="L64" s="25">
        <f>(IF(COUNTIF(课表!$AA$169:$AA$321,B64)&gt;=2,1,COUNTIF(课表!$AA$169:$AA$321,B64))+IF(COUNTIF(课表!$AB$169:$AB$321,B64)&gt;=2,1,COUNTIF(课表!$AB$169:$AB$321,B64))+IF(COUNTIF(课表!$AC$169:$AC$321,B64)&gt;=2,1,COUNTIF(课表!$AC$169:$AC$321,B64))+IF(COUNTIF(课表!$AD$169:$AD$321,B64)&gt;=2,1,COUNTIF(课表!$AD$169:$AD$321,B64)))*2</f>
        <v>0</v>
      </c>
      <c r="M64" s="25">
        <f>(IF(COUNTIF(课表!$AE$169:$AE$321,B64)&gt;=2,1,COUNTIF(课表!$AE$169:$AE$321,B64))+IF(COUNTIF(课表!$AF$169:$AF$321,B64)&gt;=2,1,COUNTIF(课表!$AF$169:$AF$321,B64))+IF(COUNTIF(课表!$AG$169:$AG$321,B64)&gt;=2,1,COUNTIF(课表!$AG$169:$AG$321,B64))+IF(COUNTIF(课表!$AH$169:$AH$321,B64)&gt;=2,1,COUNTIF(课表!$AH$169:$AH$321,B64)))*2</f>
        <v>0</v>
      </c>
      <c r="N64" s="25">
        <f t="shared" si="1"/>
        <v>10</v>
      </c>
    </row>
    <row r="65" ht="20.1" customHeight="1" spans="1:14">
      <c r="A65" s="22">
        <v>63</v>
      </c>
      <c r="B65" s="26" t="s">
        <v>1100</v>
      </c>
      <c r="C65" s="24" t="str">
        <f>VLOOKUP(B65,教师基础数据!$B$2:$G4748,3,FALSE)</f>
        <v>环生系</v>
      </c>
      <c r="D65" s="24" t="str">
        <f>VLOOKUP(B65,教师基础数据!$B$2:$G621,4,FALSE)</f>
        <v>专职</v>
      </c>
      <c r="E65" s="24" t="str">
        <f>VLOOKUP(B65,教师基础数据!$B$2:$G4654,5,FALSE)</f>
        <v>种植教研室</v>
      </c>
      <c r="F65" s="22">
        <f t="shared" si="0"/>
        <v>1</v>
      </c>
      <c r="G65" s="25">
        <f>(IF(COUNTIF(课表!$C$169:$C$321,B65)&gt;=2,1,COUNTIF(课表!$C$169:$C$321,B65))+IF(COUNTIF(课表!$D$169:$D$321,B65)&gt;=2,1,COUNTIF(课表!D$169:$D$321,B65))+IF(COUNTIF(课表!$E$170:$E$321,B65)&gt;=2,1,COUNTIF(课表!$E$170:$E$321,B65))+IF(COUNTIF(课表!$F$169:$F$321,B65)&gt;=2,1,COUNTIF(课表!$F$169:$F$321,B65)))*2</f>
        <v>0</v>
      </c>
      <c r="H65" s="25">
        <f>(IF(COUNTIF(课表!$H$169:$H$321,B65)&gt;=2,1,COUNTIF(课表!$H$169:$H$321,B65))+IF(COUNTIF(课表!$I$169:$I$321,B65)&gt;=2,1,COUNTIF(课表!$I$169:$I$321,B65))+IF(COUNTIF(课表!$J$169:$J$321,B65)&gt;=2,1,COUNTIF(课表!$J$169:$J$321,B65))+IF(COUNTIF(课表!$K$169:$K$321,B65)&gt;=2,1,COUNTIF(课表!$K$170:$K$321,B65)))*2</f>
        <v>0</v>
      </c>
      <c r="I65" s="25">
        <f>(IF(COUNTIF(课表!$M$169:$M$321,B65)&gt;=2,1,COUNTIF(课表!$M$169:$M$321,B65))+IF(COUNTIF(课表!$N$169:$N$321,B65)&gt;=2,1,COUNTIF(课表!$N$169:$N$321,B65))+IF(COUNTIF(课表!$O$169:$O$321,B65)&gt;=2,1,COUNTIF(课表!$O$169:$O$321,B65))+IF(COUNTIF(课表!$P$169:$P$321,B65)&gt;=2,1,COUNTIF(课表!$P$169:$P$321,B65)))*2</f>
        <v>8</v>
      </c>
      <c r="J65" s="25">
        <f>(IF(COUNTIF(课表!$R$169:$R$321,B65)&gt;=2,1,COUNTIF(课表!$R$169:$R$321,B65))+IF(COUNTIF(课表!$S$169:$S$321,B65)&gt;=2,1,COUNTIF(课表!$S$169:$S$321,B65))+IF(COUNTIF(课表!$T$169:$T$321,B65)&gt;=2,1,COUNTIF(课表!$T$169:$T$321,B65))+IF(COUNTIF(课表!$U$169:$U$321,B65)&gt;=2,1,COUNTIF(课表!$U$169:$U$321,B65)))*2</f>
        <v>0</v>
      </c>
      <c r="K65" s="25">
        <f>(IF(COUNTIF(课表!$W$169:$W$321,B65)&gt;=2,1,COUNTIF(课表!$W$169:$W$321,B65))+IF(COUNTIF(课表!$X$169:$X$321,B65)&gt;=2,1,COUNTIF(课表!$X$169:$X$321,B65)))*2+(IF(COUNTIF(课表!$Y$169:$Y$321,B65)&gt;=2,1,COUNTIF(课表!$Y$169:$Y$321,B65))+IF(COUNTIF(课表!$Z$169:$Z$321,B65)&gt;=2,1,COUNTIF(课表!$Z$169:$Z$321,B65)))*2</f>
        <v>0</v>
      </c>
      <c r="L65" s="25">
        <f>(IF(COUNTIF(课表!$AA$169:$AA$321,B65)&gt;=2,1,COUNTIF(课表!$AA$169:$AA$321,B65))+IF(COUNTIF(课表!$AB$169:$AB$321,B65)&gt;=2,1,COUNTIF(课表!$AB$169:$AB$321,B65))+IF(COUNTIF(课表!$AC$169:$AC$321,B65)&gt;=2,1,COUNTIF(课表!$AC$169:$AC$321,B65))+IF(COUNTIF(课表!$AD$169:$AD$321,B65)&gt;=2,1,COUNTIF(课表!$AD$169:$AD$321,B65)))*2</f>
        <v>0</v>
      </c>
      <c r="M65" s="25">
        <f>(IF(COUNTIF(课表!$AE$169:$AE$321,B65)&gt;=2,1,COUNTIF(课表!$AE$169:$AE$321,B65))+IF(COUNTIF(课表!$AF$169:$AF$321,B65)&gt;=2,1,COUNTIF(课表!$AF$169:$AF$321,B65))+IF(COUNTIF(课表!$AG$169:$AG$321,B65)&gt;=2,1,COUNTIF(课表!$AG$169:$AG$321,B65))+IF(COUNTIF(课表!$AH$169:$AH$321,B65)&gt;=2,1,COUNTIF(课表!$AH$169:$AH$321,B65)))*2</f>
        <v>0</v>
      </c>
      <c r="N65" s="25">
        <f t="shared" si="1"/>
        <v>8</v>
      </c>
    </row>
    <row r="66" ht="20.1" customHeight="1" spans="1:14">
      <c r="A66" s="22">
        <v>64</v>
      </c>
      <c r="B66" s="26" t="s">
        <v>992</v>
      </c>
      <c r="C66" s="24" t="str">
        <f>VLOOKUP(B66,教师基础数据!$B$2:$G4614,3,FALSE)</f>
        <v>环生系</v>
      </c>
      <c r="D66" s="24" t="str">
        <f>VLOOKUP(B66,教师基础数据!$B$2:$G644,4,FALSE)</f>
        <v>专职</v>
      </c>
      <c r="E66" s="24" t="str">
        <f>VLOOKUP(B66,教师基础数据!$B$2:$G4677,5,FALSE)</f>
        <v>种植教研室</v>
      </c>
      <c r="F66" s="22">
        <f t="shared" si="0"/>
        <v>3</v>
      </c>
      <c r="G66" s="25">
        <f>(IF(COUNTIF(课表!$C$169:$C$321,B66)&gt;=2,1,COUNTIF(课表!$C$169:$C$321,B66))+IF(COUNTIF(课表!$D$169:$D$321,B66)&gt;=2,1,COUNTIF(课表!D$169:$D$321,B66))+IF(COUNTIF(课表!$E$170:$E$321,B66)&gt;=2,1,COUNTIF(课表!$E$170:$E$321,B66))+IF(COUNTIF(课表!$F$169:$F$321,B66)&gt;=2,1,COUNTIF(课表!$F$169:$F$321,B66)))*2</f>
        <v>0</v>
      </c>
      <c r="H66" s="25">
        <f>(IF(COUNTIF(课表!$H$169:$H$321,B66)&gt;=2,1,COUNTIF(课表!$H$169:$H$321,B66))+IF(COUNTIF(课表!$I$169:$I$321,B66)&gt;=2,1,COUNTIF(课表!$I$169:$I$321,B66))+IF(COUNTIF(课表!$J$169:$J$321,B66)&gt;=2,1,COUNTIF(课表!$J$169:$J$321,B66))+IF(COUNTIF(课表!$K$169:$K$321,B66)&gt;=2,1,COUNTIF(课表!$K$170:$K$321,B66)))*2</f>
        <v>0</v>
      </c>
      <c r="I66" s="25">
        <f>(IF(COUNTIF(课表!$M$169:$M$321,B66)&gt;=2,1,COUNTIF(课表!$M$169:$M$321,B66))+IF(COUNTIF(课表!$N$169:$N$321,B66)&gt;=2,1,COUNTIF(课表!$N$169:$N$321,B66))+IF(COUNTIF(课表!$O$169:$O$321,B66)&gt;=2,1,COUNTIF(课表!$O$169:$O$321,B66))+IF(COUNTIF(课表!$P$169:$P$321,B66)&gt;=2,1,COUNTIF(课表!$P$169:$P$321,B66)))*2</f>
        <v>4</v>
      </c>
      <c r="J66" s="25">
        <f>(IF(COUNTIF(课表!$R$169:$R$321,B66)&gt;=2,1,COUNTIF(课表!$R$169:$R$321,B66))+IF(COUNTIF(课表!$S$169:$S$321,B66)&gt;=2,1,COUNTIF(课表!$S$169:$S$321,B66))+IF(COUNTIF(课表!$T$169:$T$321,B66)&gt;=2,1,COUNTIF(课表!$T$169:$T$321,B66))+IF(COUNTIF(课表!$U$169:$U$321,B66)&gt;=2,1,COUNTIF(课表!$U$169:$U$321,B66)))*2</f>
        <v>4</v>
      </c>
      <c r="K66" s="25">
        <f>(IF(COUNTIF(课表!$W$169:$W$321,B66)&gt;=2,1,COUNTIF(课表!$W$169:$W$321,B66))+IF(COUNTIF(课表!$X$169:$X$321,B66)&gt;=2,1,COUNTIF(课表!$X$169:$X$321,B66)))*2+(IF(COUNTIF(课表!$Y$169:$Y$321,B66)&gt;=2,1,COUNTIF(课表!$Y$169:$Y$321,B66))+IF(COUNTIF(课表!$Z$169:$Z$321,B66)&gt;=2,1,COUNTIF(课表!$Z$169:$Z$321,B66)))*2</f>
        <v>0</v>
      </c>
      <c r="L66" s="25">
        <f>(IF(COUNTIF(课表!$AA$169:$AA$321,B66)&gt;=2,1,COUNTIF(课表!$AA$169:$AA$321,B66))+IF(COUNTIF(课表!$AB$169:$AB$321,B66)&gt;=2,1,COUNTIF(课表!$AB$169:$AB$321,B66))+IF(COUNTIF(课表!$AC$169:$AC$321,B66)&gt;=2,1,COUNTIF(课表!$AC$169:$AC$321,B66))+IF(COUNTIF(课表!$AD$169:$AD$321,B66)&gt;=2,1,COUNTIF(课表!$AD$169:$AD$321,B66)))*2</f>
        <v>4</v>
      </c>
      <c r="M66" s="25">
        <f>(IF(COUNTIF(课表!$AE$169:$AE$321,B66)&gt;=2,1,COUNTIF(课表!$AE$169:$AE$321,B66))+IF(COUNTIF(课表!$AF$169:$AF$321,B66)&gt;=2,1,COUNTIF(课表!$AF$169:$AF$321,B66))+IF(COUNTIF(课表!$AG$169:$AG$321,B66)&gt;=2,1,COUNTIF(课表!$AG$169:$AG$321,B66))+IF(COUNTIF(课表!$AH$169:$AH$321,B66)&gt;=2,1,COUNTIF(课表!$AH$169:$AH$321,B66)))*2</f>
        <v>0</v>
      </c>
      <c r="N66" s="25">
        <f t="shared" si="1"/>
        <v>12</v>
      </c>
    </row>
    <row r="67" ht="20.1" customHeight="1" spans="1:14">
      <c r="A67" s="22">
        <v>65</v>
      </c>
      <c r="B67" s="23" t="s">
        <v>1008</v>
      </c>
      <c r="C67" s="24" t="str">
        <f>VLOOKUP(B67,教师基础数据!$B$2:$G4566,3,FALSE)</f>
        <v>环生系</v>
      </c>
      <c r="D67" s="24" t="str">
        <f>VLOOKUP(B67,教师基础数据!$B$2:$G691,4,FALSE)</f>
        <v>专职</v>
      </c>
      <c r="E67" s="24" t="str">
        <f>VLOOKUP(B67,教师基础数据!$B$2:$G4725,5,FALSE)</f>
        <v>种植教研室</v>
      </c>
      <c r="F67" s="22">
        <f t="shared" ref="F67:F130" si="2">COUNTIF(G67:L67,"&lt;&gt;0")</f>
        <v>3</v>
      </c>
      <c r="G67" s="25">
        <f>(IF(COUNTIF(课表!$C$169:$C$321,B67)&gt;=2,1,COUNTIF(课表!$C$169:$C$321,B67))+IF(COUNTIF(课表!$D$169:$D$321,B67)&gt;=2,1,COUNTIF(课表!D$169:$D$321,B67))+IF(COUNTIF(课表!$E$170:$E$321,B67)&gt;=2,1,COUNTIF(课表!$E$170:$E$321,B67))+IF(COUNTIF(课表!$F$169:$F$321,B67)&gt;=2,1,COUNTIF(课表!$F$169:$F$321,B67)))*2</f>
        <v>4</v>
      </c>
      <c r="H67" s="25">
        <f>(IF(COUNTIF(课表!$H$169:$H$321,B67)&gt;=2,1,COUNTIF(课表!$H$169:$H$321,B67))+IF(COUNTIF(课表!$I$169:$I$321,B67)&gt;=2,1,COUNTIF(课表!$I$169:$I$321,B67))+IF(COUNTIF(课表!$J$169:$J$321,B67)&gt;=2,1,COUNTIF(课表!$J$169:$J$321,B67))+IF(COUNTIF(课表!$K$169:$K$321,B67)&gt;=2,1,COUNTIF(课表!$K$170:$K$321,B67)))*2</f>
        <v>0</v>
      </c>
      <c r="I67" s="25">
        <f>(IF(COUNTIF(课表!$M$169:$M$321,B67)&gt;=2,1,COUNTIF(课表!$M$169:$M$321,B67))+IF(COUNTIF(课表!$N$169:$N$321,B67)&gt;=2,1,COUNTIF(课表!$N$169:$N$321,B67))+IF(COUNTIF(课表!$O$169:$O$321,B67)&gt;=2,1,COUNTIF(课表!$O$169:$O$321,B67))+IF(COUNTIF(课表!$P$169:$P$321,B67)&gt;=2,1,COUNTIF(课表!$P$169:$P$321,B67)))*2</f>
        <v>0</v>
      </c>
      <c r="J67" s="25">
        <f>(IF(COUNTIF(课表!$R$169:$R$321,B67)&gt;=2,1,COUNTIF(课表!$R$169:$R$321,B67))+IF(COUNTIF(课表!$S$169:$S$321,B67)&gt;=2,1,COUNTIF(课表!$S$169:$S$321,B67))+IF(COUNTIF(课表!$T$169:$T$321,B67)&gt;=2,1,COUNTIF(课表!$T$169:$T$321,B67))+IF(COUNTIF(课表!$U$169:$U$321,B67)&gt;=2,1,COUNTIF(课表!$U$169:$U$321,B67)))*2</f>
        <v>4</v>
      </c>
      <c r="K67" s="25">
        <f>(IF(COUNTIF(课表!$W$169:$W$321,B67)&gt;=2,1,COUNTIF(课表!$W$169:$W$321,B67))+IF(COUNTIF(课表!$X$169:$X$321,B67)&gt;=2,1,COUNTIF(课表!$X$169:$X$321,B67)))*2+(IF(COUNTIF(课表!$Y$169:$Y$321,B67)&gt;=2,1,COUNTIF(课表!$Y$169:$Y$321,B67))+IF(COUNTIF(课表!$Z$169:$Z$321,B67)&gt;=2,1,COUNTIF(课表!$Z$169:$Z$321,B67)))*2</f>
        <v>4</v>
      </c>
      <c r="L67" s="25">
        <f>(IF(COUNTIF(课表!$AA$169:$AA$321,B67)&gt;=2,1,COUNTIF(课表!$AA$169:$AA$321,B67))+IF(COUNTIF(课表!$AB$169:$AB$321,B67)&gt;=2,1,COUNTIF(课表!$AB$169:$AB$321,B67))+IF(COUNTIF(课表!$AC$169:$AC$321,B67)&gt;=2,1,COUNTIF(课表!$AC$169:$AC$321,B67))+IF(COUNTIF(课表!$AD$169:$AD$321,B67)&gt;=2,1,COUNTIF(课表!$AD$169:$AD$321,B67)))*2</f>
        <v>0</v>
      </c>
      <c r="M67" s="25">
        <f>(IF(COUNTIF(课表!$AE$169:$AE$321,B67)&gt;=2,1,COUNTIF(课表!$AE$169:$AE$321,B67))+IF(COUNTIF(课表!$AF$169:$AF$321,B67)&gt;=2,1,COUNTIF(课表!$AF$169:$AF$321,B67))+IF(COUNTIF(课表!$AG$169:$AG$321,B67)&gt;=2,1,COUNTIF(课表!$AG$169:$AG$321,B67))+IF(COUNTIF(课表!$AH$169:$AH$321,B67)&gt;=2,1,COUNTIF(课表!$AH$169:$AH$321,B67)))*2</f>
        <v>0</v>
      </c>
      <c r="N67" s="25">
        <f t="shared" ref="N67:N130" si="3">SUM(G67:M67)</f>
        <v>12</v>
      </c>
    </row>
    <row r="68" ht="20.1" customHeight="1" spans="1:14">
      <c r="A68" s="22">
        <v>66</v>
      </c>
      <c r="B68" s="26" t="s">
        <v>1002</v>
      </c>
      <c r="C68" s="24" t="str">
        <f>VLOOKUP(B68,教师基础数据!$B$2:$G4579,3,FALSE)</f>
        <v>环生系</v>
      </c>
      <c r="D68" s="24" t="str">
        <f>VLOOKUP(B68,教师基础数据!$B$2:$G468,4,FALSE)</f>
        <v>兼职</v>
      </c>
      <c r="E68" s="24" t="str">
        <f>VLOOKUP(B68,教师基础数据!$B$2:$G4501,5,FALSE)</f>
        <v>种植教研室</v>
      </c>
      <c r="F68" s="22">
        <f t="shared" si="2"/>
        <v>2</v>
      </c>
      <c r="G68" s="25">
        <f>(IF(COUNTIF(课表!$C$169:$C$321,B68)&gt;=2,1,COUNTIF(课表!$C$169:$C$321,B68))+IF(COUNTIF(课表!$D$169:$D$321,B68)&gt;=2,1,COUNTIF(课表!D$169:$D$321,B68))+IF(COUNTIF(课表!$E$170:$E$321,B68)&gt;=2,1,COUNTIF(课表!$E$170:$E$321,B68))+IF(COUNTIF(课表!$F$169:$F$321,B68)&gt;=2,1,COUNTIF(课表!$F$169:$F$321,B68)))*2</f>
        <v>4</v>
      </c>
      <c r="H68" s="25">
        <f>(IF(COUNTIF(课表!$H$169:$H$321,B68)&gt;=2,1,COUNTIF(课表!$H$169:$H$321,B68))+IF(COUNTIF(课表!$I$169:$I$321,B68)&gt;=2,1,COUNTIF(课表!$I$169:$I$321,B68))+IF(COUNTIF(课表!$J$169:$J$321,B68)&gt;=2,1,COUNTIF(课表!$J$169:$J$321,B68))+IF(COUNTIF(课表!$K$169:$K$321,B68)&gt;=2,1,COUNTIF(课表!$K$170:$K$321,B68)))*2</f>
        <v>0</v>
      </c>
      <c r="I68" s="25">
        <f>(IF(COUNTIF(课表!$M$169:$M$321,B68)&gt;=2,1,COUNTIF(课表!$M$169:$M$321,B68))+IF(COUNTIF(课表!$N$169:$N$321,B68)&gt;=2,1,COUNTIF(课表!$N$169:$N$321,B68))+IF(COUNTIF(课表!$O$169:$O$321,B68)&gt;=2,1,COUNTIF(课表!$O$169:$O$321,B68))+IF(COUNTIF(课表!$P$169:$P$321,B68)&gt;=2,1,COUNTIF(课表!$P$169:$P$321,B68)))*2</f>
        <v>0</v>
      </c>
      <c r="J68" s="25">
        <f>(IF(COUNTIF(课表!$R$169:$R$321,B68)&gt;=2,1,COUNTIF(课表!$R$169:$R$321,B68))+IF(COUNTIF(课表!$S$169:$S$321,B68)&gt;=2,1,COUNTIF(课表!$S$169:$S$321,B68))+IF(COUNTIF(课表!$T$169:$T$321,B68)&gt;=2,1,COUNTIF(课表!$T$169:$T$321,B68))+IF(COUNTIF(课表!$U$169:$U$321,B68)&gt;=2,1,COUNTIF(课表!$U$169:$U$321,B68)))*2</f>
        <v>2</v>
      </c>
      <c r="K68" s="25">
        <f>(IF(COUNTIF(课表!$W$169:$W$321,B68)&gt;=2,1,COUNTIF(课表!$W$169:$W$321,B68))+IF(COUNTIF(课表!$X$169:$X$321,B68)&gt;=2,1,COUNTIF(课表!$X$169:$X$321,B68)))*2+(IF(COUNTIF(课表!$Y$169:$Y$321,B68)&gt;=2,1,COUNTIF(课表!$Y$169:$Y$321,B68))+IF(COUNTIF(课表!$Z$169:$Z$321,B68)&gt;=2,1,COUNTIF(课表!$Z$169:$Z$321,B68)))*2</f>
        <v>0</v>
      </c>
      <c r="L68" s="25">
        <f>(IF(COUNTIF(课表!$AA$169:$AA$321,B68)&gt;=2,1,COUNTIF(课表!$AA$169:$AA$321,B68))+IF(COUNTIF(课表!$AB$169:$AB$321,B68)&gt;=2,1,COUNTIF(课表!$AB$169:$AB$321,B68))+IF(COUNTIF(课表!$AC$169:$AC$321,B68)&gt;=2,1,COUNTIF(课表!$AC$169:$AC$321,B68))+IF(COUNTIF(课表!$AD$169:$AD$321,B68)&gt;=2,1,COUNTIF(课表!$AD$169:$AD$321,B68)))*2</f>
        <v>0</v>
      </c>
      <c r="M68" s="25">
        <f>(IF(COUNTIF(课表!$AE$169:$AE$321,B68)&gt;=2,1,COUNTIF(课表!$AE$169:$AE$321,B68))+IF(COUNTIF(课表!$AF$169:$AF$321,B68)&gt;=2,1,COUNTIF(课表!$AF$169:$AF$321,B68))+IF(COUNTIF(课表!$AG$169:$AG$321,B68)&gt;=2,1,COUNTIF(课表!$AG$169:$AG$321,B68))+IF(COUNTIF(课表!$AH$169:$AH$321,B68)&gt;=2,1,COUNTIF(课表!$AH$169:$AH$321,B68)))*2</f>
        <v>0</v>
      </c>
      <c r="N68" s="25">
        <f t="shared" si="3"/>
        <v>6</v>
      </c>
    </row>
    <row r="69" ht="20.1" customHeight="1" spans="1:14">
      <c r="A69" s="22">
        <v>67</v>
      </c>
      <c r="B69" s="23" t="s">
        <v>1079</v>
      </c>
      <c r="C69" s="24" t="str">
        <f>VLOOKUP(B69,教师基础数据!$B$2:$G4735,3,FALSE)</f>
        <v>环生系</v>
      </c>
      <c r="D69" s="24" t="str">
        <f>VLOOKUP(B69,教师基础数据!$B$2:$G450,4,FALSE)</f>
        <v>专职</v>
      </c>
      <c r="E69" s="24" t="str">
        <f>VLOOKUP(B69,教师基础数据!$B$2:$G4483,5,FALSE)</f>
        <v>种植教研室</v>
      </c>
      <c r="F69" s="22">
        <f t="shared" si="2"/>
        <v>3</v>
      </c>
      <c r="G69" s="25">
        <f>(IF(COUNTIF(课表!$C$169:$C$321,B69)&gt;=2,1,COUNTIF(课表!$C$169:$C$321,B69))+IF(COUNTIF(课表!$D$169:$D$321,B69)&gt;=2,1,COUNTIF(课表!D$169:$D$321,B69))+IF(COUNTIF(课表!$E$170:$E$321,B69)&gt;=2,1,COUNTIF(课表!$E$170:$E$321,B69))+IF(COUNTIF(课表!$F$169:$F$321,B69)&gt;=2,1,COUNTIF(课表!$F$169:$F$321,B69)))*2</f>
        <v>4</v>
      </c>
      <c r="H69" s="25">
        <f>(IF(COUNTIF(课表!$H$169:$H$321,B69)&gt;=2,1,COUNTIF(课表!$H$169:$H$321,B69))+IF(COUNTIF(课表!$I$169:$I$321,B69)&gt;=2,1,COUNTIF(课表!$I$169:$I$321,B69))+IF(COUNTIF(课表!$J$169:$J$321,B69)&gt;=2,1,COUNTIF(课表!$J$169:$J$321,B69))+IF(COUNTIF(课表!$K$169:$K$321,B69)&gt;=2,1,COUNTIF(课表!$K$170:$K$321,B69)))*2</f>
        <v>4</v>
      </c>
      <c r="I69" s="25">
        <f>(IF(COUNTIF(课表!$M$169:$M$321,B69)&gt;=2,1,COUNTIF(课表!$M$169:$M$321,B69))+IF(COUNTIF(课表!$N$169:$N$321,B69)&gt;=2,1,COUNTIF(课表!$N$169:$N$321,B69))+IF(COUNTIF(课表!$O$169:$O$321,B69)&gt;=2,1,COUNTIF(课表!$O$169:$O$321,B69))+IF(COUNTIF(课表!$P$169:$P$321,B69)&gt;=2,1,COUNTIF(课表!$P$169:$P$321,B69)))*2</f>
        <v>0</v>
      </c>
      <c r="J69" s="25">
        <f>(IF(COUNTIF(课表!$R$169:$R$321,B69)&gt;=2,1,COUNTIF(课表!$R$169:$R$321,B69))+IF(COUNTIF(课表!$S$169:$S$321,B69)&gt;=2,1,COUNTIF(课表!$S$169:$S$321,B69))+IF(COUNTIF(课表!$T$169:$T$321,B69)&gt;=2,1,COUNTIF(课表!$T$169:$T$321,B69))+IF(COUNTIF(课表!$U$169:$U$321,B69)&gt;=2,1,COUNTIF(课表!$U$169:$U$321,B69)))*2</f>
        <v>2</v>
      </c>
      <c r="K69" s="25">
        <f>(IF(COUNTIF(课表!$W$169:$W$321,B69)&gt;=2,1,COUNTIF(课表!$W$169:$W$321,B69))+IF(COUNTIF(课表!$X$169:$X$321,B69)&gt;=2,1,COUNTIF(课表!$X$169:$X$321,B69)))*2+(IF(COUNTIF(课表!$Y$169:$Y$321,B69)&gt;=2,1,COUNTIF(课表!$Y$169:$Y$321,B69))+IF(COUNTIF(课表!$Z$169:$Z$321,B69)&gt;=2,1,COUNTIF(课表!$Z$169:$Z$321,B69)))*2</f>
        <v>0</v>
      </c>
      <c r="L69" s="25">
        <f>(IF(COUNTIF(课表!$AA$169:$AA$321,B69)&gt;=2,1,COUNTIF(课表!$AA$169:$AA$321,B69))+IF(COUNTIF(课表!$AB$169:$AB$321,B69)&gt;=2,1,COUNTIF(课表!$AB$169:$AB$321,B69))+IF(COUNTIF(课表!$AC$169:$AC$321,B69)&gt;=2,1,COUNTIF(课表!$AC$169:$AC$321,B69))+IF(COUNTIF(课表!$AD$169:$AD$321,B69)&gt;=2,1,COUNTIF(课表!$AD$169:$AD$321,B69)))*2</f>
        <v>0</v>
      </c>
      <c r="M69" s="25">
        <f>(IF(COUNTIF(课表!$AE$169:$AE$321,B69)&gt;=2,1,COUNTIF(课表!$AE$169:$AE$321,B69))+IF(COUNTIF(课表!$AF$169:$AF$321,B69)&gt;=2,1,COUNTIF(课表!$AF$169:$AF$321,B69))+IF(COUNTIF(课表!$AG$169:$AG$321,B69)&gt;=2,1,COUNTIF(课表!$AG$169:$AG$321,B69))+IF(COUNTIF(课表!$AH$169:$AH$321,B69)&gt;=2,1,COUNTIF(课表!$AH$169:$AH$321,B69)))*2</f>
        <v>0</v>
      </c>
      <c r="N69" s="25">
        <f t="shared" si="3"/>
        <v>10</v>
      </c>
    </row>
    <row r="70" ht="20.1" customHeight="1" spans="1:14">
      <c r="A70" s="22">
        <v>68</v>
      </c>
      <c r="B70" s="23" t="s">
        <v>975</v>
      </c>
      <c r="C70" s="24" t="str">
        <f>VLOOKUP(B70,教师基础数据!$B$2:$G4736,3,FALSE)</f>
        <v>环生系</v>
      </c>
      <c r="D70" s="24" t="str">
        <f>VLOOKUP(B70,教师基础数据!$B$2:$G451,4,FALSE)</f>
        <v>专职</v>
      </c>
      <c r="E70" s="24" t="str">
        <f>VLOOKUP(B70,教师基础数据!$B$2:$G4484,5,FALSE)</f>
        <v>种植教研室</v>
      </c>
      <c r="F70" s="22">
        <f t="shared" si="2"/>
        <v>4</v>
      </c>
      <c r="G70" s="25">
        <f>(IF(COUNTIF(课表!$C$169:$C$321,B70)&gt;=2,1,COUNTIF(课表!$C$169:$C$321,B70))+IF(COUNTIF(课表!$D$169:$D$321,B70)&gt;=2,1,COUNTIF(课表!D$169:$D$321,B70))+IF(COUNTIF(课表!$E$170:$E$321,B70)&gt;=2,1,COUNTIF(课表!$E$170:$E$321,B70))+IF(COUNTIF(课表!$F$169:$F$321,B70)&gt;=2,1,COUNTIF(课表!$F$169:$F$321,B70)))*2</f>
        <v>4</v>
      </c>
      <c r="H70" s="25">
        <f>(IF(COUNTIF(课表!$H$169:$H$321,B70)&gt;=2,1,COUNTIF(课表!$H$169:$H$321,B70))+IF(COUNTIF(课表!$I$169:$I$321,B70)&gt;=2,1,COUNTIF(课表!$I$169:$I$321,B70))+IF(COUNTIF(课表!$J$169:$J$321,B70)&gt;=2,1,COUNTIF(课表!$J$169:$J$321,B70))+IF(COUNTIF(课表!$K$169:$K$321,B70)&gt;=2,1,COUNTIF(课表!$K$170:$K$321,B70)))*2</f>
        <v>6</v>
      </c>
      <c r="I70" s="25">
        <f>(IF(COUNTIF(课表!$M$169:$M$321,B70)&gt;=2,1,COUNTIF(课表!$M$169:$M$321,B70))+IF(COUNTIF(课表!$N$169:$N$321,B70)&gt;=2,1,COUNTIF(课表!$N$169:$N$321,B70))+IF(COUNTIF(课表!$O$169:$O$321,B70)&gt;=2,1,COUNTIF(课表!$O$169:$O$321,B70))+IF(COUNTIF(课表!$P$169:$P$321,B70)&gt;=2,1,COUNTIF(课表!$P$169:$P$321,B70)))*2</f>
        <v>4</v>
      </c>
      <c r="J70" s="25">
        <f>(IF(COUNTIF(课表!$R$169:$R$321,B70)&gt;=2,1,COUNTIF(课表!$R$169:$R$321,B70))+IF(COUNTIF(课表!$S$169:$S$321,B70)&gt;=2,1,COUNTIF(课表!$S$169:$S$321,B70))+IF(COUNTIF(课表!$T$169:$T$321,B70)&gt;=2,1,COUNTIF(课表!$T$169:$T$321,B70))+IF(COUNTIF(课表!$U$169:$U$321,B70)&gt;=2,1,COUNTIF(课表!$U$169:$U$321,B70)))*2</f>
        <v>4</v>
      </c>
      <c r="K70" s="25">
        <f>(IF(COUNTIF(课表!$W$169:$W$321,B70)&gt;=2,1,COUNTIF(课表!$W$169:$W$321,B70))+IF(COUNTIF(课表!$X$169:$X$321,B70)&gt;=2,1,COUNTIF(课表!$X$169:$X$321,B70)))*2+(IF(COUNTIF(课表!$Y$169:$Y$321,B70)&gt;=2,1,COUNTIF(课表!$Y$169:$Y$321,B70))+IF(COUNTIF(课表!$Z$169:$Z$321,B70)&gt;=2,1,COUNTIF(课表!$Z$169:$Z$321,B70)))*2</f>
        <v>0</v>
      </c>
      <c r="L70" s="25">
        <f>(IF(COUNTIF(课表!$AA$169:$AA$321,B70)&gt;=2,1,COUNTIF(课表!$AA$169:$AA$321,B70))+IF(COUNTIF(课表!$AB$169:$AB$321,B70)&gt;=2,1,COUNTIF(课表!$AB$169:$AB$321,B70))+IF(COUNTIF(课表!$AC$169:$AC$321,B70)&gt;=2,1,COUNTIF(课表!$AC$169:$AC$321,B70))+IF(COUNTIF(课表!$AD$169:$AD$321,B70)&gt;=2,1,COUNTIF(课表!$AD$169:$AD$321,B70)))*2</f>
        <v>0</v>
      </c>
      <c r="M70" s="25">
        <f>(IF(COUNTIF(课表!$AE$169:$AE$321,B70)&gt;=2,1,COUNTIF(课表!$AE$169:$AE$321,B70))+IF(COUNTIF(课表!$AF$169:$AF$321,B70)&gt;=2,1,COUNTIF(课表!$AF$169:$AF$321,B70))+IF(COUNTIF(课表!$AG$169:$AG$321,B70)&gt;=2,1,COUNTIF(课表!$AG$169:$AG$321,B70))+IF(COUNTIF(课表!$AH$169:$AH$321,B70)&gt;=2,1,COUNTIF(课表!$AH$169:$AH$321,B70)))*2</f>
        <v>0</v>
      </c>
      <c r="N70" s="25">
        <f t="shared" si="3"/>
        <v>18</v>
      </c>
    </row>
    <row r="71" ht="20.1" customHeight="1" spans="1:14">
      <c r="A71" s="22">
        <v>69</v>
      </c>
      <c r="B71" s="23" t="s">
        <v>1179</v>
      </c>
      <c r="C71" s="24" t="str">
        <f>VLOOKUP(B71,教师基础数据!$B$2:$G4501,3,FALSE)</f>
        <v>机械系</v>
      </c>
      <c r="D71" s="24" t="str">
        <f>VLOOKUP(B71,教师基础数据!$B$2:$G471,4,FALSE)</f>
        <v>兼职</v>
      </c>
      <c r="E71" s="24" t="str">
        <f>VLOOKUP(B71,教师基础数据!$B$2:$G4504,5,FALSE)</f>
        <v>机械设计与制造教研室</v>
      </c>
      <c r="F71" s="22">
        <f t="shared" si="2"/>
        <v>2</v>
      </c>
      <c r="G71" s="25">
        <f>(IF(COUNTIF(课表!$C$169:$C$321,B71)&gt;=2,1,COUNTIF(课表!$C$169:$C$321,B71))+IF(COUNTIF(课表!$D$169:$D$321,B71)&gt;=2,1,COUNTIF(课表!D$169:$D$321,B71))+IF(COUNTIF(课表!$E$170:$E$321,B71)&gt;=2,1,COUNTIF(课表!$E$170:$E$321,B71))+IF(COUNTIF(课表!$F$169:$F$321,B71)&gt;=2,1,COUNTIF(课表!$F$169:$F$321,B71)))*2</f>
        <v>0</v>
      </c>
      <c r="H71" s="25">
        <f>(IF(COUNTIF(课表!$H$169:$H$321,B71)&gt;=2,1,COUNTIF(课表!$H$169:$H$321,B71))+IF(COUNTIF(课表!$I$169:$I$321,B71)&gt;=2,1,COUNTIF(课表!$I$169:$I$321,B71))+IF(COUNTIF(课表!$J$169:$J$321,B71)&gt;=2,1,COUNTIF(课表!$J$169:$J$321,B71))+IF(COUNTIF(课表!$K$169:$K$321,B71)&gt;=2,1,COUNTIF(课表!$K$170:$K$321,B71)))*2</f>
        <v>4</v>
      </c>
      <c r="I71" s="25">
        <f>(IF(COUNTIF(课表!$M$169:$M$321,B71)&gt;=2,1,COUNTIF(课表!$M$169:$M$321,B71))+IF(COUNTIF(课表!$N$169:$N$321,B71)&gt;=2,1,COUNTIF(课表!$N$169:$N$321,B71))+IF(COUNTIF(课表!$O$169:$O$321,B71)&gt;=2,1,COUNTIF(课表!$O$169:$O$321,B71))+IF(COUNTIF(课表!$P$169:$P$321,B71)&gt;=2,1,COUNTIF(课表!$P$169:$P$321,B71)))*2</f>
        <v>0</v>
      </c>
      <c r="J71" s="25">
        <f>(IF(COUNTIF(课表!$R$169:$R$321,B71)&gt;=2,1,COUNTIF(课表!$R$169:$R$321,B71))+IF(COUNTIF(课表!$S$169:$S$321,B71)&gt;=2,1,COUNTIF(课表!$S$169:$S$321,B71))+IF(COUNTIF(课表!$T$169:$T$321,B71)&gt;=2,1,COUNTIF(课表!$T$169:$T$321,B71))+IF(COUNTIF(课表!$U$169:$U$321,B71)&gt;=2,1,COUNTIF(课表!$U$169:$U$321,B71)))*2</f>
        <v>4</v>
      </c>
      <c r="K71" s="25">
        <f>(IF(COUNTIF(课表!$W$169:$W$321,B71)&gt;=2,1,COUNTIF(课表!$W$169:$W$321,B71))+IF(COUNTIF(课表!$X$169:$X$321,B71)&gt;=2,1,COUNTIF(课表!$X$169:$X$321,B71)))*2+(IF(COUNTIF(课表!$Y$169:$Y$321,B71)&gt;=2,1,COUNTIF(课表!$Y$169:$Y$321,B71))+IF(COUNTIF(课表!$Z$169:$Z$321,B71)&gt;=2,1,COUNTIF(课表!$Z$169:$Z$321,B71)))*2</f>
        <v>0</v>
      </c>
      <c r="L71" s="25">
        <f>(IF(COUNTIF(课表!$AA$169:$AA$321,B71)&gt;=2,1,COUNTIF(课表!$AA$169:$AA$321,B71))+IF(COUNTIF(课表!$AB$169:$AB$321,B71)&gt;=2,1,COUNTIF(课表!$AB$169:$AB$321,B71))+IF(COUNTIF(课表!$AC$169:$AC$321,B71)&gt;=2,1,COUNTIF(课表!$AC$169:$AC$321,B71))+IF(COUNTIF(课表!$AD$169:$AD$321,B71)&gt;=2,1,COUNTIF(课表!$AD$169:$AD$321,B71)))*2</f>
        <v>0</v>
      </c>
      <c r="M71" s="25">
        <f>(IF(COUNTIF(课表!$AE$169:$AE$321,B71)&gt;=2,1,COUNTIF(课表!$AE$169:$AE$321,B71))+IF(COUNTIF(课表!$AF$169:$AF$321,B71)&gt;=2,1,COUNTIF(课表!$AF$169:$AF$321,B71))+IF(COUNTIF(课表!$AG$169:$AG$321,B71)&gt;=2,1,COUNTIF(课表!$AG$169:$AG$321,B71))+IF(COUNTIF(课表!$AH$169:$AH$321,B71)&gt;=2,1,COUNTIF(课表!$AH$169:$AH$321,B71)))*2</f>
        <v>0</v>
      </c>
      <c r="N71" s="25">
        <f t="shared" si="3"/>
        <v>8</v>
      </c>
    </row>
    <row r="72" ht="20.1" customHeight="1" spans="1:14">
      <c r="A72" s="22">
        <v>70</v>
      </c>
      <c r="B72" s="27" t="s">
        <v>1184</v>
      </c>
      <c r="C72" s="24" t="str">
        <f>VLOOKUP(B72,教师基础数据!$B$2:$G4670,3,FALSE)</f>
        <v>机械系</v>
      </c>
      <c r="D72" s="24" t="str">
        <f>VLOOKUP(B72,教师基础数据!$B$2:$G455,4,FALSE)</f>
        <v>兼职</v>
      </c>
      <c r="E72" s="24" t="str">
        <f>VLOOKUP(B72,教师基础数据!$B$2:$G4488,5,FALSE)</f>
        <v>机械设计与制造教研室</v>
      </c>
      <c r="F72" s="22">
        <f t="shared" si="2"/>
        <v>1</v>
      </c>
      <c r="G72" s="25">
        <f>(IF(COUNTIF(课表!$C$169:$C$321,B72)&gt;=2,1,COUNTIF(课表!$C$169:$C$321,B72))+IF(COUNTIF(课表!$D$169:$D$321,B72)&gt;=2,1,COUNTIF(课表!D$169:$D$321,B72))+IF(COUNTIF(课表!$E$170:$E$321,B72)&gt;=2,1,COUNTIF(课表!$E$170:$E$321,B72))+IF(COUNTIF(课表!$F$169:$F$321,B72)&gt;=2,1,COUNTIF(课表!$F$169:$F$321,B72)))*2</f>
        <v>0</v>
      </c>
      <c r="H72" s="25">
        <f>(IF(COUNTIF(课表!$H$169:$H$321,B72)&gt;=2,1,COUNTIF(课表!$H$169:$H$321,B72))+IF(COUNTIF(课表!$I$169:$I$321,B72)&gt;=2,1,COUNTIF(课表!$I$169:$I$321,B72))+IF(COUNTIF(课表!$J$169:$J$321,B72)&gt;=2,1,COUNTIF(课表!$J$169:$J$321,B72))+IF(COUNTIF(课表!$K$169:$K$321,B72)&gt;=2,1,COUNTIF(课表!$K$170:$K$321,B72)))*2</f>
        <v>0</v>
      </c>
      <c r="I72" s="25">
        <f>(IF(COUNTIF(课表!$M$169:$M$321,B72)&gt;=2,1,COUNTIF(课表!$M$169:$M$321,B72))+IF(COUNTIF(课表!$N$169:$N$321,B72)&gt;=2,1,COUNTIF(课表!$N$169:$N$321,B72))+IF(COUNTIF(课表!$O$169:$O$321,B72)&gt;=2,1,COUNTIF(课表!$O$169:$O$321,B72))+IF(COUNTIF(课表!$P$169:$P$321,B72)&gt;=2,1,COUNTIF(课表!$P$169:$P$321,B72)))*2</f>
        <v>6</v>
      </c>
      <c r="J72" s="25">
        <f>(IF(COUNTIF(课表!$R$169:$R$321,B72)&gt;=2,1,COUNTIF(课表!$R$169:$R$321,B72))+IF(COUNTIF(课表!$S$169:$S$321,B72)&gt;=2,1,COUNTIF(课表!$S$169:$S$321,B72))+IF(COUNTIF(课表!$T$169:$T$321,B72)&gt;=2,1,COUNTIF(课表!$T$169:$T$321,B72))+IF(COUNTIF(课表!$U$169:$U$321,B72)&gt;=2,1,COUNTIF(课表!$U$169:$U$321,B72)))*2</f>
        <v>0</v>
      </c>
      <c r="K72" s="25">
        <f>(IF(COUNTIF(课表!$W$169:$W$321,B72)&gt;=2,1,COUNTIF(课表!$W$169:$W$321,B72))+IF(COUNTIF(课表!$X$169:$X$321,B72)&gt;=2,1,COUNTIF(课表!$X$169:$X$321,B72)))*2+(IF(COUNTIF(课表!$Y$169:$Y$321,B72)&gt;=2,1,COUNTIF(课表!$Y$169:$Y$321,B72))+IF(COUNTIF(课表!$Z$169:$Z$321,B72)&gt;=2,1,COUNTIF(课表!$Z$169:$Z$321,B72)))*2</f>
        <v>0</v>
      </c>
      <c r="L72" s="25">
        <f>(IF(COUNTIF(课表!$AA$169:$AA$321,B72)&gt;=2,1,COUNTIF(课表!$AA$169:$AA$321,B72))+IF(COUNTIF(课表!$AB$169:$AB$321,B72)&gt;=2,1,COUNTIF(课表!$AB$169:$AB$321,B72))+IF(COUNTIF(课表!$AC$169:$AC$321,B72)&gt;=2,1,COUNTIF(课表!$AC$169:$AC$321,B72))+IF(COUNTIF(课表!$AD$169:$AD$321,B72)&gt;=2,1,COUNTIF(课表!$AD$169:$AD$321,B72)))*2</f>
        <v>0</v>
      </c>
      <c r="M72" s="25">
        <f>(IF(COUNTIF(课表!$AE$169:$AE$321,B72)&gt;=2,1,COUNTIF(课表!$AE$169:$AE$321,B72))+IF(COUNTIF(课表!$AF$169:$AF$321,B72)&gt;=2,1,COUNTIF(课表!$AF$169:$AF$321,B72))+IF(COUNTIF(课表!$AG$169:$AG$321,B72)&gt;=2,1,COUNTIF(课表!$AG$169:$AG$321,B72))+IF(COUNTIF(课表!$AH$169:$AH$321,B72)&gt;=2,1,COUNTIF(课表!$AH$169:$AH$321,B72)))*2</f>
        <v>0</v>
      </c>
      <c r="N72" s="25">
        <f t="shared" si="3"/>
        <v>6</v>
      </c>
    </row>
    <row r="73" ht="20.1" customHeight="1" spans="1:14">
      <c r="A73" s="22">
        <v>71</v>
      </c>
      <c r="B73" s="26" t="s">
        <v>1042</v>
      </c>
      <c r="C73" s="24" t="str">
        <f>VLOOKUP(B73,教师基础数据!$B$2:$G4682,3,FALSE)</f>
        <v>机械系</v>
      </c>
      <c r="D73" s="24" t="str">
        <f>VLOOKUP(B73,教师基础数据!$B$2:$G452,4,FALSE)</f>
        <v>外聘</v>
      </c>
      <c r="E73" s="24" t="str">
        <f>VLOOKUP(B73,教师基础数据!$B$2:$G4485,5,FALSE)</f>
        <v>机械设计与制造教研室</v>
      </c>
      <c r="F73" s="22">
        <f t="shared" si="2"/>
        <v>5</v>
      </c>
      <c r="G73" s="25">
        <f>(IF(COUNTIF(课表!$C$169:$C$321,B73)&gt;=2,1,COUNTIF(课表!$C$169:$C$321,B73))+IF(COUNTIF(课表!$D$169:$D$321,B73)&gt;=2,1,COUNTIF(课表!D$169:$D$321,B73))+IF(COUNTIF(课表!$E$170:$E$321,B73)&gt;=2,1,COUNTIF(课表!$E$170:$E$321,B73))+IF(COUNTIF(课表!$F$169:$F$321,B73)&gt;=2,1,COUNTIF(课表!$F$169:$F$321,B73)))*2</f>
        <v>6</v>
      </c>
      <c r="H73" s="25">
        <f>(IF(COUNTIF(课表!$H$169:$H$321,B73)&gt;=2,1,COUNTIF(课表!$H$169:$H$321,B73))+IF(COUNTIF(课表!$I$169:$I$321,B73)&gt;=2,1,COUNTIF(课表!$I$169:$I$321,B73))+IF(COUNTIF(课表!$J$169:$J$321,B73)&gt;=2,1,COUNTIF(课表!$J$169:$J$321,B73))+IF(COUNTIF(课表!$K$169:$K$321,B73)&gt;=2,1,COUNTIF(课表!$K$170:$K$321,B73)))*2</f>
        <v>6</v>
      </c>
      <c r="I73" s="25">
        <f>(IF(COUNTIF(课表!$M$169:$M$321,B73)&gt;=2,1,COUNTIF(课表!$M$169:$M$321,B73))+IF(COUNTIF(课表!$N$169:$N$321,B73)&gt;=2,1,COUNTIF(课表!$N$169:$N$321,B73))+IF(COUNTIF(课表!$O$169:$O$321,B73)&gt;=2,1,COUNTIF(课表!$O$169:$O$321,B73))+IF(COUNTIF(课表!$P$169:$P$321,B73)&gt;=2,1,COUNTIF(课表!$P$169:$P$321,B73)))*2</f>
        <v>4</v>
      </c>
      <c r="J73" s="25">
        <f>(IF(COUNTIF(课表!$R$169:$R$321,B73)&gt;=2,1,COUNTIF(课表!$R$169:$R$321,B73))+IF(COUNTIF(课表!$S$169:$S$321,B73)&gt;=2,1,COUNTIF(课表!$S$169:$S$321,B73))+IF(COUNTIF(课表!$T$169:$T$321,B73)&gt;=2,1,COUNTIF(课表!$T$169:$T$321,B73))+IF(COUNTIF(课表!$U$169:$U$321,B73)&gt;=2,1,COUNTIF(课表!$U$169:$U$321,B73)))*2</f>
        <v>4</v>
      </c>
      <c r="K73" s="25">
        <f>(IF(COUNTIF(课表!$W$169:$W$321,B73)&gt;=2,1,COUNTIF(课表!$W$169:$W$321,B73))+IF(COUNTIF(课表!$X$169:$X$321,B73)&gt;=2,1,COUNTIF(课表!$X$169:$X$321,B73)))*2+(IF(COUNTIF(课表!$Y$169:$Y$321,B73)&gt;=2,1,COUNTIF(课表!$Y$169:$Y$321,B73))+IF(COUNTIF(课表!$Z$169:$Z$321,B73)&gt;=2,1,COUNTIF(课表!$Z$169:$Z$321,B73)))*2</f>
        <v>4</v>
      </c>
      <c r="L73" s="25">
        <f>(IF(COUNTIF(课表!$AA$169:$AA$321,B73)&gt;=2,1,COUNTIF(课表!$AA$169:$AA$321,B73))+IF(COUNTIF(课表!$AB$169:$AB$321,B73)&gt;=2,1,COUNTIF(课表!$AB$169:$AB$321,B73))+IF(COUNTIF(课表!$AC$169:$AC$321,B73)&gt;=2,1,COUNTIF(课表!$AC$169:$AC$321,B73))+IF(COUNTIF(课表!$AD$169:$AD$321,B73)&gt;=2,1,COUNTIF(课表!$AD$169:$AD$321,B73)))*2</f>
        <v>0</v>
      </c>
      <c r="M73" s="25">
        <f>(IF(COUNTIF(课表!$AE$169:$AE$321,B73)&gt;=2,1,COUNTIF(课表!$AE$169:$AE$321,B73))+IF(COUNTIF(课表!$AF$169:$AF$321,B73)&gt;=2,1,COUNTIF(课表!$AF$169:$AF$321,B73))+IF(COUNTIF(课表!$AG$169:$AG$321,B73)&gt;=2,1,COUNTIF(课表!$AG$169:$AG$321,B73))+IF(COUNTIF(课表!$AH$169:$AH$321,B73)&gt;=2,1,COUNTIF(课表!$AH$169:$AH$321,B73)))*2</f>
        <v>0</v>
      </c>
      <c r="N73" s="25">
        <f t="shared" si="3"/>
        <v>24</v>
      </c>
    </row>
    <row r="74" ht="20.1" customHeight="1" spans="1:14">
      <c r="A74" s="22">
        <v>72</v>
      </c>
      <c r="B74" s="23" t="s">
        <v>1362</v>
      </c>
      <c r="C74" s="24" t="str">
        <f>VLOOKUP(B74,教师基础数据!$B$2:$G4534,3,FALSE)</f>
        <v>机械系</v>
      </c>
      <c r="D74" s="24" t="str">
        <f>VLOOKUP(B74,教师基础数据!$B$2:$G506,4,FALSE)</f>
        <v>专职</v>
      </c>
      <c r="E74" s="24" t="str">
        <f>VLOOKUP(B74,教师基础数据!$B$2:$G4539,5,FALSE)</f>
        <v>机械设计与制造教研室</v>
      </c>
      <c r="F74" s="22">
        <f t="shared" si="2"/>
        <v>4</v>
      </c>
      <c r="G74" s="25">
        <f>(IF(COUNTIF(课表!$C$169:$C$321,B74)&gt;=2,1,COUNTIF(课表!$C$169:$C$321,B74))+IF(COUNTIF(课表!$D$169:$D$321,B74)&gt;=2,1,COUNTIF(课表!D$169:$D$321,B74))+IF(COUNTIF(课表!$E$170:$E$321,B74)&gt;=2,1,COUNTIF(课表!$E$170:$E$321,B74))+IF(COUNTIF(课表!$F$169:$F$321,B74)&gt;=2,1,COUNTIF(课表!$F$169:$F$321,B74)))*2</f>
        <v>0</v>
      </c>
      <c r="H74" s="25">
        <f>(IF(COUNTIF(课表!$H$169:$H$321,B74)&gt;=2,1,COUNTIF(课表!$H$169:$H$321,B74))+IF(COUNTIF(课表!$I$169:$I$321,B74)&gt;=2,1,COUNTIF(课表!$I$169:$I$321,B74))+IF(COUNTIF(课表!$J$169:$J$321,B74)&gt;=2,1,COUNTIF(课表!$J$169:$J$321,B74))+IF(COUNTIF(课表!$K$169:$K$321,B74)&gt;=2,1,COUNTIF(课表!$K$170:$K$321,B74)))*2</f>
        <v>4</v>
      </c>
      <c r="I74" s="25">
        <f>(IF(COUNTIF(课表!$M$169:$M$321,B74)&gt;=2,1,COUNTIF(课表!$M$169:$M$321,B74))+IF(COUNTIF(课表!$N$169:$N$321,B74)&gt;=2,1,COUNTIF(课表!$N$169:$N$321,B74))+IF(COUNTIF(课表!$O$169:$O$321,B74)&gt;=2,1,COUNTIF(课表!$O$169:$O$321,B74))+IF(COUNTIF(课表!$P$169:$P$321,B74)&gt;=2,1,COUNTIF(课表!$P$169:$P$321,B74)))*2</f>
        <v>4</v>
      </c>
      <c r="J74" s="25">
        <f>(IF(COUNTIF(课表!$R$169:$R$321,B74)&gt;=2,1,COUNTIF(课表!$R$169:$R$321,B74))+IF(COUNTIF(课表!$S$169:$S$321,B74)&gt;=2,1,COUNTIF(课表!$S$169:$S$321,B74))+IF(COUNTIF(课表!$T$169:$T$321,B74)&gt;=2,1,COUNTIF(课表!$T$169:$T$321,B74))+IF(COUNTIF(课表!$U$169:$U$321,B74)&gt;=2,1,COUNTIF(课表!$U$169:$U$321,B74)))*2</f>
        <v>4</v>
      </c>
      <c r="K74" s="25">
        <f>(IF(COUNTIF(课表!$W$169:$W$321,B74)&gt;=2,1,COUNTIF(课表!$W$169:$W$321,B74))+IF(COUNTIF(课表!$X$169:$X$321,B74)&gt;=2,1,COUNTIF(课表!$X$169:$X$321,B74)))*2+(IF(COUNTIF(课表!$Y$169:$Y$321,B74)&gt;=2,1,COUNTIF(课表!$Y$169:$Y$321,B74))+IF(COUNTIF(课表!$Z$169:$Z$321,B74)&gt;=2,1,COUNTIF(课表!$Z$169:$Z$321,B74)))*2</f>
        <v>4</v>
      </c>
      <c r="L74" s="25">
        <f>(IF(COUNTIF(课表!$AA$169:$AA$321,B74)&gt;=2,1,COUNTIF(课表!$AA$169:$AA$321,B74))+IF(COUNTIF(课表!$AB$169:$AB$321,B74)&gt;=2,1,COUNTIF(课表!$AB$169:$AB$321,B74))+IF(COUNTIF(课表!$AC$169:$AC$321,B74)&gt;=2,1,COUNTIF(课表!$AC$169:$AC$321,B74))+IF(COUNTIF(课表!$AD$169:$AD$321,B74)&gt;=2,1,COUNTIF(课表!$AD$169:$AD$321,B74)))*2</f>
        <v>0</v>
      </c>
      <c r="M74" s="25">
        <f>(IF(COUNTIF(课表!$AE$169:$AE$321,B74)&gt;=2,1,COUNTIF(课表!$AE$169:$AE$321,B74))+IF(COUNTIF(课表!$AF$169:$AF$321,B74)&gt;=2,1,COUNTIF(课表!$AF$169:$AF$321,B74))+IF(COUNTIF(课表!$AG$169:$AG$321,B74)&gt;=2,1,COUNTIF(课表!$AG$169:$AG$321,B74))+IF(COUNTIF(课表!$AH$169:$AH$321,B74)&gt;=2,1,COUNTIF(课表!$AH$169:$AH$321,B74)))*2</f>
        <v>0</v>
      </c>
      <c r="N74" s="25">
        <f t="shared" si="3"/>
        <v>16</v>
      </c>
    </row>
    <row r="75" ht="20.1" customHeight="1" spans="1:14">
      <c r="A75" s="22">
        <v>73</v>
      </c>
      <c r="B75" s="26" t="s">
        <v>1039</v>
      </c>
      <c r="C75" s="24" t="str">
        <f>VLOOKUP(B75,教师基础数据!$B$2:$G4692,3,FALSE)</f>
        <v>机械系</v>
      </c>
      <c r="D75" s="24" t="str">
        <f>VLOOKUP(B75,教师基础数据!$B$2:$G598,4,FALSE)</f>
        <v>专职</v>
      </c>
      <c r="E75" s="24" t="str">
        <f>VLOOKUP(B75,教师基础数据!$B$2:$G4631,5,FALSE)</f>
        <v>机械设计与制造教研室</v>
      </c>
      <c r="F75" s="22">
        <f t="shared" si="2"/>
        <v>3</v>
      </c>
      <c r="G75" s="25">
        <f>(IF(COUNTIF(课表!$C$169:$C$321,B75)&gt;=2,1,COUNTIF(课表!$C$169:$C$321,B75))+IF(COUNTIF(课表!$D$169:$D$321,B75)&gt;=2,1,COUNTIF(课表!D$169:$D$321,B75))+IF(COUNTIF(课表!$E$170:$E$321,B75)&gt;=2,1,COUNTIF(课表!$E$170:$E$321,B75))+IF(COUNTIF(课表!$F$169:$F$321,B75)&gt;=2,1,COUNTIF(课表!$F$169:$F$321,B75)))*2</f>
        <v>6</v>
      </c>
      <c r="H75" s="25">
        <f>(IF(COUNTIF(课表!$H$169:$H$321,B75)&gt;=2,1,COUNTIF(课表!$H$169:$H$321,B75))+IF(COUNTIF(课表!$I$169:$I$321,B75)&gt;=2,1,COUNTIF(课表!$I$169:$I$321,B75))+IF(COUNTIF(课表!$J$169:$J$321,B75)&gt;=2,1,COUNTIF(课表!$J$169:$J$321,B75))+IF(COUNTIF(课表!$K$169:$K$321,B75)&gt;=2,1,COUNTIF(课表!$K$170:$K$321,B75)))*2</f>
        <v>6</v>
      </c>
      <c r="I75" s="25">
        <f>(IF(COUNTIF(课表!$M$169:$M$321,B75)&gt;=2,1,COUNTIF(课表!$M$169:$M$321,B75))+IF(COUNTIF(课表!$N$169:$N$321,B75)&gt;=2,1,COUNTIF(课表!$N$169:$N$321,B75))+IF(COUNTIF(课表!$O$169:$O$321,B75)&gt;=2,1,COUNTIF(课表!$O$169:$O$321,B75))+IF(COUNTIF(课表!$P$169:$P$321,B75)&gt;=2,1,COUNTIF(课表!$P$169:$P$321,B75)))*2</f>
        <v>0</v>
      </c>
      <c r="J75" s="25">
        <f>(IF(COUNTIF(课表!$R$169:$R$321,B75)&gt;=2,1,COUNTIF(课表!$R$169:$R$321,B75))+IF(COUNTIF(课表!$S$169:$S$321,B75)&gt;=2,1,COUNTIF(课表!$S$169:$S$321,B75))+IF(COUNTIF(课表!$T$169:$T$321,B75)&gt;=2,1,COUNTIF(课表!$T$169:$T$321,B75))+IF(COUNTIF(课表!$U$169:$U$321,B75)&gt;=2,1,COUNTIF(课表!$U$169:$U$321,B75)))*2</f>
        <v>6</v>
      </c>
      <c r="K75" s="25">
        <f>(IF(COUNTIF(课表!$W$169:$W$321,B75)&gt;=2,1,COUNTIF(课表!$W$169:$W$321,B75))+IF(COUNTIF(课表!$X$169:$X$321,B75)&gt;=2,1,COUNTIF(课表!$X$169:$X$321,B75)))*2+(IF(COUNTIF(课表!$Y$169:$Y$321,B75)&gt;=2,1,COUNTIF(课表!$Y$169:$Y$321,B75))+IF(COUNTIF(课表!$Z$169:$Z$321,B75)&gt;=2,1,COUNTIF(课表!$Z$169:$Z$321,B75)))*2</f>
        <v>0</v>
      </c>
      <c r="L75" s="25">
        <f>(IF(COUNTIF(课表!$AA$169:$AA$321,B75)&gt;=2,1,COUNTIF(课表!$AA$169:$AA$321,B75))+IF(COUNTIF(课表!$AB$169:$AB$321,B75)&gt;=2,1,COUNTIF(课表!$AB$169:$AB$321,B75))+IF(COUNTIF(课表!$AC$169:$AC$321,B75)&gt;=2,1,COUNTIF(课表!$AC$169:$AC$321,B75))+IF(COUNTIF(课表!$AD$169:$AD$321,B75)&gt;=2,1,COUNTIF(课表!$AD$169:$AD$321,B75)))*2</f>
        <v>0</v>
      </c>
      <c r="M75" s="25">
        <f>(IF(COUNTIF(课表!$AE$169:$AE$321,B75)&gt;=2,1,COUNTIF(课表!$AE$169:$AE$321,B75))+IF(COUNTIF(课表!$AF$169:$AF$321,B75)&gt;=2,1,COUNTIF(课表!$AF$169:$AF$321,B75))+IF(COUNTIF(课表!$AG$169:$AG$321,B75)&gt;=2,1,COUNTIF(课表!$AG$169:$AG$321,B75))+IF(COUNTIF(课表!$AH$169:$AH$321,B75)&gt;=2,1,COUNTIF(课表!$AH$169:$AH$321,B75)))*2</f>
        <v>0</v>
      </c>
      <c r="N75" s="25">
        <f t="shared" si="3"/>
        <v>18</v>
      </c>
    </row>
    <row r="76" ht="20.1" customHeight="1" spans="1:15">
      <c r="A76" s="22">
        <v>74</v>
      </c>
      <c r="B76" s="26" t="s">
        <v>1081</v>
      </c>
      <c r="C76" s="24" t="str">
        <f>VLOOKUP(B76,教师基础数据!$B$2:$G4576,3,FALSE)</f>
        <v>机械系</v>
      </c>
      <c r="D76" s="24" t="str">
        <f>VLOOKUP(B76,教师基础数据!$B$2:$G601,4,FALSE)</f>
        <v>专职</v>
      </c>
      <c r="E76" s="24" t="str">
        <f>VLOOKUP(B76,教师基础数据!$B$2:$G4634,5,FALSE)</f>
        <v>机械设计与制造教研室</v>
      </c>
      <c r="F76" s="22">
        <f t="shared" si="2"/>
        <v>3</v>
      </c>
      <c r="G76" s="25">
        <f>(IF(COUNTIF(课表!$C$169:$C$321,B76)&gt;=2,1,COUNTIF(课表!$C$169:$C$321,B76))+IF(COUNTIF(课表!$D$169:$D$321,B76)&gt;=2,1,COUNTIF(课表!D$169:$D$321,B76))+IF(COUNTIF(课表!$E$170:$E$321,B76)&gt;=2,1,COUNTIF(课表!$E$170:$E$321,B76))+IF(COUNTIF(课表!$F$169:$F$321,B76)&gt;=2,1,COUNTIF(课表!$F$169:$F$321,B76)))*2</f>
        <v>0</v>
      </c>
      <c r="H76" s="25">
        <f>(IF(COUNTIF(课表!$H$169:$H$321,B76)&gt;=2,1,COUNTIF(课表!$H$169:$H$321,B76))+IF(COUNTIF(课表!$I$169:$I$321,B76)&gt;=2,1,COUNTIF(课表!$I$169:$I$321,B76))+IF(COUNTIF(课表!$J$169:$J$321,B76)&gt;=2,1,COUNTIF(课表!$J$169:$J$321,B76))+IF(COUNTIF(课表!$K$169:$K$321,B76)&gt;=2,1,COUNTIF(课表!$K$170:$K$321,B76)))*2</f>
        <v>4</v>
      </c>
      <c r="I76" s="25">
        <f>(IF(COUNTIF(课表!$M$169:$M$321,B76)&gt;=2,1,COUNTIF(课表!$M$169:$M$321,B76))+IF(COUNTIF(课表!$N$169:$N$321,B76)&gt;=2,1,COUNTIF(课表!$N$169:$N$321,B76))+IF(COUNTIF(课表!$O$169:$O$321,B76)&gt;=2,1,COUNTIF(课表!$O$169:$O$321,B76))+IF(COUNTIF(课表!$P$169:$P$321,B76)&gt;=2,1,COUNTIF(课表!$P$169:$P$321,B76)))*2</f>
        <v>4</v>
      </c>
      <c r="J76" s="25">
        <f>(IF(COUNTIF(课表!$R$169:$R$321,B76)&gt;=2,1,COUNTIF(课表!$R$169:$R$321,B76))+IF(COUNTIF(课表!$S$169:$S$321,B76)&gt;=2,1,COUNTIF(课表!$S$169:$S$321,B76))+IF(COUNTIF(课表!$T$169:$T$321,B76)&gt;=2,1,COUNTIF(课表!$T$169:$T$321,B76))+IF(COUNTIF(课表!$U$169:$U$321,B76)&gt;=2,1,COUNTIF(课表!$U$169:$U$321,B76)))*2</f>
        <v>4</v>
      </c>
      <c r="K76" s="25">
        <f>(IF(COUNTIF(课表!$W$169:$W$321,B76)&gt;=2,1,COUNTIF(课表!$W$169:$W$321,B76))+IF(COUNTIF(课表!$X$169:$X$321,B76)&gt;=2,1,COUNTIF(课表!$X$169:$X$321,B76)))*2+(IF(COUNTIF(课表!$Y$169:$Y$321,B76)&gt;=2,1,COUNTIF(课表!$Y$169:$Y$321,B76))+IF(COUNTIF(课表!$Z$169:$Z$321,B76)&gt;=2,1,COUNTIF(课表!$Z$169:$Z$321,B76)))*2</f>
        <v>0</v>
      </c>
      <c r="L76" s="25">
        <f>(IF(COUNTIF(课表!$AA$169:$AA$321,B76)&gt;=2,1,COUNTIF(课表!$AA$169:$AA$321,B76))+IF(COUNTIF(课表!$AB$169:$AB$321,B76)&gt;=2,1,COUNTIF(课表!$AB$169:$AB$321,B76))+IF(COUNTIF(课表!$AC$169:$AC$321,B76)&gt;=2,1,COUNTIF(课表!$AC$169:$AC$321,B76))+IF(COUNTIF(课表!$AD$169:$AD$321,B76)&gt;=2,1,COUNTIF(课表!$AD$169:$AD$321,B76)))*2</f>
        <v>0</v>
      </c>
      <c r="M76" s="25">
        <f>(IF(COUNTIF(课表!$AE$169:$AE$321,B76)&gt;=2,1,COUNTIF(课表!$AE$169:$AE$321,B76))+IF(COUNTIF(课表!$AF$169:$AF$321,B76)&gt;=2,1,COUNTIF(课表!$AF$169:$AF$321,B76))+IF(COUNTIF(课表!$AG$169:$AG$321,B76)&gt;=2,1,COUNTIF(课表!$AG$169:$AG$321,B76))+IF(COUNTIF(课表!$AH$169:$AH$321,B76)&gt;=2,1,COUNTIF(课表!$AH$169:$AH$321,B76)))*2</f>
        <v>0</v>
      </c>
      <c r="N76" s="25">
        <f t="shared" si="3"/>
        <v>12</v>
      </c>
      <c r="O76" s="30" t="s">
        <v>1623</v>
      </c>
    </row>
    <row r="77" ht="20.1" customHeight="1" spans="1:14">
      <c r="A77" s="22">
        <v>75</v>
      </c>
      <c r="B77" s="23" t="s">
        <v>1114</v>
      </c>
      <c r="C77" s="24" t="str">
        <f>VLOOKUP(B77,教师基础数据!$B$2:$G4698,3,FALSE)</f>
        <v>机械系</v>
      </c>
      <c r="D77" s="24" t="str">
        <f>VLOOKUP(B77,教师基础数据!$B$2:$G463,4,FALSE)</f>
        <v>专职</v>
      </c>
      <c r="E77" s="24" t="str">
        <f>VLOOKUP(B77,教师基础数据!$B$2:$G4496,5,FALSE)</f>
        <v>机械设计与制造教研室</v>
      </c>
      <c r="F77" s="22">
        <f t="shared" si="2"/>
        <v>3</v>
      </c>
      <c r="G77" s="25">
        <f>(IF(COUNTIF(课表!$C$169:$C$321,B77)&gt;=2,1,COUNTIF(课表!$C$169:$C$321,B77))+IF(COUNTIF(课表!$D$169:$D$321,B77)&gt;=2,1,COUNTIF(课表!D$169:$D$321,B77))+IF(COUNTIF(课表!$E$170:$E$321,B77)&gt;=2,1,COUNTIF(课表!$E$170:$E$321,B77))+IF(COUNTIF(课表!$F$169:$F$321,B77)&gt;=2,1,COUNTIF(课表!$F$169:$F$321,B77)))*2</f>
        <v>6</v>
      </c>
      <c r="H77" s="25">
        <f>(IF(COUNTIF(课表!$H$169:$H$321,B77)&gt;=2,1,COUNTIF(课表!$H$169:$H$321,B77))+IF(COUNTIF(课表!$I$169:$I$321,B77)&gt;=2,1,COUNTIF(课表!$I$169:$I$321,B77))+IF(COUNTIF(课表!$J$169:$J$321,B77)&gt;=2,1,COUNTIF(课表!$J$169:$J$321,B77))+IF(COUNTIF(课表!$K$169:$K$321,B77)&gt;=2,1,COUNTIF(课表!$K$170:$K$321,B77)))*2</f>
        <v>2</v>
      </c>
      <c r="I77" s="25">
        <f>(IF(COUNTIF(课表!$M$169:$M$321,B77)&gt;=2,1,COUNTIF(课表!$M$169:$M$321,B77))+IF(COUNTIF(课表!$N$169:$N$321,B77)&gt;=2,1,COUNTIF(课表!$N$169:$N$321,B77))+IF(COUNTIF(课表!$O$169:$O$321,B77)&gt;=2,1,COUNTIF(课表!$O$169:$O$321,B77))+IF(COUNTIF(课表!$P$169:$P$321,B77)&gt;=2,1,COUNTIF(课表!$P$169:$P$321,B77)))*2</f>
        <v>0</v>
      </c>
      <c r="J77" s="25">
        <f>(IF(COUNTIF(课表!$R$169:$R$321,B77)&gt;=2,1,COUNTIF(课表!$R$169:$R$321,B77))+IF(COUNTIF(课表!$S$169:$S$321,B77)&gt;=2,1,COUNTIF(课表!$S$169:$S$321,B77))+IF(COUNTIF(课表!$T$169:$T$321,B77)&gt;=2,1,COUNTIF(课表!$T$169:$T$321,B77))+IF(COUNTIF(课表!$U$169:$U$321,B77)&gt;=2,1,COUNTIF(课表!$U$169:$U$321,B77)))*2</f>
        <v>0</v>
      </c>
      <c r="K77" s="25">
        <f>(IF(COUNTIF(课表!$W$169:$W$321,B77)&gt;=2,1,COUNTIF(课表!$W$169:$W$321,B77))+IF(COUNTIF(课表!$X$169:$X$321,B77)&gt;=2,1,COUNTIF(课表!$X$169:$X$321,B77)))*2+(IF(COUNTIF(课表!$Y$169:$Y$321,B77)&gt;=2,1,COUNTIF(课表!$Y$169:$Y$321,B77))+IF(COUNTIF(课表!$Z$169:$Z$321,B77)&gt;=2,1,COUNTIF(课表!$Z$169:$Z$321,B77)))*2</f>
        <v>4</v>
      </c>
      <c r="L77" s="25">
        <f>(IF(COUNTIF(课表!$AA$169:$AA$321,B77)&gt;=2,1,COUNTIF(课表!$AA$169:$AA$321,B77))+IF(COUNTIF(课表!$AB$169:$AB$321,B77)&gt;=2,1,COUNTIF(课表!$AB$169:$AB$321,B77))+IF(COUNTIF(课表!$AC$169:$AC$321,B77)&gt;=2,1,COUNTIF(课表!$AC$169:$AC$321,B77))+IF(COUNTIF(课表!$AD$169:$AD$321,B77)&gt;=2,1,COUNTIF(课表!$AD$169:$AD$321,B77)))*2</f>
        <v>0</v>
      </c>
      <c r="M77" s="25">
        <f>(IF(COUNTIF(课表!$AE$169:$AE$321,B77)&gt;=2,1,COUNTIF(课表!$AE$169:$AE$321,B77))+IF(COUNTIF(课表!$AF$169:$AF$321,B77)&gt;=2,1,COUNTIF(课表!$AF$169:$AF$321,B77))+IF(COUNTIF(课表!$AG$169:$AG$321,B77)&gt;=2,1,COUNTIF(课表!$AG$169:$AG$321,B77))+IF(COUNTIF(课表!$AH$169:$AH$321,B77)&gt;=2,1,COUNTIF(课表!$AH$169:$AH$321,B77)))*2</f>
        <v>0</v>
      </c>
      <c r="N77" s="25">
        <f t="shared" si="3"/>
        <v>12</v>
      </c>
    </row>
    <row r="78" ht="20.1" customHeight="1" spans="1:14">
      <c r="A78" s="22">
        <v>76</v>
      </c>
      <c r="B78" s="26" t="s">
        <v>1209</v>
      </c>
      <c r="C78" s="24" t="str">
        <f>VLOOKUP(B78,教师基础数据!$B$2:$G4693,3,FALSE)</f>
        <v>机械系</v>
      </c>
      <c r="D78" s="24" t="str">
        <f>VLOOKUP(B78,教师基础数据!$B$2:$G489,4,FALSE)</f>
        <v>专职</v>
      </c>
      <c r="E78" s="24" t="str">
        <f>VLOOKUP(B78,教师基础数据!$B$2:$G4522,5,FALSE)</f>
        <v>机械设计与制造教研室</v>
      </c>
      <c r="F78" s="22">
        <f t="shared" si="2"/>
        <v>1</v>
      </c>
      <c r="G78" s="25">
        <f>(IF(COUNTIF(课表!$C$169:$C$321,B78)&gt;=2,1,COUNTIF(课表!$C$169:$C$321,B78))+IF(COUNTIF(课表!$D$169:$D$321,B78)&gt;=2,1,COUNTIF(课表!D$169:$D$321,B78))+IF(COUNTIF(课表!$E$170:$E$321,B78)&gt;=2,1,COUNTIF(课表!$E$170:$E$321,B78))+IF(COUNTIF(课表!$F$169:$F$321,B78)&gt;=2,1,COUNTIF(课表!$F$169:$F$321,B78)))*2</f>
        <v>0</v>
      </c>
      <c r="H78" s="25">
        <f>(IF(COUNTIF(课表!$H$169:$H$321,B78)&gt;=2,1,COUNTIF(课表!$H$169:$H$321,B78))+IF(COUNTIF(课表!$I$169:$I$321,B78)&gt;=2,1,COUNTIF(课表!$I$169:$I$321,B78))+IF(COUNTIF(课表!$J$169:$J$321,B78)&gt;=2,1,COUNTIF(课表!$J$169:$J$321,B78))+IF(COUNTIF(课表!$K$169:$K$321,B78)&gt;=2,1,COUNTIF(课表!$K$170:$K$321,B78)))*2</f>
        <v>0</v>
      </c>
      <c r="I78" s="25">
        <f>(IF(COUNTIF(课表!$M$169:$M$321,B78)&gt;=2,1,COUNTIF(课表!$M$169:$M$321,B78))+IF(COUNTIF(课表!$N$169:$N$321,B78)&gt;=2,1,COUNTIF(课表!$N$169:$N$321,B78))+IF(COUNTIF(课表!$O$169:$O$321,B78)&gt;=2,1,COUNTIF(课表!$O$169:$O$321,B78))+IF(COUNTIF(课表!$P$169:$P$321,B78)&gt;=2,1,COUNTIF(课表!$P$169:$P$321,B78)))*2</f>
        <v>4</v>
      </c>
      <c r="J78" s="25">
        <f>(IF(COUNTIF(课表!$R$169:$R$321,B78)&gt;=2,1,COUNTIF(课表!$R$169:$R$321,B78))+IF(COUNTIF(课表!$S$169:$S$321,B78)&gt;=2,1,COUNTIF(课表!$S$169:$S$321,B78))+IF(COUNTIF(课表!$T$169:$T$321,B78)&gt;=2,1,COUNTIF(课表!$T$169:$T$321,B78))+IF(COUNTIF(课表!$U$169:$U$321,B78)&gt;=2,1,COUNTIF(课表!$U$169:$U$321,B78)))*2</f>
        <v>0</v>
      </c>
      <c r="K78" s="25">
        <f>(IF(COUNTIF(课表!$W$169:$W$321,B78)&gt;=2,1,COUNTIF(课表!$W$169:$W$321,B78))+IF(COUNTIF(课表!$X$169:$X$321,B78)&gt;=2,1,COUNTIF(课表!$X$169:$X$321,B78)))*2+(IF(COUNTIF(课表!$Y$169:$Y$321,B78)&gt;=2,1,COUNTIF(课表!$Y$169:$Y$321,B78))+IF(COUNTIF(课表!$Z$169:$Z$321,B78)&gt;=2,1,COUNTIF(课表!$Z$169:$Z$321,B78)))*2</f>
        <v>0</v>
      </c>
      <c r="L78" s="25">
        <f>(IF(COUNTIF(课表!$AA$169:$AA$321,B78)&gt;=2,1,COUNTIF(课表!$AA$169:$AA$321,B78))+IF(COUNTIF(课表!$AB$169:$AB$321,B78)&gt;=2,1,COUNTIF(课表!$AB$169:$AB$321,B78))+IF(COUNTIF(课表!$AC$169:$AC$321,B78)&gt;=2,1,COUNTIF(课表!$AC$169:$AC$321,B78))+IF(COUNTIF(课表!$AD$169:$AD$321,B78)&gt;=2,1,COUNTIF(课表!$AD$169:$AD$321,B78)))*2</f>
        <v>0</v>
      </c>
      <c r="M78" s="25">
        <f>(IF(COUNTIF(课表!$AE$169:$AE$321,B78)&gt;=2,1,COUNTIF(课表!$AE$169:$AE$321,B78))+IF(COUNTIF(课表!$AF$169:$AF$321,B78)&gt;=2,1,COUNTIF(课表!$AF$169:$AF$321,B78))+IF(COUNTIF(课表!$AG$169:$AG$321,B78)&gt;=2,1,COUNTIF(课表!$AG$169:$AG$321,B78))+IF(COUNTIF(课表!$AH$169:$AH$321,B78)&gt;=2,1,COUNTIF(课表!$AH$169:$AH$321,B78)))*2</f>
        <v>0</v>
      </c>
      <c r="N78" s="25">
        <f t="shared" si="3"/>
        <v>4</v>
      </c>
    </row>
    <row r="79" ht="20.1" customHeight="1" spans="1:14">
      <c r="A79" s="22">
        <v>77</v>
      </c>
      <c r="B79" s="26" t="s">
        <v>1131</v>
      </c>
      <c r="C79" s="24" t="str">
        <f>VLOOKUP(B79,教师基础数据!$B$2:$G4673,3,FALSE)</f>
        <v>机械系</v>
      </c>
      <c r="D79" s="24" t="str">
        <f>VLOOKUP(B79,教师基础数据!$B$2:$G531,4,FALSE)</f>
        <v>专职</v>
      </c>
      <c r="E79" s="24" t="str">
        <f>VLOOKUP(B79,教师基础数据!$B$2:$G4564,5,FALSE)</f>
        <v>机械设计与制造教研室</v>
      </c>
      <c r="F79" s="22">
        <f t="shared" si="2"/>
        <v>4</v>
      </c>
      <c r="G79" s="25">
        <f>(IF(COUNTIF(课表!$C$169:$C$321,B79)&gt;=2,1,COUNTIF(课表!$C$169:$C$321,B79))+IF(COUNTIF(课表!$D$169:$D$321,B79)&gt;=2,1,COUNTIF(课表!D$169:$D$321,B79))+IF(COUNTIF(课表!$E$170:$E$321,B79)&gt;=2,1,COUNTIF(课表!$E$170:$E$321,B79))+IF(COUNTIF(课表!$F$169:$F$321,B79)&gt;=2,1,COUNTIF(课表!$F$169:$F$321,B79)))*2</f>
        <v>0</v>
      </c>
      <c r="H79" s="25">
        <f>(IF(COUNTIF(课表!$H$169:$H$321,B79)&gt;=2,1,COUNTIF(课表!$H$169:$H$321,B79))+IF(COUNTIF(课表!$I$169:$I$321,B79)&gt;=2,1,COUNTIF(课表!$I$169:$I$321,B79))+IF(COUNTIF(课表!$J$169:$J$321,B79)&gt;=2,1,COUNTIF(课表!$J$169:$J$321,B79))+IF(COUNTIF(课表!$K$169:$K$321,B79)&gt;=2,1,COUNTIF(课表!$K$170:$K$321,B79)))*2</f>
        <v>4</v>
      </c>
      <c r="I79" s="25">
        <f>(IF(COUNTIF(课表!$M$169:$M$321,B79)&gt;=2,1,COUNTIF(课表!$M$169:$M$321,B79))+IF(COUNTIF(课表!$N$169:$N$321,B79)&gt;=2,1,COUNTIF(课表!$N$169:$N$321,B79))+IF(COUNTIF(课表!$O$169:$O$321,B79)&gt;=2,1,COUNTIF(课表!$O$169:$O$321,B79))+IF(COUNTIF(课表!$P$169:$P$321,B79)&gt;=2,1,COUNTIF(课表!$P$169:$P$321,B79)))*2</f>
        <v>4</v>
      </c>
      <c r="J79" s="25">
        <f>(IF(COUNTIF(课表!$R$169:$R$321,B79)&gt;=2,1,COUNTIF(课表!$R$169:$R$321,B79))+IF(COUNTIF(课表!$S$169:$S$321,B79)&gt;=2,1,COUNTIF(课表!$S$169:$S$321,B79))+IF(COUNTIF(课表!$T$169:$T$321,B79)&gt;=2,1,COUNTIF(课表!$T$169:$T$321,B79))+IF(COUNTIF(课表!$U$169:$U$321,B79)&gt;=2,1,COUNTIF(课表!$U$169:$U$321,B79)))*2</f>
        <v>6</v>
      </c>
      <c r="K79" s="25">
        <f>(IF(COUNTIF(课表!$W$169:$W$321,B79)&gt;=2,1,COUNTIF(课表!$W$169:$W$321,B79))+IF(COUNTIF(课表!$X$169:$X$321,B79)&gt;=2,1,COUNTIF(课表!$X$169:$X$321,B79)))*2+(IF(COUNTIF(课表!$Y$169:$Y$321,B79)&gt;=2,1,COUNTIF(课表!$Y$169:$Y$321,B79))+IF(COUNTIF(课表!$Z$169:$Z$321,B79)&gt;=2,1,COUNTIF(课表!$Z$169:$Z$321,B79)))*2</f>
        <v>4</v>
      </c>
      <c r="L79" s="25">
        <f>(IF(COUNTIF(课表!$AA$169:$AA$321,B79)&gt;=2,1,COUNTIF(课表!$AA$169:$AA$321,B79))+IF(COUNTIF(课表!$AB$169:$AB$321,B79)&gt;=2,1,COUNTIF(课表!$AB$169:$AB$321,B79))+IF(COUNTIF(课表!$AC$169:$AC$321,B79)&gt;=2,1,COUNTIF(课表!$AC$169:$AC$321,B79))+IF(COUNTIF(课表!$AD$169:$AD$321,B79)&gt;=2,1,COUNTIF(课表!$AD$169:$AD$321,B79)))*2</f>
        <v>0</v>
      </c>
      <c r="M79" s="25">
        <f>(IF(COUNTIF(课表!$AE$169:$AE$321,B79)&gt;=2,1,COUNTIF(课表!$AE$169:$AE$321,B79))+IF(COUNTIF(课表!$AF$169:$AF$321,B79)&gt;=2,1,COUNTIF(课表!$AF$169:$AF$321,B79))+IF(COUNTIF(课表!$AG$169:$AG$321,B79)&gt;=2,1,COUNTIF(课表!$AG$169:$AG$321,B79))+IF(COUNTIF(课表!$AH$169:$AH$321,B79)&gt;=2,1,COUNTIF(课表!$AH$169:$AH$321,B79)))*2</f>
        <v>0</v>
      </c>
      <c r="N79" s="25">
        <f t="shared" si="3"/>
        <v>18</v>
      </c>
    </row>
    <row r="80" ht="20.1" customHeight="1" spans="1:14">
      <c r="A80" s="22">
        <v>78</v>
      </c>
      <c r="B80" s="26" t="s">
        <v>1176</v>
      </c>
      <c r="C80" s="24" t="str">
        <f>VLOOKUP(B80,教师基础数据!$B$2:$G4522,3,FALSE)</f>
        <v>机械系</v>
      </c>
      <c r="D80" s="24" t="str">
        <f>VLOOKUP(B80,教师基础数据!$B$2:$G678,4,FALSE)</f>
        <v>专职</v>
      </c>
      <c r="E80" s="24" t="str">
        <f>VLOOKUP(B80,教师基础数据!$B$2:$G4711,5,FALSE)</f>
        <v>机械设计与制造教研室</v>
      </c>
      <c r="F80" s="22">
        <f t="shared" si="2"/>
        <v>3</v>
      </c>
      <c r="G80" s="25">
        <f>(IF(COUNTIF(课表!$C$169:$C$321,B80)&gt;=2,1,COUNTIF(课表!$C$169:$C$321,B80))+IF(COUNTIF(课表!$D$169:$D$321,B80)&gt;=2,1,COUNTIF(课表!D$169:$D$321,B80))+IF(COUNTIF(课表!$E$170:$E$321,B80)&gt;=2,1,COUNTIF(课表!$E$170:$E$321,B80))+IF(COUNTIF(课表!$F$169:$F$321,B80)&gt;=2,1,COUNTIF(课表!$F$169:$F$321,B80)))*2</f>
        <v>0</v>
      </c>
      <c r="H80" s="25">
        <f>(IF(COUNTIF(课表!$H$169:$H$321,B80)&gt;=2,1,COUNTIF(课表!$H$169:$H$321,B80))+IF(COUNTIF(课表!$I$169:$I$321,B80)&gt;=2,1,COUNTIF(课表!$I$169:$I$321,B80))+IF(COUNTIF(课表!$J$169:$J$321,B80)&gt;=2,1,COUNTIF(课表!$J$169:$J$321,B80))+IF(COUNTIF(课表!$K$169:$K$321,B80)&gt;=2,1,COUNTIF(课表!$K$170:$K$321,B80)))*2</f>
        <v>6</v>
      </c>
      <c r="I80" s="25">
        <f>(IF(COUNTIF(课表!$M$169:$M$321,B80)&gt;=2,1,COUNTIF(课表!$M$169:$M$321,B80))+IF(COUNTIF(课表!$N$169:$N$321,B80)&gt;=2,1,COUNTIF(课表!$N$169:$N$321,B80))+IF(COUNTIF(课表!$O$169:$O$321,B80)&gt;=2,1,COUNTIF(课表!$O$169:$O$321,B80))+IF(COUNTIF(课表!$P$169:$P$321,B80)&gt;=2,1,COUNTIF(课表!$P$169:$P$321,B80)))*2</f>
        <v>0</v>
      </c>
      <c r="J80" s="25">
        <f>(IF(COUNTIF(课表!$R$169:$R$321,B80)&gt;=2,1,COUNTIF(课表!$R$169:$R$321,B80))+IF(COUNTIF(课表!$S$169:$S$321,B80)&gt;=2,1,COUNTIF(课表!$S$169:$S$321,B80))+IF(COUNTIF(课表!$T$169:$T$321,B80)&gt;=2,1,COUNTIF(课表!$T$169:$T$321,B80))+IF(COUNTIF(课表!$U$169:$U$321,B80)&gt;=2,1,COUNTIF(课表!$U$169:$U$321,B80)))*2</f>
        <v>4</v>
      </c>
      <c r="K80" s="25">
        <f>(IF(COUNTIF(课表!$W$169:$W$321,B80)&gt;=2,1,COUNTIF(课表!$W$169:$W$321,B80))+IF(COUNTIF(课表!$X$169:$X$321,B80)&gt;=2,1,COUNTIF(课表!$X$169:$X$321,B80)))*2+(IF(COUNTIF(课表!$Y$169:$Y$321,B80)&gt;=2,1,COUNTIF(课表!$Y$169:$Y$321,B80))+IF(COUNTIF(课表!$Z$169:$Z$321,B80)&gt;=2,1,COUNTIF(课表!$Z$169:$Z$321,B80)))*2</f>
        <v>4</v>
      </c>
      <c r="L80" s="25">
        <f>(IF(COUNTIF(课表!$AA$169:$AA$321,B80)&gt;=2,1,COUNTIF(课表!$AA$169:$AA$321,B80))+IF(COUNTIF(课表!$AB$169:$AB$321,B80)&gt;=2,1,COUNTIF(课表!$AB$169:$AB$321,B80))+IF(COUNTIF(课表!$AC$169:$AC$321,B80)&gt;=2,1,COUNTIF(课表!$AC$169:$AC$321,B80))+IF(COUNTIF(课表!$AD$169:$AD$321,B80)&gt;=2,1,COUNTIF(课表!$AD$169:$AD$321,B80)))*2</f>
        <v>0</v>
      </c>
      <c r="M80" s="25">
        <f>(IF(COUNTIF(课表!$AE$169:$AE$321,B80)&gt;=2,1,COUNTIF(课表!$AE$169:$AE$321,B80))+IF(COUNTIF(课表!$AF$169:$AF$321,B80)&gt;=2,1,COUNTIF(课表!$AF$169:$AF$321,B80))+IF(COUNTIF(课表!$AG$169:$AG$321,B80)&gt;=2,1,COUNTIF(课表!$AG$169:$AG$321,B80))+IF(COUNTIF(课表!$AH$169:$AH$321,B80)&gt;=2,1,COUNTIF(课表!$AH$169:$AH$321,B80)))*2</f>
        <v>0</v>
      </c>
      <c r="N80" s="25">
        <f t="shared" si="3"/>
        <v>14</v>
      </c>
    </row>
    <row r="81" ht="20.1" customHeight="1" spans="1:14">
      <c r="A81" s="22">
        <v>79</v>
      </c>
      <c r="B81" s="23" t="s">
        <v>1624</v>
      </c>
      <c r="C81" s="24" t="str">
        <f>VLOOKUP(B81,教师基础数据!$B$2:$G4642,3,FALSE)</f>
        <v>机械系</v>
      </c>
      <c r="D81" s="24" t="str">
        <f>VLOOKUP(B81,教师基础数据!$B$2:$G688,4,FALSE)</f>
        <v>兼职</v>
      </c>
      <c r="E81" s="24" t="str">
        <f>VLOOKUP(B81,教师基础数据!$B$2:$G4722,5,FALSE)</f>
        <v>机械设计与制造教研室</v>
      </c>
      <c r="F81" s="22">
        <f t="shared" si="2"/>
        <v>0</v>
      </c>
      <c r="G81" s="25">
        <f>(IF(COUNTIF(课表!$C$169:$C$321,B81)&gt;=2,1,COUNTIF(课表!$C$169:$C$321,B81))+IF(COUNTIF(课表!$D$169:$D$321,B81)&gt;=2,1,COUNTIF(课表!D$169:$D$321,B81))+IF(COUNTIF(课表!$E$170:$E$321,B81)&gt;=2,1,COUNTIF(课表!$E$170:$E$321,B81))+IF(COUNTIF(课表!$F$169:$F$321,B81)&gt;=2,1,COUNTIF(课表!$F$169:$F$321,B81)))*2</f>
        <v>0</v>
      </c>
      <c r="H81" s="25">
        <f>(IF(COUNTIF(课表!$H$169:$H$321,B81)&gt;=2,1,COUNTIF(课表!$H$169:$H$321,B81))+IF(COUNTIF(课表!$I$169:$I$321,B81)&gt;=2,1,COUNTIF(课表!$I$169:$I$321,B81))+IF(COUNTIF(课表!$J$169:$J$321,B81)&gt;=2,1,COUNTIF(课表!$J$169:$J$321,B81))+IF(COUNTIF(课表!$K$169:$K$321,B81)&gt;=2,1,COUNTIF(课表!$K$170:$K$321,B81)))*2</f>
        <v>0</v>
      </c>
      <c r="I81" s="25">
        <f>(IF(COUNTIF(课表!$M$169:$M$321,B81)&gt;=2,1,COUNTIF(课表!$M$169:$M$321,B81))+IF(COUNTIF(课表!$N$169:$N$321,B81)&gt;=2,1,COUNTIF(课表!$N$169:$N$321,B81))+IF(COUNTIF(课表!$O$169:$O$321,B81)&gt;=2,1,COUNTIF(课表!$O$169:$O$321,B81))+IF(COUNTIF(课表!$P$169:$P$321,B81)&gt;=2,1,COUNTIF(课表!$P$169:$P$321,B81)))*2</f>
        <v>0</v>
      </c>
      <c r="J81" s="25">
        <f>(IF(COUNTIF(课表!$R$169:$R$321,B81)&gt;=2,1,COUNTIF(课表!$R$169:$R$321,B81))+IF(COUNTIF(课表!$S$169:$S$321,B81)&gt;=2,1,COUNTIF(课表!$S$169:$S$321,B81))+IF(COUNTIF(课表!$T$169:$T$321,B81)&gt;=2,1,COUNTIF(课表!$T$169:$T$321,B81))+IF(COUNTIF(课表!$U$169:$U$321,B81)&gt;=2,1,COUNTIF(课表!$U$169:$U$321,B81)))*2</f>
        <v>0</v>
      </c>
      <c r="K81" s="25">
        <f>(IF(COUNTIF(课表!$W$169:$W$321,B81)&gt;=2,1,COUNTIF(课表!$W$169:$W$321,B81))+IF(COUNTIF(课表!$X$169:$X$321,B81)&gt;=2,1,COUNTIF(课表!$X$169:$X$321,B81)))*2+(IF(COUNTIF(课表!$Y$169:$Y$321,B81)&gt;=2,1,COUNTIF(课表!$Y$169:$Y$321,B81))+IF(COUNTIF(课表!$Z$169:$Z$321,B81)&gt;=2,1,COUNTIF(课表!$Z$169:$Z$321,B81)))*2</f>
        <v>0</v>
      </c>
      <c r="L81" s="25">
        <f>(IF(COUNTIF(课表!$AA$169:$AA$321,B81)&gt;=2,1,COUNTIF(课表!$AA$169:$AA$321,B81))+IF(COUNTIF(课表!$AB$169:$AB$321,B81)&gt;=2,1,COUNTIF(课表!$AB$169:$AB$321,B81))+IF(COUNTIF(课表!$AC$169:$AC$321,B81)&gt;=2,1,COUNTIF(课表!$AC$169:$AC$321,B81))+IF(COUNTIF(课表!$AD$169:$AD$321,B81)&gt;=2,1,COUNTIF(课表!$AD$169:$AD$321,B81)))*2</f>
        <v>0</v>
      </c>
      <c r="M81" s="25">
        <f>(IF(COUNTIF(课表!$AE$169:$AE$321,B81)&gt;=2,1,COUNTIF(课表!$AE$169:$AE$321,B81))+IF(COUNTIF(课表!$AF$169:$AF$321,B81)&gt;=2,1,COUNTIF(课表!$AF$169:$AF$321,B81))+IF(COUNTIF(课表!$AG$169:$AG$321,B81)&gt;=2,1,COUNTIF(课表!$AG$169:$AG$321,B81))+IF(COUNTIF(课表!$AH$169:$AH$321,B81)&gt;=2,1,COUNTIF(课表!$AH$169:$AH$321,B81)))*2</f>
        <v>0</v>
      </c>
      <c r="N81" s="25">
        <f t="shared" si="3"/>
        <v>0</v>
      </c>
    </row>
    <row r="82" ht="20.1" customHeight="1" spans="1:14">
      <c r="A82" s="22">
        <v>80</v>
      </c>
      <c r="B82" s="26" t="s">
        <v>1138</v>
      </c>
      <c r="C82" s="24" t="str">
        <f>VLOOKUP(B82,教师基础数据!$B$2:$G4471,3,FALSE)</f>
        <v>机械系</v>
      </c>
      <c r="D82" s="24" t="str">
        <f>VLOOKUP(B82,教师基础数据!$B$2:$G462,4,FALSE)</f>
        <v>兼职</v>
      </c>
      <c r="E82" s="24" t="str">
        <f>VLOOKUP(B82,教师基础数据!$B$2:$G4495,5,FALSE)</f>
        <v>汽车营销与服务教研室</v>
      </c>
      <c r="F82" s="22">
        <f t="shared" si="2"/>
        <v>2</v>
      </c>
      <c r="G82" s="25">
        <f>(IF(COUNTIF(课表!$C$169:$C$321,B82)&gt;=2,1,COUNTIF(课表!$C$169:$C$321,B82))+IF(COUNTIF(课表!$D$169:$D$321,B82)&gt;=2,1,COUNTIF(课表!D$169:$D$321,B82))+IF(COUNTIF(课表!$E$170:$E$321,B82)&gt;=2,1,COUNTIF(课表!$E$170:$E$321,B82))+IF(COUNTIF(课表!$F$169:$F$321,B82)&gt;=2,1,COUNTIF(课表!$F$169:$F$321,B82)))*2</f>
        <v>0</v>
      </c>
      <c r="H82" s="25">
        <f>(IF(COUNTIF(课表!$H$169:$H$321,B82)&gt;=2,1,COUNTIF(课表!$H$169:$H$321,B82))+IF(COUNTIF(课表!$I$169:$I$321,B82)&gt;=2,1,COUNTIF(课表!$I$169:$I$321,B82))+IF(COUNTIF(课表!$J$169:$J$321,B82)&gt;=2,1,COUNTIF(课表!$J$169:$J$321,B82))+IF(COUNTIF(课表!$K$169:$K$321,B82)&gt;=2,1,COUNTIF(课表!$K$170:$K$321,B82)))*2</f>
        <v>2</v>
      </c>
      <c r="I82" s="25">
        <f>(IF(COUNTIF(课表!$M$169:$M$321,B82)&gt;=2,1,COUNTIF(课表!$M$169:$M$321,B82))+IF(COUNTIF(课表!$N$169:$N$321,B82)&gt;=2,1,COUNTIF(课表!$N$169:$N$321,B82))+IF(COUNTIF(课表!$O$169:$O$321,B82)&gt;=2,1,COUNTIF(课表!$O$169:$O$321,B82))+IF(COUNTIF(课表!$P$169:$P$321,B82)&gt;=2,1,COUNTIF(课表!$P$169:$P$321,B82)))*2</f>
        <v>0</v>
      </c>
      <c r="J82" s="25">
        <f>(IF(COUNTIF(课表!$R$169:$R$321,B82)&gt;=2,1,COUNTIF(课表!$R$169:$R$321,B82))+IF(COUNTIF(课表!$S$169:$S$321,B82)&gt;=2,1,COUNTIF(课表!$S$169:$S$321,B82))+IF(COUNTIF(课表!$T$169:$T$321,B82)&gt;=2,1,COUNTIF(课表!$T$169:$T$321,B82))+IF(COUNTIF(课表!$U$169:$U$321,B82)&gt;=2,1,COUNTIF(课表!$U$169:$U$321,B82)))*2</f>
        <v>6</v>
      </c>
      <c r="K82" s="25">
        <f>(IF(COUNTIF(课表!$W$169:$W$321,B82)&gt;=2,1,COUNTIF(课表!$W$169:$W$321,B82))+IF(COUNTIF(课表!$X$169:$X$321,B82)&gt;=2,1,COUNTIF(课表!$X$169:$X$321,B82)))*2+(IF(COUNTIF(课表!$Y$169:$Y$321,B82)&gt;=2,1,COUNTIF(课表!$Y$169:$Y$321,B82))+IF(COUNTIF(课表!$Z$169:$Z$321,B82)&gt;=2,1,COUNTIF(课表!$Z$169:$Z$321,B82)))*2</f>
        <v>0</v>
      </c>
      <c r="L82" s="25">
        <f>(IF(COUNTIF(课表!$AA$169:$AA$321,B82)&gt;=2,1,COUNTIF(课表!$AA$169:$AA$321,B82))+IF(COUNTIF(课表!$AB$169:$AB$321,B82)&gt;=2,1,COUNTIF(课表!$AB$169:$AB$321,B82))+IF(COUNTIF(课表!$AC$169:$AC$321,B82)&gt;=2,1,COUNTIF(课表!$AC$169:$AC$321,B82))+IF(COUNTIF(课表!$AD$169:$AD$321,B82)&gt;=2,1,COUNTIF(课表!$AD$169:$AD$321,B82)))*2</f>
        <v>0</v>
      </c>
      <c r="M82" s="25">
        <f>(IF(COUNTIF(课表!$AE$169:$AE$321,B82)&gt;=2,1,COUNTIF(课表!$AE$169:$AE$321,B82))+IF(COUNTIF(课表!$AF$169:$AF$321,B82)&gt;=2,1,COUNTIF(课表!$AF$169:$AF$321,B82))+IF(COUNTIF(课表!$AG$169:$AG$321,B82)&gt;=2,1,COUNTIF(课表!$AG$169:$AG$321,B82))+IF(COUNTIF(课表!$AH$169:$AH$321,B82)&gt;=2,1,COUNTIF(课表!$AH$169:$AH$321,B82)))*2</f>
        <v>0</v>
      </c>
      <c r="N82" s="25">
        <f t="shared" si="3"/>
        <v>8</v>
      </c>
    </row>
    <row r="83" ht="20.1" customHeight="1" spans="1:14">
      <c r="A83" s="22">
        <v>81</v>
      </c>
      <c r="B83" s="26" t="s">
        <v>1625</v>
      </c>
      <c r="C83" s="24" t="str">
        <f>VLOOKUP(B83,教师基础数据!$B$2:$G4771,3,FALSE)</f>
        <v>机械系</v>
      </c>
      <c r="D83" s="24" t="str">
        <f>VLOOKUP(B83,教师基础数据!$B$2:$G647,4,FALSE)</f>
        <v>兼职</v>
      </c>
      <c r="E83" s="24" t="str">
        <f>VLOOKUP(B83,教师基础数据!$B$2:$G4680,5,FALSE)</f>
        <v>汽车营销与服务教研室</v>
      </c>
      <c r="F83" s="22">
        <f t="shared" si="2"/>
        <v>0</v>
      </c>
      <c r="G83" s="25">
        <f>(IF(COUNTIF(课表!$C$169:$C$321,B83)&gt;=2,1,COUNTIF(课表!$C$169:$C$321,B83))+IF(COUNTIF(课表!$D$169:$D$321,B83)&gt;=2,1,COUNTIF(课表!D$169:$D$321,B83))+IF(COUNTIF(课表!$E$170:$E$321,B83)&gt;=2,1,COUNTIF(课表!$E$170:$E$321,B83))+IF(COUNTIF(课表!$F$169:$F$321,B83)&gt;=2,1,COUNTIF(课表!$F$169:$F$321,B83)))*2</f>
        <v>0</v>
      </c>
      <c r="H83" s="25">
        <f>(IF(COUNTIF(课表!$H$169:$H$321,B83)&gt;=2,1,COUNTIF(课表!$H$169:$H$321,B83))+IF(COUNTIF(课表!$I$169:$I$321,B83)&gt;=2,1,COUNTIF(课表!$I$169:$I$321,B83))+IF(COUNTIF(课表!$J$169:$J$321,B83)&gt;=2,1,COUNTIF(课表!$J$169:$J$321,B83))+IF(COUNTIF(课表!$K$169:$K$321,B83)&gt;=2,1,COUNTIF(课表!$K$170:$K$321,B83)))*2</f>
        <v>0</v>
      </c>
      <c r="I83" s="25">
        <f>(IF(COUNTIF(课表!$M$169:$M$321,B83)&gt;=2,1,COUNTIF(课表!$M$169:$M$321,B83))+IF(COUNTIF(课表!$N$169:$N$321,B83)&gt;=2,1,COUNTIF(课表!$N$169:$N$321,B83))+IF(COUNTIF(课表!$O$169:$O$321,B83)&gt;=2,1,COUNTIF(课表!$O$169:$O$321,B83))+IF(COUNTIF(课表!$P$169:$P$321,B83)&gt;=2,1,COUNTIF(课表!$P$169:$P$321,B83)))*2</f>
        <v>0</v>
      </c>
      <c r="J83" s="25">
        <f>(IF(COUNTIF(课表!$R$169:$R$321,B83)&gt;=2,1,COUNTIF(课表!$R$169:$R$321,B83))+IF(COUNTIF(课表!$S$169:$S$321,B83)&gt;=2,1,COUNTIF(课表!$S$169:$S$321,B83))+IF(COUNTIF(课表!$T$169:$T$321,B83)&gt;=2,1,COUNTIF(课表!$T$169:$T$321,B83))+IF(COUNTIF(课表!$U$169:$U$321,B83)&gt;=2,1,COUNTIF(课表!$U$169:$U$321,B83)))*2</f>
        <v>0</v>
      </c>
      <c r="K83" s="25">
        <f>(IF(COUNTIF(课表!$W$169:$W$321,B83)&gt;=2,1,COUNTIF(课表!$W$169:$W$321,B83))+IF(COUNTIF(课表!$X$169:$X$321,B83)&gt;=2,1,COUNTIF(课表!$X$169:$X$321,B83)))*2+(IF(COUNTIF(课表!$Y$169:$Y$321,B83)&gt;=2,1,COUNTIF(课表!$Y$169:$Y$321,B83))+IF(COUNTIF(课表!$Z$169:$Z$321,B83)&gt;=2,1,COUNTIF(课表!$Z$169:$Z$321,B83)))*2</f>
        <v>0</v>
      </c>
      <c r="L83" s="25">
        <f>(IF(COUNTIF(课表!$AA$169:$AA$321,B83)&gt;=2,1,COUNTIF(课表!$AA$169:$AA$321,B83))+IF(COUNTIF(课表!$AB$169:$AB$321,B83)&gt;=2,1,COUNTIF(课表!$AB$169:$AB$321,B83))+IF(COUNTIF(课表!$AC$169:$AC$321,B83)&gt;=2,1,COUNTIF(课表!$AC$169:$AC$321,B83))+IF(COUNTIF(课表!$AD$169:$AD$321,B83)&gt;=2,1,COUNTIF(课表!$AD$169:$AD$321,B83)))*2</f>
        <v>0</v>
      </c>
      <c r="M83" s="25">
        <f>(IF(COUNTIF(课表!$AE$169:$AE$321,B83)&gt;=2,1,COUNTIF(课表!$AE$169:$AE$321,B83))+IF(COUNTIF(课表!$AF$169:$AF$321,B83)&gt;=2,1,COUNTIF(课表!$AF$169:$AF$321,B83))+IF(COUNTIF(课表!$AG$169:$AG$321,B83)&gt;=2,1,COUNTIF(课表!$AG$169:$AG$321,B83))+IF(COUNTIF(课表!$AH$169:$AH$321,B83)&gt;=2,1,COUNTIF(课表!$AH$169:$AH$321,B83)))*2</f>
        <v>0</v>
      </c>
      <c r="N83" s="25">
        <f t="shared" si="3"/>
        <v>0</v>
      </c>
    </row>
    <row r="84" ht="20.1" customHeight="1" spans="1:14">
      <c r="A84" s="22">
        <v>82</v>
      </c>
      <c r="B84" s="26" t="s">
        <v>1626</v>
      </c>
      <c r="C84" s="24" t="str">
        <f>VLOOKUP(B84,教师基础数据!$B$2:$G4715,3,FALSE)</f>
        <v>机械系</v>
      </c>
      <c r="D84" s="24" t="str">
        <f>VLOOKUP(B84,教师基础数据!$B$2:$G714,4,FALSE)</f>
        <v>外聘</v>
      </c>
      <c r="E84" s="24" t="str">
        <f>VLOOKUP(B84,教师基础数据!$B$2:$G4748,5,FALSE)</f>
        <v>汽车营销与服务教研室</v>
      </c>
      <c r="F84" s="22">
        <f t="shared" si="2"/>
        <v>0</v>
      </c>
      <c r="G84" s="25">
        <f>(IF(COUNTIF(课表!$C$169:$C$321,B84)&gt;=2,1,COUNTIF(课表!$C$169:$C$321,B84))+IF(COUNTIF(课表!$D$169:$D$321,B84)&gt;=2,1,COUNTIF(课表!D$169:$D$321,B84))+IF(COUNTIF(课表!$E$170:$E$321,B84)&gt;=2,1,COUNTIF(课表!$E$170:$E$321,B84))+IF(COUNTIF(课表!$F$169:$F$321,B84)&gt;=2,1,COUNTIF(课表!$F$169:$F$321,B84)))*2</f>
        <v>0</v>
      </c>
      <c r="H84" s="25">
        <f>(IF(COUNTIF(课表!$H$169:$H$321,B84)&gt;=2,1,COUNTIF(课表!$H$169:$H$321,B84))+IF(COUNTIF(课表!$I$169:$I$321,B84)&gt;=2,1,COUNTIF(课表!$I$169:$I$321,B84))+IF(COUNTIF(课表!$J$169:$J$321,B84)&gt;=2,1,COUNTIF(课表!$J$169:$J$321,B84))+IF(COUNTIF(课表!$K$169:$K$321,B84)&gt;=2,1,COUNTIF(课表!$K$170:$K$321,B84)))*2</f>
        <v>0</v>
      </c>
      <c r="I84" s="25">
        <f>(IF(COUNTIF(课表!$M$169:$M$321,B84)&gt;=2,1,COUNTIF(课表!$M$169:$M$321,B84))+IF(COUNTIF(课表!$N$169:$N$321,B84)&gt;=2,1,COUNTIF(课表!$N$169:$N$321,B84))+IF(COUNTIF(课表!$O$169:$O$321,B84)&gt;=2,1,COUNTIF(课表!$O$169:$O$321,B84))+IF(COUNTIF(课表!$P$169:$P$321,B84)&gt;=2,1,COUNTIF(课表!$P$169:$P$321,B84)))*2</f>
        <v>0</v>
      </c>
      <c r="J84" s="25">
        <f>(IF(COUNTIF(课表!$R$169:$R$321,B84)&gt;=2,1,COUNTIF(课表!$R$169:$R$321,B84))+IF(COUNTIF(课表!$S$169:$S$321,B84)&gt;=2,1,COUNTIF(课表!$S$169:$S$321,B84))+IF(COUNTIF(课表!$T$169:$T$321,B84)&gt;=2,1,COUNTIF(课表!$T$169:$T$321,B84))+IF(COUNTIF(课表!$U$169:$U$321,B84)&gt;=2,1,COUNTIF(课表!$U$169:$U$321,B84)))*2</f>
        <v>0</v>
      </c>
      <c r="K84" s="25">
        <f>(IF(COUNTIF(课表!$W$169:$W$321,B84)&gt;=2,1,COUNTIF(课表!$W$169:$W$321,B84))+IF(COUNTIF(课表!$X$169:$X$321,B84)&gt;=2,1,COUNTIF(课表!$X$169:$X$321,B84)))*2+(IF(COUNTIF(课表!$Y$169:$Y$321,B84)&gt;=2,1,COUNTIF(课表!$Y$169:$Y$321,B84))+IF(COUNTIF(课表!$Z$169:$Z$321,B84)&gt;=2,1,COUNTIF(课表!$Z$169:$Z$321,B84)))*2</f>
        <v>0</v>
      </c>
      <c r="L84" s="25">
        <f>(IF(COUNTIF(课表!$AA$169:$AA$321,B84)&gt;=2,1,COUNTIF(课表!$AA$169:$AA$321,B84))+IF(COUNTIF(课表!$AB$169:$AB$321,B84)&gt;=2,1,COUNTIF(课表!$AB$169:$AB$321,B84))+IF(COUNTIF(课表!$AC$169:$AC$321,B84)&gt;=2,1,COUNTIF(课表!$AC$169:$AC$321,B84))+IF(COUNTIF(课表!$AD$169:$AD$321,B84)&gt;=2,1,COUNTIF(课表!$AD$169:$AD$321,B84)))*2</f>
        <v>0</v>
      </c>
      <c r="M84" s="25">
        <f>(IF(COUNTIF(课表!$AE$169:$AE$321,B84)&gt;=2,1,COUNTIF(课表!$AE$169:$AE$321,B84))+IF(COUNTIF(课表!$AF$169:$AF$321,B84)&gt;=2,1,COUNTIF(课表!$AF$169:$AF$321,B84))+IF(COUNTIF(课表!$AG$169:$AG$321,B84)&gt;=2,1,COUNTIF(课表!$AG$169:$AG$321,B84))+IF(COUNTIF(课表!$AH$169:$AH$321,B84)&gt;=2,1,COUNTIF(课表!$AH$169:$AH$321,B84)))*2</f>
        <v>0</v>
      </c>
      <c r="N84" s="25">
        <f t="shared" si="3"/>
        <v>0</v>
      </c>
    </row>
    <row r="85" ht="20.1" customHeight="1" spans="1:14">
      <c r="A85" s="22">
        <v>83</v>
      </c>
      <c r="B85" s="26" t="s">
        <v>1124</v>
      </c>
      <c r="C85" s="24" t="str">
        <f>VLOOKUP(B85,教师基础数据!$B$2:$G4489,3,FALSE)</f>
        <v>机械系</v>
      </c>
      <c r="D85" s="24" t="str">
        <f>VLOOKUP(B85,教师基础数据!$B$2:$G635,4,FALSE)</f>
        <v>外聘</v>
      </c>
      <c r="E85" s="24" t="str">
        <f>VLOOKUP(B85,教师基础数据!$B$2:$G4668,5,FALSE)</f>
        <v>汽车营销与服务教研室</v>
      </c>
      <c r="F85" s="22">
        <f t="shared" si="2"/>
        <v>2</v>
      </c>
      <c r="G85" s="25">
        <f>(IF(COUNTIF(课表!$C$169:$C$321,B85)&gt;=2,1,COUNTIF(课表!$C$169:$C$321,B85))+IF(COUNTIF(课表!$D$169:$D$321,B85)&gt;=2,1,COUNTIF(课表!D$169:$D$321,B85))+IF(COUNTIF(课表!$E$170:$E$321,B85)&gt;=2,1,COUNTIF(课表!$E$170:$E$321,B85))+IF(COUNTIF(课表!$F$169:$F$321,B85)&gt;=2,1,COUNTIF(课表!$F$169:$F$321,B85)))*2</f>
        <v>0</v>
      </c>
      <c r="H85" s="25">
        <f>(IF(COUNTIF(课表!$H$169:$H$321,B85)&gt;=2,1,COUNTIF(课表!$H$169:$H$321,B85))+IF(COUNTIF(课表!$I$169:$I$321,B85)&gt;=2,1,COUNTIF(课表!$I$169:$I$321,B85))+IF(COUNTIF(课表!$J$169:$J$321,B85)&gt;=2,1,COUNTIF(课表!$J$169:$J$321,B85))+IF(COUNTIF(课表!$K$169:$K$321,B85)&gt;=2,1,COUNTIF(课表!$K$170:$K$321,B85)))*2</f>
        <v>0</v>
      </c>
      <c r="I85" s="25">
        <f>(IF(COUNTIF(课表!$M$169:$M$321,B85)&gt;=2,1,COUNTIF(课表!$M$169:$M$321,B85))+IF(COUNTIF(课表!$N$169:$N$321,B85)&gt;=2,1,COUNTIF(课表!$N$169:$N$321,B85))+IF(COUNTIF(课表!$O$169:$O$321,B85)&gt;=2,1,COUNTIF(课表!$O$169:$O$321,B85))+IF(COUNTIF(课表!$P$169:$P$321,B85)&gt;=2,1,COUNTIF(课表!$P$169:$P$321,B85)))*2</f>
        <v>0</v>
      </c>
      <c r="J85" s="25">
        <f>(IF(COUNTIF(课表!$R$169:$R$321,B85)&gt;=2,1,COUNTIF(课表!$R$169:$R$321,B85))+IF(COUNTIF(课表!$S$169:$S$321,B85)&gt;=2,1,COUNTIF(课表!$S$169:$S$321,B85))+IF(COUNTIF(课表!$T$169:$T$321,B85)&gt;=2,1,COUNTIF(课表!$T$169:$T$321,B85))+IF(COUNTIF(课表!$U$169:$U$321,B85)&gt;=2,1,COUNTIF(课表!$U$169:$U$321,B85)))*2</f>
        <v>0</v>
      </c>
      <c r="K85" s="25">
        <f>(IF(COUNTIF(课表!$W$169:$W$321,B85)&gt;=2,1,COUNTIF(课表!$W$169:$W$321,B85))+IF(COUNTIF(课表!$X$169:$X$321,B85)&gt;=2,1,COUNTIF(课表!$X$169:$X$321,B85)))*2+(IF(COUNTIF(课表!$Y$169:$Y$321,B85)&gt;=2,1,COUNTIF(课表!$Y$169:$Y$321,B85))+IF(COUNTIF(课表!$Z$169:$Z$321,B85)&gt;=2,1,COUNTIF(课表!$Z$169:$Z$321,B85)))*2</f>
        <v>4</v>
      </c>
      <c r="L85" s="25">
        <f>(IF(COUNTIF(课表!$AA$169:$AA$321,B85)&gt;=2,1,COUNTIF(课表!$AA$169:$AA$321,B85))+IF(COUNTIF(课表!$AB$169:$AB$321,B85)&gt;=2,1,COUNTIF(课表!$AB$169:$AB$321,B85))+IF(COUNTIF(课表!$AC$169:$AC$321,B85)&gt;=2,1,COUNTIF(课表!$AC$169:$AC$321,B85))+IF(COUNTIF(课表!$AD$169:$AD$321,B85)&gt;=2,1,COUNTIF(课表!$AD$169:$AD$321,B85)))*2</f>
        <v>8</v>
      </c>
      <c r="M85" s="25">
        <f>(IF(COUNTIF(课表!$AE$169:$AE$321,B85)&gt;=2,1,COUNTIF(课表!$AE$169:$AE$321,B85))+IF(COUNTIF(课表!$AF$169:$AF$321,B85)&gt;=2,1,COUNTIF(课表!$AF$169:$AF$321,B85))+IF(COUNTIF(课表!$AG$169:$AG$321,B85)&gt;=2,1,COUNTIF(课表!$AG$169:$AG$321,B85))+IF(COUNTIF(课表!$AH$169:$AH$321,B85)&gt;=2,1,COUNTIF(课表!$AH$169:$AH$321,B85)))*2</f>
        <v>0</v>
      </c>
      <c r="N85" s="25">
        <f t="shared" si="3"/>
        <v>12</v>
      </c>
    </row>
    <row r="86" ht="20.1" customHeight="1" spans="1:14">
      <c r="A86" s="22">
        <v>84</v>
      </c>
      <c r="B86" s="23" t="s">
        <v>1232</v>
      </c>
      <c r="C86" s="24" t="str">
        <f>VLOOKUP(B86,教师基础数据!$B$2:$G4762,3,FALSE)</f>
        <v>机械系</v>
      </c>
      <c r="D86" s="24" t="str">
        <f>VLOOKUP(B86,教师基础数据!$B$2:$G539,4,FALSE)</f>
        <v>专职</v>
      </c>
      <c r="E86" s="24" t="str">
        <f>VLOOKUP(B86,教师基础数据!$B$2:$G4572,5,FALSE)</f>
        <v>汽车营销与服务教研室</v>
      </c>
      <c r="F86" s="22">
        <f t="shared" si="2"/>
        <v>2</v>
      </c>
      <c r="G86" s="25">
        <f>(IF(COUNTIF(课表!$C$169:$C$321,B86)&gt;=2,1,COUNTIF(课表!$C$169:$C$321,B86))+IF(COUNTIF(课表!$D$169:$D$321,B86)&gt;=2,1,COUNTIF(课表!D$169:$D$321,B86))+IF(COUNTIF(课表!$E$170:$E$321,B86)&gt;=2,1,COUNTIF(课表!$E$170:$E$321,B86))+IF(COUNTIF(课表!$F$169:$F$321,B86)&gt;=2,1,COUNTIF(课表!$F$169:$F$321,B86)))*2</f>
        <v>0</v>
      </c>
      <c r="H86" s="25">
        <f>(IF(COUNTIF(课表!$H$169:$H$321,B86)&gt;=2,1,COUNTIF(课表!$H$169:$H$321,B86))+IF(COUNTIF(课表!$I$169:$I$321,B86)&gt;=2,1,COUNTIF(课表!$I$169:$I$321,B86))+IF(COUNTIF(课表!$J$169:$J$321,B86)&gt;=2,1,COUNTIF(课表!$J$169:$J$321,B86))+IF(COUNTIF(课表!$K$169:$K$321,B86)&gt;=2,1,COUNTIF(课表!$K$170:$K$321,B86)))*2</f>
        <v>4</v>
      </c>
      <c r="I86" s="25">
        <f>(IF(COUNTIF(课表!$M$169:$M$321,B86)&gt;=2,1,COUNTIF(课表!$M$169:$M$321,B86))+IF(COUNTIF(课表!$N$169:$N$321,B86)&gt;=2,1,COUNTIF(课表!$N$169:$N$321,B86))+IF(COUNTIF(课表!$O$169:$O$321,B86)&gt;=2,1,COUNTIF(课表!$O$169:$O$321,B86))+IF(COUNTIF(课表!$P$169:$P$321,B86)&gt;=2,1,COUNTIF(课表!$P$169:$P$321,B86)))*2</f>
        <v>0</v>
      </c>
      <c r="J86" s="25">
        <f>(IF(COUNTIF(课表!$R$169:$R$321,B86)&gt;=2,1,COUNTIF(课表!$R$169:$R$321,B86))+IF(COUNTIF(课表!$S$169:$S$321,B86)&gt;=2,1,COUNTIF(课表!$S$169:$S$321,B86))+IF(COUNTIF(课表!$T$169:$T$321,B86)&gt;=2,1,COUNTIF(课表!$T$169:$T$321,B86))+IF(COUNTIF(课表!$U$169:$U$321,B86)&gt;=2,1,COUNTIF(课表!$U$169:$U$321,B86)))*2</f>
        <v>0</v>
      </c>
      <c r="K86" s="25">
        <f>(IF(COUNTIF(课表!$W$169:$W$321,B86)&gt;=2,1,COUNTIF(课表!$W$169:$W$321,B86))+IF(COUNTIF(课表!$X$169:$X$321,B86)&gt;=2,1,COUNTIF(课表!$X$169:$X$321,B86)))*2+(IF(COUNTIF(课表!$Y$169:$Y$321,B86)&gt;=2,1,COUNTIF(课表!$Y$169:$Y$321,B86))+IF(COUNTIF(课表!$Z$169:$Z$321,B86)&gt;=2,1,COUNTIF(课表!$Z$169:$Z$321,B86)))*2</f>
        <v>2</v>
      </c>
      <c r="L86" s="25">
        <f>(IF(COUNTIF(课表!$AA$169:$AA$321,B86)&gt;=2,1,COUNTIF(课表!$AA$169:$AA$321,B86))+IF(COUNTIF(课表!$AB$169:$AB$321,B86)&gt;=2,1,COUNTIF(课表!$AB$169:$AB$321,B86))+IF(COUNTIF(课表!$AC$169:$AC$321,B86)&gt;=2,1,COUNTIF(课表!$AC$169:$AC$321,B86))+IF(COUNTIF(课表!$AD$169:$AD$321,B86)&gt;=2,1,COUNTIF(课表!$AD$169:$AD$321,B86)))*2</f>
        <v>0</v>
      </c>
      <c r="M86" s="25">
        <f>(IF(COUNTIF(课表!$AE$169:$AE$321,B86)&gt;=2,1,COUNTIF(课表!$AE$169:$AE$321,B86))+IF(COUNTIF(课表!$AF$169:$AF$321,B86)&gt;=2,1,COUNTIF(课表!$AF$169:$AF$321,B86))+IF(COUNTIF(课表!$AG$169:$AG$321,B86)&gt;=2,1,COUNTIF(课表!$AG$169:$AG$321,B86))+IF(COUNTIF(课表!$AH$169:$AH$321,B86)&gt;=2,1,COUNTIF(课表!$AH$169:$AH$321,B86)))*2</f>
        <v>0</v>
      </c>
      <c r="N86" s="25">
        <f t="shared" si="3"/>
        <v>6</v>
      </c>
    </row>
    <row r="87" ht="20.1" customHeight="1" spans="1:14">
      <c r="A87" s="22">
        <v>85</v>
      </c>
      <c r="B87" s="26" t="s">
        <v>1120</v>
      </c>
      <c r="C87" s="24" t="str">
        <f>VLOOKUP(B87,教师基础数据!$B$2:$G4725,3,FALSE)</f>
        <v>机械系</v>
      </c>
      <c r="D87" s="24" t="str">
        <f>VLOOKUP(B87,教师基础数据!$B$2:$G573,4,FALSE)</f>
        <v>专职</v>
      </c>
      <c r="E87" s="24" t="str">
        <f>VLOOKUP(B87,教师基础数据!$B$2:$G4606,5,FALSE)</f>
        <v>汽车营销与服务教研室</v>
      </c>
      <c r="F87" s="22">
        <f t="shared" si="2"/>
        <v>3</v>
      </c>
      <c r="G87" s="25">
        <f>(IF(COUNTIF(课表!$C$169:$C$321,B87)&gt;=2,1,COUNTIF(课表!$C$169:$C$321,B87))+IF(COUNTIF(课表!$D$169:$D$321,B87)&gt;=2,1,COUNTIF(课表!D$169:$D$321,B87))+IF(COUNTIF(课表!$E$170:$E$321,B87)&gt;=2,1,COUNTIF(课表!$E$170:$E$321,B87))+IF(COUNTIF(课表!$F$169:$F$321,B87)&gt;=2,1,COUNTIF(课表!$F$169:$F$321,B87)))*2</f>
        <v>0</v>
      </c>
      <c r="H87" s="25">
        <f>(IF(COUNTIF(课表!$H$169:$H$321,B87)&gt;=2,1,COUNTIF(课表!$H$169:$H$321,B87))+IF(COUNTIF(课表!$I$169:$I$321,B87)&gt;=2,1,COUNTIF(课表!$I$169:$I$321,B87))+IF(COUNTIF(课表!$J$169:$J$321,B87)&gt;=2,1,COUNTIF(课表!$J$169:$J$321,B87))+IF(COUNTIF(课表!$K$169:$K$321,B87)&gt;=2,1,COUNTIF(课表!$K$170:$K$321,B87)))*2</f>
        <v>4</v>
      </c>
      <c r="I87" s="25">
        <f>(IF(COUNTIF(课表!$M$169:$M$321,B87)&gt;=2,1,COUNTIF(课表!$M$169:$M$321,B87))+IF(COUNTIF(课表!$N$169:$N$321,B87)&gt;=2,1,COUNTIF(课表!$N$169:$N$321,B87))+IF(COUNTIF(课表!$O$169:$O$321,B87)&gt;=2,1,COUNTIF(课表!$O$169:$O$321,B87))+IF(COUNTIF(课表!$P$169:$P$321,B87)&gt;=2,1,COUNTIF(课表!$P$169:$P$321,B87)))*2</f>
        <v>4</v>
      </c>
      <c r="J87" s="25">
        <f>(IF(COUNTIF(课表!$R$169:$R$321,B87)&gt;=2,1,COUNTIF(课表!$R$169:$R$321,B87))+IF(COUNTIF(课表!$S$169:$S$321,B87)&gt;=2,1,COUNTIF(课表!$S$169:$S$321,B87))+IF(COUNTIF(课表!$T$169:$T$321,B87)&gt;=2,1,COUNTIF(课表!$T$169:$T$321,B87))+IF(COUNTIF(课表!$U$169:$U$321,B87)&gt;=2,1,COUNTIF(课表!$U$169:$U$321,B87)))*2</f>
        <v>0</v>
      </c>
      <c r="K87" s="25">
        <f>(IF(COUNTIF(课表!$W$169:$W$321,B87)&gt;=2,1,COUNTIF(课表!$W$169:$W$321,B87))+IF(COUNTIF(课表!$X$169:$X$321,B87)&gt;=2,1,COUNTIF(课表!$X$169:$X$321,B87)))*2+(IF(COUNTIF(课表!$Y$169:$Y$321,B87)&gt;=2,1,COUNTIF(课表!$Y$169:$Y$321,B87))+IF(COUNTIF(课表!$Z$169:$Z$321,B87)&gt;=2,1,COUNTIF(课表!$Z$169:$Z$321,B87)))*2</f>
        <v>4</v>
      </c>
      <c r="L87" s="25">
        <f>(IF(COUNTIF(课表!$AA$169:$AA$321,B87)&gt;=2,1,COUNTIF(课表!$AA$169:$AA$321,B87))+IF(COUNTIF(课表!$AB$169:$AB$321,B87)&gt;=2,1,COUNTIF(课表!$AB$169:$AB$321,B87))+IF(COUNTIF(课表!$AC$169:$AC$321,B87)&gt;=2,1,COUNTIF(课表!$AC$169:$AC$321,B87))+IF(COUNTIF(课表!$AD$169:$AD$321,B87)&gt;=2,1,COUNTIF(课表!$AD$169:$AD$321,B87)))*2</f>
        <v>0</v>
      </c>
      <c r="M87" s="25">
        <f>(IF(COUNTIF(课表!$AE$169:$AE$321,B87)&gt;=2,1,COUNTIF(课表!$AE$169:$AE$321,B87))+IF(COUNTIF(课表!$AF$169:$AF$321,B87)&gt;=2,1,COUNTIF(课表!$AF$169:$AF$321,B87))+IF(COUNTIF(课表!$AG$169:$AG$321,B87)&gt;=2,1,COUNTIF(课表!$AG$169:$AG$321,B87))+IF(COUNTIF(课表!$AH$169:$AH$321,B87)&gt;=2,1,COUNTIF(课表!$AH$169:$AH$321,B87)))*2</f>
        <v>0</v>
      </c>
      <c r="N87" s="25">
        <f t="shared" si="3"/>
        <v>12</v>
      </c>
    </row>
    <row r="88" ht="20.1" customHeight="1" spans="1:14">
      <c r="A88" s="22">
        <v>86</v>
      </c>
      <c r="B88" s="26" t="s">
        <v>1047</v>
      </c>
      <c r="C88" s="24" t="str">
        <f>VLOOKUP(B88,教师基础数据!$B$2:$G4738,3,FALSE)</f>
        <v>机械系</v>
      </c>
      <c r="D88" s="24" t="str">
        <f>VLOOKUP(B88,教师基础数据!$B$2:$G639,4,FALSE)</f>
        <v>专职</v>
      </c>
      <c r="E88" s="24" t="str">
        <f>VLOOKUP(B88,教师基础数据!$B$2:$G4672,5,FALSE)</f>
        <v>汽车营销与服务教研室</v>
      </c>
      <c r="F88" s="22">
        <f t="shared" si="2"/>
        <v>1</v>
      </c>
      <c r="G88" s="25">
        <f>(IF(COUNTIF(课表!$C$169:$C$321,B88)&gt;=2,1,COUNTIF(课表!$C$169:$C$321,B88))+IF(COUNTIF(课表!$D$169:$D$321,B88)&gt;=2,1,COUNTIF(课表!D$169:$D$321,B88))+IF(COUNTIF(课表!$E$170:$E$321,B88)&gt;=2,1,COUNTIF(课表!$E$170:$E$321,B88))+IF(COUNTIF(课表!$F$169:$F$321,B88)&gt;=2,1,COUNTIF(课表!$F$169:$F$321,B88)))*2</f>
        <v>0</v>
      </c>
      <c r="H88" s="25">
        <f>(IF(COUNTIF(课表!$H$169:$H$321,B88)&gt;=2,1,COUNTIF(课表!$H$169:$H$321,B88))+IF(COUNTIF(课表!$I$169:$I$321,B88)&gt;=2,1,COUNTIF(课表!$I$169:$I$321,B88))+IF(COUNTIF(课表!$J$169:$J$321,B88)&gt;=2,1,COUNTIF(课表!$J$169:$J$321,B88))+IF(COUNTIF(课表!$K$169:$K$321,B88)&gt;=2,1,COUNTIF(课表!$K$170:$K$321,B88)))*2</f>
        <v>0</v>
      </c>
      <c r="I88" s="25">
        <f>(IF(COUNTIF(课表!$M$169:$M$321,B88)&gt;=2,1,COUNTIF(课表!$M$169:$M$321,B88))+IF(COUNTIF(课表!$N$169:$N$321,B88)&gt;=2,1,COUNTIF(课表!$N$169:$N$321,B88))+IF(COUNTIF(课表!$O$169:$O$321,B88)&gt;=2,1,COUNTIF(课表!$O$169:$O$321,B88))+IF(COUNTIF(课表!$P$169:$P$321,B88)&gt;=2,1,COUNTIF(课表!$P$169:$P$321,B88)))*2</f>
        <v>0</v>
      </c>
      <c r="J88" s="25">
        <f>(IF(COUNTIF(课表!$R$169:$R$321,B88)&gt;=2,1,COUNTIF(课表!$R$169:$R$321,B88))+IF(COUNTIF(课表!$S$169:$S$321,B88)&gt;=2,1,COUNTIF(课表!$S$169:$S$321,B88))+IF(COUNTIF(课表!$T$169:$T$321,B88)&gt;=2,1,COUNTIF(课表!$T$169:$T$321,B88))+IF(COUNTIF(课表!$U$169:$U$321,B88)&gt;=2,1,COUNTIF(课表!$U$169:$U$321,B88)))*2</f>
        <v>4</v>
      </c>
      <c r="K88" s="25">
        <f>(IF(COUNTIF(课表!$W$169:$W$321,B88)&gt;=2,1,COUNTIF(课表!$W$169:$W$321,B88))+IF(COUNTIF(课表!$X$169:$X$321,B88)&gt;=2,1,COUNTIF(课表!$X$169:$X$321,B88)))*2+(IF(COUNTIF(课表!$Y$169:$Y$321,B88)&gt;=2,1,COUNTIF(课表!$Y$169:$Y$321,B88))+IF(COUNTIF(课表!$Z$169:$Z$321,B88)&gt;=2,1,COUNTIF(课表!$Z$169:$Z$321,B88)))*2</f>
        <v>0</v>
      </c>
      <c r="L88" s="25">
        <f>(IF(COUNTIF(课表!$AA$169:$AA$321,B88)&gt;=2,1,COUNTIF(课表!$AA$169:$AA$321,B88))+IF(COUNTIF(课表!$AB$169:$AB$321,B88)&gt;=2,1,COUNTIF(课表!$AB$169:$AB$321,B88))+IF(COUNTIF(课表!$AC$169:$AC$321,B88)&gt;=2,1,COUNTIF(课表!$AC$169:$AC$321,B88))+IF(COUNTIF(课表!$AD$169:$AD$321,B88)&gt;=2,1,COUNTIF(课表!$AD$169:$AD$321,B88)))*2</f>
        <v>0</v>
      </c>
      <c r="M88" s="25">
        <f>(IF(COUNTIF(课表!$AE$169:$AE$321,B88)&gt;=2,1,COUNTIF(课表!$AE$169:$AE$321,B88))+IF(COUNTIF(课表!$AF$169:$AF$321,B88)&gt;=2,1,COUNTIF(课表!$AF$169:$AF$321,B88))+IF(COUNTIF(课表!$AG$169:$AG$321,B88)&gt;=2,1,COUNTIF(课表!$AG$169:$AG$321,B88))+IF(COUNTIF(课表!$AH$169:$AH$321,B88)&gt;=2,1,COUNTIF(课表!$AH$169:$AH$321,B88)))*2</f>
        <v>0</v>
      </c>
      <c r="N88" s="25">
        <f t="shared" si="3"/>
        <v>4</v>
      </c>
    </row>
    <row r="89" ht="20.1" customHeight="1" spans="1:14">
      <c r="A89" s="22">
        <v>87</v>
      </c>
      <c r="B89" s="26" t="s">
        <v>1139</v>
      </c>
      <c r="C89" s="24" t="str">
        <f>VLOOKUP(B89,教师基础数据!$B$2:$G4460,3,FALSE)</f>
        <v>机械系</v>
      </c>
      <c r="D89" s="24" t="str">
        <f>VLOOKUP(B89,教师基础数据!$B$2:$G685,4,FALSE)</f>
        <v>专职</v>
      </c>
      <c r="E89" s="24" t="str">
        <f>VLOOKUP(B89,教师基础数据!$B$2:$G4718,5,FALSE)</f>
        <v>汽车营销与服务教研室</v>
      </c>
      <c r="F89" s="22">
        <f t="shared" si="2"/>
        <v>4</v>
      </c>
      <c r="G89" s="25">
        <f>(IF(COUNTIF(课表!$C$169:$C$321,B89)&gt;=2,1,COUNTIF(课表!$C$169:$C$321,B89))+IF(COUNTIF(课表!$D$169:$D$321,B89)&gt;=2,1,COUNTIF(课表!D$169:$D$321,B89))+IF(COUNTIF(课表!$E$170:$E$321,B89)&gt;=2,1,COUNTIF(课表!$E$170:$E$321,B89))+IF(COUNTIF(课表!$F$169:$F$321,B89)&gt;=2,1,COUNTIF(课表!$F$169:$F$321,B89)))*2</f>
        <v>4</v>
      </c>
      <c r="H89" s="25">
        <f>(IF(COUNTIF(课表!$H$169:$H$321,B89)&gt;=2,1,COUNTIF(课表!$H$169:$H$321,B89))+IF(COUNTIF(课表!$I$169:$I$321,B89)&gt;=2,1,COUNTIF(课表!$I$169:$I$321,B89))+IF(COUNTIF(课表!$J$169:$J$321,B89)&gt;=2,1,COUNTIF(课表!$J$169:$J$321,B89))+IF(COUNTIF(课表!$K$169:$K$321,B89)&gt;=2,1,COUNTIF(课表!$K$170:$K$321,B89)))*2</f>
        <v>0</v>
      </c>
      <c r="I89" s="25">
        <f>(IF(COUNTIF(课表!$M$169:$M$321,B89)&gt;=2,1,COUNTIF(课表!$M$169:$M$321,B89))+IF(COUNTIF(课表!$N$169:$N$321,B89)&gt;=2,1,COUNTIF(课表!$N$169:$N$321,B89))+IF(COUNTIF(课表!$O$169:$O$321,B89)&gt;=2,1,COUNTIF(课表!$O$169:$O$321,B89))+IF(COUNTIF(课表!$P$169:$P$321,B89)&gt;=2,1,COUNTIF(课表!$P$169:$P$321,B89)))*2</f>
        <v>2</v>
      </c>
      <c r="J89" s="25">
        <f>(IF(COUNTIF(课表!$R$169:$R$321,B89)&gt;=2,1,COUNTIF(课表!$R$169:$R$321,B89))+IF(COUNTIF(课表!$S$169:$S$321,B89)&gt;=2,1,COUNTIF(课表!$S$169:$S$321,B89))+IF(COUNTIF(课表!$T$169:$T$321,B89)&gt;=2,1,COUNTIF(课表!$T$169:$T$321,B89))+IF(COUNTIF(课表!$U$169:$U$321,B89)&gt;=2,1,COUNTIF(课表!$U$169:$U$321,B89)))*2</f>
        <v>2</v>
      </c>
      <c r="K89" s="25">
        <f>(IF(COUNTIF(课表!$W$169:$W$321,B89)&gt;=2,1,COUNTIF(课表!$W$169:$W$321,B89))+IF(COUNTIF(课表!$X$169:$X$321,B89)&gt;=2,1,COUNTIF(课表!$X$169:$X$321,B89)))*2+(IF(COUNTIF(课表!$Y$169:$Y$321,B89)&gt;=2,1,COUNTIF(课表!$Y$169:$Y$321,B89))+IF(COUNTIF(课表!$Z$169:$Z$321,B89)&gt;=2,1,COUNTIF(课表!$Z$169:$Z$321,B89)))*2</f>
        <v>4</v>
      </c>
      <c r="L89" s="25">
        <f>(IF(COUNTIF(课表!$AA$169:$AA$321,B89)&gt;=2,1,COUNTIF(课表!$AA$169:$AA$321,B89))+IF(COUNTIF(课表!$AB$169:$AB$321,B89)&gt;=2,1,COUNTIF(课表!$AB$169:$AB$321,B89))+IF(COUNTIF(课表!$AC$169:$AC$321,B89)&gt;=2,1,COUNTIF(课表!$AC$169:$AC$321,B89))+IF(COUNTIF(课表!$AD$169:$AD$321,B89)&gt;=2,1,COUNTIF(课表!$AD$169:$AD$321,B89)))*2</f>
        <v>0</v>
      </c>
      <c r="M89" s="25">
        <f>(IF(COUNTIF(课表!$AE$169:$AE$321,B89)&gt;=2,1,COUNTIF(课表!$AE$169:$AE$321,B89))+IF(COUNTIF(课表!$AF$169:$AF$321,B89)&gt;=2,1,COUNTIF(课表!$AF$169:$AF$321,B89))+IF(COUNTIF(课表!$AG$169:$AG$321,B89)&gt;=2,1,COUNTIF(课表!$AG$169:$AG$321,B89))+IF(COUNTIF(课表!$AH$169:$AH$321,B89)&gt;=2,1,COUNTIF(课表!$AH$169:$AH$321,B89)))*2</f>
        <v>0</v>
      </c>
      <c r="N89" s="25">
        <f t="shared" si="3"/>
        <v>12</v>
      </c>
    </row>
    <row r="90" ht="20.1" customHeight="1" spans="1:14">
      <c r="A90" s="22">
        <v>88</v>
      </c>
      <c r="B90" s="26" t="s">
        <v>976</v>
      </c>
      <c r="C90" s="24" t="str">
        <f>VLOOKUP(B90,教师基础数据!$B$2:$G4799,3,FALSE)</f>
        <v>机械系</v>
      </c>
      <c r="D90" s="24" t="str">
        <f>VLOOKUP(B90,教师基础数据!$B$2:$G578,4,FALSE)</f>
        <v>专职</v>
      </c>
      <c r="E90" s="24" t="str">
        <f>VLOOKUP(B90,教师基础数据!$B$2:$G4611,5,FALSE)</f>
        <v>汽车营销与服务教研室</v>
      </c>
      <c r="F90" s="22">
        <f t="shared" si="2"/>
        <v>3</v>
      </c>
      <c r="G90" s="25">
        <f>(IF(COUNTIF(课表!$C$169:$C$321,B90)&gt;=2,1,COUNTIF(课表!$C$169:$C$321,B90))+IF(COUNTIF(课表!$D$169:$D$321,B90)&gt;=2,1,COUNTIF(课表!D$169:$D$321,B90))+IF(COUNTIF(课表!$E$170:$E$321,B90)&gt;=2,1,COUNTIF(课表!$E$170:$E$321,B90))+IF(COUNTIF(课表!$F$169:$F$321,B90)&gt;=2,1,COUNTIF(课表!$F$169:$F$321,B90)))*2</f>
        <v>4</v>
      </c>
      <c r="H90" s="25">
        <f>(IF(COUNTIF(课表!$H$169:$H$321,B90)&gt;=2,1,COUNTIF(课表!$H$169:$H$321,B90))+IF(COUNTIF(课表!$I$169:$I$321,B90)&gt;=2,1,COUNTIF(课表!$I$169:$I$321,B90))+IF(COUNTIF(课表!$J$169:$J$321,B90)&gt;=2,1,COUNTIF(课表!$J$169:$J$321,B90))+IF(COUNTIF(课表!$K$169:$K$321,B90)&gt;=2,1,COUNTIF(课表!$K$170:$K$321,B90)))*2</f>
        <v>0</v>
      </c>
      <c r="I90" s="25">
        <f>(IF(COUNTIF(课表!$M$169:$M$321,B90)&gt;=2,1,COUNTIF(课表!$M$169:$M$321,B90))+IF(COUNTIF(课表!$N$169:$N$321,B90)&gt;=2,1,COUNTIF(课表!$N$169:$N$321,B90))+IF(COUNTIF(课表!$O$169:$O$321,B90)&gt;=2,1,COUNTIF(课表!$O$169:$O$321,B90))+IF(COUNTIF(课表!$P$169:$P$321,B90)&gt;=2,1,COUNTIF(课表!$P$169:$P$321,B90)))*2</f>
        <v>6</v>
      </c>
      <c r="J90" s="25">
        <f>(IF(COUNTIF(课表!$R$169:$R$321,B90)&gt;=2,1,COUNTIF(课表!$R$169:$R$321,B90))+IF(COUNTIF(课表!$S$169:$S$321,B90)&gt;=2,1,COUNTIF(课表!$S$169:$S$321,B90))+IF(COUNTIF(课表!$T$169:$T$321,B90)&gt;=2,1,COUNTIF(课表!$T$169:$T$321,B90))+IF(COUNTIF(课表!$U$169:$U$321,B90)&gt;=2,1,COUNTIF(课表!$U$169:$U$321,B90)))*2</f>
        <v>4</v>
      </c>
      <c r="K90" s="25">
        <f>(IF(COUNTIF(课表!$W$169:$W$321,B90)&gt;=2,1,COUNTIF(课表!$W$169:$W$321,B90))+IF(COUNTIF(课表!$X$169:$X$321,B90)&gt;=2,1,COUNTIF(课表!$X$169:$X$321,B90)))*2+(IF(COUNTIF(课表!$Y$169:$Y$321,B90)&gt;=2,1,COUNTIF(课表!$Y$169:$Y$321,B90))+IF(COUNTIF(课表!$Z$169:$Z$321,B90)&gt;=2,1,COUNTIF(课表!$Z$169:$Z$321,B90)))*2</f>
        <v>0</v>
      </c>
      <c r="L90" s="25">
        <f>(IF(COUNTIF(课表!$AA$169:$AA$321,B90)&gt;=2,1,COUNTIF(课表!$AA$169:$AA$321,B90))+IF(COUNTIF(课表!$AB$169:$AB$321,B90)&gt;=2,1,COUNTIF(课表!$AB$169:$AB$321,B90))+IF(COUNTIF(课表!$AC$169:$AC$321,B90)&gt;=2,1,COUNTIF(课表!$AC$169:$AC$321,B90))+IF(COUNTIF(课表!$AD$169:$AD$321,B90)&gt;=2,1,COUNTIF(课表!$AD$169:$AD$321,B90)))*2</f>
        <v>0</v>
      </c>
      <c r="M90" s="25">
        <f>(IF(COUNTIF(课表!$AE$169:$AE$321,B90)&gt;=2,1,COUNTIF(课表!$AE$169:$AE$321,B90))+IF(COUNTIF(课表!$AF$169:$AF$321,B90)&gt;=2,1,COUNTIF(课表!$AF$169:$AF$321,B90))+IF(COUNTIF(课表!$AG$169:$AG$321,B90)&gt;=2,1,COUNTIF(课表!$AG$169:$AG$321,B90))+IF(COUNTIF(课表!$AH$169:$AH$321,B90)&gt;=2,1,COUNTIF(课表!$AH$169:$AH$321,B90)))*2</f>
        <v>0</v>
      </c>
      <c r="N90" s="25">
        <f t="shared" si="3"/>
        <v>14</v>
      </c>
    </row>
    <row r="91" ht="20.1" customHeight="1" spans="1:14">
      <c r="A91" s="22">
        <v>89</v>
      </c>
      <c r="B91" s="23" t="s">
        <v>1361</v>
      </c>
      <c r="C91" s="24" t="str">
        <f>VLOOKUP(B91,教师基础数据!$B$2:$G4577,3,FALSE)</f>
        <v>机械系</v>
      </c>
      <c r="D91" s="24" t="str">
        <f>VLOOKUP(B91,教师基础数据!$B$2:$G667,4,FALSE)</f>
        <v>兼职</v>
      </c>
      <c r="E91" s="24" t="str">
        <f>VLOOKUP(B91,教师基础数据!$B$2:$G4700,5,FALSE)</f>
        <v>汽车运用与维修教研室</v>
      </c>
      <c r="F91" s="22">
        <f t="shared" si="2"/>
        <v>3</v>
      </c>
      <c r="G91" s="25">
        <f>(IF(COUNTIF(课表!$C$169:$C$321,B91)&gt;=2,1,COUNTIF(课表!$C$169:$C$321,B91))+IF(COUNTIF(课表!$D$169:$D$321,B91)&gt;=2,1,COUNTIF(课表!D$169:$D$321,B91))+IF(COUNTIF(课表!$E$170:$E$321,B91)&gt;=2,1,COUNTIF(课表!$E$170:$E$321,B91))+IF(COUNTIF(课表!$F$169:$F$321,B91)&gt;=2,1,COUNTIF(课表!$F$169:$F$321,B91)))*2</f>
        <v>0</v>
      </c>
      <c r="H91" s="25">
        <f>(IF(COUNTIF(课表!$H$169:$H$321,B91)&gt;=2,1,COUNTIF(课表!$H$169:$H$321,B91))+IF(COUNTIF(课表!$I$169:$I$321,B91)&gt;=2,1,COUNTIF(课表!$I$169:$I$321,B91))+IF(COUNTIF(课表!$J$169:$J$321,B91)&gt;=2,1,COUNTIF(课表!$J$169:$J$321,B91))+IF(COUNTIF(课表!$K$169:$K$321,B91)&gt;=2,1,COUNTIF(课表!$K$170:$K$321,B91)))*2</f>
        <v>4</v>
      </c>
      <c r="I91" s="25">
        <f>(IF(COUNTIF(课表!$M$169:$M$321,B91)&gt;=2,1,COUNTIF(课表!$M$169:$M$321,B91))+IF(COUNTIF(课表!$N$169:$N$321,B91)&gt;=2,1,COUNTIF(课表!$N$169:$N$321,B91))+IF(COUNTIF(课表!$O$169:$O$321,B91)&gt;=2,1,COUNTIF(课表!$O$169:$O$321,B91))+IF(COUNTIF(课表!$P$169:$P$321,B91)&gt;=2,1,COUNTIF(课表!$P$169:$P$321,B91)))*2</f>
        <v>4</v>
      </c>
      <c r="J91" s="25">
        <f>(IF(COUNTIF(课表!$R$169:$R$321,B91)&gt;=2,1,COUNTIF(课表!$R$169:$R$321,B91))+IF(COUNTIF(课表!$S$169:$S$321,B91)&gt;=2,1,COUNTIF(课表!$S$169:$S$321,B91))+IF(COUNTIF(课表!$T$169:$T$321,B91)&gt;=2,1,COUNTIF(课表!$T$169:$T$321,B91))+IF(COUNTIF(课表!$U$169:$U$321,B91)&gt;=2,1,COUNTIF(课表!$U$169:$U$321,B91)))*2</f>
        <v>4</v>
      </c>
      <c r="K91" s="25">
        <f>(IF(COUNTIF(课表!$W$169:$W$321,B91)&gt;=2,1,COUNTIF(课表!$W$169:$W$321,B91))+IF(COUNTIF(课表!$X$169:$X$321,B91)&gt;=2,1,COUNTIF(课表!$X$169:$X$321,B91)))*2+(IF(COUNTIF(课表!$Y$169:$Y$321,B91)&gt;=2,1,COUNTIF(课表!$Y$169:$Y$321,B91))+IF(COUNTIF(课表!$Z$169:$Z$321,B91)&gt;=2,1,COUNTIF(课表!$Z$169:$Z$321,B91)))*2</f>
        <v>0</v>
      </c>
      <c r="L91" s="25">
        <f>(IF(COUNTIF(课表!$AA$169:$AA$321,B91)&gt;=2,1,COUNTIF(课表!$AA$169:$AA$321,B91))+IF(COUNTIF(课表!$AB$169:$AB$321,B91)&gt;=2,1,COUNTIF(课表!$AB$169:$AB$321,B91))+IF(COUNTIF(课表!$AC$169:$AC$321,B91)&gt;=2,1,COUNTIF(课表!$AC$169:$AC$321,B91))+IF(COUNTIF(课表!$AD$169:$AD$321,B91)&gt;=2,1,COUNTIF(课表!$AD$169:$AD$321,B91)))*2</f>
        <v>0</v>
      </c>
      <c r="M91" s="25">
        <f>(IF(COUNTIF(课表!$AE$169:$AE$321,B91)&gt;=2,1,COUNTIF(课表!$AE$169:$AE$321,B91))+IF(COUNTIF(课表!$AF$169:$AF$321,B91)&gt;=2,1,COUNTIF(课表!$AF$169:$AF$321,B91))+IF(COUNTIF(课表!$AG$169:$AG$321,B91)&gt;=2,1,COUNTIF(课表!$AG$169:$AG$321,B91))+IF(COUNTIF(课表!$AH$169:$AH$321,B91)&gt;=2,1,COUNTIF(课表!$AH$169:$AH$321,B91)))*2</f>
        <v>0</v>
      </c>
      <c r="N91" s="25">
        <f t="shared" si="3"/>
        <v>12</v>
      </c>
    </row>
    <row r="92" ht="20.1" customHeight="1" spans="1:14">
      <c r="A92" s="22">
        <v>90</v>
      </c>
      <c r="B92" s="26" t="s">
        <v>1627</v>
      </c>
      <c r="C92" s="24" t="str">
        <f>VLOOKUP(B92,教师基础数据!$B$2:$G4814,3,FALSE)</f>
        <v>机械系</v>
      </c>
      <c r="D92" s="24" t="str">
        <f>VLOOKUP(B92,教师基础数据!$B$2:$G567,4,FALSE)</f>
        <v>兼职</v>
      </c>
      <c r="E92" s="24" t="str">
        <f>VLOOKUP(B92,教师基础数据!$B$2:$G4600,5,FALSE)</f>
        <v>汽车运用与维修教研室</v>
      </c>
      <c r="F92" s="22">
        <f t="shared" si="2"/>
        <v>0</v>
      </c>
      <c r="G92" s="25">
        <f>(IF(COUNTIF(课表!$C$169:$C$321,B92)&gt;=2,1,COUNTIF(课表!$C$169:$C$321,B92))+IF(COUNTIF(课表!$D$169:$D$321,B92)&gt;=2,1,COUNTIF(课表!D$169:$D$321,B92))+IF(COUNTIF(课表!$E$170:$E$321,B92)&gt;=2,1,COUNTIF(课表!$E$170:$E$321,B92))+IF(COUNTIF(课表!$F$169:$F$321,B92)&gt;=2,1,COUNTIF(课表!$F$169:$F$321,B92)))*2</f>
        <v>0</v>
      </c>
      <c r="H92" s="25">
        <f>(IF(COUNTIF(课表!$H$169:$H$321,B92)&gt;=2,1,COUNTIF(课表!$H$169:$H$321,B92))+IF(COUNTIF(课表!$I$169:$I$321,B92)&gt;=2,1,COUNTIF(课表!$I$169:$I$321,B92))+IF(COUNTIF(课表!$J$169:$J$321,B92)&gt;=2,1,COUNTIF(课表!$J$169:$J$321,B92))+IF(COUNTIF(课表!$K$169:$K$321,B92)&gt;=2,1,COUNTIF(课表!$K$170:$K$321,B92)))*2</f>
        <v>0</v>
      </c>
      <c r="I92" s="25">
        <f>(IF(COUNTIF(课表!$M$169:$M$321,B92)&gt;=2,1,COUNTIF(课表!$M$169:$M$321,B92))+IF(COUNTIF(课表!$N$169:$N$321,B92)&gt;=2,1,COUNTIF(课表!$N$169:$N$321,B92))+IF(COUNTIF(课表!$O$169:$O$321,B92)&gt;=2,1,COUNTIF(课表!$O$169:$O$321,B92))+IF(COUNTIF(课表!$P$169:$P$321,B92)&gt;=2,1,COUNTIF(课表!$P$169:$P$321,B92)))*2</f>
        <v>0</v>
      </c>
      <c r="J92" s="25">
        <f>(IF(COUNTIF(课表!$R$169:$R$321,B92)&gt;=2,1,COUNTIF(课表!$R$169:$R$321,B92))+IF(COUNTIF(课表!$S$169:$S$321,B92)&gt;=2,1,COUNTIF(课表!$S$169:$S$321,B92))+IF(COUNTIF(课表!$T$169:$T$321,B92)&gt;=2,1,COUNTIF(课表!$T$169:$T$321,B92))+IF(COUNTIF(课表!$U$169:$U$321,B92)&gt;=2,1,COUNTIF(课表!$U$169:$U$321,B92)))*2</f>
        <v>0</v>
      </c>
      <c r="K92" s="25">
        <f>(IF(COUNTIF(课表!$W$169:$W$321,B92)&gt;=2,1,COUNTIF(课表!$W$169:$W$321,B92))+IF(COUNTIF(课表!$X$169:$X$321,B92)&gt;=2,1,COUNTIF(课表!$X$169:$X$321,B92)))*2+(IF(COUNTIF(课表!$Y$169:$Y$321,B92)&gt;=2,1,COUNTIF(课表!$Y$169:$Y$321,B92))+IF(COUNTIF(课表!$Z$169:$Z$321,B92)&gt;=2,1,COUNTIF(课表!$Z$169:$Z$321,B92)))*2</f>
        <v>0</v>
      </c>
      <c r="L92" s="25">
        <f>(IF(COUNTIF(课表!$AA$169:$AA$321,B92)&gt;=2,1,COUNTIF(课表!$AA$169:$AA$321,B92))+IF(COUNTIF(课表!$AB$169:$AB$321,B92)&gt;=2,1,COUNTIF(课表!$AB$169:$AB$321,B92))+IF(COUNTIF(课表!$AC$169:$AC$321,B92)&gt;=2,1,COUNTIF(课表!$AC$169:$AC$321,B92))+IF(COUNTIF(课表!$AD$169:$AD$321,B92)&gt;=2,1,COUNTIF(课表!$AD$169:$AD$321,B92)))*2</f>
        <v>0</v>
      </c>
      <c r="M92" s="25">
        <f>(IF(COUNTIF(课表!$AE$169:$AE$321,B92)&gt;=2,1,COUNTIF(课表!$AE$169:$AE$321,B92))+IF(COUNTIF(课表!$AF$169:$AF$321,B92)&gt;=2,1,COUNTIF(课表!$AF$169:$AF$321,B92))+IF(COUNTIF(课表!$AG$169:$AG$321,B92)&gt;=2,1,COUNTIF(课表!$AG$169:$AG$321,B92))+IF(COUNTIF(课表!$AH$169:$AH$321,B92)&gt;=2,1,COUNTIF(课表!$AH$169:$AH$321,B92)))*2</f>
        <v>0</v>
      </c>
      <c r="N92" s="25">
        <f t="shared" si="3"/>
        <v>0</v>
      </c>
    </row>
    <row r="93" ht="20.1" customHeight="1" spans="1:14">
      <c r="A93" s="22">
        <v>91</v>
      </c>
      <c r="B93" s="26" t="s">
        <v>1117</v>
      </c>
      <c r="C93" s="24" t="str">
        <f>VLOOKUP(B93,教师基础数据!$B$2:$G4703,3,FALSE)</f>
        <v>机械系</v>
      </c>
      <c r="D93" s="24" t="str">
        <f>VLOOKUP(B93,教师基础数据!$B$2:$G702,4,FALSE)</f>
        <v>兼职</v>
      </c>
      <c r="E93" s="24" t="str">
        <f>VLOOKUP(B93,教师基础数据!$B$2:$G4736,5,FALSE)</f>
        <v>汽车运用与维修教研室</v>
      </c>
      <c r="F93" s="22">
        <f t="shared" si="2"/>
        <v>3</v>
      </c>
      <c r="G93" s="25">
        <f>(IF(COUNTIF(课表!$C$169:$C$321,B93)&gt;=2,1,COUNTIF(课表!$C$169:$C$321,B93))+IF(COUNTIF(课表!$D$169:$D$321,B93)&gt;=2,1,COUNTIF(课表!D$169:$D$321,B93))+IF(COUNTIF(课表!$E$170:$E$321,B93)&gt;=2,1,COUNTIF(课表!$E$170:$E$321,B93))+IF(COUNTIF(课表!$F$169:$F$321,B93)&gt;=2,1,COUNTIF(课表!$F$169:$F$321,B93)))*2</f>
        <v>0</v>
      </c>
      <c r="H93" s="25">
        <f>(IF(COUNTIF(课表!$H$169:$H$321,B93)&gt;=2,1,COUNTIF(课表!$H$169:$H$321,B93))+IF(COUNTIF(课表!$I$169:$I$321,B93)&gt;=2,1,COUNTIF(课表!$I$169:$I$321,B93))+IF(COUNTIF(课表!$J$169:$J$321,B93)&gt;=2,1,COUNTIF(课表!$J$169:$J$321,B93))+IF(COUNTIF(课表!$K$169:$K$321,B93)&gt;=2,1,COUNTIF(课表!$K$170:$K$321,B93)))*2</f>
        <v>2</v>
      </c>
      <c r="I93" s="25">
        <f>(IF(COUNTIF(课表!$M$169:$M$321,B93)&gt;=2,1,COUNTIF(课表!$M$169:$M$321,B93))+IF(COUNTIF(课表!$N$169:$N$321,B93)&gt;=2,1,COUNTIF(课表!$N$169:$N$321,B93))+IF(COUNTIF(课表!$O$169:$O$321,B93)&gt;=2,1,COUNTIF(课表!$O$169:$O$321,B93))+IF(COUNTIF(课表!$P$169:$P$321,B93)&gt;=2,1,COUNTIF(课表!$P$169:$P$321,B93)))*2</f>
        <v>2</v>
      </c>
      <c r="J93" s="25">
        <f>(IF(COUNTIF(课表!$R$169:$R$321,B93)&gt;=2,1,COUNTIF(课表!$R$169:$R$321,B93))+IF(COUNTIF(课表!$S$169:$S$321,B93)&gt;=2,1,COUNTIF(课表!$S$169:$S$321,B93))+IF(COUNTIF(课表!$T$169:$T$321,B93)&gt;=2,1,COUNTIF(课表!$T$169:$T$321,B93))+IF(COUNTIF(课表!$U$169:$U$321,B93)&gt;=2,1,COUNTIF(课表!$U$169:$U$321,B93)))*2</f>
        <v>2</v>
      </c>
      <c r="K93" s="25">
        <f>(IF(COUNTIF(课表!$W$169:$W$321,B93)&gt;=2,1,COUNTIF(课表!$W$169:$W$321,B93))+IF(COUNTIF(课表!$X$169:$X$321,B93)&gt;=2,1,COUNTIF(课表!$X$169:$X$321,B93)))*2+(IF(COUNTIF(课表!$Y$169:$Y$321,B93)&gt;=2,1,COUNTIF(课表!$Y$169:$Y$321,B93))+IF(COUNTIF(课表!$Z$169:$Z$321,B93)&gt;=2,1,COUNTIF(课表!$Z$169:$Z$321,B93)))*2</f>
        <v>0</v>
      </c>
      <c r="L93" s="25">
        <f>(IF(COUNTIF(课表!$AA$169:$AA$321,B93)&gt;=2,1,COUNTIF(课表!$AA$169:$AA$321,B93))+IF(COUNTIF(课表!$AB$169:$AB$321,B93)&gt;=2,1,COUNTIF(课表!$AB$169:$AB$321,B93))+IF(COUNTIF(课表!$AC$169:$AC$321,B93)&gt;=2,1,COUNTIF(课表!$AC$169:$AC$321,B93))+IF(COUNTIF(课表!$AD$169:$AD$321,B93)&gt;=2,1,COUNTIF(课表!$AD$169:$AD$321,B93)))*2</f>
        <v>0</v>
      </c>
      <c r="M93" s="25">
        <f>(IF(COUNTIF(课表!$AE$169:$AE$321,B93)&gt;=2,1,COUNTIF(课表!$AE$169:$AE$321,B93))+IF(COUNTIF(课表!$AF$169:$AF$321,B93)&gt;=2,1,COUNTIF(课表!$AF$169:$AF$321,B93))+IF(COUNTIF(课表!$AG$169:$AG$321,B93)&gt;=2,1,COUNTIF(课表!$AG$169:$AG$321,B93))+IF(COUNTIF(课表!$AH$169:$AH$321,B93)&gt;=2,1,COUNTIF(课表!$AH$169:$AH$321,B93)))*2</f>
        <v>0</v>
      </c>
      <c r="N93" s="25">
        <f t="shared" si="3"/>
        <v>6</v>
      </c>
    </row>
    <row r="94" ht="20.1" customHeight="1" spans="1:14">
      <c r="A94" s="22">
        <v>92</v>
      </c>
      <c r="B94" s="23" t="s">
        <v>1628</v>
      </c>
      <c r="C94" s="24" t="str">
        <f>VLOOKUP(B94,教师基础数据!$B$2:$G4750,3,FALSE)</f>
        <v>机械系</v>
      </c>
      <c r="D94" s="24" t="str">
        <f>VLOOKUP(B94,教师基础数据!$B$2:$G461,4,FALSE)</f>
        <v>外聘</v>
      </c>
      <c r="E94" s="24" t="str">
        <f>VLOOKUP(B94,教师基础数据!$B$2:$G4494,5,FALSE)</f>
        <v>汽车运用与维修教研室</v>
      </c>
      <c r="F94" s="22">
        <f t="shared" si="2"/>
        <v>0</v>
      </c>
      <c r="G94" s="25">
        <f>(IF(COUNTIF(课表!$C$169:$C$321,B94)&gt;=2,1,COUNTIF(课表!$C$169:$C$321,B94))+IF(COUNTIF(课表!$D$169:$D$321,B94)&gt;=2,1,COUNTIF(课表!D$169:$D$321,B94))+IF(COUNTIF(课表!$E$170:$E$321,B94)&gt;=2,1,COUNTIF(课表!$E$170:$E$321,B94))+IF(COUNTIF(课表!$F$169:$F$321,B94)&gt;=2,1,COUNTIF(课表!$F$169:$F$321,B94)))*2</f>
        <v>0</v>
      </c>
      <c r="H94" s="25">
        <f>(IF(COUNTIF(课表!$H$169:$H$321,B94)&gt;=2,1,COUNTIF(课表!$H$169:$H$321,B94))+IF(COUNTIF(课表!$I$169:$I$321,B94)&gt;=2,1,COUNTIF(课表!$I$169:$I$321,B94))+IF(COUNTIF(课表!$J$169:$J$321,B94)&gt;=2,1,COUNTIF(课表!$J$169:$J$321,B94))+IF(COUNTIF(课表!$K$169:$K$321,B94)&gt;=2,1,COUNTIF(课表!$K$170:$K$321,B94)))*2</f>
        <v>0</v>
      </c>
      <c r="I94" s="25">
        <f>(IF(COUNTIF(课表!$M$169:$M$321,B94)&gt;=2,1,COUNTIF(课表!$M$169:$M$321,B94))+IF(COUNTIF(课表!$N$169:$N$321,B94)&gt;=2,1,COUNTIF(课表!$N$169:$N$321,B94))+IF(COUNTIF(课表!$O$169:$O$321,B94)&gt;=2,1,COUNTIF(课表!$O$169:$O$321,B94))+IF(COUNTIF(课表!$P$169:$P$321,B94)&gt;=2,1,COUNTIF(课表!$P$169:$P$321,B94)))*2</f>
        <v>0</v>
      </c>
      <c r="J94" s="25">
        <f>(IF(COUNTIF(课表!$R$169:$R$321,B94)&gt;=2,1,COUNTIF(课表!$R$169:$R$321,B94))+IF(COUNTIF(课表!$S$169:$S$321,B94)&gt;=2,1,COUNTIF(课表!$S$169:$S$321,B94))+IF(COUNTIF(课表!$T$169:$T$321,B94)&gt;=2,1,COUNTIF(课表!$T$169:$T$321,B94))+IF(COUNTIF(课表!$U$169:$U$321,B94)&gt;=2,1,COUNTIF(课表!$U$169:$U$321,B94)))*2</f>
        <v>0</v>
      </c>
      <c r="K94" s="25">
        <f>(IF(COUNTIF(课表!$W$169:$W$321,B94)&gt;=2,1,COUNTIF(课表!$W$169:$W$321,B94))+IF(COUNTIF(课表!$X$169:$X$321,B94)&gt;=2,1,COUNTIF(课表!$X$169:$X$321,B94)))*2+(IF(COUNTIF(课表!$Y$169:$Y$321,B94)&gt;=2,1,COUNTIF(课表!$Y$169:$Y$321,B94))+IF(COUNTIF(课表!$Z$169:$Z$321,B94)&gt;=2,1,COUNTIF(课表!$Z$169:$Z$321,B94)))*2</f>
        <v>0</v>
      </c>
      <c r="L94" s="25">
        <f>(IF(COUNTIF(课表!$AA$169:$AA$321,B94)&gt;=2,1,COUNTIF(课表!$AA$169:$AA$321,B94))+IF(COUNTIF(课表!$AB$169:$AB$321,B94)&gt;=2,1,COUNTIF(课表!$AB$169:$AB$321,B94))+IF(COUNTIF(课表!$AC$169:$AC$321,B94)&gt;=2,1,COUNTIF(课表!$AC$169:$AC$321,B94))+IF(COUNTIF(课表!$AD$169:$AD$321,B94)&gt;=2,1,COUNTIF(课表!$AD$169:$AD$321,B94)))*2</f>
        <v>0</v>
      </c>
      <c r="M94" s="25">
        <f>(IF(COUNTIF(课表!$AE$169:$AE$321,B94)&gt;=2,1,COUNTIF(课表!$AE$169:$AE$321,B94))+IF(COUNTIF(课表!$AF$169:$AF$321,B94)&gt;=2,1,COUNTIF(课表!$AF$169:$AF$321,B94))+IF(COUNTIF(课表!$AG$169:$AG$321,B94)&gt;=2,1,COUNTIF(课表!$AG$169:$AG$321,B94))+IF(COUNTIF(课表!$AH$169:$AH$321,B94)&gt;=2,1,COUNTIF(课表!$AH$169:$AH$321,B94)))*2</f>
        <v>0</v>
      </c>
      <c r="N94" s="25">
        <f t="shared" si="3"/>
        <v>0</v>
      </c>
    </row>
    <row r="95" ht="20.1" customHeight="1" spans="1:14">
      <c r="A95" s="22">
        <v>93</v>
      </c>
      <c r="B95" s="23" t="s">
        <v>1128</v>
      </c>
      <c r="C95" s="24" t="str">
        <f>VLOOKUP(B95,教师基础数据!$B$2:$G4809,3,FALSE)</f>
        <v>机械系</v>
      </c>
      <c r="D95" s="24" t="str">
        <f>VLOOKUP(B95,教师基础数据!$B$2:$G562,4,FALSE)</f>
        <v>外聘</v>
      </c>
      <c r="E95" s="24" t="str">
        <f>VLOOKUP(B95,教师基础数据!$B$2:$G4595,5,FALSE)</f>
        <v>汽车运用与维修教研室</v>
      </c>
      <c r="F95" s="22">
        <f t="shared" si="2"/>
        <v>3</v>
      </c>
      <c r="G95" s="25">
        <f>(IF(COUNTIF(课表!$C$169:$C$321,B95)&gt;=2,1,COUNTIF(课表!$C$169:$C$321,B95))+IF(COUNTIF(课表!$D$169:$D$321,B95)&gt;=2,1,COUNTIF(课表!D$169:$D$321,B95))+IF(COUNTIF(课表!$E$170:$E$321,B95)&gt;=2,1,COUNTIF(课表!$E$170:$E$321,B95))+IF(COUNTIF(课表!$F$169:$F$321,B95)&gt;=2,1,COUNTIF(课表!$F$169:$F$321,B95)))*2</f>
        <v>0</v>
      </c>
      <c r="H95" s="25">
        <f>(IF(COUNTIF(课表!$H$169:$H$321,B95)&gt;=2,1,COUNTIF(课表!$H$169:$H$321,B95))+IF(COUNTIF(课表!$I$169:$I$321,B95)&gt;=2,1,COUNTIF(课表!$I$169:$I$321,B95))+IF(COUNTIF(课表!$J$169:$J$321,B95)&gt;=2,1,COUNTIF(课表!$J$169:$J$321,B95))+IF(COUNTIF(课表!$K$169:$K$321,B95)&gt;=2,1,COUNTIF(课表!$K$170:$K$321,B95)))*2</f>
        <v>2</v>
      </c>
      <c r="I95" s="25">
        <f>(IF(COUNTIF(课表!$M$169:$M$321,B95)&gt;=2,1,COUNTIF(课表!$M$169:$M$321,B95))+IF(COUNTIF(课表!$N$169:$N$321,B95)&gt;=2,1,COUNTIF(课表!$N$169:$N$321,B95))+IF(COUNTIF(课表!$O$169:$O$321,B95)&gt;=2,1,COUNTIF(课表!$O$169:$O$321,B95))+IF(COUNTIF(课表!$P$169:$P$321,B95)&gt;=2,1,COUNTIF(课表!$P$169:$P$321,B95)))*2</f>
        <v>0</v>
      </c>
      <c r="J95" s="25">
        <f>(IF(COUNTIF(课表!$R$169:$R$321,B95)&gt;=2,1,COUNTIF(课表!$R$169:$R$321,B95))+IF(COUNTIF(课表!$S$169:$S$321,B95)&gt;=2,1,COUNTIF(课表!$S$169:$S$321,B95))+IF(COUNTIF(课表!$T$169:$T$321,B95)&gt;=2,1,COUNTIF(课表!$T$169:$T$321,B95))+IF(COUNTIF(课表!$U$169:$U$321,B95)&gt;=2,1,COUNTIF(课表!$U$169:$U$321,B95)))*2</f>
        <v>6</v>
      </c>
      <c r="K95" s="25">
        <f>(IF(COUNTIF(课表!$W$169:$W$321,B95)&gt;=2,1,COUNTIF(课表!$W$169:$W$321,B95))+IF(COUNTIF(课表!$X$169:$X$321,B95)&gt;=2,1,COUNTIF(课表!$X$169:$X$321,B95)))*2+(IF(COUNTIF(课表!$Y$169:$Y$321,B95)&gt;=2,1,COUNTIF(课表!$Y$169:$Y$321,B95))+IF(COUNTIF(课表!$Z$169:$Z$321,B95)&gt;=2,1,COUNTIF(课表!$Z$169:$Z$321,B95)))*2</f>
        <v>4</v>
      </c>
      <c r="L95" s="25">
        <f>(IF(COUNTIF(课表!$AA$169:$AA$321,B95)&gt;=2,1,COUNTIF(课表!$AA$169:$AA$321,B95))+IF(COUNTIF(课表!$AB$169:$AB$321,B95)&gt;=2,1,COUNTIF(课表!$AB$169:$AB$321,B95))+IF(COUNTIF(课表!$AC$169:$AC$321,B95)&gt;=2,1,COUNTIF(课表!$AC$169:$AC$321,B95))+IF(COUNTIF(课表!$AD$169:$AD$321,B95)&gt;=2,1,COUNTIF(课表!$AD$169:$AD$321,B95)))*2</f>
        <v>0</v>
      </c>
      <c r="M95" s="25">
        <f>(IF(COUNTIF(课表!$AE$169:$AE$321,B95)&gt;=2,1,COUNTIF(课表!$AE$169:$AE$321,B95))+IF(COUNTIF(课表!$AF$169:$AF$321,B95)&gt;=2,1,COUNTIF(课表!$AF$169:$AF$321,B95))+IF(COUNTIF(课表!$AG$169:$AG$321,B95)&gt;=2,1,COUNTIF(课表!$AG$169:$AG$321,B95))+IF(COUNTIF(课表!$AH$169:$AH$321,B95)&gt;=2,1,COUNTIF(课表!$AH$169:$AH$321,B95)))*2</f>
        <v>0</v>
      </c>
      <c r="N95" s="25">
        <f t="shared" si="3"/>
        <v>12</v>
      </c>
    </row>
    <row r="96" ht="20.1" customHeight="1" spans="1:14">
      <c r="A96" s="22">
        <v>94</v>
      </c>
      <c r="B96" s="26" t="s">
        <v>1064</v>
      </c>
      <c r="C96" s="24" t="str">
        <f>VLOOKUP(B96,教师基础数据!$B$2:$G4804,3,FALSE)</f>
        <v>机械系</v>
      </c>
      <c r="D96" s="24" t="str">
        <f>VLOOKUP(B96,教师基础数据!$B$2:$G574,4,FALSE)</f>
        <v>专职</v>
      </c>
      <c r="E96" s="24" t="str">
        <f>VLOOKUP(B96,教师基础数据!$B$2:$G4607,5,FALSE)</f>
        <v>汽车运用与维修教研室</v>
      </c>
      <c r="F96" s="22">
        <f t="shared" si="2"/>
        <v>4</v>
      </c>
      <c r="G96" s="25">
        <f>(IF(COUNTIF(课表!$C$169:$C$321,B96)&gt;=2,1,COUNTIF(课表!$C$169:$C$321,B96))+IF(COUNTIF(课表!$D$169:$D$321,B96)&gt;=2,1,COUNTIF(课表!D$169:$D$321,B96))+IF(COUNTIF(课表!$E$170:$E$321,B96)&gt;=2,1,COUNTIF(课表!$E$170:$E$321,B96))+IF(COUNTIF(课表!$F$169:$F$321,B96)&gt;=2,1,COUNTIF(课表!$F$169:$F$321,B96)))*2</f>
        <v>0</v>
      </c>
      <c r="H96" s="25">
        <f>(IF(COUNTIF(课表!$H$169:$H$321,B96)&gt;=2,1,COUNTIF(课表!$H$169:$H$321,B96))+IF(COUNTIF(课表!$I$169:$I$321,B96)&gt;=2,1,COUNTIF(课表!$I$169:$I$321,B96))+IF(COUNTIF(课表!$J$169:$J$321,B96)&gt;=2,1,COUNTIF(课表!$J$169:$J$321,B96))+IF(COUNTIF(课表!$K$169:$K$321,B96)&gt;=2,1,COUNTIF(课表!$K$170:$K$321,B96)))*2</f>
        <v>0</v>
      </c>
      <c r="I96" s="25">
        <f>(IF(COUNTIF(课表!$M$169:$M$321,B96)&gt;=2,1,COUNTIF(课表!$M$169:$M$321,B96))+IF(COUNTIF(课表!$N$169:$N$321,B96)&gt;=2,1,COUNTIF(课表!$N$169:$N$321,B96))+IF(COUNTIF(课表!$O$169:$O$321,B96)&gt;=2,1,COUNTIF(课表!$O$169:$O$321,B96))+IF(COUNTIF(课表!$P$169:$P$321,B96)&gt;=2,1,COUNTIF(课表!$P$169:$P$321,B96)))*2</f>
        <v>8</v>
      </c>
      <c r="J96" s="25">
        <f>(IF(COUNTIF(课表!$R$169:$R$321,B96)&gt;=2,1,COUNTIF(课表!$R$169:$R$321,B96))+IF(COUNTIF(课表!$S$169:$S$321,B96)&gt;=2,1,COUNTIF(课表!$S$169:$S$321,B96))+IF(COUNTIF(课表!$T$169:$T$321,B96)&gt;=2,1,COUNTIF(课表!$T$169:$T$321,B96))+IF(COUNTIF(课表!$U$169:$U$321,B96)&gt;=2,1,COUNTIF(课表!$U$169:$U$321,B96)))*2</f>
        <v>4</v>
      </c>
      <c r="K96" s="25">
        <f>(IF(COUNTIF(课表!$W$169:$W$321,B96)&gt;=2,1,COUNTIF(课表!$W$169:$W$321,B96))+IF(COUNTIF(课表!$X$169:$X$321,B96)&gt;=2,1,COUNTIF(课表!$X$169:$X$321,B96)))*2+(IF(COUNTIF(课表!$Y$169:$Y$321,B96)&gt;=2,1,COUNTIF(课表!$Y$169:$Y$321,B96))+IF(COUNTIF(课表!$Z$169:$Z$321,B96)&gt;=2,1,COUNTIF(课表!$Z$169:$Z$321,B96)))*2</f>
        <v>4</v>
      </c>
      <c r="L96" s="25">
        <f>(IF(COUNTIF(课表!$AA$169:$AA$321,B96)&gt;=2,1,COUNTIF(课表!$AA$169:$AA$321,B96))+IF(COUNTIF(课表!$AB$169:$AB$321,B96)&gt;=2,1,COUNTIF(课表!$AB$169:$AB$321,B96))+IF(COUNTIF(课表!$AC$169:$AC$321,B96)&gt;=2,1,COUNTIF(课表!$AC$169:$AC$321,B96))+IF(COUNTIF(课表!$AD$169:$AD$321,B96)&gt;=2,1,COUNTIF(课表!$AD$169:$AD$321,B96)))*2</f>
        <v>4</v>
      </c>
      <c r="M96" s="25">
        <f>(IF(COUNTIF(课表!$AE$169:$AE$321,B96)&gt;=2,1,COUNTIF(课表!$AE$169:$AE$321,B96))+IF(COUNTIF(课表!$AF$169:$AF$321,B96)&gt;=2,1,COUNTIF(课表!$AF$169:$AF$321,B96))+IF(COUNTIF(课表!$AG$169:$AG$321,B96)&gt;=2,1,COUNTIF(课表!$AG$169:$AG$321,B96))+IF(COUNTIF(课表!$AH$169:$AH$321,B96)&gt;=2,1,COUNTIF(课表!$AH$169:$AH$321,B96)))*2</f>
        <v>0</v>
      </c>
      <c r="N96" s="25">
        <f t="shared" si="3"/>
        <v>20</v>
      </c>
    </row>
    <row r="97" ht="20.1" customHeight="1" spans="1:14">
      <c r="A97" s="22">
        <v>95</v>
      </c>
      <c r="B97" s="26" t="s">
        <v>1143</v>
      </c>
      <c r="C97" s="24" t="str">
        <f>VLOOKUP(B97,教师基础数据!$B$2:$G4514,3,FALSE)</f>
        <v>机械系</v>
      </c>
      <c r="D97" s="24" t="str">
        <f>VLOOKUP(B97,教师基础数据!$B$2:$G656,4,FALSE)</f>
        <v>专职</v>
      </c>
      <c r="E97" s="24" t="str">
        <f>VLOOKUP(B97,教师基础数据!$B$2:$G4689,5,FALSE)</f>
        <v>汽车运用与维修教研室</v>
      </c>
      <c r="F97" s="22">
        <f t="shared" si="2"/>
        <v>1</v>
      </c>
      <c r="G97" s="25">
        <f>(IF(COUNTIF(课表!$C$169:$C$321,B97)&gt;=2,1,COUNTIF(课表!$C$169:$C$321,B97))+IF(COUNTIF(课表!$D$169:$D$321,B97)&gt;=2,1,COUNTIF(课表!D$169:$D$321,B97))+IF(COUNTIF(课表!$E$170:$E$321,B97)&gt;=2,1,COUNTIF(课表!$E$170:$E$321,B97))+IF(COUNTIF(课表!$F$169:$F$321,B97)&gt;=2,1,COUNTIF(课表!$F$169:$F$321,B97)))*2</f>
        <v>0</v>
      </c>
      <c r="H97" s="25">
        <f>(IF(COUNTIF(课表!$H$169:$H$321,B97)&gt;=2,1,COUNTIF(课表!$H$169:$H$321,B97))+IF(COUNTIF(课表!$I$169:$I$321,B97)&gt;=2,1,COUNTIF(课表!$I$169:$I$321,B97))+IF(COUNTIF(课表!$J$169:$J$321,B97)&gt;=2,1,COUNTIF(课表!$J$169:$J$321,B97))+IF(COUNTIF(课表!$K$169:$K$321,B97)&gt;=2,1,COUNTIF(课表!$K$170:$K$321,B97)))*2</f>
        <v>0</v>
      </c>
      <c r="I97" s="25">
        <f>(IF(COUNTIF(课表!$M$169:$M$321,B97)&gt;=2,1,COUNTIF(课表!$M$169:$M$321,B97))+IF(COUNTIF(课表!$N$169:$N$321,B97)&gt;=2,1,COUNTIF(课表!$N$169:$N$321,B97))+IF(COUNTIF(课表!$O$169:$O$321,B97)&gt;=2,1,COUNTIF(课表!$O$169:$O$321,B97))+IF(COUNTIF(课表!$P$169:$P$321,B97)&gt;=2,1,COUNTIF(课表!$P$169:$P$321,B97)))*2</f>
        <v>0</v>
      </c>
      <c r="J97" s="25">
        <f>(IF(COUNTIF(课表!$R$169:$R$321,B97)&gt;=2,1,COUNTIF(课表!$R$169:$R$321,B97))+IF(COUNTIF(课表!$S$169:$S$321,B97)&gt;=2,1,COUNTIF(课表!$S$169:$S$321,B97))+IF(COUNTIF(课表!$T$169:$T$321,B97)&gt;=2,1,COUNTIF(课表!$T$169:$T$321,B97))+IF(COUNTIF(课表!$U$169:$U$321,B97)&gt;=2,1,COUNTIF(课表!$U$169:$U$321,B97)))*2</f>
        <v>0</v>
      </c>
      <c r="K97" s="25">
        <f>(IF(COUNTIF(课表!$W$169:$W$321,B97)&gt;=2,1,COUNTIF(课表!$W$169:$W$321,B97))+IF(COUNTIF(课表!$X$169:$X$321,B97)&gt;=2,1,COUNTIF(课表!$X$169:$X$321,B97)))*2+(IF(COUNTIF(课表!$Y$169:$Y$321,B97)&gt;=2,1,COUNTIF(课表!$Y$169:$Y$321,B97))+IF(COUNTIF(课表!$Z$169:$Z$321,B97)&gt;=2,1,COUNTIF(课表!$Z$169:$Z$321,B97)))*2</f>
        <v>4</v>
      </c>
      <c r="L97" s="25">
        <f>(IF(COUNTIF(课表!$AA$169:$AA$321,B97)&gt;=2,1,COUNTIF(课表!$AA$169:$AA$321,B97))+IF(COUNTIF(课表!$AB$169:$AB$321,B97)&gt;=2,1,COUNTIF(课表!$AB$169:$AB$321,B97))+IF(COUNTIF(课表!$AC$169:$AC$321,B97)&gt;=2,1,COUNTIF(课表!$AC$169:$AC$321,B97))+IF(COUNTIF(课表!$AD$169:$AD$321,B97)&gt;=2,1,COUNTIF(课表!$AD$169:$AD$321,B97)))*2</f>
        <v>0</v>
      </c>
      <c r="M97" s="25">
        <f>(IF(COUNTIF(课表!$AE$169:$AE$321,B97)&gt;=2,1,COUNTIF(课表!$AE$169:$AE$321,B97))+IF(COUNTIF(课表!$AF$169:$AF$321,B97)&gt;=2,1,COUNTIF(课表!$AF$169:$AF$321,B97))+IF(COUNTIF(课表!$AG$169:$AG$321,B97)&gt;=2,1,COUNTIF(课表!$AG$169:$AG$321,B97))+IF(COUNTIF(课表!$AH$169:$AH$321,B97)&gt;=2,1,COUNTIF(课表!$AH$169:$AH$321,B97)))*2</f>
        <v>0</v>
      </c>
      <c r="N97" s="25">
        <f t="shared" si="3"/>
        <v>4</v>
      </c>
    </row>
    <row r="98" ht="20.1" customHeight="1" spans="1:14">
      <c r="A98" s="22">
        <v>96</v>
      </c>
      <c r="B98" s="26" t="s">
        <v>1629</v>
      </c>
      <c r="C98" s="24" t="str">
        <f>VLOOKUP(B98,教师基础数据!$B$2:$G4469,3,FALSE)</f>
        <v>机械系</v>
      </c>
      <c r="D98" s="24" t="str">
        <f>VLOOKUP(B98,教师基础数据!$B$2:$G669,4,FALSE)</f>
        <v>专职</v>
      </c>
      <c r="E98" s="24" t="str">
        <f>VLOOKUP(B98,教师基础数据!$B$2:$G4702,5,FALSE)</f>
        <v>汽车运用与维修教研室</v>
      </c>
      <c r="F98" s="22">
        <f t="shared" si="2"/>
        <v>0</v>
      </c>
      <c r="G98" s="25">
        <f>(IF(COUNTIF(课表!$C$169:$C$321,B98)&gt;=2,1,COUNTIF(课表!$C$169:$C$321,B98))+IF(COUNTIF(课表!$D$169:$D$321,B98)&gt;=2,1,COUNTIF(课表!D$169:$D$321,B98))+IF(COUNTIF(课表!$E$170:$E$321,B98)&gt;=2,1,COUNTIF(课表!$E$170:$E$321,B98))+IF(COUNTIF(课表!$F$169:$F$321,B98)&gt;=2,1,COUNTIF(课表!$F$169:$F$321,B98)))*2</f>
        <v>0</v>
      </c>
      <c r="H98" s="25">
        <f>(IF(COUNTIF(课表!$H$169:$H$321,B98)&gt;=2,1,COUNTIF(课表!$H$169:$H$321,B98))+IF(COUNTIF(课表!$I$169:$I$321,B98)&gt;=2,1,COUNTIF(课表!$I$169:$I$321,B98))+IF(COUNTIF(课表!$J$169:$J$321,B98)&gt;=2,1,COUNTIF(课表!$J$169:$J$321,B98))+IF(COUNTIF(课表!$K$169:$K$321,B98)&gt;=2,1,COUNTIF(课表!$K$170:$K$321,B98)))*2</f>
        <v>0</v>
      </c>
      <c r="I98" s="25">
        <f>(IF(COUNTIF(课表!$M$169:$M$321,B98)&gt;=2,1,COUNTIF(课表!$M$169:$M$321,B98))+IF(COUNTIF(课表!$N$169:$N$321,B98)&gt;=2,1,COUNTIF(课表!$N$169:$N$321,B98))+IF(COUNTIF(课表!$O$169:$O$321,B98)&gt;=2,1,COUNTIF(课表!$O$169:$O$321,B98))+IF(COUNTIF(课表!$P$169:$P$321,B98)&gt;=2,1,COUNTIF(课表!$P$169:$P$321,B98)))*2</f>
        <v>0</v>
      </c>
      <c r="J98" s="25">
        <f>(IF(COUNTIF(课表!$R$169:$R$321,B98)&gt;=2,1,COUNTIF(课表!$R$169:$R$321,B98))+IF(COUNTIF(课表!$S$169:$S$321,B98)&gt;=2,1,COUNTIF(课表!$S$169:$S$321,B98))+IF(COUNTIF(课表!$T$169:$T$321,B98)&gt;=2,1,COUNTIF(课表!$T$169:$T$321,B98))+IF(COUNTIF(课表!$U$169:$U$321,B98)&gt;=2,1,COUNTIF(课表!$U$169:$U$321,B98)))*2</f>
        <v>0</v>
      </c>
      <c r="K98" s="25">
        <f>(IF(COUNTIF(课表!$W$169:$W$321,B98)&gt;=2,1,COUNTIF(课表!$W$169:$W$321,B98))+IF(COUNTIF(课表!$X$169:$X$321,B98)&gt;=2,1,COUNTIF(课表!$X$169:$X$321,B98)))*2+(IF(COUNTIF(课表!$Y$169:$Y$321,B98)&gt;=2,1,COUNTIF(课表!$Y$169:$Y$321,B98))+IF(COUNTIF(课表!$Z$169:$Z$321,B98)&gt;=2,1,COUNTIF(课表!$Z$169:$Z$321,B98)))*2</f>
        <v>0</v>
      </c>
      <c r="L98" s="25">
        <f>(IF(COUNTIF(课表!$AA$169:$AA$321,B98)&gt;=2,1,COUNTIF(课表!$AA$169:$AA$321,B98))+IF(COUNTIF(课表!$AB$169:$AB$321,B98)&gt;=2,1,COUNTIF(课表!$AB$169:$AB$321,B98))+IF(COUNTIF(课表!$AC$169:$AC$321,B98)&gt;=2,1,COUNTIF(课表!$AC$169:$AC$321,B98))+IF(COUNTIF(课表!$AD$169:$AD$321,B98)&gt;=2,1,COUNTIF(课表!$AD$169:$AD$321,B98)))*2</f>
        <v>0</v>
      </c>
      <c r="M98" s="25">
        <f>(IF(COUNTIF(课表!$AE$169:$AE$321,B98)&gt;=2,1,COUNTIF(课表!$AE$169:$AE$321,B98))+IF(COUNTIF(课表!$AF$169:$AF$321,B98)&gt;=2,1,COUNTIF(课表!$AF$169:$AF$321,B98))+IF(COUNTIF(课表!$AG$169:$AG$321,B98)&gt;=2,1,COUNTIF(课表!$AG$169:$AG$321,B98))+IF(COUNTIF(课表!$AH$169:$AH$321,B98)&gt;=2,1,COUNTIF(课表!$AH$169:$AH$321,B98)))*2</f>
        <v>0</v>
      </c>
      <c r="N98" s="25">
        <f t="shared" si="3"/>
        <v>0</v>
      </c>
    </row>
    <row r="99" ht="20.1" customHeight="1" spans="1:14">
      <c r="A99" s="22">
        <v>97</v>
      </c>
      <c r="B99" s="26" t="s">
        <v>1057</v>
      </c>
      <c r="C99" s="24" t="str">
        <f>VLOOKUP(B99,教师基础数据!$B$2:$G4733,3,FALSE)</f>
        <v>机械系</v>
      </c>
      <c r="D99" s="24" t="str">
        <f>VLOOKUP(B99,教师基础数据!$B$2:$G558,4,FALSE)</f>
        <v>专职</v>
      </c>
      <c r="E99" s="24" t="str">
        <f>VLOOKUP(B99,教师基础数据!$B$2:$G4591,5,FALSE)</f>
        <v>汽车运用与维修教研室</v>
      </c>
      <c r="F99" s="22">
        <f t="shared" si="2"/>
        <v>2</v>
      </c>
      <c r="G99" s="25">
        <f>(IF(COUNTIF(课表!$C$169:$C$321,B99)&gt;=2,1,COUNTIF(课表!$C$169:$C$321,B99))+IF(COUNTIF(课表!$D$169:$D$321,B99)&gt;=2,1,COUNTIF(课表!D$169:$D$321,B99))+IF(COUNTIF(课表!$E$170:$E$321,B99)&gt;=2,1,COUNTIF(课表!$E$170:$E$321,B99))+IF(COUNTIF(课表!$F$169:$F$321,B99)&gt;=2,1,COUNTIF(课表!$F$169:$F$321,B99)))*2</f>
        <v>0</v>
      </c>
      <c r="H99" s="25">
        <f>(IF(COUNTIF(课表!$H$169:$H$321,B99)&gt;=2,1,COUNTIF(课表!$H$169:$H$321,B99))+IF(COUNTIF(课表!$I$169:$I$321,B99)&gt;=2,1,COUNTIF(课表!$I$169:$I$321,B99))+IF(COUNTIF(课表!$J$169:$J$321,B99)&gt;=2,1,COUNTIF(课表!$J$169:$J$321,B99))+IF(COUNTIF(课表!$K$169:$K$321,B99)&gt;=2,1,COUNTIF(课表!$K$170:$K$321,B99)))*2</f>
        <v>4</v>
      </c>
      <c r="I99" s="25">
        <f>(IF(COUNTIF(课表!$M$169:$M$321,B99)&gt;=2,1,COUNTIF(课表!$M$169:$M$321,B99))+IF(COUNTIF(课表!$N$169:$N$321,B99)&gt;=2,1,COUNTIF(课表!$N$169:$N$321,B99))+IF(COUNTIF(课表!$O$169:$O$321,B99)&gt;=2,1,COUNTIF(课表!$O$169:$O$321,B99))+IF(COUNTIF(课表!$P$169:$P$321,B99)&gt;=2,1,COUNTIF(课表!$P$169:$P$321,B99)))*2</f>
        <v>2</v>
      </c>
      <c r="J99" s="25">
        <f>(IF(COUNTIF(课表!$R$169:$R$321,B99)&gt;=2,1,COUNTIF(课表!$R$169:$R$321,B99))+IF(COUNTIF(课表!$S$169:$S$321,B99)&gt;=2,1,COUNTIF(课表!$S$169:$S$321,B99))+IF(COUNTIF(课表!$T$169:$T$321,B99)&gt;=2,1,COUNTIF(课表!$T$169:$T$321,B99))+IF(COUNTIF(课表!$U$169:$U$321,B99)&gt;=2,1,COUNTIF(课表!$U$169:$U$321,B99)))*2</f>
        <v>0</v>
      </c>
      <c r="K99" s="25">
        <f>(IF(COUNTIF(课表!$W$169:$W$321,B99)&gt;=2,1,COUNTIF(课表!$W$169:$W$321,B99))+IF(COUNTIF(课表!$X$169:$X$321,B99)&gt;=2,1,COUNTIF(课表!$X$169:$X$321,B99)))*2+(IF(COUNTIF(课表!$Y$169:$Y$321,B99)&gt;=2,1,COUNTIF(课表!$Y$169:$Y$321,B99))+IF(COUNTIF(课表!$Z$169:$Z$321,B99)&gt;=2,1,COUNTIF(课表!$Z$169:$Z$321,B99)))*2</f>
        <v>0</v>
      </c>
      <c r="L99" s="25">
        <f>(IF(COUNTIF(课表!$AA$169:$AA$321,B99)&gt;=2,1,COUNTIF(课表!$AA$169:$AA$321,B99))+IF(COUNTIF(课表!$AB$169:$AB$321,B99)&gt;=2,1,COUNTIF(课表!$AB$169:$AB$321,B99))+IF(COUNTIF(课表!$AC$169:$AC$321,B99)&gt;=2,1,COUNTIF(课表!$AC$169:$AC$321,B99))+IF(COUNTIF(课表!$AD$169:$AD$321,B99)&gt;=2,1,COUNTIF(课表!$AD$169:$AD$321,B99)))*2</f>
        <v>0</v>
      </c>
      <c r="M99" s="25">
        <f>(IF(COUNTIF(课表!$AE$169:$AE$321,B99)&gt;=2,1,COUNTIF(课表!$AE$169:$AE$321,B99))+IF(COUNTIF(课表!$AF$169:$AF$321,B99)&gt;=2,1,COUNTIF(课表!$AF$169:$AF$321,B99))+IF(COUNTIF(课表!$AG$169:$AG$321,B99)&gt;=2,1,COUNTIF(课表!$AG$169:$AG$321,B99))+IF(COUNTIF(课表!$AH$169:$AH$321,B99)&gt;=2,1,COUNTIF(课表!$AH$169:$AH$321,B99)))*2</f>
        <v>0</v>
      </c>
      <c r="N99" s="25">
        <f t="shared" si="3"/>
        <v>6</v>
      </c>
    </row>
    <row r="100" ht="20.1" customHeight="1" spans="1:14">
      <c r="A100" s="22">
        <v>98</v>
      </c>
      <c r="B100" s="26" t="s">
        <v>1082</v>
      </c>
      <c r="C100" s="24" t="str">
        <f>VLOOKUP(B100,教师基础数据!$B$2:$G4671,3,FALSE)</f>
        <v>机械系</v>
      </c>
      <c r="D100" s="24" t="str">
        <f>VLOOKUP(B100,教师基础数据!$B$2:$G689,4,FALSE)</f>
        <v>专职</v>
      </c>
      <c r="E100" s="24" t="str">
        <f>VLOOKUP(B100,教师基础数据!$B$2:$G4723,5,FALSE)</f>
        <v>汽车运用与维修教研室</v>
      </c>
      <c r="F100" s="22">
        <f t="shared" si="2"/>
        <v>3</v>
      </c>
      <c r="G100" s="25">
        <f>(IF(COUNTIF(课表!$C$169:$C$321,B100)&gt;=2,1,COUNTIF(课表!$C$169:$C$321,B100))+IF(COUNTIF(课表!$D$169:$D$321,B100)&gt;=2,1,COUNTIF(课表!D$169:$D$321,B100))+IF(COUNTIF(课表!$E$170:$E$321,B100)&gt;=2,1,COUNTIF(课表!$E$170:$E$321,B100))+IF(COUNTIF(课表!$F$169:$F$321,B100)&gt;=2,1,COUNTIF(课表!$F$169:$F$321,B100)))*2</f>
        <v>0</v>
      </c>
      <c r="H100" s="25">
        <f>(IF(COUNTIF(课表!$H$169:$H$321,B100)&gt;=2,1,COUNTIF(课表!$H$169:$H$321,B100))+IF(COUNTIF(课表!$I$169:$I$321,B100)&gt;=2,1,COUNTIF(课表!$I$169:$I$321,B100))+IF(COUNTIF(课表!$J$169:$J$321,B100)&gt;=2,1,COUNTIF(课表!$J$169:$J$321,B100))+IF(COUNTIF(课表!$K$169:$K$321,B100)&gt;=2,1,COUNTIF(课表!$K$170:$K$321,B100)))*2</f>
        <v>4</v>
      </c>
      <c r="I100" s="25">
        <f>(IF(COUNTIF(课表!$M$169:$M$321,B100)&gt;=2,1,COUNTIF(课表!$M$169:$M$321,B100))+IF(COUNTIF(课表!$N$169:$N$321,B100)&gt;=2,1,COUNTIF(课表!$N$169:$N$321,B100))+IF(COUNTIF(课表!$O$169:$O$321,B100)&gt;=2,1,COUNTIF(课表!$O$169:$O$321,B100))+IF(COUNTIF(课表!$P$169:$P$321,B100)&gt;=2,1,COUNTIF(课表!$P$169:$P$321,B100)))*2</f>
        <v>4</v>
      </c>
      <c r="J100" s="25">
        <f>(IF(COUNTIF(课表!$R$169:$R$321,B100)&gt;=2,1,COUNTIF(课表!$R$169:$R$321,B100))+IF(COUNTIF(课表!$S$169:$S$321,B100)&gt;=2,1,COUNTIF(课表!$S$169:$S$321,B100))+IF(COUNTIF(课表!$T$169:$T$321,B100)&gt;=2,1,COUNTIF(课表!$T$169:$T$321,B100))+IF(COUNTIF(课表!$U$169:$U$321,B100)&gt;=2,1,COUNTIF(课表!$U$169:$U$321,B100)))*2</f>
        <v>4</v>
      </c>
      <c r="K100" s="25">
        <f>(IF(COUNTIF(课表!$W$169:$W$321,B100)&gt;=2,1,COUNTIF(课表!$W$169:$W$321,B100))+IF(COUNTIF(课表!$X$169:$X$321,B100)&gt;=2,1,COUNTIF(课表!$X$169:$X$321,B100)))*2+(IF(COUNTIF(课表!$Y$169:$Y$321,B100)&gt;=2,1,COUNTIF(课表!$Y$169:$Y$321,B100))+IF(COUNTIF(课表!$Z$169:$Z$321,B100)&gt;=2,1,COUNTIF(课表!$Z$169:$Z$321,B100)))*2</f>
        <v>0</v>
      </c>
      <c r="L100" s="25">
        <f>(IF(COUNTIF(课表!$AA$169:$AA$321,B100)&gt;=2,1,COUNTIF(课表!$AA$169:$AA$321,B100))+IF(COUNTIF(课表!$AB$169:$AB$321,B100)&gt;=2,1,COUNTIF(课表!$AB$169:$AB$321,B100))+IF(COUNTIF(课表!$AC$169:$AC$321,B100)&gt;=2,1,COUNTIF(课表!$AC$169:$AC$321,B100))+IF(COUNTIF(课表!$AD$169:$AD$321,B100)&gt;=2,1,COUNTIF(课表!$AD$169:$AD$321,B100)))*2</f>
        <v>0</v>
      </c>
      <c r="M100" s="25">
        <f>(IF(COUNTIF(课表!$AE$169:$AE$321,B100)&gt;=2,1,COUNTIF(课表!$AE$169:$AE$321,B100))+IF(COUNTIF(课表!$AF$169:$AF$321,B100)&gt;=2,1,COUNTIF(课表!$AF$169:$AF$321,B100))+IF(COUNTIF(课表!$AG$169:$AG$321,B100)&gt;=2,1,COUNTIF(课表!$AG$169:$AG$321,B100))+IF(COUNTIF(课表!$AH$169:$AH$321,B100)&gt;=2,1,COUNTIF(课表!$AH$169:$AH$321,B100)))*2</f>
        <v>0</v>
      </c>
      <c r="N100" s="25">
        <f t="shared" si="3"/>
        <v>12</v>
      </c>
    </row>
    <row r="101" ht="20.1" customHeight="1" spans="1:14">
      <c r="A101" s="22">
        <v>99</v>
      </c>
      <c r="B101" s="26" t="s">
        <v>1630</v>
      </c>
      <c r="C101" s="24" t="str">
        <f>VLOOKUP(B101,教师基础数据!$B$2:$G4473,3,FALSE)</f>
        <v>建筑系</v>
      </c>
      <c r="D101" s="24" t="str">
        <f>VLOOKUP(B101,教师基础数据!$B$2:$G486,4,FALSE)</f>
        <v>专职</v>
      </c>
      <c r="E101" s="24" t="str">
        <f>VLOOKUP(B101,教师基础数据!$B$2:$G4519,5,FALSE)</f>
        <v>工程造价教研室</v>
      </c>
      <c r="F101" s="22">
        <f t="shared" si="2"/>
        <v>0</v>
      </c>
      <c r="G101" s="25">
        <f>(IF(COUNTIF(课表!$C$169:$C$321,B101)&gt;=2,1,COUNTIF(课表!$C$169:$C$321,B101))+IF(COUNTIF(课表!$D$169:$D$321,B101)&gt;=2,1,COUNTIF(课表!D$169:$D$321,B101))+IF(COUNTIF(课表!$E$170:$E$321,B101)&gt;=2,1,COUNTIF(课表!$E$170:$E$321,B101))+IF(COUNTIF(课表!$F$169:$F$321,B101)&gt;=2,1,COUNTIF(课表!$F$169:$F$321,B101)))*2</f>
        <v>0</v>
      </c>
      <c r="H101" s="25">
        <f>(IF(COUNTIF(课表!$H$169:$H$321,B101)&gt;=2,1,COUNTIF(课表!$H$169:$H$321,B101))+IF(COUNTIF(课表!$I$169:$I$321,B101)&gt;=2,1,COUNTIF(课表!$I$169:$I$321,B101))+IF(COUNTIF(课表!$J$169:$J$321,B101)&gt;=2,1,COUNTIF(课表!$J$169:$J$321,B101))+IF(COUNTIF(课表!$K$169:$K$321,B101)&gt;=2,1,COUNTIF(课表!$K$170:$K$321,B101)))*2</f>
        <v>0</v>
      </c>
      <c r="I101" s="25">
        <f>(IF(COUNTIF(课表!$M$169:$M$321,B101)&gt;=2,1,COUNTIF(课表!$M$169:$M$321,B101))+IF(COUNTIF(课表!$N$169:$N$321,B101)&gt;=2,1,COUNTIF(课表!$N$169:$N$321,B101))+IF(COUNTIF(课表!$O$169:$O$321,B101)&gt;=2,1,COUNTIF(课表!$O$169:$O$321,B101))+IF(COUNTIF(课表!$P$169:$P$321,B101)&gt;=2,1,COUNTIF(课表!$P$169:$P$321,B101)))*2</f>
        <v>0</v>
      </c>
      <c r="J101" s="25">
        <f>(IF(COUNTIF(课表!$R$169:$R$321,B101)&gt;=2,1,COUNTIF(课表!$R$169:$R$321,B101))+IF(COUNTIF(课表!$S$169:$S$321,B101)&gt;=2,1,COUNTIF(课表!$S$169:$S$321,B101))+IF(COUNTIF(课表!$T$169:$T$321,B101)&gt;=2,1,COUNTIF(课表!$T$169:$T$321,B101))+IF(COUNTIF(课表!$U$169:$U$321,B101)&gt;=2,1,COUNTIF(课表!$U$169:$U$321,B101)))*2</f>
        <v>0</v>
      </c>
      <c r="K101" s="25">
        <f>(IF(COUNTIF(课表!$W$169:$W$321,B101)&gt;=2,1,COUNTIF(课表!$W$169:$W$321,B101))+IF(COUNTIF(课表!$X$169:$X$321,B101)&gt;=2,1,COUNTIF(课表!$X$169:$X$321,B101)))*2+(IF(COUNTIF(课表!$Y$169:$Y$321,B101)&gt;=2,1,COUNTIF(课表!$Y$169:$Y$321,B101))+IF(COUNTIF(课表!$Z$169:$Z$321,B101)&gt;=2,1,COUNTIF(课表!$Z$169:$Z$321,B101)))*2</f>
        <v>0</v>
      </c>
      <c r="L101" s="25">
        <f>(IF(COUNTIF(课表!$AA$169:$AA$321,B101)&gt;=2,1,COUNTIF(课表!$AA$169:$AA$321,B101))+IF(COUNTIF(课表!$AB$169:$AB$321,B101)&gt;=2,1,COUNTIF(课表!$AB$169:$AB$321,B101))+IF(COUNTIF(课表!$AC$169:$AC$321,B101)&gt;=2,1,COUNTIF(课表!$AC$169:$AC$321,B101))+IF(COUNTIF(课表!$AD$169:$AD$321,B101)&gt;=2,1,COUNTIF(课表!$AD$169:$AD$321,B101)))*2</f>
        <v>0</v>
      </c>
      <c r="M101" s="25">
        <f>(IF(COUNTIF(课表!$AE$169:$AE$321,B101)&gt;=2,1,COUNTIF(课表!$AE$169:$AE$321,B101))+IF(COUNTIF(课表!$AF$169:$AF$321,B101)&gt;=2,1,COUNTIF(课表!$AF$169:$AF$321,B101))+IF(COUNTIF(课表!$AG$169:$AG$321,B101)&gt;=2,1,COUNTIF(课表!$AG$169:$AG$321,B101))+IF(COUNTIF(课表!$AH$169:$AH$321,B101)&gt;=2,1,COUNTIF(课表!$AH$169:$AH$321,B101)))*2</f>
        <v>0</v>
      </c>
      <c r="N101" s="25">
        <f t="shared" si="3"/>
        <v>0</v>
      </c>
    </row>
    <row r="102" ht="20.1" customHeight="1" spans="1:14">
      <c r="A102" s="22">
        <v>100</v>
      </c>
      <c r="B102" s="26" t="s">
        <v>1296</v>
      </c>
      <c r="C102" s="24" t="str">
        <f>VLOOKUP(B102,教师基础数据!$B$2:$G4695,3,FALSE)</f>
        <v>建筑系</v>
      </c>
      <c r="D102" s="24" t="str">
        <f>VLOOKUP(B102,教师基础数据!$B$2:$G509,4,FALSE)</f>
        <v>专职</v>
      </c>
      <c r="E102" s="24" t="str">
        <f>VLOOKUP(B102,教师基础数据!$B$2:$G4542,5,FALSE)</f>
        <v>工程造价教研室</v>
      </c>
      <c r="F102" s="22">
        <f t="shared" si="2"/>
        <v>4</v>
      </c>
      <c r="G102" s="25">
        <v>4</v>
      </c>
      <c r="H102" s="25">
        <f>(IF(COUNTIF(课表!$H$169:$H$321,B102)&gt;=2,1,COUNTIF(课表!$H$169:$H$321,B102))+IF(COUNTIF(课表!$I$169:$I$321,B102)&gt;=2,1,COUNTIF(课表!$I$169:$I$321,B102))+IF(COUNTIF(课表!$J$169:$J$321,B102)&gt;=2,1,COUNTIF(课表!$J$169:$J$321,B102))+IF(COUNTIF(课表!$K$169:$K$321,B102)&gt;=2,1,COUNTIF(课表!$K$170:$K$321,B102)))*2</f>
        <v>0</v>
      </c>
      <c r="I102" s="25">
        <f>(IF(COUNTIF(课表!$M$169:$M$321,B102)&gt;=2,1,COUNTIF(课表!$M$169:$M$321,B102))+IF(COUNTIF(课表!$N$169:$N$321,B102)&gt;=2,1,COUNTIF(课表!$N$169:$N$321,B102))+IF(COUNTIF(课表!$O$169:$O$321,B102)&gt;=2,1,COUNTIF(课表!$O$169:$O$321,B102))+IF(COUNTIF(课表!$P$169:$P$321,B102)&gt;=2,1,COUNTIF(课表!$P$169:$P$321,B102)))*2</f>
        <v>4</v>
      </c>
      <c r="J102" s="25">
        <f>(IF(COUNTIF(课表!$R$169:$R$321,B102)&gt;=2,1,COUNTIF(课表!$R$169:$R$321,B102))+IF(COUNTIF(课表!$S$169:$S$321,B102)&gt;=2,1,COUNTIF(课表!$S$169:$S$321,B102))+IF(COUNTIF(课表!$T$169:$T$321,B102)&gt;=2,1,COUNTIF(课表!$T$169:$T$321,B102))+IF(COUNTIF(课表!$U$169:$U$321,B102)&gt;=2,1,COUNTIF(课表!$U$169:$U$321,B102)))*2</f>
        <v>4</v>
      </c>
      <c r="K102" s="25">
        <f>(IF(COUNTIF(课表!$W$169:$W$321,B102)&gt;=2,1,COUNTIF(课表!$W$169:$W$321,B102))+IF(COUNTIF(课表!$X$169:$X$321,B102)&gt;=2,1,COUNTIF(课表!$X$169:$X$321,B102)))*2+(IF(COUNTIF(课表!$Y$169:$Y$321,B102)&gt;=2,1,COUNTIF(课表!$Y$169:$Y$321,B102))+IF(COUNTIF(课表!$Z$169:$Z$321,B102)&gt;=2,1,COUNTIF(课表!$Z$169:$Z$321,B102)))*2</f>
        <v>4</v>
      </c>
      <c r="L102" s="25">
        <f>(IF(COUNTIF(课表!$AA$169:$AA$321,B102)&gt;=2,1,COUNTIF(课表!$AA$169:$AA$321,B102))+IF(COUNTIF(课表!$AB$169:$AB$321,B102)&gt;=2,1,COUNTIF(课表!$AB$169:$AB$321,B102))+IF(COUNTIF(课表!$AC$169:$AC$321,B102)&gt;=2,1,COUNTIF(课表!$AC$169:$AC$321,B102))+IF(COUNTIF(课表!$AD$169:$AD$321,B102)&gt;=2,1,COUNTIF(课表!$AD$169:$AD$321,B102)))*2</f>
        <v>0</v>
      </c>
      <c r="M102" s="25">
        <f>(IF(COUNTIF(课表!$AE$169:$AE$321,B102)&gt;=2,1,COUNTIF(课表!$AE$169:$AE$321,B102))+IF(COUNTIF(课表!$AF$169:$AF$321,B102)&gt;=2,1,COUNTIF(课表!$AF$169:$AF$321,B102))+IF(COUNTIF(课表!$AG$169:$AG$321,B102)&gt;=2,1,COUNTIF(课表!$AG$169:$AG$321,B102))+IF(COUNTIF(课表!$AH$169:$AH$321,B102)&gt;=2,1,COUNTIF(课表!$AH$169:$AH$321,B102)))*2</f>
        <v>0</v>
      </c>
      <c r="N102" s="25">
        <f t="shared" si="3"/>
        <v>16</v>
      </c>
    </row>
    <row r="103" ht="20.1" customHeight="1" spans="1:14">
      <c r="A103" s="22">
        <v>101</v>
      </c>
      <c r="B103" s="26" t="s">
        <v>1135</v>
      </c>
      <c r="C103" s="24" t="str">
        <f>VLOOKUP(B103,教师基础数据!$B$2:$G4649,3,FALSE)</f>
        <v>建筑系</v>
      </c>
      <c r="D103" s="24" t="str">
        <f>VLOOKUP(B103,教师基础数据!$B$2:$G537,4,FALSE)</f>
        <v>专职</v>
      </c>
      <c r="E103" s="24" t="str">
        <f>VLOOKUP(B103,教师基础数据!$B$2:$G4570,5,FALSE)</f>
        <v>工程造价教研室</v>
      </c>
      <c r="F103" s="22">
        <f t="shared" si="2"/>
        <v>2</v>
      </c>
      <c r="G103" s="25">
        <f>(IF(COUNTIF(课表!$C$169:$C$321,B103)&gt;=2,1,COUNTIF(课表!$C$169:$C$321,B103))+IF(COUNTIF(课表!$D$169:$D$321,B103)&gt;=2,1,COUNTIF(课表!D$169:$D$321,B103))+IF(COUNTIF(课表!$E$170:$E$321,B103)&gt;=2,1,COUNTIF(课表!$E$170:$E$321,B103))+IF(COUNTIF(课表!$F$169:$F$321,B103)&gt;=2,1,COUNTIF(课表!$F$169:$F$321,B103)))*2</f>
        <v>0</v>
      </c>
      <c r="H103" s="25">
        <f>(IF(COUNTIF(课表!$H$169:$H$321,B103)&gt;=2,1,COUNTIF(课表!$H$169:$H$321,B103))+IF(COUNTIF(课表!$I$169:$I$321,B103)&gt;=2,1,COUNTIF(课表!$I$169:$I$321,B103))+IF(COUNTIF(课表!$J$169:$J$321,B103)&gt;=2,1,COUNTIF(课表!$J$169:$J$321,B103))+IF(COUNTIF(课表!$K$169:$K$321,B103)&gt;=2,1,COUNTIF(课表!$K$170:$K$321,B103)))*2</f>
        <v>4</v>
      </c>
      <c r="I103" s="25">
        <f>(IF(COUNTIF(课表!$M$169:$M$321,B103)&gt;=2,1,COUNTIF(课表!$M$169:$M$321,B103))+IF(COUNTIF(课表!$N$169:$N$321,B103)&gt;=2,1,COUNTIF(课表!$N$169:$N$321,B103))+IF(COUNTIF(课表!$O$169:$O$321,B103)&gt;=2,1,COUNTIF(课表!$O$169:$O$321,B103))+IF(COUNTIF(课表!$P$169:$P$321,B103)&gt;=2,1,COUNTIF(课表!$P$169:$P$321,B103)))*2</f>
        <v>0</v>
      </c>
      <c r="J103" s="25">
        <f>(IF(COUNTIF(课表!$R$169:$R$321,B103)&gt;=2,1,COUNTIF(课表!$R$169:$R$321,B103))+IF(COUNTIF(课表!$S$169:$S$321,B103)&gt;=2,1,COUNTIF(课表!$S$169:$S$321,B103))+IF(COUNTIF(课表!$T$169:$T$321,B103)&gt;=2,1,COUNTIF(课表!$T$169:$T$321,B103))+IF(COUNTIF(课表!$U$169:$U$321,B103)&gt;=2,1,COUNTIF(课表!$U$169:$U$321,B103)))*2</f>
        <v>0</v>
      </c>
      <c r="K103" s="25">
        <f>(IF(COUNTIF(课表!$W$169:$W$321,B103)&gt;=2,1,COUNTIF(课表!$W$169:$W$321,B103))+IF(COUNTIF(课表!$X$169:$X$321,B103)&gt;=2,1,COUNTIF(课表!$X$169:$X$321,B103)))*2+(IF(COUNTIF(课表!$Y$169:$Y$321,B103)&gt;=2,1,COUNTIF(课表!$Y$169:$Y$321,B103))+IF(COUNTIF(课表!$Z$169:$Z$321,B103)&gt;=2,1,COUNTIF(课表!$Z$169:$Z$321,B103)))*2</f>
        <v>0</v>
      </c>
      <c r="L103" s="25">
        <f>(IF(COUNTIF(课表!$AA$169:$AA$321,B103)&gt;=2,1,COUNTIF(课表!$AA$169:$AA$321,B103))+IF(COUNTIF(课表!$AB$169:$AB$321,B103)&gt;=2,1,COUNTIF(课表!$AB$169:$AB$321,B103))+IF(COUNTIF(课表!$AC$169:$AC$321,B103)&gt;=2,1,COUNTIF(课表!$AC$169:$AC$321,B103))+IF(COUNTIF(课表!$AD$169:$AD$321,B103)&gt;=2,1,COUNTIF(课表!$AD$169:$AD$321,B103)))*2</f>
        <v>4</v>
      </c>
      <c r="M103" s="25">
        <f>(IF(COUNTIF(课表!$AE$169:$AE$321,B103)&gt;=2,1,COUNTIF(课表!$AE$169:$AE$321,B103))+IF(COUNTIF(课表!$AF$169:$AF$321,B103)&gt;=2,1,COUNTIF(课表!$AF$169:$AF$321,B103))+IF(COUNTIF(课表!$AG$169:$AG$321,B103)&gt;=2,1,COUNTIF(课表!$AG$169:$AG$321,B103))+IF(COUNTIF(课表!$AH$169:$AH$321,B103)&gt;=2,1,COUNTIF(课表!$AH$169:$AH$321,B103)))*2</f>
        <v>0</v>
      </c>
      <c r="N103" s="25">
        <f t="shared" si="3"/>
        <v>8</v>
      </c>
    </row>
    <row r="104" ht="20.1" customHeight="1" spans="1:14">
      <c r="A104" s="22">
        <v>102</v>
      </c>
      <c r="B104" s="23" t="s">
        <v>1631</v>
      </c>
      <c r="C104" s="24" t="str">
        <f>VLOOKUP(B104,教师基础数据!$B$2:$G4802,3,FALSE)</f>
        <v>建筑系</v>
      </c>
      <c r="D104" s="24" t="str">
        <f>VLOOKUP(B104,教师基础数据!$B$2:$G637,4,FALSE)</f>
        <v>专职</v>
      </c>
      <c r="E104" s="24" t="str">
        <f>VLOOKUP(B104,教师基础数据!$B$2:$G4670,5,FALSE)</f>
        <v>工程造价教研室</v>
      </c>
      <c r="F104" s="22">
        <f t="shared" si="2"/>
        <v>0</v>
      </c>
      <c r="G104" s="25">
        <f>(IF(COUNTIF(课表!$C$169:$C$321,B104)&gt;=2,1,COUNTIF(课表!$C$169:$C$321,B104))+IF(COUNTIF(课表!$D$169:$D$321,B104)&gt;=2,1,COUNTIF(课表!D$169:$D$321,B104))+IF(COUNTIF(课表!$E$170:$E$321,B104)&gt;=2,1,COUNTIF(课表!$E$170:$E$321,B104))+IF(COUNTIF(课表!$F$169:$F$321,B104)&gt;=2,1,COUNTIF(课表!$F$169:$F$321,B104)))*2</f>
        <v>0</v>
      </c>
      <c r="H104" s="25">
        <f>(IF(COUNTIF(课表!$H$169:$H$321,B104)&gt;=2,1,COUNTIF(课表!$H$169:$H$321,B104))+IF(COUNTIF(课表!$I$169:$I$321,B104)&gt;=2,1,COUNTIF(课表!$I$169:$I$321,B104))+IF(COUNTIF(课表!$J$169:$J$321,B104)&gt;=2,1,COUNTIF(课表!$J$169:$J$321,B104))+IF(COUNTIF(课表!$K$169:$K$321,B104)&gt;=2,1,COUNTIF(课表!$K$170:$K$321,B104)))*2</f>
        <v>0</v>
      </c>
      <c r="I104" s="25">
        <f>(IF(COUNTIF(课表!$M$169:$M$321,B104)&gt;=2,1,COUNTIF(课表!$M$169:$M$321,B104))+IF(COUNTIF(课表!$N$169:$N$321,B104)&gt;=2,1,COUNTIF(课表!$N$169:$N$321,B104))+IF(COUNTIF(课表!$O$169:$O$321,B104)&gt;=2,1,COUNTIF(课表!$O$169:$O$321,B104))+IF(COUNTIF(课表!$P$169:$P$321,B104)&gt;=2,1,COUNTIF(课表!$P$169:$P$321,B104)))*2</f>
        <v>0</v>
      </c>
      <c r="J104" s="25">
        <f>(IF(COUNTIF(课表!$R$169:$R$321,B104)&gt;=2,1,COUNTIF(课表!$R$169:$R$321,B104))+IF(COUNTIF(课表!$S$169:$S$321,B104)&gt;=2,1,COUNTIF(课表!$S$169:$S$321,B104))+IF(COUNTIF(课表!$T$169:$T$321,B104)&gt;=2,1,COUNTIF(课表!$T$169:$T$321,B104))+IF(COUNTIF(课表!$U$169:$U$321,B104)&gt;=2,1,COUNTIF(课表!$U$169:$U$321,B104)))*2</f>
        <v>0</v>
      </c>
      <c r="K104" s="25">
        <f>(IF(COUNTIF(课表!$W$169:$W$321,B104)&gt;=2,1,COUNTIF(课表!$W$169:$W$321,B104))+IF(COUNTIF(课表!$X$169:$X$321,B104)&gt;=2,1,COUNTIF(课表!$X$169:$X$321,B104)))*2+(IF(COUNTIF(课表!$Y$169:$Y$321,B104)&gt;=2,1,COUNTIF(课表!$Y$169:$Y$321,B104))+IF(COUNTIF(课表!$Z$169:$Z$321,B104)&gt;=2,1,COUNTIF(课表!$Z$169:$Z$321,B104)))*2</f>
        <v>0</v>
      </c>
      <c r="L104" s="25">
        <f>(IF(COUNTIF(课表!$AA$169:$AA$321,B104)&gt;=2,1,COUNTIF(课表!$AA$169:$AA$321,B104))+IF(COUNTIF(课表!$AB$169:$AB$321,B104)&gt;=2,1,COUNTIF(课表!$AB$169:$AB$321,B104))+IF(COUNTIF(课表!$AC$169:$AC$321,B104)&gt;=2,1,COUNTIF(课表!$AC$169:$AC$321,B104))+IF(COUNTIF(课表!$AD$169:$AD$321,B104)&gt;=2,1,COUNTIF(课表!$AD$169:$AD$321,B104)))*2</f>
        <v>0</v>
      </c>
      <c r="M104" s="25">
        <f>(IF(COUNTIF(课表!$AE$169:$AE$321,B104)&gt;=2,1,COUNTIF(课表!$AE$169:$AE$321,B104))+IF(COUNTIF(课表!$AF$169:$AF$321,B104)&gt;=2,1,COUNTIF(课表!$AF$169:$AF$321,B104))+IF(COUNTIF(课表!$AG$169:$AG$321,B104)&gt;=2,1,COUNTIF(课表!$AG$169:$AG$321,B104))+IF(COUNTIF(课表!$AH$169:$AH$321,B104)&gt;=2,1,COUNTIF(课表!$AH$169:$AH$321,B104)))*2</f>
        <v>0</v>
      </c>
      <c r="N104" s="25">
        <f t="shared" si="3"/>
        <v>0</v>
      </c>
    </row>
    <row r="105" ht="20.1" customHeight="1" spans="1:14">
      <c r="A105" s="22">
        <v>103</v>
      </c>
      <c r="B105" s="26" t="s">
        <v>1101</v>
      </c>
      <c r="C105" s="24" t="str">
        <f>VLOOKUP(B105,教师基础数据!$B$2:$G4540,3,FALSE)</f>
        <v>建筑系</v>
      </c>
      <c r="D105" s="24" t="str">
        <f>VLOOKUP(B105,教师基础数据!$B$2:$G576,4,FALSE)</f>
        <v>兼职</v>
      </c>
      <c r="E105" s="24" t="str">
        <f>VLOOKUP(B105,教师基础数据!$B$2:$G4609,5,FALSE)</f>
        <v>工程造价教研室</v>
      </c>
      <c r="F105" s="22">
        <f t="shared" si="2"/>
        <v>3</v>
      </c>
      <c r="G105" s="25">
        <f>(IF(COUNTIF(课表!$C$169:$C$321,B105)&gt;=2,1,COUNTIF(课表!$C$169:$C$321,B105))+IF(COUNTIF(课表!$D$169:$D$321,B105)&gt;=2,1,COUNTIF(课表!D$169:$D$321,B105))+IF(COUNTIF(课表!$E$170:$E$321,B105)&gt;=2,1,COUNTIF(课表!$E$170:$E$321,B105))+IF(COUNTIF(课表!$F$169:$F$321,B105)&gt;=2,1,COUNTIF(课表!$F$169:$F$321,B105)))*2</f>
        <v>2</v>
      </c>
      <c r="H105" s="25">
        <f>(IF(COUNTIF(课表!$H$169:$H$321,B105)&gt;=2,1,COUNTIF(课表!$H$169:$H$321,B105))+IF(COUNTIF(课表!$I$169:$I$321,B105)&gt;=2,1,COUNTIF(课表!$I$169:$I$321,B105))+IF(COUNTIF(课表!$J$169:$J$321,B105)&gt;=2,1,COUNTIF(课表!$J$169:$J$321,B105))+IF(COUNTIF(课表!$K$169:$K$321,B105)&gt;=2,1,COUNTIF(课表!$K$170:$K$321,B105)))*2</f>
        <v>0</v>
      </c>
      <c r="I105" s="25">
        <f>(IF(COUNTIF(课表!$M$169:$M$321,B105)&gt;=2,1,COUNTIF(课表!$M$169:$M$321,B105))+IF(COUNTIF(课表!$N$169:$N$321,B105)&gt;=2,1,COUNTIF(课表!$N$169:$N$321,B105))+IF(COUNTIF(课表!$O$169:$O$321,B105)&gt;=2,1,COUNTIF(课表!$O$169:$O$321,B105))+IF(COUNTIF(课表!$P$169:$P$321,B105)&gt;=2,1,COUNTIF(课表!$P$169:$P$321,B105)))*2</f>
        <v>4</v>
      </c>
      <c r="J105" s="25">
        <f>(IF(COUNTIF(课表!$R$169:$R$321,B105)&gt;=2,1,COUNTIF(课表!$R$169:$R$321,B105))+IF(COUNTIF(课表!$S$169:$S$321,B105)&gt;=2,1,COUNTIF(课表!$S$169:$S$321,B105))+IF(COUNTIF(课表!$T$169:$T$321,B105)&gt;=2,1,COUNTIF(课表!$T$169:$T$321,B105))+IF(COUNTIF(课表!$U$169:$U$321,B105)&gt;=2,1,COUNTIF(课表!$U$169:$U$321,B105)))*2</f>
        <v>2</v>
      </c>
      <c r="K105" s="25">
        <f>(IF(COUNTIF(课表!$W$169:$W$321,B105)&gt;=2,1,COUNTIF(课表!$W$169:$W$321,B105))+IF(COUNTIF(课表!$X$169:$X$321,B105)&gt;=2,1,COUNTIF(课表!$X$169:$X$321,B105)))*2+(IF(COUNTIF(课表!$Y$169:$Y$321,B105)&gt;=2,1,COUNTIF(课表!$Y$169:$Y$321,B105))+IF(COUNTIF(课表!$Z$169:$Z$321,B105)&gt;=2,1,COUNTIF(课表!$Z$169:$Z$321,B105)))*2</f>
        <v>0</v>
      </c>
      <c r="L105" s="25">
        <f>(IF(COUNTIF(课表!$AA$169:$AA$321,B105)&gt;=2,1,COUNTIF(课表!$AA$169:$AA$321,B105))+IF(COUNTIF(课表!$AB$169:$AB$321,B105)&gt;=2,1,COUNTIF(课表!$AB$169:$AB$321,B105))+IF(COUNTIF(课表!$AC$169:$AC$321,B105)&gt;=2,1,COUNTIF(课表!$AC$169:$AC$321,B105))+IF(COUNTIF(课表!$AD$169:$AD$321,B105)&gt;=2,1,COUNTIF(课表!$AD$169:$AD$321,B105)))*2</f>
        <v>0</v>
      </c>
      <c r="M105" s="25">
        <f>(IF(COUNTIF(课表!$AE$169:$AE$321,B105)&gt;=2,1,COUNTIF(课表!$AE$169:$AE$321,B105))+IF(COUNTIF(课表!$AF$169:$AF$321,B105)&gt;=2,1,COUNTIF(课表!$AF$169:$AF$321,B105))+IF(COUNTIF(课表!$AG$169:$AG$321,B105)&gt;=2,1,COUNTIF(课表!$AG$169:$AG$321,B105))+IF(COUNTIF(课表!$AH$169:$AH$321,B105)&gt;=2,1,COUNTIF(课表!$AH$169:$AH$321,B105)))*2</f>
        <v>0</v>
      </c>
      <c r="N105" s="25">
        <f t="shared" si="3"/>
        <v>8</v>
      </c>
    </row>
    <row r="106" ht="20.1" customHeight="1" spans="1:14">
      <c r="A106" s="22">
        <v>104</v>
      </c>
      <c r="B106" s="23" t="s">
        <v>1123</v>
      </c>
      <c r="C106" s="24" t="str">
        <f>VLOOKUP(B106,教师基础数据!$B$2:$G4777,3,FALSE)</f>
        <v>建筑系</v>
      </c>
      <c r="D106" s="24" t="str">
        <f>VLOOKUP(B106,教师基础数据!$B$2:$G674,4,FALSE)</f>
        <v>兼职</v>
      </c>
      <c r="E106" s="24" t="str">
        <f>VLOOKUP(B106,教师基础数据!$B$2:$G4707,5,FALSE)</f>
        <v>建筑工程技术教研室</v>
      </c>
      <c r="F106" s="22">
        <f t="shared" si="2"/>
        <v>1</v>
      </c>
      <c r="G106" s="25">
        <f>(IF(COUNTIF(课表!$C$169:$C$321,B106)&gt;=2,1,COUNTIF(课表!$C$169:$C$321,B106))+IF(COUNTIF(课表!$D$169:$D$321,B106)&gt;=2,1,COUNTIF(课表!D$169:$D$321,B106))+IF(COUNTIF(课表!$E$170:$E$321,B106)&gt;=2,1,COUNTIF(课表!$E$170:$E$321,B106))+IF(COUNTIF(课表!$F$169:$F$321,B106)&gt;=2,1,COUNTIF(课表!$F$169:$F$321,B106)))*2</f>
        <v>0</v>
      </c>
      <c r="H106" s="25">
        <f>(IF(COUNTIF(课表!$H$169:$H$321,B106)&gt;=2,1,COUNTIF(课表!$H$169:$H$321,B106))+IF(COUNTIF(课表!$I$169:$I$321,B106)&gt;=2,1,COUNTIF(课表!$I$169:$I$321,B106))+IF(COUNTIF(课表!$J$169:$J$321,B106)&gt;=2,1,COUNTIF(课表!$J$169:$J$321,B106))+IF(COUNTIF(课表!$K$169:$K$321,B106)&gt;=2,1,COUNTIF(课表!$K$170:$K$321,B106)))*2</f>
        <v>0</v>
      </c>
      <c r="I106" s="25">
        <f>(IF(COUNTIF(课表!$M$169:$M$321,B106)&gt;=2,1,COUNTIF(课表!$M$169:$M$321,B106))+IF(COUNTIF(课表!$N$169:$N$321,B106)&gt;=2,1,COUNTIF(课表!$N$169:$N$321,B106))+IF(COUNTIF(课表!$O$169:$O$321,B106)&gt;=2,1,COUNTIF(课表!$O$169:$O$321,B106))+IF(COUNTIF(课表!$P$169:$P$321,B106)&gt;=2,1,COUNTIF(课表!$P$169:$P$321,B106)))*2</f>
        <v>0</v>
      </c>
      <c r="J106" s="25">
        <f>(IF(COUNTIF(课表!$R$169:$R$321,B106)&gt;=2,1,COUNTIF(课表!$R$169:$R$321,B106))+IF(COUNTIF(课表!$S$169:$S$321,B106)&gt;=2,1,COUNTIF(课表!$S$169:$S$321,B106))+IF(COUNTIF(课表!$T$169:$T$321,B106)&gt;=2,1,COUNTIF(课表!$T$169:$T$321,B106))+IF(COUNTIF(课表!$U$169:$U$321,B106)&gt;=2,1,COUNTIF(课表!$U$169:$U$321,B106)))*2</f>
        <v>4</v>
      </c>
      <c r="K106" s="25">
        <f>(IF(COUNTIF(课表!$W$169:$W$321,B106)&gt;=2,1,COUNTIF(课表!$W$169:$W$321,B106))+IF(COUNTIF(课表!$X$169:$X$321,B106)&gt;=2,1,COUNTIF(课表!$X$169:$X$321,B106)))*2+(IF(COUNTIF(课表!$Y$169:$Y$321,B106)&gt;=2,1,COUNTIF(课表!$Y$169:$Y$321,B106))+IF(COUNTIF(课表!$Z$169:$Z$321,B106)&gt;=2,1,COUNTIF(课表!$Z$169:$Z$321,B106)))*2</f>
        <v>0</v>
      </c>
      <c r="L106" s="25">
        <f>(IF(COUNTIF(课表!$AA$169:$AA$321,B106)&gt;=2,1,COUNTIF(课表!$AA$169:$AA$321,B106))+IF(COUNTIF(课表!$AB$169:$AB$321,B106)&gt;=2,1,COUNTIF(课表!$AB$169:$AB$321,B106))+IF(COUNTIF(课表!$AC$169:$AC$321,B106)&gt;=2,1,COUNTIF(课表!$AC$169:$AC$321,B106))+IF(COUNTIF(课表!$AD$169:$AD$321,B106)&gt;=2,1,COUNTIF(课表!$AD$169:$AD$321,B106)))*2</f>
        <v>0</v>
      </c>
      <c r="M106" s="25">
        <f>(IF(COUNTIF(课表!$AE$169:$AE$321,B106)&gt;=2,1,COUNTIF(课表!$AE$169:$AE$321,B106))+IF(COUNTIF(课表!$AF$169:$AF$321,B106)&gt;=2,1,COUNTIF(课表!$AF$169:$AF$321,B106))+IF(COUNTIF(课表!$AG$169:$AG$321,B106)&gt;=2,1,COUNTIF(课表!$AG$169:$AG$321,B106))+IF(COUNTIF(课表!$AH$169:$AH$321,B106)&gt;=2,1,COUNTIF(课表!$AH$169:$AH$321,B106)))*2</f>
        <v>0</v>
      </c>
      <c r="N106" s="25">
        <f t="shared" si="3"/>
        <v>4</v>
      </c>
    </row>
    <row r="107" ht="20.1" customHeight="1" spans="1:14">
      <c r="A107" s="22">
        <v>105</v>
      </c>
      <c r="B107" s="26" t="s">
        <v>1632</v>
      </c>
      <c r="C107" s="24" t="str">
        <f>VLOOKUP(B107,教师基础数据!$B$2:$G4672,3,FALSE)</f>
        <v>建筑系</v>
      </c>
      <c r="D107" s="24" t="str">
        <f>VLOOKUP(B107,教师基础数据!$B$2:$G500,4,FALSE)</f>
        <v>兼职</v>
      </c>
      <c r="E107" s="24" t="str">
        <f>VLOOKUP(B107,教师基础数据!$B$2:$G4533,5,FALSE)</f>
        <v>建筑工程技术教研室</v>
      </c>
      <c r="F107" s="22">
        <f t="shared" si="2"/>
        <v>0</v>
      </c>
      <c r="G107" s="25">
        <f>(IF(COUNTIF(课表!$C$169:$C$321,B107)&gt;=2,1,COUNTIF(课表!$C$169:$C$321,B107))+IF(COUNTIF(课表!$D$169:$D$321,B107)&gt;=2,1,COUNTIF(课表!D$169:$D$321,B107))+IF(COUNTIF(课表!$E$170:$E$321,B107)&gt;=2,1,COUNTIF(课表!$E$170:$E$321,B107))+IF(COUNTIF(课表!$F$169:$F$321,B107)&gt;=2,1,COUNTIF(课表!$F$169:$F$321,B107)))*2</f>
        <v>0</v>
      </c>
      <c r="H107" s="25">
        <f>(IF(COUNTIF(课表!$H$169:$H$321,B107)&gt;=2,1,COUNTIF(课表!$H$169:$H$321,B107))+IF(COUNTIF(课表!$I$169:$I$321,B107)&gt;=2,1,COUNTIF(课表!$I$169:$I$321,B107))+IF(COUNTIF(课表!$J$169:$J$321,B107)&gt;=2,1,COUNTIF(课表!$J$169:$J$321,B107))+IF(COUNTIF(课表!$K$169:$K$321,B107)&gt;=2,1,COUNTIF(课表!$K$170:$K$321,B107)))*2</f>
        <v>0</v>
      </c>
      <c r="I107" s="25">
        <f>(IF(COUNTIF(课表!$M$169:$M$321,B107)&gt;=2,1,COUNTIF(课表!$M$169:$M$321,B107))+IF(COUNTIF(课表!$N$169:$N$321,B107)&gt;=2,1,COUNTIF(课表!$N$169:$N$321,B107))+IF(COUNTIF(课表!$O$169:$O$321,B107)&gt;=2,1,COUNTIF(课表!$O$169:$O$321,B107))+IF(COUNTIF(课表!$P$169:$P$321,B107)&gt;=2,1,COUNTIF(课表!$P$169:$P$321,B107)))*2</f>
        <v>0</v>
      </c>
      <c r="J107" s="25">
        <f>(IF(COUNTIF(课表!$R$169:$R$321,B107)&gt;=2,1,COUNTIF(课表!$R$169:$R$321,B107))+IF(COUNTIF(课表!$S$169:$S$321,B107)&gt;=2,1,COUNTIF(课表!$S$169:$S$321,B107))+IF(COUNTIF(课表!$T$169:$T$321,B107)&gt;=2,1,COUNTIF(课表!$T$169:$T$321,B107))+IF(COUNTIF(课表!$U$169:$U$321,B107)&gt;=2,1,COUNTIF(课表!$U$169:$U$321,B107)))*2</f>
        <v>0</v>
      </c>
      <c r="K107" s="25">
        <f>(IF(COUNTIF(课表!$W$169:$W$321,B107)&gt;=2,1,COUNTIF(课表!$W$169:$W$321,B107))+IF(COUNTIF(课表!$X$169:$X$321,B107)&gt;=2,1,COUNTIF(课表!$X$169:$X$321,B107)))*2+(IF(COUNTIF(课表!$Y$169:$Y$321,B107)&gt;=2,1,COUNTIF(课表!$Y$169:$Y$321,B107))+IF(COUNTIF(课表!$Z$169:$Z$321,B107)&gt;=2,1,COUNTIF(课表!$Z$169:$Z$321,B107)))*2</f>
        <v>0</v>
      </c>
      <c r="L107" s="25">
        <f>(IF(COUNTIF(课表!$AA$169:$AA$321,B107)&gt;=2,1,COUNTIF(课表!$AA$169:$AA$321,B107))+IF(COUNTIF(课表!$AB$169:$AB$321,B107)&gt;=2,1,COUNTIF(课表!$AB$169:$AB$321,B107))+IF(COUNTIF(课表!$AC$169:$AC$321,B107)&gt;=2,1,COUNTIF(课表!$AC$169:$AC$321,B107))+IF(COUNTIF(课表!$AD$169:$AD$321,B107)&gt;=2,1,COUNTIF(课表!$AD$169:$AD$321,B107)))*2</f>
        <v>0</v>
      </c>
      <c r="M107" s="25">
        <f>(IF(COUNTIF(课表!$AE$169:$AE$321,B107)&gt;=2,1,COUNTIF(课表!$AE$169:$AE$321,B107))+IF(COUNTIF(课表!$AF$169:$AF$321,B107)&gt;=2,1,COUNTIF(课表!$AF$169:$AF$321,B107))+IF(COUNTIF(课表!$AG$169:$AG$321,B107)&gt;=2,1,COUNTIF(课表!$AG$169:$AG$321,B107))+IF(COUNTIF(课表!$AH$169:$AH$321,B107)&gt;=2,1,COUNTIF(课表!$AH$169:$AH$321,B107)))*2</f>
        <v>0</v>
      </c>
      <c r="N107" s="25">
        <f t="shared" si="3"/>
        <v>0</v>
      </c>
    </row>
    <row r="108" ht="20.1" customHeight="1" spans="1:14">
      <c r="A108" s="22">
        <v>106</v>
      </c>
      <c r="B108" s="23" t="s">
        <v>1072</v>
      </c>
      <c r="C108" s="24" t="str">
        <f>VLOOKUP(B108,教师基础数据!$B$2:$G4562,3,FALSE)</f>
        <v>建筑系</v>
      </c>
      <c r="D108" s="24" t="str">
        <f>VLOOKUP(B108,教师基础数据!$B$2:$G681,4,FALSE)</f>
        <v>专职</v>
      </c>
      <c r="E108" s="24" t="str">
        <f>VLOOKUP(B108,教师基础数据!$B$2:$G4714,5,FALSE)</f>
        <v>建筑工程技术教研室</v>
      </c>
      <c r="F108" s="22">
        <f t="shared" si="2"/>
        <v>2</v>
      </c>
      <c r="G108" s="25">
        <f>(IF(COUNTIF(课表!$C$169:$C$321,B108)&gt;=2,1,COUNTIF(课表!$C$169:$C$321,B108))+IF(COUNTIF(课表!$D$169:$D$321,B108)&gt;=2,1,COUNTIF(课表!D$169:$D$321,B108))+IF(COUNTIF(课表!$E$170:$E$321,B108)&gt;=2,1,COUNTIF(课表!$E$170:$E$321,B108))+IF(COUNTIF(课表!$F$169:$F$321,B108)&gt;=2,1,COUNTIF(课表!$F$169:$F$321,B108)))*2</f>
        <v>0</v>
      </c>
      <c r="H108" s="25">
        <f>(IF(COUNTIF(课表!$H$169:$H$321,B108)&gt;=2,1,COUNTIF(课表!$H$169:$H$321,B108))+IF(COUNTIF(课表!$I$169:$I$321,B108)&gt;=2,1,COUNTIF(课表!$I$169:$I$321,B108))+IF(COUNTIF(课表!$J$169:$J$321,B108)&gt;=2,1,COUNTIF(课表!$J$169:$J$321,B108))+IF(COUNTIF(课表!$K$169:$K$321,B108)&gt;=2,1,COUNTIF(课表!$K$170:$K$321,B108)))*2</f>
        <v>0</v>
      </c>
      <c r="I108" s="25">
        <f>(IF(COUNTIF(课表!$M$169:$M$321,B108)&gt;=2,1,COUNTIF(课表!$M$169:$M$321,B108))+IF(COUNTIF(课表!$N$169:$N$321,B108)&gt;=2,1,COUNTIF(课表!$N$169:$N$321,B108))+IF(COUNTIF(课表!$O$169:$O$321,B108)&gt;=2,1,COUNTIF(课表!$O$169:$O$321,B108))+IF(COUNTIF(课表!$P$169:$P$321,B108)&gt;=2,1,COUNTIF(课表!$P$169:$P$321,B108)))*2</f>
        <v>0</v>
      </c>
      <c r="J108" s="25">
        <f>(IF(COUNTIF(课表!$R$169:$R$321,B108)&gt;=2,1,COUNTIF(课表!$R$169:$R$321,B108))+IF(COUNTIF(课表!$S$169:$S$321,B108)&gt;=2,1,COUNTIF(课表!$S$169:$S$321,B108))+IF(COUNTIF(课表!$T$169:$T$321,B108)&gt;=2,1,COUNTIF(课表!$T$169:$T$321,B108))+IF(COUNTIF(课表!$U$169:$U$321,B108)&gt;=2,1,COUNTIF(课表!$U$169:$U$321,B108)))*2</f>
        <v>8</v>
      </c>
      <c r="K108" s="25">
        <f>(IF(COUNTIF(课表!$W$169:$W$321,B108)&gt;=2,1,COUNTIF(课表!$W$169:$W$321,B108))+IF(COUNTIF(课表!$X$169:$X$321,B108)&gt;=2,1,COUNTIF(课表!$X$169:$X$321,B108)))*2+(IF(COUNTIF(课表!$Y$169:$Y$321,B108)&gt;=2,1,COUNTIF(课表!$Y$169:$Y$321,B108))+IF(COUNTIF(课表!$Z$169:$Z$321,B108)&gt;=2,1,COUNTIF(课表!$Z$169:$Z$321,B108)))*2</f>
        <v>4</v>
      </c>
      <c r="L108" s="25">
        <f>(IF(COUNTIF(课表!$AA$169:$AA$321,B108)&gt;=2,1,COUNTIF(课表!$AA$169:$AA$321,B108))+IF(COUNTIF(课表!$AB$169:$AB$321,B108)&gt;=2,1,COUNTIF(课表!$AB$169:$AB$321,B108))+IF(COUNTIF(课表!$AC$169:$AC$321,B108)&gt;=2,1,COUNTIF(课表!$AC$169:$AC$321,B108))+IF(COUNTIF(课表!$AD$169:$AD$321,B108)&gt;=2,1,COUNTIF(课表!$AD$169:$AD$321,B108)))*2</f>
        <v>0</v>
      </c>
      <c r="M108" s="25">
        <f>(IF(COUNTIF(课表!$AE$169:$AE$321,B108)&gt;=2,1,COUNTIF(课表!$AE$169:$AE$321,B108))+IF(COUNTIF(课表!$AF$169:$AF$321,B108)&gt;=2,1,COUNTIF(课表!$AF$169:$AF$321,B108))+IF(COUNTIF(课表!$AG$169:$AG$321,B108)&gt;=2,1,COUNTIF(课表!$AG$169:$AG$321,B108))+IF(COUNTIF(课表!$AH$169:$AH$321,B108)&gt;=2,1,COUNTIF(课表!$AH$169:$AH$321,B108)))*2</f>
        <v>0</v>
      </c>
      <c r="N108" s="25">
        <f t="shared" si="3"/>
        <v>12</v>
      </c>
    </row>
    <row r="109" ht="20.1" customHeight="1" spans="1:14">
      <c r="A109" s="22">
        <v>107</v>
      </c>
      <c r="B109" s="23" t="s">
        <v>1051</v>
      </c>
      <c r="C109" s="24" t="str">
        <f>VLOOKUP(B109,教师基础数据!$B$2:$G4602,3,FALSE)</f>
        <v>建筑系</v>
      </c>
      <c r="D109" s="24" t="str">
        <f>VLOOKUP(B109,教师基础数据!$B$2:$G513,4,FALSE)</f>
        <v>专职</v>
      </c>
      <c r="E109" s="24" t="str">
        <f>VLOOKUP(B109,教师基础数据!$B$2:$G4546,5,FALSE)</f>
        <v>建筑工程技术教研室</v>
      </c>
      <c r="F109" s="22">
        <f t="shared" si="2"/>
        <v>4</v>
      </c>
      <c r="G109" s="25">
        <f>(IF(COUNTIF(课表!$C$169:$C$321,B109)&gt;=2,1,COUNTIF(课表!$C$169:$C$321,B109))+IF(COUNTIF(课表!$D$169:$D$321,B109)&gt;=2,1,COUNTIF(课表!D$169:$D$321,B109))+IF(COUNTIF(课表!$E$170:$E$321,B109)&gt;=2,1,COUNTIF(课表!$E$170:$E$321,B109))+IF(COUNTIF(课表!$F$169:$F$321,B109)&gt;=2,1,COUNTIF(课表!$F$169:$F$321,B109)))*2</f>
        <v>4</v>
      </c>
      <c r="H109" s="25">
        <f>(IF(COUNTIF(课表!$H$169:$H$321,B109)&gt;=2,1,COUNTIF(课表!$H$169:$H$321,B109))+IF(COUNTIF(课表!$I$169:$I$321,B109)&gt;=2,1,COUNTIF(课表!$I$169:$I$321,B109))+IF(COUNTIF(课表!$J$169:$J$321,B109)&gt;=2,1,COUNTIF(课表!$J$169:$J$321,B109))+IF(COUNTIF(课表!$K$169:$K$321,B109)&gt;=2,1,COUNTIF(课表!$K$170:$K$321,B109)))*2</f>
        <v>4</v>
      </c>
      <c r="I109" s="25">
        <f>(IF(COUNTIF(课表!$M$169:$M$321,B109)&gt;=2,1,COUNTIF(课表!$M$169:$M$321,B109))+IF(COUNTIF(课表!$N$169:$N$321,B109)&gt;=2,1,COUNTIF(课表!$N$169:$N$321,B109))+IF(COUNTIF(课表!$O$169:$O$321,B109)&gt;=2,1,COUNTIF(课表!$O$169:$O$321,B109))+IF(COUNTIF(课表!$P$169:$P$321,B109)&gt;=2,1,COUNTIF(课表!$P$169:$P$321,B109)))*2</f>
        <v>0</v>
      </c>
      <c r="J109" s="25">
        <f>(IF(COUNTIF(课表!$R$169:$R$321,B109)&gt;=2,1,COUNTIF(课表!$R$169:$R$321,B109))+IF(COUNTIF(课表!$S$169:$S$321,B109)&gt;=2,1,COUNTIF(课表!$S$169:$S$321,B109))+IF(COUNTIF(课表!$T$169:$T$321,B109)&gt;=2,1,COUNTIF(课表!$T$169:$T$321,B109))+IF(COUNTIF(课表!$U$169:$U$321,B109)&gt;=2,1,COUNTIF(课表!$U$169:$U$321,B109)))*2</f>
        <v>4</v>
      </c>
      <c r="K109" s="25">
        <f>(IF(COUNTIF(课表!$W$169:$W$321,B109)&gt;=2,1,COUNTIF(课表!$W$169:$W$321,B109))+IF(COUNTIF(课表!$X$169:$X$321,B109)&gt;=2,1,COUNTIF(课表!$X$169:$X$321,B109)))*2+(IF(COUNTIF(课表!$Y$169:$Y$321,B109)&gt;=2,1,COUNTIF(课表!$Y$169:$Y$321,B109))+IF(COUNTIF(课表!$Z$169:$Z$321,B109)&gt;=2,1,COUNTIF(课表!$Z$169:$Z$321,B109)))*2</f>
        <v>4</v>
      </c>
      <c r="L109" s="25">
        <f>(IF(COUNTIF(课表!$AA$169:$AA$321,B109)&gt;=2,1,COUNTIF(课表!$AA$169:$AA$321,B109))+IF(COUNTIF(课表!$AB$169:$AB$321,B109)&gt;=2,1,COUNTIF(课表!$AB$169:$AB$321,B109))+IF(COUNTIF(课表!$AC$169:$AC$321,B109)&gt;=2,1,COUNTIF(课表!$AC$169:$AC$321,B109))+IF(COUNTIF(课表!$AD$169:$AD$321,B109)&gt;=2,1,COUNTIF(课表!$AD$169:$AD$321,B109)))*2</f>
        <v>0</v>
      </c>
      <c r="M109" s="25">
        <f>(IF(COUNTIF(课表!$AE$169:$AE$321,B109)&gt;=2,1,COUNTIF(课表!$AE$169:$AE$321,B109))+IF(COUNTIF(课表!$AF$169:$AF$321,B109)&gt;=2,1,COUNTIF(课表!$AF$169:$AF$321,B109))+IF(COUNTIF(课表!$AG$169:$AG$321,B109)&gt;=2,1,COUNTIF(课表!$AG$169:$AG$321,B109))+IF(COUNTIF(课表!$AH$169:$AH$321,B109)&gt;=2,1,COUNTIF(课表!$AH$169:$AH$321,B109)))*2</f>
        <v>0</v>
      </c>
      <c r="N109" s="25">
        <f t="shared" si="3"/>
        <v>16</v>
      </c>
    </row>
    <row r="110" ht="20.1" customHeight="1" spans="1:14">
      <c r="A110" s="22">
        <v>108</v>
      </c>
      <c r="B110" s="23" t="s">
        <v>985</v>
      </c>
      <c r="C110" s="24" t="str">
        <f>VLOOKUP(B110,教师基础数据!$B$2:$G4770,3,FALSE)</f>
        <v>建筑系</v>
      </c>
      <c r="D110" s="24" t="str">
        <f>VLOOKUP(B110,教师基础数据!$B$2:$G438,4,FALSE)</f>
        <v>专职</v>
      </c>
      <c r="E110" s="24" t="str">
        <f>VLOOKUP(B110,教师基础数据!$B$2:$G4471,5,FALSE)</f>
        <v>建筑工程技术教研室</v>
      </c>
      <c r="F110" s="22">
        <f t="shared" si="2"/>
        <v>2</v>
      </c>
      <c r="G110" s="25">
        <f>(IF(COUNTIF(课表!$C$169:$C$321,B110)&gt;=2,1,COUNTIF(课表!$C$169:$C$321,B110))+IF(COUNTIF(课表!$D$169:$D$321,B110)&gt;=2,1,COUNTIF(课表!D$169:$D$321,B110))+IF(COUNTIF(课表!$E$170:$E$321,B110)&gt;=2,1,COUNTIF(课表!$E$170:$E$321,B110))+IF(COUNTIF(课表!$F$169:$F$321,B110)&gt;=2,1,COUNTIF(课表!$F$169:$F$321,B110)))*2</f>
        <v>4</v>
      </c>
      <c r="H110" s="25">
        <f>(IF(COUNTIF(课表!$H$169:$H$321,B110)&gt;=2,1,COUNTIF(课表!$H$169:$H$321,B110))+IF(COUNTIF(课表!$I$169:$I$321,B110)&gt;=2,1,COUNTIF(课表!$I$169:$I$321,B110))+IF(COUNTIF(课表!$J$169:$J$321,B110)&gt;=2,1,COUNTIF(课表!$J$169:$J$321,B110))+IF(COUNTIF(课表!$K$169:$K$321,B110)&gt;=2,1,COUNTIF(课表!$K$170:$K$321,B110)))*2</f>
        <v>6</v>
      </c>
      <c r="I110" s="25">
        <f>(IF(COUNTIF(课表!$M$169:$M$321,B110)&gt;=2,1,COUNTIF(课表!$M$169:$M$321,B110))+IF(COUNTIF(课表!$N$169:$N$321,B110)&gt;=2,1,COUNTIF(课表!$N$169:$N$321,B110))+IF(COUNTIF(课表!$O$169:$O$321,B110)&gt;=2,1,COUNTIF(课表!$O$169:$O$321,B110))+IF(COUNTIF(课表!$P$169:$P$321,B110)&gt;=2,1,COUNTIF(课表!$P$169:$P$321,B110)))*2</f>
        <v>0</v>
      </c>
      <c r="J110" s="25">
        <f>(IF(COUNTIF(课表!$R$169:$R$321,B110)&gt;=2,1,COUNTIF(课表!$R$169:$R$321,B110))+IF(COUNTIF(课表!$S$169:$S$321,B110)&gt;=2,1,COUNTIF(课表!$S$169:$S$321,B110))+IF(COUNTIF(课表!$T$169:$T$321,B110)&gt;=2,1,COUNTIF(课表!$T$169:$T$321,B110))+IF(COUNTIF(课表!$U$169:$U$321,B110)&gt;=2,1,COUNTIF(课表!$U$169:$U$321,B110)))*2</f>
        <v>0</v>
      </c>
      <c r="K110" s="25">
        <f>(IF(COUNTIF(课表!$W$169:$W$321,B110)&gt;=2,1,COUNTIF(课表!$W$169:$W$321,B110))+IF(COUNTIF(课表!$X$169:$X$321,B110)&gt;=2,1,COUNTIF(课表!$X$169:$X$321,B110)))*2+(IF(COUNTIF(课表!$Y$169:$Y$321,B110)&gt;=2,1,COUNTIF(课表!$Y$169:$Y$321,B110))+IF(COUNTIF(课表!$Z$169:$Z$321,B110)&gt;=2,1,COUNTIF(课表!$Z$169:$Z$321,B110)))*2</f>
        <v>0</v>
      </c>
      <c r="L110" s="25">
        <f>(IF(COUNTIF(课表!$AA$169:$AA$321,B110)&gt;=2,1,COUNTIF(课表!$AA$169:$AA$321,B110))+IF(COUNTIF(课表!$AB$169:$AB$321,B110)&gt;=2,1,COUNTIF(课表!$AB$169:$AB$321,B110))+IF(COUNTIF(课表!$AC$169:$AC$321,B110)&gt;=2,1,COUNTIF(课表!$AC$169:$AC$321,B110))+IF(COUNTIF(课表!$AD$169:$AD$321,B110)&gt;=2,1,COUNTIF(课表!$AD$169:$AD$321,B110)))*2</f>
        <v>0</v>
      </c>
      <c r="M110" s="25">
        <f>(IF(COUNTIF(课表!$AE$169:$AE$321,B110)&gt;=2,1,COUNTIF(课表!$AE$169:$AE$321,B110))+IF(COUNTIF(课表!$AF$169:$AF$321,B110)&gt;=2,1,COUNTIF(课表!$AF$169:$AF$321,B110))+IF(COUNTIF(课表!$AG$169:$AG$321,B110)&gt;=2,1,COUNTIF(课表!$AG$169:$AG$321,B110))+IF(COUNTIF(课表!$AH$169:$AH$321,B110)&gt;=2,1,COUNTIF(课表!$AH$169:$AH$321,B110)))*2</f>
        <v>0</v>
      </c>
      <c r="N110" s="25">
        <f t="shared" si="3"/>
        <v>10</v>
      </c>
    </row>
    <row r="111" ht="20.1" customHeight="1" spans="1:14">
      <c r="A111" s="22">
        <v>109</v>
      </c>
      <c r="B111" s="26" t="s">
        <v>1102</v>
      </c>
      <c r="C111" s="24" t="str">
        <f>VLOOKUP(B111,教师基础数据!$B$2:$G4611,3,FALSE)</f>
        <v>建筑系</v>
      </c>
      <c r="D111" s="24" t="str">
        <f>VLOOKUP(B111,教师基础数据!$B$2:$G488,4,FALSE)</f>
        <v>专职</v>
      </c>
      <c r="E111" s="24" t="str">
        <f>VLOOKUP(B111,教师基础数据!$B$2:$G4521,5,FALSE)</f>
        <v>建筑工程技术教研室</v>
      </c>
      <c r="F111" s="22">
        <f t="shared" si="2"/>
        <v>4</v>
      </c>
      <c r="G111" s="25">
        <f>(IF(COUNTIF(课表!$C$169:$C$321,B111)&gt;=2,1,COUNTIF(课表!$C$169:$C$321,B111))+IF(COUNTIF(课表!$D$169:$D$321,B111)&gt;=2,1,COUNTIF(课表!D$169:$D$321,B111))+IF(COUNTIF(课表!$E$170:$E$321,B111)&gt;=2,1,COUNTIF(课表!$E$170:$E$321,B111))+IF(COUNTIF(课表!$F$169:$F$321,B111)&gt;=2,1,COUNTIF(课表!$F$169:$F$321,B111)))*2</f>
        <v>2</v>
      </c>
      <c r="H111" s="25">
        <f>(IF(COUNTIF(课表!$H$169:$H$321,B111)&gt;=2,1,COUNTIF(课表!$H$169:$H$321,B111))+IF(COUNTIF(课表!$I$169:$I$321,B111)&gt;=2,1,COUNTIF(课表!$I$169:$I$321,B111))+IF(COUNTIF(课表!$J$169:$J$321,B111)&gt;=2,1,COUNTIF(课表!$J$169:$J$321,B111))+IF(COUNTIF(课表!$K$169:$K$321,B111)&gt;=2,1,COUNTIF(课表!$K$170:$K$321,B111)))*2</f>
        <v>2</v>
      </c>
      <c r="I111" s="25">
        <f>(IF(COUNTIF(课表!$M$169:$M$321,B111)&gt;=2,1,COUNTIF(课表!$M$169:$M$321,B111))+IF(COUNTIF(课表!$N$169:$N$321,B111)&gt;=2,1,COUNTIF(课表!$N$169:$N$321,B111))+IF(COUNTIF(课表!$O$169:$O$321,B111)&gt;=2,1,COUNTIF(课表!$O$169:$O$321,B111))+IF(COUNTIF(课表!$P$169:$P$321,B111)&gt;=2,1,COUNTIF(课表!$P$169:$P$321,B111)))*2</f>
        <v>0</v>
      </c>
      <c r="J111" s="25">
        <f>(IF(COUNTIF(课表!$R$169:$R$321,B111)&gt;=2,1,COUNTIF(课表!$R$169:$R$321,B111))+IF(COUNTIF(课表!$S$169:$S$321,B111)&gt;=2,1,COUNTIF(课表!$S$169:$S$321,B111))+IF(COUNTIF(课表!$T$169:$T$321,B111)&gt;=2,1,COUNTIF(课表!$T$169:$T$321,B111))+IF(COUNTIF(课表!$U$169:$U$321,B111)&gt;=2,1,COUNTIF(课表!$U$169:$U$321,B111)))*2</f>
        <v>4</v>
      </c>
      <c r="K111" s="25">
        <f>(IF(COUNTIF(课表!$W$169:$W$321,B111)&gt;=2,1,COUNTIF(课表!$W$169:$W$321,B111))+IF(COUNTIF(课表!$X$169:$X$321,B111)&gt;=2,1,COUNTIF(课表!$X$169:$X$321,B111)))*2+(IF(COUNTIF(课表!$Y$169:$Y$321,B111)&gt;=2,1,COUNTIF(课表!$Y$169:$Y$321,B111))+IF(COUNTIF(课表!$Z$169:$Z$321,B111)&gt;=2,1,COUNTIF(课表!$Z$169:$Z$321,B111)))*2</f>
        <v>4</v>
      </c>
      <c r="L111" s="25">
        <f>(IF(COUNTIF(课表!$AA$169:$AA$321,B111)&gt;=2,1,COUNTIF(课表!$AA$169:$AA$321,B111))+IF(COUNTIF(课表!$AB$169:$AB$321,B111)&gt;=2,1,COUNTIF(课表!$AB$169:$AB$321,B111))+IF(COUNTIF(课表!$AC$169:$AC$321,B111)&gt;=2,1,COUNTIF(课表!$AC$169:$AC$321,B111))+IF(COUNTIF(课表!$AD$169:$AD$321,B111)&gt;=2,1,COUNTIF(课表!$AD$169:$AD$321,B111)))*2</f>
        <v>0</v>
      </c>
      <c r="M111" s="25">
        <f>(IF(COUNTIF(课表!$AE$169:$AE$321,B111)&gt;=2,1,COUNTIF(课表!$AE$169:$AE$321,B111))+IF(COUNTIF(课表!$AF$169:$AF$321,B111)&gt;=2,1,COUNTIF(课表!$AF$169:$AF$321,B111))+IF(COUNTIF(课表!$AG$169:$AG$321,B111)&gt;=2,1,COUNTIF(课表!$AG$169:$AG$321,B111))+IF(COUNTIF(课表!$AH$169:$AH$321,B111)&gt;=2,1,COUNTIF(课表!$AH$169:$AH$321,B111)))*2</f>
        <v>0</v>
      </c>
      <c r="N111" s="25">
        <f t="shared" si="3"/>
        <v>12</v>
      </c>
    </row>
    <row r="112" ht="20.1" customHeight="1" spans="1:14">
      <c r="A112" s="22">
        <v>110</v>
      </c>
      <c r="B112" s="26" t="s">
        <v>1367</v>
      </c>
      <c r="C112" s="24" t="str">
        <f>VLOOKUP(B112,教师基础数据!$B$2:$G4807,3,FALSE)</f>
        <v>建筑系</v>
      </c>
      <c r="D112" s="24" t="str">
        <f>VLOOKUP(B112,教师基础数据!$B$2:$G510,4,FALSE)</f>
        <v>专职</v>
      </c>
      <c r="E112" s="24" t="str">
        <f>VLOOKUP(B112,教师基础数据!$B$2:$G4543,5,FALSE)</f>
        <v>建筑工程技术教研室</v>
      </c>
      <c r="F112" s="22">
        <f t="shared" si="2"/>
        <v>2</v>
      </c>
      <c r="G112" s="25">
        <f>(IF(COUNTIF(课表!$C$169:$C$321,B112)&gt;=2,1,COUNTIF(课表!$C$169:$C$321,B112))+IF(COUNTIF(课表!$D$169:$D$321,B112)&gt;=2,1,COUNTIF(课表!D$169:$D$321,B112))+IF(COUNTIF(课表!$E$170:$E$321,B112)&gt;=2,1,COUNTIF(课表!$E$170:$E$321,B112))+IF(COUNTIF(课表!$F$169:$F$321,B112)&gt;=2,1,COUNTIF(课表!$F$169:$F$321,B112)))*2</f>
        <v>4</v>
      </c>
      <c r="H112" s="25">
        <f>(IF(COUNTIF(课表!$H$169:$H$321,B112)&gt;=2,1,COUNTIF(课表!$H$169:$H$321,B112))+IF(COUNTIF(课表!$I$169:$I$321,B112)&gt;=2,1,COUNTIF(课表!$I$169:$I$321,B112))+IF(COUNTIF(课表!$J$169:$J$321,B112)&gt;=2,1,COUNTIF(课表!$J$169:$J$321,B112))+IF(COUNTIF(课表!$K$169:$K$321,B112)&gt;=2,1,COUNTIF(课表!$K$170:$K$321,B112)))*2</f>
        <v>0</v>
      </c>
      <c r="I112" s="25">
        <f>(IF(COUNTIF(课表!$M$169:$M$321,B112)&gt;=2,1,COUNTIF(课表!$M$169:$M$321,B112))+IF(COUNTIF(课表!$N$169:$N$321,B112)&gt;=2,1,COUNTIF(课表!$N$169:$N$321,B112))+IF(COUNTIF(课表!$O$169:$O$321,B112)&gt;=2,1,COUNTIF(课表!$O$169:$O$321,B112))+IF(COUNTIF(课表!$P$169:$P$321,B112)&gt;=2,1,COUNTIF(课表!$P$169:$P$321,B112)))*2</f>
        <v>4</v>
      </c>
      <c r="J112" s="25">
        <f>(IF(COUNTIF(课表!$R$169:$R$321,B112)&gt;=2,1,COUNTIF(课表!$R$169:$R$321,B112))+IF(COUNTIF(课表!$S$169:$S$321,B112)&gt;=2,1,COUNTIF(课表!$S$169:$S$321,B112))+IF(COUNTIF(课表!$T$169:$T$321,B112)&gt;=2,1,COUNTIF(课表!$T$169:$T$321,B112))+IF(COUNTIF(课表!$U$169:$U$321,B112)&gt;=2,1,COUNTIF(课表!$U$169:$U$321,B112)))*2</f>
        <v>0</v>
      </c>
      <c r="K112" s="25">
        <f>(IF(COUNTIF(课表!$W$169:$W$321,B112)&gt;=2,1,COUNTIF(课表!$W$169:$W$321,B112))+IF(COUNTIF(课表!$X$169:$X$321,B112)&gt;=2,1,COUNTIF(课表!$X$169:$X$321,B112)))*2+(IF(COUNTIF(课表!$Y$169:$Y$321,B112)&gt;=2,1,COUNTIF(课表!$Y$169:$Y$321,B112))+IF(COUNTIF(课表!$Z$169:$Z$321,B112)&gt;=2,1,COUNTIF(课表!$Z$169:$Z$321,B112)))*2</f>
        <v>0</v>
      </c>
      <c r="L112" s="25">
        <f>(IF(COUNTIF(课表!$AA$169:$AA$321,B112)&gt;=2,1,COUNTIF(课表!$AA$169:$AA$321,B112))+IF(COUNTIF(课表!$AB$169:$AB$321,B112)&gt;=2,1,COUNTIF(课表!$AB$169:$AB$321,B112))+IF(COUNTIF(课表!$AC$169:$AC$321,B112)&gt;=2,1,COUNTIF(课表!$AC$169:$AC$321,B112))+IF(COUNTIF(课表!$AD$169:$AD$321,B112)&gt;=2,1,COUNTIF(课表!$AD$169:$AD$321,B112)))*2</f>
        <v>0</v>
      </c>
      <c r="M112" s="25">
        <f>(IF(COUNTIF(课表!$AE$169:$AE$321,B112)&gt;=2,1,COUNTIF(课表!$AE$169:$AE$321,B112))+IF(COUNTIF(课表!$AF$169:$AF$321,B112)&gt;=2,1,COUNTIF(课表!$AF$169:$AF$321,B112))+IF(COUNTIF(课表!$AG$169:$AG$321,B112)&gt;=2,1,COUNTIF(课表!$AG$169:$AG$321,B112))+IF(COUNTIF(课表!$AH$169:$AH$321,B112)&gt;=2,1,COUNTIF(课表!$AH$169:$AH$321,B112)))*2</f>
        <v>0</v>
      </c>
      <c r="N112" s="25">
        <f t="shared" si="3"/>
        <v>8</v>
      </c>
    </row>
    <row r="113" ht="20.1" customHeight="1" spans="1:14">
      <c r="A113" s="22">
        <v>111</v>
      </c>
      <c r="B113" s="26" t="s">
        <v>1104</v>
      </c>
      <c r="C113" s="24" t="str">
        <f>VLOOKUP(B113,教师基础数据!$B$2:$G4810,3,FALSE)</f>
        <v>建筑系</v>
      </c>
      <c r="D113" s="24" t="str">
        <f>VLOOKUP(B113,教师基础数据!$B$2:$G563,4,FALSE)</f>
        <v>专职</v>
      </c>
      <c r="E113" s="24" t="str">
        <f>VLOOKUP(B113,教师基础数据!$B$2:$G4596,5,FALSE)</f>
        <v>建筑工程技术教研室</v>
      </c>
      <c r="F113" s="22">
        <f t="shared" si="2"/>
        <v>2</v>
      </c>
      <c r="G113" s="25">
        <f>(IF(COUNTIF(课表!$C$169:$C$321,B113)&gt;=2,1,COUNTIF(课表!$C$169:$C$321,B113))+IF(COUNTIF(课表!$D$169:$D$321,B113)&gt;=2,1,COUNTIF(课表!D$169:$D$321,B113))+IF(COUNTIF(课表!$E$170:$E$321,B113)&gt;=2,1,COUNTIF(课表!$E$170:$E$321,B113))+IF(COUNTIF(课表!$F$169:$F$321,B113)&gt;=2,1,COUNTIF(课表!$F$169:$F$321,B113)))*2</f>
        <v>4</v>
      </c>
      <c r="H113" s="25">
        <f>(IF(COUNTIF(课表!$H$169:$H$321,B113)&gt;=2,1,COUNTIF(课表!$H$169:$H$321,B113))+IF(COUNTIF(课表!$I$169:$I$321,B113)&gt;=2,1,COUNTIF(课表!$I$169:$I$321,B113))+IF(COUNTIF(课表!$J$169:$J$321,B113)&gt;=2,1,COUNTIF(课表!$J$169:$J$321,B113))+IF(COUNTIF(课表!$K$169:$K$321,B113)&gt;=2,1,COUNTIF(课表!$K$170:$K$321,B113)))*2</f>
        <v>4</v>
      </c>
      <c r="I113" s="25">
        <f>(IF(COUNTIF(课表!$M$169:$M$321,B113)&gt;=2,1,COUNTIF(课表!$M$169:$M$321,B113))+IF(COUNTIF(课表!$N$169:$N$321,B113)&gt;=2,1,COUNTIF(课表!$N$169:$N$321,B113))+IF(COUNTIF(课表!$O$169:$O$321,B113)&gt;=2,1,COUNTIF(课表!$O$169:$O$321,B113))+IF(COUNTIF(课表!$P$169:$P$321,B113)&gt;=2,1,COUNTIF(课表!$P$169:$P$321,B113)))*2</f>
        <v>0</v>
      </c>
      <c r="J113" s="25">
        <f>(IF(COUNTIF(课表!$R$169:$R$321,B113)&gt;=2,1,COUNTIF(课表!$R$169:$R$321,B113))+IF(COUNTIF(课表!$S$169:$S$321,B113)&gt;=2,1,COUNTIF(课表!$S$169:$S$321,B113))+IF(COUNTIF(课表!$T$169:$T$321,B113)&gt;=2,1,COUNTIF(课表!$T$169:$T$321,B113))+IF(COUNTIF(课表!$U$169:$U$321,B113)&gt;=2,1,COUNTIF(课表!$U$169:$U$321,B113)))*2</f>
        <v>0</v>
      </c>
      <c r="K113" s="25">
        <f>(IF(COUNTIF(课表!$W$169:$W$321,B113)&gt;=2,1,COUNTIF(课表!$W$169:$W$321,B113))+IF(COUNTIF(课表!$X$169:$X$321,B113)&gt;=2,1,COUNTIF(课表!$X$169:$X$321,B113)))*2+(IF(COUNTIF(课表!$Y$169:$Y$321,B113)&gt;=2,1,COUNTIF(课表!$Y$169:$Y$321,B113))+IF(COUNTIF(课表!$Z$169:$Z$321,B113)&gt;=2,1,COUNTIF(课表!$Z$169:$Z$321,B113)))*2</f>
        <v>0</v>
      </c>
      <c r="L113" s="25">
        <f>(IF(COUNTIF(课表!$AA$169:$AA$321,B113)&gt;=2,1,COUNTIF(课表!$AA$169:$AA$321,B113))+IF(COUNTIF(课表!$AB$169:$AB$321,B113)&gt;=2,1,COUNTIF(课表!$AB$169:$AB$321,B113))+IF(COUNTIF(课表!$AC$169:$AC$321,B113)&gt;=2,1,COUNTIF(课表!$AC$169:$AC$321,B113))+IF(COUNTIF(课表!$AD$169:$AD$321,B113)&gt;=2,1,COUNTIF(课表!$AD$169:$AD$321,B113)))*2</f>
        <v>0</v>
      </c>
      <c r="M113" s="25">
        <f>(IF(COUNTIF(课表!$AE$169:$AE$321,B113)&gt;=2,1,COUNTIF(课表!$AE$169:$AE$321,B113))+IF(COUNTIF(课表!$AF$169:$AF$321,B113)&gt;=2,1,COUNTIF(课表!$AF$169:$AF$321,B113))+IF(COUNTIF(课表!$AG$169:$AG$321,B113)&gt;=2,1,COUNTIF(课表!$AG$169:$AG$321,B113))+IF(COUNTIF(课表!$AH$169:$AH$321,B113)&gt;=2,1,COUNTIF(课表!$AH$169:$AH$321,B113)))*2</f>
        <v>0</v>
      </c>
      <c r="N113" s="25">
        <f t="shared" si="3"/>
        <v>8</v>
      </c>
    </row>
    <row r="114" ht="20.1" customHeight="1" spans="1:14">
      <c r="A114" s="22">
        <v>112</v>
      </c>
      <c r="B114" s="23" t="s">
        <v>1204</v>
      </c>
      <c r="C114" s="24" t="str">
        <f>VLOOKUP(B114,教师基础数据!$B$2:$G4813,3,FALSE)</f>
        <v>建筑系</v>
      </c>
      <c r="D114" s="24" t="str">
        <f>VLOOKUP(B114,教师基础数据!$B$2:$G566,4,FALSE)</f>
        <v>专职</v>
      </c>
      <c r="E114" s="24" t="str">
        <f>VLOOKUP(B114,教师基础数据!$B$2:$G4599,5,FALSE)</f>
        <v>建筑工程技术教研室</v>
      </c>
      <c r="F114" s="22">
        <f t="shared" si="2"/>
        <v>2</v>
      </c>
      <c r="G114" s="25">
        <f>(IF(COUNTIF(课表!$C$169:$C$321,B114)&gt;=2,1,COUNTIF(课表!$C$169:$C$321,B114))+IF(COUNTIF(课表!$D$169:$D$321,B114)&gt;=2,1,COUNTIF(课表!D$169:$D$321,B114))+IF(COUNTIF(课表!$E$170:$E$321,B114)&gt;=2,1,COUNTIF(课表!$E$170:$E$321,B114))+IF(COUNTIF(课表!$F$169:$F$321,B114)&gt;=2,1,COUNTIF(课表!$F$169:$F$321,B114)))*2</f>
        <v>0</v>
      </c>
      <c r="H114" s="25">
        <f>(IF(COUNTIF(课表!$H$169:$H$321,B114)&gt;=2,1,COUNTIF(课表!$H$169:$H$321,B114))+IF(COUNTIF(课表!$I$169:$I$321,B114)&gt;=2,1,COUNTIF(课表!$I$169:$I$321,B114))+IF(COUNTIF(课表!$J$169:$J$321,B114)&gt;=2,1,COUNTIF(课表!$J$169:$J$321,B114))+IF(COUNTIF(课表!$K$169:$K$321,B114)&gt;=2,1,COUNTIF(课表!$K$170:$K$321,B114)))*2</f>
        <v>4</v>
      </c>
      <c r="I114" s="25">
        <f>(IF(COUNTIF(课表!$M$169:$M$321,B114)&gt;=2,1,COUNTIF(课表!$M$169:$M$321,B114))+IF(COUNTIF(课表!$N$169:$N$321,B114)&gt;=2,1,COUNTIF(课表!$N$169:$N$321,B114))+IF(COUNTIF(课表!$O$169:$O$321,B114)&gt;=2,1,COUNTIF(课表!$O$169:$O$321,B114))+IF(COUNTIF(课表!$P$169:$P$321,B114)&gt;=2,1,COUNTIF(课表!$P$169:$P$321,B114)))*2</f>
        <v>4</v>
      </c>
      <c r="J114" s="25">
        <f>(IF(COUNTIF(课表!$R$169:$R$321,B114)&gt;=2,1,COUNTIF(课表!$R$169:$R$321,B114))+IF(COUNTIF(课表!$S$169:$S$321,B114)&gt;=2,1,COUNTIF(课表!$S$169:$S$321,B114))+IF(COUNTIF(课表!$T$169:$T$321,B114)&gt;=2,1,COUNTIF(课表!$T$169:$T$321,B114))+IF(COUNTIF(课表!$U$169:$U$321,B114)&gt;=2,1,COUNTIF(课表!$U$169:$U$321,B114)))*2</f>
        <v>0</v>
      </c>
      <c r="K114" s="25">
        <f>(IF(COUNTIF(课表!$W$169:$W$321,B114)&gt;=2,1,COUNTIF(课表!$W$169:$W$321,B114))+IF(COUNTIF(课表!$X$169:$X$321,B114)&gt;=2,1,COUNTIF(课表!$X$169:$X$321,B114)))*2+(IF(COUNTIF(课表!$Y$169:$Y$321,B114)&gt;=2,1,COUNTIF(课表!$Y$169:$Y$321,B114))+IF(COUNTIF(课表!$Z$169:$Z$321,B114)&gt;=2,1,COUNTIF(课表!$Z$169:$Z$321,B114)))*2</f>
        <v>0</v>
      </c>
      <c r="L114" s="25">
        <f>(IF(COUNTIF(课表!$AA$169:$AA$321,B114)&gt;=2,1,COUNTIF(课表!$AA$169:$AA$321,B114))+IF(COUNTIF(课表!$AB$169:$AB$321,B114)&gt;=2,1,COUNTIF(课表!$AB$169:$AB$321,B114))+IF(COUNTIF(课表!$AC$169:$AC$321,B114)&gt;=2,1,COUNTIF(课表!$AC$169:$AC$321,B114))+IF(COUNTIF(课表!$AD$169:$AD$321,B114)&gt;=2,1,COUNTIF(课表!$AD$169:$AD$321,B114)))*2</f>
        <v>0</v>
      </c>
      <c r="M114" s="25">
        <f>(IF(COUNTIF(课表!$AE$169:$AE$321,B114)&gt;=2,1,COUNTIF(课表!$AE$169:$AE$321,B114))+IF(COUNTIF(课表!$AF$169:$AF$321,B114)&gt;=2,1,COUNTIF(课表!$AF$169:$AF$321,B114))+IF(COUNTIF(课表!$AG$169:$AG$321,B114)&gt;=2,1,COUNTIF(课表!$AG$169:$AG$321,B114))+IF(COUNTIF(课表!$AH$169:$AH$321,B114)&gt;=2,1,COUNTIF(课表!$AH$169:$AH$321,B114)))*2</f>
        <v>0</v>
      </c>
      <c r="N114" s="25">
        <f t="shared" si="3"/>
        <v>8</v>
      </c>
    </row>
    <row r="115" ht="20.1" customHeight="1" spans="1:14">
      <c r="A115" s="22">
        <v>113</v>
      </c>
      <c r="B115" s="26" t="s">
        <v>1212</v>
      </c>
      <c r="C115" s="24" t="str">
        <f>VLOOKUP(B115,教师基础数据!$B$2:$G4457,3,FALSE)</f>
        <v>建筑系</v>
      </c>
      <c r="D115" s="24" t="str">
        <f>VLOOKUP(B115,教师基础数据!$B$2:$G580,4,FALSE)</f>
        <v>专职</v>
      </c>
      <c r="E115" s="24" t="str">
        <f>VLOOKUP(B115,教师基础数据!$B$2:$G4613,5,FALSE)</f>
        <v>建筑工程技术教研室</v>
      </c>
      <c r="F115" s="22">
        <f t="shared" si="2"/>
        <v>4</v>
      </c>
      <c r="G115" s="25">
        <f>(IF(COUNTIF(课表!$C$169:$C$321,B115)&gt;=2,1,COUNTIF(课表!$C$169:$C$321,B115))+IF(COUNTIF(课表!$D$169:$D$321,B115)&gt;=2,1,COUNTIF(课表!D$169:$D$321,B115))+IF(COUNTIF(课表!$E$170:$E$321,B115)&gt;=2,1,COUNTIF(课表!$E$170:$E$321,B115))+IF(COUNTIF(课表!$F$169:$F$321,B115)&gt;=2,1,COUNTIF(课表!$F$169:$F$321,B115)))*2</f>
        <v>4</v>
      </c>
      <c r="H115" s="25">
        <f>(IF(COUNTIF(课表!$H$169:$H$321,B115)&gt;=2,1,COUNTIF(课表!$H$169:$H$321,B115))+IF(COUNTIF(课表!$I$169:$I$321,B115)&gt;=2,1,COUNTIF(课表!$I$169:$I$321,B115))+IF(COUNTIF(课表!$J$169:$J$321,B115)&gt;=2,1,COUNTIF(课表!$J$169:$J$321,B115))+IF(COUNTIF(课表!$K$169:$K$321,B115)&gt;=2,1,COUNTIF(课表!$K$170:$K$321,B115)))*2</f>
        <v>0</v>
      </c>
      <c r="I115" s="25">
        <f>(IF(COUNTIF(课表!$M$169:$M$321,B115)&gt;=2,1,COUNTIF(课表!$M$169:$M$321,B115))+IF(COUNTIF(课表!$N$169:$N$321,B115)&gt;=2,1,COUNTIF(课表!$N$169:$N$321,B115))+IF(COUNTIF(课表!$O$169:$O$321,B115)&gt;=2,1,COUNTIF(课表!$O$169:$O$321,B115))+IF(COUNTIF(课表!$P$169:$P$321,B115)&gt;=2,1,COUNTIF(课表!$P$169:$P$321,B115)))*2</f>
        <v>4</v>
      </c>
      <c r="J115" s="25">
        <f>(IF(COUNTIF(课表!$R$169:$R$321,B115)&gt;=2,1,COUNTIF(课表!$R$169:$R$321,B115))+IF(COUNTIF(课表!$S$169:$S$321,B115)&gt;=2,1,COUNTIF(课表!$S$169:$S$321,B115))+IF(COUNTIF(课表!$T$169:$T$321,B115)&gt;=2,1,COUNTIF(课表!$T$169:$T$321,B115))+IF(COUNTIF(课表!$U$169:$U$321,B115)&gt;=2,1,COUNTIF(课表!$U$169:$U$321,B115)))*2</f>
        <v>4</v>
      </c>
      <c r="K115" s="25">
        <f>(IF(COUNTIF(课表!$W$169:$W$321,B115)&gt;=2,1,COUNTIF(课表!$W$169:$W$321,B115))+IF(COUNTIF(课表!$X$169:$X$321,B115)&gt;=2,1,COUNTIF(课表!$X$169:$X$321,B115)))*2+(IF(COUNTIF(课表!$Y$169:$Y$321,B115)&gt;=2,1,COUNTIF(课表!$Y$169:$Y$321,B115))+IF(COUNTIF(课表!$Z$169:$Z$321,B115)&gt;=2,1,COUNTIF(课表!$Z$169:$Z$321,B115)))*2</f>
        <v>4</v>
      </c>
      <c r="L115" s="25">
        <f>(IF(COUNTIF(课表!$AA$169:$AA$321,B115)&gt;=2,1,COUNTIF(课表!$AA$169:$AA$321,B115))+IF(COUNTIF(课表!$AB$169:$AB$321,B115)&gt;=2,1,COUNTIF(课表!$AB$169:$AB$321,B115))+IF(COUNTIF(课表!$AC$169:$AC$321,B115)&gt;=2,1,COUNTIF(课表!$AC$169:$AC$321,B115))+IF(COUNTIF(课表!$AD$169:$AD$321,B115)&gt;=2,1,COUNTIF(课表!$AD$169:$AD$321,B115)))*2</f>
        <v>0</v>
      </c>
      <c r="M115" s="25">
        <f>(IF(COUNTIF(课表!$AE$169:$AE$321,B115)&gt;=2,1,COUNTIF(课表!$AE$169:$AE$321,B115))+IF(COUNTIF(课表!$AF$169:$AF$321,B115)&gt;=2,1,COUNTIF(课表!$AF$169:$AF$321,B115))+IF(COUNTIF(课表!$AG$169:$AG$321,B115)&gt;=2,1,COUNTIF(课表!$AG$169:$AG$321,B115))+IF(COUNTIF(课表!$AH$169:$AH$321,B115)&gt;=2,1,COUNTIF(课表!$AH$169:$AH$321,B115)))*2</f>
        <v>0</v>
      </c>
      <c r="N115" s="25">
        <f t="shared" si="3"/>
        <v>16</v>
      </c>
    </row>
    <row r="116" ht="20.1" customHeight="1" spans="1:14">
      <c r="A116" s="22">
        <v>114</v>
      </c>
      <c r="B116" s="26" t="s">
        <v>1205</v>
      </c>
      <c r="C116" s="24" t="str">
        <f>VLOOKUP(B116,教师基础数据!$B$2:$G4529,3,FALSE)</f>
        <v>建筑系</v>
      </c>
      <c r="D116" s="24" t="str">
        <f>VLOOKUP(B116,教师基础数据!$B$2:$G591,4,FALSE)</f>
        <v>专职</v>
      </c>
      <c r="E116" s="24" t="str">
        <f>VLOOKUP(B116,教师基础数据!$B$2:$G4624,5,FALSE)</f>
        <v>建筑工程技术教研室</v>
      </c>
      <c r="F116" s="22">
        <f t="shared" si="2"/>
        <v>2</v>
      </c>
      <c r="G116" s="25">
        <f>(IF(COUNTIF(课表!$C$169:$C$321,B116)&gt;=2,1,COUNTIF(课表!$C$169:$C$321,B116))+IF(COUNTIF(课表!$D$169:$D$321,B116)&gt;=2,1,COUNTIF(课表!D$169:$D$321,B116))+IF(COUNTIF(课表!$E$170:$E$321,B116)&gt;=2,1,COUNTIF(课表!$E$170:$E$321,B116))+IF(COUNTIF(课表!$F$169:$F$321,B116)&gt;=2,1,COUNTIF(课表!$F$169:$F$321,B116)))*2</f>
        <v>0</v>
      </c>
      <c r="H116" s="25">
        <f>(IF(COUNTIF(课表!$H$169:$H$321,B116)&gt;=2,1,COUNTIF(课表!$H$169:$H$321,B116))+IF(COUNTIF(课表!$I$169:$I$321,B116)&gt;=2,1,COUNTIF(课表!$I$169:$I$321,B116))+IF(COUNTIF(课表!$J$169:$J$321,B116)&gt;=2,1,COUNTIF(课表!$J$169:$J$321,B116))+IF(COUNTIF(课表!$K$169:$K$321,B116)&gt;=2,1,COUNTIF(课表!$K$170:$K$321,B116)))*2</f>
        <v>0</v>
      </c>
      <c r="I116" s="25">
        <f>(IF(COUNTIF(课表!$M$169:$M$321,B116)&gt;=2,1,COUNTIF(课表!$M$169:$M$321,B116))+IF(COUNTIF(课表!$N$169:$N$321,B116)&gt;=2,1,COUNTIF(课表!$N$169:$N$321,B116))+IF(COUNTIF(课表!$O$169:$O$321,B116)&gt;=2,1,COUNTIF(课表!$O$169:$O$321,B116))+IF(COUNTIF(课表!$P$169:$P$321,B116)&gt;=2,1,COUNTIF(课表!$P$169:$P$321,B116)))*2</f>
        <v>2</v>
      </c>
      <c r="J116" s="25">
        <f>(IF(COUNTIF(课表!$R$169:$R$321,B116)&gt;=2,1,COUNTIF(课表!$R$169:$R$321,B116))+IF(COUNTIF(课表!$S$169:$S$321,B116)&gt;=2,1,COUNTIF(课表!$S$169:$S$321,B116))+IF(COUNTIF(课表!$T$169:$T$321,B116)&gt;=2,1,COUNTIF(课表!$T$169:$T$321,B116))+IF(COUNTIF(课表!$U$169:$U$321,B116)&gt;=2,1,COUNTIF(课表!$U$169:$U$321,B116)))*2</f>
        <v>4</v>
      </c>
      <c r="K116" s="25">
        <f>(IF(COUNTIF(课表!$W$169:$W$321,B116)&gt;=2,1,COUNTIF(课表!$W$169:$W$321,B116))+IF(COUNTIF(课表!$X$169:$X$321,B116)&gt;=2,1,COUNTIF(课表!$X$169:$X$321,B116)))*2+(IF(COUNTIF(课表!$Y$169:$Y$321,B116)&gt;=2,1,COUNTIF(课表!$Y$169:$Y$321,B116))+IF(COUNTIF(课表!$Z$169:$Z$321,B116)&gt;=2,1,COUNTIF(课表!$Z$169:$Z$321,B116)))*2</f>
        <v>0</v>
      </c>
      <c r="L116" s="25">
        <f>(IF(COUNTIF(课表!$AA$169:$AA$321,B116)&gt;=2,1,COUNTIF(课表!$AA$169:$AA$321,B116))+IF(COUNTIF(课表!$AB$169:$AB$321,B116)&gt;=2,1,COUNTIF(课表!$AB$169:$AB$321,B116))+IF(COUNTIF(课表!$AC$169:$AC$321,B116)&gt;=2,1,COUNTIF(课表!$AC$169:$AC$321,B116))+IF(COUNTIF(课表!$AD$169:$AD$321,B116)&gt;=2,1,COUNTIF(课表!$AD$169:$AD$321,B116)))*2</f>
        <v>0</v>
      </c>
      <c r="M116" s="25">
        <f>(IF(COUNTIF(课表!$AE$169:$AE$321,B116)&gt;=2,1,COUNTIF(课表!$AE$169:$AE$321,B116))+IF(COUNTIF(课表!$AF$169:$AF$321,B116)&gt;=2,1,COUNTIF(课表!$AF$169:$AF$321,B116))+IF(COUNTIF(课表!$AG$169:$AG$321,B116)&gt;=2,1,COUNTIF(课表!$AG$169:$AG$321,B116))+IF(COUNTIF(课表!$AH$169:$AH$321,B116)&gt;=2,1,COUNTIF(课表!$AH$169:$AH$321,B116)))*2</f>
        <v>0</v>
      </c>
      <c r="N116" s="25">
        <f t="shared" si="3"/>
        <v>6</v>
      </c>
    </row>
    <row r="117" ht="20.1" customHeight="1" spans="1:14">
      <c r="A117" s="22">
        <v>115</v>
      </c>
      <c r="B117" s="26" t="s">
        <v>1215</v>
      </c>
      <c r="C117" s="24" t="str">
        <f>VLOOKUP(B117,教师基础数据!$B$2:$G4772,3,FALSE)</f>
        <v>建筑系</v>
      </c>
      <c r="D117" s="24" t="str">
        <f>VLOOKUP(B117,教师基础数据!$B$2:$G600,4,FALSE)</f>
        <v>专职</v>
      </c>
      <c r="E117" s="24" t="str">
        <f>VLOOKUP(B117,教师基础数据!$B$2:$G4633,5,FALSE)</f>
        <v>建筑工程技术教研室</v>
      </c>
      <c r="F117" s="22">
        <f t="shared" si="2"/>
        <v>2</v>
      </c>
      <c r="G117" s="25">
        <f>(IF(COUNTIF(课表!$C$169:$C$321,B117)&gt;=2,1,COUNTIF(课表!$C$169:$C$321,B117))+IF(COUNTIF(课表!$D$169:$D$321,B117)&gt;=2,1,COUNTIF(课表!D$169:$D$321,B117))+IF(COUNTIF(课表!$E$170:$E$321,B117)&gt;=2,1,COUNTIF(课表!$E$170:$E$321,B117))+IF(COUNTIF(课表!$F$169:$F$321,B117)&gt;=2,1,COUNTIF(课表!$F$169:$F$321,B117)))*2</f>
        <v>4</v>
      </c>
      <c r="H117" s="25">
        <f>(IF(COUNTIF(课表!$H$169:$H$321,B117)&gt;=2,1,COUNTIF(课表!$H$169:$H$321,B117))+IF(COUNTIF(课表!$I$169:$I$321,B117)&gt;=2,1,COUNTIF(课表!$I$169:$I$321,B117))+IF(COUNTIF(课表!$J$169:$J$321,B117)&gt;=2,1,COUNTIF(课表!$J$169:$J$321,B117))+IF(COUNTIF(课表!$K$169:$K$321,B117)&gt;=2,1,COUNTIF(课表!$K$170:$K$321,B117)))*2</f>
        <v>0</v>
      </c>
      <c r="I117" s="25">
        <f>(IF(COUNTIF(课表!$M$169:$M$321,B117)&gt;=2,1,COUNTIF(课表!$M$169:$M$321,B117))+IF(COUNTIF(课表!$N$169:$N$321,B117)&gt;=2,1,COUNTIF(课表!$N$169:$N$321,B117))+IF(COUNTIF(课表!$O$169:$O$321,B117)&gt;=2,1,COUNTIF(课表!$O$169:$O$321,B117))+IF(COUNTIF(课表!$P$169:$P$321,B117)&gt;=2,1,COUNTIF(课表!$P$169:$P$321,B117)))*2</f>
        <v>4</v>
      </c>
      <c r="J117" s="25">
        <f>(IF(COUNTIF(课表!$R$169:$R$321,B117)&gt;=2,1,COUNTIF(课表!$R$169:$R$321,B117))+IF(COUNTIF(课表!$S$169:$S$321,B117)&gt;=2,1,COUNTIF(课表!$S$169:$S$321,B117))+IF(COUNTIF(课表!$T$169:$T$321,B117)&gt;=2,1,COUNTIF(课表!$T$169:$T$321,B117))+IF(COUNTIF(课表!$U$169:$U$321,B117)&gt;=2,1,COUNTIF(课表!$U$169:$U$321,B117)))*2</f>
        <v>0</v>
      </c>
      <c r="K117" s="25">
        <f>(IF(COUNTIF(课表!$W$169:$W$321,B117)&gt;=2,1,COUNTIF(课表!$W$169:$W$321,B117))+IF(COUNTIF(课表!$X$169:$X$321,B117)&gt;=2,1,COUNTIF(课表!$X$169:$X$321,B117)))*2+(IF(COUNTIF(课表!$Y$169:$Y$321,B117)&gt;=2,1,COUNTIF(课表!$Y$169:$Y$321,B117))+IF(COUNTIF(课表!$Z$169:$Z$321,B117)&gt;=2,1,COUNTIF(课表!$Z$169:$Z$321,B117)))*2</f>
        <v>0</v>
      </c>
      <c r="L117" s="25">
        <f>(IF(COUNTIF(课表!$AA$169:$AA$321,B117)&gt;=2,1,COUNTIF(课表!$AA$169:$AA$321,B117))+IF(COUNTIF(课表!$AB$169:$AB$321,B117)&gt;=2,1,COUNTIF(课表!$AB$169:$AB$321,B117))+IF(COUNTIF(课表!$AC$169:$AC$321,B117)&gt;=2,1,COUNTIF(课表!$AC$169:$AC$321,B117))+IF(COUNTIF(课表!$AD$169:$AD$321,B117)&gt;=2,1,COUNTIF(课表!$AD$169:$AD$321,B117)))*2</f>
        <v>0</v>
      </c>
      <c r="M117" s="25">
        <f>(IF(COUNTIF(课表!$AE$169:$AE$321,B117)&gt;=2,1,COUNTIF(课表!$AE$169:$AE$321,B117))+IF(COUNTIF(课表!$AF$169:$AF$321,B117)&gt;=2,1,COUNTIF(课表!$AF$169:$AF$321,B117))+IF(COUNTIF(课表!$AG$169:$AG$321,B117)&gt;=2,1,COUNTIF(课表!$AG$169:$AG$321,B117))+IF(COUNTIF(课表!$AH$169:$AH$321,B117)&gt;=2,1,COUNTIF(课表!$AH$169:$AH$321,B117)))*2</f>
        <v>0</v>
      </c>
      <c r="N117" s="25">
        <f t="shared" si="3"/>
        <v>8</v>
      </c>
    </row>
    <row r="118" ht="20.1" customHeight="1" spans="1:14">
      <c r="A118" s="22">
        <v>116</v>
      </c>
      <c r="B118" s="26" t="s">
        <v>1130</v>
      </c>
      <c r="C118" s="24" t="str">
        <f>VLOOKUP(B118,教师基础数据!$B$2:$G4687,3,FALSE)</f>
        <v>建筑系</v>
      </c>
      <c r="D118" s="24" t="str">
        <f>VLOOKUP(B118,教师基础数据!$B$2:$G648,4,FALSE)</f>
        <v>专职</v>
      </c>
      <c r="E118" s="24" t="str">
        <f>VLOOKUP(B118,教师基础数据!$B$2:$G4681,5,FALSE)</f>
        <v>建筑工程技术教研室</v>
      </c>
      <c r="F118" s="22">
        <f t="shared" si="2"/>
        <v>2</v>
      </c>
      <c r="G118" s="25">
        <f>(IF(COUNTIF(课表!$C$169:$C$321,B118)&gt;=2,1,COUNTIF(课表!$C$169:$C$321,B118))+IF(COUNTIF(课表!$D$169:$D$321,B118)&gt;=2,1,COUNTIF(课表!D$169:$D$321,B118))+IF(COUNTIF(课表!$E$170:$E$321,B118)&gt;=2,1,COUNTIF(课表!$E$170:$E$321,B118))+IF(COUNTIF(课表!$F$169:$F$321,B118)&gt;=2,1,COUNTIF(课表!$F$169:$F$321,B118)))*2</f>
        <v>2</v>
      </c>
      <c r="H118" s="25">
        <f>(IF(COUNTIF(课表!$H$169:$H$321,B118)&gt;=2,1,COUNTIF(课表!$H$169:$H$321,B118))+IF(COUNTIF(课表!$I$169:$I$321,B118)&gt;=2,1,COUNTIF(课表!$I$169:$I$321,B118))+IF(COUNTIF(课表!$J$169:$J$321,B118)&gt;=2,1,COUNTIF(课表!$J$169:$J$321,B118))+IF(COUNTIF(课表!$K$169:$K$321,B118)&gt;=2,1,COUNTIF(课表!$K$170:$K$321,B118)))*2</f>
        <v>0</v>
      </c>
      <c r="I118" s="25">
        <f>(IF(COUNTIF(课表!$M$169:$M$321,B118)&gt;=2,1,COUNTIF(课表!$M$169:$M$321,B118))+IF(COUNTIF(课表!$N$169:$N$321,B118)&gt;=2,1,COUNTIF(课表!$N$169:$N$321,B118))+IF(COUNTIF(课表!$O$169:$O$321,B118)&gt;=2,1,COUNTIF(课表!$O$169:$O$321,B118))+IF(COUNTIF(课表!$P$169:$P$321,B118)&gt;=2,1,COUNTIF(课表!$P$169:$P$321,B118)))*2</f>
        <v>4</v>
      </c>
      <c r="J118" s="25">
        <f>(IF(COUNTIF(课表!$R$169:$R$321,B118)&gt;=2,1,COUNTIF(课表!$R$169:$R$321,B118))+IF(COUNTIF(课表!$S$169:$S$321,B118)&gt;=2,1,COUNTIF(课表!$S$169:$S$321,B118))+IF(COUNTIF(课表!$T$169:$T$321,B118)&gt;=2,1,COUNTIF(课表!$T$169:$T$321,B118))+IF(COUNTIF(课表!$U$169:$U$321,B118)&gt;=2,1,COUNTIF(课表!$U$169:$U$321,B118)))*2</f>
        <v>0</v>
      </c>
      <c r="K118" s="25">
        <f>(IF(COUNTIF(课表!$W$169:$W$321,B118)&gt;=2,1,COUNTIF(课表!$W$169:$W$321,B118))+IF(COUNTIF(课表!$X$169:$X$321,B118)&gt;=2,1,COUNTIF(课表!$X$169:$X$321,B118)))*2+(IF(COUNTIF(课表!$Y$169:$Y$321,B118)&gt;=2,1,COUNTIF(课表!$Y$169:$Y$321,B118))+IF(COUNTIF(课表!$Z$169:$Z$321,B118)&gt;=2,1,COUNTIF(课表!$Z$169:$Z$321,B118)))*2</f>
        <v>0</v>
      </c>
      <c r="L118" s="25">
        <f>(IF(COUNTIF(课表!$AA$169:$AA$321,B118)&gt;=2,1,COUNTIF(课表!$AA$169:$AA$321,B118))+IF(COUNTIF(课表!$AB$169:$AB$321,B118)&gt;=2,1,COUNTIF(课表!$AB$169:$AB$321,B118))+IF(COUNTIF(课表!$AC$169:$AC$321,B118)&gt;=2,1,COUNTIF(课表!$AC$169:$AC$321,B118))+IF(COUNTIF(课表!$AD$169:$AD$321,B118)&gt;=2,1,COUNTIF(课表!$AD$169:$AD$321,B118)))*2</f>
        <v>0</v>
      </c>
      <c r="M118" s="25">
        <f>(IF(COUNTIF(课表!$AE$169:$AE$321,B118)&gt;=2,1,COUNTIF(课表!$AE$169:$AE$321,B118))+IF(COUNTIF(课表!$AF$169:$AF$321,B118)&gt;=2,1,COUNTIF(课表!$AF$169:$AF$321,B118))+IF(COUNTIF(课表!$AG$169:$AG$321,B118)&gt;=2,1,COUNTIF(课表!$AG$169:$AG$321,B118))+IF(COUNTIF(课表!$AH$169:$AH$321,B118)&gt;=2,1,COUNTIF(课表!$AH$169:$AH$321,B118)))*2</f>
        <v>0</v>
      </c>
      <c r="N118" s="25">
        <f t="shared" si="3"/>
        <v>6</v>
      </c>
    </row>
    <row r="119" ht="20.1" customHeight="1" spans="1:14">
      <c r="A119" s="22">
        <v>117</v>
      </c>
      <c r="B119" s="26" t="s">
        <v>1062</v>
      </c>
      <c r="C119" s="24" t="str">
        <f>VLOOKUP(B119,教师基础数据!$B$2:$G4482,3,FALSE)</f>
        <v>建筑系</v>
      </c>
      <c r="D119" s="24" t="str">
        <f>VLOOKUP(B119,教师基础数据!$B$2:$G655,4,FALSE)</f>
        <v>专职</v>
      </c>
      <c r="E119" s="24" t="str">
        <f>VLOOKUP(B119,教师基础数据!$B$2:$G4688,5,FALSE)</f>
        <v>建筑工程技术教研室</v>
      </c>
      <c r="F119" s="22">
        <f t="shared" si="2"/>
        <v>3</v>
      </c>
      <c r="G119" s="25">
        <f>(IF(COUNTIF(课表!$C$169:$C$321,B119)&gt;=2,1,COUNTIF(课表!$C$169:$C$321,B119))+IF(COUNTIF(课表!$D$169:$D$321,B119)&gt;=2,1,COUNTIF(课表!D$169:$D$321,B119))+IF(COUNTIF(课表!$E$170:$E$321,B119)&gt;=2,1,COUNTIF(课表!$E$170:$E$321,B119))+IF(COUNTIF(课表!$F$169:$F$321,B119)&gt;=2,1,COUNTIF(课表!$F$169:$F$321,B119)))*2</f>
        <v>0</v>
      </c>
      <c r="H119" s="25">
        <f>(IF(COUNTIF(课表!$H$169:$H$321,B119)&gt;=2,1,COUNTIF(课表!$H$169:$H$321,B119))+IF(COUNTIF(课表!$I$169:$I$321,B119)&gt;=2,1,COUNTIF(课表!$I$169:$I$321,B119))+IF(COUNTIF(课表!$J$169:$J$321,B119)&gt;=2,1,COUNTIF(课表!$J$169:$J$321,B119))+IF(COUNTIF(课表!$K$169:$K$321,B119)&gt;=2,1,COUNTIF(课表!$K$170:$K$321,B119)))*2</f>
        <v>4</v>
      </c>
      <c r="I119" s="25">
        <f>(IF(COUNTIF(课表!$M$169:$M$321,B119)&gt;=2,1,COUNTIF(课表!$M$169:$M$321,B119))+IF(COUNTIF(课表!$N$169:$N$321,B119)&gt;=2,1,COUNTIF(课表!$N$169:$N$321,B119))+IF(COUNTIF(课表!$O$169:$O$321,B119)&gt;=2,1,COUNTIF(课表!$O$169:$O$321,B119))+IF(COUNTIF(课表!$P$169:$P$321,B119)&gt;=2,1,COUNTIF(课表!$P$169:$P$321,B119)))*2</f>
        <v>4</v>
      </c>
      <c r="J119" s="25">
        <f>(IF(COUNTIF(课表!$R$169:$R$321,B119)&gt;=2,1,COUNTIF(课表!$R$169:$R$321,B119))+IF(COUNTIF(课表!$S$169:$S$321,B119)&gt;=2,1,COUNTIF(课表!$S$169:$S$321,B119))+IF(COUNTIF(课表!$T$169:$T$321,B119)&gt;=2,1,COUNTIF(课表!$T$169:$T$321,B119))+IF(COUNTIF(课表!$U$169:$U$321,B119)&gt;=2,1,COUNTIF(课表!$U$169:$U$321,B119)))*2</f>
        <v>4</v>
      </c>
      <c r="K119" s="25">
        <f>(IF(COUNTIF(课表!$W$169:$W$321,B119)&gt;=2,1,COUNTIF(课表!$W$169:$W$321,B119))+IF(COUNTIF(课表!$X$169:$X$321,B119)&gt;=2,1,COUNTIF(课表!$X$169:$X$321,B119)))*2+(IF(COUNTIF(课表!$Y$169:$Y$321,B119)&gt;=2,1,COUNTIF(课表!$Y$169:$Y$321,B119))+IF(COUNTIF(课表!$Z$169:$Z$321,B119)&gt;=2,1,COUNTIF(课表!$Z$169:$Z$321,B119)))*2</f>
        <v>0</v>
      </c>
      <c r="L119" s="25">
        <f>(IF(COUNTIF(课表!$AA$169:$AA$321,B119)&gt;=2,1,COUNTIF(课表!$AA$169:$AA$321,B119))+IF(COUNTIF(课表!$AB$169:$AB$321,B119)&gt;=2,1,COUNTIF(课表!$AB$169:$AB$321,B119))+IF(COUNTIF(课表!$AC$169:$AC$321,B119)&gt;=2,1,COUNTIF(课表!$AC$169:$AC$321,B119))+IF(COUNTIF(课表!$AD$169:$AD$321,B119)&gt;=2,1,COUNTIF(课表!$AD$169:$AD$321,B119)))*2</f>
        <v>0</v>
      </c>
      <c r="M119" s="25">
        <f>(IF(COUNTIF(课表!$AE$169:$AE$321,B119)&gt;=2,1,COUNTIF(课表!$AE$169:$AE$321,B119))+IF(COUNTIF(课表!$AF$169:$AF$321,B119)&gt;=2,1,COUNTIF(课表!$AF$169:$AF$321,B119))+IF(COUNTIF(课表!$AG$169:$AG$321,B119)&gt;=2,1,COUNTIF(课表!$AG$169:$AG$321,B119))+IF(COUNTIF(课表!$AH$169:$AH$321,B119)&gt;=2,1,COUNTIF(课表!$AH$169:$AH$321,B119)))*2</f>
        <v>0</v>
      </c>
      <c r="N119" s="25">
        <f t="shared" si="3"/>
        <v>12</v>
      </c>
    </row>
    <row r="120" ht="20.1" customHeight="1" spans="1:14">
      <c r="A120" s="22">
        <v>118</v>
      </c>
      <c r="B120" s="26" t="s">
        <v>1203</v>
      </c>
      <c r="C120" s="24" t="str">
        <f>VLOOKUP(B120,教师基础数据!$B$2:$G4766,3,FALSE)</f>
        <v>建筑系</v>
      </c>
      <c r="D120" s="24" t="str">
        <f>VLOOKUP(B120,教师基础数据!$B$2:$G663,4,FALSE)</f>
        <v>专职</v>
      </c>
      <c r="E120" s="24" t="str">
        <f>VLOOKUP(B120,教师基础数据!$B$2:$G4696,5,FALSE)</f>
        <v>建筑工程技术教研室</v>
      </c>
      <c r="F120" s="22">
        <f t="shared" si="2"/>
        <v>3</v>
      </c>
      <c r="G120" s="25">
        <f>(IF(COUNTIF(课表!$C$169:$C$321,B120)&gt;=2,1,COUNTIF(课表!$C$169:$C$321,B120))+IF(COUNTIF(课表!$D$169:$D$321,B120)&gt;=2,1,COUNTIF(课表!D$169:$D$321,B120))+IF(COUNTIF(课表!$E$170:$E$321,B120)&gt;=2,1,COUNTIF(课表!$E$170:$E$321,B120))+IF(COUNTIF(课表!$F$169:$F$321,B120)&gt;=2,1,COUNTIF(课表!$F$169:$F$321,B120)))*2</f>
        <v>4</v>
      </c>
      <c r="H120" s="25">
        <f>(IF(COUNTIF(课表!$H$169:$H$321,B120)&gt;=2,1,COUNTIF(课表!$H$169:$H$321,B120))+IF(COUNTIF(课表!$I$169:$I$321,B120)&gt;=2,1,COUNTIF(课表!$I$169:$I$321,B120))+IF(COUNTIF(课表!$J$169:$J$321,B120)&gt;=2,1,COUNTIF(课表!$J$169:$J$321,B120))+IF(COUNTIF(课表!$K$169:$K$321,B120)&gt;=2,1,COUNTIF(课表!$K$170:$K$321,B120)))*2</f>
        <v>4</v>
      </c>
      <c r="I120" s="25">
        <f>(IF(COUNTIF(课表!$M$169:$M$321,B120)&gt;=2,1,COUNTIF(课表!$M$169:$M$321,B120))+IF(COUNTIF(课表!$N$169:$N$321,B120)&gt;=2,1,COUNTIF(课表!$N$169:$N$321,B120))+IF(COUNTIF(课表!$O$169:$O$321,B120)&gt;=2,1,COUNTIF(课表!$O$169:$O$321,B120))+IF(COUNTIF(课表!$P$169:$P$321,B120)&gt;=2,1,COUNTIF(课表!$P$169:$P$321,B120)))*2</f>
        <v>0</v>
      </c>
      <c r="J120" s="25">
        <f>(IF(COUNTIF(课表!$R$169:$R$321,B120)&gt;=2,1,COUNTIF(课表!$R$169:$R$321,B120))+IF(COUNTIF(课表!$S$169:$S$321,B120)&gt;=2,1,COUNTIF(课表!$S$169:$S$321,B120))+IF(COUNTIF(课表!$T$169:$T$321,B120)&gt;=2,1,COUNTIF(课表!$T$169:$T$321,B120))+IF(COUNTIF(课表!$U$169:$U$321,B120)&gt;=2,1,COUNTIF(课表!$U$169:$U$321,B120)))*2</f>
        <v>0</v>
      </c>
      <c r="K120" s="25">
        <f>(IF(COUNTIF(课表!$W$169:$W$321,B120)&gt;=2,1,COUNTIF(课表!$W$169:$W$321,B120))+IF(COUNTIF(课表!$X$169:$X$321,B120)&gt;=2,1,COUNTIF(课表!$X$169:$X$321,B120)))*2+(IF(COUNTIF(课表!$Y$169:$Y$321,B120)&gt;=2,1,COUNTIF(课表!$Y$169:$Y$321,B120))+IF(COUNTIF(课表!$Z$169:$Z$321,B120)&gt;=2,1,COUNTIF(课表!$Z$169:$Z$321,B120)))*2</f>
        <v>4</v>
      </c>
      <c r="L120" s="25">
        <f>(IF(COUNTIF(课表!$AA$169:$AA$321,B120)&gt;=2,1,COUNTIF(课表!$AA$169:$AA$321,B120))+IF(COUNTIF(课表!$AB$169:$AB$321,B120)&gt;=2,1,COUNTIF(课表!$AB$169:$AB$321,B120))+IF(COUNTIF(课表!$AC$169:$AC$321,B120)&gt;=2,1,COUNTIF(课表!$AC$169:$AC$321,B120))+IF(COUNTIF(课表!$AD$169:$AD$321,B120)&gt;=2,1,COUNTIF(课表!$AD$169:$AD$321,B120)))*2</f>
        <v>0</v>
      </c>
      <c r="M120" s="25">
        <f>(IF(COUNTIF(课表!$AE$169:$AE$321,B120)&gt;=2,1,COUNTIF(课表!$AE$169:$AE$321,B120))+IF(COUNTIF(课表!$AF$169:$AF$321,B120)&gt;=2,1,COUNTIF(课表!$AF$169:$AF$321,B120))+IF(COUNTIF(课表!$AG$169:$AG$321,B120)&gt;=2,1,COUNTIF(课表!$AG$169:$AG$321,B120))+IF(COUNTIF(课表!$AH$169:$AH$321,B120)&gt;=2,1,COUNTIF(课表!$AH$169:$AH$321,B120)))*2</f>
        <v>0</v>
      </c>
      <c r="N120" s="25">
        <f t="shared" si="3"/>
        <v>12</v>
      </c>
    </row>
    <row r="121" ht="20.1" customHeight="1" spans="1:14">
      <c r="A121" s="22">
        <v>119</v>
      </c>
      <c r="B121" s="23" t="s">
        <v>1368</v>
      </c>
      <c r="C121" s="24" t="str">
        <f>VLOOKUP(B121,教师基础数据!$B$2:$G4726,3,FALSE)</f>
        <v>建筑系</v>
      </c>
      <c r="D121" s="24" t="str">
        <f>VLOOKUP(B121,教师基础数据!$B$2:$G668,4,FALSE)</f>
        <v>专职</v>
      </c>
      <c r="E121" s="24" t="str">
        <f>VLOOKUP(B121,教师基础数据!$B$2:$G4701,5,FALSE)</f>
        <v>建筑工程技术教研室</v>
      </c>
      <c r="F121" s="22">
        <f t="shared" si="2"/>
        <v>2</v>
      </c>
      <c r="G121" s="25">
        <f>(IF(COUNTIF(课表!$C$169:$C$321,B121)&gt;=2,1,COUNTIF(课表!$C$169:$C$321,B121))+IF(COUNTIF(课表!$D$169:$D$321,B121)&gt;=2,1,COUNTIF(课表!D$169:$D$321,B121))+IF(COUNTIF(课表!$E$170:$E$321,B121)&gt;=2,1,COUNTIF(课表!$E$170:$E$321,B121))+IF(COUNTIF(课表!$F$169:$F$321,B121)&gt;=2,1,COUNTIF(课表!$F$169:$F$321,B121)))*2</f>
        <v>0</v>
      </c>
      <c r="H121" s="25">
        <f>(IF(COUNTIF(课表!$H$169:$H$321,B121)&gt;=2,1,COUNTIF(课表!$H$169:$H$321,B121))+IF(COUNTIF(课表!$I$169:$I$321,B121)&gt;=2,1,COUNTIF(课表!$I$169:$I$321,B121))+IF(COUNTIF(课表!$J$169:$J$321,B121)&gt;=2,1,COUNTIF(课表!$J$169:$J$321,B121))+IF(COUNTIF(课表!$K$169:$K$321,B121)&gt;=2,1,COUNTIF(课表!$K$170:$K$321,B121)))*2</f>
        <v>4</v>
      </c>
      <c r="I121" s="25">
        <f>(IF(COUNTIF(课表!$M$169:$M$321,B121)&gt;=2,1,COUNTIF(课表!$M$169:$M$321,B121))+IF(COUNTIF(课表!$N$169:$N$321,B121)&gt;=2,1,COUNTIF(课表!$N$169:$N$321,B121))+IF(COUNTIF(课表!$O$169:$O$321,B121)&gt;=2,1,COUNTIF(课表!$O$169:$O$321,B121))+IF(COUNTIF(课表!$P$169:$P$321,B121)&gt;=2,1,COUNTIF(课表!$P$169:$P$321,B121)))*2</f>
        <v>0</v>
      </c>
      <c r="J121" s="25">
        <f>(IF(COUNTIF(课表!$R$169:$R$321,B121)&gt;=2,1,COUNTIF(课表!$R$169:$R$321,B121))+IF(COUNTIF(课表!$S$169:$S$321,B121)&gt;=2,1,COUNTIF(课表!$S$169:$S$321,B121))+IF(COUNTIF(课表!$T$169:$T$321,B121)&gt;=2,1,COUNTIF(课表!$T$169:$T$321,B121))+IF(COUNTIF(课表!$U$169:$U$321,B121)&gt;=2,1,COUNTIF(课表!$U$169:$U$321,B121)))*2</f>
        <v>0</v>
      </c>
      <c r="K121" s="25">
        <f>(IF(COUNTIF(课表!$W$169:$W$321,B121)&gt;=2,1,COUNTIF(课表!$W$169:$W$321,B121))+IF(COUNTIF(课表!$X$169:$X$321,B121)&gt;=2,1,COUNTIF(课表!$X$169:$X$321,B121)))*2+(IF(COUNTIF(课表!$Y$169:$Y$321,B121)&gt;=2,1,COUNTIF(课表!$Y$169:$Y$321,B121))+IF(COUNTIF(课表!$Z$169:$Z$321,B121)&gt;=2,1,COUNTIF(课表!$Z$169:$Z$321,B121)))*2</f>
        <v>4</v>
      </c>
      <c r="L121" s="25">
        <f>(IF(COUNTIF(课表!$AA$169:$AA$321,B121)&gt;=2,1,COUNTIF(课表!$AA$169:$AA$321,B121))+IF(COUNTIF(课表!$AB$169:$AB$321,B121)&gt;=2,1,COUNTIF(课表!$AB$169:$AB$321,B121))+IF(COUNTIF(课表!$AC$169:$AC$321,B121)&gt;=2,1,COUNTIF(课表!$AC$169:$AC$321,B121))+IF(COUNTIF(课表!$AD$169:$AD$321,B121)&gt;=2,1,COUNTIF(课表!$AD$169:$AD$321,B121)))*2</f>
        <v>0</v>
      </c>
      <c r="M121" s="25">
        <f>(IF(COUNTIF(课表!$AE$169:$AE$321,B121)&gt;=2,1,COUNTIF(课表!$AE$169:$AE$321,B121))+IF(COUNTIF(课表!$AF$169:$AF$321,B121)&gt;=2,1,COUNTIF(课表!$AF$169:$AF$321,B121))+IF(COUNTIF(课表!$AG$169:$AG$321,B121)&gt;=2,1,COUNTIF(课表!$AG$169:$AG$321,B121))+IF(COUNTIF(课表!$AH$169:$AH$321,B121)&gt;=2,1,COUNTIF(课表!$AH$169:$AH$321,B121)))*2</f>
        <v>0</v>
      </c>
      <c r="N121" s="25">
        <f t="shared" si="3"/>
        <v>8</v>
      </c>
    </row>
    <row r="122" ht="20.1" customHeight="1" spans="1:14">
      <c r="A122" s="22">
        <v>120</v>
      </c>
      <c r="B122" s="23" t="s">
        <v>1369</v>
      </c>
      <c r="C122" s="24" t="str">
        <f>VLOOKUP(B122,教师基础数据!$B$2:$G4708,3,FALSE)</f>
        <v>建筑系</v>
      </c>
      <c r="D122" s="24" t="str">
        <f>VLOOKUP(B122,教师基础数据!$B$2:$G707,4,FALSE)</f>
        <v>专职</v>
      </c>
      <c r="E122" s="24" t="str">
        <f>VLOOKUP(B122,教师基础数据!$B$2:$G4741,5,FALSE)</f>
        <v>建筑工程技术教研室</v>
      </c>
      <c r="F122" s="22">
        <f t="shared" si="2"/>
        <v>1</v>
      </c>
      <c r="G122" s="25">
        <f>(IF(COUNTIF(课表!$C$169:$C$321,B122)&gt;=2,1,COUNTIF(课表!$C$169:$C$321,B122))+IF(COUNTIF(课表!$D$169:$D$321,B122)&gt;=2,1,COUNTIF(课表!D$169:$D$321,B122))+IF(COUNTIF(课表!$E$170:$E$321,B122)&gt;=2,1,COUNTIF(课表!$E$170:$E$321,B122))+IF(COUNTIF(课表!$F$169:$F$321,B122)&gt;=2,1,COUNTIF(课表!$F$169:$F$321,B122)))*2</f>
        <v>0</v>
      </c>
      <c r="H122" s="25">
        <f>(IF(COUNTIF(课表!$H$169:$H$321,B122)&gt;=2,1,COUNTIF(课表!$H$169:$H$321,B122))+IF(COUNTIF(课表!$I$169:$I$321,B122)&gt;=2,1,COUNTIF(课表!$I$169:$I$321,B122))+IF(COUNTIF(课表!$J$169:$J$321,B122)&gt;=2,1,COUNTIF(课表!$J$169:$J$321,B122))+IF(COUNTIF(课表!$K$169:$K$321,B122)&gt;=2,1,COUNTIF(课表!$K$170:$K$321,B122)))*2</f>
        <v>4</v>
      </c>
      <c r="I122" s="25">
        <f>(IF(COUNTIF(课表!$M$169:$M$321,B122)&gt;=2,1,COUNTIF(课表!$M$169:$M$321,B122))+IF(COUNTIF(课表!$N$169:$N$321,B122)&gt;=2,1,COUNTIF(课表!$N$169:$N$321,B122))+IF(COUNTIF(课表!$O$169:$O$321,B122)&gt;=2,1,COUNTIF(课表!$O$169:$O$321,B122))+IF(COUNTIF(课表!$P$169:$P$321,B122)&gt;=2,1,COUNTIF(课表!$P$169:$P$321,B122)))*2</f>
        <v>0</v>
      </c>
      <c r="J122" s="25">
        <f>(IF(COUNTIF(课表!$R$169:$R$321,B122)&gt;=2,1,COUNTIF(课表!$R$169:$R$321,B122))+IF(COUNTIF(课表!$S$169:$S$321,B122)&gt;=2,1,COUNTIF(课表!$S$169:$S$321,B122))+IF(COUNTIF(课表!$T$169:$T$321,B122)&gt;=2,1,COUNTIF(课表!$T$169:$T$321,B122))+IF(COUNTIF(课表!$U$169:$U$321,B122)&gt;=2,1,COUNTIF(课表!$U$169:$U$321,B122)))*2</f>
        <v>0</v>
      </c>
      <c r="K122" s="25">
        <f>(IF(COUNTIF(课表!$W$169:$W$321,B122)&gt;=2,1,COUNTIF(课表!$W$169:$W$321,B122))+IF(COUNTIF(课表!$X$169:$X$321,B122)&gt;=2,1,COUNTIF(课表!$X$169:$X$321,B122)))*2+(IF(COUNTIF(课表!$Y$169:$Y$321,B122)&gt;=2,1,COUNTIF(课表!$Y$169:$Y$321,B122))+IF(COUNTIF(课表!$Z$169:$Z$321,B122)&gt;=2,1,COUNTIF(课表!$Z$169:$Z$321,B122)))*2</f>
        <v>0</v>
      </c>
      <c r="L122" s="25">
        <f>(IF(COUNTIF(课表!$AA$169:$AA$321,B122)&gt;=2,1,COUNTIF(课表!$AA$169:$AA$321,B122))+IF(COUNTIF(课表!$AB$169:$AB$321,B122)&gt;=2,1,COUNTIF(课表!$AB$169:$AB$321,B122))+IF(COUNTIF(课表!$AC$169:$AC$321,B122)&gt;=2,1,COUNTIF(课表!$AC$169:$AC$321,B122))+IF(COUNTIF(课表!$AD$169:$AD$321,B122)&gt;=2,1,COUNTIF(课表!$AD$169:$AD$321,B122)))*2</f>
        <v>0</v>
      </c>
      <c r="M122" s="25">
        <f>(IF(COUNTIF(课表!$AE$169:$AE$321,B122)&gt;=2,1,COUNTIF(课表!$AE$169:$AE$321,B122))+IF(COUNTIF(课表!$AF$169:$AF$321,B122)&gt;=2,1,COUNTIF(课表!$AF$169:$AF$321,B122))+IF(COUNTIF(课表!$AG$169:$AG$321,B122)&gt;=2,1,COUNTIF(课表!$AG$169:$AG$321,B122))+IF(COUNTIF(课表!$AH$169:$AH$321,B122)&gt;=2,1,COUNTIF(课表!$AH$169:$AH$321,B122)))*2</f>
        <v>8</v>
      </c>
      <c r="N122" s="25">
        <f t="shared" si="3"/>
        <v>12</v>
      </c>
    </row>
    <row r="123" ht="20.1" customHeight="1" spans="1:14">
      <c r="A123" s="22">
        <v>121</v>
      </c>
      <c r="B123" s="23" t="s">
        <v>1193</v>
      </c>
      <c r="C123" s="24" t="str">
        <f>VLOOKUP(B123,教师基础数据!$B$2:$G4555,3,FALSE)</f>
        <v>建筑系</v>
      </c>
      <c r="D123" s="24" t="str">
        <f>VLOOKUP(B123,教师基础数据!$B$2:$G437,4,FALSE)</f>
        <v>兼职</v>
      </c>
      <c r="E123" s="24" t="str">
        <f>VLOOKUP(B123,教师基础数据!$B$2:$G4470,5,FALSE)</f>
        <v>建筑工程技术教研室</v>
      </c>
      <c r="F123" s="22">
        <f t="shared" si="2"/>
        <v>2</v>
      </c>
      <c r="G123" s="25">
        <f>(IF(COUNTIF(课表!$C$169:$C$321,B123)&gt;=2,1,COUNTIF(课表!$C$169:$C$321,B123))+IF(COUNTIF(课表!$D$169:$D$321,B123)&gt;=2,1,COUNTIF(课表!D$169:$D$321,B123))+IF(COUNTIF(课表!$E$170:$E$321,B123)&gt;=2,1,COUNTIF(课表!$E$170:$E$321,B123))+IF(COUNTIF(课表!$F$169:$F$321,B123)&gt;=2,1,COUNTIF(课表!$F$169:$F$321,B123)))*2</f>
        <v>0</v>
      </c>
      <c r="H123" s="25">
        <f>(IF(COUNTIF(课表!$H$169:$H$321,B123)&gt;=2,1,COUNTIF(课表!$H$169:$H$321,B123))+IF(COUNTIF(课表!$I$169:$I$321,B123)&gt;=2,1,COUNTIF(课表!$I$169:$I$321,B123))+IF(COUNTIF(课表!$J$169:$J$321,B123)&gt;=2,1,COUNTIF(课表!$J$169:$J$321,B123))+IF(COUNTIF(课表!$K$169:$K$321,B123)&gt;=2,1,COUNTIF(课表!$K$170:$K$321,B123)))*2</f>
        <v>4</v>
      </c>
      <c r="I123" s="25">
        <f>(IF(COUNTIF(课表!$M$169:$M$321,B123)&gt;=2,1,COUNTIF(课表!$M$169:$M$321,B123))+IF(COUNTIF(课表!$N$169:$N$321,B123)&gt;=2,1,COUNTIF(课表!$N$169:$N$321,B123))+IF(COUNTIF(课表!$O$169:$O$321,B123)&gt;=2,1,COUNTIF(课表!$O$169:$O$321,B123))+IF(COUNTIF(课表!$P$169:$P$321,B123)&gt;=2,1,COUNTIF(课表!$P$169:$P$321,B123)))*2</f>
        <v>4</v>
      </c>
      <c r="J123" s="25">
        <f>(IF(COUNTIF(课表!$R$169:$R$321,B123)&gt;=2,1,COUNTIF(课表!$R$169:$R$321,B123))+IF(COUNTIF(课表!$S$169:$S$321,B123)&gt;=2,1,COUNTIF(课表!$S$169:$S$321,B123))+IF(COUNTIF(课表!$T$169:$T$321,B123)&gt;=2,1,COUNTIF(课表!$T$169:$T$321,B123))+IF(COUNTIF(课表!$U$169:$U$321,B123)&gt;=2,1,COUNTIF(课表!$U$169:$U$321,B123)))*2</f>
        <v>0</v>
      </c>
      <c r="K123" s="25">
        <f>(IF(COUNTIF(课表!$W$169:$W$321,B123)&gt;=2,1,COUNTIF(课表!$W$169:$W$321,B123))+IF(COUNTIF(课表!$X$169:$X$321,B123)&gt;=2,1,COUNTIF(课表!$X$169:$X$321,B123)))*2+(IF(COUNTIF(课表!$Y$169:$Y$321,B123)&gt;=2,1,COUNTIF(课表!$Y$169:$Y$321,B123))+IF(COUNTIF(课表!$Z$169:$Z$321,B123)&gt;=2,1,COUNTIF(课表!$Z$169:$Z$321,B123)))*2</f>
        <v>0</v>
      </c>
      <c r="L123" s="25">
        <f>(IF(COUNTIF(课表!$AA$169:$AA$321,B123)&gt;=2,1,COUNTIF(课表!$AA$169:$AA$321,B123))+IF(COUNTIF(课表!$AB$169:$AB$321,B123)&gt;=2,1,COUNTIF(课表!$AB$169:$AB$321,B123))+IF(COUNTIF(课表!$AC$169:$AC$321,B123)&gt;=2,1,COUNTIF(课表!$AC$169:$AC$321,B123))+IF(COUNTIF(课表!$AD$169:$AD$321,B123)&gt;=2,1,COUNTIF(课表!$AD$169:$AD$321,B123)))*2</f>
        <v>0</v>
      </c>
      <c r="M123" s="25">
        <f>(IF(COUNTIF(课表!$AE$169:$AE$321,B123)&gt;=2,1,COUNTIF(课表!$AE$169:$AE$321,B123))+IF(COUNTIF(课表!$AF$169:$AF$321,B123)&gt;=2,1,COUNTIF(课表!$AF$169:$AF$321,B123))+IF(COUNTIF(课表!$AG$169:$AG$321,B123)&gt;=2,1,COUNTIF(课表!$AG$169:$AG$321,B123))+IF(COUNTIF(课表!$AH$169:$AH$321,B123)&gt;=2,1,COUNTIF(课表!$AH$169:$AH$321,B123)))*2</f>
        <v>0</v>
      </c>
      <c r="N123" s="25">
        <f t="shared" si="3"/>
        <v>8</v>
      </c>
    </row>
    <row r="124" ht="20.1" customHeight="1" spans="1:14">
      <c r="A124" s="22">
        <v>122</v>
      </c>
      <c r="B124" s="23" t="s">
        <v>1027</v>
      </c>
      <c r="C124" s="24" t="str">
        <f>VLOOKUP(B124,教师基础数据!$B$2:$G4680,3,FALSE)</f>
        <v>建筑系</v>
      </c>
      <c r="D124" s="24" t="str">
        <f>VLOOKUP(B124,教师基础数据!$B$2:$G546,4,FALSE)</f>
        <v>专职</v>
      </c>
      <c r="E124" s="24" t="str">
        <f>VLOOKUP(B124,教师基础数据!$B$2:$G4579,5,FALSE)</f>
        <v>建筑工程技术教研室</v>
      </c>
      <c r="F124" s="22">
        <f t="shared" si="2"/>
        <v>3</v>
      </c>
      <c r="G124" s="25">
        <f>(IF(COUNTIF(课表!$C$169:$C$321,B124)&gt;=2,1,COUNTIF(课表!$C$169:$C$321,B124))+IF(COUNTIF(课表!$D$169:$D$321,B124)&gt;=2,1,COUNTIF(课表!D$169:$D$321,B124))+IF(COUNTIF(课表!$E$170:$E$321,B124)&gt;=2,1,COUNTIF(课表!$E$170:$E$321,B124))+IF(COUNTIF(课表!$F$169:$F$321,B124)&gt;=2,1,COUNTIF(课表!$F$169:$F$321,B124)))*2</f>
        <v>4</v>
      </c>
      <c r="H124" s="25">
        <f>(IF(COUNTIF(课表!$H$169:$H$321,B124)&gt;=2,1,COUNTIF(课表!$H$169:$H$321,B124))+IF(COUNTIF(课表!$I$169:$I$321,B124)&gt;=2,1,COUNTIF(课表!$I$169:$I$321,B124))+IF(COUNTIF(课表!$J$169:$J$321,B124)&gt;=2,1,COUNTIF(课表!$J$169:$J$321,B124))+IF(COUNTIF(课表!$K$169:$K$321,B124)&gt;=2,1,COUNTIF(课表!$K$170:$K$321,B124)))*2</f>
        <v>0</v>
      </c>
      <c r="I124" s="25">
        <f>(IF(COUNTIF(课表!$M$169:$M$321,B124)&gt;=2,1,COUNTIF(课表!$M$169:$M$321,B124))+IF(COUNTIF(课表!$N$169:$N$321,B124)&gt;=2,1,COUNTIF(课表!$N$169:$N$321,B124))+IF(COUNTIF(课表!$O$169:$O$321,B124)&gt;=2,1,COUNTIF(课表!$O$169:$O$321,B124))+IF(COUNTIF(课表!$P$169:$P$321,B124)&gt;=2,1,COUNTIF(课表!$P$169:$P$321,B124)))*2</f>
        <v>4</v>
      </c>
      <c r="J124" s="25">
        <f>(IF(COUNTIF(课表!$R$169:$R$321,B124)&gt;=2,1,COUNTIF(课表!$R$169:$R$321,B124))+IF(COUNTIF(课表!$S$169:$S$321,B124)&gt;=2,1,COUNTIF(课表!$S$169:$S$321,B124))+IF(COUNTIF(课表!$T$169:$T$321,B124)&gt;=2,1,COUNTIF(课表!$T$169:$T$321,B124))+IF(COUNTIF(课表!$U$169:$U$321,B124)&gt;=2,1,COUNTIF(课表!$U$169:$U$321,B124)))*2</f>
        <v>0</v>
      </c>
      <c r="K124" s="25">
        <f>(IF(COUNTIF(课表!$W$169:$W$321,B124)&gt;=2,1,COUNTIF(课表!$W$169:$W$321,B124))+IF(COUNTIF(课表!$X$169:$X$321,B124)&gt;=2,1,COUNTIF(课表!$X$169:$X$321,B124)))*2+(IF(COUNTIF(课表!$Y$169:$Y$321,B124)&gt;=2,1,COUNTIF(课表!$Y$169:$Y$321,B124))+IF(COUNTIF(课表!$Z$169:$Z$321,B124)&gt;=2,1,COUNTIF(课表!$Z$169:$Z$321,B124)))*2</f>
        <v>4</v>
      </c>
      <c r="L124" s="25">
        <f>(IF(COUNTIF(课表!$AA$169:$AA$321,B124)&gt;=2,1,COUNTIF(课表!$AA$169:$AA$321,B124))+IF(COUNTIF(课表!$AB$169:$AB$321,B124)&gt;=2,1,COUNTIF(课表!$AB$169:$AB$321,B124))+IF(COUNTIF(课表!$AC$169:$AC$321,B124)&gt;=2,1,COUNTIF(课表!$AC$169:$AC$321,B124))+IF(COUNTIF(课表!$AD$169:$AD$321,B124)&gt;=2,1,COUNTIF(课表!$AD$169:$AD$321,B124)))*2</f>
        <v>0</v>
      </c>
      <c r="M124" s="25">
        <f>(IF(COUNTIF(课表!$AE$169:$AE$321,B124)&gt;=2,1,COUNTIF(课表!$AE$169:$AE$321,B124))+IF(COUNTIF(课表!$AF$169:$AF$321,B124)&gt;=2,1,COUNTIF(课表!$AF$169:$AF$321,B124))+IF(COUNTIF(课表!$AG$169:$AG$321,B124)&gt;=2,1,COUNTIF(课表!$AG$169:$AG$321,B124))+IF(COUNTIF(课表!$AH$169:$AH$321,B124)&gt;=2,1,COUNTIF(课表!$AH$169:$AH$321,B124)))*2</f>
        <v>0</v>
      </c>
      <c r="N124" s="25">
        <f t="shared" si="3"/>
        <v>12</v>
      </c>
    </row>
    <row r="125" ht="20.1" customHeight="1" spans="1:14">
      <c r="A125" s="22">
        <v>123</v>
      </c>
      <c r="B125" s="23" t="s">
        <v>1320</v>
      </c>
      <c r="C125" s="24" t="str">
        <f>VLOOKUP(B125,教师基础数据!$B$2:$G4765,3,FALSE)</f>
        <v>人文系</v>
      </c>
      <c r="D125" s="24" t="str">
        <f>VLOOKUP(B125,教师基础数据!$B$2:$G643,4,FALSE)</f>
        <v>兼职</v>
      </c>
      <c r="E125" s="24" t="str">
        <f>VLOOKUP(B125,教师基础数据!$B$2:$G4676,5,FALSE)</f>
        <v>服装教研室</v>
      </c>
      <c r="F125" s="22">
        <f t="shared" si="2"/>
        <v>2</v>
      </c>
      <c r="G125" s="25">
        <f>(IF(COUNTIF(课表!$C$169:$C$321,B125)&gt;=2,1,COUNTIF(课表!$C$169:$C$321,B125))+IF(COUNTIF(课表!$D$169:$D$321,B125)&gt;=2,1,COUNTIF(课表!D$169:$D$321,B125))+IF(COUNTIF(课表!$E$170:$E$321,B125)&gt;=2,1,COUNTIF(课表!$E$170:$E$321,B125))+IF(COUNTIF(课表!$F$169:$F$321,B125)&gt;=2,1,COUNTIF(课表!$F$169:$F$321,B125)))*2</f>
        <v>0</v>
      </c>
      <c r="H125" s="25">
        <f>(IF(COUNTIF(课表!$H$169:$H$321,B125)&gt;=2,1,COUNTIF(课表!$H$169:$H$321,B125))+IF(COUNTIF(课表!$I$169:$I$321,B125)&gt;=2,1,COUNTIF(课表!$I$169:$I$321,B125))+IF(COUNTIF(课表!$J$169:$J$321,B125)&gt;=2,1,COUNTIF(课表!$J$169:$J$321,B125))+IF(COUNTIF(课表!$K$169:$K$321,B125)&gt;=2,1,COUNTIF(课表!$K$170:$K$321,B125)))*2</f>
        <v>0</v>
      </c>
      <c r="I125" s="25">
        <f>(IF(COUNTIF(课表!$M$169:$M$321,B125)&gt;=2,1,COUNTIF(课表!$M$169:$M$321,B125))+IF(COUNTIF(课表!$N$169:$N$321,B125)&gt;=2,1,COUNTIF(课表!$N$169:$N$321,B125))+IF(COUNTIF(课表!$O$169:$O$321,B125)&gt;=2,1,COUNTIF(课表!$O$169:$O$321,B125))+IF(COUNTIF(课表!$P$169:$P$321,B125)&gt;=2,1,COUNTIF(课表!$P$169:$P$321,B125)))*2</f>
        <v>4</v>
      </c>
      <c r="J125" s="25">
        <f>(IF(COUNTIF(课表!$R$169:$R$321,B125)&gt;=2,1,COUNTIF(课表!$R$169:$R$321,B125))+IF(COUNTIF(课表!$S$169:$S$321,B125)&gt;=2,1,COUNTIF(课表!$S$169:$S$321,B125))+IF(COUNTIF(课表!$T$169:$T$321,B125)&gt;=2,1,COUNTIF(课表!$T$169:$T$321,B125))+IF(COUNTIF(课表!$U$169:$U$321,B125)&gt;=2,1,COUNTIF(课表!$U$169:$U$321,B125)))*2</f>
        <v>4</v>
      </c>
      <c r="K125" s="25">
        <f>(IF(COUNTIF(课表!$W$169:$W$321,B125)&gt;=2,1,COUNTIF(课表!$W$169:$W$321,B125))+IF(COUNTIF(课表!$X$169:$X$321,B125)&gt;=2,1,COUNTIF(课表!$X$169:$X$321,B125)))*2+(IF(COUNTIF(课表!$Y$169:$Y$321,B125)&gt;=2,1,COUNTIF(课表!$Y$169:$Y$321,B125))+IF(COUNTIF(课表!$Z$169:$Z$321,B125)&gt;=2,1,COUNTIF(课表!$Z$169:$Z$321,B125)))*2</f>
        <v>0</v>
      </c>
      <c r="L125" s="25">
        <f>(IF(COUNTIF(课表!$AA$169:$AA$321,B125)&gt;=2,1,COUNTIF(课表!$AA$169:$AA$321,B125))+IF(COUNTIF(课表!$AB$169:$AB$321,B125)&gt;=2,1,COUNTIF(课表!$AB$169:$AB$321,B125))+IF(COUNTIF(课表!$AC$169:$AC$321,B125)&gt;=2,1,COUNTIF(课表!$AC$169:$AC$321,B125))+IF(COUNTIF(课表!$AD$169:$AD$321,B125)&gt;=2,1,COUNTIF(课表!$AD$169:$AD$321,B125)))*2</f>
        <v>0</v>
      </c>
      <c r="M125" s="25">
        <f>(IF(COUNTIF(课表!$AE$169:$AE$321,B125)&gt;=2,1,COUNTIF(课表!$AE$169:$AE$321,B125))+IF(COUNTIF(课表!$AF$169:$AF$321,B125)&gt;=2,1,COUNTIF(课表!$AF$169:$AF$321,B125))+IF(COUNTIF(课表!$AG$169:$AG$321,B125)&gt;=2,1,COUNTIF(课表!$AG$169:$AG$321,B125))+IF(COUNTIF(课表!$AH$169:$AH$321,B125)&gt;=2,1,COUNTIF(课表!$AH$169:$AH$321,B125)))*2</f>
        <v>0</v>
      </c>
      <c r="N125" s="25">
        <f t="shared" si="3"/>
        <v>8</v>
      </c>
    </row>
    <row r="126" ht="20.1" customHeight="1" spans="1:14">
      <c r="A126" s="22">
        <v>124</v>
      </c>
      <c r="B126" s="23" t="s">
        <v>1633</v>
      </c>
      <c r="C126" s="24" t="str">
        <f>VLOOKUP(B126,教师基础数据!$B$2:$G4535,3,FALSE)</f>
        <v>人文系</v>
      </c>
      <c r="D126" s="24" t="str">
        <f>VLOOKUP(B126,教师基础数据!$B$2:$G585,4,FALSE)</f>
        <v>外聘</v>
      </c>
      <c r="E126" s="24" t="str">
        <f>VLOOKUP(B126,教师基础数据!$B$2:$G4618,5,FALSE)</f>
        <v>服装教研室</v>
      </c>
      <c r="F126" s="22">
        <f t="shared" si="2"/>
        <v>0</v>
      </c>
      <c r="G126" s="25">
        <f>(IF(COUNTIF(课表!$C$169:$C$321,B126)&gt;=2,1,COUNTIF(课表!$C$169:$C$321,B126))+IF(COUNTIF(课表!$D$169:$D$321,B126)&gt;=2,1,COUNTIF(课表!D$169:$D$321,B126))+IF(COUNTIF(课表!$E$170:$E$321,B126)&gt;=2,1,COUNTIF(课表!$E$170:$E$321,B126))+IF(COUNTIF(课表!$F$169:$F$321,B126)&gt;=2,1,COUNTIF(课表!$F$169:$F$321,B126)))*2</f>
        <v>0</v>
      </c>
      <c r="H126" s="25">
        <f>(IF(COUNTIF(课表!$H$169:$H$321,B126)&gt;=2,1,COUNTIF(课表!$H$169:$H$321,B126))+IF(COUNTIF(课表!$I$169:$I$321,B126)&gt;=2,1,COUNTIF(课表!$I$169:$I$321,B126))+IF(COUNTIF(课表!$J$169:$J$321,B126)&gt;=2,1,COUNTIF(课表!$J$169:$J$321,B126))+IF(COUNTIF(课表!$K$169:$K$321,B126)&gt;=2,1,COUNTIF(课表!$K$170:$K$321,B126)))*2</f>
        <v>0</v>
      </c>
      <c r="I126" s="25">
        <f>(IF(COUNTIF(课表!$M$169:$M$321,B126)&gt;=2,1,COUNTIF(课表!$M$169:$M$321,B126))+IF(COUNTIF(课表!$N$169:$N$321,B126)&gt;=2,1,COUNTIF(课表!$N$169:$N$321,B126))+IF(COUNTIF(课表!$O$169:$O$321,B126)&gt;=2,1,COUNTIF(课表!$O$169:$O$321,B126))+IF(COUNTIF(课表!$P$169:$P$321,B126)&gt;=2,1,COUNTIF(课表!$P$169:$P$321,B126)))*2</f>
        <v>0</v>
      </c>
      <c r="J126" s="25">
        <f>(IF(COUNTIF(课表!$R$169:$R$321,B126)&gt;=2,1,COUNTIF(课表!$R$169:$R$321,B126))+IF(COUNTIF(课表!$S$169:$S$321,B126)&gt;=2,1,COUNTIF(课表!$S$169:$S$321,B126))+IF(COUNTIF(课表!$T$169:$T$321,B126)&gt;=2,1,COUNTIF(课表!$T$169:$T$321,B126))+IF(COUNTIF(课表!$U$169:$U$321,B126)&gt;=2,1,COUNTIF(课表!$U$169:$U$321,B126)))*2</f>
        <v>0</v>
      </c>
      <c r="K126" s="25">
        <f>(IF(COUNTIF(课表!$W$169:$W$321,B126)&gt;=2,1,COUNTIF(课表!$W$169:$W$321,B126))+IF(COUNTIF(课表!$X$169:$X$321,B126)&gt;=2,1,COUNTIF(课表!$X$169:$X$321,B126)))*2+(IF(COUNTIF(课表!$Y$169:$Y$321,B126)&gt;=2,1,COUNTIF(课表!$Y$169:$Y$321,B126))+IF(COUNTIF(课表!$Z$169:$Z$321,B126)&gt;=2,1,COUNTIF(课表!$Z$169:$Z$321,B126)))*2</f>
        <v>0</v>
      </c>
      <c r="L126" s="25">
        <f>(IF(COUNTIF(课表!$AA$169:$AA$321,B126)&gt;=2,1,COUNTIF(课表!$AA$169:$AA$321,B126))+IF(COUNTIF(课表!$AB$169:$AB$321,B126)&gt;=2,1,COUNTIF(课表!$AB$169:$AB$321,B126))+IF(COUNTIF(课表!$AC$169:$AC$321,B126)&gt;=2,1,COUNTIF(课表!$AC$169:$AC$321,B126))+IF(COUNTIF(课表!$AD$169:$AD$321,B126)&gt;=2,1,COUNTIF(课表!$AD$169:$AD$321,B126)))*2</f>
        <v>0</v>
      </c>
      <c r="M126" s="25">
        <f>(IF(COUNTIF(课表!$AE$169:$AE$321,B126)&gt;=2,1,COUNTIF(课表!$AE$169:$AE$321,B126))+IF(COUNTIF(课表!$AF$169:$AF$321,B126)&gt;=2,1,COUNTIF(课表!$AF$169:$AF$321,B126))+IF(COUNTIF(课表!$AG$169:$AG$321,B126)&gt;=2,1,COUNTIF(课表!$AG$169:$AG$321,B126))+IF(COUNTIF(课表!$AH$169:$AH$321,B126)&gt;=2,1,COUNTIF(课表!$AH$169:$AH$321,B126)))*2</f>
        <v>0</v>
      </c>
      <c r="N126" s="25">
        <f t="shared" si="3"/>
        <v>0</v>
      </c>
    </row>
    <row r="127" ht="20.1" customHeight="1" spans="1:14">
      <c r="A127" s="22">
        <v>125</v>
      </c>
      <c r="B127" s="26" t="s">
        <v>1634</v>
      </c>
      <c r="C127" s="24" t="str">
        <f>VLOOKUP(B127,教师基础数据!$B$2:$G4452,3,FALSE)</f>
        <v>人文系</v>
      </c>
      <c r="D127" s="24" t="str">
        <f>VLOOKUP(B127,教师基础数据!$B$2:$G490,4,FALSE)</f>
        <v>外聘</v>
      </c>
      <c r="E127" s="24" t="str">
        <f>VLOOKUP(B127,教师基础数据!$B$2:$G4523,5,FALSE)</f>
        <v>服装教研室</v>
      </c>
      <c r="F127" s="22">
        <f t="shared" si="2"/>
        <v>0</v>
      </c>
      <c r="G127" s="25">
        <f>(IF(COUNTIF(课表!$C$169:$C$321,B127)&gt;=2,1,COUNTIF(课表!$C$169:$C$321,B127))+IF(COUNTIF(课表!$D$169:$D$321,B127)&gt;=2,1,COUNTIF(课表!D$169:$D$321,B127))+IF(COUNTIF(课表!$E$170:$E$321,B127)&gt;=2,1,COUNTIF(课表!$E$170:$E$321,B127))+IF(COUNTIF(课表!$F$169:$F$321,B127)&gt;=2,1,COUNTIF(课表!$F$169:$F$321,B127)))*2</f>
        <v>0</v>
      </c>
      <c r="H127" s="25">
        <f>(IF(COUNTIF(课表!$H$169:$H$321,B127)&gt;=2,1,COUNTIF(课表!$H$169:$H$321,B127))+IF(COUNTIF(课表!$I$169:$I$321,B127)&gt;=2,1,COUNTIF(课表!$I$169:$I$321,B127))+IF(COUNTIF(课表!$J$169:$J$321,B127)&gt;=2,1,COUNTIF(课表!$J$169:$J$321,B127))+IF(COUNTIF(课表!$K$169:$K$321,B127)&gt;=2,1,COUNTIF(课表!$K$170:$K$321,B127)))*2</f>
        <v>0</v>
      </c>
      <c r="I127" s="25">
        <f>(IF(COUNTIF(课表!$M$169:$M$321,B127)&gt;=2,1,COUNTIF(课表!$M$169:$M$321,B127))+IF(COUNTIF(课表!$N$169:$N$321,B127)&gt;=2,1,COUNTIF(课表!$N$169:$N$321,B127))+IF(COUNTIF(课表!$O$169:$O$321,B127)&gt;=2,1,COUNTIF(课表!$O$169:$O$321,B127))+IF(COUNTIF(课表!$P$169:$P$321,B127)&gt;=2,1,COUNTIF(课表!$P$169:$P$321,B127)))*2</f>
        <v>0</v>
      </c>
      <c r="J127" s="25">
        <f>(IF(COUNTIF(课表!$R$169:$R$321,B127)&gt;=2,1,COUNTIF(课表!$R$169:$R$321,B127))+IF(COUNTIF(课表!$S$169:$S$321,B127)&gt;=2,1,COUNTIF(课表!$S$169:$S$321,B127))+IF(COUNTIF(课表!$T$169:$T$321,B127)&gt;=2,1,COUNTIF(课表!$T$169:$T$321,B127))+IF(COUNTIF(课表!$U$169:$U$321,B127)&gt;=2,1,COUNTIF(课表!$U$169:$U$321,B127)))*2</f>
        <v>0</v>
      </c>
      <c r="K127" s="25">
        <f>(IF(COUNTIF(课表!$W$169:$W$321,B127)&gt;=2,1,COUNTIF(课表!$W$169:$W$321,B127))+IF(COUNTIF(课表!$X$169:$X$321,B127)&gt;=2,1,COUNTIF(课表!$X$169:$X$321,B127)))*2+(IF(COUNTIF(课表!$Y$169:$Y$321,B127)&gt;=2,1,COUNTIF(课表!$Y$169:$Y$321,B127))+IF(COUNTIF(课表!$Z$169:$Z$321,B127)&gt;=2,1,COUNTIF(课表!$Z$169:$Z$321,B127)))*2</f>
        <v>0</v>
      </c>
      <c r="L127" s="25">
        <f>(IF(COUNTIF(课表!$AA$169:$AA$321,B127)&gt;=2,1,COUNTIF(课表!$AA$169:$AA$321,B127))+IF(COUNTIF(课表!$AB$169:$AB$321,B127)&gt;=2,1,COUNTIF(课表!$AB$169:$AB$321,B127))+IF(COUNTIF(课表!$AC$169:$AC$321,B127)&gt;=2,1,COUNTIF(课表!$AC$169:$AC$321,B127))+IF(COUNTIF(课表!$AD$169:$AD$321,B127)&gt;=2,1,COUNTIF(课表!$AD$169:$AD$321,B127)))*2</f>
        <v>0</v>
      </c>
      <c r="M127" s="25">
        <f>(IF(COUNTIF(课表!$AE$169:$AE$321,B127)&gt;=2,1,COUNTIF(课表!$AE$169:$AE$321,B127))+IF(COUNTIF(课表!$AF$169:$AF$321,B127)&gt;=2,1,COUNTIF(课表!$AF$169:$AF$321,B127))+IF(COUNTIF(课表!$AG$169:$AG$321,B127)&gt;=2,1,COUNTIF(课表!$AG$169:$AG$321,B127))+IF(COUNTIF(课表!$AH$169:$AH$321,B127)&gt;=2,1,COUNTIF(课表!$AH$169:$AH$321,B127)))*2</f>
        <v>0</v>
      </c>
      <c r="N127" s="25">
        <f t="shared" si="3"/>
        <v>0</v>
      </c>
    </row>
    <row r="128" ht="20.1" customHeight="1" spans="1:14">
      <c r="A128" s="22">
        <v>126</v>
      </c>
      <c r="B128" s="26" t="s">
        <v>1278</v>
      </c>
      <c r="C128" s="24" t="str">
        <f>VLOOKUP(B128,教师基础数据!$B$2:$G4652,3,FALSE)</f>
        <v>人文系</v>
      </c>
      <c r="D128" s="24" t="str">
        <f>VLOOKUP(B128,教师基础数据!$B$2:$G680,4,FALSE)</f>
        <v>专职</v>
      </c>
      <c r="E128" s="24" t="str">
        <f>VLOOKUP(B128,教师基础数据!$B$2:$G4713,5,FALSE)</f>
        <v>服装教研室</v>
      </c>
      <c r="F128" s="22">
        <f t="shared" si="2"/>
        <v>5</v>
      </c>
      <c r="G128" s="25">
        <f>(IF(COUNTIF(课表!$C$169:$C$321,B128)&gt;=2,1,COUNTIF(课表!$C$169:$C$321,B128))+IF(COUNTIF(课表!$D$169:$D$321,B128)&gt;=2,1,COUNTIF(课表!D$169:$D$321,B128))+IF(COUNTIF(课表!$E$170:$E$321,B128)&gt;=2,1,COUNTIF(课表!$E$170:$E$321,B128))+IF(COUNTIF(课表!$F$169:$F$321,B128)&gt;=2,1,COUNTIF(课表!$F$169:$F$321,B128)))*2</f>
        <v>4</v>
      </c>
      <c r="H128" s="25">
        <f>(IF(COUNTIF(课表!$H$169:$H$321,B128)&gt;=2,1,COUNTIF(课表!$H$169:$H$321,B128))+IF(COUNTIF(课表!$I$169:$I$321,B128)&gt;=2,1,COUNTIF(课表!$I$169:$I$321,B128))+IF(COUNTIF(课表!$J$169:$J$321,B128)&gt;=2,1,COUNTIF(课表!$J$169:$J$321,B128))+IF(COUNTIF(课表!$K$169:$K$321,B128)&gt;=2,1,COUNTIF(课表!$K$170:$K$321,B128)))*2</f>
        <v>0</v>
      </c>
      <c r="I128" s="25">
        <f>(IF(COUNTIF(课表!$M$169:$M$321,B128)&gt;=2,1,COUNTIF(课表!$M$169:$M$321,B128))+IF(COUNTIF(课表!$N$169:$N$321,B128)&gt;=2,1,COUNTIF(课表!$N$169:$N$321,B128))+IF(COUNTIF(课表!$O$169:$O$321,B128)&gt;=2,1,COUNTIF(课表!$O$169:$O$321,B128))+IF(COUNTIF(课表!$P$169:$P$321,B128)&gt;=2,1,COUNTIF(课表!$P$169:$P$321,B128)))*2</f>
        <v>4</v>
      </c>
      <c r="J128" s="25">
        <f>(IF(COUNTIF(课表!$R$169:$R$321,B128)&gt;=2,1,COUNTIF(课表!$R$169:$R$321,B128))+IF(COUNTIF(课表!$S$169:$S$321,B128)&gt;=2,1,COUNTIF(课表!$S$169:$S$321,B128))+IF(COUNTIF(课表!$T$169:$T$321,B128)&gt;=2,1,COUNTIF(课表!$T$169:$T$321,B128))+IF(COUNTIF(课表!$U$169:$U$321,B128)&gt;=2,1,COUNTIF(课表!$U$169:$U$321,B128)))*2</f>
        <v>2</v>
      </c>
      <c r="K128" s="25">
        <f>(IF(COUNTIF(课表!$W$169:$W$321,B128)&gt;=2,1,COUNTIF(课表!$W$169:$W$321,B128))+IF(COUNTIF(课表!$X$169:$X$321,B128)&gt;=2,1,COUNTIF(课表!$X$169:$X$321,B128)))*2+(IF(COUNTIF(课表!$Y$169:$Y$321,B128)&gt;=2,1,COUNTIF(课表!$Y$169:$Y$321,B128))+IF(COUNTIF(课表!$Z$169:$Z$321,B128)&gt;=2,1,COUNTIF(课表!$Z$169:$Z$321,B128)))*2</f>
        <v>4</v>
      </c>
      <c r="L128" s="25">
        <f>(IF(COUNTIF(课表!$AA$169:$AA$321,B128)&gt;=2,1,COUNTIF(课表!$AA$169:$AA$321,B128))+IF(COUNTIF(课表!$AB$169:$AB$321,B128)&gt;=2,1,COUNTIF(课表!$AB$169:$AB$321,B128))+IF(COUNTIF(课表!$AC$169:$AC$321,B128)&gt;=2,1,COUNTIF(课表!$AC$169:$AC$321,B128))+IF(COUNTIF(课表!$AD$169:$AD$321,B128)&gt;=2,1,COUNTIF(课表!$AD$169:$AD$321,B128)))*2</f>
        <v>8</v>
      </c>
      <c r="M128" s="25">
        <f>(IF(COUNTIF(课表!$AE$169:$AE$321,B128)&gt;=2,1,COUNTIF(课表!$AE$169:$AE$321,B128))+IF(COUNTIF(课表!$AF$169:$AF$321,B128)&gt;=2,1,COUNTIF(课表!$AF$169:$AF$321,B128))+IF(COUNTIF(课表!$AG$169:$AG$321,B128)&gt;=2,1,COUNTIF(课表!$AG$169:$AG$321,B128))+IF(COUNTIF(课表!$AH$169:$AH$321,B128)&gt;=2,1,COUNTIF(课表!$AH$169:$AH$321,B128)))*2</f>
        <v>0</v>
      </c>
      <c r="N128" s="25">
        <f t="shared" si="3"/>
        <v>22</v>
      </c>
    </row>
    <row r="129" ht="20.1" customHeight="1" spans="1:14">
      <c r="A129" s="22">
        <v>127</v>
      </c>
      <c r="B129" s="23" t="s">
        <v>1291</v>
      </c>
      <c r="C129" s="24" t="str">
        <f>VLOOKUP(B129,教师基础数据!$B$2:$G4604,3,FALSE)</f>
        <v>人文系</v>
      </c>
      <c r="D129" s="24" t="str">
        <f>VLOOKUP(B129,教师基础数据!$B$2:$G515,4,FALSE)</f>
        <v>专职</v>
      </c>
      <c r="E129" s="24" t="str">
        <f>VLOOKUP(B129,教师基础数据!$B$2:$G4548,5,FALSE)</f>
        <v>服装教研室</v>
      </c>
      <c r="F129" s="22">
        <f t="shared" si="2"/>
        <v>3</v>
      </c>
      <c r="G129" s="25">
        <f>(IF(COUNTIF(课表!$C$169:$C$321,B129)&gt;=2,1,COUNTIF(课表!$C$169:$C$321,B129))+IF(COUNTIF(课表!$D$169:$D$321,B129)&gt;=2,1,COUNTIF(课表!D$169:$D$321,B129))+IF(COUNTIF(课表!$E$170:$E$321,B129)&gt;=2,1,COUNTIF(课表!$E$170:$E$321,B129))+IF(COUNTIF(课表!$F$169:$F$321,B129)&gt;=2,1,COUNTIF(课表!$F$169:$F$321,B129)))*2</f>
        <v>0</v>
      </c>
      <c r="H129" s="25">
        <f>(IF(COUNTIF(课表!$H$169:$H$321,B129)&gt;=2,1,COUNTIF(课表!$H$169:$H$321,B129))+IF(COUNTIF(课表!$I$169:$I$321,B129)&gt;=2,1,COUNTIF(课表!$I$169:$I$321,B129))+IF(COUNTIF(课表!$J$169:$J$321,B129)&gt;=2,1,COUNTIF(课表!$J$169:$J$321,B129))+IF(COUNTIF(课表!$K$169:$K$321,B129)&gt;=2,1,COUNTIF(课表!$K$170:$K$321,B129)))*2</f>
        <v>4</v>
      </c>
      <c r="I129" s="25">
        <f>(IF(COUNTIF(课表!$M$169:$M$321,B129)&gt;=2,1,COUNTIF(课表!$M$169:$M$321,B129))+IF(COUNTIF(课表!$N$169:$N$321,B129)&gt;=2,1,COUNTIF(课表!$N$169:$N$321,B129))+IF(COUNTIF(课表!$O$169:$O$321,B129)&gt;=2,1,COUNTIF(课表!$O$169:$O$321,B129))+IF(COUNTIF(课表!$P$169:$P$321,B129)&gt;=2,1,COUNTIF(课表!$P$169:$P$321,B129)))*2</f>
        <v>0</v>
      </c>
      <c r="J129" s="25">
        <f>(IF(COUNTIF(课表!$R$169:$R$321,B129)&gt;=2,1,COUNTIF(课表!$R$169:$R$321,B129))+IF(COUNTIF(课表!$S$169:$S$321,B129)&gt;=2,1,COUNTIF(课表!$S$169:$S$321,B129))+IF(COUNTIF(课表!$T$169:$T$321,B129)&gt;=2,1,COUNTIF(课表!$T$169:$T$321,B129))+IF(COUNTIF(课表!$U$169:$U$321,B129)&gt;=2,1,COUNTIF(课表!$U$169:$U$321,B129)))*2</f>
        <v>4</v>
      </c>
      <c r="K129" s="25">
        <f>(IF(COUNTIF(课表!$W$169:$W$321,B129)&gt;=2,1,COUNTIF(课表!$W$169:$W$321,B129))+IF(COUNTIF(课表!$X$169:$X$321,B129)&gt;=2,1,COUNTIF(课表!$X$169:$X$321,B129)))*2+(IF(COUNTIF(课表!$Y$169:$Y$321,B129)&gt;=2,1,COUNTIF(课表!$Y$169:$Y$321,B129))+IF(COUNTIF(课表!$Z$169:$Z$321,B129)&gt;=2,1,COUNTIF(课表!$Z$169:$Z$321,B129)))*2</f>
        <v>4</v>
      </c>
      <c r="L129" s="25">
        <f>(IF(COUNTIF(课表!$AA$169:$AA$321,B129)&gt;=2,1,COUNTIF(课表!$AA$169:$AA$321,B129))+IF(COUNTIF(课表!$AB$169:$AB$321,B129)&gt;=2,1,COUNTIF(课表!$AB$169:$AB$321,B129))+IF(COUNTIF(课表!$AC$169:$AC$321,B129)&gt;=2,1,COUNTIF(课表!$AC$169:$AC$321,B129))+IF(COUNTIF(课表!$AD$169:$AD$321,B129)&gt;=2,1,COUNTIF(课表!$AD$169:$AD$321,B129)))*2</f>
        <v>0</v>
      </c>
      <c r="M129" s="25">
        <f>(IF(COUNTIF(课表!$AE$169:$AE$321,B129)&gt;=2,1,COUNTIF(课表!$AE$169:$AE$321,B129))+IF(COUNTIF(课表!$AF$169:$AF$321,B129)&gt;=2,1,COUNTIF(课表!$AF$169:$AF$321,B129))+IF(COUNTIF(课表!$AG$169:$AG$321,B129)&gt;=2,1,COUNTIF(课表!$AG$169:$AG$321,B129))+IF(COUNTIF(课表!$AH$169:$AH$321,B129)&gt;=2,1,COUNTIF(课表!$AH$169:$AH$321,B129)))*2</f>
        <v>0</v>
      </c>
      <c r="N129" s="25">
        <f t="shared" si="3"/>
        <v>12</v>
      </c>
    </row>
    <row r="130" ht="20.1" customHeight="1" spans="1:14">
      <c r="A130" s="22">
        <v>128</v>
      </c>
      <c r="B130" s="26" t="s">
        <v>1190</v>
      </c>
      <c r="C130" s="24" t="str">
        <f>VLOOKUP(B130,教师基础数据!$B$2:$G4446,3,FALSE)</f>
        <v>人文系</v>
      </c>
      <c r="D130" s="24" t="str">
        <f>VLOOKUP(B130,教师基础数据!$B$2:$G535,4,FALSE)</f>
        <v>专职</v>
      </c>
      <c r="E130" s="24" t="str">
        <f>VLOOKUP(B130,教师基础数据!$B$2:$G4568,5,FALSE)</f>
        <v>服装教研室</v>
      </c>
      <c r="F130" s="22">
        <f t="shared" si="2"/>
        <v>2</v>
      </c>
      <c r="G130" s="25">
        <f>(IF(COUNTIF(课表!$C$169:$C$321,B130)&gt;=2,1,COUNTIF(课表!$C$169:$C$321,B130))+IF(COUNTIF(课表!$D$169:$D$321,B130)&gt;=2,1,COUNTIF(课表!D$169:$D$321,B130))+IF(COUNTIF(课表!$E$170:$E$321,B130)&gt;=2,1,COUNTIF(课表!$E$170:$E$321,B130))+IF(COUNTIF(课表!$F$169:$F$321,B130)&gt;=2,1,COUNTIF(课表!$F$169:$F$321,B130)))*2</f>
        <v>0</v>
      </c>
      <c r="H130" s="25">
        <f>(IF(COUNTIF(课表!$H$169:$H$321,B130)&gt;=2,1,COUNTIF(课表!$H$169:$H$321,B130))+IF(COUNTIF(课表!$I$169:$I$321,B130)&gt;=2,1,COUNTIF(课表!$I$169:$I$321,B130))+IF(COUNTIF(课表!$J$169:$J$321,B130)&gt;=2,1,COUNTIF(课表!$J$169:$J$321,B130))+IF(COUNTIF(课表!$K$169:$K$321,B130)&gt;=2,1,COUNTIF(课表!$K$170:$K$321,B130)))*2</f>
        <v>4</v>
      </c>
      <c r="I130" s="25">
        <f>(IF(COUNTIF(课表!$M$169:$M$321,B130)&gt;=2,1,COUNTIF(课表!$M$169:$M$321,B130))+IF(COUNTIF(课表!$N$169:$N$321,B130)&gt;=2,1,COUNTIF(课表!$N$169:$N$321,B130))+IF(COUNTIF(课表!$O$169:$O$321,B130)&gt;=2,1,COUNTIF(课表!$O$169:$O$321,B130))+IF(COUNTIF(课表!$P$169:$P$321,B130)&gt;=2,1,COUNTIF(课表!$P$169:$P$321,B130)))*2</f>
        <v>0</v>
      </c>
      <c r="J130" s="25">
        <f>(IF(COUNTIF(课表!$R$169:$R$321,B130)&gt;=2,1,COUNTIF(课表!$R$169:$R$321,B130))+IF(COUNTIF(课表!$S$169:$S$321,B130)&gt;=2,1,COUNTIF(课表!$S$169:$S$321,B130))+IF(COUNTIF(课表!$T$169:$T$321,B130)&gt;=2,1,COUNTIF(课表!$T$169:$T$321,B130))+IF(COUNTIF(课表!$U$169:$U$321,B130)&gt;=2,1,COUNTIF(课表!$U$169:$U$321,B130)))*2</f>
        <v>0</v>
      </c>
      <c r="K130" s="25">
        <f>(IF(COUNTIF(课表!$W$169:$W$321,B130)&gt;=2,1,COUNTIF(课表!$W$169:$W$321,B130))+IF(COUNTIF(课表!$X$169:$X$321,B130)&gt;=2,1,COUNTIF(课表!$X$169:$X$321,B130)))*2+(IF(COUNTIF(课表!$Y$169:$Y$321,B130)&gt;=2,1,COUNTIF(课表!$Y$169:$Y$321,B130))+IF(COUNTIF(课表!$Z$169:$Z$321,B130)&gt;=2,1,COUNTIF(课表!$Z$169:$Z$321,B130)))*2</f>
        <v>0</v>
      </c>
      <c r="L130" s="25">
        <f>(IF(COUNTIF(课表!$AA$169:$AA$321,B130)&gt;=2,1,COUNTIF(课表!$AA$169:$AA$321,B130))+IF(COUNTIF(课表!$AB$169:$AB$321,B130)&gt;=2,1,COUNTIF(课表!$AB$169:$AB$321,B130))+IF(COUNTIF(课表!$AC$169:$AC$321,B130)&gt;=2,1,COUNTIF(课表!$AC$169:$AC$321,B130))+IF(COUNTIF(课表!$AD$169:$AD$321,B130)&gt;=2,1,COUNTIF(课表!$AD$169:$AD$321,B130)))*2</f>
        <v>4</v>
      </c>
      <c r="M130" s="25">
        <f>(IF(COUNTIF(课表!$AE$169:$AE$321,B130)&gt;=2,1,COUNTIF(课表!$AE$169:$AE$321,B130))+IF(COUNTIF(课表!$AF$169:$AF$321,B130)&gt;=2,1,COUNTIF(课表!$AF$169:$AF$321,B130))+IF(COUNTIF(课表!$AG$169:$AG$321,B130)&gt;=2,1,COUNTIF(课表!$AG$169:$AG$321,B130))+IF(COUNTIF(课表!$AH$169:$AH$321,B130)&gt;=2,1,COUNTIF(课表!$AH$169:$AH$321,B130)))*2</f>
        <v>4</v>
      </c>
      <c r="N130" s="25">
        <f t="shared" si="3"/>
        <v>12</v>
      </c>
    </row>
    <row r="131" ht="20.1" customHeight="1" spans="1:14">
      <c r="A131" s="22">
        <v>129</v>
      </c>
      <c r="B131" s="23" t="s">
        <v>1432</v>
      </c>
      <c r="C131" s="24" t="str">
        <f>VLOOKUP(B131,教师基础数据!$B$2:$G4559,3,FALSE)</f>
        <v>人文系</v>
      </c>
      <c r="D131" s="24" t="str">
        <f>VLOOKUP(B131,教师基础数据!$B$2:$G545,4,FALSE)</f>
        <v>专职</v>
      </c>
      <c r="E131" s="24" t="str">
        <f>VLOOKUP(B131,教师基础数据!$B$2:$G4578,5,FALSE)</f>
        <v>服装教研室</v>
      </c>
      <c r="F131" s="22">
        <f t="shared" ref="F131:F194" si="4">COUNTIF(G131:L131,"&lt;&gt;0")</f>
        <v>2</v>
      </c>
      <c r="G131" s="25">
        <f>(IF(COUNTIF(课表!$C$169:$C$321,B131)&gt;=2,1,COUNTIF(课表!$C$169:$C$321,B131))+IF(COUNTIF(课表!$D$169:$D$321,B131)&gt;=2,1,COUNTIF(课表!D$169:$D$321,B131))+IF(COUNTIF(课表!$E$170:$E$321,B131)&gt;=2,1,COUNTIF(课表!$E$170:$E$321,B131))+IF(COUNTIF(课表!$F$169:$F$321,B131)&gt;=2,1,COUNTIF(课表!$F$169:$F$321,B131)))*2</f>
        <v>0</v>
      </c>
      <c r="H131" s="25">
        <f>(IF(COUNTIF(课表!$H$169:$H$321,B131)&gt;=2,1,COUNTIF(课表!$H$169:$H$321,B131))+IF(COUNTIF(课表!$I$169:$I$321,B131)&gt;=2,1,COUNTIF(课表!$I$169:$I$321,B131))+IF(COUNTIF(课表!$J$169:$J$321,B131)&gt;=2,1,COUNTIF(课表!$J$169:$J$321,B131))+IF(COUNTIF(课表!$K$169:$K$321,B131)&gt;=2,1,COUNTIF(课表!$K$170:$K$321,B131)))*2</f>
        <v>4</v>
      </c>
      <c r="I131" s="25">
        <f>(IF(COUNTIF(课表!$M$169:$M$321,B131)&gt;=2,1,COUNTIF(课表!$M$169:$M$321,B131))+IF(COUNTIF(课表!$N$169:$N$321,B131)&gt;=2,1,COUNTIF(课表!$N$169:$N$321,B131))+IF(COUNTIF(课表!$O$169:$O$321,B131)&gt;=2,1,COUNTIF(课表!$O$169:$O$321,B131))+IF(COUNTIF(课表!$P$169:$P$321,B131)&gt;=2,1,COUNTIF(课表!$P$169:$P$321,B131)))*2</f>
        <v>0</v>
      </c>
      <c r="J131" s="25">
        <f>(IF(COUNTIF(课表!$R$169:$R$321,B131)&gt;=2,1,COUNTIF(课表!$R$169:$R$321,B131))+IF(COUNTIF(课表!$S$169:$S$321,B131)&gt;=2,1,COUNTIF(课表!$S$169:$S$321,B131))+IF(COUNTIF(课表!$T$169:$T$321,B131)&gt;=2,1,COUNTIF(课表!$T$169:$T$321,B131))+IF(COUNTIF(课表!$U$169:$U$321,B131)&gt;=2,1,COUNTIF(课表!$U$169:$U$321,B131)))*2</f>
        <v>6</v>
      </c>
      <c r="K131" s="25">
        <f>(IF(COUNTIF(课表!$W$169:$W$321,B131)&gt;=2,1,COUNTIF(课表!$W$169:$W$321,B131))+IF(COUNTIF(课表!$X$169:$X$321,B131)&gt;=2,1,COUNTIF(课表!$X$169:$X$321,B131)))*2+(IF(COUNTIF(课表!$Y$169:$Y$321,B131)&gt;=2,1,COUNTIF(课表!$Y$169:$Y$321,B131))+IF(COUNTIF(课表!$Z$169:$Z$321,B131)&gt;=2,1,COUNTIF(课表!$Z$169:$Z$321,B131)))*2</f>
        <v>0</v>
      </c>
      <c r="L131" s="25">
        <f>(IF(COUNTIF(课表!$AA$169:$AA$321,B131)&gt;=2,1,COUNTIF(课表!$AA$169:$AA$321,B131))+IF(COUNTIF(课表!$AB$169:$AB$321,B131)&gt;=2,1,COUNTIF(课表!$AB$169:$AB$321,B131))+IF(COUNTIF(课表!$AC$169:$AC$321,B131)&gt;=2,1,COUNTIF(课表!$AC$169:$AC$321,B131))+IF(COUNTIF(课表!$AD$169:$AD$321,B131)&gt;=2,1,COUNTIF(课表!$AD$169:$AD$321,B131)))*2</f>
        <v>0</v>
      </c>
      <c r="M131" s="25">
        <f>(IF(COUNTIF(课表!$AE$169:$AE$321,B131)&gt;=2,1,COUNTIF(课表!$AE$169:$AE$321,B131))+IF(COUNTIF(课表!$AF$169:$AF$321,B131)&gt;=2,1,COUNTIF(课表!$AF$169:$AF$321,B131))+IF(COUNTIF(课表!$AG$169:$AG$321,B131)&gt;=2,1,COUNTIF(课表!$AG$169:$AG$321,B131))+IF(COUNTIF(课表!$AH$169:$AH$321,B131)&gt;=2,1,COUNTIF(课表!$AH$169:$AH$321,B131)))*2</f>
        <v>0</v>
      </c>
      <c r="N131" s="25">
        <f t="shared" ref="N131:N194" si="5">SUM(G131:M131)</f>
        <v>10</v>
      </c>
    </row>
    <row r="132" ht="20.1" customHeight="1" spans="1:14">
      <c r="A132" s="22">
        <v>130</v>
      </c>
      <c r="B132" s="26" t="s">
        <v>1181</v>
      </c>
      <c r="C132" s="24" t="str">
        <f>VLOOKUP(B132,教师基础数据!$B$2:$G4781,3,FALSE)</f>
        <v>人文系</v>
      </c>
      <c r="D132" s="24" t="str">
        <f>VLOOKUP(B132,教师基础数据!$B$2:$G551,4,FALSE)</f>
        <v>专职</v>
      </c>
      <c r="E132" s="24" t="str">
        <f>VLOOKUP(B132,教师基础数据!$B$2:$G4584,5,FALSE)</f>
        <v>服装教研室</v>
      </c>
      <c r="F132" s="22">
        <f t="shared" si="4"/>
        <v>2</v>
      </c>
      <c r="G132" s="25">
        <f>(IF(COUNTIF(课表!$C$169:$C$321,B132)&gt;=2,1,COUNTIF(课表!$C$169:$C$321,B132))+IF(COUNTIF(课表!$D$169:$D$321,B132)&gt;=2,1,COUNTIF(课表!D$169:$D$321,B132))+IF(COUNTIF(课表!$E$170:$E$321,B132)&gt;=2,1,COUNTIF(课表!$E$170:$E$321,B132))+IF(COUNTIF(课表!$F$169:$F$321,B132)&gt;=2,1,COUNTIF(课表!$F$169:$F$321,B132)))*2</f>
        <v>4</v>
      </c>
      <c r="H132" s="25">
        <f>(IF(COUNTIF(课表!$H$169:$H$321,B132)&gt;=2,1,COUNTIF(课表!$H$169:$H$321,B132))+IF(COUNTIF(课表!$I$169:$I$321,B132)&gt;=2,1,COUNTIF(课表!$I$169:$I$321,B132))+IF(COUNTIF(课表!$J$169:$J$321,B132)&gt;=2,1,COUNTIF(课表!$J$169:$J$321,B132))+IF(COUNTIF(课表!$K$169:$K$321,B132)&gt;=2,1,COUNTIF(课表!$K$170:$K$321,B132)))*2</f>
        <v>0</v>
      </c>
      <c r="I132" s="25">
        <f>(IF(COUNTIF(课表!$M$169:$M$321,B132)&gt;=2,1,COUNTIF(课表!$M$169:$M$321,B132))+IF(COUNTIF(课表!$N$169:$N$321,B132)&gt;=2,1,COUNTIF(课表!$N$169:$N$321,B132))+IF(COUNTIF(课表!$O$169:$O$321,B132)&gt;=2,1,COUNTIF(课表!$O$169:$O$321,B132))+IF(COUNTIF(课表!$P$169:$P$321,B132)&gt;=2,1,COUNTIF(课表!$P$169:$P$321,B132)))*2</f>
        <v>0</v>
      </c>
      <c r="J132" s="25">
        <f>(IF(COUNTIF(课表!$R$169:$R$321,B132)&gt;=2,1,COUNTIF(课表!$R$169:$R$321,B132))+IF(COUNTIF(课表!$S$169:$S$321,B132)&gt;=2,1,COUNTIF(课表!$S$169:$S$321,B132))+IF(COUNTIF(课表!$T$169:$T$321,B132)&gt;=2,1,COUNTIF(课表!$T$169:$T$321,B132))+IF(COUNTIF(课表!$U$169:$U$321,B132)&gt;=2,1,COUNTIF(课表!$U$169:$U$321,B132)))*2</f>
        <v>0</v>
      </c>
      <c r="K132" s="25">
        <f>(IF(COUNTIF(课表!$W$169:$W$321,B132)&gt;=2,1,COUNTIF(课表!$W$169:$W$321,B132))+IF(COUNTIF(课表!$X$169:$X$321,B132)&gt;=2,1,COUNTIF(课表!$X$169:$X$321,B132)))*2+(IF(COUNTIF(课表!$Y$169:$Y$321,B132)&gt;=2,1,COUNTIF(课表!$Y$169:$Y$321,B132))+IF(COUNTIF(课表!$Z$169:$Z$321,B132)&gt;=2,1,COUNTIF(课表!$Z$169:$Z$321,B132)))*2</f>
        <v>4</v>
      </c>
      <c r="L132" s="25">
        <f>(IF(COUNTIF(课表!$AA$169:$AA$321,B132)&gt;=2,1,COUNTIF(课表!$AA$169:$AA$321,B132))+IF(COUNTIF(课表!$AB$169:$AB$321,B132)&gt;=2,1,COUNTIF(课表!$AB$169:$AB$321,B132))+IF(COUNTIF(课表!$AC$169:$AC$321,B132)&gt;=2,1,COUNTIF(课表!$AC$169:$AC$321,B132))+IF(COUNTIF(课表!$AD$169:$AD$321,B132)&gt;=2,1,COUNTIF(课表!$AD$169:$AD$321,B132)))*2</f>
        <v>0</v>
      </c>
      <c r="M132" s="25">
        <f>(IF(COUNTIF(课表!$AE$169:$AE$321,B132)&gt;=2,1,COUNTIF(课表!$AE$169:$AE$321,B132))+IF(COUNTIF(课表!$AF$169:$AF$321,B132)&gt;=2,1,COUNTIF(课表!$AF$169:$AF$321,B132))+IF(COUNTIF(课表!$AG$169:$AG$321,B132)&gt;=2,1,COUNTIF(课表!$AG$169:$AG$321,B132))+IF(COUNTIF(课表!$AH$169:$AH$321,B132)&gt;=2,1,COUNTIF(课表!$AH$169:$AH$321,B132)))*2</f>
        <v>0</v>
      </c>
      <c r="N132" s="25">
        <f t="shared" si="5"/>
        <v>8</v>
      </c>
    </row>
    <row r="133" ht="20.1" customHeight="1" spans="1:14">
      <c r="A133" s="22">
        <v>131</v>
      </c>
      <c r="B133" s="23" t="s">
        <v>1326</v>
      </c>
      <c r="C133" s="24" t="str">
        <f>VLOOKUP(B133,教师基础数据!$B$2:$G4472,3,FALSE)</f>
        <v>人文系</v>
      </c>
      <c r="D133" s="24" t="str">
        <f>VLOOKUP(B133,教师基础数据!$B$2:$G672,4,FALSE)</f>
        <v>专职</v>
      </c>
      <c r="E133" s="24" t="str">
        <f>VLOOKUP(B133,教师基础数据!$B$2:$G4705,5,FALSE)</f>
        <v>服装教研室</v>
      </c>
      <c r="F133" s="22">
        <f t="shared" si="4"/>
        <v>2</v>
      </c>
      <c r="G133" s="25">
        <f>(IF(COUNTIF(课表!$C$169:$C$321,B133)&gt;=2,1,COUNTIF(课表!$C$169:$C$321,B133))+IF(COUNTIF(课表!$D$169:$D$321,B133)&gt;=2,1,COUNTIF(课表!D$169:$D$321,B133))+IF(COUNTIF(课表!$E$170:$E$321,B133)&gt;=2,1,COUNTIF(课表!$E$170:$E$321,B133))+IF(COUNTIF(课表!$F$169:$F$321,B133)&gt;=2,1,COUNTIF(课表!$F$169:$F$321,B133)))*2</f>
        <v>0</v>
      </c>
      <c r="H133" s="25">
        <f>(IF(COUNTIF(课表!$H$169:$H$321,B133)&gt;=2,1,COUNTIF(课表!$H$169:$H$321,B133))+IF(COUNTIF(课表!$I$169:$I$321,B133)&gt;=2,1,COUNTIF(课表!$I$169:$I$321,B133))+IF(COUNTIF(课表!$J$169:$J$321,B133)&gt;=2,1,COUNTIF(课表!$J$169:$J$321,B133))+IF(COUNTIF(课表!$K$169:$K$321,B133)&gt;=2,1,COUNTIF(课表!$K$170:$K$321,B133)))*2</f>
        <v>0</v>
      </c>
      <c r="I133" s="25">
        <f>(IF(COUNTIF(课表!$M$169:$M$321,B133)&gt;=2,1,COUNTIF(课表!$M$169:$M$321,B133))+IF(COUNTIF(课表!$N$169:$N$321,B133)&gt;=2,1,COUNTIF(课表!$N$169:$N$321,B133))+IF(COUNTIF(课表!$O$169:$O$321,B133)&gt;=2,1,COUNTIF(课表!$O$169:$O$321,B133))+IF(COUNTIF(课表!$P$169:$P$321,B133)&gt;=2,1,COUNTIF(课表!$P$169:$P$321,B133)))*2</f>
        <v>4</v>
      </c>
      <c r="J133" s="25">
        <f>(IF(COUNTIF(课表!$R$169:$R$321,B133)&gt;=2,1,COUNTIF(课表!$R$169:$R$321,B133))+IF(COUNTIF(课表!$S$169:$S$321,B133)&gt;=2,1,COUNTIF(课表!$S$169:$S$321,B133))+IF(COUNTIF(课表!$T$169:$T$321,B133)&gt;=2,1,COUNTIF(课表!$T$169:$T$321,B133))+IF(COUNTIF(课表!$U$169:$U$321,B133)&gt;=2,1,COUNTIF(课表!$U$169:$U$321,B133)))*2</f>
        <v>0</v>
      </c>
      <c r="K133" s="25">
        <f>(IF(COUNTIF(课表!$W$169:$W$321,B133)&gt;=2,1,COUNTIF(课表!$W$169:$W$321,B133))+IF(COUNTIF(课表!$X$169:$X$321,B133)&gt;=2,1,COUNTIF(课表!$X$169:$X$321,B133)))*2+(IF(COUNTIF(课表!$Y$169:$Y$321,B133)&gt;=2,1,COUNTIF(课表!$Y$169:$Y$321,B133))+IF(COUNTIF(课表!$Z$169:$Z$321,B133)&gt;=2,1,COUNTIF(课表!$Z$169:$Z$321,B133)))*2</f>
        <v>4</v>
      </c>
      <c r="L133" s="25">
        <f>(IF(COUNTIF(课表!$AA$169:$AA$321,B133)&gt;=2,1,COUNTIF(课表!$AA$169:$AA$321,B133))+IF(COUNTIF(课表!$AB$169:$AB$321,B133)&gt;=2,1,COUNTIF(课表!$AB$169:$AB$321,B133))+IF(COUNTIF(课表!$AC$169:$AC$321,B133)&gt;=2,1,COUNTIF(课表!$AC$169:$AC$321,B133))+IF(COUNTIF(课表!$AD$169:$AD$321,B133)&gt;=2,1,COUNTIF(课表!$AD$169:$AD$321,B133)))*2</f>
        <v>0</v>
      </c>
      <c r="M133" s="25">
        <f>(IF(COUNTIF(课表!$AE$169:$AE$321,B133)&gt;=2,1,COUNTIF(课表!$AE$169:$AE$321,B133))+IF(COUNTIF(课表!$AF$169:$AF$321,B133)&gt;=2,1,COUNTIF(课表!$AF$169:$AF$321,B133))+IF(COUNTIF(课表!$AG$169:$AG$321,B133)&gt;=2,1,COUNTIF(课表!$AG$169:$AG$321,B133))+IF(COUNTIF(课表!$AH$169:$AH$321,B133)&gt;=2,1,COUNTIF(课表!$AH$169:$AH$321,B133)))*2</f>
        <v>0</v>
      </c>
      <c r="N133" s="25">
        <f t="shared" si="5"/>
        <v>8</v>
      </c>
    </row>
    <row r="134" ht="20.1" customHeight="1" spans="1:14">
      <c r="A134" s="22">
        <v>132</v>
      </c>
      <c r="B134" s="26" t="s">
        <v>1174</v>
      </c>
      <c r="C134" s="24" t="str">
        <f>VLOOKUP(B134,教师基础数据!$B$2:$G4669,3,FALSE)</f>
        <v>人文系</v>
      </c>
      <c r="D134" s="24" t="str">
        <f>VLOOKUP(B134,教师基础数据!$B$2:$G456,4,FALSE)</f>
        <v>专职</v>
      </c>
      <c r="E134" s="24" t="str">
        <f>VLOOKUP(B134,教师基础数据!$B$2:$G4489,5,FALSE)</f>
        <v>服装教研室</v>
      </c>
      <c r="F134" s="22">
        <f t="shared" si="4"/>
        <v>1</v>
      </c>
      <c r="G134" s="25">
        <f>(IF(COUNTIF(课表!$C$169:$C$321,B134)&gt;=2,1,COUNTIF(课表!$C$169:$C$321,B134))+IF(COUNTIF(课表!$D$169:$D$321,B134)&gt;=2,1,COUNTIF(课表!D$169:$D$321,B134))+IF(COUNTIF(课表!$E$170:$E$321,B134)&gt;=2,1,COUNTIF(课表!$E$170:$E$321,B134))+IF(COUNTIF(课表!$F$169:$F$321,B134)&gt;=2,1,COUNTIF(课表!$F$169:$F$321,B134)))*2</f>
        <v>6</v>
      </c>
      <c r="H134" s="25">
        <f>(IF(COUNTIF(课表!$H$169:$H$321,B134)&gt;=2,1,COUNTIF(课表!$H$169:$H$321,B134))+IF(COUNTIF(课表!$I$169:$I$321,B134)&gt;=2,1,COUNTIF(课表!$I$169:$I$321,B134))+IF(COUNTIF(课表!$J$169:$J$321,B134)&gt;=2,1,COUNTIF(课表!$J$169:$J$321,B134))+IF(COUNTIF(课表!$K$169:$K$321,B134)&gt;=2,1,COUNTIF(课表!$K$170:$K$321,B134)))*2</f>
        <v>0</v>
      </c>
      <c r="I134" s="25">
        <f>(IF(COUNTIF(课表!$M$169:$M$321,B134)&gt;=2,1,COUNTIF(课表!$M$169:$M$321,B134))+IF(COUNTIF(课表!$N$169:$N$321,B134)&gt;=2,1,COUNTIF(课表!$N$169:$N$321,B134))+IF(COUNTIF(课表!$O$169:$O$321,B134)&gt;=2,1,COUNTIF(课表!$O$169:$O$321,B134))+IF(COUNTIF(课表!$P$169:$P$321,B134)&gt;=2,1,COUNTIF(课表!$P$169:$P$321,B134)))*2</f>
        <v>0</v>
      </c>
      <c r="J134" s="25">
        <f>(IF(COUNTIF(课表!$R$169:$R$321,B134)&gt;=2,1,COUNTIF(课表!$R$169:$R$321,B134))+IF(COUNTIF(课表!$S$169:$S$321,B134)&gt;=2,1,COUNTIF(课表!$S$169:$S$321,B134))+IF(COUNTIF(课表!$T$169:$T$321,B134)&gt;=2,1,COUNTIF(课表!$T$169:$T$321,B134))+IF(COUNTIF(课表!$U$169:$U$321,B134)&gt;=2,1,COUNTIF(课表!$U$169:$U$321,B134)))*2</f>
        <v>0</v>
      </c>
      <c r="K134" s="25">
        <f>(IF(COUNTIF(课表!$W$169:$W$321,B134)&gt;=2,1,COUNTIF(课表!$W$169:$W$321,B134))+IF(COUNTIF(课表!$X$169:$X$321,B134)&gt;=2,1,COUNTIF(课表!$X$169:$X$321,B134)))*2+(IF(COUNTIF(课表!$Y$169:$Y$321,B134)&gt;=2,1,COUNTIF(课表!$Y$169:$Y$321,B134))+IF(COUNTIF(课表!$Z$169:$Z$321,B134)&gt;=2,1,COUNTIF(课表!$Z$169:$Z$321,B134)))*2</f>
        <v>0</v>
      </c>
      <c r="L134" s="25">
        <f>(IF(COUNTIF(课表!$AA$169:$AA$321,B134)&gt;=2,1,COUNTIF(课表!$AA$169:$AA$321,B134))+IF(COUNTIF(课表!$AB$169:$AB$321,B134)&gt;=2,1,COUNTIF(课表!$AB$169:$AB$321,B134))+IF(COUNTIF(课表!$AC$169:$AC$321,B134)&gt;=2,1,COUNTIF(课表!$AC$169:$AC$321,B134))+IF(COUNTIF(课表!$AD$169:$AD$321,B134)&gt;=2,1,COUNTIF(课表!$AD$169:$AD$321,B134)))*2</f>
        <v>0</v>
      </c>
      <c r="M134" s="25">
        <f>(IF(COUNTIF(课表!$AE$169:$AE$321,B134)&gt;=2,1,COUNTIF(课表!$AE$169:$AE$321,B134))+IF(COUNTIF(课表!$AF$169:$AF$321,B134)&gt;=2,1,COUNTIF(课表!$AF$169:$AF$321,B134))+IF(COUNTIF(课表!$AG$169:$AG$321,B134)&gt;=2,1,COUNTIF(课表!$AG$169:$AG$321,B134))+IF(COUNTIF(课表!$AH$169:$AH$321,B134)&gt;=2,1,COUNTIF(课表!$AH$169:$AH$321,B134)))*2</f>
        <v>0</v>
      </c>
      <c r="N134" s="25">
        <f t="shared" si="5"/>
        <v>6</v>
      </c>
    </row>
    <row r="135" ht="20.1" customHeight="1" spans="1:14">
      <c r="A135" s="22">
        <v>133</v>
      </c>
      <c r="B135" s="23" t="s">
        <v>1319</v>
      </c>
      <c r="C135" s="24" t="str">
        <f>VLOOKUP(B135,教师基础数据!$B$2:$G4540,3,FALSE)</f>
        <v>人文系</v>
      </c>
      <c r="D135" s="24" t="str">
        <f>VLOOKUP(B135,教师基础数据!$B$2:$G630,4,FALSE)</f>
        <v>专职</v>
      </c>
      <c r="E135" s="24" t="str">
        <f>VLOOKUP(B135,教师基础数据!$B$2:$G4663,5,FALSE)</f>
        <v>服装教研室</v>
      </c>
      <c r="F135" s="22">
        <f t="shared" si="4"/>
        <v>2</v>
      </c>
      <c r="G135" s="25">
        <f>(IF(COUNTIF(课表!$C$169:$C$321,B135)&gt;=2,1,COUNTIF(课表!$C$169:$C$321,B135))+IF(COUNTIF(课表!$D$169:$D$321,B135)&gt;=2,1,COUNTIF(课表!D$169:$D$321,B135))+IF(COUNTIF(课表!$E$170:$E$321,B135)&gt;=2,1,COUNTIF(课表!$E$170:$E$321,B135))+IF(COUNTIF(课表!$F$169:$F$321,B135)&gt;=2,1,COUNTIF(课表!$F$169:$F$321,B135)))*2</f>
        <v>4</v>
      </c>
      <c r="H135" s="25">
        <f>(IF(COUNTIF(课表!$H$169:$H$321,B135)&gt;=2,1,COUNTIF(课表!$H$169:$H$321,B135))+IF(COUNTIF(课表!$I$169:$I$321,B135)&gt;=2,1,COUNTIF(课表!$I$169:$I$321,B135))+IF(COUNTIF(课表!$J$169:$J$321,B135)&gt;=2,1,COUNTIF(课表!$J$169:$J$321,B135))+IF(COUNTIF(课表!$K$169:$K$321,B135)&gt;=2,1,COUNTIF(课表!$K$170:$K$321,B135)))*2</f>
        <v>0</v>
      </c>
      <c r="I135" s="25">
        <f>(IF(COUNTIF(课表!$M$169:$M$321,B135)&gt;=2,1,COUNTIF(课表!$M$169:$M$321,B135))+IF(COUNTIF(课表!$N$169:$N$321,B135)&gt;=2,1,COUNTIF(课表!$N$169:$N$321,B135))+IF(COUNTIF(课表!$O$169:$O$321,B135)&gt;=2,1,COUNTIF(课表!$O$169:$O$321,B135))+IF(COUNTIF(课表!$P$169:$P$321,B135)&gt;=2,1,COUNTIF(课表!$P$169:$P$321,B135)))*2</f>
        <v>4</v>
      </c>
      <c r="J135" s="25">
        <f>(IF(COUNTIF(课表!$R$169:$R$321,B135)&gt;=2,1,COUNTIF(课表!$R$169:$R$321,B135))+IF(COUNTIF(课表!$S$169:$S$321,B135)&gt;=2,1,COUNTIF(课表!$S$169:$S$321,B135))+IF(COUNTIF(课表!$T$169:$T$321,B135)&gt;=2,1,COUNTIF(课表!$T$169:$T$321,B135))+IF(COUNTIF(课表!$U$169:$U$321,B135)&gt;=2,1,COUNTIF(课表!$U$169:$U$321,B135)))*2</f>
        <v>0</v>
      </c>
      <c r="K135" s="25">
        <f>(IF(COUNTIF(课表!$W$169:$W$321,B135)&gt;=2,1,COUNTIF(课表!$W$169:$W$321,B135))+IF(COUNTIF(课表!$X$169:$X$321,B135)&gt;=2,1,COUNTIF(课表!$X$169:$X$321,B135)))*2+(IF(COUNTIF(课表!$Y$169:$Y$321,B135)&gt;=2,1,COUNTIF(课表!$Y$169:$Y$321,B135))+IF(COUNTIF(课表!$Z$169:$Z$321,B135)&gt;=2,1,COUNTIF(课表!$Z$169:$Z$321,B135)))*2</f>
        <v>0</v>
      </c>
      <c r="L135" s="25">
        <f>(IF(COUNTIF(课表!$AA$169:$AA$321,B135)&gt;=2,1,COUNTIF(课表!$AA$169:$AA$321,B135))+IF(COUNTIF(课表!$AB$169:$AB$321,B135)&gt;=2,1,COUNTIF(课表!$AB$169:$AB$321,B135))+IF(COUNTIF(课表!$AC$169:$AC$321,B135)&gt;=2,1,COUNTIF(课表!$AC$169:$AC$321,B135))+IF(COUNTIF(课表!$AD$169:$AD$321,B135)&gt;=2,1,COUNTIF(课表!$AD$169:$AD$321,B135)))*2</f>
        <v>0</v>
      </c>
      <c r="M135" s="25">
        <f>(IF(COUNTIF(课表!$AE$169:$AE$321,B135)&gt;=2,1,COUNTIF(课表!$AE$169:$AE$321,B135))+IF(COUNTIF(课表!$AF$169:$AF$321,B135)&gt;=2,1,COUNTIF(课表!$AF$169:$AF$321,B135))+IF(COUNTIF(课表!$AG$169:$AG$321,B135)&gt;=2,1,COUNTIF(课表!$AG$169:$AG$321,B135))+IF(COUNTIF(课表!$AH$169:$AH$321,B135)&gt;=2,1,COUNTIF(课表!$AH$169:$AH$321,B135)))*2</f>
        <v>0</v>
      </c>
      <c r="N135" s="25">
        <f t="shared" si="5"/>
        <v>8</v>
      </c>
    </row>
    <row r="136" ht="20.1" customHeight="1" spans="1:14">
      <c r="A136" s="22">
        <v>134</v>
      </c>
      <c r="B136" s="26" t="s">
        <v>1105</v>
      </c>
      <c r="C136" s="24" t="str">
        <f>VLOOKUP(B136,教师基础数据!$B$2:$G4732,3,FALSE)</f>
        <v>人文系</v>
      </c>
      <c r="D136" s="24" t="str">
        <f>VLOOKUP(B136,教师基础数据!$B$2:$G441,4,FALSE)</f>
        <v>兼职</v>
      </c>
      <c r="E136" s="24" t="str">
        <f>VLOOKUP(B136,教师基础数据!$B$2:$G4474,5,FALSE)</f>
        <v>人文教研室</v>
      </c>
      <c r="F136" s="22">
        <f t="shared" si="4"/>
        <v>1</v>
      </c>
      <c r="G136" s="25">
        <f>(IF(COUNTIF(课表!$C$169:$C$321,B136)&gt;=2,1,COUNTIF(课表!$C$169:$C$321,B136))+IF(COUNTIF(课表!$D$169:$D$321,B136)&gt;=2,1,COUNTIF(课表!D$169:$D$321,B136))+IF(COUNTIF(课表!$E$170:$E$321,B136)&gt;=2,1,COUNTIF(课表!$E$170:$E$321,B136))+IF(COUNTIF(课表!$F$169:$F$321,B136)&gt;=2,1,COUNTIF(课表!$F$169:$F$321,B136)))*2</f>
        <v>0</v>
      </c>
      <c r="H136" s="25">
        <f>(IF(COUNTIF(课表!$H$169:$H$321,B136)&gt;=2,1,COUNTIF(课表!$H$169:$H$321,B136))+IF(COUNTIF(课表!$I$169:$I$321,B136)&gt;=2,1,COUNTIF(课表!$I$169:$I$321,B136))+IF(COUNTIF(课表!$J$169:$J$321,B136)&gt;=2,1,COUNTIF(课表!$J$169:$J$321,B136))+IF(COUNTIF(课表!$K$169:$K$321,B136)&gt;=2,1,COUNTIF(课表!$K$170:$K$321,B136)))*2</f>
        <v>2</v>
      </c>
      <c r="I136" s="25">
        <f>(IF(COUNTIF(课表!$M$169:$M$321,B136)&gt;=2,1,COUNTIF(课表!$M$169:$M$321,B136))+IF(COUNTIF(课表!$N$169:$N$321,B136)&gt;=2,1,COUNTIF(课表!$N$169:$N$321,B136))+IF(COUNTIF(课表!$O$169:$O$321,B136)&gt;=2,1,COUNTIF(课表!$O$169:$O$321,B136))+IF(COUNTIF(课表!$P$169:$P$321,B136)&gt;=2,1,COUNTIF(课表!$P$169:$P$321,B136)))*2</f>
        <v>0</v>
      </c>
      <c r="J136" s="25">
        <f>(IF(COUNTIF(课表!$R$169:$R$321,B136)&gt;=2,1,COUNTIF(课表!$R$169:$R$321,B136))+IF(COUNTIF(课表!$S$169:$S$321,B136)&gt;=2,1,COUNTIF(课表!$S$169:$S$321,B136))+IF(COUNTIF(课表!$T$169:$T$321,B136)&gt;=2,1,COUNTIF(课表!$T$169:$T$321,B136))+IF(COUNTIF(课表!$U$169:$U$321,B136)&gt;=2,1,COUNTIF(课表!$U$169:$U$321,B136)))*2</f>
        <v>0</v>
      </c>
      <c r="K136" s="25">
        <f>(IF(COUNTIF(课表!$W$169:$W$321,B136)&gt;=2,1,COUNTIF(课表!$W$169:$W$321,B136))+IF(COUNTIF(课表!$X$169:$X$321,B136)&gt;=2,1,COUNTIF(课表!$X$169:$X$321,B136)))*2+(IF(COUNTIF(课表!$Y$169:$Y$321,B136)&gt;=2,1,COUNTIF(课表!$Y$169:$Y$321,B136))+IF(COUNTIF(课表!$Z$169:$Z$321,B136)&gt;=2,1,COUNTIF(课表!$Z$169:$Z$321,B136)))*2</f>
        <v>0</v>
      </c>
      <c r="L136" s="25">
        <f>(IF(COUNTIF(课表!$AA$169:$AA$321,B136)&gt;=2,1,COUNTIF(课表!$AA$169:$AA$321,B136))+IF(COUNTIF(课表!$AB$169:$AB$321,B136)&gt;=2,1,COUNTIF(课表!$AB$169:$AB$321,B136))+IF(COUNTIF(课表!$AC$169:$AC$321,B136)&gt;=2,1,COUNTIF(课表!$AC$169:$AC$321,B136))+IF(COUNTIF(课表!$AD$169:$AD$321,B136)&gt;=2,1,COUNTIF(课表!$AD$169:$AD$321,B136)))*2</f>
        <v>0</v>
      </c>
      <c r="M136" s="25">
        <f>(IF(COUNTIF(课表!$AE$169:$AE$321,B136)&gt;=2,1,COUNTIF(课表!$AE$169:$AE$321,B136))+IF(COUNTIF(课表!$AF$169:$AF$321,B136)&gt;=2,1,COUNTIF(课表!$AF$169:$AF$321,B136))+IF(COUNTIF(课表!$AG$169:$AG$321,B136)&gt;=2,1,COUNTIF(课表!$AG$169:$AG$321,B136))+IF(COUNTIF(课表!$AH$169:$AH$321,B136)&gt;=2,1,COUNTIF(课表!$AH$169:$AH$321,B136)))*2</f>
        <v>0</v>
      </c>
      <c r="N136" s="25">
        <f t="shared" si="5"/>
        <v>2</v>
      </c>
    </row>
    <row r="137" ht="20.1" customHeight="1" spans="1:14">
      <c r="A137" s="22">
        <v>135</v>
      </c>
      <c r="B137" s="23" t="s">
        <v>1000</v>
      </c>
      <c r="C137" s="24" t="str">
        <f>VLOOKUP(B137,教师基础数据!$B$2:$G4806,3,FALSE)</f>
        <v>人文系</v>
      </c>
      <c r="D137" s="24" t="str">
        <f>VLOOKUP(B137,教师基础数据!$B$2:$G503,4,FALSE)</f>
        <v>兼职</v>
      </c>
      <c r="E137" s="24" t="str">
        <f>VLOOKUP(B137,教师基础数据!$B$2:$G4536,5,FALSE)</f>
        <v>人文教研室</v>
      </c>
      <c r="F137" s="22">
        <f t="shared" si="4"/>
        <v>2</v>
      </c>
      <c r="G137" s="25">
        <f>(IF(COUNTIF(课表!$C$169:$C$321,B137)&gt;=2,1,COUNTIF(课表!$C$169:$C$321,B137))+IF(COUNTIF(课表!$D$169:$D$321,B137)&gt;=2,1,COUNTIF(课表!D$169:$D$321,B137))+IF(COUNTIF(课表!$E$170:$E$321,B137)&gt;=2,1,COUNTIF(课表!$E$170:$E$321,B137))+IF(COUNTIF(课表!$F$169:$F$321,B137)&gt;=2,1,COUNTIF(课表!$F$169:$F$321,B137)))*2</f>
        <v>0</v>
      </c>
      <c r="H137" s="25">
        <f>(IF(COUNTIF(课表!$H$169:$H$321,B137)&gt;=2,1,COUNTIF(课表!$H$169:$H$321,B137))+IF(COUNTIF(课表!$I$169:$I$321,B137)&gt;=2,1,COUNTIF(课表!$I$169:$I$321,B137))+IF(COUNTIF(课表!$J$169:$J$321,B137)&gt;=2,1,COUNTIF(课表!$J$169:$J$321,B137))+IF(COUNTIF(课表!$K$169:$K$321,B137)&gt;=2,1,COUNTIF(课表!$K$170:$K$321,B137)))*2</f>
        <v>0</v>
      </c>
      <c r="I137" s="25">
        <f>(IF(COUNTIF(课表!$M$169:$M$321,B137)&gt;=2,1,COUNTIF(课表!$M$169:$M$321,B137))+IF(COUNTIF(课表!$N$169:$N$321,B137)&gt;=2,1,COUNTIF(课表!$N$169:$N$321,B137))+IF(COUNTIF(课表!$O$169:$O$321,B137)&gt;=2,1,COUNTIF(课表!$O$169:$O$321,B137))+IF(COUNTIF(课表!$P$169:$P$321,B137)&gt;=2,1,COUNTIF(课表!$P$169:$P$321,B137)))*2</f>
        <v>2</v>
      </c>
      <c r="J137" s="25">
        <f>(IF(COUNTIF(课表!$R$169:$R$321,B137)&gt;=2,1,COUNTIF(课表!$R$169:$R$321,B137))+IF(COUNTIF(课表!$S$169:$S$321,B137)&gt;=2,1,COUNTIF(课表!$S$169:$S$321,B137))+IF(COUNTIF(课表!$T$169:$T$321,B137)&gt;=2,1,COUNTIF(课表!$T$169:$T$321,B137))+IF(COUNTIF(课表!$U$169:$U$321,B137)&gt;=2,1,COUNTIF(课表!$U$169:$U$321,B137)))*2</f>
        <v>4</v>
      </c>
      <c r="K137" s="25">
        <f>(IF(COUNTIF(课表!$W$169:$W$321,B137)&gt;=2,1,COUNTIF(课表!$W$169:$W$321,B137))+IF(COUNTIF(课表!$X$169:$X$321,B137)&gt;=2,1,COUNTIF(课表!$X$169:$X$321,B137)))*2+(IF(COUNTIF(课表!$Y$169:$Y$321,B137)&gt;=2,1,COUNTIF(课表!$Y$169:$Y$321,B137))+IF(COUNTIF(课表!$Z$169:$Z$321,B137)&gt;=2,1,COUNTIF(课表!$Z$169:$Z$321,B137)))*2</f>
        <v>0</v>
      </c>
      <c r="L137" s="25">
        <f>(IF(COUNTIF(课表!$AA$169:$AA$321,B137)&gt;=2,1,COUNTIF(课表!$AA$169:$AA$321,B137))+IF(COUNTIF(课表!$AB$169:$AB$321,B137)&gt;=2,1,COUNTIF(课表!$AB$169:$AB$321,B137))+IF(COUNTIF(课表!$AC$169:$AC$321,B137)&gt;=2,1,COUNTIF(课表!$AC$169:$AC$321,B137))+IF(COUNTIF(课表!$AD$169:$AD$321,B137)&gt;=2,1,COUNTIF(课表!$AD$169:$AD$321,B137)))*2</f>
        <v>0</v>
      </c>
      <c r="M137" s="25">
        <f>(IF(COUNTIF(课表!$AE$169:$AE$321,B137)&gt;=2,1,COUNTIF(课表!$AE$169:$AE$321,B137))+IF(COUNTIF(课表!$AF$169:$AF$321,B137)&gt;=2,1,COUNTIF(课表!$AF$169:$AF$321,B137))+IF(COUNTIF(课表!$AG$169:$AG$321,B137)&gt;=2,1,COUNTIF(课表!$AG$169:$AG$321,B137))+IF(COUNTIF(课表!$AH$169:$AH$321,B137)&gt;=2,1,COUNTIF(课表!$AH$169:$AH$321,B137)))*2</f>
        <v>0</v>
      </c>
      <c r="N137" s="25">
        <f t="shared" si="5"/>
        <v>6</v>
      </c>
    </row>
    <row r="138" ht="20.1" customHeight="1" spans="1:14">
      <c r="A138" s="22">
        <v>136</v>
      </c>
      <c r="B138" s="26" t="s">
        <v>987</v>
      </c>
      <c r="C138" s="24" t="str">
        <f>VLOOKUP(B138,教师基础数据!$B$2:$G4606,3,FALSE)</f>
        <v>人文系</v>
      </c>
      <c r="D138" s="24" t="str">
        <f>VLOOKUP(B138,教师基础数据!$B$2:$G517,4,FALSE)</f>
        <v>兼职</v>
      </c>
      <c r="E138" s="24" t="str">
        <f>VLOOKUP(B138,教师基础数据!$B$2:$G4550,5,FALSE)</f>
        <v>人文教研室</v>
      </c>
      <c r="F138" s="22">
        <f t="shared" si="4"/>
        <v>2</v>
      </c>
      <c r="G138" s="25">
        <f>(IF(COUNTIF(课表!$C$169:$C$321,B138)&gt;=2,1,COUNTIF(课表!$C$169:$C$321,B138))+IF(COUNTIF(课表!$D$169:$D$321,B138)&gt;=2,1,COUNTIF(课表!D$169:$D$321,B138))+IF(COUNTIF(课表!$E$170:$E$321,B138)&gt;=2,1,COUNTIF(课表!$E$170:$E$321,B138))+IF(COUNTIF(课表!$F$169:$F$321,B138)&gt;=2,1,COUNTIF(课表!$F$169:$F$321,B138)))*2</f>
        <v>0</v>
      </c>
      <c r="H138" s="25">
        <f>(IF(COUNTIF(课表!$H$169:$H$321,B138)&gt;=2,1,COUNTIF(课表!$H$169:$H$321,B138))+IF(COUNTIF(课表!$I$169:$I$321,B138)&gt;=2,1,COUNTIF(课表!$I$169:$I$321,B138))+IF(COUNTIF(课表!$J$169:$J$321,B138)&gt;=2,1,COUNTIF(课表!$J$169:$J$321,B138))+IF(COUNTIF(课表!$K$169:$K$321,B138)&gt;=2,1,COUNTIF(课表!$K$170:$K$321,B138)))*2</f>
        <v>4</v>
      </c>
      <c r="I138" s="25">
        <f>(IF(COUNTIF(课表!$M$169:$M$321,B138)&gt;=2,1,COUNTIF(课表!$M$169:$M$321,B138))+IF(COUNTIF(课表!$N$169:$N$321,B138)&gt;=2,1,COUNTIF(课表!$N$169:$N$321,B138))+IF(COUNTIF(课表!$O$169:$O$321,B138)&gt;=2,1,COUNTIF(课表!$O$169:$O$321,B138))+IF(COUNTIF(课表!$P$169:$P$321,B138)&gt;=2,1,COUNTIF(课表!$P$169:$P$321,B138)))*2</f>
        <v>0</v>
      </c>
      <c r="J138" s="25">
        <f>(IF(COUNTIF(课表!$R$169:$R$321,B138)&gt;=2,1,COUNTIF(课表!$R$169:$R$321,B138))+IF(COUNTIF(课表!$S$169:$S$321,B138)&gt;=2,1,COUNTIF(课表!$S$169:$S$321,B138))+IF(COUNTIF(课表!$T$169:$T$321,B138)&gt;=2,1,COUNTIF(课表!$T$169:$T$321,B138))+IF(COUNTIF(课表!$U$169:$U$321,B138)&gt;=2,1,COUNTIF(课表!$U$169:$U$321,B138)))*2</f>
        <v>4</v>
      </c>
      <c r="K138" s="25">
        <f>(IF(COUNTIF(课表!$W$169:$W$321,B138)&gt;=2,1,COUNTIF(课表!$W$169:$W$321,B138))+IF(COUNTIF(课表!$X$169:$X$321,B138)&gt;=2,1,COUNTIF(课表!$X$169:$X$321,B138)))*2+(IF(COUNTIF(课表!$Y$169:$Y$321,B138)&gt;=2,1,COUNTIF(课表!$Y$169:$Y$321,B138))+IF(COUNTIF(课表!$Z$169:$Z$321,B138)&gt;=2,1,COUNTIF(课表!$Z$169:$Z$321,B138)))*2</f>
        <v>0</v>
      </c>
      <c r="L138" s="25">
        <f>(IF(COUNTIF(课表!$AA$169:$AA$321,B138)&gt;=2,1,COUNTIF(课表!$AA$169:$AA$321,B138))+IF(COUNTIF(课表!$AB$169:$AB$321,B138)&gt;=2,1,COUNTIF(课表!$AB$169:$AB$321,B138))+IF(COUNTIF(课表!$AC$169:$AC$321,B138)&gt;=2,1,COUNTIF(课表!$AC$169:$AC$321,B138))+IF(COUNTIF(课表!$AD$169:$AD$321,B138)&gt;=2,1,COUNTIF(课表!$AD$169:$AD$321,B138)))*2</f>
        <v>0</v>
      </c>
      <c r="M138" s="25">
        <f>(IF(COUNTIF(课表!$AE$169:$AE$321,B138)&gt;=2,1,COUNTIF(课表!$AE$169:$AE$321,B138))+IF(COUNTIF(课表!$AF$169:$AF$321,B138)&gt;=2,1,COUNTIF(课表!$AF$169:$AF$321,B138))+IF(COUNTIF(课表!$AG$169:$AG$321,B138)&gt;=2,1,COUNTIF(课表!$AG$169:$AG$321,B138))+IF(COUNTIF(课表!$AH$169:$AH$321,B138)&gt;=2,1,COUNTIF(课表!$AH$169:$AH$321,B138)))*2</f>
        <v>0</v>
      </c>
      <c r="N138" s="25">
        <f t="shared" si="5"/>
        <v>8</v>
      </c>
    </row>
    <row r="139" ht="20.1" customHeight="1" spans="1:14">
      <c r="A139" s="22">
        <v>137</v>
      </c>
      <c r="B139" s="23" t="s">
        <v>1273</v>
      </c>
      <c r="C139" s="24" t="str">
        <f>VLOOKUP(B139,教师基础数据!$B$2:$G4805,3,FALSE)</f>
        <v>人文系</v>
      </c>
      <c r="D139" s="24" t="str">
        <f>VLOOKUP(B139,教师基础数据!$B$2:$G553,4,FALSE)</f>
        <v>专职</v>
      </c>
      <c r="E139" s="24" t="str">
        <f>VLOOKUP(B139,教师基础数据!$B$2:$G4586,5,FALSE)</f>
        <v>人文教研室</v>
      </c>
      <c r="F139" s="22">
        <f t="shared" si="4"/>
        <v>2</v>
      </c>
      <c r="G139" s="25">
        <f>(IF(COUNTIF(课表!$C$169:$C$321,B139)&gt;=2,1,COUNTIF(课表!$C$169:$C$321,B139))+IF(COUNTIF(课表!$D$169:$D$321,B139)&gt;=2,1,COUNTIF(课表!D$169:$D$321,B139))+IF(COUNTIF(课表!$E$170:$E$321,B139)&gt;=2,1,COUNTIF(课表!$E$170:$E$321,B139))+IF(COUNTIF(课表!$F$169:$F$321,B139)&gt;=2,1,COUNTIF(课表!$F$169:$F$321,B139)))*2</f>
        <v>0</v>
      </c>
      <c r="H139" s="25">
        <f>(IF(COUNTIF(课表!$H$169:$H$321,B139)&gt;=2,1,COUNTIF(课表!$H$169:$H$321,B139))+IF(COUNTIF(课表!$I$169:$I$321,B139)&gt;=2,1,COUNTIF(课表!$I$169:$I$321,B139))+IF(COUNTIF(课表!$J$169:$J$321,B139)&gt;=2,1,COUNTIF(课表!$J$169:$J$321,B139))+IF(COUNTIF(课表!$K$169:$K$321,B139)&gt;=2,1,COUNTIF(课表!$K$170:$K$321,B139)))*2</f>
        <v>8</v>
      </c>
      <c r="I139" s="25">
        <f>(IF(COUNTIF(课表!$M$169:$M$321,B139)&gt;=2,1,COUNTIF(课表!$M$169:$M$321,B139))+IF(COUNTIF(课表!$N$169:$N$321,B139)&gt;=2,1,COUNTIF(课表!$N$169:$N$321,B139))+IF(COUNTIF(课表!$O$169:$O$321,B139)&gt;=2,1,COUNTIF(课表!$O$169:$O$321,B139))+IF(COUNTIF(课表!$P$169:$P$321,B139)&gt;=2,1,COUNTIF(课表!$P$169:$P$321,B139)))*2</f>
        <v>2</v>
      </c>
      <c r="J139" s="25">
        <f>(IF(COUNTIF(课表!$R$169:$R$321,B139)&gt;=2,1,COUNTIF(课表!$R$169:$R$321,B139))+IF(COUNTIF(课表!$S$169:$S$321,B139)&gt;=2,1,COUNTIF(课表!$S$169:$S$321,B139))+IF(COUNTIF(课表!$T$169:$T$321,B139)&gt;=2,1,COUNTIF(课表!$T$169:$T$321,B139))+IF(COUNTIF(课表!$U$169:$U$321,B139)&gt;=2,1,COUNTIF(课表!$U$169:$U$321,B139)))*2</f>
        <v>0</v>
      </c>
      <c r="K139" s="25">
        <f>(IF(COUNTIF(课表!$W$169:$W$321,B139)&gt;=2,1,COUNTIF(课表!$W$169:$W$321,B139))+IF(COUNTIF(课表!$X$169:$X$321,B139)&gt;=2,1,COUNTIF(课表!$X$169:$X$321,B139)))*2+(IF(COUNTIF(课表!$Y$169:$Y$321,B139)&gt;=2,1,COUNTIF(课表!$Y$169:$Y$321,B139))+IF(COUNTIF(课表!$Z$169:$Z$321,B139)&gt;=2,1,COUNTIF(课表!$Z$169:$Z$321,B139)))*2</f>
        <v>0</v>
      </c>
      <c r="L139" s="25">
        <f>(IF(COUNTIF(课表!$AA$169:$AA$321,B139)&gt;=2,1,COUNTIF(课表!$AA$169:$AA$321,B139))+IF(COUNTIF(课表!$AB$169:$AB$321,B139)&gt;=2,1,COUNTIF(课表!$AB$169:$AB$321,B139))+IF(COUNTIF(课表!$AC$169:$AC$321,B139)&gt;=2,1,COUNTIF(课表!$AC$169:$AC$321,B139))+IF(COUNTIF(课表!$AD$169:$AD$321,B139)&gt;=2,1,COUNTIF(课表!$AD$169:$AD$321,B139)))*2</f>
        <v>0</v>
      </c>
      <c r="M139" s="25">
        <f>(IF(COUNTIF(课表!$AE$169:$AE$321,B139)&gt;=2,1,COUNTIF(课表!$AE$169:$AE$321,B139))+IF(COUNTIF(课表!$AF$169:$AF$321,B139)&gt;=2,1,COUNTIF(课表!$AF$169:$AF$321,B139))+IF(COUNTIF(课表!$AG$169:$AG$321,B139)&gt;=2,1,COUNTIF(课表!$AG$169:$AG$321,B139))+IF(COUNTIF(课表!$AH$169:$AH$321,B139)&gt;=2,1,COUNTIF(课表!$AH$169:$AH$321,B139)))*2</f>
        <v>0</v>
      </c>
      <c r="N139" s="25">
        <f t="shared" si="5"/>
        <v>10</v>
      </c>
    </row>
    <row r="140" ht="20.1" customHeight="1" spans="1:14">
      <c r="A140" s="22">
        <v>138</v>
      </c>
      <c r="B140" s="23" t="s">
        <v>1635</v>
      </c>
      <c r="C140" s="24" t="str">
        <f>VLOOKUP(B140,教师基础数据!$B$2:$G4769,3,FALSE)</f>
        <v>人文系</v>
      </c>
      <c r="D140" s="24" t="str">
        <f>VLOOKUP(B140,教师基础数据!$B$2:$G652,4,FALSE)</f>
        <v>兼职</v>
      </c>
      <c r="E140" s="24" t="str">
        <f>VLOOKUP(B140,教师基础数据!$B$2:$G4685,5,FALSE)</f>
        <v>人文教研室</v>
      </c>
      <c r="F140" s="22">
        <f t="shared" si="4"/>
        <v>0</v>
      </c>
      <c r="G140" s="25">
        <f>(IF(COUNTIF(课表!$C$169:$C$321,B140)&gt;=2,1,COUNTIF(课表!$C$169:$C$321,B140))+IF(COUNTIF(课表!$D$169:$D$321,B140)&gt;=2,1,COUNTIF(课表!D$169:$D$321,B140))+IF(COUNTIF(课表!$E$170:$E$321,B140)&gt;=2,1,COUNTIF(课表!$E$170:$E$321,B140))+IF(COUNTIF(课表!$F$169:$F$321,B140)&gt;=2,1,COUNTIF(课表!$F$169:$F$321,B140)))*2</f>
        <v>0</v>
      </c>
      <c r="H140" s="25">
        <f>(IF(COUNTIF(课表!$H$169:$H$321,B140)&gt;=2,1,COUNTIF(课表!$H$169:$H$321,B140))+IF(COUNTIF(课表!$I$169:$I$321,B140)&gt;=2,1,COUNTIF(课表!$I$169:$I$321,B140))+IF(COUNTIF(课表!$J$169:$J$321,B140)&gt;=2,1,COUNTIF(课表!$J$169:$J$321,B140))+IF(COUNTIF(课表!$K$169:$K$321,B140)&gt;=2,1,COUNTIF(课表!$K$170:$K$321,B140)))*2</f>
        <v>0</v>
      </c>
      <c r="I140" s="25">
        <f>(IF(COUNTIF(课表!$M$169:$M$321,B140)&gt;=2,1,COUNTIF(课表!$M$169:$M$321,B140))+IF(COUNTIF(课表!$N$169:$N$321,B140)&gt;=2,1,COUNTIF(课表!$N$169:$N$321,B140))+IF(COUNTIF(课表!$O$169:$O$321,B140)&gt;=2,1,COUNTIF(课表!$O$169:$O$321,B140))+IF(COUNTIF(课表!$P$169:$P$321,B140)&gt;=2,1,COUNTIF(课表!$P$169:$P$321,B140)))*2</f>
        <v>0</v>
      </c>
      <c r="J140" s="25">
        <f>(IF(COUNTIF(课表!$R$169:$R$321,B140)&gt;=2,1,COUNTIF(课表!$R$169:$R$321,B140))+IF(COUNTIF(课表!$S$169:$S$321,B140)&gt;=2,1,COUNTIF(课表!$S$169:$S$321,B140))+IF(COUNTIF(课表!$T$169:$T$321,B140)&gt;=2,1,COUNTIF(课表!$T$169:$T$321,B140))+IF(COUNTIF(课表!$U$169:$U$321,B140)&gt;=2,1,COUNTIF(课表!$U$169:$U$321,B140)))*2</f>
        <v>0</v>
      </c>
      <c r="K140" s="25">
        <f>(IF(COUNTIF(课表!$W$169:$W$321,B140)&gt;=2,1,COUNTIF(课表!$W$169:$W$321,B140))+IF(COUNTIF(课表!$X$169:$X$321,B140)&gt;=2,1,COUNTIF(课表!$X$169:$X$321,B140)))*2+(IF(COUNTIF(课表!$Y$169:$Y$321,B140)&gt;=2,1,COUNTIF(课表!$Y$169:$Y$321,B140))+IF(COUNTIF(课表!$Z$169:$Z$321,B140)&gt;=2,1,COUNTIF(课表!$Z$169:$Z$321,B140)))*2</f>
        <v>0</v>
      </c>
      <c r="L140" s="25">
        <f>(IF(COUNTIF(课表!$AA$169:$AA$321,B140)&gt;=2,1,COUNTIF(课表!$AA$169:$AA$321,B140))+IF(COUNTIF(课表!$AB$169:$AB$321,B140)&gt;=2,1,COUNTIF(课表!$AB$169:$AB$321,B140))+IF(COUNTIF(课表!$AC$169:$AC$321,B140)&gt;=2,1,COUNTIF(课表!$AC$169:$AC$321,B140))+IF(COUNTIF(课表!$AD$169:$AD$321,B140)&gt;=2,1,COUNTIF(课表!$AD$169:$AD$321,B140)))*2</f>
        <v>0</v>
      </c>
      <c r="M140" s="25">
        <f>(IF(COUNTIF(课表!$AE$169:$AE$321,B140)&gt;=2,1,COUNTIF(课表!$AE$169:$AE$321,B140))+IF(COUNTIF(课表!$AF$169:$AF$321,B140)&gt;=2,1,COUNTIF(课表!$AF$169:$AF$321,B140))+IF(COUNTIF(课表!$AG$169:$AG$321,B140)&gt;=2,1,COUNTIF(课表!$AG$169:$AG$321,B140))+IF(COUNTIF(课表!$AH$169:$AH$321,B140)&gt;=2,1,COUNTIF(课表!$AH$169:$AH$321,B140)))*2</f>
        <v>0</v>
      </c>
      <c r="N140" s="25">
        <f t="shared" si="5"/>
        <v>0</v>
      </c>
    </row>
    <row r="141" ht="20.1" customHeight="1" spans="1:14">
      <c r="A141" s="22">
        <v>139</v>
      </c>
      <c r="B141" s="23" t="s">
        <v>1093</v>
      </c>
      <c r="C141" s="24" t="str">
        <f>VLOOKUP(B141,教师基础数据!$B$2:$G4594,3,FALSE)</f>
        <v>人文系</v>
      </c>
      <c r="D141" s="24" t="str">
        <f>VLOOKUP(B141,教师基础数据!$B$2:$G595,4,FALSE)</f>
        <v>兼职</v>
      </c>
      <c r="E141" s="24" t="str">
        <f>VLOOKUP(B141,教师基础数据!$B$2:$G4628,5,FALSE)</f>
        <v>人文教研室</v>
      </c>
      <c r="F141" s="22">
        <f t="shared" si="4"/>
        <v>2</v>
      </c>
      <c r="G141" s="25">
        <f>(IF(COUNTIF(课表!$C$169:$C$321,B141)&gt;=2,1,COUNTIF(课表!$C$169:$C$321,B141))+IF(COUNTIF(课表!$D$169:$D$321,B141)&gt;=2,1,COUNTIF(课表!D$169:$D$321,B141))+IF(COUNTIF(课表!$E$170:$E$321,B141)&gt;=2,1,COUNTIF(课表!$E$170:$E$321,B141))+IF(COUNTIF(课表!$F$169:$F$321,B141)&gt;=2,1,COUNTIF(课表!$F$169:$F$321,B141)))*2</f>
        <v>2</v>
      </c>
      <c r="H141" s="25">
        <f>(IF(COUNTIF(课表!$H$169:$H$321,B141)&gt;=2,1,COUNTIF(课表!$H$169:$H$321,B141))+IF(COUNTIF(课表!$I$169:$I$321,B141)&gt;=2,1,COUNTIF(课表!$I$169:$I$321,B141))+IF(COUNTIF(课表!$J$169:$J$321,B141)&gt;=2,1,COUNTIF(课表!$J$169:$J$321,B141))+IF(COUNTIF(课表!$K$169:$K$321,B141)&gt;=2,1,COUNTIF(课表!$K$170:$K$321,B141)))*2</f>
        <v>0</v>
      </c>
      <c r="I141" s="25">
        <f>(IF(COUNTIF(课表!$M$169:$M$321,B141)&gt;=2,1,COUNTIF(课表!$M$169:$M$321,B141))+IF(COUNTIF(课表!$N$169:$N$321,B141)&gt;=2,1,COUNTIF(课表!$N$169:$N$321,B141))+IF(COUNTIF(课表!$O$169:$O$321,B141)&gt;=2,1,COUNTIF(课表!$O$169:$O$321,B141))+IF(COUNTIF(课表!$P$169:$P$321,B141)&gt;=2,1,COUNTIF(课表!$P$169:$P$321,B141)))*2</f>
        <v>0</v>
      </c>
      <c r="J141" s="25">
        <f>(IF(COUNTIF(课表!$R$169:$R$321,B141)&gt;=2,1,COUNTIF(课表!$R$169:$R$321,B141))+IF(COUNTIF(课表!$S$169:$S$321,B141)&gt;=2,1,COUNTIF(课表!$S$169:$S$321,B141))+IF(COUNTIF(课表!$T$169:$T$321,B141)&gt;=2,1,COUNTIF(课表!$T$169:$T$321,B141))+IF(COUNTIF(课表!$U$169:$U$321,B141)&gt;=2,1,COUNTIF(课表!$U$169:$U$321,B141)))*2</f>
        <v>4</v>
      </c>
      <c r="K141" s="25">
        <f>(IF(COUNTIF(课表!$W$169:$W$321,B141)&gt;=2,1,COUNTIF(课表!$W$169:$W$321,B141))+IF(COUNTIF(课表!$X$169:$X$321,B141)&gt;=2,1,COUNTIF(课表!$X$169:$X$321,B141)))*2+(IF(COUNTIF(课表!$Y$169:$Y$321,B141)&gt;=2,1,COUNTIF(课表!$Y$169:$Y$321,B141))+IF(COUNTIF(课表!$Z$169:$Z$321,B141)&gt;=2,1,COUNTIF(课表!$Z$169:$Z$321,B141)))*2</f>
        <v>0</v>
      </c>
      <c r="L141" s="25">
        <f>(IF(COUNTIF(课表!$AA$169:$AA$321,B141)&gt;=2,1,COUNTIF(课表!$AA$169:$AA$321,B141))+IF(COUNTIF(课表!$AB$169:$AB$321,B141)&gt;=2,1,COUNTIF(课表!$AB$169:$AB$321,B141))+IF(COUNTIF(课表!$AC$169:$AC$321,B141)&gt;=2,1,COUNTIF(课表!$AC$169:$AC$321,B141))+IF(COUNTIF(课表!$AD$169:$AD$321,B141)&gt;=2,1,COUNTIF(课表!$AD$169:$AD$321,B141)))*2</f>
        <v>0</v>
      </c>
      <c r="M141" s="25">
        <f>(IF(COUNTIF(课表!$AE$169:$AE$321,B141)&gt;=2,1,COUNTIF(课表!$AE$169:$AE$321,B141))+IF(COUNTIF(课表!$AF$169:$AF$321,B141)&gt;=2,1,COUNTIF(课表!$AF$169:$AF$321,B141))+IF(COUNTIF(课表!$AG$169:$AG$321,B141)&gt;=2,1,COUNTIF(课表!$AG$169:$AG$321,B141))+IF(COUNTIF(课表!$AH$169:$AH$321,B141)&gt;=2,1,COUNTIF(课表!$AH$169:$AH$321,B141)))*2</f>
        <v>0</v>
      </c>
      <c r="N141" s="25">
        <f t="shared" si="5"/>
        <v>6</v>
      </c>
    </row>
    <row r="142" ht="20.1" customHeight="1" spans="1:14">
      <c r="A142" s="22">
        <v>140</v>
      </c>
      <c r="B142" s="26" t="s">
        <v>1636</v>
      </c>
      <c r="C142" s="24" t="str">
        <f>VLOOKUP(B142,教师基础数据!$B$2:$G4451,3,FALSE)</f>
        <v>人文系</v>
      </c>
      <c r="D142" s="24" t="str">
        <f>VLOOKUP(B142,教师基础数据!$B$2:$G676,4,FALSE)</f>
        <v>外聘</v>
      </c>
      <c r="E142" s="24" t="str">
        <f>VLOOKUP(B142,教师基础数据!$B$2:$G4709,5,FALSE)</f>
        <v>人文教研室</v>
      </c>
      <c r="F142" s="22">
        <f t="shared" si="4"/>
        <v>0</v>
      </c>
      <c r="G142" s="25">
        <f>(IF(COUNTIF(课表!$C$169:$C$321,B142)&gt;=2,1,COUNTIF(课表!$C$169:$C$321,B142))+IF(COUNTIF(课表!$D$169:$D$321,B142)&gt;=2,1,COUNTIF(课表!D$169:$D$321,B142))+IF(COUNTIF(课表!$E$170:$E$321,B142)&gt;=2,1,COUNTIF(课表!$E$170:$E$321,B142))+IF(COUNTIF(课表!$F$169:$F$321,B142)&gt;=2,1,COUNTIF(课表!$F$169:$F$321,B142)))*2</f>
        <v>0</v>
      </c>
      <c r="H142" s="25">
        <f>(IF(COUNTIF(课表!$H$169:$H$321,B142)&gt;=2,1,COUNTIF(课表!$H$169:$H$321,B142))+IF(COUNTIF(课表!$I$169:$I$321,B142)&gt;=2,1,COUNTIF(课表!$I$169:$I$321,B142))+IF(COUNTIF(课表!$J$169:$J$321,B142)&gt;=2,1,COUNTIF(课表!$J$169:$J$321,B142))+IF(COUNTIF(课表!$K$169:$K$321,B142)&gt;=2,1,COUNTIF(课表!$K$170:$K$321,B142)))*2</f>
        <v>0</v>
      </c>
      <c r="I142" s="25">
        <f>(IF(COUNTIF(课表!$M$169:$M$321,B142)&gt;=2,1,COUNTIF(课表!$M$169:$M$321,B142))+IF(COUNTIF(课表!$N$169:$N$321,B142)&gt;=2,1,COUNTIF(课表!$N$169:$N$321,B142))+IF(COUNTIF(课表!$O$169:$O$321,B142)&gt;=2,1,COUNTIF(课表!$O$169:$O$321,B142))+IF(COUNTIF(课表!$P$169:$P$321,B142)&gt;=2,1,COUNTIF(课表!$P$169:$P$321,B142)))*2</f>
        <v>0</v>
      </c>
      <c r="J142" s="25">
        <f>(IF(COUNTIF(课表!$R$169:$R$321,B142)&gt;=2,1,COUNTIF(课表!$R$169:$R$321,B142))+IF(COUNTIF(课表!$S$169:$S$321,B142)&gt;=2,1,COUNTIF(课表!$S$169:$S$321,B142))+IF(COUNTIF(课表!$T$169:$T$321,B142)&gt;=2,1,COUNTIF(课表!$T$169:$T$321,B142))+IF(COUNTIF(课表!$U$169:$U$321,B142)&gt;=2,1,COUNTIF(课表!$U$169:$U$321,B142)))*2</f>
        <v>0</v>
      </c>
      <c r="K142" s="25">
        <f>(IF(COUNTIF(课表!$W$169:$W$321,B142)&gt;=2,1,COUNTIF(课表!$W$169:$W$321,B142))+IF(COUNTIF(课表!$X$169:$X$321,B142)&gt;=2,1,COUNTIF(课表!$X$169:$X$321,B142)))*2+(IF(COUNTIF(课表!$Y$169:$Y$321,B142)&gt;=2,1,COUNTIF(课表!$Y$169:$Y$321,B142))+IF(COUNTIF(课表!$Z$169:$Z$321,B142)&gt;=2,1,COUNTIF(课表!$Z$169:$Z$321,B142)))*2</f>
        <v>0</v>
      </c>
      <c r="L142" s="25">
        <f>(IF(COUNTIF(课表!$AA$169:$AA$321,B142)&gt;=2,1,COUNTIF(课表!$AA$169:$AA$321,B142))+IF(COUNTIF(课表!$AB$169:$AB$321,B142)&gt;=2,1,COUNTIF(课表!$AB$169:$AB$321,B142))+IF(COUNTIF(课表!$AC$169:$AC$321,B142)&gt;=2,1,COUNTIF(课表!$AC$169:$AC$321,B142))+IF(COUNTIF(课表!$AD$169:$AD$321,B142)&gt;=2,1,COUNTIF(课表!$AD$169:$AD$321,B142)))*2</f>
        <v>0</v>
      </c>
      <c r="M142" s="25">
        <f>(IF(COUNTIF(课表!$AE$169:$AE$321,B142)&gt;=2,1,COUNTIF(课表!$AE$169:$AE$321,B142))+IF(COUNTIF(课表!$AF$169:$AF$321,B142)&gt;=2,1,COUNTIF(课表!$AF$169:$AF$321,B142))+IF(COUNTIF(课表!$AG$169:$AG$321,B142)&gt;=2,1,COUNTIF(课表!$AG$169:$AG$321,B142))+IF(COUNTIF(课表!$AH$169:$AH$321,B142)&gt;=2,1,COUNTIF(课表!$AH$169:$AH$321,B142)))*2</f>
        <v>0</v>
      </c>
      <c r="N142" s="25">
        <f t="shared" si="5"/>
        <v>0</v>
      </c>
    </row>
    <row r="143" ht="20.1" customHeight="1" spans="1:14">
      <c r="A143" s="22">
        <v>141</v>
      </c>
      <c r="B143" s="26" t="s">
        <v>1004</v>
      </c>
      <c r="C143" s="24" t="str">
        <f>VLOOKUP(B143,教师基础数据!$B$2:$G4540,3,FALSE)</f>
        <v>人文系</v>
      </c>
      <c r="D143" s="24" t="str">
        <f>VLOOKUP(B143,教师基础数据!$B$2:$G671,4,FALSE)</f>
        <v>外聘</v>
      </c>
      <c r="E143" s="24" t="str">
        <f>VLOOKUP(B143,教师基础数据!$B$2:$G4704,5,FALSE)</f>
        <v>人文教研室</v>
      </c>
      <c r="F143" s="22">
        <f t="shared" si="4"/>
        <v>2</v>
      </c>
      <c r="G143" s="25">
        <f>(IF(COUNTIF(课表!$C$169:$C$321,B143)&gt;=2,1,COUNTIF(课表!$C$169:$C$321,B143))+IF(COUNTIF(课表!$D$169:$D$321,B143)&gt;=2,1,COUNTIF(课表!D$169:$D$321,B143))+IF(COUNTIF(课表!$E$170:$E$321,B143)&gt;=2,1,COUNTIF(课表!$E$170:$E$321,B143))+IF(COUNTIF(课表!$F$169:$F$321,B143)&gt;=2,1,COUNTIF(课表!$F$169:$F$321,B143)))*2</f>
        <v>0</v>
      </c>
      <c r="H143" s="25">
        <f>(IF(COUNTIF(课表!$H$169:$H$321,B143)&gt;=2,1,COUNTIF(课表!$H$169:$H$321,B143))+IF(COUNTIF(课表!$I$169:$I$321,B143)&gt;=2,1,COUNTIF(课表!$I$169:$I$321,B143))+IF(COUNTIF(课表!$J$169:$J$321,B143)&gt;=2,1,COUNTIF(课表!$J$169:$J$321,B143))+IF(COUNTIF(课表!$K$169:$K$321,B143)&gt;=2,1,COUNTIF(课表!$K$170:$K$321,B143)))*2</f>
        <v>0</v>
      </c>
      <c r="I143" s="25">
        <f>(IF(COUNTIF(课表!$M$169:$M$321,B143)&gt;=2,1,COUNTIF(课表!$M$169:$M$321,B143))+IF(COUNTIF(课表!$N$169:$N$321,B143)&gt;=2,1,COUNTIF(课表!$N$169:$N$321,B143))+IF(COUNTIF(课表!$O$169:$O$321,B143)&gt;=2,1,COUNTIF(课表!$O$169:$O$321,B143))+IF(COUNTIF(课表!$P$169:$P$321,B143)&gt;=2,1,COUNTIF(课表!$P$169:$P$321,B143)))*2</f>
        <v>0</v>
      </c>
      <c r="J143" s="25">
        <f>(IF(COUNTIF(课表!$R$169:$R$321,B143)&gt;=2,1,COUNTIF(课表!$R$169:$R$321,B143))+IF(COUNTIF(课表!$S$169:$S$321,B143)&gt;=2,1,COUNTIF(课表!$S$169:$S$321,B143))+IF(COUNTIF(课表!$T$169:$T$321,B143)&gt;=2,1,COUNTIF(课表!$T$169:$T$321,B143))+IF(COUNTIF(课表!$U$169:$U$321,B143)&gt;=2,1,COUNTIF(课表!$U$169:$U$321,B143)))*2</f>
        <v>6</v>
      </c>
      <c r="K143" s="25">
        <f>(IF(COUNTIF(课表!$W$169:$W$321,B143)&gt;=2,1,COUNTIF(课表!$W$169:$W$321,B143))+IF(COUNTIF(课表!$X$169:$X$321,B143)&gt;=2,1,COUNTIF(课表!$X$169:$X$321,B143)))*2+(IF(COUNTIF(课表!$Y$169:$Y$321,B143)&gt;=2,1,COUNTIF(课表!$Y$169:$Y$321,B143))+IF(COUNTIF(课表!$Z$169:$Z$321,B143)&gt;=2,1,COUNTIF(课表!$Z$169:$Z$321,B143)))*2</f>
        <v>0</v>
      </c>
      <c r="L143" s="25">
        <f>(IF(COUNTIF(课表!$AA$169:$AA$321,B143)&gt;=2,1,COUNTIF(课表!$AA$169:$AA$321,B143))+IF(COUNTIF(课表!$AB$169:$AB$321,B143)&gt;=2,1,COUNTIF(课表!$AB$169:$AB$321,B143))+IF(COUNTIF(课表!$AC$169:$AC$321,B143)&gt;=2,1,COUNTIF(课表!$AC$169:$AC$321,B143))+IF(COUNTIF(课表!$AD$169:$AD$321,B143)&gt;=2,1,COUNTIF(课表!$AD$169:$AD$321,B143)))*2</f>
        <v>6</v>
      </c>
      <c r="M143" s="25">
        <f>(IF(COUNTIF(课表!$AE$169:$AE$321,B143)&gt;=2,1,COUNTIF(课表!$AE$169:$AE$321,B143))+IF(COUNTIF(课表!$AF$169:$AF$321,B143)&gt;=2,1,COUNTIF(课表!$AF$169:$AF$321,B143))+IF(COUNTIF(课表!$AG$169:$AG$321,B143)&gt;=2,1,COUNTIF(课表!$AG$169:$AG$321,B143))+IF(COUNTIF(课表!$AH$169:$AH$321,B143)&gt;=2,1,COUNTIF(课表!$AH$169:$AH$321,B143)))*2</f>
        <v>0</v>
      </c>
      <c r="N143" s="25">
        <f t="shared" si="5"/>
        <v>12</v>
      </c>
    </row>
    <row r="144" ht="20.1" customHeight="1" spans="1:14">
      <c r="A144" s="22">
        <v>142</v>
      </c>
      <c r="B144" s="26" t="s">
        <v>1225</v>
      </c>
      <c r="C144" s="24" t="str">
        <f>VLOOKUP(B144,教师基础数据!$B$2:$G4655,3,FALSE)</f>
        <v>人文系</v>
      </c>
      <c r="D144" s="24" t="str">
        <f>VLOOKUP(B144,教师基础数据!$B$2:$G494,4,FALSE)</f>
        <v>专职</v>
      </c>
      <c r="E144" s="24" t="str">
        <f>VLOOKUP(B144,教师基础数据!$B$2:$G4527,5,FALSE)</f>
        <v>人文教研室</v>
      </c>
      <c r="F144" s="22">
        <f t="shared" si="4"/>
        <v>4</v>
      </c>
      <c r="G144" s="25">
        <f>(IF(COUNTIF(课表!$C$169:$C$321,B144)&gt;=2,1,COUNTIF(课表!$C$169:$C$321,B144))+IF(COUNTIF(课表!$D$169:$D$321,B144)&gt;=2,1,COUNTIF(课表!D$169:$D$321,B144))+IF(COUNTIF(课表!$E$170:$E$321,B144)&gt;=2,1,COUNTIF(课表!$E$170:$E$321,B144))+IF(COUNTIF(课表!$F$169:$F$321,B144)&gt;=2,1,COUNTIF(课表!$F$169:$F$321,B144)))*2</f>
        <v>4</v>
      </c>
      <c r="H144" s="25">
        <f>(IF(COUNTIF(课表!$H$169:$H$321,B144)&gt;=2,1,COUNTIF(课表!$H$169:$H$321,B144))+IF(COUNTIF(课表!$I$169:$I$321,B144)&gt;=2,1,COUNTIF(课表!$I$169:$I$321,B144))+IF(COUNTIF(课表!$J$169:$J$321,B144)&gt;=2,1,COUNTIF(课表!$J$169:$J$321,B144))+IF(COUNTIF(课表!$K$169:$K$321,B144)&gt;=2,1,COUNTIF(课表!$K$170:$K$321,B144)))*2</f>
        <v>4</v>
      </c>
      <c r="I144" s="25">
        <f>(IF(COUNTIF(课表!$M$169:$M$321,B144)&gt;=2,1,COUNTIF(课表!$M$169:$M$321,B144))+IF(COUNTIF(课表!$N$169:$N$321,B144)&gt;=2,1,COUNTIF(课表!$N$169:$N$321,B144))+IF(COUNTIF(课表!$O$169:$O$321,B144)&gt;=2,1,COUNTIF(课表!$O$169:$O$321,B144))+IF(COUNTIF(课表!$P$169:$P$321,B144)&gt;=2,1,COUNTIF(课表!$P$169:$P$321,B144)))*2</f>
        <v>4</v>
      </c>
      <c r="J144" s="25">
        <f>(IF(COUNTIF(课表!$R$169:$R$321,B144)&gt;=2,1,COUNTIF(课表!$R$169:$R$321,B144))+IF(COUNTIF(课表!$S$169:$S$321,B144)&gt;=2,1,COUNTIF(课表!$S$169:$S$321,B144))+IF(COUNTIF(课表!$T$169:$T$321,B144)&gt;=2,1,COUNTIF(课表!$T$169:$T$321,B144))+IF(COUNTIF(课表!$U$169:$U$321,B144)&gt;=2,1,COUNTIF(课表!$U$169:$U$321,B144)))*2</f>
        <v>4</v>
      </c>
      <c r="K144" s="25">
        <f>(IF(COUNTIF(课表!$W$169:$W$321,B144)&gt;=2,1,COUNTIF(课表!$W$169:$W$321,B144))+IF(COUNTIF(课表!$X$169:$X$321,B144)&gt;=2,1,COUNTIF(课表!$X$169:$X$321,B144)))*2+(IF(COUNTIF(课表!$Y$169:$Y$321,B144)&gt;=2,1,COUNTIF(课表!$Y$169:$Y$321,B144))+IF(COUNTIF(课表!$Z$169:$Z$321,B144)&gt;=2,1,COUNTIF(课表!$Z$169:$Z$321,B144)))*2</f>
        <v>0</v>
      </c>
      <c r="L144" s="25">
        <f>(IF(COUNTIF(课表!$AA$169:$AA$321,B144)&gt;=2,1,COUNTIF(课表!$AA$169:$AA$321,B144))+IF(COUNTIF(课表!$AB$169:$AB$321,B144)&gt;=2,1,COUNTIF(课表!$AB$169:$AB$321,B144))+IF(COUNTIF(课表!$AC$169:$AC$321,B144)&gt;=2,1,COUNTIF(课表!$AC$169:$AC$321,B144))+IF(COUNTIF(课表!$AD$169:$AD$321,B144)&gt;=2,1,COUNTIF(课表!$AD$169:$AD$321,B144)))*2</f>
        <v>0</v>
      </c>
      <c r="M144" s="25">
        <f>(IF(COUNTIF(课表!$AE$169:$AE$321,B144)&gt;=2,1,COUNTIF(课表!$AE$169:$AE$321,B144))+IF(COUNTIF(课表!$AF$169:$AF$321,B144)&gt;=2,1,COUNTIF(课表!$AF$169:$AF$321,B144))+IF(COUNTIF(课表!$AG$169:$AG$321,B144)&gt;=2,1,COUNTIF(课表!$AG$169:$AG$321,B144))+IF(COUNTIF(课表!$AH$169:$AH$321,B144)&gt;=2,1,COUNTIF(课表!$AH$169:$AH$321,B144)))*2</f>
        <v>0</v>
      </c>
      <c r="N144" s="25">
        <f t="shared" si="5"/>
        <v>16</v>
      </c>
    </row>
    <row r="145" ht="20.1" customHeight="1" spans="1:14">
      <c r="A145" s="22">
        <v>143</v>
      </c>
      <c r="B145" s="26" t="s">
        <v>1158</v>
      </c>
      <c r="C145" s="24" t="str">
        <f>VLOOKUP(B145,教师基础数据!$B$2:$G4758,3,FALSE)</f>
        <v>人文系</v>
      </c>
      <c r="D145" s="24" t="str">
        <f>VLOOKUP(B145,教师基础数据!$B$2:$G552,4,FALSE)</f>
        <v>专职</v>
      </c>
      <c r="E145" s="24" t="str">
        <f>VLOOKUP(B145,教师基础数据!$B$2:$G4585,5,FALSE)</f>
        <v>人文教研室</v>
      </c>
      <c r="F145" s="22">
        <f t="shared" si="4"/>
        <v>3</v>
      </c>
      <c r="G145" s="25">
        <f>(IF(COUNTIF(课表!$C$169:$C$321,B145)&gt;=2,1,COUNTIF(课表!$C$169:$C$321,B145))+IF(COUNTIF(课表!$D$169:$D$321,B145)&gt;=2,1,COUNTIF(课表!D$169:$D$321,B145))+IF(COUNTIF(课表!$E$170:$E$321,B145)&gt;=2,1,COUNTIF(课表!$E$170:$E$321,B145))+IF(COUNTIF(课表!$F$169:$F$321,B145)&gt;=2,1,COUNTIF(课表!$F$169:$F$321,B145)))*2</f>
        <v>2</v>
      </c>
      <c r="H145" s="25">
        <f>(IF(COUNTIF(课表!$H$169:$H$321,B145)&gt;=2,1,COUNTIF(课表!$H$169:$H$321,B145))+IF(COUNTIF(课表!$I$169:$I$321,B145)&gt;=2,1,COUNTIF(课表!$I$169:$I$321,B145))+IF(COUNTIF(课表!$J$169:$J$321,B145)&gt;=2,1,COUNTIF(课表!$J$169:$J$321,B145))+IF(COUNTIF(课表!$K$169:$K$321,B145)&gt;=2,1,COUNTIF(课表!$K$170:$K$321,B145)))*2</f>
        <v>0</v>
      </c>
      <c r="I145" s="25">
        <f>(IF(COUNTIF(课表!$M$169:$M$321,B145)&gt;=2,1,COUNTIF(课表!$M$169:$M$321,B145))+IF(COUNTIF(课表!$N$169:$N$321,B145)&gt;=2,1,COUNTIF(课表!$N$169:$N$321,B145))+IF(COUNTIF(课表!$O$169:$O$321,B145)&gt;=2,1,COUNTIF(课表!$O$169:$O$321,B145))+IF(COUNTIF(课表!$P$169:$P$321,B145)&gt;=2,1,COUNTIF(课表!$P$169:$P$321,B145)))*2</f>
        <v>4</v>
      </c>
      <c r="J145" s="25">
        <f>(IF(COUNTIF(课表!$R$169:$R$321,B145)&gt;=2,1,COUNTIF(课表!$R$169:$R$321,B145))+IF(COUNTIF(课表!$S$169:$S$321,B145)&gt;=2,1,COUNTIF(课表!$S$169:$S$321,B145))+IF(COUNTIF(课表!$T$169:$T$321,B145)&gt;=2,1,COUNTIF(课表!$T$169:$T$321,B145))+IF(COUNTIF(课表!$U$169:$U$321,B145)&gt;=2,1,COUNTIF(课表!$U$169:$U$321,B145)))*2</f>
        <v>0</v>
      </c>
      <c r="K145" s="25">
        <f>(IF(COUNTIF(课表!$W$169:$W$321,B145)&gt;=2,1,COUNTIF(课表!$W$169:$W$321,B145))+IF(COUNTIF(课表!$X$169:$X$321,B145)&gt;=2,1,COUNTIF(课表!$X$169:$X$321,B145)))*2+(IF(COUNTIF(课表!$Y$169:$Y$321,B145)&gt;=2,1,COUNTIF(课表!$Y$169:$Y$321,B145))+IF(COUNTIF(课表!$Z$169:$Z$321,B145)&gt;=2,1,COUNTIF(课表!$Z$169:$Z$321,B145)))*2</f>
        <v>0</v>
      </c>
      <c r="L145" s="25">
        <f>(IF(COUNTIF(课表!$AA$169:$AA$321,B145)&gt;=2,1,COUNTIF(课表!$AA$169:$AA$321,B145))+IF(COUNTIF(课表!$AB$169:$AB$321,B145)&gt;=2,1,COUNTIF(课表!$AB$169:$AB$321,B145))+IF(COUNTIF(课表!$AC$169:$AC$321,B145)&gt;=2,1,COUNTIF(课表!$AC$169:$AC$321,B145))+IF(COUNTIF(课表!$AD$169:$AD$321,B145)&gt;=2,1,COUNTIF(课表!$AD$169:$AD$321,B145)))*2</f>
        <v>4</v>
      </c>
      <c r="M145" s="25">
        <f>(IF(COUNTIF(课表!$AE$169:$AE$321,B145)&gt;=2,1,COUNTIF(课表!$AE$169:$AE$321,B145))+IF(COUNTIF(课表!$AF$169:$AF$321,B145)&gt;=2,1,COUNTIF(课表!$AF$169:$AF$321,B145))+IF(COUNTIF(课表!$AG$169:$AG$321,B145)&gt;=2,1,COUNTIF(课表!$AG$169:$AG$321,B145))+IF(COUNTIF(课表!$AH$169:$AH$321,B145)&gt;=2,1,COUNTIF(课表!$AH$169:$AH$321,B145)))*2</f>
        <v>6</v>
      </c>
      <c r="N145" s="25">
        <f t="shared" si="5"/>
        <v>16</v>
      </c>
    </row>
    <row r="146" ht="20.1" customHeight="1" spans="1:14">
      <c r="A146" s="22">
        <v>144</v>
      </c>
      <c r="B146" s="26" t="s">
        <v>1147</v>
      </c>
      <c r="C146" s="24" t="str">
        <f>VLOOKUP(B146,教师基础数据!$B$2:$G4660,3,FALSE)</f>
        <v>人文系</v>
      </c>
      <c r="D146" s="24" t="str">
        <f>VLOOKUP(B146,教师基础数据!$B$2:$G569,4,FALSE)</f>
        <v>专职</v>
      </c>
      <c r="E146" s="24" t="str">
        <f>VLOOKUP(B146,教师基础数据!$B$2:$G4602,5,FALSE)</f>
        <v>人文教研室</v>
      </c>
      <c r="F146" s="22">
        <f t="shared" si="4"/>
        <v>3</v>
      </c>
      <c r="G146" s="25">
        <f>(IF(COUNTIF(课表!$C$169:$C$321,B146)&gt;=2,1,COUNTIF(课表!$C$169:$C$321,B146))+IF(COUNTIF(课表!$D$169:$D$321,B146)&gt;=2,1,COUNTIF(课表!D$169:$D$321,B146))+IF(COUNTIF(课表!$E$170:$E$321,B146)&gt;=2,1,COUNTIF(课表!$E$170:$E$321,B146))+IF(COUNTIF(课表!$F$169:$F$321,B146)&gt;=2,1,COUNTIF(课表!$F$169:$F$321,B146)))*2</f>
        <v>0</v>
      </c>
      <c r="H146" s="25">
        <f>(IF(COUNTIF(课表!$H$169:$H$321,B146)&gt;=2,1,COUNTIF(课表!$H$169:$H$321,B146))+IF(COUNTIF(课表!$I$169:$I$321,B146)&gt;=2,1,COUNTIF(课表!$I$169:$I$321,B146))+IF(COUNTIF(课表!$J$169:$J$321,B146)&gt;=2,1,COUNTIF(课表!$J$169:$J$321,B146))+IF(COUNTIF(课表!$K$169:$K$321,B146)&gt;=2,1,COUNTIF(课表!$K$170:$K$321,B146)))*2</f>
        <v>2</v>
      </c>
      <c r="I146" s="25">
        <f>(IF(COUNTIF(课表!$M$169:$M$321,B146)&gt;=2,1,COUNTIF(课表!$M$169:$M$321,B146))+IF(COUNTIF(课表!$N$169:$N$321,B146)&gt;=2,1,COUNTIF(课表!$N$169:$N$321,B146))+IF(COUNTIF(课表!$O$169:$O$321,B146)&gt;=2,1,COUNTIF(课表!$O$169:$O$321,B146))+IF(COUNTIF(课表!$P$169:$P$321,B146)&gt;=2,1,COUNTIF(课表!$P$169:$P$321,B146)))*2</f>
        <v>0</v>
      </c>
      <c r="J146" s="25">
        <f>(IF(COUNTIF(课表!$R$169:$R$321,B146)&gt;=2,1,COUNTIF(课表!$R$169:$R$321,B146))+IF(COUNTIF(课表!$S$169:$S$321,B146)&gt;=2,1,COUNTIF(课表!$S$169:$S$321,B146))+IF(COUNTIF(课表!$T$169:$T$321,B146)&gt;=2,1,COUNTIF(课表!$T$169:$T$321,B146))+IF(COUNTIF(课表!$U$169:$U$321,B146)&gt;=2,1,COUNTIF(课表!$U$169:$U$321,B146)))*2</f>
        <v>2</v>
      </c>
      <c r="K146" s="25">
        <f>(IF(COUNTIF(课表!$W$169:$W$321,B146)&gt;=2,1,COUNTIF(课表!$W$169:$W$321,B146))+IF(COUNTIF(课表!$X$169:$X$321,B146)&gt;=2,1,COUNTIF(课表!$X$169:$X$321,B146)))*2+(IF(COUNTIF(课表!$Y$169:$Y$321,B146)&gt;=2,1,COUNTIF(课表!$Y$169:$Y$321,B146))+IF(COUNTIF(课表!$Z$169:$Z$321,B146)&gt;=2,1,COUNTIF(课表!$Z$169:$Z$321,B146)))*2</f>
        <v>0</v>
      </c>
      <c r="L146" s="25">
        <f>(IF(COUNTIF(课表!$AA$169:$AA$321,B146)&gt;=2,1,COUNTIF(课表!$AA$169:$AA$321,B146))+IF(COUNTIF(课表!$AB$169:$AB$321,B146)&gt;=2,1,COUNTIF(课表!$AB$169:$AB$321,B146))+IF(COUNTIF(课表!$AC$169:$AC$321,B146)&gt;=2,1,COUNTIF(课表!$AC$169:$AC$321,B146))+IF(COUNTIF(课表!$AD$169:$AD$321,B146)&gt;=2,1,COUNTIF(课表!$AD$169:$AD$321,B146)))*2</f>
        <v>4</v>
      </c>
      <c r="M146" s="25">
        <f>(IF(COUNTIF(课表!$AE$169:$AE$321,B146)&gt;=2,1,COUNTIF(课表!$AE$169:$AE$321,B146))+IF(COUNTIF(课表!$AF$169:$AF$321,B146)&gt;=2,1,COUNTIF(课表!$AF$169:$AF$321,B146))+IF(COUNTIF(课表!$AG$169:$AG$321,B146)&gt;=2,1,COUNTIF(课表!$AG$169:$AG$321,B146))+IF(COUNTIF(课表!$AH$169:$AH$321,B146)&gt;=2,1,COUNTIF(课表!$AH$169:$AH$321,B146)))*2</f>
        <v>8</v>
      </c>
      <c r="N146" s="25">
        <f t="shared" si="5"/>
        <v>16</v>
      </c>
    </row>
    <row r="147" ht="20.1" customHeight="1" spans="1:14">
      <c r="A147" s="22">
        <v>145</v>
      </c>
      <c r="B147" s="26" t="s">
        <v>1026</v>
      </c>
      <c r="C147" s="24" t="str">
        <f>VLOOKUP(B147,教师基础数据!$B$2:$G4483,3,FALSE)</f>
        <v>人文系</v>
      </c>
      <c r="D147" s="24" t="str">
        <f>VLOOKUP(B147,教师基础数据!$B$2:$G577,4,FALSE)</f>
        <v>专职</v>
      </c>
      <c r="E147" s="24" t="str">
        <f>VLOOKUP(B147,教师基础数据!$B$2:$G4610,5,FALSE)</f>
        <v>人文教研室</v>
      </c>
      <c r="F147" s="22">
        <f t="shared" si="4"/>
        <v>4</v>
      </c>
      <c r="G147" s="25">
        <f>(IF(COUNTIF(课表!$C$169:$C$321,B147)&gt;=2,1,COUNTIF(课表!$C$169:$C$321,B147))+IF(COUNTIF(课表!$D$169:$D$321,B147)&gt;=2,1,COUNTIF(课表!D$169:$D$321,B147))+IF(COUNTIF(课表!$E$170:$E$321,B147)&gt;=2,1,COUNTIF(课表!$E$170:$E$321,B147))+IF(COUNTIF(课表!$F$169:$F$321,B147)&gt;=2,1,COUNTIF(课表!$F$169:$F$321,B147)))*2</f>
        <v>0</v>
      </c>
      <c r="H147" s="25">
        <f>(IF(COUNTIF(课表!$H$169:$H$321,B147)&gt;=2,1,COUNTIF(课表!$H$169:$H$321,B147))+IF(COUNTIF(课表!$I$169:$I$321,B147)&gt;=2,1,COUNTIF(课表!$I$169:$I$321,B147))+IF(COUNTIF(课表!$J$169:$J$321,B147)&gt;=2,1,COUNTIF(课表!$J$169:$J$321,B147))+IF(COUNTIF(课表!$K$169:$K$321,B147)&gt;=2,1,COUNTIF(课表!$K$170:$K$321,B147)))*2</f>
        <v>4</v>
      </c>
      <c r="I147" s="25">
        <f>(IF(COUNTIF(课表!$M$169:$M$321,B147)&gt;=2,1,COUNTIF(课表!$M$169:$M$321,B147))+IF(COUNTIF(课表!$N$169:$N$321,B147)&gt;=2,1,COUNTIF(课表!$N$169:$N$321,B147))+IF(COUNTIF(课表!$O$169:$O$321,B147)&gt;=2,1,COUNTIF(课表!$O$169:$O$321,B147))+IF(COUNTIF(课表!$P$169:$P$321,B147)&gt;=2,1,COUNTIF(课表!$P$169:$P$321,B147)))*2</f>
        <v>4</v>
      </c>
      <c r="J147" s="25">
        <f>(IF(COUNTIF(课表!$R$169:$R$321,B147)&gt;=2,1,COUNTIF(课表!$R$169:$R$321,B147))+IF(COUNTIF(课表!$S$169:$S$321,B147)&gt;=2,1,COUNTIF(课表!$S$169:$S$321,B147))+IF(COUNTIF(课表!$T$169:$T$321,B147)&gt;=2,1,COUNTIF(课表!$T$169:$T$321,B147))+IF(COUNTIF(课表!$U$169:$U$321,B147)&gt;=2,1,COUNTIF(课表!$U$169:$U$321,B147)))*2</f>
        <v>4</v>
      </c>
      <c r="K147" s="25">
        <f>(IF(COUNTIF(课表!$W$169:$W$321,B147)&gt;=2,1,COUNTIF(课表!$W$169:$W$321,B147))+IF(COUNTIF(课表!$X$169:$X$321,B147)&gt;=2,1,COUNTIF(课表!$X$169:$X$321,B147)))*2+(IF(COUNTIF(课表!$Y$169:$Y$321,B147)&gt;=2,1,COUNTIF(课表!$Y$169:$Y$321,B147))+IF(COUNTIF(课表!$Z$169:$Z$321,B147)&gt;=2,1,COUNTIF(课表!$Z$169:$Z$321,B147)))*2</f>
        <v>0</v>
      </c>
      <c r="L147" s="25">
        <f>(IF(COUNTIF(课表!$AA$169:$AA$321,B147)&gt;=2,1,COUNTIF(课表!$AA$169:$AA$321,B147))+IF(COUNTIF(课表!$AB$169:$AB$321,B147)&gt;=2,1,COUNTIF(课表!$AB$169:$AB$321,B147))+IF(COUNTIF(课表!$AC$169:$AC$321,B147)&gt;=2,1,COUNTIF(课表!$AC$169:$AC$321,B147))+IF(COUNTIF(课表!$AD$169:$AD$321,B147)&gt;=2,1,COUNTIF(课表!$AD$169:$AD$321,B147)))*2</f>
        <v>4</v>
      </c>
      <c r="M147" s="25">
        <f>(IF(COUNTIF(课表!$AE$169:$AE$321,B147)&gt;=2,1,COUNTIF(课表!$AE$169:$AE$321,B147))+IF(COUNTIF(课表!$AF$169:$AF$321,B147)&gt;=2,1,COUNTIF(课表!$AF$169:$AF$321,B147))+IF(COUNTIF(课表!$AG$169:$AG$321,B147)&gt;=2,1,COUNTIF(课表!$AG$169:$AG$321,B147))+IF(COUNTIF(课表!$AH$169:$AH$321,B147)&gt;=2,1,COUNTIF(课表!$AH$169:$AH$321,B147)))*2</f>
        <v>0</v>
      </c>
      <c r="N147" s="25">
        <f t="shared" si="5"/>
        <v>16</v>
      </c>
    </row>
    <row r="148" ht="20.1" customHeight="1" spans="1:14">
      <c r="A148" s="22">
        <v>146</v>
      </c>
      <c r="B148" s="23" t="s">
        <v>1157</v>
      </c>
      <c r="C148" s="24" t="str">
        <f>VLOOKUP(B148,教师基础数据!$B$2:$G4503,3,FALSE)</f>
        <v>人文系</v>
      </c>
      <c r="D148" s="24" t="str">
        <f>VLOOKUP(B148,教师基础数据!$B$2:$G603,4,FALSE)</f>
        <v>专职</v>
      </c>
      <c r="E148" s="24" t="str">
        <f>VLOOKUP(B148,教师基础数据!$B$2:$G4636,5,FALSE)</f>
        <v>人文教研室</v>
      </c>
      <c r="F148" s="22">
        <f t="shared" si="4"/>
        <v>4</v>
      </c>
      <c r="G148" s="25">
        <f>(IF(COUNTIF(课表!$C$169:$C$321,B148)&gt;=2,1,COUNTIF(课表!$C$169:$C$321,B148))+IF(COUNTIF(课表!$D$169:$D$321,B148)&gt;=2,1,COUNTIF(课表!D$169:$D$321,B148))+IF(COUNTIF(课表!$E$170:$E$321,B148)&gt;=2,1,COUNTIF(课表!$E$170:$E$321,B148))+IF(COUNTIF(课表!$F$169:$F$321,B148)&gt;=2,1,COUNTIF(课表!$F$169:$F$321,B148)))*2</f>
        <v>4</v>
      </c>
      <c r="H148" s="25">
        <f>(IF(COUNTIF(课表!$H$169:$H$321,B148)&gt;=2,1,COUNTIF(课表!$H$169:$H$321,B148))+IF(COUNTIF(课表!$I$169:$I$321,B148)&gt;=2,1,COUNTIF(课表!$I$169:$I$321,B148))+IF(COUNTIF(课表!$J$169:$J$321,B148)&gt;=2,1,COUNTIF(课表!$J$169:$J$321,B148))+IF(COUNTIF(课表!$K$169:$K$321,B148)&gt;=2,1,COUNTIF(课表!$K$170:$K$321,B148)))*2</f>
        <v>4</v>
      </c>
      <c r="I148" s="25">
        <f>(IF(COUNTIF(课表!$M$169:$M$321,B148)&gt;=2,1,COUNTIF(课表!$M$169:$M$321,B148))+IF(COUNTIF(课表!$N$169:$N$321,B148)&gt;=2,1,COUNTIF(课表!$N$169:$N$321,B148))+IF(COUNTIF(课表!$O$169:$O$321,B148)&gt;=2,1,COUNTIF(课表!$O$169:$O$321,B148))+IF(COUNTIF(课表!$P$169:$P$321,B148)&gt;=2,1,COUNTIF(课表!$P$169:$P$321,B148)))*2</f>
        <v>0</v>
      </c>
      <c r="J148" s="25">
        <f>(IF(COUNTIF(课表!$R$169:$R$321,B148)&gt;=2,1,COUNTIF(课表!$R$169:$R$321,B148))+IF(COUNTIF(课表!$S$169:$S$321,B148)&gt;=2,1,COUNTIF(课表!$S$169:$S$321,B148))+IF(COUNTIF(课表!$T$169:$T$321,B148)&gt;=2,1,COUNTIF(课表!$T$169:$T$321,B148))+IF(COUNTIF(课表!$U$169:$U$321,B148)&gt;=2,1,COUNTIF(课表!$U$169:$U$321,B148)))*2</f>
        <v>4</v>
      </c>
      <c r="K148" s="25">
        <f>(IF(COUNTIF(课表!$W$169:$W$321,B148)&gt;=2,1,COUNTIF(课表!$W$169:$W$321,B148))+IF(COUNTIF(课表!$X$169:$X$321,B148)&gt;=2,1,COUNTIF(课表!$X$169:$X$321,B148)))*2+(IF(COUNTIF(课表!$Y$169:$Y$321,B148)&gt;=2,1,COUNTIF(课表!$Y$169:$Y$321,B148))+IF(COUNTIF(课表!$Z$169:$Z$321,B148)&gt;=2,1,COUNTIF(课表!$Z$169:$Z$321,B148)))*2</f>
        <v>4</v>
      </c>
      <c r="L148" s="25">
        <f>(IF(COUNTIF(课表!$AA$169:$AA$321,B148)&gt;=2,1,COUNTIF(课表!$AA$169:$AA$321,B148))+IF(COUNTIF(课表!$AB$169:$AB$321,B148)&gt;=2,1,COUNTIF(课表!$AB$169:$AB$321,B148))+IF(COUNTIF(课表!$AC$169:$AC$321,B148)&gt;=2,1,COUNTIF(课表!$AC$169:$AC$321,B148))+IF(COUNTIF(课表!$AD$169:$AD$321,B148)&gt;=2,1,COUNTIF(课表!$AD$169:$AD$321,B148)))*2</f>
        <v>0</v>
      </c>
      <c r="M148" s="25">
        <f>(IF(COUNTIF(课表!$AE$169:$AE$321,B148)&gt;=2,1,COUNTIF(课表!$AE$169:$AE$321,B148))+IF(COUNTIF(课表!$AF$169:$AF$321,B148)&gt;=2,1,COUNTIF(课表!$AF$169:$AF$321,B148))+IF(COUNTIF(课表!$AG$169:$AG$321,B148)&gt;=2,1,COUNTIF(课表!$AG$169:$AG$321,B148))+IF(COUNTIF(课表!$AH$169:$AH$321,B148)&gt;=2,1,COUNTIF(课表!$AH$169:$AH$321,B148)))*2</f>
        <v>0</v>
      </c>
      <c r="N148" s="25">
        <f t="shared" si="5"/>
        <v>16</v>
      </c>
    </row>
    <row r="149" ht="20.1" customHeight="1" spans="1:14">
      <c r="A149" s="22">
        <v>147</v>
      </c>
      <c r="B149" s="26" t="s">
        <v>1159</v>
      </c>
      <c r="C149" s="24" t="str">
        <f>VLOOKUP(B149,教师基础数据!$B$2:$G4536,3,FALSE)</f>
        <v>人文系</v>
      </c>
      <c r="D149" s="24" t="str">
        <f>VLOOKUP(B149,教师基础数据!$B$2:$G642,4,FALSE)</f>
        <v>专职</v>
      </c>
      <c r="E149" s="24" t="str">
        <f>VLOOKUP(B149,教师基础数据!$B$2:$G4675,5,FALSE)</f>
        <v>人文教研室</v>
      </c>
      <c r="F149" s="22">
        <f t="shared" si="4"/>
        <v>4</v>
      </c>
      <c r="G149" s="25">
        <f>(IF(COUNTIF(课表!$C$169:$C$321,B149)&gt;=2,1,COUNTIF(课表!$C$169:$C$321,B149))+IF(COUNTIF(课表!$D$169:$D$321,B149)&gt;=2,1,COUNTIF(课表!D$169:$D$321,B149))+IF(COUNTIF(课表!$E$170:$E$321,B149)&gt;=2,1,COUNTIF(课表!$E$170:$E$321,B149))+IF(COUNTIF(课表!$F$169:$F$321,B149)&gt;=2,1,COUNTIF(课表!$F$169:$F$321,B149)))*2</f>
        <v>4</v>
      </c>
      <c r="H149" s="25">
        <f>(IF(COUNTIF(课表!$H$169:$H$321,B149)&gt;=2,1,COUNTIF(课表!$H$169:$H$321,B149))+IF(COUNTIF(课表!$I$169:$I$321,B149)&gt;=2,1,COUNTIF(课表!$I$169:$I$321,B149))+IF(COUNTIF(课表!$J$169:$J$321,B149)&gt;=2,1,COUNTIF(课表!$J$169:$J$321,B149))+IF(COUNTIF(课表!$K$169:$K$321,B149)&gt;=2,1,COUNTIF(课表!$K$170:$K$321,B149)))*2</f>
        <v>0</v>
      </c>
      <c r="I149" s="25">
        <f>(IF(COUNTIF(课表!$M$169:$M$321,B149)&gt;=2,1,COUNTIF(课表!$M$169:$M$321,B149))+IF(COUNTIF(课表!$N$169:$N$321,B149)&gt;=2,1,COUNTIF(课表!$N$169:$N$321,B149))+IF(COUNTIF(课表!$O$169:$O$321,B149)&gt;=2,1,COUNTIF(课表!$O$169:$O$321,B149))+IF(COUNTIF(课表!$P$169:$P$321,B149)&gt;=2,1,COUNTIF(课表!$P$169:$P$321,B149)))*2</f>
        <v>4</v>
      </c>
      <c r="J149" s="25">
        <f>(IF(COUNTIF(课表!$R$169:$R$321,B149)&gt;=2,1,COUNTIF(课表!$R$169:$R$321,B149))+IF(COUNTIF(课表!$S$169:$S$321,B149)&gt;=2,1,COUNTIF(课表!$S$169:$S$321,B149))+IF(COUNTIF(课表!$T$169:$T$321,B149)&gt;=2,1,COUNTIF(课表!$T$169:$T$321,B149))+IF(COUNTIF(课表!$U$169:$U$321,B149)&gt;=2,1,COUNTIF(课表!$U$169:$U$321,B149)))*2</f>
        <v>2</v>
      </c>
      <c r="K149" s="25">
        <f>(IF(COUNTIF(课表!$W$169:$W$321,B149)&gt;=2,1,COUNTIF(课表!$W$169:$W$321,B149))+IF(COUNTIF(课表!$X$169:$X$321,B149)&gt;=2,1,COUNTIF(课表!$X$169:$X$321,B149)))*2+(IF(COUNTIF(课表!$Y$169:$Y$321,B149)&gt;=2,1,COUNTIF(课表!$Y$169:$Y$321,B149))+IF(COUNTIF(课表!$Z$169:$Z$321,B149)&gt;=2,1,COUNTIF(课表!$Z$169:$Z$321,B149)))*2</f>
        <v>2</v>
      </c>
      <c r="L149" s="25">
        <f>(IF(COUNTIF(课表!$AA$169:$AA$321,B149)&gt;=2,1,COUNTIF(课表!$AA$169:$AA$321,B149))+IF(COUNTIF(课表!$AB$169:$AB$321,B149)&gt;=2,1,COUNTIF(课表!$AB$169:$AB$321,B149))+IF(COUNTIF(课表!$AC$169:$AC$321,B149)&gt;=2,1,COUNTIF(课表!$AC$169:$AC$321,B149))+IF(COUNTIF(课表!$AD$169:$AD$321,B149)&gt;=2,1,COUNTIF(课表!$AD$169:$AD$321,B149)))*2</f>
        <v>0</v>
      </c>
      <c r="M149" s="25">
        <f>(IF(COUNTIF(课表!$AE$169:$AE$321,B149)&gt;=2,1,COUNTIF(课表!$AE$169:$AE$321,B149))+IF(COUNTIF(课表!$AF$169:$AF$321,B149)&gt;=2,1,COUNTIF(课表!$AF$169:$AF$321,B149))+IF(COUNTIF(课表!$AG$169:$AG$321,B149)&gt;=2,1,COUNTIF(课表!$AG$169:$AG$321,B149))+IF(COUNTIF(课表!$AH$169:$AH$321,B149)&gt;=2,1,COUNTIF(课表!$AH$169:$AH$321,B149)))*2</f>
        <v>0</v>
      </c>
      <c r="N149" s="25">
        <f t="shared" si="5"/>
        <v>12</v>
      </c>
    </row>
    <row r="150" ht="20.1" customHeight="1" spans="1:14">
      <c r="A150" s="22">
        <v>148</v>
      </c>
      <c r="B150" s="26" t="s">
        <v>1096</v>
      </c>
      <c r="C150" s="24" t="str">
        <f>VLOOKUP(B150,教师基础数据!$B$2:$G4707,3,FALSE)</f>
        <v>人文系</v>
      </c>
      <c r="D150" s="24" t="str">
        <f>VLOOKUP(B150,教师基础数据!$B$2:$G706,4,FALSE)</f>
        <v>专职</v>
      </c>
      <c r="E150" s="24" t="str">
        <f>VLOOKUP(B150,教师基础数据!$B$2:$G4740,5,FALSE)</f>
        <v>人文教研室</v>
      </c>
      <c r="F150" s="22">
        <f t="shared" si="4"/>
        <v>5</v>
      </c>
      <c r="G150" s="25">
        <f>(IF(COUNTIF(课表!$C$169:$C$321,B150)&gt;=2,1,COUNTIF(课表!$C$169:$C$321,B150))+IF(COUNTIF(课表!$D$169:$D$321,B150)&gt;=2,1,COUNTIF(课表!D$169:$D$321,B150))+IF(COUNTIF(课表!$E$170:$E$321,B150)&gt;=2,1,COUNTIF(课表!$E$170:$E$321,B150))+IF(COUNTIF(课表!$F$169:$F$321,B150)&gt;=2,1,COUNTIF(课表!$F$169:$F$321,B150)))*2</f>
        <v>0</v>
      </c>
      <c r="H150" s="25">
        <f>(IF(COUNTIF(课表!$H$169:$H$321,B150)&gt;=2,1,COUNTIF(课表!$H$169:$H$321,B150))+IF(COUNTIF(课表!$I$169:$I$321,B150)&gt;=2,1,COUNTIF(课表!$I$169:$I$321,B150))+IF(COUNTIF(课表!$J$169:$J$321,B150)&gt;=2,1,COUNTIF(课表!$J$169:$J$321,B150))+IF(COUNTIF(课表!$K$169:$K$321,B150)&gt;=2,1,COUNTIF(课表!$K$170:$K$321,B150)))*2</f>
        <v>4</v>
      </c>
      <c r="I150" s="25">
        <f>(IF(COUNTIF(课表!$M$169:$M$321,B150)&gt;=2,1,COUNTIF(课表!$M$169:$M$321,B150))+IF(COUNTIF(课表!$N$169:$N$321,B150)&gt;=2,1,COUNTIF(课表!$N$169:$N$321,B150))+IF(COUNTIF(课表!$O$169:$O$321,B150)&gt;=2,1,COUNTIF(课表!$O$169:$O$321,B150))+IF(COUNTIF(课表!$P$169:$P$321,B150)&gt;=2,1,COUNTIF(课表!$P$169:$P$321,B150)))*2</f>
        <v>4</v>
      </c>
      <c r="J150" s="25">
        <f>(IF(COUNTIF(课表!$R$169:$R$321,B150)&gt;=2,1,COUNTIF(课表!$R$169:$R$321,B150))+IF(COUNTIF(课表!$S$169:$S$321,B150)&gt;=2,1,COUNTIF(课表!$S$169:$S$321,B150))+IF(COUNTIF(课表!$T$169:$T$321,B150)&gt;=2,1,COUNTIF(课表!$T$169:$T$321,B150))+IF(COUNTIF(课表!$U$169:$U$321,B150)&gt;=2,1,COUNTIF(课表!$U$169:$U$321,B150)))*2</f>
        <v>2</v>
      </c>
      <c r="K150" s="25">
        <f>(IF(COUNTIF(课表!$W$169:$W$321,B150)&gt;=2,1,COUNTIF(课表!$W$169:$W$321,B150))+IF(COUNTIF(课表!$X$169:$X$321,B150)&gt;=2,1,COUNTIF(课表!$X$169:$X$321,B150)))*2+(IF(COUNTIF(课表!$Y$169:$Y$321,B150)&gt;=2,1,COUNTIF(课表!$Y$169:$Y$321,B150))+IF(COUNTIF(课表!$Z$169:$Z$321,B150)&gt;=2,1,COUNTIF(课表!$Z$169:$Z$321,B150)))*2</f>
        <v>4</v>
      </c>
      <c r="L150" s="25">
        <f>(IF(COUNTIF(课表!$AA$169:$AA$321,B150)&gt;=2,1,COUNTIF(课表!$AA$169:$AA$321,B150))+IF(COUNTIF(课表!$AB$169:$AB$321,B150)&gt;=2,1,COUNTIF(课表!$AB$169:$AB$321,B150))+IF(COUNTIF(课表!$AC$169:$AC$321,B150)&gt;=2,1,COUNTIF(课表!$AC$169:$AC$321,B150))+IF(COUNTIF(课表!$AD$169:$AD$321,B150)&gt;=2,1,COUNTIF(课表!$AD$169:$AD$321,B150)))*2</f>
        <v>4</v>
      </c>
      <c r="M150" s="25">
        <f>(IF(COUNTIF(课表!$AE$169:$AE$321,B150)&gt;=2,1,COUNTIF(课表!$AE$169:$AE$321,B150))+IF(COUNTIF(课表!$AF$169:$AF$321,B150)&gt;=2,1,COUNTIF(课表!$AF$169:$AF$321,B150))+IF(COUNTIF(课表!$AG$169:$AG$321,B150)&gt;=2,1,COUNTIF(课表!$AG$169:$AG$321,B150))+IF(COUNTIF(课表!$AH$169:$AH$321,B150)&gt;=2,1,COUNTIF(课表!$AH$169:$AH$321,B150)))*2</f>
        <v>0</v>
      </c>
      <c r="N150" s="25">
        <f t="shared" si="5"/>
        <v>18</v>
      </c>
    </row>
    <row r="151" ht="20.1" customHeight="1" spans="1:14">
      <c r="A151" s="22">
        <v>149</v>
      </c>
      <c r="B151" s="23" t="s">
        <v>1067</v>
      </c>
      <c r="C151" s="24" t="str">
        <f>VLOOKUP(B151,教师基础数据!$B$2:$G4658,3,FALSE)</f>
        <v>人文系</v>
      </c>
      <c r="D151" s="24" t="str">
        <f>VLOOKUP(B151,教师基础数据!$B$2:$G527,4,FALSE)</f>
        <v>专职</v>
      </c>
      <c r="E151" s="24" t="str">
        <f>VLOOKUP(B151,教师基础数据!$B$2:$G4560,5,FALSE)</f>
        <v>人文教研室</v>
      </c>
      <c r="F151" s="22">
        <f t="shared" si="4"/>
        <v>2</v>
      </c>
      <c r="G151" s="25">
        <f>(IF(COUNTIF(课表!$C$169:$C$321,B151)&gt;=2,1,COUNTIF(课表!$C$169:$C$321,B151))+IF(COUNTIF(课表!$D$169:$D$321,B151)&gt;=2,1,COUNTIF(课表!D$169:$D$321,B151))+IF(COUNTIF(课表!$E$170:$E$321,B151)&gt;=2,1,COUNTIF(课表!$E$170:$E$321,B151))+IF(COUNTIF(课表!$F$169:$F$321,B151)&gt;=2,1,COUNTIF(课表!$F$169:$F$321,B151)))*2</f>
        <v>0</v>
      </c>
      <c r="H151" s="25">
        <f>(IF(COUNTIF(课表!$H$169:$H$321,B151)&gt;=2,1,COUNTIF(课表!$H$169:$H$321,B151))+IF(COUNTIF(课表!$I$169:$I$321,B151)&gt;=2,1,COUNTIF(课表!$I$169:$I$321,B151))+IF(COUNTIF(课表!$J$169:$J$321,B151)&gt;=2,1,COUNTIF(课表!$J$169:$J$321,B151))+IF(COUNTIF(课表!$K$169:$K$321,B151)&gt;=2,1,COUNTIF(课表!$K$170:$K$321,B151)))*2</f>
        <v>6</v>
      </c>
      <c r="I151" s="25">
        <f>(IF(COUNTIF(课表!$M$169:$M$321,B151)&gt;=2,1,COUNTIF(课表!$M$169:$M$321,B151))+IF(COUNTIF(课表!$N$169:$N$321,B151)&gt;=2,1,COUNTIF(课表!$N$169:$N$321,B151))+IF(COUNTIF(课表!$O$169:$O$321,B151)&gt;=2,1,COUNTIF(课表!$O$169:$O$321,B151))+IF(COUNTIF(课表!$P$169:$P$321,B151)&gt;=2,1,COUNTIF(课表!$P$169:$P$321,B151)))*2</f>
        <v>0</v>
      </c>
      <c r="J151" s="25">
        <f>(IF(COUNTIF(课表!$R$169:$R$321,B151)&gt;=2,1,COUNTIF(课表!$R$169:$R$321,B151))+IF(COUNTIF(课表!$S$169:$S$321,B151)&gt;=2,1,COUNTIF(课表!$S$169:$S$321,B151))+IF(COUNTIF(课表!$T$169:$T$321,B151)&gt;=2,1,COUNTIF(课表!$T$169:$T$321,B151))+IF(COUNTIF(课表!$U$169:$U$321,B151)&gt;=2,1,COUNTIF(课表!$U$169:$U$321,B151)))*2</f>
        <v>8</v>
      </c>
      <c r="K151" s="25">
        <f>(IF(COUNTIF(课表!$W$169:$W$321,B151)&gt;=2,1,COUNTIF(课表!$W$169:$W$321,B151))+IF(COUNTIF(课表!$X$169:$X$321,B151)&gt;=2,1,COUNTIF(课表!$X$169:$X$321,B151)))*2+(IF(COUNTIF(课表!$Y$169:$Y$321,B151)&gt;=2,1,COUNTIF(课表!$Y$169:$Y$321,B151))+IF(COUNTIF(课表!$Z$169:$Z$321,B151)&gt;=2,1,COUNTIF(课表!$Z$169:$Z$321,B151)))*2</f>
        <v>0</v>
      </c>
      <c r="L151" s="25">
        <f>(IF(COUNTIF(课表!$AA$169:$AA$321,B151)&gt;=2,1,COUNTIF(课表!$AA$169:$AA$321,B151))+IF(COUNTIF(课表!$AB$169:$AB$321,B151)&gt;=2,1,COUNTIF(课表!$AB$169:$AB$321,B151))+IF(COUNTIF(课表!$AC$169:$AC$321,B151)&gt;=2,1,COUNTIF(课表!$AC$169:$AC$321,B151))+IF(COUNTIF(课表!$AD$169:$AD$321,B151)&gt;=2,1,COUNTIF(课表!$AD$169:$AD$321,B151)))*2</f>
        <v>0</v>
      </c>
      <c r="M151" s="25">
        <f>(IF(COUNTIF(课表!$AE$169:$AE$321,B151)&gt;=2,1,COUNTIF(课表!$AE$169:$AE$321,B151))+IF(COUNTIF(课表!$AF$169:$AF$321,B151)&gt;=2,1,COUNTIF(课表!$AF$169:$AF$321,B151))+IF(COUNTIF(课表!$AG$169:$AG$321,B151)&gt;=2,1,COUNTIF(课表!$AG$169:$AG$321,B151))+IF(COUNTIF(课表!$AH$169:$AH$321,B151)&gt;=2,1,COUNTIF(课表!$AH$169:$AH$321,B151)))*2</f>
        <v>0</v>
      </c>
      <c r="N151" s="25">
        <f t="shared" si="5"/>
        <v>14</v>
      </c>
    </row>
    <row r="152" ht="20.1" customHeight="1" spans="1:14">
      <c r="A152" s="22">
        <v>150</v>
      </c>
      <c r="B152" s="26" t="s">
        <v>1058</v>
      </c>
      <c r="C152" s="24" t="str">
        <f>VLOOKUP(B152,教师基础数据!$B$2:$G4583,3,FALSE)</f>
        <v>人文系</v>
      </c>
      <c r="D152" s="24" t="str">
        <f>VLOOKUP(B152,教师基础数据!$B$2:$G612,4,FALSE)</f>
        <v>专职</v>
      </c>
      <c r="E152" s="24" t="str">
        <f>VLOOKUP(B152,教师基础数据!$B$2:$G4645,5,FALSE)</f>
        <v>人文教研室</v>
      </c>
      <c r="F152" s="22">
        <f t="shared" si="4"/>
        <v>2</v>
      </c>
      <c r="G152" s="25">
        <f>(IF(COUNTIF(课表!$C$169:$C$321,B152)&gt;=2,1,COUNTIF(课表!$C$169:$C$321,B152))+IF(COUNTIF(课表!$D$169:$D$321,B152)&gt;=2,1,COUNTIF(课表!D$169:$D$321,B152))+IF(COUNTIF(课表!$E$170:$E$321,B152)&gt;=2,1,COUNTIF(课表!$E$170:$E$321,B152))+IF(COUNTIF(课表!$F$169:$F$321,B152)&gt;=2,1,COUNTIF(课表!$F$169:$F$321,B152)))*2</f>
        <v>0</v>
      </c>
      <c r="H152" s="25">
        <f>(IF(COUNTIF(课表!$H$169:$H$321,B152)&gt;=2,1,COUNTIF(课表!$H$169:$H$321,B152))+IF(COUNTIF(课表!$I$169:$I$321,B152)&gt;=2,1,COUNTIF(课表!$I$169:$I$321,B152))+IF(COUNTIF(课表!$J$169:$J$321,B152)&gt;=2,1,COUNTIF(课表!$J$169:$J$321,B152))+IF(COUNTIF(课表!$K$169:$K$321,B152)&gt;=2,1,COUNTIF(课表!$K$170:$K$321,B152)))*2</f>
        <v>0</v>
      </c>
      <c r="I152" s="25">
        <f>(IF(COUNTIF(课表!$M$169:$M$321,B152)&gt;=2,1,COUNTIF(课表!$M$169:$M$321,B152))+IF(COUNTIF(课表!$N$169:$N$321,B152)&gt;=2,1,COUNTIF(课表!$N$169:$N$321,B152))+IF(COUNTIF(课表!$O$169:$O$321,B152)&gt;=2,1,COUNTIF(课表!$O$169:$O$321,B152))+IF(COUNTIF(课表!$P$169:$P$321,B152)&gt;=2,1,COUNTIF(课表!$P$169:$P$321,B152)))*2</f>
        <v>4</v>
      </c>
      <c r="J152" s="25">
        <f>(IF(COUNTIF(课表!$R$169:$R$321,B152)&gt;=2,1,COUNTIF(课表!$R$169:$R$321,B152))+IF(COUNTIF(课表!$S$169:$S$321,B152)&gt;=2,1,COUNTIF(课表!$S$169:$S$321,B152))+IF(COUNTIF(课表!$T$169:$T$321,B152)&gt;=2,1,COUNTIF(课表!$T$169:$T$321,B152))+IF(COUNTIF(课表!$U$169:$U$321,B152)&gt;=2,1,COUNTIF(课表!$U$169:$U$321,B152)))*2</f>
        <v>4</v>
      </c>
      <c r="K152" s="25">
        <f>(IF(COUNTIF(课表!$W$169:$W$321,B152)&gt;=2,1,COUNTIF(课表!$W$169:$W$321,B152))+IF(COUNTIF(课表!$X$169:$X$321,B152)&gt;=2,1,COUNTIF(课表!$X$169:$X$321,B152)))*2+(IF(COUNTIF(课表!$Y$169:$Y$321,B152)&gt;=2,1,COUNTIF(课表!$Y$169:$Y$321,B152))+IF(COUNTIF(课表!$Z$169:$Z$321,B152)&gt;=2,1,COUNTIF(课表!$Z$169:$Z$321,B152)))*2</f>
        <v>0</v>
      </c>
      <c r="L152" s="25">
        <f>(IF(COUNTIF(课表!$AA$169:$AA$321,B152)&gt;=2,1,COUNTIF(课表!$AA$169:$AA$321,B152))+IF(COUNTIF(课表!$AB$169:$AB$321,B152)&gt;=2,1,COUNTIF(课表!$AB$169:$AB$321,B152))+IF(COUNTIF(课表!$AC$169:$AC$321,B152)&gt;=2,1,COUNTIF(课表!$AC$169:$AC$321,B152))+IF(COUNTIF(课表!$AD$169:$AD$321,B152)&gt;=2,1,COUNTIF(课表!$AD$169:$AD$321,B152)))*2</f>
        <v>0</v>
      </c>
      <c r="M152" s="25">
        <f>(IF(COUNTIF(课表!$AE$169:$AE$321,B152)&gt;=2,1,COUNTIF(课表!$AE$169:$AE$321,B152))+IF(COUNTIF(课表!$AF$169:$AF$321,B152)&gt;=2,1,COUNTIF(课表!$AF$169:$AF$321,B152))+IF(COUNTIF(课表!$AG$169:$AG$321,B152)&gt;=2,1,COUNTIF(课表!$AG$169:$AG$321,B152))+IF(COUNTIF(课表!$AH$169:$AH$321,B152)&gt;=2,1,COUNTIF(课表!$AH$169:$AH$321,B152)))*2</f>
        <v>0</v>
      </c>
      <c r="N152" s="25">
        <f t="shared" si="5"/>
        <v>8</v>
      </c>
    </row>
    <row r="153" ht="20.1" customHeight="1" spans="1:14">
      <c r="A153" s="22">
        <v>151</v>
      </c>
      <c r="B153" s="23" t="s">
        <v>1066</v>
      </c>
      <c r="C153" s="24" t="str">
        <f>VLOOKUP(B153,教师基础数据!$B$2:$G4550,3,FALSE)</f>
        <v>人文系</v>
      </c>
      <c r="D153" s="24" t="str">
        <f>VLOOKUP(B153,教师基础数据!$B$2:$G605,4,FALSE)</f>
        <v>专职</v>
      </c>
      <c r="E153" s="24" t="str">
        <f>VLOOKUP(B153,教师基础数据!$B$2:$G4638,5,FALSE)</f>
        <v>数学教研室</v>
      </c>
      <c r="F153" s="22">
        <f t="shared" si="4"/>
        <v>4</v>
      </c>
      <c r="G153" s="25">
        <f>(IF(COUNTIF(课表!$C$169:$C$321,B153)&gt;=2,1,COUNTIF(课表!$C$169:$C$321,B153))+IF(COUNTIF(课表!$D$169:$D$321,B153)&gt;=2,1,COUNTIF(课表!D$169:$D$321,B153))+IF(COUNTIF(课表!$E$170:$E$321,B153)&gt;=2,1,COUNTIF(课表!$E$170:$E$321,B153))+IF(COUNTIF(课表!$F$169:$F$321,B153)&gt;=2,1,COUNTIF(课表!$F$169:$F$321,B153)))*2</f>
        <v>4</v>
      </c>
      <c r="H153" s="25">
        <f>(IF(COUNTIF(课表!$H$169:$H$321,B153)&gt;=2,1,COUNTIF(课表!$H$169:$H$321,B153))+IF(COUNTIF(课表!$I$169:$I$321,B153)&gt;=2,1,COUNTIF(课表!$I$169:$I$321,B153))+IF(COUNTIF(课表!$J$169:$J$321,B153)&gt;=2,1,COUNTIF(课表!$J$169:$J$321,B153))+IF(COUNTIF(课表!$K$169:$K$321,B153)&gt;=2,1,COUNTIF(课表!$K$170:$K$321,B153)))*2</f>
        <v>4</v>
      </c>
      <c r="I153" s="25">
        <f>(IF(COUNTIF(课表!$M$169:$M$321,B153)&gt;=2,1,COUNTIF(课表!$M$169:$M$321,B153))+IF(COUNTIF(课表!$N$169:$N$321,B153)&gt;=2,1,COUNTIF(课表!$N$169:$N$321,B153))+IF(COUNTIF(课表!$O$169:$O$321,B153)&gt;=2,1,COUNTIF(课表!$O$169:$O$321,B153))+IF(COUNTIF(课表!$P$169:$P$321,B153)&gt;=2,1,COUNTIF(课表!$P$169:$P$321,B153)))*2</f>
        <v>0</v>
      </c>
      <c r="J153" s="25">
        <f>(IF(COUNTIF(课表!$R$169:$R$321,B153)&gt;=2,1,COUNTIF(课表!$R$169:$R$321,B153))+IF(COUNTIF(课表!$S$169:$S$321,B153)&gt;=2,1,COUNTIF(课表!$S$169:$S$321,B153))+IF(COUNTIF(课表!$T$169:$T$321,B153)&gt;=2,1,COUNTIF(课表!$T$169:$T$321,B153))+IF(COUNTIF(课表!$U$169:$U$321,B153)&gt;=2,1,COUNTIF(课表!$U$169:$U$321,B153)))*2</f>
        <v>4</v>
      </c>
      <c r="K153" s="25">
        <f>(IF(COUNTIF(课表!$W$169:$W$321,B153)&gt;=2,1,COUNTIF(课表!$W$169:$W$321,B153))+IF(COUNTIF(课表!$X$169:$X$321,B153)&gt;=2,1,COUNTIF(课表!$X$169:$X$321,B153)))*2+(IF(COUNTIF(课表!$Y$169:$Y$321,B153)&gt;=2,1,COUNTIF(课表!$Y$169:$Y$321,B153))+IF(COUNTIF(课表!$Z$169:$Z$321,B153)&gt;=2,1,COUNTIF(课表!$Z$169:$Z$321,B153)))*2</f>
        <v>0</v>
      </c>
      <c r="L153" s="25">
        <f>(IF(COUNTIF(课表!$AA$169:$AA$321,B153)&gt;=2,1,COUNTIF(课表!$AA$169:$AA$321,B153))+IF(COUNTIF(课表!$AB$169:$AB$321,B153)&gt;=2,1,COUNTIF(课表!$AB$169:$AB$321,B153))+IF(COUNTIF(课表!$AC$169:$AC$321,B153)&gt;=2,1,COUNTIF(课表!$AC$169:$AC$321,B153))+IF(COUNTIF(课表!$AD$169:$AD$321,B153)&gt;=2,1,COUNTIF(课表!$AD$169:$AD$321,B153)))*2</f>
        <v>4</v>
      </c>
      <c r="M153" s="25">
        <f>(IF(COUNTIF(课表!$AE$169:$AE$321,B153)&gt;=2,1,COUNTIF(课表!$AE$169:$AE$321,B153))+IF(COUNTIF(课表!$AF$169:$AF$321,B153)&gt;=2,1,COUNTIF(课表!$AF$169:$AF$321,B153))+IF(COUNTIF(课表!$AG$169:$AG$321,B153)&gt;=2,1,COUNTIF(课表!$AG$169:$AG$321,B153))+IF(COUNTIF(课表!$AH$169:$AH$321,B153)&gt;=2,1,COUNTIF(课表!$AH$169:$AH$321,B153)))*2</f>
        <v>0</v>
      </c>
      <c r="N153" s="25">
        <f t="shared" si="5"/>
        <v>16</v>
      </c>
    </row>
    <row r="154" ht="20.1" customHeight="1" spans="1:15">
      <c r="A154" s="22">
        <v>152</v>
      </c>
      <c r="B154" s="26" t="s">
        <v>1106</v>
      </c>
      <c r="C154" s="24" t="str">
        <f>VLOOKUP(B154,教师基础数据!$B$2:$G4456,3,FALSE)</f>
        <v>人文系</v>
      </c>
      <c r="D154" s="24" t="str">
        <f>VLOOKUP(B154,教师基础数据!$B$2:$G459,4,FALSE)</f>
        <v>专职</v>
      </c>
      <c r="E154" s="24" t="str">
        <f>VLOOKUP(B154,教师基础数据!$B$2:$G4492,5,FALSE)</f>
        <v>数学教研室</v>
      </c>
      <c r="F154" s="22">
        <f t="shared" si="4"/>
        <v>4</v>
      </c>
      <c r="G154" s="25">
        <f>(IF(COUNTIF(课表!$C$169:$C$321,B154)&gt;=2,1,COUNTIF(课表!$C$169:$C$321,B154))+IF(COUNTIF(课表!$D$169:$D$321,B154)&gt;=2,1,COUNTIF(课表!D$169:$D$321,B154))+IF(COUNTIF(课表!$E$170:$E$321,B154)&gt;=2,1,COUNTIF(课表!$E$170:$E$321,B154))+IF(COUNTIF(课表!$F$169:$F$321,B154)&gt;=2,1,COUNTIF(课表!$F$169:$F$321,B154)))*2</f>
        <v>4</v>
      </c>
      <c r="H154" s="25">
        <f>(IF(COUNTIF(课表!$H$169:$H$321,B154)&gt;=2,1,COUNTIF(课表!$H$169:$H$321,B154))+IF(COUNTIF(课表!$I$169:$I$321,B154)&gt;=2,1,COUNTIF(课表!$I$169:$I$321,B154))+IF(COUNTIF(课表!$J$169:$J$321,B154)&gt;=2,1,COUNTIF(课表!$J$169:$J$321,B154))+IF(COUNTIF(课表!$K$169:$K$321,B154)&gt;=2,1,COUNTIF(课表!$K$170:$K$321,B154)))*2</f>
        <v>4</v>
      </c>
      <c r="I154" s="25">
        <f>(IF(COUNTIF(课表!$M$169:$M$321,B154)&gt;=2,1,COUNTIF(课表!$M$169:$M$321,B154))+IF(COUNTIF(课表!$N$169:$N$321,B154)&gt;=2,1,COUNTIF(课表!$N$169:$N$321,B154))+IF(COUNTIF(课表!$O$169:$O$321,B154)&gt;=2,1,COUNTIF(课表!$O$169:$O$321,B154))+IF(COUNTIF(课表!$P$169:$P$321,B154)&gt;=2,1,COUNTIF(课表!$P$169:$P$321,B154)))*2</f>
        <v>4</v>
      </c>
      <c r="J154" s="25">
        <f>(IF(COUNTIF(课表!$R$169:$R$321,B154)&gt;=2,1,COUNTIF(课表!$R$169:$R$321,B154))+IF(COUNTIF(课表!$S$169:$S$321,B154)&gt;=2,1,COUNTIF(课表!$S$169:$S$321,B154))+IF(COUNTIF(课表!$T$169:$T$321,B154)&gt;=2,1,COUNTIF(课表!$T$169:$T$321,B154))+IF(COUNTIF(课表!$U$169:$U$321,B154)&gt;=2,1,COUNTIF(课表!$U$169:$U$321,B154)))*2</f>
        <v>4</v>
      </c>
      <c r="K154" s="25">
        <f>(IF(COUNTIF(课表!$W$169:$W$321,B154)&gt;=2,1,COUNTIF(课表!$W$169:$W$321,B154))+IF(COUNTIF(课表!$X$169:$X$321,B154)&gt;=2,1,COUNTIF(课表!$X$169:$X$321,B154)))*2+(IF(COUNTIF(课表!$Y$169:$Y$321,B154)&gt;=2,1,COUNTIF(课表!$Y$169:$Y$321,B154))+IF(COUNTIF(课表!$Z$169:$Z$321,B154)&gt;=2,1,COUNTIF(课表!$Z$169:$Z$321,B154)))*2</f>
        <v>0</v>
      </c>
      <c r="L154" s="25">
        <f>(IF(COUNTIF(课表!$AA$169:$AA$321,B154)&gt;=2,1,COUNTIF(课表!$AA$169:$AA$321,B154))+IF(COUNTIF(课表!$AB$169:$AB$321,B154)&gt;=2,1,COUNTIF(课表!$AB$169:$AB$321,B154))+IF(COUNTIF(课表!$AC$169:$AC$321,B154)&gt;=2,1,COUNTIF(课表!$AC$169:$AC$321,B154))+IF(COUNTIF(课表!$AD$169:$AD$321,B154)&gt;=2,1,COUNTIF(课表!$AD$169:$AD$321,B154)))*2</f>
        <v>0</v>
      </c>
      <c r="M154" s="25">
        <f>(IF(COUNTIF(课表!$AE$169:$AE$321,B154)&gt;=2,1,COUNTIF(课表!$AE$169:$AE$321,B154))+IF(COUNTIF(课表!$AF$169:$AF$321,B154)&gt;=2,1,COUNTIF(课表!$AF$169:$AF$321,B154))+IF(COUNTIF(课表!$AG$169:$AG$321,B154)&gt;=2,1,COUNTIF(课表!$AG$169:$AG$321,B154))+IF(COUNTIF(课表!$AH$169:$AH$321,B154)&gt;=2,1,COUNTIF(课表!$AH$169:$AH$321,B154)))*2</f>
        <v>0</v>
      </c>
      <c r="N154" s="25">
        <f t="shared" si="5"/>
        <v>16</v>
      </c>
      <c r="O154" s="31" t="s">
        <v>1623</v>
      </c>
    </row>
    <row r="155" ht="20.1" customHeight="1" spans="1:14">
      <c r="A155" s="22">
        <v>153</v>
      </c>
      <c r="B155" s="23" t="s">
        <v>1074</v>
      </c>
      <c r="C155" s="24" t="str">
        <f>VLOOKUP(B155,教师基础数据!$B$2:$G4650,3,FALSE)</f>
        <v>人文系</v>
      </c>
      <c r="D155" s="24" t="str">
        <f>VLOOKUP(B155,教师基础数据!$B$2:$G625,4,FALSE)</f>
        <v>专职</v>
      </c>
      <c r="E155" s="24" t="str">
        <f>VLOOKUP(B155,教师基础数据!$B$2:$G4658,5,FALSE)</f>
        <v>数学教研室</v>
      </c>
      <c r="F155" s="22">
        <f t="shared" si="4"/>
        <v>5</v>
      </c>
      <c r="G155" s="25">
        <f>(IF(COUNTIF(课表!$C$169:$C$321,B155)&gt;=2,1,COUNTIF(课表!$C$169:$C$321,B155))+IF(COUNTIF(课表!$D$169:$D$321,B155)&gt;=2,1,COUNTIF(课表!D$169:$D$321,B155))+IF(COUNTIF(课表!$E$170:$E$321,B155)&gt;=2,1,COUNTIF(课表!$E$170:$E$321,B155))+IF(COUNTIF(课表!$F$169:$F$321,B155)&gt;=2,1,COUNTIF(课表!$F$169:$F$321,B155)))*2</f>
        <v>4</v>
      </c>
      <c r="H155" s="25">
        <f>(IF(COUNTIF(课表!$H$169:$H$321,B155)&gt;=2,1,COUNTIF(课表!$H$169:$H$321,B155))+IF(COUNTIF(课表!$I$169:$I$321,B155)&gt;=2,1,COUNTIF(课表!$I$169:$I$321,B155))+IF(COUNTIF(课表!$J$169:$J$321,B155)&gt;=2,1,COUNTIF(课表!$J$169:$J$321,B155))+IF(COUNTIF(课表!$K$169:$K$321,B155)&gt;=2,1,COUNTIF(课表!$K$170:$K$321,B155)))*2</f>
        <v>4</v>
      </c>
      <c r="I155" s="25">
        <f>(IF(COUNTIF(课表!$M$169:$M$321,B155)&gt;=2,1,COUNTIF(课表!$M$169:$M$321,B155))+IF(COUNTIF(课表!$N$169:$N$321,B155)&gt;=2,1,COUNTIF(课表!$N$169:$N$321,B155))+IF(COUNTIF(课表!$O$169:$O$321,B155)&gt;=2,1,COUNTIF(课表!$O$169:$O$321,B155))+IF(COUNTIF(课表!$P$169:$P$321,B155)&gt;=2,1,COUNTIF(课表!$P$169:$P$321,B155)))*2</f>
        <v>2</v>
      </c>
      <c r="J155" s="25">
        <f>(IF(COUNTIF(课表!$R$169:$R$321,B155)&gt;=2,1,COUNTIF(课表!$R$169:$R$321,B155))+IF(COUNTIF(课表!$S$169:$S$321,B155)&gt;=2,1,COUNTIF(课表!$S$169:$S$321,B155))+IF(COUNTIF(课表!$T$169:$T$321,B155)&gt;=2,1,COUNTIF(课表!$T$169:$T$321,B155))+IF(COUNTIF(课表!$U$169:$U$321,B155)&gt;=2,1,COUNTIF(课表!$U$169:$U$321,B155)))*2</f>
        <v>4</v>
      </c>
      <c r="K155" s="25">
        <f>(IF(COUNTIF(课表!$W$169:$W$321,B155)&gt;=2,1,COUNTIF(课表!$W$169:$W$321,B155))+IF(COUNTIF(课表!$X$169:$X$321,B155)&gt;=2,1,COUNTIF(课表!$X$169:$X$321,B155)))*2+(IF(COUNTIF(课表!$Y$169:$Y$321,B155)&gt;=2,1,COUNTIF(课表!$Y$169:$Y$321,B155))+IF(COUNTIF(课表!$Z$169:$Z$321,B155)&gt;=2,1,COUNTIF(课表!$Z$169:$Z$321,B155)))*2</f>
        <v>0</v>
      </c>
      <c r="L155" s="25">
        <f>(IF(COUNTIF(课表!$AA$169:$AA$321,B155)&gt;=2,1,COUNTIF(课表!$AA$169:$AA$321,B155))+IF(COUNTIF(课表!$AB$169:$AB$321,B155)&gt;=2,1,COUNTIF(课表!$AB$169:$AB$321,B155))+IF(COUNTIF(课表!$AC$169:$AC$321,B155)&gt;=2,1,COUNTIF(课表!$AC$169:$AC$321,B155))+IF(COUNTIF(课表!$AD$169:$AD$321,B155)&gt;=2,1,COUNTIF(课表!$AD$169:$AD$321,B155)))*2</f>
        <v>2</v>
      </c>
      <c r="M155" s="25">
        <f>(IF(COUNTIF(课表!$AE$169:$AE$321,B155)&gt;=2,1,COUNTIF(课表!$AE$169:$AE$321,B155))+IF(COUNTIF(课表!$AF$169:$AF$321,B155)&gt;=2,1,COUNTIF(课表!$AF$169:$AF$321,B155))+IF(COUNTIF(课表!$AG$169:$AG$321,B155)&gt;=2,1,COUNTIF(课表!$AG$169:$AG$321,B155))+IF(COUNTIF(课表!$AH$169:$AH$321,B155)&gt;=2,1,COUNTIF(课表!$AH$169:$AH$321,B155)))*2</f>
        <v>0</v>
      </c>
      <c r="N155" s="25">
        <f t="shared" si="5"/>
        <v>16</v>
      </c>
    </row>
    <row r="156" ht="20.1" customHeight="1" spans="1:14">
      <c r="A156" s="22">
        <v>154</v>
      </c>
      <c r="B156" s="26" t="s">
        <v>1053</v>
      </c>
      <c r="C156" s="24" t="str">
        <f>VLOOKUP(B156,教师基础数据!$B$2:$G4776,3,FALSE)</f>
        <v>人文系</v>
      </c>
      <c r="D156" s="24" t="str">
        <f>VLOOKUP(B156,教师基础数据!$B$2:$G520,4,FALSE)</f>
        <v>专职</v>
      </c>
      <c r="E156" s="24" t="str">
        <f>VLOOKUP(B156,教师基础数据!$B$2:$G4553,5,FALSE)</f>
        <v>数学教研室</v>
      </c>
      <c r="F156" s="22">
        <f t="shared" si="4"/>
        <v>4</v>
      </c>
      <c r="G156" s="25">
        <f>(IF(COUNTIF(课表!$C$169:$C$321,B156)&gt;=2,1,COUNTIF(课表!$C$169:$C$321,B156))+IF(COUNTIF(课表!$D$169:$D$321,B156)&gt;=2,1,COUNTIF(课表!D$169:$D$321,B156))+IF(COUNTIF(课表!$E$170:$E$321,B156)&gt;=2,1,COUNTIF(课表!$E$170:$E$321,B156))+IF(COUNTIF(课表!$F$169:$F$321,B156)&gt;=2,1,COUNTIF(课表!$F$169:$F$321,B156)))*2</f>
        <v>4</v>
      </c>
      <c r="H156" s="25">
        <f>(IF(COUNTIF(课表!$H$169:$H$321,B156)&gt;=2,1,COUNTIF(课表!$H$169:$H$321,B156))+IF(COUNTIF(课表!$I$169:$I$321,B156)&gt;=2,1,COUNTIF(课表!$I$169:$I$321,B156))+IF(COUNTIF(课表!$J$169:$J$321,B156)&gt;=2,1,COUNTIF(课表!$J$169:$J$321,B156))+IF(COUNTIF(课表!$K$169:$K$321,B156)&gt;=2,1,COUNTIF(课表!$K$170:$K$321,B156)))*2</f>
        <v>4</v>
      </c>
      <c r="I156" s="25">
        <f>(IF(COUNTIF(课表!$M$169:$M$321,B156)&gt;=2,1,COUNTIF(课表!$M$169:$M$321,B156))+IF(COUNTIF(课表!$N$169:$N$321,B156)&gt;=2,1,COUNTIF(课表!$N$169:$N$321,B156))+IF(COUNTIF(课表!$O$169:$O$321,B156)&gt;=2,1,COUNTIF(课表!$O$169:$O$321,B156))+IF(COUNTIF(课表!$P$169:$P$321,B156)&gt;=2,1,COUNTIF(课表!$P$169:$P$321,B156)))*2</f>
        <v>4</v>
      </c>
      <c r="J156" s="25">
        <f>(IF(COUNTIF(课表!$R$169:$R$321,B156)&gt;=2,1,COUNTIF(课表!$R$169:$R$321,B156))+IF(COUNTIF(课表!$S$169:$S$321,B156)&gt;=2,1,COUNTIF(课表!$S$169:$S$321,B156))+IF(COUNTIF(课表!$T$169:$T$321,B156)&gt;=2,1,COUNTIF(课表!$T$169:$T$321,B156))+IF(COUNTIF(课表!$U$169:$U$321,B156)&gt;=2,1,COUNTIF(课表!$U$169:$U$321,B156)))*2</f>
        <v>4</v>
      </c>
      <c r="K156" s="25">
        <f>(IF(COUNTIF(课表!$W$169:$W$321,B156)&gt;=2,1,COUNTIF(课表!$W$169:$W$321,B156))+IF(COUNTIF(课表!$X$169:$X$321,B156)&gt;=2,1,COUNTIF(课表!$X$169:$X$321,B156)))*2+(IF(COUNTIF(课表!$Y$169:$Y$321,B156)&gt;=2,1,COUNTIF(课表!$Y$169:$Y$321,B156))+IF(COUNTIF(课表!$Z$169:$Z$321,B156)&gt;=2,1,COUNTIF(课表!$Z$169:$Z$321,B156)))*2</f>
        <v>0</v>
      </c>
      <c r="L156" s="25">
        <f>(IF(COUNTIF(课表!$AA$169:$AA$321,B156)&gt;=2,1,COUNTIF(课表!$AA$169:$AA$321,B156))+IF(COUNTIF(课表!$AB$169:$AB$321,B156)&gt;=2,1,COUNTIF(课表!$AB$169:$AB$321,B156))+IF(COUNTIF(课表!$AC$169:$AC$321,B156)&gt;=2,1,COUNTIF(课表!$AC$169:$AC$321,B156))+IF(COUNTIF(课表!$AD$169:$AD$321,B156)&gt;=2,1,COUNTIF(课表!$AD$169:$AD$321,B156)))*2</f>
        <v>0</v>
      </c>
      <c r="M156" s="25">
        <f>(IF(COUNTIF(课表!$AE$169:$AE$321,B156)&gt;=2,1,COUNTIF(课表!$AE$169:$AE$321,B156))+IF(COUNTIF(课表!$AF$169:$AF$321,B156)&gt;=2,1,COUNTIF(课表!$AF$169:$AF$321,B156))+IF(COUNTIF(课表!$AG$169:$AG$321,B156)&gt;=2,1,COUNTIF(课表!$AG$169:$AG$321,B156))+IF(COUNTIF(课表!$AH$169:$AH$321,B156)&gt;=2,1,COUNTIF(课表!$AH$169:$AH$321,B156)))*2</f>
        <v>0</v>
      </c>
      <c r="N156" s="25">
        <f t="shared" si="5"/>
        <v>16</v>
      </c>
    </row>
    <row r="157" ht="20.1" customHeight="1" spans="1:14">
      <c r="A157" s="22">
        <v>155</v>
      </c>
      <c r="B157" s="23" t="s">
        <v>1460</v>
      </c>
      <c r="C157" s="24" t="str">
        <f>VLOOKUP(B157,教师基础数据!$B$2:$G4449,3,FALSE)</f>
        <v>人文系</v>
      </c>
      <c r="D157" s="24" t="str">
        <f>VLOOKUP(B157,教师基础数据!$B$2:$G581,4,FALSE)</f>
        <v>兼职</v>
      </c>
      <c r="E157" s="24" t="str">
        <f>VLOOKUP(B157,教师基础数据!$B$2:$G4614,5,FALSE)</f>
        <v>体育教研室</v>
      </c>
      <c r="F157" s="22">
        <f t="shared" si="4"/>
        <v>2</v>
      </c>
      <c r="G157" s="25">
        <f>(IF(COUNTIF(课表!$C$169:$C$321,B157)&gt;=2,1,COUNTIF(课表!$C$169:$C$321,B157))+IF(COUNTIF(课表!$D$169:$D$321,B157)&gt;=2,1,COUNTIF(课表!D$169:$D$321,B157))+IF(COUNTIF(课表!$E$170:$E$321,B157)&gt;=2,1,COUNTIF(课表!$E$170:$E$321,B157))+IF(COUNTIF(课表!$F$169:$F$321,B157)&gt;=2,1,COUNTIF(课表!$F$169:$F$321,B157)))*2</f>
        <v>4</v>
      </c>
      <c r="H157" s="25">
        <f>(IF(COUNTIF(课表!$H$169:$H$321,B157)&gt;=2,1,COUNTIF(课表!$H$169:$H$321,B157))+IF(COUNTIF(课表!$I$169:$I$321,B157)&gt;=2,1,COUNTIF(课表!$I$169:$I$321,B157))+IF(COUNTIF(课表!$J$169:$J$321,B157)&gt;=2,1,COUNTIF(课表!$J$169:$J$321,B157))+IF(COUNTIF(课表!$K$169:$K$321,B157)&gt;=2,1,COUNTIF(课表!$K$170:$K$321,B157)))*2</f>
        <v>4</v>
      </c>
      <c r="I157" s="25">
        <f>(IF(COUNTIF(课表!$M$169:$M$321,B157)&gt;=2,1,COUNTIF(课表!$M$169:$M$321,B157))+IF(COUNTIF(课表!$N$169:$N$321,B157)&gt;=2,1,COUNTIF(课表!$N$169:$N$321,B157))+IF(COUNTIF(课表!$O$169:$O$321,B157)&gt;=2,1,COUNTIF(课表!$O$169:$O$321,B157))+IF(COUNTIF(课表!$P$169:$P$321,B157)&gt;=2,1,COUNTIF(课表!$P$169:$P$321,B157)))*2</f>
        <v>0</v>
      </c>
      <c r="J157" s="25">
        <f>(IF(COUNTIF(课表!$R$169:$R$321,B157)&gt;=2,1,COUNTIF(课表!$R$169:$R$321,B157))+IF(COUNTIF(课表!$S$169:$S$321,B157)&gt;=2,1,COUNTIF(课表!$S$169:$S$321,B157))+IF(COUNTIF(课表!$T$169:$T$321,B157)&gt;=2,1,COUNTIF(课表!$T$169:$T$321,B157))+IF(COUNTIF(课表!$U$169:$U$321,B157)&gt;=2,1,COUNTIF(课表!$U$169:$U$321,B157)))*2</f>
        <v>0</v>
      </c>
      <c r="K157" s="25">
        <f>(IF(COUNTIF(课表!$W$169:$W$321,B157)&gt;=2,1,COUNTIF(课表!$W$169:$W$321,B157))+IF(COUNTIF(课表!$X$169:$X$321,B157)&gt;=2,1,COUNTIF(课表!$X$169:$X$321,B157)))*2+(IF(COUNTIF(课表!$Y$169:$Y$321,B157)&gt;=2,1,COUNTIF(课表!$Y$169:$Y$321,B157))+IF(COUNTIF(课表!$Z$169:$Z$321,B157)&gt;=2,1,COUNTIF(课表!$Z$169:$Z$321,B157)))*2</f>
        <v>0</v>
      </c>
      <c r="L157" s="25">
        <f>(IF(COUNTIF(课表!$AA$169:$AA$321,B157)&gt;=2,1,COUNTIF(课表!$AA$169:$AA$321,B157))+IF(COUNTIF(课表!$AB$169:$AB$321,B157)&gt;=2,1,COUNTIF(课表!$AB$169:$AB$321,B157))+IF(COUNTIF(课表!$AC$169:$AC$321,B157)&gt;=2,1,COUNTIF(课表!$AC$169:$AC$321,B157))+IF(COUNTIF(课表!$AD$169:$AD$321,B157)&gt;=2,1,COUNTIF(课表!$AD$169:$AD$321,B157)))*2</f>
        <v>0</v>
      </c>
      <c r="M157" s="25">
        <f>(IF(COUNTIF(课表!$AE$169:$AE$321,B157)&gt;=2,1,COUNTIF(课表!$AE$169:$AE$321,B157))+IF(COUNTIF(课表!$AF$169:$AF$321,B157)&gt;=2,1,COUNTIF(课表!$AF$169:$AF$321,B157))+IF(COUNTIF(课表!$AG$169:$AG$321,B157)&gt;=2,1,COUNTIF(课表!$AG$169:$AG$321,B157))+IF(COUNTIF(课表!$AH$169:$AH$321,B157)&gt;=2,1,COUNTIF(课表!$AH$169:$AH$321,B157)))*2</f>
        <v>0</v>
      </c>
      <c r="N157" s="25">
        <f t="shared" si="5"/>
        <v>8</v>
      </c>
    </row>
    <row r="158" ht="20.1" customHeight="1" spans="1:14">
      <c r="A158" s="22">
        <v>156</v>
      </c>
      <c r="B158" s="23" t="s">
        <v>1443</v>
      </c>
      <c r="C158" s="24" t="str">
        <f>VLOOKUP(B158,教师基础数据!$B$2:$G4752,3,FALSE)</f>
        <v>人文系</v>
      </c>
      <c r="D158" s="24" t="str">
        <f>VLOOKUP(B158,教师基础数据!$B$2:$G686,4,FALSE)</f>
        <v>兼职</v>
      </c>
      <c r="E158" s="24" t="str">
        <f>VLOOKUP(B158,教师基础数据!$B$2:$G4719,5,FALSE)</f>
        <v>体育教研室</v>
      </c>
      <c r="F158" s="22">
        <f t="shared" si="4"/>
        <v>2</v>
      </c>
      <c r="G158" s="25">
        <f>(IF(COUNTIF(课表!$C$169:$C$321,B158)&gt;=2,1,COUNTIF(课表!$C$169:$C$321,B158))+IF(COUNTIF(课表!$D$169:$D$321,B158)&gt;=2,1,COUNTIF(课表!D$169:$D$321,B158))+IF(COUNTIF(课表!$E$170:$E$321,B158)&gt;=2,1,COUNTIF(课表!$E$170:$E$321,B158))+IF(COUNTIF(课表!$F$169:$F$321,B158)&gt;=2,1,COUNTIF(课表!$F$169:$F$321,B158)))*2</f>
        <v>4</v>
      </c>
      <c r="H158" s="25">
        <f>(IF(COUNTIF(课表!$H$169:$H$321,B158)&gt;=2,1,COUNTIF(课表!$H$169:$H$321,B158))+IF(COUNTIF(课表!$I$169:$I$321,B158)&gt;=2,1,COUNTIF(课表!$I$169:$I$321,B158))+IF(COUNTIF(课表!$J$169:$J$321,B158)&gt;=2,1,COUNTIF(课表!$J$169:$J$321,B158))+IF(COUNTIF(课表!$K$169:$K$321,B158)&gt;=2,1,COUNTIF(课表!$K$170:$K$321,B158)))*2</f>
        <v>4</v>
      </c>
      <c r="I158" s="25">
        <f>(IF(COUNTIF(课表!$M$169:$M$321,B158)&gt;=2,1,COUNTIF(课表!$M$169:$M$321,B158))+IF(COUNTIF(课表!$N$169:$N$321,B158)&gt;=2,1,COUNTIF(课表!$N$169:$N$321,B158))+IF(COUNTIF(课表!$O$169:$O$321,B158)&gt;=2,1,COUNTIF(课表!$O$169:$O$321,B158))+IF(COUNTIF(课表!$P$169:$P$321,B158)&gt;=2,1,COUNTIF(课表!$P$169:$P$321,B158)))*2</f>
        <v>0</v>
      </c>
      <c r="J158" s="25">
        <f>(IF(COUNTIF(课表!$R$169:$R$321,B158)&gt;=2,1,COUNTIF(课表!$R$169:$R$321,B158))+IF(COUNTIF(课表!$S$169:$S$321,B158)&gt;=2,1,COUNTIF(课表!$S$169:$S$321,B158))+IF(COUNTIF(课表!$T$169:$T$321,B158)&gt;=2,1,COUNTIF(课表!$T$169:$T$321,B158))+IF(COUNTIF(课表!$U$169:$U$321,B158)&gt;=2,1,COUNTIF(课表!$U$169:$U$321,B158)))*2</f>
        <v>0</v>
      </c>
      <c r="K158" s="25">
        <f>(IF(COUNTIF(课表!$W$169:$W$321,B158)&gt;=2,1,COUNTIF(课表!$W$169:$W$321,B158))+IF(COUNTIF(课表!$X$169:$X$321,B158)&gt;=2,1,COUNTIF(课表!$X$169:$X$321,B158)))*2+(IF(COUNTIF(课表!$Y$169:$Y$321,B158)&gt;=2,1,COUNTIF(课表!$Y$169:$Y$321,B158))+IF(COUNTIF(课表!$Z$169:$Z$321,B158)&gt;=2,1,COUNTIF(课表!$Z$169:$Z$321,B158)))*2</f>
        <v>0</v>
      </c>
      <c r="L158" s="25">
        <f>(IF(COUNTIF(课表!$AA$169:$AA$321,B158)&gt;=2,1,COUNTIF(课表!$AA$169:$AA$321,B158))+IF(COUNTIF(课表!$AB$169:$AB$321,B158)&gt;=2,1,COUNTIF(课表!$AB$169:$AB$321,B158))+IF(COUNTIF(课表!$AC$169:$AC$321,B158)&gt;=2,1,COUNTIF(课表!$AC$169:$AC$321,B158))+IF(COUNTIF(课表!$AD$169:$AD$321,B158)&gt;=2,1,COUNTIF(课表!$AD$169:$AD$321,B158)))*2</f>
        <v>0</v>
      </c>
      <c r="M158" s="25">
        <f>(IF(COUNTIF(课表!$AE$169:$AE$321,B158)&gt;=2,1,COUNTIF(课表!$AE$169:$AE$321,B158))+IF(COUNTIF(课表!$AF$169:$AF$321,B158)&gt;=2,1,COUNTIF(课表!$AF$169:$AF$321,B158))+IF(COUNTIF(课表!$AG$169:$AG$321,B158)&gt;=2,1,COUNTIF(课表!$AG$169:$AG$321,B158))+IF(COUNTIF(课表!$AH$169:$AH$321,B158)&gt;=2,1,COUNTIF(课表!$AH$169:$AH$321,B158)))*2</f>
        <v>0</v>
      </c>
      <c r="N158" s="25">
        <f t="shared" si="5"/>
        <v>8</v>
      </c>
    </row>
    <row r="159" ht="20.1" customHeight="1" spans="1:14">
      <c r="A159" s="22">
        <v>157</v>
      </c>
      <c r="B159" s="23" t="s">
        <v>1459</v>
      </c>
      <c r="C159" s="24" t="str">
        <f>VLOOKUP(B159,教师基础数据!$B$2:$G4705,3,FALSE)</f>
        <v>人文系</v>
      </c>
      <c r="D159" s="24" t="str">
        <f>VLOOKUP(B159,教师基础数据!$B$2:$G704,4,FALSE)</f>
        <v>兼职</v>
      </c>
      <c r="E159" s="24" t="str">
        <f>VLOOKUP(B159,教师基础数据!$B$2:$G4738,5,FALSE)</f>
        <v>体育教研室</v>
      </c>
      <c r="F159" s="22">
        <f t="shared" si="4"/>
        <v>2</v>
      </c>
      <c r="G159" s="25">
        <f>(IF(COUNTIF(课表!$C$169:$C$321,B159)&gt;=2,1,COUNTIF(课表!$C$169:$C$321,B159))+IF(COUNTIF(课表!$D$169:$D$321,B159)&gt;=2,1,COUNTIF(课表!D$169:$D$321,B159))+IF(COUNTIF(课表!$E$170:$E$321,B159)&gt;=2,1,COUNTIF(课表!$E$170:$E$321,B159))+IF(COUNTIF(课表!$F$169:$F$321,B159)&gt;=2,1,COUNTIF(课表!$F$169:$F$321,B159)))*2</f>
        <v>4</v>
      </c>
      <c r="H159" s="25">
        <f>(IF(COUNTIF(课表!$H$169:$H$321,B159)&gt;=2,1,COUNTIF(课表!$H$169:$H$321,B159))+IF(COUNTIF(课表!$I$169:$I$321,B159)&gt;=2,1,COUNTIF(课表!$I$169:$I$321,B159))+IF(COUNTIF(课表!$J$169:$J$321,B159)&gt;=2,1,COUNTIF(课表!$J$169:$J$321,B159))+IF(COUNTIF(课表!$K$169:$K$321,B159)&gt;=2,1,COUNTIF(课表!$K$170:$K$321,B159)))*2</f>
        <v>0</v>
      </c>
      <c r="I159" s="25">
        <f>(IF(COUNTIF(课表!$M$169:$M$321,B159)&gt;=2,1,COUNTIF(课表!$M$169:$M$321,B159))+IF(COUNTIF(课表!$N$169:$N$321,B159)&gt;=2,1,COUNTIF(课表!$N$169:$N$321,B159))+IF(COUNTIF(课表!$O$169:$O$321,B159)&gt;=2,1,COUNTIF(课表!$O$169:$O$321,B159))+IF(COUNTIF(课表!$P$169:$P$321,B159)&gt;=2,1,COUNTIF(课表!$P$169:$P$321,B159)))*2</f>
        <v>4</v>
      </c>
      <c r="J159" s="25">
        <f>(IF(COUNTIF(课表!$R$169:$R$321,B159)&gt;=2,1,COUNTIF(课表!$R$169:$R$321,B159))+IF(COUNTIF(课表!$S$169:$S$321,B159)&gt;=2,1,COUNTIF(课表!$S$169:$S$321,B159))+IF(COUNTIF(课表!$T$169:$T$321,B159)&gt;=2,1,COUNTIF(课表!$T$169:$T$321,B159))+IF(COUNTIF(课表!$U$169:$U$321,B159)&gt;=2,1,COUNTIF(课表!$U$169:$U$321,B159)))*2</f>
        <v>0</v>
      </c>
      <c r="K159" s="25">
        <f>(IF(COUNTIF(课表!$W$169:$W$321,B159)&gt;=2,1,COUNTIF(课表!$W$169:$W$321,B159))+IF(COUNTIF(课表!$X$169:$X$321,B159)&gt;=2,1,COUNTIF(课表!$X$169:$X$321,B159)))*2+(IF(COUNTIF(课表!$Y$169:$Y$321,B159)&gt;=2,1,COUNTIF(课表!$Y$169:$Y$321,B159))+IF(COUNTIF(课表!$Z$169:$Z$321,B159)&gt;=2,1,COUNTIF(课表!$Z$169:$Z$321,B159)))*2</f>
        <v>0</v>
      </c>
      <c r="L159" s="25">
        <f>(IF(COUNTIF(课表!$AA$169:$AA$321,B159)&gt;=2,1,COUNTIF(课表!$AA$169:$AA$321,B159))+IF(COUNTIF(课表!$AB$169:$AB$321,B159)&gt;=2,1,COUNTIF(课表!$AB$169:$AB$321,B159))+IF(COUNTIF(课表!$AC$169:$AC$321,B159)&gt;=2,1,COUNTIF(课表!$AC$169:$AC$321,B159))+IF(COUNTIF(课表!$AD$169:$AD$321,B159)&gt;=2,1,COUNTIF(课表!$AD$169:$AD$321,B159)))*2</f>
        <v>0</v>
      </c>
      <c r="M159" s="25">
        <f>(IF(COUNTIF(课表!$AE$169:$AE$321,B159)&gt;=2,1,COUNTIF(课表!$AE$169:$AE$321,B159))+IF(COUNTIF(课表!$AF$169:$AF$321,B159)&gt;=2,1,COUNTIF(课表!$AF$169:$AF$321,B159))+IF(COUNTIF(课表!$AG$169:$AG$321,B159)&gt;=2,1,COUNTIF(课表!$AG$169:$AG$321,B159))+IF(COUNTIF(课表!$AH$169:$AH$321,B159)&gt;=2,1,COUNTIF(课表!$AH$169:$AH$321,B159)))*2</f>
        <v>0</v>
      </c>
      <c r="N159" s="25">
        <f t="shared" si="5"/>
        <v>8</v>
      </c>
    </row>
    <row r="160" ht="20.1" customHeight="1" spans="1:14">
      <c r="A160" s="22">
        <v>158</v>
      </c>
      <c r="B160" s="23" t="s">
        <v>1448</v>
      </c>
      <c r="C160" s="24" t="str">
        <f>VLOOKUP(B160,教师基础数据!$B$2:$G4455,3,FALSE)</f>
        <v>人文系</v>
      </c>
      <c r="D160" s="24" t="str">
        <f>VLOOKUP(B160,教师基础数据!$B$2:$G538,4,FALSE)</f>
        <v>外聘</v>
      </c>
      <c r="E160" s="24" t="str">
        <f>VLOOKUP(B160,教师基础数据!$B$2:$G4571,5,FALSE)</f>
        <v>体育教研室</v>
      </c>
      <c r="F160" s="22">
        <f t="shared" si="4"/>
        <v>3</v>
      </c>
      <c r="G160" s="25">
        <f>(IF(COUNTIF(课表!$C$169:$C$321,B160)&gt;=2,1,COUNTIF(课表!$C$169:$C$321,B160))+IF(COUNTIF(课表!$D$169:$D$321,B160)&gt;=2,1,COUNTIF(课表!D$169:$D$321,B160))+IF(COUNTIF(课表!$E$170:$E$321,B160)&gt;=2,1,COUNTIF(课表!$E$170:$E$321,B160))+IF(COUNTIF(课表!$F$169:$F$321,B160)&gt;=2,1,COUNTIF(课表!$F$169:$F$321,B160)))*2</f>
        <v>4</v>
      </c>
      <c r="H160" s="25">
        <f>(IF(COUNTIF(课表!$H$169:$H$321,B160)&gt;=2,1,COUNTIF(课表!$H$169:$H$321,B160))+IF(COUNTIF(课表!$I$169:$I$321,B160)&gt;=2,1,COUNTIF(课表!$I$169:$I$321,B160))+IF(COUNTIF(课表!$J$169:$J$321,B160)&gt;=2,1,COUNTIF(课表!$J$169:$J$321,B160))+IF(COUNTIF(课表!$K$169:$K$321,B160)&gt;=2,1,COUNTIF(课表!$K$170:$K$321,B160)))*2</f>
        <v>4</v>
      </c>
      <c r="I160" s="25">
        <f>(IF(COUNTIF(课表!$M$169:$M$321,B160)&gt;=2,1,COUNTIF(课表!$M$169:$M$321,B160))+IF(COUNTIF(课表!$N$169:$N$321,B160)&gt;=2,1,COUNTIF(课表!$N$169:$N$321,B160))+IF(COUNTIF(课表!$O$169:$O$321,B160)&gt;=2,1,COUNTIF(课表!$O$169:$O$321,B160))+IF(COUNTIF(课表!$P$169:$P$321,B160)&gt;=2,1,COUNTIF(课表!$P$169:$P$321,B160)))*2</f>
        <v>0</v>
      </c>
      <c r="J160" s="25">
        <f>(IF(COUNTIF(课表!$R$169:$R$321,B160)&gt;=2,1,COUNTIF(课表!$R$169:$R$321,B160))+IF(COUNTIF(课表!$S$169:$S$321,B160)&gt;=2,1,COUNTIF(课表!$S$169:$S$321,B160))+IF(COUNTIF(课表!$T$169:$T$321,B160)&gt;=2,1,COUNTIF(课表!$T$169:$T$321,B160))+IF(COUNTIF(课表!$U$169:$U$321,B160)&gt;=2,1,COUNTIF(课表!$U$169:$U$321,B160)))*2</f>
        <v>6</v>
      </c>
      <c r="K160" s="25">
        <f>(IF(COUNTIF(课表!$W$169:$W$321,B160)&gt;=2,1,COUNTIF(课表!$W$169:$W$321,B160))+IF(COUNTIF(课表!$X$169:$X$321,B160)&gt;=2,1,COUNTIF(课表!$X$169:$X$321,B160)))*2+(IF(COUNTIF(课表!$Y$169:$Y$321,B160)&gt;=2,1,COUNTIF(课表!$Y$169:$Y$321,B160))+IF(COUNTIF(课表!$Z$169:$Z$321,B160)&gt;=2,1,COUNTIF(课表!$Z$169:$Z$321,B160)))*2</f>
        <v>0</v>
      </c>
      <c r="L160" s="25">
        <f>(IF(COUNTIF(课表!$AA$169:$AA$321,B160)&gt;=2,1,COUNTIF(课表!$AA$169:$AA$321,B160))+IF(COUNTIF(课表!$AB$169:$AB$321,B160)&gt;=2,1,COUNTIF(课表!$AB$169:$AB$321,B160))+IF(COUNTIF(课表!$AC$169:$AC$321,B160)&gt;=2,1,COUNTIF(课表!$AC$169:$AC$321,B160))+IF(COUNTIF(课表!$AD$169:$AD$321,B160)&gt;=2,1,COUNTIF(课表!$AD$169:$AD$321,B160)))*2</f>
        <v>0</v>
      </c>
      <c r="M160" s="25">
        <f>(IF(COUNTIF(课表!$AE$169:$AE$321,B160)&gt;=2,1,COUNTIF(课表!$AE$169:$AE$321,B160))+IF(COUNTIF(课表!$AF$169:$AF$321,B160)&gt;=2,1,COUNTIF(课表!$AF$169:$AF$321,B160))+IF(COUNTIF(课表!$AG$169:$AG$321,B160)&gt;=2,1,COUNTIF(课表!$AG$169:$AG$321,B160))+IF(COUNTIF(课表!$AH$169:$AH$321,B160)&gt;=2,1,COUNTIF(课表!$AH$169:$AH$321,B160)))*2</f>
        <v>0</v>
      </c>
      <c r="N160" s="25">
        <f t="shared" si="5"/>
        <v>14</v>
      </c>
    </row>
    <row r="161" ht="20.1" customHeight="1" spans="1:14">
      <c r="A161" s="22">
        <v>159</v>
      </c>
      <c r="B161" s="23" t="s">
        <v>1439</v>
      </c>
      <c r="C161" s="24" t="str">
        <f>VLOOKUP(B161,教师基础数据!$B$2:$G4500,3,FALSE)</f>
        <v>人文系</v>
      </c>
      <c r="D161" s="24" t="str">
        <f>VLOOKUP(B161,教师基础数据!$B$2:$G442,4,FALSE)</f>
        <v>专职</v>
      </c>
      <c r="E161" s="24" t="str">
        <f>VLOOKUP(B161,教师基础数据!$B$2:$G4475,5,FALSE)</f>
        <v>体育教研室</v>
      </c>
      <c r="F161" s="22">
        <f t="shared" si="4"/>
        <v>4</v>
      </c>
      <c r="G161" s="25">
        <f>(IF(COUNTIF(课表!$C$169:$C$321,B161)&gt;=2,1,COUNTIF(课表!$C$169:$C$321,B161))+IF(COUNTIF(课表!$D$169:$D$321,B161)&gt;=2,1,COUNTIF(课表!D$169:$D$321,B161))+IF(COUNTIF(课表!$E$170:$E$321,B161)&gt;=2,1,COUNTIF(课表!$E$170:$E$321,B161))+IF(COUNTIF(课表!$F$169:$F$321,B161)&gt;=2,1,COUNTIF(课表!$F$169:$F$321,B161)))*2</f>
        <v>6</v>
      </c>
      <c r="H161" s="25">
        <f>(IF(COUNTIF(课表!$H$169:$H$321,B161)&gt;=2,1,COUNTIF(课表!$H$169:$H$321,B161))+IF(COUNTIF(课表!$I$169:$I$321,B161)&gt;=2,1,COUNTIF(课表!$I$169:$I$321,B161))+IF(COUNTIF(课表!$J$169:$J$321,B161)&gt;=2,1,COUNTIF(课表!$J$169:$J$321,B161))+IF(COUNTIF(课表!$K$169:$K$321,B161)&gt;=2,1,COUNTIF(课表!$K$170:$K$321,B161)))*2</f>
        <v>6</v>
      </c>
      <c r="I161" s="25">
        <f>(IF(COUNTIF(课表!$M$169:$M$321,B161)&gt;=2,1,COUNTIF(课表!$M$169:$M$321,B161))+IF(COUNTIF(课表!$N$169:$N$321,B161)&gt;=2,1,COUNTIF(课表!$N$169:$N$321,B161))+IF(COUNTIF(课表!$O$169:$O$321,B161)&gt;=2,1,COUNTIF(课表!$O$169:$O$321,B161))+IF(COUNTIF(课表!$P$169:$P$321,B161)&gt;=2,1,COUNTIF(课表!$P$169:$P$321,B161)))*2</f>
        <v>6</v>
      </c>
      <c r="J161" s="25">
        <f>(IF(COUNTIF(课表!$R$169:$R$321,B161)&gt;=2,1,COUNTIF(课表!$R$169:$R$321,B161))+IF(COUNTIF(课表!$S$169:$S$321,B161)&gt;=2,1,COUNTIF(课表!$S$169:$S$321,B161))+IF(COUNTIF(课表!$T$169:$T$321,B161)&gt;=2,1,COUNTIF(课表!$T$169:$T$321,B161))+IF(COUNTIF(课表!$U$169:$U$321,B161)&gt;=2,1,COUNTIF(课表!$U$169:$U$321,B161)))*2</f>
        <v>6</v>
      </c>
      <c r="K161" s="25">
        <f>(IF(COUNTIF(课表!$W$169:$W$321,B161)&gt;=2,1,COUNTIF(课表!$W$169:$W$321,B161))+IF(COUNTIF(课表!$X$169:$X$321,B161)&gt;=2,1,COUNTIF(课表!$X$169:$X$321,B161)))*2+(IF(COUNTIF(课表!$Y$169:$Y$321,B161)&gt;=2,1,COUNTIF(课表!$Y$169:$Y$321,B161))+IF(COUNTIF(课表!$Z$169:$Z$321,B161)&gt;=2,1,COUNTIF(课表!$Z$169:$Z$321,B161)))*2</f>
        <v>0</v>
      </c>
      <c r="L161" s="25">
        <f>(IF(COUNTIF(课表!$AA$169:$AA$321,B161)&gt;=2,1,COUNTIF(课表!$AA$169:$AA$321,B161))+IF(COUNTIF(课表!$AB$169:$AB$321,B161)&gt;=2,1,COUNTIF(课表!$AB$169:$AB$321,B161))+IF(COUNTIF(课表!$AC$169:$AC$321,B161)&gt;=2,1,COUNTIF(课表!$AC$169:$AC$321,B161))+IF(COUNTIF(课表!$AD$169:$AD$321,B161)&gt;=2,1,COUNTIF(课表!$AD$169:$AD$321,B161)))*2</f>
        <v>0</v>
      </c>
      <c r="M161" s="25">
        <f>(IF(COUNTIF(课表!$AE$169:$AE$321,B161)&gt;=2,1,COUNTIF(课表!$AE$169:$AE$321,B161))+IF(COUNTIF(课表!$AF$169:$AF$321,B161)&gt;=2,1,COUNTIF(课表!$AF$169:$AF$321,B161))+IF(COUNTIF(课表!$AG$169:$AG$321,B161)&gt;=2,1,COUNTIF(课表!$AG$169:$AG$321,B161))+IF(COUNTIF(课表!$AH$169:$AH$321,B161)&gt;=2,1,COUNTIF(课表!$AH$169:$AH$321,B161)))*2</f>
        <v>0</v>
      </c>
      <c r="N161" s="25">
        <f t="shared" si="5"/>
        <v>24</v>
      </c>
    </row>
    <row r="162" ht="20.1" customHeight="1" spans="1:14">
      <c r="A162" s="22">
        <v>160</v>
      </c>
      <c r="B162" s="26" t="s">
        <v>1637</v>
      </c>
      <c r="C162" s="24" t="str">
        <f>VLOOKUP(B162,教师基础数据!$B$2:$G4492,3,FALSE)</f>
        <v>人文系</v>
      </c>
      <c r="D162" s="24" t="str">
        <f>VLOOKUP(B162,教师基础数据!$B$2:$G499,4,FALSE)</f>
        <v>专职</v>
      </c>
      <c r="E162" s="24" t="str">
        <f>VLOOKUP(B162,教师基础数据!$B$2:$G4532,5,FALSE)</f>
        <v>体育教研室</v>
      </c>
      <c r="F162" s="22">
        <f t="shared" si="4"/>
        <v>0</v>
      </c>
      <c r="G162" s="25">
        <f>(IF(COUNTIF(课表!$C$169:$C$321,B162)&gt;=2,1,COUNTIF(课表!$C$169:$C$321,B162))+IF(COUNTIF(课表!$D$169:$D$321,B162)&gt;=2,1,COUNTIF(课表!D$169:$D$321,B162))+IF(COUNTIF(课表!$E$170:$E$321,B162)&gt;=2,1,COUNTIF(课表!$E$170:$E$321,B162))+IF(COUNTIF(课表!$F$169:$F$321,B162)&gt;=2,1,COUNTIF(课表!$F$169:$F$321,B162)))*2</f>
        <v>0</v>
      </c>
      <c r="H162" s="25">
        <f>(IF(COUNTIF(课表!$H$169:$H$321,B162)&gt;=2,1,COUNTIF(课表!$H$169:$H$321,B162))+IF(COUNTIF(课表!$I$169:$I$321,B162)&gt;=2,1,COUNTIF(课表!$I$169:$I$321,B162))+IF(COUNTIF(课表!$J$169:$J$321,B162)&gt;=2,1,COUNTIF(课表!$J$169:$J$321,B162))+IF(COUNTIF(课表!$K$169:$K$321,B162)&gt;=2,1,COUNTIF(课表!$K$170:$K$321,B162)))*2</f>
        <v>0</v>
      </c>
      <c r="I162" s="25">
        <f>(IF(COUNTIF(课表!$M$169:$M$321,B162)&gt;=2,1,COUNTIF(课表!$M$169:$M$321,B162))+IF(COUNTIF(课表!$N$169:$N$321,B162)&gt;=2,1,COUNTIF(课表!$N$169:$N$321,B162))+IF(COUNTIF(课表!$O$169:$O$321,B162)&gt;=2,1,COUNTIF(课表!$O$169:$O$321,B162))+IF(COUNTIF(课表!$P$169:$P$321,B162)&gt;=2,1,COUNTIF(课表!$P$169:$P$321,B162)))*2</f>
        <v>0</v>
      </c>
      <c r="J162" s="25">
        <f>(IF(COUNTIF(课表!$R$169:$R$321,B162)&gt;=2,1,COUNTIF(课表!$R$169:$R$321,B162))+IF(COUNTIF(课表!$S$169:$S$321,B162)&gt;=2,1,COUNTIF(课表!$S$169:$S$321,B162))+IF(COUNTIF(课表!$T$169:$T$321,B162)&gt;=2,1,COUNTIF(课表!$T$169:$T$321,B162))+IF(COUNTIF(课表!$U$169:$U$321,B162)&gt;=2,1,COUNTIF(课表!$U$169:$U$321,B162)))*2</f>
        <v>0</v>
      </c>
      <c r="K162" s="25">
        <f>(IF(COUNTIF(课表!$W$169:$W$321,B162)&gt;=2,1,COUNTIF(课表!$W$169:$W$321,B162))+IF(COUNTIF(课表!$X$169:$X$321,B162)&gt;=2,1,COUNTIF(课表!$X$169:$X$321,B162)))*2+(IF(COUNTIF(课表!$Y$169:$Y$321,B162)&gt;=2,1,COUNTIF(课表!$Y$169:$Y$321,B162))+IF(COUNTIF(课表!$Z$169:$Z$321,B162)&gt;=2,1,COUNTIF(课表!$Z$169:$Z$321,B162)))*2</f>
        <v>0</v>
      </c>
      <c r="L162" s="25">
        <f>(IF(COUNTIF(课表!$AA$169:$AA$321,B162)&gt;=2,1,COUNTIF(课表!$AA$169:$AA$321,B162))+IF(COUNTIF(课表!$AB$169:$AB$321,B162)&gt;=2,1,COUNTIF(课表!$AB$169:$AB$321,B162))+IF(COUNTIF(课表!$AC$169:$AC$321,B162)&gt;=2,1,COUNTIF(课表!$AC$169:$AC$321,B162))+IF(COUNTIF(课表!$AD$169:$AD$321,B162)&gt;=2,1,COUNTIF(课表!$AD$169:$AD$321,B162)))*2</f>
        <v>0</v>
      </c>
      <c r="M162" s="25">
        <f>(IF(COUNTIF(课表!$AE$169:$AE$321,B162)&gt;=2,1,COUNTIF(课表!$AE$169:$AE$321,B162))+IF(COUNTIF(课表!$AF$169:$AF$321,B162)&gt;=2,1,COUNTIF(课表!$AF$169:$AF$321,B162))+IF(COUNTIF(课表!$AG$169:$AG$321,B162)&gt;=2,1,COUNTIF(课表!$AG$169:$AG$321,B162))+IF(COUNTIF(课表!$AH$169:$AH$321,B162)&gt;=2,1,COUNTIF(课表!$AH$169:$AH$321,B162)))*2</f>
        <v>0</v>
      </c>
      <c r="N162" s="25">
        <f t="shared" si="5"/>
        <v>0</v>
      </c>
    </row>
    <row r="163" ht="20.1" customHeight="1" spans="1:14">
      <c r="A163" s="22">
        <v>161</v>
      </c>
      <c r="B163" s="23" t="s">
        <v>1442</v>
      </c>
      <c r="C163" s="24" t="str">
        <f>VLOOKUP(B163,教师基础数据!$B$2:$G4607,3,FALSE)</f>
        <v>人文系</v>
      </c>
      <c r="D163" s="24" t="str">
        <f>VLOOKUP(B163,教师基础数据!$B$2:$G518,4,FALSE)</f>
        <v>专职</v>
      </c>
      <c r="E163" s="24" t="str">
        <f>VLOOKUP(B163,教师基础数据!$B$2:$G4551,5,FALSE)</f>
        <v>体育教研室</v>
      </c>
      <c r="F163" s="22">
        <f t="shared" si="4"/>
        <v>4</v>
      </c>
      <c r="G163" s="25">
        <f>(IF(COUNTIF(课表!$C$169:$C$321,B163)&gt;=2,1,COUNTIF(课表!$C$169:$C$321,B163))+IF(COUNTIF(课表!$D$169:$D$321,B163)&gt;=2,1,COUNTIF(课表!D$169:$D$321,B163))+IF(COUNTIF(课表!$E$170:$E$321,B163)&gt;=2,1,COUNTIF(课表!$E$170:$E$321,B163))+IF(COUNTIF(课表!$F$169:$F$321,B163)&gt;=2,1,COUNTIF(课表!$F$169:$F$321,B163)))*2</f>
        <v>6</v>
      </c>
      <c r="H163" s="25">
        <f>(IF(COUNTIF(课表!$H$169:$H$321,B163)&gt;=2,1,COUNTIF(课表!$H$169:$H$321,B163))+IF(COUNTIF(课表!$I$169:$I$321,B163)&gt;=2,1,COUNTIF(课表!$I$169:$I$321,B163))+IF(COUNTIF(课表!$J$169:$J$321,B163)&gt;=2,1,COUNTIF(课表!$J$169:$J$321,B163))+IF(COUNTIF(课表!$K$169:$K$321,B163)&gt;=2,1,COUNTIF(课表!$K$170:$K$321,B163)))*2</f>
        <v>0</v>
      </c>
      <c r="I163" s="25">
        <f>(IF(COUNTIF(课表!$M$169:$M$321,B163)&gt;=2,1,COUNTIF(课表!$M$169:$M$321,B163))+IF(COUNTIF(课表!$N$169:$N$321,B163)&gt;=2,1,COUNTIF(课表!$N$169:$N$321,B163))+IF(COUNTIF(课表!$O$169:$O$321,B163)&gt;=2,1,COUNTIF(课表!$O$169:$O$321,B163))+IF(COUNTIF(课表!$P$169:$P$321,B163)&gt;=2,1,COUNTIF(课表!$P$169:$P$321,B163)))*2</f>
        <v>6</v>
      </c>
      <c r="J163" s="25">
        <f>(IF(COUNTIF(课表!$R$169:$R$321,B163)&gt;=2,1,COUNTIF(课表!$R$169:$R$321,B163))+IF(COUNTIF(课表!$S$169:$S$321,B163)&gt;=2,1,COUNTIF(课表!$S$169:$S$321,B163))+IF(COUNTIF(课表!$T$169:$T$321,B163)&gt;=2,1,COUNTIF(课表!$T$169:$T$321,B163))+IF(COUNTIF(课表!$U$169:$U$321,B163)&gt;=2,1,COUNTIF(课表!$U$169:$U$321,B163)))*2</f>
        <v>6</v>
      </c>
      <c r="K163" s="25">
        <f>(IF(COUNTIF(课表!$W$169:$W$321,B163)&gt;=2,1,COUNTIF(课表!$W$169:$W$321,B163))+IF(COUNTIF(课表!$X$169:$X$321,B163)&gt;=2,1,COUNTIF(课表!$X$169:$X$321,B163)))*2+(IF(COUNTIF(课表!$Y$169:$Y$321,B163)&gt;=2,1,COUNTIF(课表!$Y$169:$Y$321,B163))+IF(COUNTIF(课表!$Z$169:$Z$321,B163)&gt;=2,1,COUNTIF(课表!$Z$169:$Z$321,B163)))*2</f>
        <v>0</v>
      </c>
      <c r="L163" s="25">
        <f>(IF(COUNTIF(课表!$AA$169:$AA$321,B163)&gt;=2,1,COUNTIF(课表!$AA$169:$AA$321,B163))+IF(COUNTIF(课表!$AB$169:$AB$321,B163)&gt;=2,1,COUNTIF(课表!$AB$169:$AB$321,B163))+IF(COUNTIF(课表!$AC$169:$AC$321,B163)&gt;=2,1,COUNTIF(课表!$AC$169:$AC$321,B163))+IF(COUNTIF(课表!$AD$169:$AD$321,B163)&gt;=2,1,COUNTIF(课表!$AD$169:$AD$321,B163)))*2</f>
        <v>6</v>
      </c>
      <c r="M163" s="25">
        <f>(IF(COUNTIF(课表!$AE$169:$AE$321,B163)&gt;=2,1,COUNTIF(课表!$AE$169:$AE$321,B163))+IF(COUNTIF(课表!$AF$169:$AF$321,B163)&gt;=2,1,COUNTIF(课表!$AF$169:$AF$321,B163))+IF(COUNTIF(课表!$AG$169:$AG$321,B163)&gt;=2,1,COUNTIF(课表!$AG$169:$AG$321,B163))+IF(COUNTIF(课表!$AH$169:$AH$321,B163)&gt;=2,1,COUNTIF(课表!$AH$169:$AH$321,B163)))*2</f>
        <v>0</v>
      </c>
      <c r="N163" s="25">
        <f t="shared" si="5"/>
        <v>24</v>
      </c>
    </row>
    <row r="164" ht="20.1" customHeight="1" spans="1:14">
      <c r="A164" s="22">
        <v>162</v>
      </c>
      <c r="B164" s="23" t="s">
        <v>1445</v>
      </c>
      <c r="C164" s="24" t="str">
        <f>VLOOKUP(B164,教师基础数据!$B$2:$G4590,3,FALSE)</f>
        <v>人文系</v>
      </c>
      <c r="D164" s="24" t="str">
        <f>VLOOKUP(B164,教师基础数据!$B$2:$G529,4,FALSE)</f>
        <v>专职</v>
      </c>
      <c r="E164" s="24" t="str">
        <f>VLOOKUP(B164,教师基础数据!$B$2:$G4562,5,FALSE)</f>
        <v>体育教研室</v>
      </c>
      <c r="F164" s="22">
        <f t="shared" si="4"/>
        <v>4</v>
      </c>
      <c r="G164" s="25">
        <f>(IF(COUNTIF(课表!$C$169:$C$321,B164)&gt;=2,1,COUNTIF(课表!$C$169:$C$321,B164))+IF(COUNTIF(课表!$D$169:$D$321,B164)&gt;=2,1,COUNTIF(课表!D$169:$D$321,B164))+IF(COUNTIF(课表!$E$170:$E$321,B164)&gt;=2,1,COUNTIF(课表!$E$170:$E$321,B164))+IF(COUNTIF(课表!$F$169:$F$321,B164)&gt;=2,1,COUNTIF(课表!$F$169:$F$321,B164)))*2</f>
        <v>6</v>
      </c>
      <c r="H164" s="25">
        <f>(IF(COUNTIF(课表!$H$169:$H$321,B164)&gt;=2,1,COUNTIF(课表!$H$169:$H$321,B164))+IF(COUNTIF(课表!$I$169:$I$321,B164)&gt;=2,1,COUNTIF(课表!$I$169:$I$321,B164))+IF(COUNTIF(课表!$J$169:$J$321,B164)&gt;=2,1,COUNTIF(课表!$J$169:$J$321,B164))+IF(COUNTIF(课表!$K$169:$K$321,B164)&gt;=2,1,COUNTIF(课表!$K$170:$K$321,B164)))*2</f>
        <v>6</v>
      </c>
      <c r="I164" s="25">
        <f>(IF(COUNTIF(课表!$M$169:$M$321,B164)&gt;=2,1,COUNTIF(课表!$M$169:$M$321,B164))+IF(COUNTIF(课表!$N$169:$N$321,B164)&gt;=2,1,COUNTIF(课表!$N$169:$N$321,B164))+IF(COUNTIF(课表!$O$169:$O$321,B164)&gt;=2,1,COUNTIF(课表!$O$169:$O$321,B164))+IF(COUNTIF(课表!$P$169:$P$321,B164)&gt;=2,1,COUNTIF(课表!$P$169:$P$321,B164)))*2</f>
        <v>6</v>
      </c>
      <c r="J164" s="25">
        <f>(IF(COUNTIF(课表!$R$169:$R$321,B164)&gt;=2,1,COUNTIF(课表!$R$169:$R$321,B164))+IF(COUNTIF(课表!$S$169:$S$321,B164)&gt;=2,1,COUNTIF(课表!$S$169:$S$321,B164))+IF(COUNTIF(课表!$T$169:$T$321,B164)&gt;=2,1,COUNTIF(课表!$T$169:$T$321,B164))+IF(COUNTIF(课表!$U$169:$U$321,B164)&gt;=2,1,COUNTIF(课表!$U$169:$U$321,B164)))*2</f>
        <v>6</v>
      </c>
      <c r="K164" s="25">
        <f>(IF(COUNTIF(课表!$W$169:$W$321,B164)&gt;=2,1,COUNTIF(课表!$W$169:$W$321,B164))+IF(COUNTIF(课表!$X$169:$X$321,B164)&gt;=2,1,COUNTIF(课表!$X$169:$X$321,B164)))*2+(IF(COUNTIF(课表!$Y$169:$Y$321,B164)&gt;=2,1,COUNTIF(课表!$Y$169:$Y$321,B164))+IF(COUNTIF(课表!$Z$169:$Z$321,B164)&gt;=2,1,COUNTIF(课表!$Z$169:$Z$321,B164)))*2</f>
        <v>0</v>
      </c>
      <c r="L164" s="25">
        <f>(IF(COUNTIF(课表!$AA$169:$AA$321,B164)&gt;=2,1,COUNTIF(课表!$AA$169:$AA$321,B164))+IF(COUNTIF(课表!$AB$169:$AB$321,B164)&gt;=2,1,COUNTIF(课表!$AB$169:$AB$321,B164))+IF(COUNTIF(课表!$AC$169:$AC$321,B164)&gt;=2,1,COUNTIF(课表!$AC$169:$AC$321,B164))+IF(COUNTIF(课表!$AD$169:$AD$321,B164)&gt;=2,1,COUNTIF(课表!$AD$169:$AD$321,B164)))*2</f>
        <v>0</v>
      </c>
      <c r="M164" s="25">
        <f>(IF(COUNTIF(课表!$AE$169:$AE$321,B164)&gt;=2,1,COUNTIF(课表!$AE$169:$AE$321,B164))+IF(COUNTIF(课表!$AF$169:$AF$321,B164)&gt;=2,1,COUNTIF(课表!$AF$169:$AF$321,B164))+IF(COUNTIF(课表!$AG$169:$AG$321,B164)&gt;=2,1,COUNTIF(课表!$AG$169:$AG$321,B164))+IF(COUNTIF(课表!$AH$169:$AH$321,B164)&gt;=2,1,COUNTIF(课表!$AH$169:$AH$321,B164)))*2</f>
        <v>0</v>
      </c>
      <c r="N164" s="25">
        <f t="shared" si="5"/>
        <v>24</v>
      </c>
    </row>
    <row r="165" ht="20.1" customHeight="1" spans="1:14">
      <c r="A165" s="22">
        <v>163</v>
      </c>
      <c r="B165" s="23" t="s">
        <v>1440</v>
      </c>
      <c r="C165" s="24" t="str">
        <f>VLOOKUP(B165,教师基础数据!$B$2:$G4816,3,FALSE)</f>
        <v>人文系</v>
      </c>
      <c r="D165" s="24" t="str">
        <f>VLOOKUP(B165,教师基础数据!$B$2:$G619,4,FALSE)</f>
        <v>专职</v>
      </c>
      <c r="E165" s="24" t="str">
        <f>VLOOKUP(B165,教师基础数据!$B$2:$G4652,5,FALSE)</f>
        <v>体育教研室</v>
      </c>
      <c r="F165" s="22">
        <f t="shared" si="4"/>
        <v>4</v>
      </c>
      <c r="G165" s="25">
        <f>(IF(COUNTIF(课表!$C$169:$C$321,B165)&gt;=2,1,COUNTIF(课表!$C$169:$C$321,B165))+IF(COUNTIF(课表!$D$169:$D$321,B165)&gt;=2,1,COUNTIF(课表!D$169:$D$321,B165))+IF(COUNTIF(课表!$E$170:$E$321,B165)&gt;=2,1,COUNTIF(课表!$E$170:$E$321,B165))+IF(COUNTIF(课表!$F$169:$F$321,B165)&gt;=2,1,COUNTIF(课表!$F$169:$F$321,B165)))*2</f>
        <v>6</v>
      </c>
      <c r="H165" s="25">
        <f>(IF(COUNTIF(课表!$H$169:$H$321,B165)&gt;=2,1,COUNTIF(课表!$H$169:$H$321,B165))+IF(COUNTIF(课表!$I$169:$I$321,B165)&gt;=2,1,COUNTIF(课表!$I$169:$I$321,B165))+IF(COUNTIF(课表!$J$169:$J$321,B165)&gt;=2,1,COUNTIF(课表!$J$169:$J$321,B165))+IF(COUNTIF(课表!$K$169:$K$321,B165)&gt;=2,1,COUNTIF(课表!$K$170:$K$321,B165)))*2</f>
        <v>6</v>
      </c>
      <c r="I165" s="25">
        <f>(IF(COUNTIF(课表!$M$169:$M$321,B165)&gt;=2,1,COUNTIF(课表!$M$169:$M$321,B165))+IF(COUNTIF(课表!$N$169:$N$321,B165)&gt;=2,1,COUNTIF(课表!$N$169:$N$321,B165))+IF(COUNTIF(课表!$O$169:$O$321,B165)&gt;=2,1,COUNTIF(课表!$O$169:$O$321,B165))+IF(COUNTIF(课表!$P$169:$P$321,B165)&gt;=2,1,COUNTIF(课表!$P$169:$P$321,B165)))*2</f>
        <v>0</v>
      </c>
      <c r="J165" s="25">
        <f>(IF(COUNTIF(课表!$R$169:$R$321,B165)&gt;=2,1,COUNTIF(课表!$R$169:$R$321,B165))+IF(COUNTIF(课表!$S$169:$S$321,B165)&gt;=2,1,COUNTIF(课表!$S$169:$S$321,B165))+IF(COUNTIF(课表!$T$169:$T$321,B165)&gt;=2,1,COUNTIF(课表!$T$169:$T$321,B165))+IF(COUNTIF(课表!$U$169:$U$321,B165)&gt;=2,1,COUNTIF(课表!$U$169:$U$321,B165)))*2</f>
        <v>6</v>
      </c>
      <c r="K165" s="25">
        <f>(IF(COUNTIF(课表!$W$169:$W$321,B165)&gt;=2,1,COUNTIF(课表!$W$169:$W$321,B165))+IF(COUNTIF(课表!$X$169:$X$321,B165)&gt;=2,1,COUNTIF(课表!$X$169:$X$321,B165)))*2+(IF(COUNTIF(课表!$Y$169:$Y$321,B165)&gt;=2,1,COUNTIF(课表!$Y$169:$Y$321,B165))+IF(COUNTIF(课表!$Z$169:$Z$321,B165)&gt;=2,1,COUNTIF(课表!$Z$169:$Z$321,B165)))*2</f>
        <v>0</v>
      </c>
      <c r="L165" s="25">
        <f>(IF(COUNTIF(课表!$AA$169:$AA$321,B165)&gt;=2,1,COUNTIF(课表!$AA$169:$AA$321,B165))+IF(COUNTIF(课表!$AB$169:$AB$321,B165)&gt;=2,1,COUNTIF(课表!$AB$169:$AB$321,B165))+IF(COUNTIF(课表!$AC$169:$AC$321,B165)&gt;=2,1,COUNTIF(课表!$AC$169:$AC$321,B165))+IF(COUNTIF(课表!$AD$169:$AD$321,B165)&gt;=2,1,COUNTIF(课表!$AD$169:$AD$321,B165)))*2</f>
        <v>6</v>
      </c>
      <c r="M165" s="25">
        <f>(IF(COUNTIF(课表!$AE$169:$AE$321,B165)&gt;=2,1,COUNTIF(课表!$AE$169:$AE$321,B165))+IF(COUNTIF(课表!$AF$169:$AF$321,B165)&gt;=2,1,COUNTIF(课表!$AF$169:$AF$321,B165))+IF(COUNTIF(课表!$AG$169:$AG$321,B165)&gt;=2,1,COUNTIF(课表!$AG$169:$AG$321,B165))+IF(COUNTIF(课表!$AH$169:$AH$321,B165)&gt;=2,1,COUNTIF(课表!$AH$169:$AH$321,B165)))*2</f>
        <v>4</v>
      </c>
      <c r="N165" s="25">
        <f t="shared" si="5"/>
        <v>28</v>
      </c>
    </row>
    <row r="166" ht="20.1" customHeight="1" spans="1:14">
      <c r="A166" s="22">
        <v>164</v>
      </c>
      <c r="B166" s="23" t="s">
        <v>1455</v>
      </c>
      <c r="C166" s="24" t="str">
        <f>VLOOKUP(B166,教师基础数据!$B$2:$G4653,3,FALSE)</f>
        <v>人文系</v>
      </c>
      <c r="D166" s="24" t="str">
        <f>VLOOKUP(B166,教师基础数据!$B$2:$G666,4,FALSE)</f>
        <v>专职</v>
      </c>
      <c r="E166" s="24" t="str">
        <f>VLOOKUP(B166,教师基础数据!$B$2:$G4699,5,FALSE)</f>
        <v>体育教研室</v>
      </c>
      <c r="F166" s="22">
        <f t="shared" si="4"/>
        <v>4</v>
      </c>
      <c r="G166" s="25">
        <f>(IF(COUNTIF(课表!$C$169:$C$321,B166)&gt;=2,1,COUNTIF(课表!$C$169:$C$321,B166))+IF(COUNTIF(课表!$D$169:$D$321,B166)&gt;=2,1,COUNTIF(课表!D$169:$D$321,B166))+IF(COUNTIF(课表!$E$170:$E$321,B166)&gt;=2,1,COUNTIF(课表!$E$170:$E$321,B166))+IF(COUNTIF(课表!$F$169:$F$321,B166)&gt;=2,1,COUNTIF(课表!$F$169:$F$321,B166)))*2</f>
        <v>6</v>
      </c>
      <c r="H166" s="25">
        <f>(IF(COUNTIF(课表!$H$169:$H$321,B166)&gt;=2,1,COUNTIF(课表!$H$169:$H$321,B166))+IF(COUNTIF(课表!$I$169:$I$321,B166)&gt;=2,1,COUNTIF(课表!$I$169:$I$321,B166))+IF(COUNTIF(课表!$J$169:$J$321,B166)&gt;=2,1,COUNTIF(课表!$J$169:$J$321,B166))+IF(COUNTIF(课表!$K$169:$K$321,B166)&gt;=2,1,COUNTIF(课表!$K$170:$K$321,B166)))*2</f>
        <v>6</v>
      </c>
      <c r="I166" s="25">
        <f>(IF(COUNTIF(课表!$M$169:$M$321,B166)&gt;=2,1,COUNTIF(课表!$M$169:$M$321,B166))+IF(COUNTIF(课表!$N$169:$N$321,B166)&gt;=2,1,COUNTIF(课表!$N$169:$N$321,B166))+IF(COUNTIF(课表!$O$169:$O$321,B166)&gt;=2,1,COUNTIF(课表!$O$169:$O$321,B166))+IF(COUNTIF(课表!$P$169:$P$321,B166)&gt;=2,1,COUNTIF(课表!$P$169:$P$321,B166)))*2</f>
        <v>6</v>
      </c>
      <c r="J166" s="25">
        <f>(IF(COUNTIF(课表!$R$169:$R$321,B166)&gt;=2,1,COUNTIF(课表!$R$169:$R$321,B166))+IF(COUNTIF(课表!$S$169:$S$321,B166)&gt;=2,1,COUNTIF(课表!$S$169:$S$321,B166))+IF(COUNTIF(课表!$T$169:$T$321,B166)&gt;=2,1,COUNTIF(课表!$T$169:$T$321,B166))+IF(COUNTIF(课表!$U$169:$U$321,B166)&gt;=2,1,COUNTIF(课表!$U$169:$U$321,B166)))*2</f>
        <v>6</v>
      </c>
      <c r="K166" s="25">
        <f>(IF(COUNTIF(课表!$W$169:$W$321,B166)&gt;=2,1,COUNTIF(课表!$W$169:$W$321,B166))+IF(COUNTIF(课表!$X$169:$X$321,B166)&gt;=2,1,COUNTIF(课表!$X$169:$X$321,B166)))*2+(IF(COUNTIF(课表!$Y$169:$Y$321,B166)&gt;=2,1,COUNTIF(课表!$Y$169:$Y$321,B166))+IF(COUNTIF(课表!$Z$169:$Z$321,B166)&gt;=2,1,COUNTIF(课表!$Z$169:$Z$321,B166)))*2</f>
        <v>0</v>
      </c>
      <c r="L166" s="25">
        <f>(IF(COUNTIF(课表!$AA$169:$AA$321,B166)&gt;=2,1,COUNTIF(课表!$AA$169:$AA$321,B166))+IF(COUNTIF(课表!$AB$169:$AB$321,B166)&gt;=2,1,COUNTIF(课表!$AB$169:$AB$321,B166))+IF(COUNTIF(课表!$AC$169:$AC$321,B166)&gt;=2,1,COUNTIF(课表!$AC$169:$AC$321,B166))+IF(COUNTIF(课表!$AD$169:$AD$321,B166)&gt;=2,1,COUNTIF(课表!$AD$169:$AD$321,B166)))*2</f>
        <v>0</v>
      </c>
      <c r="M166" s="25">
        <f>(IF(COUNTIF(课表!$AE$169:$AE$321,B166)&gt;=2,1,COUNTIF(课表!$AE$169:$AE$321,B166))+IF(COUNTIF(课表!$AF$169:$AF$321,B166)&gt;=2,1,COUNTIF(课表!$AF$169:$AF$321,B166))+IF(COUNTIF(课表!$AG$169:$AG$321,B166)&gt;=2,1,COUNTIF(课表!$AG$169:$AG$321,B166))+IF(COUNTIF(课表!$AH$169:$AH$321,B166)&gt;=2,1,COUNTIF(课表!$AH$169:$AH$321,B166)))*2</f>
        <v>0</v>
      </c>
      <c r="N166" s="25">
        <f t="shared" si="5"/>
        <v>24</v>
      </c>
    </row>
    <row r="167" ht="20.1" customHeight="1" spans="1:14">
      <c r="A167" s="22">
        <v>165</v>
      </c>
      <c r="B167" s="26" t="s">
        <v>1457</v>
      </c>
      <c r="C167" s="24" t="str">
        <f>VLOOKUP(B167,教师基础数据!$B$2:$G4712,3,FALSE)</f>
        <v>人文系</v>
      </c>
      <c r="D167" s="24" t="str">
        <f>VLOOKUP(B167,教师基础数据!$B$2:$G711,4,FALSE)</f>
        <v>专职</v>
      </c>
      <c r="E167" s="24" t="str">
        <f>VLOOKUP(B167,教师基础数据!$B$2:$G4745,5,FALSE)</f>
        <v>体育教研室</v>
      </c>
      <c r="F167" s="22">
        <f t="shared" si="4"/>
        <v>4</v>
      </c>
      <c r="G167" s="25">
        <f>(IF(COUNTIF(课表!$C$169:$C$321,B167)&gt;=2,1,COUNTIF(课表!$C$169:$C$321,B167))+IF(COUNTIF(课表!$D$169:$D$321,B167)&gt;=2,1,COUNTIF(课表!D$169:$D$321,B167))+IF(COUNTIF(课表!$E$170:$E$321,B167)&gt;=2,1,COUNTIF(课表!$E$170:$E$321,B167))+IF(COUNTIF(课表!$F$169:$F$321,B167)&gt;=2,1,COUNTIF(课表!$F$169:$F$321,B167)))*2</f>
        <v>6</v>
      </c>
      <c r="H167" s="25">
        <f>(IF(COUNTIF(课表!$H$169:$H$321,B167)&gt;=2,1,COUNTIF(课表!$H$169:$H$321,B167))+IF(COUNTIF(课表!$I$169:$I$321,B167)&gt;=2,1,COUNTIF(课表!$I$169:$I$321,B167))+IF(COUNTIF(课表!$J$169:$J$321,B167)&gt;=2,1,COUNTIF(课表!$J$169:$J$321,B167))+IF(COUNTIF(课表!$K$169:$K$321,B167)&gt;=2,1,COUNTIF(课表!$K$170:$K$321,B167)))*2</f>
        <v>4</v>
      </c>
      <c r="I167" s="25">
        <f>(IF(COUNTIF(课表!$M$169:$M$321,B167)&gt;=2,1,COUNTIF(课表!$M$169:$M$321,B167))+IF(COUNTIF(课表!$N$169:$N$321,B167)&gt;=2,1,COUNTIF(课表!$N$169:$N$321,B167))+IF(COUNTIF(课表!$O$169:$O$321,B167)&gt;=2,1,COUNTIF(课表!$O$169:$O$321,B167))+IF(COUNTIF(课表!$P$169:$P$321,B167)&gt;=2,1,COUNTIF(课表!$P$169:$P$321,B167)))*2</f>
        <v>6</v>
      </c>
      <c r="J167" s="25">
        <f>(IF(COUNTIF(课表!$R$169:$R$321,B167)&gt;=2,1,COUNTIF(课表!$R$169:$R$321,B167))+IF(COUNTIF(课表!$S$169:$S$321,B167)&gt;=2,1,COUNTIF(课表!$S$169:$S$321,B167))+IF(COUNTIF(课表!$T$169:$T$321,B167)&gt;=2,1,COUNTIF(课表!$T$169:$T$321,B167))+IF(COUNTIF(课表!$U$169:$U$321,B167)&gt;=2,1,COUNTIF(课表!$U$169:$U$321,B167)))*2</f>
        <v>6</v>
      </c>
      <c r="K167" s="25">
        <f>(IF(COUNTIF(课表!$W$169:$W$321,B167)&gt;=2,1,COUNTIF(课表!$W$169:$W$321,B167))+IF(COUNTIF(课表!$X$169:$X$321,B167)&gt;=2,1,COUNTIF(课表!$X$169:$X$321,B167)))*2+(IF(COUNTIF(课表!$Y$169:$Y$321,B167)&gt;=2,1,COUNTIF(课表!$Y$169:$Y$321,B167))+IF(COUNTIF(课表!$Z$169:$Z$321,B167)&gt;=2,1,COUNTIF(课表!$Z$169:$Z$321,B167)))*2</f>
        <v>0</v>
      </c>
      <c r="L167" s="25">
        <f>(IF(COUNTIF(课表!$AA$169:$AA$321,B167)&gt;=2,1,COUNTIF(课表!$AA$169:$AA$321,B167))+IF(COUNTIF(课表!$AB$169:$AB$321,B167)&gt;=2,1,COUNTIF(课表!$AB$169:$AB$321,B167))+IF(COUNTIF(课表!$AC$169:$AC$321,B167)&gt;=2,1,COUNTIF(课表!$AC$169:$AC$321,B167))+IF(COUNTIF(课表!$AD$169:$AD$321,B167)&gt;=2,1,COUNTIF(课表!$AD$169:$AD$321,B167)))*2</f>
        <v>0</v>
      </c>
      <c r="M167" s="25">
        <f>(IF(COUNTIF(课表!$AE$169:$AE$321,B167)&gt;=2,1,COUNTIF(课表!$AE$169:$AE$321,B167))+IF(COUNTIF(课表!$AF$169:$AF$321,B167)&gt;=2,1,COUNTIF(课表!$AF$169:$AF$321,B167))+IF(COUNTIF(课表!$AG$169:$AG$321,B167)&gt;=2,1,COUNTIF(课表!$AG$169:$AG$321,B167))+IF(COUNTIF(课表!$AH$169:$AH$321,B167)&gt;=2,1,COUNTIF(课表!$AH$169:$AH$321,B167)))*2</f>
        <v>0</v>
      </c>
      <c r="N167" s="25">
        <f t="shared" si="5"/>
        <v>22</v>
      </c>
    </row>
    <row r="168" ht="20.1" customHeight="1" spans="1:14">
      <c r="A168" s="22">
        <v>166</v>
      </c>
      <c r="B168" s="26" t="s">
        <v>1452</v>
      </c>
      <c r="C168" s="24" t="str">
        <f>VLOOKUP(B168,教师基础数据!$B$2:$G4436,3,FALSE)</f>
        <v>人文系</v>
      </c>
      <c r="D168" s="24" t="str">
        <f>VLOOKUP(B168,教师基础数据!$B$2:$G614,4,FALSE)</f>
        <v>专职</v>
      </c>
      <c r="E168" s="24" t="str">
        <f>VLOOKUP(B168,教师基础数据!$B$2:$G4647,5,FALSE)</f>
        <v>体育教研室</v>
      </c>
      <c r="F168" s="22">
        <f t="shared" si="4"/>
        <v>4</v>
      </c>
      <c r="G168" s="25">
        <f>(IF(COUNTIF(课表!$C$169:$C$321,B168)&gt;=2,1,COUNTIF(课表!$C$169:$C$321,B168))+IF(COUNTIF(课表!$D$169:$D$321,B168)&gt;=2,1,COUNTIF(课表!D$169:$D$321,B168))+IF(COUNTIF(课表!$E$170:$E$321,B168)&gt;=2,1,COUNTIF(课表!$E$170:$E$321,B168))+IF(COUNTIF(课表!$F$169:$F$321,B168)&gt;=2,1,COUNTIF(课表!$F$169:$F$321,B168)))*2</f>
        <v>6</v>
      </c>
      <c r="H168" s="25">
        <f>(IF(COUNTIF(课表!$H$169:$H$321,B168)&gt;=2,1,COUNTIF(课表!$H$169:$H$321,B168))+IF(COUNTIF(课表!$I$169:$I$321,B168)&gt;=2,1,COUNTIF(课表!$I$169:$I$321,B168))+IF(COUNTIF(课表!$J$169:$J$321,B168)&gt;=2,1,COUNTIF(课表!$J$169:$J$321,B168))+IF(COUNTIF(课表!$K$169:$K$321,B168)&gt;=2,1,COUNTIF(课表!$K$170:$K$321,B168)))*2</f>
        <v>6</v>
      </c>
      <c r="I168" s="25">
        <f>(IF(COUNTIF(课表!$M$169:$M$321,B168)&gt;=2,1,COUNTIF(课表!$M$169:$M$321,B168))+IF(COUNTIF(课表!$N$169:$N$321,B168)&gt;=2,1,COUNTIF(课表!$N$169:$N$321,B168))+IF(COUNTIF(课表!$O$169:$O$321,B168)&gt;=2,1,COUNTIF(课表!$O$169:$O$321,B168))+IF(COUNTIF(课表!$P$169:$P$321,B168)&gt;=2,1,COUNTIF(课表!$P$169:$P$321,B168)))*2</f>
        <v>0</v>
      </c>
      <c r="J168" s="25">
        <f>(IF(COUNTIF(课表!$R$169:$R$321,B168)&gt;=2,1,COUNTIF(课表!$R$169:$R$321,B168))+IF(COUNTIF(课表!$S$169:$S$321,B168)&gt;=2,1,COUNTIF(课表!$S$169:$S$321,B168))+IF(COUNTIF(课表!$T$169:$T$321,B168)&gt;=2,1,COUNTIF(课表!$T$169:$T$321,B168))+IF(COUNTIF(课表!$U$169:$U$321,B168)&gt;=2,1,COUNTIF(课表!$U$169:$U$321,B168)))*2</f>
        <v>6</v>
      </c>
      <c r="K168" s="25">
        <f>(IF(COUNTIF(课表!$W$169:$W$321,B168)&gt;=2,1,COUNTIF(课表!$W$169:$W$321,B168))+IF(COUNTIF(课表!$X$169:$X$321,B168)&gt;=2,1,COUNTIF(课表!$X$169:$X$321,B168)))*2+(IF(COUNTIF(课表!$Y$169:$Y$321,B168)&gt;=2,1,COUNTIF(课表!$Y$169:$Y$321,B168))+IF(COUNTIF(课表!$Z$169:$Z$321,B168)&gt;=2,1,COUNTIF(课表!$Z$169:$Z$321,B168)))*2</f>
        <v>0</v>
      </c>
      <c r="L168" s="25">
        <f>(IF(COUNTIF(课表!$AA$169:$AA$321,B168)&gt;=2,1,COUNTIF(课表!$AA$169:$AA$321,B168))+IF(COUNTIF(课表!$AB$169:$AB$321,B168)&gt;=2,1,COUNTIF(课表!$AB$169:$AB$321,B168))+IF(COUNTIF(课表!$AC$169:$AC$321,B168)&gt;=2,1,COUNTIF(课表!$AC$169:$AC$321,B168))+IF(COUNTIF(课表!$AD$169:$AD$321,B168)&gt;=2,1,COUNTIF(课表!$AD$169:$AD$321,B168)))*2</f>
        <v>6</v>
      </c>
      <c r="M168" s="25">
        <f>(IF(COUNTIF(课表!$AE$169:$AE$321,B168)&gt;=2,1,COUNTIF(课表!$AE$169:$AE$321,B168))+IF(COUNTIF(课表!$AF$169:$AF$321,B168)&gt;=2,1,COUNTIF(课表!$AF$169:$AF$321,B168))+IF(COUNTIF(课表!$AG$169:$AG$321,B168)&gt;=2,1,COUNTIF(课表!$AG$169:$AG$321,B168))+IF(COUNTIF(课表!$AH$169:$AH$321,B168)&gt;=2,1,COUNTIF(课表!$AH$169:$AH$321,B168)))*2</f>
        <v>0</v>
      </c>
      <c r="N168" s="25">
        <f t="shared" si="5"/>
        <v>24</v>
      </c>
    </row>
    <row r="169" ht="20.1" customHeight="1" spans="1:14">
      <c r="A169" s="22">
        <v>167</v>
      </c>
      <c r="B169" s="23" t="s">
        <v>1450</v>
      </c>
      <c r="C169" s="24" t="str">
        <f>VLOOKUP(B169,教师基础数据!$B$2:$G4453,3,FALSE)</f>
        <v>人文系</v>
      </c>
      <c r="D169" s="24" t="str">
        <f>VLOOKUP(B169,教师基础数据!$B$2:$G582,4,FALSE)</f>
        <v>专职</v>
      </c>
      <c r="E169" s="24" t="str">
        <f>VLOOKUP(B169,教师基础数据!$B$2:$G4615,5,FALSE)</f>
        <v>体育教研室</v>
      </c>
      <c r="F169" s="22">
        <f t="shared" si="4"/>
        <v>3</v>
      </c>
      <c r="G169" s="25">
        <f>(IF(COUNTIF(课表!$C$169:$C$321,B169)&gt;=2,1,COUNTIF(课表!$C$169:$C$321,B169))+IF(COUNTIF(课表!$D$169:$D$321,B169)&gt;=2,1,COUNTIF(课表!D$169:$D$321,B169))+IF(COUNTIF(课表!$E$170:$E$321,B169)&gt;=2,1,COUNTIF(课表!$E$170:$E$321,B169))+IF(COUNTIF(课表!$F$169:$F$321,B169)&gt;=2,1,COUNTIF(课表!$F$169:$F$321,B169)))*2</f>
        <v>0</v>
      </c>
      <c r="H169" s="25">
        <f>(IF(COUNTIF(课表!$H$169:$H$321,B169)&gt;=2,1,COUNTIF(课表!$H$169:$H$321,B169))+IF(COUNTIF(课表!$I$169:$I$321,B169)&gt;=2,1,COUNTIF(课表!$I$169:$I$321,B169))+IF(COUNTIF(课表!$J$169:$J$321,B169)&gt;=2,1,COUNTIF(课表!$J$169:$J$321,B169))+IF(COUNTIF(课表!$K$169:$K$321,B169)&gt;=2,1,COUNTIF(课表!$K$170:$K$321,B169)))*2</f>
        <v>4</v>
      </c>
      <c r="I169" s="25">
        <f>(IF(COUNTIF(课表!$M$169:$M$321,B169)&gt;=2,1,COUNTIF(课表!$M$169:$M$321,B169))+IF(COUNTIF(课表!$N$169:$N$321,B169)&gt;=2,1,COUNTIF(课表!$N$169:$N$321,B169))+IF(COUNTIF(课表!$O$169:$O$321,B169)&gt;=2,1,COUNTIF(课表!$O$169:$O$321,B169))+IF(COUNTIF(课表!$P$169:$P$321,B169)&gt;=2,1,COUNTIF(课表!$P$169:$P$321,B169)))*2</f>
        <v>4</v>
      </c>
      <c r="J169" s="25">
        <f>(IF(COUNTIF(课表!$R$169:$R$321,B169)&gt;=2,1,COUNTIF(课表!$R$169:$R$321,B169))+IF(COUNTIF(课表!$S$169:$S$321,B169)&gt;=2,1,COUNTIF(课表!$S$169:$S$321,B169))+IF(COUNTIF(课表!$T$169:$T$321,B169)&gt;=2,1,COUNTIF(课表!$T$169:$T$321,B169))+IF(COUNTIF(课表!$U$169:$U$321,B169)&gt;=2,1,COUNTIF(课表!$U$169:$U$321,B169)))*2</f>
        <v>4</v>
      </c>
      <c r="K169" s="25">
        <f>(IF(COUNTIF(课表!$W$169:$W$321,B169)&gt;=2,1,COUNTIF(课表!$W$169:$W$321,B169))+IF(COUNTIF(课表!$X$169:$X$321,B169)&gt;=2,1,COUNTIF(课表!$X$169:$X$321,B169)))*2+(IF(COUNTIF(课表!$Y$169:$Y$321,B169)&gt;=2,1,COUNTIF(课表!$Y$169:$Y$321,B169))+IF(COUNTIF(课表!$Z$169:$Z$321,B169)&gt;=2,1,COUNTIF(课表!$Z$169:$Z$321,B169)))*2</f>
        <v>0</v>
      </c>
      <c r="L169" s="25">
        <f>(IF(COUNTIF(课表!$AA$169:$AA$321,B169)&gt;=2,1,COUNTIF(课表!$AA$169:$AA$321,B169))+IF(COUNTIF(课表!$AB$169:$AB$321,B169)&gt;=2,1,COUNTIF(课表!$AB$169:$AB$321,B169))+IF(COUNTIF(课表!$AC$169:$AC$321,B169)&gt;=2,1,COUNTIF(课表!$AC$169:$AC$321,B169))+IF(COUNTIF(课表!$AD$169:$AD$321,B169)&gt;=2,1,COUNTIF(课表!$AD$169:$AD$321,B169)))*2</f>
        <v>0</v>
      </c>
      <c r="M169" s="25">
        <f>(IF(COUNTIF(课表!$AE$169:$AE$321,B169)&gt;=2,1,COUNTIF(课表!$AE$169:$AE$321,B169))+IF(COUNTIF(课表!$AF$169:$AF$321,B169)&gt;=2,1,COUNTIF(课表!$AF$169:$AF$321,B169))+IF(COUNTIF(课表!$AG$169:$AG$321,B169)&gt;=2,1,COUNTIF(课表!$AG$169:$AG$321,B169))+IF(COUNTIF(课表!$AH$169:$AH$321,B169)&gt;=2,1,COUNTIF(课表!$AH$169:$AH$321,B169)))*2</f>
        <v>0</v>
      </c>
      <c r="N169" s="25">
        <f t="shared" si="5"/>
        <v>12</v>
      </c>
    </row>
    <row r="170" ht="20.1" customHeight="1" spans="1:14">
      <c r="A170" s="22">
        <v>168</v>
      </c>
      <c r="B170" s="23" t="s">
        <v>1134</v>
      </c>
      <c r="C170" s="24" t="str">
        <f>VLOOKUP(B170,教师基础数据!$B$2:$G4759,3,FALSE)</f>
        <v>人文系</v>
      </c>
      <c r="D170" s="24" t="str">
        <f>VLOOKUP(B170,教师基础数据!$B$2:$G485,4,FALSE)</f>
        <v>外聘</v>
      </c>
      <c r="E170" s="24" t="str">
        <f>VLOOKUP(B170,教师基础数据!$B$2:$G4518,5,FALSE)</f>
        <v>英语教研室</v>
      </c>
      <c r="F170" s="22">
        <f t="shared" si="4"/>
        <v>2</v>
      </c>
      <c r="G170" s="25">
        <f>(IF(COUNTIF(课表!$C$169:$C$321,B170)&gt;=2,1,COUNTIF(课表!$C$169:$C$321,B170))+IF(COUNTIF(课表!$D$169:$D$321,B170)&gt;=2,1,COUNTIF(课表!D$169:$D$321,B170))+IF(COUNTIF(课表!$E$170:$E$321,B170)&gt;=2,1,COUNTIF(课表!$E$170:$E$321,B170))+IF(COUNTIF(课表!$F$169:$F$321,B170)&gt;=2,1,COUNTIF(课表!$F$169:$F$321,B170)))*2</f>
        <v>4</v>
      </c>
      <c r="H170" s="25">
        <f>(IF(COUNTIF(课表!$H$169:$H$321,B170)&gt;=2,1,COUNTIF(课表!$H$169:$H$321,B170))+IF(COUNTIF(课表!$I$169:$I$321,B170)&gt;=2,1,COUNTIF(课表!$I$169:$I$321,B170))+IF(COUNTIF(课表!$J$169:$J$321,B170)&gt;=2,1,COUNTIF(课表!$J$169:$J$321,B170))+IF(COUNTIF(课表!$K$169:$K$321,B170)&gt;=2,1,COUNTIF(课表!$K$170:$K$321,B170)))*2</f>
        <v>0</v>
      </c>
      <c r="I170" s="25">
        <f>(IF(COUNTIF(课表!$M$169:$M$321,B170)&gt;=2,1,COUNTIF(课表!$M$169:$M$321,B170))+IF(COUNTIF(课表!$N$169:$N$321,B170)&gt;=2,1,COUNTIF(课表!$N$169:$N$321,B170))+IF(COUNTIF(课表!$O$169:$O$321,B170)&gt;=2,1,COUNTIF(课表!$O$169:$O$321,B170))+IF(COUNTIF(课表!$P$169:$P$321,B170)&gt;=2,1,COUNTIF(课表!$P$169:$P$321,B170)))*2</f>
        <v>0</v>
      </c>
      <c r="J170" s="25">
        <f>(IF(COUNTIF(课表!$R$169:$R$321,B170)&gt;=2,1,COUNTIF(课表!$R$169:$R$321,B170))+IF(COUNTIF(课表!$S$169:$S$321,B170)&gt;=2,1,COUNTIF(课表!$S$169:$S$321,B170))+IF(COUNTIF(课表!$T$169:$T$321,B170)&gt;=2,1,COUNTIF(课表!$T$169:$T$321,B170))+IF(COUNTIF(课表!$U$169:$U$321,B170)&gt;=2,1,COUNTIF(课表!$U$169:$U$321,B170)))*2</f>
        <v>4</v>
      </c>
      <c r="K170" s="25">
        <f>(IF(COUNTIF(课表!$W$169:$W$321,B170)&gt;=2,1,COUNTIF(课表!$W$169:$W$321,B170))+IF(COUNTIF(课表!$X$169:$X$321,B170)&gt;=2,1,COUNTIF(课表!$X$169:$X$321,B170)))*2+(IF(COUNTIF(课表!$Y$169:$Y$321,B170)&gt;=2,1,COUNTIF(课表!$Y$169:$Y$321,B170))+IF(COUNTIF(课表!$Z$169:$Z$321,B170)&gt;=2,1,COUNTIF(课表!$Z$169:$Z$321,B170)))*2</f>
        <v>0</v>
      </c>
      <c r="L170" s="25">
        <f>(IF(COUNTIF(课表!$AA$169:$AA$321,B170)&gt;=2,1,COUNTIF(课表!$AA$169:$AA$321,B170))+IF(COUNTIF(课表!$AB$169:$AB$321,B170)&gt;=2,1,COUNTIF(课表!$AB$169:$AB$321,B170))+IF(COUNTIF(课表!$AC$169:$AC$321,B170)&gt;=2,1,COUNTIF(课表!$AC$169:$AC$321,B170))+IF(COUNTIF(课表!$AD$169:$AD$321,B170)&gt;=2,1,COUNTIF(课表!$AD$169:$AD$321,B170)))*2</f>
        <v>0</v>
      </c>
      <c r="M170" s="25">
        <f>(IF(COUNTIF(课表!$AE$169:$AE$321,B170)&gt;=2,1,COUNTIF(课表!$AE$169:$AE$321,B170))+IF(COUNTIF(课表!$AF$169:$AF$321,B170)&gt;=2,1,COUNTIF(课表!$AF$169:$AF$321,B170))+IF(COUNTIF(课表!$AG$169:$AG$321,B170)&gt;=2,1,COUNTIF(课表!$AG$169:$AG$321,B170))+IF(COUNTIF(课表!$AH$169:$AH$321,B170)&gt;=2,1,COUNTIF(课表!$AH$169:$AH$321,B170)))*2</f>
        <v>0</v>
      </c>
      <c r="N170" s="25">
        <f t="shared" si="5"/>
        <v>8</v>
      </c>
    </row>
    <row r="171" ht="20.1" customHeight="1" spans="1:14">
      <c r="A171" s="22">
        <v>169</v>
      </c>
      <c r="B171" s="26" t="s">
        <v>1001</v>
      </c>
      <c r="C171" s="24" t="str">
        <f>VLOOKUP(B171,教师基础数据!$B$2:$G4657,3,FALSE)</f>
        <v>人文系</v>
      </c>
      <c r="D171" s="24" t="str">
        <f>VLOOKUP(B171,教师基础数据!$B$2:$G544,4,FALSE)</f>
        <v>外聘</v>
      </c>
      <c r="E171" s="24" t="str">
        <f>VLOOKUP(B171,教师基础数据!$B$2:$G4577,5,FALSE)</f>
        <v>英语教研室</v>
      </c>
      <c r="F171" s="22">
        <f t="shared" si="4"/>
        <v>3</v>
      </c>
      <c r="G171" s="25">
        <f>(IF(COUNTIF(课表!$C$169:$C$321,B171)&gt;=2,1,COUNTIF(课表!$C$169:$C$321,B171))+IF(COUNTIF(课表!$D$169:$D$321,B171)&gt;=2,1,COUNTIF(课表!D$169:$D$321,B171))+IF(COUNTIF(课表!$E$170:$E$321,B171)&gt;=2,1,COUNTIF(课表!$E$170:$E$321,B171))+IF(COUNTIF(课表!$F$169:$F$321,B171)&gt;=2,1,COUNTIF(课表!$F$169:$F$321,B171)))*2</f>
        <v>0</v>
      </c>
      <c r="H171" s="25">
        <f>(IF(COUNTIF(课表!$H$169:$H$321,B171)&gt;=2,1,COUNTIF(课表!$H$169:$H$321,B171))+IF(COUNTIF(课表!$I$169:$I$321,B171)&gt;=2,1,COUNTIF(课表!$I$169:$I$321,B171))+IF(COUNTIF(课表!$J$169:$J$321,B171)&gt;=2,1,COUNTIF(课表!$J$169:$J$321,B171))+IF(COUNTIF(课表!$K$169:$K$321,B171)&gt;=2,1,COUNTIF(课表!$K$170:$K$321,B171)))*2</f>
        <v>0</v>
      </c>
      <c r="I171" s="25">
        <f>(IF(COUNTIF(课表!$M$169:$M$321,B171)&gt;=2,1,COUNTIF(课表!$M$169:$M$321,B171))+IF(COUNTIF(课表!$N$169:$N$321,B171)&gt;=2,1,COUNTIF(课表!$N$169:$N$321,B171))+IF(COUNTIF(课表!$O$169:$O$321,B171)&gt;=2,1,COUNTIF(课表!$O$169:$O$321,B171))+IF(COUNTIF(课表!$P$169:$P$321,B171)&gt;=2,1,COUNTIF(课表!$P$169:$P$321,B171)))*2</f>
        <v>4</v>
      </c>
      <c r="J171" s="25">
        <f>(IF(COUNTIF(课表!$R$169:$R$321,B171)&gt;=2,1,COUNTIF(课表!$R$169:$R$321,B171))+IF(COUNTIF(课表!$S$169:$S$321,B171)&gt;=2,1,COUNTIF(课表!$S$169:$S$321,B171))+IF(COUNTIF(课表!$T$169:$T$321,B171)&gt;=2,1,COUNTIF(课表!$T$169:$T$321,B171))+IF(COUNTIF(课表!$U$169:$U$321,B171)&gt;=2,1,COUNTIF(课表!$U$169:$U$321,B171)))*2</f>
        <v>6</v>
      </c>
      <c r="K171" s="25">
        <f>(IF(COUNTIF(课表!$W$169:$W$321,B171)&gt;=2,1,COUNTIF(课表!$W$169:$W$321,B171))+IF(COUNTIF(课表!$X$169:$X$321,B171)&gt;=2,1,COUNTIF(课表!$X$169:$X$321,B171)))*2+(IF(COUNTIF(课表!$Y$169:$Y$321,B171)&gt;=2,1,COUNTIF(课表!$Y$169:$Y$321,B171))+IF(COUNTIF(课表!$Z$169:$Z$321,B171)&gt;=2,1,COUNTIF(课表!$Z$169:$Z$321,B171)))*2</f>
        <v>4</v>
      </c>
      <c r="L171" s="25">
        <f>(IF(COUNTIF(课表!$AA$169:$AA$321,B171)&gt;=2,1,COUNTIF(课表!$AA$169:$AA$321,B171))+IF(COUNTIF(课表!$AB$169:$AB$321,B171)&gt;=2,1,COUNTIF(课表!$AB$169:$AB$321,B171))+IF(COUNTIF(课表!$AC$169:$AC$321,B171)&gt;=2,1,COUNTIF(课表!$AC$169:$AC$321,B171))+IF(COUNTIF(课表!$AD$169:$AD$321,B171)&gt;=2,1,COUNTIF(课表!$AD$169:$AD$321,B171)))*2</f>
        <v>0</v>
      </c>
      <c r="M171" s="25">
        <f>(IF(COUNTIF(课表!$AE$169:$AE$321,B171)&gt;=2,1,COUNTIF(课表!$AE$169:$AE$321,B171))+IF(COUNTIF(课表!$AF$169:$AF$321,B171)&gt;=2,1,COUNTIF(课表!$AF$169:$AF$321,B171))+IF(COUNTIF(课表!$AG$169:$AG$321,B171)&gt;=2,1,COUNTIF(课表!$AG$169:$AG$321,B171))+IF(COUNTIF(课表!$AH$169:$AH$321,B171)&gt;=2,1,COUNTIF(课表!$AH$169:$AH$321,B171)))*2</f>
        <v>0</v>
      </c>
      <c r="N171" s="25">
        <f t="shared" si="5"/>
        <v>14</v>
      </c>
    </row>
    <row r="172" ht="20.1" customHeight="1" spans="1:14">
      <c r="A172" s="22">
        <v>170</v>
      </c>
      <c r="B172" s="26" t="s">
        <v>1638</v>
      </c>
      <c r="C172" s="24" t="str">
        <f>VLOOKUP(B172,教师基础数据!$B$2:$G4543,3,FALSE)</f>
        <v>人文系</v>
      </c>
      <c r="D172" s="24" t="str">
        <f>VLOOKUP(B172,教师基础数据!$B$2:$G618,4,FALSE)</f>
        <v>外聘</v>
      </c>
      <c r="E172" s="24" t="str">
        <f>VLOOKUP(B172,教师基础数据!$B$2:$G4651,5,FALSE)</f>
        <v>英语教研室</v>
      </c>
      <c r="F172" s="22">
        <f t="shared" si="4"/>
        <v>0</v>
      </c>
      <c r="G172" s="25">
        <f>(IF(COUNTIF(课表!$C$169:$C$321,B172)&gt;=2,1,COUNTIF(课表!$C$169:$C$321,B172))+IF(COUNTIF(课表!$D$169:$D$321,B172)&gt;=2,1,COUNTIF(课表!D$169:$D$321,B172))+IF(COUNTIF(课表!$E$170:$E$321,B172)&gt;=2,1,COUNTIF(课表!$E$170:$E$321,B172))+IF(COUNTIF(课表!$F$169:$F$321,B172)&gt;=2,1,COUNTIF(课表!$F$169:$F$321,B172)))*2</f>
        <v>0</v>
      </c>
      <c r="H172" s="25">
        <f>(IF(COUNTIF(课表!$H$169:$H$321,B172)&gt;=2,1,COUNTIF(课表!$H$169:$H$321,B172))+IF(COUNTIF(课表!$I$169:$I$321,B172)&gt;=2,1,COUNTIF(课表!$I$169:$I$321,B172))+IF(COUNTIF(课表!$J$169:$J$321,B172)&gt;=2,1,COUNTIF(课表!$J$169:$J$321,B172))+IF(COUNTIF(课表!$K$169:$K$321,B172)&gt;=2,1,COUNTIF(课表!$K$170:$K$321,B172)))*2</f>
        <v>0</v>
      </c>
      <c r="I172" s="25">
        <f>(IF(COUNTIF(课表!$M$169:$M$321,B172)&gt;=2,1,COUNTIF(课表!$M$169:$M$321,B172))+IF(COUNTIF(课表!$N$169:$N$321,B172)&gt;=2,1,COUNTIF(课表!$N$169:$N$321,B172))+IF(COUNTIF(课表!$O$169:$O$321,B172)&gt;=2,1,COUNTIF(课表!$O$169:$O$321,B172))+IF(COUNTIF(课表!$P$169:$P$321,B172)&gt;=2,1,COUNTIF(课表!$P$169:$P$321,B172)))*2</f>
        <v>0</v>
      </c>
      <c r="J172" s="25">
        <f>(IF(COUNTIF(课表!$R$169:$R$321,B172)&gt;=2,1,COUNTIF(课表!$R$169:$R$321,B172))+IF(COUNTIF(课表!$S$169:$S$321,B172)&gt;=2,1,COUNTIF(课表!$S$169:$S$321,B172))+IF(COUNTIF(课表!$T$169:$T$321,B172)&gt;=2,1,COUNTIF(课表!$T$169:$T$321,B172))+IF(COUNTIF(课表!$U$169:$U$321,B172)&gt;=2,1,COUNTIF(课表!$U$169:$U$321,B172)))*2</f>
        <v>0</v>
      </c>
      <c r="K172" s="25">
        <f>(IF(COUNTIF(课表!$W$169:$W$321,B172)&gt;=2,1,COUNTIF(课表!$W$169:$W$321,B172))+IF(COUNTIF(课表!$X$169:$X$321,B172)&gt;=2,1,COUNTIF(课表!$X$169:$X$321,B172)))*2+(IF(COUNTIF(课表!$Y$169:$Y$321,B172)&gt;=2,1,COUNTIF(课表!$Y$169:$Y$321,B172))+IF(COUNTIF(课表!$Z$169:$Z$321,B172)&gt;=2,1,COUNTIF(课表!$Z$169:$Z$321,B172)))*2</f>
        <v>0</v>
      </c>
      <c r="L172" s="25">
        <f>(IF(COUNTIF(课表!$AA$169:$AA$321,B172)&gt;=2,1,COUNTIF(课表!$AA$169:$AA$321,B172))+IF(COUNTIF(课表!$AB$169:$AB$321,B172)&gt;=2,1,COUNTIF(课表!$AB$169:$AB$321,B172))+IF(COUNTIF(课表!$AC$169:$AC$321,B172)&gt;=2,1,COUNTIF(课表!$AC$169:$AC$321,B172))+IF(COUNTIF(课表!$AD$169:$AD$321,B172)&gt;=2,1,COUNTIF(课表!$AD$169:$AD$321,B172)))*2</f>
        <v>0</v>
      </c>
      <c r="M172" s="25">
        <f>(IF(COUNTIF(课表!$AE$169:$AE$321,B172)&gt;=2,1,COUNTIF(课表!$AE$169:$AE$321,B172))+IF(COUNTIF(课表!$AF$169:$AF$321,B172)&gt;=2,1,COUNTIF(课表!$AF$169:$AF$321,B172))+IF(COUNTIF(课表!$AG$169:$AG$321,B172)&gt;=2,1,COUNTIF(课表!$AG$169:$AG$321,B172))+IF(COUNTIF(课表!$AH$169:$AH$321,B172)&gt;=2,1,COUNTIF(课表!$AH$169:$AH$321,B172)))*2</f>
        <v>0</v>
      </c>
      <c r="N172" s="25">
        <f t="shared" si="5"/>
        <v>0</v>
      </c>
    </row>
    <row r="173" ht="20.1" customHeight="1" spans="1:14">
      <c r="A173" s="22">
        <v>171</v>
      </c>
      <c r="B173" s="26" t="s">
        <v>1228</v>
      </c>
      <c r="C173" s="24" t="str">
        <f>VLOOKUP(B173,教师基础数据!$B$2:$G4803,3,FALSE)</f>
        <v>人文系</v>
      </c>
      <c r="D173" s="24" t="str">
        <f>VLOOKUP(B173,教师基础数据!$B$2:$G466,4,FALSE)</f>
        <v>专职</v>
      </c>
      <c r="E173" s="24" t="str">
        <f>VLOOKUP(B173,教师基础数据!$B$2:$G4499,5,FALSE)</f>
        <v>英语教研室</v>
      </c>
      <c r="F173" s="22">
        <f t="shared" si="4"/>
        <v>5</v>
      </c>
      <c r="G173" s="25">
        <f>(IF(COUNTIF(课表!$C$169:$C$321,B173)&gt;=2,1,COUNTIF(课表!$C$169:$C$321,B173))+IF(COUNTIF(课表!$D$169:$D$321,B173)&gt;=2,1,COUNTIF(课表!D$169:$D$321,B173))+IF(COUNTIF(课表!$E$170:$E$321,B173)&gt;=2,1,COUNTIF(课表!$E$170:$E$321,B173))+IF(COUNTIF(课表!$F$169:$F$321,B173)&gt;=2,1,COUNTIF(课表!$F$169:$F$321,B173)))*2</f>
        <v>4</v>
      </c>
      <c r="H173" s="25">
        <f>(IF(COUNTIF(课表!$H$169:$H$321,B173)&gt;=2,1,COUNTIF(课表!$H$169:$H$321,B173))+IF(COUNTIF(课表!$I$169:$I$321,B173)&gt;=2,1,COUNTIF(课表!$I$169:$I$321,B173))+IF(COUNTIF(课表!$J$169:$J$321,B173)&gt;=2,1,COUNTIF(课表!$J$169:$J$321,B173))+IF(COUNTIF(课表!$K$169:$K$321,B173)&gt;=2,1,COUNTIF(课表!$K$170:$K$321,B173)))*2</f>
        <v>4</v>
      </c>
      <c r="I173" s="25">
        <f>(IF(COUNTIF(课表!$M$169:$M$321,B173)&gt;=2,1,COUNTIF(课表!$M$169:$M$321,B173))+IF(COUNTIF(课表!$N$169:$N$321,B173)&gt;=2,1,COUNTIF(课表!$N$169:$N$321,B173))+IF(COUNTIF(课表!$O$169:$O$321,B173)&gt;=2,1,COUNTIF(课表!$O$169:$O$321,B173))+IF(COUNTIF(课表!$P$169:$P$321,B173)&gt;=2,1,COUNTIF(课表!$P$169:$P$321,B173)))*2</f>
        <v>4</v>
      </c>
      <c r="J173" s="25">
        <f>(IF(COUNTIF(课表!$R$169:$R$321,B173)&gt;=2,1,COUNTIF(课表!$R$169:$R$321,B173))+IF(COUNTIF(课表!$S$169:$S$321,B173)&gt;=2,1,COUNTIF(课表!$S$169:$S$321,B173))+IF(COUNTIF(课表!$T$169:$T$321,B173)&gt;=2,1,COUNTIF(课表!$T$169:$T$321,B173))+IF(COUNTIF(课表!$U$169:$U$321,B173)&gt;=2,1,COUNTIF(课表!$U$169:$U$321,B173)))*2</f>
        <v>4</v>
      </c>
      <c r="K173" s="25">
        <f>(IF(COUNTIF(课表!$W$169:$W$321,B173)&gt;=2,1,COUNTIF(课表!$W$169:$W$321,B173))+IF(COUNTIF(课表!$X$169:$X$321,B173)&gt;=2,1,COUNTIF(课表!$X$169:$X$321,B173)))*2+(IF(COUNTIF(课表!$Y$169:$Y$321,B173)&gt;=2,1,COUNTIF(课表!$Y$169:$Y$321,B173))+IF(COUNTIF(课表!$Z$169:$Z$321,B173)&gt;=2,1,COUNTIF(课表!$Z$169:$Z$321,B173)))*2</f>
        <v>4</v>
      </c>
      <c r="L173" s="25">
        <f>(IF(COUNTIF(课表!$AA$169:$AA$321,B173)&gt;=2,1,COUNTIF(课表!$AA$169:$AA$321,B173))+IF(COUNTIF(课表!$AB$169:$AB$321,B173)&gt;=2,1,COUNTIF(课表!$AB$169:$AB$321,B173))+IF(COUNTIF(课表!$AC$169:$AC$321,B173)&gt;=2,1,COUNTIF(课表!$AC$169:$AC$321,B173))+IF(COUNTIF(课表!$AD$169:$AD$321,B173)&gt;=2,1,COUNTIF(课表!$AD$169:$AD$321,B173)))*2</f>
        <v>0</v>
      </c>
      <c r="M173" s="25">
        <f>(IF(COUNTIF(课表!$AE$169:$AE$321,B173)&gt;=2,1,COUNTIF(课表!$AE$169:$AE$321,B173))+IF(COUNTIF(课表!$AF$169:$AF$321,B173)&gt;=2,1,COUNTIF(课表!$AF$169:$AF$321,B173))+IF(COUNTIF(课表!$AG$169:$AG$321,B173)&gt;=2,1,COUNTIF(课表!$AG$169:$AG$321,B173))+IF(COUNTIF(课表!$AH$169:$AH$321,B173)&gt;=2,1,COUNTIF(课表!$AH$169:$AH$321,B173)))*2</f>
        <v>0</v>
      </c>
      <c r="N173" s="25">
        <f t="shared" si="5"/>
        <v>20</v>
      </c>
    </row>
    <row r="174" ht="20.1" customHeight="1" spans="1:14">
      <c r="A174" s="22">
        <v>172</v>
      </c>
      <c r="B174" s="26" t="s">
        <v>990</v>
      </c>
      <c r="C174" s="24" t="str">
        <f>VLOOKUP(B174,教师基础数据!$B$2:$G4681,3,FALSE)</f>
        <v>人文系</v>
      </c>
      <c r="D174" s="24" t="str">
        <f>VLOOKUP(B174,教师基础数据!$B$2:$G481,4,FALSE)</f>
        <v>专职</v>
      </c>
      <c r="E174" s="24" t="str">
        <f>VLOOKUP(B174,教师基础数据!$B$2:$G4514,5,FALSE)</f>
        <v>英语教研室</v>
      </c>
      <c r="F174" s="22">
        <f t="shared" si="4"/>
        <v>4</v>
      </c>
      <c r="G174" s="25">
        <f>(IF(COUNTIF(课表!$C$169:$C$321,B174)&gt;=2,1,COUNTIF(课表!$C$169:$C$321,B174))+IF(COUNTIF(课表!$D$169:$D$321,B174)&gt;=2,1,COUNTIF(课表!D$169:$D$321,B174))+IF(COUNTIF(课表!$E$170:$E$321,B174)&gt;=2,1,COUNTIF(课表!$E$170:$E$321,B174))+IF(COUNTIF(课表!$F$169:$F$321,B174)&gt;=2,1,COUNTIF(课表!$F$169:$F$321,B174)))*2</f>
        <v>6</v>
      </c>
      <c r="H174" s="25">
        <f>(IF(COUNTIF(课表!$H$169:$H$321,B174)&gt;=2,1,COUNTIF(课表!$H$169:$H$321,B174))+IF(COUNTIF(课表!$I$169:$I$321,B174)&gt;=2,1,COUNTIF(课表!$I$169:$I$321,B174))+IF(COUNTIF(课表!$J$169:$J$321,B174)&gt;=2,1,COUNTIF(课表!$J$169:$J$321,B174))+IF(COUNTIF(课表!$K$169:$K$321,B174)&gt;=2,1,COUNTIF(课表!$K$170:$K$321,B174)))*2</f>
        <v>4</v>
      </c>
      <c r="I174" s="25">
        <f>(IF(COUNTIF(课表!$M$169:$M$321,B174)&gt;=2,1,COUNTIF(课表!$M$169:$M$321,B174))+IF(COUNTIF(课表!$N$169:$N$321,B174)&gt;=2,1,COUNTIF(课表!$N$169:$N$321,B174))+IF(COUNTIF(课表!$O$169:$O$321,B174)&gt;=2,1,COUNTIF(课表!$O$169:$O$321,B174))+IF(COUNTIF(课表!$P$169:$P$321,B174)&gt;=2,1,COUNTIF(课表!$P$169:$P$321,B174)))*2</f>
        <v>0</v>
      </c>
      <c r="J174" s="25">
        <f>(IF(COUNTIF(课表!$R$169:$R$321,B174)&gt;=2,1,COUNTIF(课表!$R$169:$R$321,B174))+IF(COUNTIF(课表!$S$169:$S$321,B174)&gt;=2,1,COUNTIF(课表!$S$169:$S$321,B174))+IF(COUNTIF(课表!$T$169:$T$321,B174)&gt;=2,1,COUNTIF(课表!$T$169:$T$321,B174))+IF(COUNTIF(课表!$U$169:$U$321,B174)&gt;=2,1,COUNTIF(课表!$U$169:$U$321,B174)))*2</f>
        <v>6</v>
      </c>
      <c r="K174" s="25">
        <f>(IF(COUNTIF(课表!$W$169:$W$321,B174)&gt;=2,1,COUNTIF(课表!$W$169:$W$321,B174))+IF(COUNTIF(课表!$X$169:$X$321,B174)&gt;=2,1,COUNTIF(课表!$X$169:$X$321,B174)))*2+(IF(COUNTIF(课表!$Y$169:$Y$321,B174)&gt;=2,1,COUNTIF(课表!$Y$169:$Y$321,B174))+IF(COUNTIF(课表!$Z$169:$Z$321,B174)&gt;=2,1,COUNTIF(课表!$Z$169:$Z$321,B174)))*2</f>
        <v>4</v>
      </c>
      <c r="L174" s="25">
        <f>(IF(COUNTIF(课表!$AA$169:$AA$321,B174)&gt;=2,1,COUNTIF(课表!$AA$169:$AA$321,B174))+IF(COUNTIF(课表!$AB$169:$AB$321,B174)&gt;=2,1,COUNTIF(课表!$AB$169:$AB$321,B174))+IF(COUNTIF(课表!$AC$169:$AC$321,B174)&gt;=2,1,COUNTIF(课表!$AC$169:$AC$321,B174))+IF(COUNTIF(课表!$AD$169:$AD$321,B174)&gt;=2,1,COUNTIF(课表!$AD$169:$AD$321,B174)))*2</f>
        <v>0</v>
      </c>
      <c r="M174" s="25">
        <f>(IF(COUNTIF(课表!$AE$169:$AE$321,B174)&gt;=2,1,COUNTIF(课表!$AE$169:$AE$321,B174))+IF(COUNTIF(课表!$AF$169:$AF$321,B174)&gt;=2,1,COUNTIF(课表!$AF$169:$AF$321,B174))+IF(COUNTIF(课表!$AG$169:$AG$321,B174)&gt;=2,1,COUNTIF(课表!$AG$169:$AG$321,B174))+IF(COUNTIF(课表!$AH$169:$AH$321,B174)&gt;=2,1,COUNTIF(课表!$AH$169:$AH$321,B174)))*2</f>
        <v>0</v>
      </c>
      <c r="N174" s="25">
        <f t="shared" si="5"/>
        <v>20</v>
      </c>
    </row>
    <row r="175" ht="20.1" customHeight="1" spans="1:14">
      <c r="A175" s="22">
        <v>173</v>
      </c>
      <c r="B175" s="26" t="s">
        <v>1216</v>
      </c>
      <c r="C175" s="24" t="str">
        <f>VLOOKUP(B175,教师基础数据!$B$2:$G4601,3,FALSE)</f>
        <v>人文系</v>
      </c>
      <c r="D175" s="24" t="str">
        <f>VLOOKUP(B175,教师基础数据!$B$2:$G512,4,FALSE)</f>
        <v>专职</v>
      </c>
      <c r="E175" s="24" t="str">
        <f>VLOOKUP(B175,教师基础数据!$B$2:$G4545,5,FALSE)</f>
        <v>英语教研室</v>
      </c>
      <c r="F175" s="22">
        <f t="shared" si="4"/>
        <v>5</v>
      </c>
      <c r="G175" s="25">
        <f>(IF(COUNTIF(课表!$C$169:$C$321,B175)&gt;=2,1,COUNTIF(课表!$C$169:$C$321,B175))+IF(COUNTIF(课表!$D$169:$D$321,B175)&gt;=2,1,COUNTIF(课表!D$169:$D$321,B175))+IF(COUNTIF(课表!$E$170:$E$321,B175)&gt;=2,1,COUNTIF(课表!$E$170:$E$321,B175))+IF(COUNTIF(课表!$F$169:$F$321,B175)&gt;=2,1,COUNTIF(课表!$F$169:$F$321,B175)))*2</f>
        <v>4</v>
      </c>
      <c r="H175" s="25">
        <f>(IF(COUNTIF(课表!$H$169:$H$321,B175)&gt;=2,1,COUNTIF(课表!$H$169:$H$321,B175))+IF(COUNTIF(课表!$I$169:$I$321,B175)&gt;=2,1,COUNTIF(课表!$I$169:$I$321,B175))+IF(COUNTIF(课表!$J$169:$J$321,B175)&gt;=2,1,COUNTIF(课表!$J$169:$J$321,B175))+IF(COUNTIF(课表!$K$169:$K$321,B175)&gt;=2,1,COUNTIF(课表!$K$170:$K$321,B175)))*2</f>
        <v>4</v>
      </c>
      <c r="I175" s="25">
        <f>(IF(COUNTIF(课表!$M$169:$M$321,B175)&gt;=2,1,COUNTIF(课表!$M$169:$M$321,B175))+IF(COUNTIF(课表!$N$169:$N$321,B175)&gt;=2,1,COUNTIF(课表!$N$169:$N$321,B175))+IF(COUNTIF(课表!$O$169:$O$321,B175)&gt;=2,1,COUNTIF(课表!$O$169:$O$321,B175))+IF(COUNTIF(课表!$P$169:$P$321,B175)&gt;=2,1,COUNTIF(课表!$P$169:$P$321,B175)))*2</f>
        <v>4</v>
      </c>
      <c r="J175" s="25">
        <f>(IF(COUNTIF(课表!$R$169:$R$321,B175)&gt;=2,1,COUNTIF(课表!$R$169:$R$321,B175))+IF(COUNTIF(课表!$S$169:$S$321,B175)&gt;=2,1,COUNTIF(课表!$S$169:$S$321,B175))+IF(COUNTIF(课表!$T$169:$T$321,B175)&gt;=2,1,COUNTIF(课表!$T$169:$T$321,B175))+IF(COUNTIF(课表!$U$169:$U$321,B175)&gt;=2,1,COUNTIF(课表!$U$169:$U$321,B175)))*2</f>
        <v>4</v>
      </c>
      <c r="K175" s="25">
        <f>(IF(COUNTIF(课表!$W$169:$W$321,B175)&gt;=2,1,COUNTIF(课表!$W$169:$W$321,B175))+IF(COUNTIF(课表!$X$169:$X$321,B175)&gt;=2,1,COUNTIF(课表!$X$169:$X$321,B175)))*2+(IF(COUNTIF(课表!$Y$169:$Y$321,B175)&gt;=2,1,COUNTIF(课表!$Y$169:$Y$321,B175))+IF(COUNTIF(课表!$Z$169:$Z$321,B175)&gt;=2,1,COUNTIF(课表!$Z$169:$Z$321,B175)))*2</f>
        <v>4</v>
      </c>
      <c r="L175" s="25">
        <f>(IF(COUNTIF(课表!$AA$169:$AA$321,B175)&gt;=2,1,COUNTIF(课表!$AA$169:$AA$321,B175))+IF(COUNTIF(课表!$AB$169:$AB$321,B175)&gt;=2,1,COUNTIF(课表!$AB$169:$AB$321,B175))+IF(COUNTIF(课表!$AC$169:$AC$321,B175)&gt;=2,1,COUNTIF(课表!$AC$169:$AC$321,B175))+IF(COUNTIF(课表!$AD$169:$AD$321,B175)&gt;=2,1,COUNTIF(课表!$AD$169:$AD$321,B175)))*2</f>
        <v>0</v>
      </c>
      <c r="M175" s="25">
        <f>(IF(COUNTIF(课表!$AE$169:$AE$321,B175)&gt;=2,1,COUNTIF(课表!$AE$169:$AE$321,B175))+IF(COUNTIF(课表!$AF$169:$AF$321,B175)&gt;=2,1,COUNTIF(课表!$AF$169:$AF$321,B175))+IF(COUNTIF(课表!$AG$169:$AG$321,B175)&gt;=2,1,COUNTIF(课表!$AG$169:$AG$321,B175))+IF(COUNTIF(课表!$AH$169:$AH$321,B175)&gt;=2,1,COUNTIF(课表!$AH$169:$AH$321,B175)))*2</f>
        <v>0</v>
      </c>
      <c r="N175" s="25">
        <f t="shared" si="5"/>
        <v>20</v>
      </c>
    </row>
    <row r="176" ht="20.1" customHeight="1" spans="1:14">
      <c r="A176" s="22">
        <v>174</v>
      </c>
      <c r="B176" s="26" t="s">
        <v>988</v>
      </c>
      <c r="C176" s="24" t="str">
        <f>VLOOKUP(B176,教师基础数据!$B$2:$G4605,3,FALSE)</f>
        <v>人文系</v>
      </c>
      <c r="D176" s="24" t="str">
        <f>VLOOKUP(B176,教师基础数据!$B$2:$G516,4,FALSE)</f>
        <v>专职</v>
      </c>
      <c r="E176" s="24" t="str">
        <f>VLOOKUP(B176,教师基础数据!$B$2:$G4549,5,FALSE)</f>
        <v>英语教研室</v>
      </c>
      <c r="F176" s="22">
        <f t="shared" si="4"/>
        <v>2</v>
      </c>
      <c r="G176" s="25">
        <f>(IF(COUNTIF(课表!$C$169:$C$321,B176)&gt;=2,1,COUNTIF(课表!$C$169:$C$321,B176))+IF(COUNTIF(课表!$D$169:$D$321,B176)&gt;=2,1,COUNTIF(课表!D$169:$D$321,B176))+IF(COUNTIF(课表!$E$170:$E$321,B176)&gt;=2,1,COUNTIF(课表!$E$170:$E$321,B176))+IF(COUNTIF(课表!$F$169:$F$321,B176)&gt;=2,1,COUNTIF(课表!$F$169:$F$321,B176)))*2</f>
        <v>2</v>
      </c>
      <c r="H176" s="25">
        <f>(IF(COUNTIF(课表!$H$169:$H$321,B176)&gt;=2,1,COUNTIF(课表!$H$169:$H$321,B176))+IF(COUNTIF(课表!$I$169:$I$321,B176)&gt;=2,1,COUNTIF(课表!$I$169:$I$321,B176))+IF(COUNTIF(课表!$J$169:$J$321,B176)&gt;=2,1,COUNTIF(课表!$J$169:$J$321,B176))+IF(COUNTIF(课表!$K$169:$K$321,B176)&gt;=2,1,COUNTIF(课表!$K$170:$K$321,B176)))*2</f>
        <v>0</v>
      </c>
      <c r="I176" s="25">
        <f>(IF(COUNTIF(课表!$M$169:$M$321,B176)&gt;=2,1,COUNTIF(课表!$M$169:$M$321,B176))+IF(COUNTIF(课表!$N$169:$N$321,B176)&gt;=2,1,COUNTIF(课表!$N$169:$N$321,B176))+IF(COUNTIF(课表!$O$169:$O$321,B176)&gt;=2,1,COUNTIF(课表!$O$169:$O$321,B176))+IF(COUNTIF(课表!$P$169:$P$321,B176)&gt;=2,1,COUNTIF(课表!$P$169:$P$321,B176)))*2</f>
        <v>2</v>
      </c>
      <c r="J176" s="25">
        <f>(IF(COUNTIF(课表!$R$169:$R$321,B176)&gt;=2,1,COUNTIF(课表!$R$169:$R$321,B176))+IF(COUNTIF(课表!$S$169:$S$321,B176)&gt;=2,1,COUNTIF(课表!$S$169:$S$321,B176))+IF(COUNTIF(课表!$T$169:$T$321,B176)&gt;=2,1,COUNTIF(课表!$T$169:$T$321,B176))+IF(COUNTIF(课表!$U$169:$U$321,B176)&gt;=2,1,COUNTIF(课表!$U$169:$U$321,B176)))*2</f>
        <v>0</v>
      </c>
      <c r="K176" s="25">
        <f>(IF(COUNTIF(课表!$W$169:$W$321,B176)&gt;=2,1,COUNTIF(课表!$W$169:$W$321,B176))+IF(COUNTIF(课表!$X$169:$X$321,B176)&gt;=2,1,COUNTIF(课表!$X$169:$X$321,B176)))*2+(IF(COUNTIF(课表!$Y$169:$Y$321,B176)&gt;=2,1,COUNTIF(课表!$Y$169:$Y$321,B176))+IF(COUNTIF(课表!$Z$169:$Z$321,B176)&gt;=2,1,COUNTIF(课表!$Z$169:$Z$321,B176)))*2</f>
        <v>0</v>
      </c>
      <c r="L176" s="25">
        <f>(IF(COUNTIF(课表!$AA$169:$AA$321,B176)&gt;=2,1,COUNTIF(课表!$AA$169:$AA$321,B176))+IF(COUNTIF(课表!$AB$169:$AB$321,B176)&gt;=2,1,COUNTIF(课表!$AB$169:$AB$321,B176))+IF(COUNTIF(课表!$AC$169:$AC$321,B176)&gt;=2,1,COUNTIF(课表!$AC$169:$AC$321,B176))+IF(COUNTIF(课表!$AD$169:$AD$321,B176)&gt;=2,1,COUNTIF(课表!$AD$169:$AD$321,B176)))*2</f>
        <v>0</v>
      </c>
      <c r="M176" s="25">
        <f>(IF(COUNTIF(课表!$AE$169:$AE$321,B176)&gt;=2,1,COUNTIF(课表!$AE$169:$AE$321,B176))+IF(COUNTIF(课表!$AF$169:$AF$321,B176)&gt;=2,1,COUNTIF(课表!$AF$169:$AF$321,B176))+IF(COUNTIF(课表!$AG$169:$AG$321,B176)&gt;=2,1,COUNTIF(课表!$AG$169:$AG$321,B176))+IF(COUNTIF(课表!$AH$169:$AH$321,B176)&gt;=2,1,COUNTIF(课表!$AH$169:$AH$321,B176)))*2</f>
        <v>0</v>
      </c>
      <c r="N176" s="25">
        <f t="shared" si="5"/>
        <v>4</v>
      </c>
    </row>
    <row r="177" ht="20.1" customHeight="1" spans="1:14">
      <c r="A177" s="22">
        <v>175</v>
      </c>
      <c r="B177" s="26" t="s">
        <v>1218</v>
      </c>
      <c r="C177" s="24" t="str">
        <f>VLOOKUP(B177,教师基础数据!$B$2:$G4475,3,FALSE)</f>
        <v>人文系</v>
      </c>
      <c r="D177" s="24" t="str">
        <f>VLOOKUP(B177,教师基础数据!$B$2:$G548,4,FALSE)</f>
        <v>专职</v>
      </c>
      <c r="E177" s="24" t="str">
        <f>VLOOKUP(B177,教师基础数据!$B$2:$G4581,5,FALSE)</f>
        <v>英语教研室</v>
      </c>
      <c r="F177" s="22">
        <f t="shared" si="4"/>
        <v>5</v>
      </c>
      <c r="G177" s="25">
        <f>(IF(COUNTIF(课表!$C$169:$C$321,B177)&gt;=2,1,COUNTIF(课表!$C$169:$C$321,B177))+IF(COUNTIF(课表!$D$169:$D$321,B177)&gt;=2,1,COUNTIF(课表!D$169:$D$321,B177))+IF(COUNTIF(课表!$E$170:$E$321,B177)&gt;=2,1,COUNTIF(课表!$E$170:$E$321,B177))+IF(COUNTIF(课表!$F$169:$F$321,B177)&gt;=2,1,COUNTIF(课表!$F$169:$F$321,B177)))*2</f>
        <v>4</v>
      </c>
      <c r="H177" s="25">
        <f>(IF(COUNTIF(课表!$H$169:$H$321,B177)&gt;=2,1,COUNTIF(课表!$H$169:$H$321,B177))+IF(COUNTIF(课表!$I$169:$I$321,B177)&gt;=2,1,COUNTIF(课表!$I$169:$I$321,B177))+IF(COUNTIF(课表!$J$169:$J$321,B177)&gt;=2,1,COUNTIF(课表!$J$169:$J$321,B177))+IF(COUNTIF(课表!$K$169:$K$321,B177)&gt;=2,1,COUNTIF(课表!$K$170:$K$321,B177)))*2</f>
        <v>4</v>
      </c>
      <c r="I177" s="25">
        <f>(IF(COUNTIF(课表!$M$169:$M$321,B177)&gt;=2,1,COUNTIF(课表!$M$169:$M$321,B177))+IF(COUNTIF(课表!$N$169:$N$321,B177)&gt;=2,1,COUNTIF(课表!$N$169:$N$321,B177))+IF(COUNTIF(课表!$O$169:$O$321,B177)&gt;=2,1,COUNTIF(课表!$O$169:$O$321,B177))+IF(COUNTIF(课表!$P$169:$P$321,B177)&gt;=2,1,COUNTIF(课表!$P$169:$P$321,B177)))*2</f>
        <v>4</v>
      </c>
      <c r="J177" s="25">
        <f>(IF(COUNTIF(课表!$R$169:$R$321,B177)&gt;=2,1,COUNTIF(课表!$R$169:$R$321,B177))+IF(COUNTIF(课表!$S$169:$S$321,B177)&gt;=2,1,COUNTIF(课表!$S$169:$S$321,B177))+IF(COUNTIF(课表!$T$169:$T$321,B177)&gt;=2,1,COUNTIF(课表!$T$169:$T$321,B177))+IF(COUNTIF(课表!$U$169:$U$321,B177)&gt;=2,1,COUNTIF(课表!$U$169:$U$321,B177)))*2</f>
        <v>4</v>
      </c>
      <c r="K177" s="25">
        <f>(IF(COUNTIF(课表!$W$169:$W$321,B177)&gt;=2,1,COUNTIF(课表!$W$169:$W$321,B177))+IF(COUNTIF(课表!$X$169:$X$321,B177)&gt;=2,1,COUNTIF(课表!$X$169:$X$321,B177)))*2+(IF(COUNTIF(课表!$Y$169:$Y$321,B177)&gt;=2,1,COUNTIF(课表!$Y$169:$Y$321,B177))+IF(COUNTIF(课表!$Z$169:$Z$321,B177)&gt;=2,1,COUNTIF(课表!$Z$169:$Z$321,B177)))*2</f>
        <v>4</v>
      </c>
      <c r="L177" s="25">
        <f>(IF(COUNTIF(课表!$AA$169:$AA$321,B177)&gt;=2,1,COUNTIF(课表!$AA$169:$AA$321,B177))+IF(COUNTIF(课表!$AB$169:$AB$321,B177)&gt;=2,1,COUNTIF(课表!$AB$169:$AB$321,B177))+IF(COUNTIF(课表!$AC$169:$AC$321,B177)&gt;=2,1,COUNTIF(课表!$AC$169:$AC$321,B177))+IF(COUNTIF(课表!$AD$169:$AD$321,B177)&gt;=2,1,COUNTIF(课表!$AD$169:$AD$321,B177)))*2</f>
        <v>0</v>
      </c>
      <c r="M177" s="25">
        <f>(IF(COUNTIF(课表!$AE$169:$AE$321,B177)&gt;=2,1,COUNTIF(课表!$AE$169:$AE$321,B177))+IF(COUNTIF(课表!$AF$169:$AF$321,B177)&gt;=2,1,COUNTIF(课表!$AF$169:$AF$321,B177))+IF(COUNTIF(课表!$AG$169:$AG$321,B177)&gt;=2,1,COUNTIF(课表!$AG$169:$AG$321,B177))+IF(COUNTIF(课表!$AH$169:$AH$321,B177)&gt;=2,1,COUNTIF(课表!$AH$169:$AH$321,B177)))*2</f>
        <v>0</v>
      </c>
      <c r="N177" s="25">
        <f t="shared" si="5"/>
        <v>20</v>
      </c>
    </row>
    <row r="178" ht="20.1" customHeight="1" spans="1:14">
      <c r="A178" s="22">
        <v>176</v>
      </c>
      <c r="B178" s="26" t="s">
        <v>984</v>
      </c>
      <c r="C178" s="24" t="str">
        <f>VLOOKUP(B178,教师基础数据!$B$2:$G4570,3,FALSE)</f>
        <v>人文系</v>
      </c>
      <c r="D178" s="24" t="str">
        <f>VLOOKUP(B178,教师基础数据!$B$2:$G550,4,FALSE)</f>
        <v>专职</v>
      </c>
      <c r="E178" s="24" t="str">
        <f>VLOOKUP(B178,教师基础数据!$B$2:$G4583,5,FALSE)</f>
        <v>英语教研室</v>
      </c>
      <c r="F178" s="22">
        <f t="shared" si="4"/>
        <v>4</v>
      </c>
      <c r="G178" s="25">
        <f>(IF(COUNTIF(课表!$C$169:$C$321,B178)&gt;=2,1,COUNTIF(课表!$C$169:$C$321,B178))+IF(COUNTIF(课表!$D$169:$D$321,B178)&gt;=2,1,COUNTIF(课表!D$169:$D$321,B178))+IF(COUNTIF(课表!$E$170:$E$321,B178)&gt;=2,1,COUNTIF(课表!$E$170:$E$321,B178))+IF(COUNTIF(课表!$F$169:$F$321,B178)&gt;=2,1,COUNTIF(课表!$F$169:$F$321,B178)))*2</f>
        <v>4</v>
      </c>
      <c r="H178" s="25">
        <f>(IF(COUNTIF(课表!$H$169:$H$321,B178)&gt;=2,1,COUNTIF(课表!$H$169:$H$321,B178))+IF(COUNTIF(课表!$I$169:$I$321,B178)&gt;=2,1,COUNTIF(课表!$I$169:$I$321,B178))+IF(COUNTIF(课表!$J$169:$J$321,B178)&gt;=2,1,COUNTIF(课表!$J$169:$J$321,B178))+IF(COUNTIF(课表!$K$169:$K$321,B178)&gt;=2,1,COUNTIF(课表!$K$170:$K$321,B178)))*2</f>
        <v>4</v>
      </c>
      <c r="I178" s="25">
        <f>(IF(COUNTIF(课表!$M$169:$M$321,B178)&gt;=2,1,COUNTIF(课表!$M$169:$M$321,B178))+IF(COUNTIF(课表!$N$169:$N$321,B178)&gt;=2,1,COUNTIF(课表!$N$169:$N$321,B178))+IF(COUNTIF(课表!$O$169:$O$321,B178)&gt;=2,1,COUNTIF(课表!$O$169:$O$321,B178))+IF(COUNTIF(课表!$P$169:$P$321,B178)&gt;=2,1,COUNTIF(课表!$P$169:$P$321,B178)))*2</f>
        <v>8</v>
      </c>
      <c r="J178" s="25">
        <f>(IF(COUNTIF(课表!$R$169:$R$321,B178)&gt;=2,1,COUNTIF(课表!$R$169:$R$321,B178))+IF(COUNTIF(课表!$S$169:$S$321,B178)&gt;=2,1,COUNTIF(课表!$S$169:$S$321,B178))+IF(COUNTIF(课表!$T$169:$T$321,B178)&gt;=2,1,COUNTIF(课表!$T$169:$T$321,B178))+IF(COUNTIF(课表!$U$169:$U$321,B178)&gt;=2,1,COUNTIF(课表!$U$169:$U$321,B178)))*2</f>
        <v>4</v>
      </c>
      <c r="K178" s="25">
        <f>(IF(COUNTIF(课表!$W$169:$W$321,B178)&gt;=2,1,COUNTIF(课表!$W$169:$W$321,B178))+IF(COUNTIF(课表!$X$169:$X$321,B178)&gt;=2,1,COUNTIF(课表!$X$169:$X$321,B178)))*2+(IF(COUNTIF(课表!$Y$169:$Y$321,B178)&gt;=2,1,COUNTIF(课表!$Y$169:$Y$321,B178))+IF(COUNTIF(课表!$Z$169:$Z$321,B178)&gt;=2,1,COUNTIF(课表!$Z$169:$Z$321,B178)))*2</f>
        <v>0</v>
      </c>
      <c r="L178" s="25">
        <f>(IF(COUNTIF(课表!$AA$169:$AA$321,B178)&gt;=2,1,COUNTIF(课表!$AA$169:$AA$321,B178))+IF(COUNTIF(课表!$AB$169:$AB$321,B178)&gt;=2,1,COUNTIF(课表!$AB$169:$AB$321,B178))+IF(COUNTIF(课表!$AC$169:$AC$321,B178)&gt;=2,1,COUNTIF(课表!$AC$169:$AC$321,B178))+IF(COUNTIF(课表!$AD$169:$AD$321,B178)&gt;=2,1,COUNTIF(课表!$AD$169:$AD$321,B178)))*2</f>
        <v>0</v>
      </c>
      <c r="M178" s="25">
        <f>(IF(COUNTIF(课表!$AE$169:$AE$321,B178)&gt;=2,1,COUNTIF(课表!$AE$169:$AE$321,B178))+IF(COUNTIF(课表!$AF$169:$AF$321,B178)&gt;=2,1,COUNTIF(课表!$AF$169:$AF$321,B178))+IF(COUNTIF(课表!$AG$169:$AG$321,B178)&gt;=2,1,COUNTIF(课表!$AG$169:$AG$321,B178))+IF(COUNTIF(课表!$AH$169:$AH$321,B178)&gt;=2,1,COUNTIF(课表!$AH$169:$AH$321,B178)))*2</f>
        <v>0</v>
      </c>
      <c r="N178" s="25">
        <f t="shared" si="5"/>
        <v>20</v>
      </c>
    </row>
    <row r="179" ht="20.1" customHeight="1" spans="1:14">
      <c r="A179" s="22">
        <v>177</v>
      </c>
      <c r="B179" s="26" t="s">
        <v>1168</v>
      </c>
      <c r="C179" s="24" t="str">
        <f>VLOOKUP(B179,教师基础数据!$B$2:$G4774,3,FALSE)</f>
        <v>人文系</v>
      </c>
      <c r="D179" s="24" t="str">
        <f>VLOOKUP(B179,教师基础数据!$B$2:$G586,4,FALSE)</f>
        <v>专职</v>
      </c>
      <c r="E179" s="24" t="str">
        <f>VLOOKUP(B179,教师基础数据!$B$2:$G4619,5,FALSE)</f>
        <v>英语教研室</v>
      </c>
      <c r="F179" s="22">
        <f t="shared" si="4"/>
        <v>5</v>
      </c>
      <c r="G179" s="25">
        <f>(IF(COUNTIF(课表!$C$169:$C$321,B179)&gt;=2,1,COUNTIF(课表!$C$169:$C$321,B179))+IF(COUNTIF(课表!$D$169:$D$321,B179)&gt;=2,1,COUNTIF(课表!D$169:$D$321,B179))+IF(COUNTIF(课表!$E$170:$E$321,B179)&gt;=2,1,COUNTIF(课表!$E$170:$E$321,B179))+IF(COUNTIF(课表!$F$169:$F$321,B179)&gt;=2,1,COUNTIF(课表!$F$169:$F$321,B179)))*2</f>
        <v>4</v>
      </c>
      <c r="H179" s="25">
        <f>(IF(COUNTIF(课表!$H$169:$H$321,B179)&gt;=2,1,COUNTIF(课表!$H$169:$H$321,B179))+IF(COUNTIF(课表!$I$169:$I$321,B179)&gt;=2,1,COUNTIF(课表!$I$169:$I$321,B179))+IF(COUNTIF(课表!$J$169:$J$321,B179)&gt;=2,1,COUNTIF(课表!$J$169:$J$321,B179))+IF(COUNTIF(课表!$K$169:$K$321,B179)&gt;=2,1,COUNTIF(课表!$K$170:$K$321,B179)))*2</f>
        <v>4</v>
      </c>
      <c r="I179" s="25">
        <f>(IF(COUNTIF(课表!$M$169:$M$321,B179)&gt;=2,1,COUNTIF(课表!$M$169:$M$321,B179))+IF(COUNTIF(课表!$N$169:$N$321,B179)&gt;=2,1,COUNTIF(课表!$N$169:$N$321,B179))+IF(COUNTIF(课表!$O$169:$O$321,B179)&gt;=2,1,COUNTIF(课表!$O$169:$O$321,B179))+IF(COUNTIF(课表!$P$169:$P$321,B179)&gt;=2,1,COUNTIF(课表!$P$169:$P$321,B179)))*2</f>
        <v>4</v>
      </c>
      <c r="J179" s="25">
        <f>(IF(COUNTIF(课表!$R$169:$R$321,B179)&gt;=2,1,COUNTIF(课表!$R$169:$R$321,B179))+IF(COUNTIF(课表!$S$169:$S$321,B179)&gt;=2,1,COUNTIF(课表!$S$169:$S$321,B179))+IF(COUNTIF(课表!$T$169:$T$321,B179)&gt;=2,1,COUNTIF(课表!$T$169:$T$321,B179))+IF(COUNTIF(课表!$U$169:$U$321,B179)&gt;=2,1,COUNTIF(课表!$U$169:$U$321,B179)))*2</f>
        <v>4</v>
      </c>
      <c r="K179" s="25">
        <f>(IF(COUNTIF(课表!$W$169:$W$321,B179)&gt;=2,1,COUNTIF(课表!$W$169:$W$321,B179))+IF(COUNTIF(课表!$X$169:$X$321,B179)&gt;=2,1,COUNTIF(课表!$X$169:$X$321,B179)))*2+(IF(COUNTIF(课表!$Y$169:$Y$321,B179)&gt;=2,1,COUNTIF(课表!$Y$169:$Y$321,B179))+IF(COUNTIF(课表!$Z$169:$Z$321,B179)&gt;=2,1,COUNTIF(课表!$Z$169:$Z$321,B179)))*2</f>
        <v>4</v>
      </c>
      <c r="L179" s="25">
        <f>(IF(COUNTIF(课表!$AA$169:$AA$321,B179)&gt;=2,1,COUNTIF(课表!$AA$169:$AA$321,B179))+IF(COUNTIF(课表!$AB$169:$AB$321,B179)&gt;=2,1,COUNTIF(课表!$AB$169:$AB$321,B179))+IF(COUNTIF(课表!$AC$169:$AC$321,B179)&gt;=2,1,COUNTIF(课表!$AC$169:$AC$321,B179))+IF(COUNTIF(课表!$AD$169:$AD$321,B179)&gt;=2,1,COUNTIF(课表!$AD$169:$AD$321,B179)))*2</f>
        <v>0</v>
      </c>
      <c r="M179" s="25">
        <f>(IF(COUNTIF(课表!$AE$169:$AE$321,B179)&gt;=2,1,COUNTIF(课表!$AE$169:$AE$321,B179))+IF(COUNTIF(课表!$AF$169:$AF$321,B179)&gt;=2,1,COUNTIF(课表!$AF$169:$AF$321,B179))+IF(COUNTIF(课表!$AG$169:$AG$321,B179)&gt;=2,1,COUNTIF(课表!$AG$169:$AG$321,B179))+IF(COUNTIF(课表!$AH$169:$AH$321,B179)&gt;=2,1,COUNTIF(课表!$AH$169:$AH$321,B179)))*2</f>
        <v>0</v>
      </c>
      <c r="N179" s="25">
        <f t="shared" si="5"/>
        <v>20</v>
      </c>
    </row>
    <row r="180" ht="20.1" customHeight="1" spans="1:14">
      <c r="A180" s="22">
        <v>178</v>
      </c>
      <c r="B180" s="26" t="s">
        <v>1097</v>
      </c>
      <c r="C180" s="24" t="str">
        <f>VLOOKUP(B180,教师基础数据!$B$2:$G4527,3,FALSE)</f>
        <v>人文系</v>
      </c>
      <c r="D180" s="24" t="str">
        <f>VLOOKUP(B180,教师基础数据!$B$2:$G607,4,FALSE)</f>
        <v>专职</v>
      </c>
      <c r="E180" s="24" t="str">
        <f>VLOOKUP(B180,教师基础数据!$B$2:$G4640,5,FALSE)</f>
        <v>英语教研室</v>
      </c>
      <c r="F180" s="22">
        <f t="shared" si="4"/>
        <v>5</v>
      </c>
      <c r="G180" s="25">
        <f>(IF(COUNTIF(课表!$C$169:$C$321,B180)&gt;=2,1,COUNTIF(课表!$C$169:$C$321,B180))+IF(COUNTIF(课表!$D$169:$D$321,B180)&gt;=2,1,COUNTIF(课表!D$169:$D$321,B180))+IF(COUNTIF(课表!$E$170:$E$321,B180)&gt;=2,1,COUNTIF(课表!$E$170:$E$321,B180))+IF(COUNTIF(课表!$F$169:$F$321,B180)&gt;=2,1,COUNTIF(课表!$F$169:$F$321,B180)))*2</f>
        <v>4</v>
      </c>
      <c r="H180" s="25">
        <f>(IF(COUNTIF(课表!$H$169:$H$321,B180)&gt;=2,1,COUNTIF(课表!$H$169:$H$321,B180))+IF(COUNTIF(课表!$I$169:$I$321,B180)&gt;=2,1,COUNTIF(课表!$I$169:$I$321,B180))+IF(COUNTIF(课表!$J$169:$J$321,B180)&gt;=2,1,COUNTIF(课表!$J$169:$J$321,B180))+IF(COUNTIF(课表!$K$169:$K$321,B180)&gt;=2,1,COUNTIF(课表!$K$170:$K$321,B180)))*2</f>
        <v>4</v>
      </c>
      <c r="I180" s="25">
        <f>(IF(COUNTIF(课表!$M$169:$M$321,B180)&gt;=2,1,COUNTIF(课表!$M$169:$M$321,B180))+IF(COUNTIF(课表!$N$169:$N$321,B180)&gt;=2,1,COUNTIF(课表!$N$169:$N$321,B180))+IF(COUNTIF(课表!$O$169:$O$321,B180)&gt;=2,1,COUNTIF(课表!$O$169:$O$321,B180))+IF(COUNTIF(课表!$P$169:$P$321,B180)&gt;=2,1,COUNTIF(课表!$P$169:$P$321,B180)))*2</f>
        <v>4</v>
      </c>
      <c r="J180" s="25">
        <f>(IF(COUNTIF(课表!$R$169:$R$321,B180)&gt;=2,1,COUNTIF(课表!$R$169:$R$321,B180))+IF(COUNTIF(课表!$S$169:$S$321,B180)&gt;=2,1,COUNTIF(课表!$S$169:$S$321,B180))+IF(COUNTIF(课表!$T$169:$T$321,B180)&gt;=2,1,COUNTIF(课表!$T$169:$T$321,B180))+IF(COUNTIF(课表!$U$169:$U$321,B180)&gt;=2,1,COUNTIF(课表!$U$169:$U$321,B180)))*2</f>
        <v>4</v>
      </c>
      <c r="K180" s="25">
        <f>(IF(COUNTIF(课表!$W$169:$W$321,B180)&gt;=2,1,COUNTIF(课表!$W$169:$W$321,B180))+IF(COUNTIF(课表!$X$169:$X$321,B180)&gt;=2,1,COUNTIF(课表!$X$169:$X$321,B180)))*2+(IF(COUNTIF(课表!$Y$169:$Y$321,B180)&gt;=2,1,COUNTIF(课表!$Y$169:$Y$321,B180))+IF(COUNTIF(课表!$Z$169:$Z$321,B180)&gt;=2,1,COUNTIF(课表!$Z$169:$Z$321,B180)))*2</f>
        <v>4</v>
      </c>
      <c r="L180" s="25">
        <f>(IF(COUNTIF(课表!$AA$169:$AA$321,B180)&gt;=2,1,COUNTIF(课表!$AA$169:$AA$321,B180))+IF(COUNTIF(课表!$AB$169:$AB$321,B180)&gt;=2,1,COUNTIF(课表!$AB$169:$AB$321,B180))+IF(COUNTIF(课表!$AC$169:$AC$321,B180)&gt;=2,1,COUNTIF(课表!$AC$169:$AC$321,B180))+IF(COUNTIF(课表!$AD$169:$AD$321,B180)&gt;=2,1,COUNTIF(课表!$AD$169:$AD$321,B180)))*2</f>
        <v>0</v>
      </c>
      <c r="M180" s="25">
        <f>(IF(COUNTIF(课表!$AE$169:$AE$321,B180)&gt;=2,1,COUNTIF(课表!$AE$169:$AE$321,B180))+IF(COUNTIF(课表!$AF$169:$AF$321,B180)&gt;=2,1,COUNTIF(课表!$AF$169:$AF$321,B180))+IF(COUNTIF(课表!$AG$169:$AG$321,B180)&gt;=2,1,COUNTIF(课表!$AG$169:$AG$321,B180))+IF(COUNTIF(课表!$AH$169:$AH$321,B180)&gt;=2,1,COUNTIF(课表!$AH$169:$AH$321,B180)))*2</f>
        <v>0</v>
      </c>
      <c r="N180" s="25">
        <f t="shared" si="5"/>
        <v>20</v>
      </c>
    </row>
    <row r="181" ht="20.1" customHeight="1" spans="1:14">
      <c r="A181" s="22">
        <v>179</v>
      </c>
      <c r="B181" s="26" t="s">
        <v>1112</v>
      </c>
      <c r="C181" s="24" t="str">
        <f>VLOOKUP(B181,教师基础数据!$B$2:$G4586,3,FALSE)</f>
        <v>人文系</v>
      </c>
      <c r="D181" s="24" t="str">
        <f>VLOOKUP(B181,教师基础数据!$B$2:$G609,4,FALSE)</f>
        <v>专职</v>
      </c>
      <c r="E181" s="24" t="str">
        <f>VLOOKUP(B181,教师基础数据!$B$2:$G4642,5,FALSE)</f>
        <v>英语教研室</v>
      </c>
      <c r="F181" s="22">
        <f t="shared" si="4"/>
        <v>5</v>
      </c>
      <c r="G181" s="25">
        <f>(IF(COUNTIF(课表!$C$169:$C$321,B181)&gt;=2,1,COUNTIF(课表!$C$169:$C$321,B181))+IF(COUNTIF(课表!$D$169:$D$321,B181)&gt;=2,1,COUNTIF(课表!D$169:$D$321,B181))+IF(COUNTIF(课表!$E$170:$E$321,B181)&gt;=2,1,COUNTIF(课表!$E$170:$E$321,B181))+IF(COUNTIF(课表!$F$169:$F$321,B181)&gt;=2,1,COUNTIF(课表!$F$169:$F$321,B181)))*2</f>
        <v>4</v>
      </c>
      <c r="H181" s="25">
        <f>(IF(COUNTIF(课表!$H$169:$H$321,B181)&gt;=2,1,COUNTIF(课表!$H$169:$H$321,B181))+IF(COUNTIF(课表!$I$169:$I$321,B181)&gt;=2,1,COUNTIF(课表!$I$169:$I$321,B181))+IF(COUNTIF(课表!$J$169:$J$321,B181)&gt;=2,1,COUNTIF(课表!$J$169:$J$321,B181))+IF(COUNTIF(课表!$K$169:$K$321,B181)&gt;=2,1,COUNTIF(课表!$K$170:$K$321,B181)))*2</f>
        <v>4</v>
      </c>
      <c r="I181" s="25">
        <f>(IF(COUNTIF(课表!$M$169:$M$321,B181)&gt;=2,1,COUNTIF(课表!$M$169:$M$321,B181))+IF(COUNTIF(课表!$N$169:$N$321,B181)&gt;=2,1,COUNTIF(课表!$N$169:$N$321,B181))+IF(COUNTIF(课表!$O$169:$O$321,B181)&gt;=2,1,COUNTIF(课表!$O$169:$O$321,B181))+IF(COUNTIF(课表!$P$169:$P$321,B181)&gt;=2,1,COUNTIF(课表!$P$169:$P$321,B181)))*2</f>
        <v>4</v>
      </c>
      <c r="J181" s="25">
        <f>(IF(COUNTIF(课表!$R$169:$R$321,B181)&gt;=2,1,COUNTIF(课表!$R$169:$R$321,B181))+IF(COUNTIF(课表!$S$169:$S$321,B181)&gt;=2,1,COUNTIF(课表!$S$169:$S$321,B181))+IF(COUNTIF(课表!$T$169:$T$321,B181)&gt;=2,1,COUNTIF(课表!$T$169:$T$321,B181))+IF(COUNTIF(课表!$U$169:$U$321,B181)&gt;=2,1,COUNTIF(课表!$U$169:$U$321,B181)))*2</f>
        <v>4</v>
      </c>
      <c r="K181" s="25">
        <f>(IF(COUNTIF(课表!$W$169:$W$321,B181)&gt;=2,1,COUNTIF(课表!$W$169:$W$321,B181))+IF(COUNTIF(课表!$X$169:$X$321,B181)&gt;=2,1,COUNTIF(课表!$X$169:$X$321,B181)))*2+(IF(COUNTIF(课表!$Y$169:$Y$321,B181)&gt;=2,1,COUNTIF(课表!$Y$169:$Y$321,B181))+IF(COUNTIF(课表!$Z$169:$Z$321,B181)&gt;=2,1,COUNTIF(课表!$Z$169:$Z$321,B181)))*2</f>
        <v>4</v>
      </c>
      <c r="L181" s="25">
        <f>(IF(COUNTIF(课表!$AA$169:$AA$321,B181)&gt;=2,1,COUNTIF(课表!$AA$169:$AA$321,B181))+IF(COUNTIF(课表!$AB$169:$AB$321,B181)&gt;=2,1,COUNTIF(课表!$AB$169:$AB$321,B181))+IF(COUNTIF(课表!$AC$169:$AC$321,B181)&gt;=2,1,COUNTIF(课表!$AC$169:$AC$321,B181))+IF(COUNTIF(课表!$AD$169:$AD$321,B181)&gt;=2,1,COUNTIF(课表!$AD$169:$AD$321,B181)))*2</f>
        <v>0</v>
      </c>
      <c r="M181" s="25">
        <f>(IF(COUNTIF(课表!$AE$169:$AE$321,B181)&gt;=2,1,COUNTIF(课表!$AE$169:$AE$321,B181))+IF(COUNTIF(课表!$AF$169:$AF$321,B181)&gt;=2,1,COUNTIF(课表!$AF$169:$AF$321,B181))+IF(COUNTIF(课表!$AG$169:$AG$321,B181)&gt;=2,1,COUNTIF(课表!$AG$169:$AG$321,B181))+IF(COUNTIF(课表!$AH$169:$AH$321,B181)&gt;=2,1,COUNTIF(课表!$AH$169:$AH$321,B181)))*2</f>
        <v>0</v>
      </c>
      <c r="N181" s="25">
        <f t="shared" si="5"/>
        <v>20</v>
      </c>
    </row>
    <row r="182" ht="20.1" customHeight="1" spans="1:14">
      <c r="A182" s="22">
        <v>180</v>
      </c>
      <c r="B182" s="26" t="s">
        <v>1009</v>
      </c>
      <c r="C182" s="24" t="str">
        <f>VLOOKUP(B182,教师基础数据!$B$2:$G4563,3,FALSE)</f>
        <v>人文系</v>
      </c>
      <c r="D182" s="24" t="str">
        <f>VLOOKUP(B182,教师基础数据!$B$2:$G640,4,FALSE)</f>
        <v>专职</v>
      </c>
      <c r="E182" s="24" t="str">
        <f>VLOOKUP(B182,教师基础数据!$B$2:$G4673,5,FALSE)</f>
        <v>英语教研室</v>
      </c>
      <c r="F182" s="22">
        <f t="shared" si="4"/>
        <v>5</v>
      </c>
      <c r="G182" s="25">
        <f>(IF(COUNTIF(课表!$C$169:$C$321,B182)&gt;=2,1,COUNTIF(课表!$C$169:$C$321,B182))+IF(COUNTIF(课表!$D$169:$D$321,B182)&gt;=2,1,COUNTIF(课表!D$169:$D$321,B182))+IF(COUNTIF(课表!$E$170:$E$321,B182)&gt;=2,1,COUNTIF(课表!$E$170:$E$321,B182))+IF(COUNTIF(课表!$F$169:$F$321,B182)&gt;=2,1,COUNTIF(课表!$F$169:$F$321,B182)))*2</f>
        <v>4</v>
      </c>
      <c r="H182" s="25">
        <f>(IF(COUNTIF(课表!$H$169:$H$321,B182)&gt;=2,1,COUNTIF(课表!$H$169:$H$321,B182))+IF(COUNTIF(课表!$I$169:$I$321,B182)&gt;=2,1,COUNTIF(课表!$I$169:$I$321,B182))+IF(COUNTIF(课表!$J$169:$J$321,B182)&gt;=2,1,COUNTIF(课表!$J$169:$J$321,B182))+IF(COUNTIF(课表!$K$169:$K$321,B182)&gt;=2,1,COUNTIF(课表!$K$170:$K$321,B182)))*2</f>
        <v>6</v>
      </c>
      <c r="I182" s="25">
        <f>(IF(COUNTIF(课表!$M$169:$M$321,B182)&gt;=2,1,COUNTIF(课表!$M$169:$M$321,B182))+IF(COUNTIF(课表!$N$169:$N$321,B182)&gt;=2,1,COUNTIF(课表!$N$169:$N$321,B182))+IF(COUNTIF(课表!$O$169:$O$321,B182)&gt;=2,1,COUNTIF(课表!$O$169:$O$321,B182))+IF(COUNTIF(课表!$P$169:$P$321,B182)&gt;=2,1,COUNTIF(课表!$P$169:$P$321,B182)))*2</f>
        <v>4</v>
      </c>
      <c r="J182" s="25">
        <f>(IF(COUNTIF(课表!$R$169:$R$321,B182)&gt;=2,1,COUNTIF(课表!$R$169:$R$321,B182))+IF(COUNTIF(课表!$S$169:$S$321,B182)&gt;=2,1,COUNTIF(课表!$S$169:$S$321,B182))+IF(COUNTIF(课表!$T$169:$T$321,B182)&gt;=2,1,COUNTIF(课表!$T$169:$T$321,B182))+IF(COUNTIF(课表!$U$169:$U$321,B182)&gt;=2,1,COUNTIF(课表!$U$169:$U$321,B182)))*2</f>
        <v>4</v>
      </c>
      <c r="K182" s="25">
        <f>(IF(COUNTIF(课表!$W$169:$W$321,B182)&gt;=2,1,COUNTIF(课表!$W$169:$W$321,B182))+IF(COUNTIF(课表!$X$169:$X$321,B182)&gt;=2,1,COUNTIF(课表!$X$169:$X$321,B182)))*2+(IF(COUNTIF(课表!$Y$169:$Y$321,B182)&gt;=2,1,COUNTIF(课表!$Y$169:$Y$321,B182))+IF(COUNTIF(课表!$Z$169:$Z$321,B182)&gt;=2,1,COUNTIF(课表!$Z$169:$Z$321,B182)))*2</f>
        <v>2</v>
      </c>
      <c r="L182" s="25">
        <f>(IF(COUNTIF(课表!$AA$169:$AA$321,B182)&gt;=2,1,COUNTIF(课表!$AA$169:$AA$321,B182))+IF(COUNTIF(课表!$AB$169:$AB$321,B182)&gt;=2,1,COUNTIF(课表!$AB$169:$AB$321,B182))+IF(COUNTIF(课表!$AC$169:$AC$321,B182)&gt;=2,1,COUNTIF(课表!$AC$169:$AC$321,B182))+IF(COUNTIF(课表!$AD$169:$AD$321,B182)&gt;=2,1,COUNTIF(课表!$AD$169:$AD$321,B182)))*2</f>
        <v>0</v>
      </c>
      <c r="M182" s="25">
        <f>(IF(COUNTIF(课表!$AE$169:$AE$321,B182)&gt;=2,1,COUNTIF(课表!$AE$169:$AE$321,B182))+IF(COUNTIF(课表!$AF$169:$AF$321,B182)&gt;=2,1,COUNTIF(课表!$AF$169:$AF$321,B182))+IF(COUNTIF(课表!$AG$169:$AG$321,B182)&gt;=2,1,COUNTIF(课表!$AG$169:$AG$321,B182))+IF(COUNTIF(课表!$AH$169:$AH$321,B182)&gt;=2,1,COUNTIF(课表!$AH$169:$AH$321,B182)))*2</f>
        <v>0</v>
      </c>
      <c r="N182" s="25">
        <f t="shared" si="5"/>
        <v>20</v>
      </c>
    </row>
    <row r="183" ht="20.1" customHeight="1" spans="1:14">
      <c r="A183" s="22">
        <v>181</v>
      </c>
      <c r="B183" s="26" t="s">
        <v>1163</v>
      </c>
      <c r="C183" s="24" t="str">
        <f>VLOOKUP(B183,教师基础数据!$B$2:$G4715,3,FALSE)</f>
        <v>人文系</v>
      </c>
      <c r="D183" s="24" t="str">
        <f>VLOOKUP(B183,教师基础数据!$B$2:$G714,4,FALSE)</f>
        <v>专职</v>
      </c>
      <c r="E183" s="24" t="str">
        <f>VLOOKUP(B183,教师基础数据!$B$2:$G4748,5,FALSE)</f>
        <v>英语教研室</v>
      </c>
      <c r="F183" s="22">
        <f t="shared" si="4"/>
        <v>5</v>
      </c>
      <c r="G183" s="25">
        <f>(IF(COUNTIF(课表!$C$169:$C$321,B183)&gt;=2,1,COUNTIF(课表!$C$169:$C$321,B183))+IF(COUNTIF(课表!$D$169:$D$321,B183)&gt;=2,1,COUNTIF(课表!D$169:$D$321,B183))+IF(COUNTIF(课表!$E$170:$E$321,B183)&gt;=2,1,COUNTIF(课表!$E$170:$E$321,B183))+IF(COUNTIF(课表!$F$169:$F$321,B183)&gt;=2,1,COUNTIF(课表!$F$169:$F$321,B183)))*2</f>
        <v>4</v>
      </c>
      <c r="H183" s="25">
        <f>(IF(COUNTIF(课表!$H$169:$H$321,B183)&gt;=2,1,COUNTIF(课表!$H$169:$H$321,B183))+IF(COUNTIF(课表!$I$169:$I$321,B183)&gt;=2,1,COUNTIF(课表!$I$169:$I$321,B183))+IF(COUNTIF(课表!$J$169:$J$321,B183)&gt;=2,1,COUNTIF(课表!$J$169:$J$321,B183))+IF(COUNTIF(课表!$K$169:$K$321,B183)&gt;=2,1,COUNTIF(课表!$K$170:$K$321,B183)))*2</f>
        <v>4</v>
      </c>
      <c r="I183" s="25">
        <f>(IF(COUNTIF(课表!$M$169:$M$321,B183)&gt;=2,1,COUNTIF(课表!$M$169:$M$321,B183))+IF(COUNTIF(课表!$N$169:$N$321,B183)&gt;=2,1,COUNTIF(课表!$N$169:$N$321,B183))+IF(COUNTIF(课表!$O$169:$O$321,B183)&gt;=2,1,COUNTIF(课表!$O$169:$O$321,B183))+IF(COUNTIF(课表!$P$169:$P$321,B183)&gt;=2,1,COUNTIF(课表!$P$169:$P$321,B183)))*2</f>
        <v>4</v>
      </c>
      <c r="J183" s="25">
        <f>(IF(COUNTIF(课表!$R$169:$R$321,B183)&gt;=2,1,COUNTIF(课表!$R$169:$R$321,B183))+IF(COUNTIF(课表!$S$169:$S$321,B183)&gt;=2,1,COUNTIF(课表!$S$169:$S$321,B183))+IF(COUNTIF(课表!$T$169:$T$321,B183)&gt;=2,1,COUNTIF(课表!$T$169:$T$321,B183))+IF(COUNTIF(课表!$U$169:$U$321,B183)&gt;=2,1,COUNTIF(课表!$U$169:$U$321,B183)))*2</f>
        <v>4</v>
      </c>
      <c r="K183" s="25">
        <f>(IF(COUNTIF(课表!$W$169:$W$321,B183)&gt;=2,1,COUNTIF(课表!$W$169:$W$321,B183))+IF(COUNTIF(课表!$X$169:$X$321,B183)&gt;=2,1,COUNTIF(课表!$X$169:$X$321,B183)))*2+(IF(COUNTIF(课表!$Y$169:$Y$321,B183)&gt;=2,1,COUNTIF(课表!$Y$169:$Y$321,B183))+IF(COUNTIF(课表!$Z$169:$Z$321,B183)&gt;=2,1,COUNTIF(课表!$Z$169:$Z$321,B183)))*2</f>
        <v>4</v>
      </c>
      <c r="L183" s="25">
        <f>(IF(COUNTIF(课表!$AA$169:$AA$321,B183)&gt;=2,1,COUNTIF(课表!$AA$169:$AA$321,B183))+IF(COUNTIF(课表!$AB$169:$AB$321,B183)&gt;=2,1,COUNTIF(课表!$AB$169:$AB$321,B183))+IF(COUNTIF(课表!$AC$169:$AC$321,B183)&gt;=2,1,COUNTIF(课表!$AC$169:$AC$321,B183))+IF(COUNTIF(课表!$AD$169:$AD$321,B183)&gt;=2,1,COUNTIF(课表!$AD$169:$AD$321,B183)))*2</f>
        <v>0</v>
      </c>
      <c r="M183" s="25">
        <f>(IF(COUNTIF(课表!$AE$169:$AE$321,B183)&gt;=2,1,COUNTIF(课表!$AE$169:$AE$321,B183))+IF(COUNTIF(课表!$AF$169:$AF$321,B183)&gt;=2,1,COUNTIF(课表!$AF$169:$AF$321,B183))+IF(COUNTIF(课表!$AG$169:$AG$321,B183)&gt;=2,1,COUNTIF(课表!$AG$169:$AG$321,B183))+IF(COUNTIF(课表!$AH$169:$AH$321,B183)&gt;=2,1,COUNTIF(课表!$AH$169:$AH$321,B183)))*2</f>
        <v>0</v>
      </c>
      <c r="N183" s="25">
        <f t="shared" si="5"/>
        <v>20</v>
      </c>
    </row>
    <row r="184" ht="20.1" customHeight="1" spans="1:14">
      <c r="A184" s="22">
        <v>182</v>
      </c>
      <c r="B184" s="26" t="s">
        <v>1221</v>
      </c>
      <c r="C184" s="24" t="str">
        <f>VLOOKUP(B184,教师基础数据!$B$2:$G4540,3,FALSE)</f>
        <v>人文系</v>
      </c>
      <c r="D184" s="24" t="str">
        <f>VLOOKUP(B184,教师基础数据!$B$2:$G525,4,FALSE)</f>
        <v>专职</v>
      </c>
      <c r="E184" s="24" t="str">
        <f>VLOOKUP(B184,教师基础数据!$B$2:$G4558,5,FALSE)</f>
        <v>英语教研室</v>
      </c>
      <c r="F184" s="22">
        <f t="shared" si="4"/>
        <v>5</v>
      </c>
      <c r="G184" s="25">
        <f>(IF(COUNTIF(课表!$C$169:$C$321,B184)&gt;=2,1,COUNTIF(课表!$C$169:$C$321,B184))+IF(COUNTIF(课表!$D$169:$D$321,B184)&gt;=2,1,COUNTIF(课表!D$169:$D$321,B184))+IF(COUNTIF(课表!$E$170:$E$321,B184)&gt;=2,1,COUNTIF(课表!$E$170:$E$321,B184))+IF(COUNTIF(课表!$F$169:$F$321,B184)&gt;=2,1,COUNTIF(课表!$F$169:$F$321,B184)))*2</f>
        <v>4</v>
      </c>
      <c r="H184" s="25">
        <f>(IF(COUNTIF(课表!$H$169:$H$321,B184)&gt;=2,1,COUNTIF(课表!$H$169:$H$321,B184))+IF(COUNTIF(课表!$I$169:$I$321,B184)&gt;=2,1,COUNTIF(课表!$I$169:$I$321,B184))+IF(COUNTIF(课表!$J$169:$J$321,B184)&gt;=2,1,COUNTIF(课表!$J$169:$J$321,B184))+IF(COUNTIF(课表!$K$169:$K$321,B184)&gt;=2,1,COUNTIF(课表!$K$170:$K$321,B184)))*2</f>
        <v>4</v>
      </c>
      <c r="I184" s="25">
        <f>(IF(COUNTIF(课表!$M$169:$M$321,B184)&gt;=2,1,COUNTIF(课表!$M$169:$M$321,B184))+IF(COUNTIF(课表!$N$169:$N$321,B184)&gt;=2,1,COUNTIF(课表!$N$169:$N$321,B184))+IF(COUNTIF(课表!$O$169:$O$321,B184)&gt;=2,1,COUNTIF(课表!$O$169:$O$321,B184))+IF(COUNTIF(课表!$P$169:$P$321,B184)&gt;=2,1,COUNTIF(课表!$P$169:$P$321,B184)))*2</f>
        <v>4</v>
      </c>
      <c r="J184" s="25">
        <f>(IF(COUNTIF(课表!$R$169:$R$321,B184)&gt;=2,1,COUNTIF(课表!$R$169:$R$321,B184))+IF(COUNTIF(课表!$S$169:$S$321,B184)&gt;=2,1,COUNTIF(课表!$S$169:$S$321,B184))+IF(COUNTIF(课表!$T$169:$T$321,B184)&gt;=2,1,COUNTIF(课表!$T$169:$T$321,B184))+IF(COUNTIF(课表!$U$169:$U$321,B184)&gt;=2,1,COUNTIF(课表!$U$169:$U$321,B184)))*2</f>
        <v>4</v>
      </c>
      <c r="K184" s="25">
        <f>(IF(COUNTIF(课表!$W$169:$W$321,B184)&gt;=2,1,COUNTIF(课表!$W$169:$W$321,B184))+IF(COUNTIF(课表!$X$169:$X$321,B184)&gt;=2,1,COUNTIF(课表!$X$169:$X$321,B184)))*2+(IF(COUNTIF(课表!$Y$169:$Y$321,B184)&gt;=2,1,COUNTIF(课表!$Y$169:$Y$321,B184))+IF(COUNTIF(课表!$Z$169:$Z$321,B184)&gt;=2,1,COUNTIF(课表!$Z$169:$Z$321,B184)))*2</f>
        <v>4</v>
      </c>
      <c r="L184" s="25">
        <f>(IF(COUNTIF(课表!$AA$169:$AA$321,B184)&gt;=2,1,COUNTIF(课表!$AA$169:$AA$321,B184))+IF(COUNTIF(课表!$AB$169:$AB$321,B184)&gt;=2,1,COUNTIF(课表!$AB$169:$AB$321,B184))+IF(COUNTIF(课表!$AC$169:$AC$321,B184)&gt;=2,1,COUNTIF(课表!$AC$169:$AC$321,B184))+IF(COUNTIF(课表!$AD$169:$AD$321,B184)&gt;=2,1,COUNTIF(课表!$AD$169:$AD$321,B184)))*2</f>
        <v>0</v>
      </c>
      <c r="M184" s="25">
        <f>(IF(COUNTIF(课表!$AE$169:$AE$321,B184)&gt;=2,1,COUNTIF(课表!$AE$169:$AE$321,B184))+IF(COUNTIF(课表!$AF$169:$AF$321,B184)&gt;=2,1,COUNTIF(课表!$AF$169:$AF$321,B184))+IF(COUNTIF(课表!$AG$169:$AG$321,B184)&gt;=2,1,COUNTIF(课表!$AG$169:$AG$321,B184))+IF(COUNTIF(课表!$AH$169:$AH$321,B184)&gt;=2,1,COUNTIF(课表!$AH$169:$AH$321,B184)))*2</f>
        <v>0</v>
      </c>
      <c r="N184" s="25">
        <f t="shared" si="5"/>
        <v>20</v>
      </c>
    </row>
    <row r="185" ht="20.1" customHeight="1" spans="1:14">
      <c r="A185" s="22">
        <v>183</v>
      </c>
      <c r="B185" s="23" t="s">
        <v>1639</v>
      </c>
      <c r="C185" s="24" t="str">
        <f>VLOOKUP(B185,教师基础数据!$B$2:$G4476,3,FALSE)</f>
        <v>商贸系</v>
      </c>
      <c r="D185" s="24" t="str">
        <f>VLOOKUP(B185,教师基础数据!$B$2:$G540,4,FALSE)</f>
        <v>专职</v>
      </c>
      <c r="E185" s="24" t="str">
        <f>VLOOKUP(B185,教师基础数据!$B$2:$G4573,5,FALSE)</f>
        <v>旅游管理教研室</v>
      </c>
      <c r="F185" s="22">
        <f t="shared" si="4"/>
        <v>0</v>
      </c>
      <c r="G185" s="25">
        <f>(IF(COUNTIF(课表!$C$169:$C$321,B185)&gt;=2,1,COUNTIF(课表!$C$169:$C$321,B185))+IF(COUNTIF(课表!$D$169:$D$321,B185)&gt;=2,1,COUNTIF(课表!D$169:$D$321,B185))+IF(COUNTIF(课表!$E$170:$E$321,B185)&gt;=2,1,COUNTIF(课表!$E$170:$E$321,B185))+IF(COUNTIF(课表!$F$169:$F$321,B185)&gt;=2,1,COUNTIF(课表!$F$169:$F$321,B185)))*2</f>
        <v>0</v>
      </c>
      <c r="H185" s="25">
        <f>(IF(COUNTIF(课表!$H$169:$H$321,B185)&gt;=2,1,COUNTIF(课表!$H$169:$H$321,B185))+IF(COUNTIF(课表!$I$169:$I$321,B185)&gt;=2,1,COUNTIF(课表!$I$169:$I$321,B185))+IF(COUNTIF(课表!$J$169:$J$321,B185)&gt;=2,1,COUNTIF(课表!$J$169:$J$321,B185))+IF(COUNTIF(课表!$K$169:$K$321,B185)&gt;=2,1,COUNTIF(课表!$K$170:$K$321,B185)))*2</f>
        <v>0</v>
      </c>
      <c r="I185" s="25">
        <f>(IF(COUNTIF(课表!$M$169:$M$321,B185)&gt;=2,1,COUNTIF(课表!$M$169:$M$321,B185))+IF(COUNTIF(课表!$N$169:$N$321,B185)&gt;=2,1,COUNTIF(课表!$N$169:$N$321,B185))+IF(COUNTIF(课表!$O$169:$O$321,B185)&gt;=2,1,COUNTIF(课表!$O$169:$O$321,B185))+IF(COUNTIF(课表!$P$169:$P$321,B185)&gt;=2,1,COUNTIF(课表!$P$169:$P$321,B185)))*2</f>
        <v>0</v>
      </c>
      <c r="J185" s="25">
        <f>(IF(COUNTIF(课表!$R$169:$R$321,B185)&gt;=2,1,COUNTIF(课表!$R$169:$R$321,B185))+IF(COUNTIF(课表!$S$169:$S$321,B185)&gt;=2,1,COUNTIF(课表!$S$169:$S$321,B185))+IF(COUNTIF(课表!$T$169:$T$321,B185)&gt;=2,1,COUNTIF(课表!$T$169:$T$321,B185))+IF(COUNTIF(课表!$U$169:$U$321,B185)&gt;=2,1,COUNTIF(课表!$U$169:$U$321,B185)))*2</f>
        <v>0</v>
      </c>
      <c r="K185" s="25">
        <f>(IF(COUNTIF(课表!$W$169:$W$321,B185)&gt;=2,1,COUNTIF(课表!$W$169:$W$321,B185))+IF(COUNTIF(课表!$X$169:$X$321,B185)&gt;=2,1,COUNTIF(课表!$X$169:$X$321,B185)))*2+(IF(COUNTIF(课表!$Y$169:$Y$321,B185)&gt;=2,1,COUNTIF(课表!$Y$169:$Y$321,B185))+IF(COUNTIF(课表!$Z$169:$Z$321,B185)&gt;=2,1,COUNTIF(课表!$Z$169:$Z$321,B185)))*2</f>
        <v>0</v>
      </c>
      <c r="L185" s="25">
        <f>(IF(COUNTIF(课表!$AA$169:$AA$321,B185)&gt;=2,1,COUNTIF(课表!$AA$169:$AA$321,B185))+IF(COUNTIF(课表!$AB$169:$AB$321,B185)&gt;=2,1,COUNTIF(课表!$AB$169:$AB$321,B185))+IF(COUNTIF(课表!$AC$169:$AC$321,B185)&gt;=2,1,COUNTIF(课表!$AC$169:$AC$321,B185))+IF(COUNTIF(课表!$AD$169:$AD$321,B185)&gt;=2,1,COUNTIF(课表!$AD$169:$AD$321,B185)))*2</f>
        <v>0</v>
      </c>
      <c r="M185" s="25">
        <f>(IF(COUNTIF(课表!$AE$169:$AE$321,B185)&gt;=2,1,COUNTIF(课表!$AE$169:$AE$321,B185))+IF(COUNTIF(课表!$AF$169:$AF$321,B185)&gt;=2,1,COUNTIF(课表!$AF$169:$AF$321,B185))+IF(COUNTIF(课表!$AG$169:$AG$321,B185)&gt;=2,1,COUNTIF(课表!$AG$169:$AG$321,B185))+IF(COUNTIF(课表!$AH$169:$AH$321,B185)&gt;=2,1,COUNTIF(课表!$AH$169:$AH$321,B185)))*2</f>
        <v>0</v>
      </c>
      <c r="N185" s="25">
        <f t="shared" si="5"/>
        <v>0</v>
      </c>
    </row>
    <row r="186" ht="20.1" customHeight="1" spans="1:14">
      <c r="A186" s="22">
        <v>184</v>
      </c>
      <c r="B186" s="23" t="s">
        <v>1095</v>
      </c>
      <c r="C186" s="24" t="str">
        <f>VLOOKUP(B186,教师基础数据!$B$2:$G4617,3,FALSE)</f>
        <v>商贸系</v>
      </c>
      <c r="D186" s="24" t="str">
        <f>VLOOKUP(B186,教师基础数据!$B$2:$G497,4,FALSE)</f>
        <v>专职</v>
      </c>
      <c r="E186" s="24" t="str">
        <f>VLOOKUP(B186,教师基础数据!$B$2:$G4530,5,FALSE)</f>
        <v>会计教研室</v>
      </c>
      <c r="F186" s="22">
        <f t="shared" si="4"/>
        <v>3</v>
      </c>
      <c r="G186" s="25">
        <f>(IF(COUNTIF(课表!$C$169:$C$321,B186)&gt;=2,1,COUNTIF(课表!$C$169:$C$321,B186))+IF(COUNTIF(课表!$D$169:$D$321,B186)&gt;=2,1,COUNTIF(课表!D$169:$D$321,B186))+IF(COUNTIF(课表!$E$170:$E$321,B186)&gt;=2,1,COUNTIF(课表!$E$170:$E$321,B186))+IF(COUNTIF(课表!$F$169:$F$321,B186)&gt;=2,1,COUNTIF(课表!$F$169:$F$321,B186)))*2</f>
        <v>4</v>
      </c>
      <c r="H186" s="25">
        <f>(IF(COUNTIF(课表!$H$169:$H$321,B186)&gt;=2,1,COUNTIF(课表!$H$169:$H$321,B186))+IF(COUNTIF(课表!$I$169:$I$321,B186)&gt;=2,1,COUNTIF(课表!$I$169:$I$321,B186))+IF(COUNTIF(课表!$J$169:$J$321,B186)&gt;=2,1,COUNTIF(课表!$J$169:$J$321,B186))+IF(COUNTIF(课表!$K$169:$K$321,B186)&gt;=2,1,COUNTIF(课表!$K$170:$K$321,B186)))*2</f>
        <v>4</v>
      </c>
      <c r="I186" s="25">
        <f>(IF(COUNTIF(课表!$M$169:$M$321,B186)&gt;=2,1,COUNTIF(课表!$M$169:$M$321,B186))+IF(COUNTIF(课表!$N$169:$N$321,B186)&gt;=2,1,COUNTIF(课表!$N$169:$N$321,B186))+IF(COUNTIF(课表!$O$169:$O$321,B186)&gt;=2,1,COUNTIF(课表!$O$169:$O$321,B186))+IF(COUNTIF(课表!$P$169:$P$321,B186)&gt;=2,1,COUNTIF(课表!$P$169:$P$321,B186)))*2</f>
        <v>0</v>
      </c>
      <c r="J186" s="25">
        <f>(IF(COUNTIF(课表!$R$169:$R$321,B186)&gt;=2,1,COUNTIF(课表!$R$169:$R$321,B186))+IF(COUNTIF(课表!$S$169:$S$321,B186)&gt;=2,1,COUNTIF(课表!$S$169:$S$321,B186))+IF(COUNTIF(课表!$T$169:$T$321,B186)&gt;=2,1,COUNTIF(课表!$T$169:$T$321,B186))+IF(COUNTIF(课表!$U$169:$U$321,B186)&gt;=2,1,COUNTIF(课表!$U$169:$U$321,B186)))*2</f>
        <v>8</v>
      </c>
      <c r="K186" s="25">
        <f>(IF(COUNTIF(课表!$W$169:$W$321,B186)&gt;=2,1,COUNTIF(课表!$W$169:$W$321,B186))+IF(COUNTIF(课表!$X$169:$X$321,B186)&gt;=2,1,COUNTIF(课表!$X$169:$X$321,B186)))*2+(IF(COUNTIF(课表!$Y$169:$Y$321,B186)&gt;=2,1,COUNTIF(课表!$Y$169:$Y$321,B186))+IF(COUNTIF(课表!$Z$169:$Z$321,B186)&gt;=2,1,COUNTIF(课表!$Z$169:$Z$321,B186)))*2</f>
        <v>0</v>
      </c>
      <c r="L186" s="25">
        <f>(IF(COUNTIF(课表!$AA$169:$AA$321,B186)&gt;=2,1,COUNTIF(课表!$AA$169:$AA$321,B186))+IF(COUNTIF(课表!$AB$169:$AB$321,B186)&gt;=2,1,COUNTIF(课表!$AB$169:$AB$321,B186))+IF(COUNTIF(课表!$AC$169:$AC$321,B186)&gt;=2,1,COUNTIF(课表!$AC$169:$AC$321,B186))+IF(COUNTIF(课表!$AD$169:$AD$321,B186)&gt;=2,1,COUNTIF(课表!$AD$169:$AD$321,B186)))*2</f>
        <v>0</v>
      </c>
      <c r="M186" s="25">
        <f>(IF(COUNTIF(课表!$AE$169:$AE$321,B186)&gt;=2,1,COUNTIF(课表!$AE$169:$AE$321,B186))+IF(COUNTIF(课表!$AF$169:$AF$321,B186)&gt;=2,1,COUNTIF(课表!$AF$169:$AF$321,B186))+IF(COUNTIF(课表!$AG$169:$AG$321,B186)&gt;=2,1,COUNTIF(课表!$AG$169:$AG$321,B186))+IF(COUNTIF(课表!$AH$169:$AH$321,B186)&gt;=2,1,COUNTIF(课表!$AH$169:$AH$321,B186)))*2</f>
        <v>0</v>
      </c>
      <c r="N186" s="25">
        <f t="shared" si="5"/>
        <v>16</v>
      </c>
    </row>
    <row r="187" ht="20.1" customHeight="1" spans="1:14">
      <c r="A187" s="22">
        <v>185</v>
      </c>
      <c r="B187" s="26" t="s">
        <v>1037</v>
      </c>
      <c r="C187" s="24" t="str">
        <f>VLOOKUP(B187,教师基础数据!$B$2:$G4439,3,FALSE)</f>
        <v>商贸系</v>
      </c>
      <c r="D187" s="24" t="str">
        <f>VLOOKUP(B187,教师基础数据!$B$2:$G646,4,FALSE)</f>
        <v>兼职</v>
      </c>
      <c r="E187" s="24" t="str">
        <f>VLOOKUP(B187,教师基础数据!$B$2:$G4679,5,FALSE)</f>
        <v>会计教研室</v>
      </c>
      <c r="F187" s="22">
        <f t="shared" si="4"/>
        <v>2</v>
      </c>
      <c r="G187" s="25">
        <f>(IF(COUNTIF(课表!$C$169:$C$321,B187)&gt;=2,1,COUNTIF(课表!$C$169:$C$321,B187))+IF(COUNTIF(课表!$D$169:$D$321,B187)&gt;=2,1,COUNTIF(课表!D$169:$D$321,B187))+IF(COUNTIF(课表!$E$170:$E$321,B187)&gt;=2,1,COUNTIF(课表!$E$170:$E$321,B187))+IF(COUNTIF(课表!$F$169:$F$321,B187)&gt;=2,1,COUNTIF(课表!$F$169:$F$321,B187)))*2</f>
        <v>4</v>
      </c>
      <c r="H187" s="25">
        <f>(IF(COUNTIF(课表!$H$169:$H$321,B187)&gt;=2,1,COUNTIF(课表!$H$169:$H$321,B187))+IF(COUNTIF(课表!$I$169:$I$321,B187)&gt;=2,1,COUNTIF(课表!$I$169:$I$321,B187))+IF(COUNTIF(课表!$J$169:$J$321,B187)&gt;=2,1,COUNTIF(课表!$J$169:$J$321,B187))+IF(COUNTIF(课表!$K$169:$K$321,B187)&gt;=2,1,COUNTIF(课表!$K$170:$K$321,B187)))*2</f>
        <v>0</v>
      </c>
      <c r="I187" s="25">
        <f>(IF(COUNTIF(课表!$M$169:$M$321,B187)&gt;=2,1,COUNTIF(课表!$M$169:$M$321,B187))+IF(COUNTIF(课表!$N$169:$N$321,B187)&gt;=2,1,COUNTIF(课表!$N$169:$N$321,B187))+IF(COUNTIF(课表!$O$169:$O$321,B187)&gt;=2,1,COUNTIF(课表!$O$169:$O$321,B187))+IF(COUNTIF(课表!$P$169:$P$321,B187)&gt;=2,1,COUNTIF(课表!$P$169:$P$321,B187)))*2</f>
        <v>4</v>
      </c>
      <c r="J187" s="25">
        <f>(IF(COUNTIF(课表!$R$169:$R$321,B187)&gt;=2,1,COUNTIF(课表!$R$169:$R$321,B187))+IF(COUNTIF(课表!$S$169:$S$321,B187)&gt;=2,1,COUNTIF(课表!$S$169:$S$321,B187))+IF(COUNTIF(课表!$T$169:$T$321,B187)&gt;=2,1,COUNTIF(课表!$T$169:$T$321,B187))+IF(COUNTIF(课表!$U$169:$U$321,B187)&gt;=2,1,COUNTIF(课表!$U$169:$U$321,B187)))*2</f>
        <v>0</v>
      </c>
      <c r="K187" s="25">
        <f>(IF(COUNTIF(课表!$W$169:$W$321,B187)&gt;=2,1,COUNTIF(课表!$W$169:$W$321,B187))+IF(COUNTIF(课表!$X$169:$X$321,B187)&gt;=2,1,COUNTIF(课表!$X$169:$X$321,B187)))*2+(IF(COUNTIF(课表!$Y$169:$Y$321,B187)&gt;=2,1,COUNTIF(课表!$Y$169:$Y$321,B187))+IF(COUNTIF(课表!$Z$169:$Z$321,B187)&gt;=2,1,COUNTIF(课表!$Z$169:$Z$321,B187)))*2</f>
        <v>0</v>
      </c>
      <c r="L187" s="25">
        <f>(IF(COUNTIF(课表!$AA$169:$AA$321,B187)&gt;=2,1,COUNTIF(课表!$AA$169:$AA$321,B187))+IF(COUNTIF(课表!$AB$169:$AB$321,B187)&gt;=2,1,COUNTIF(课表!$AB$169:$AB$321,B187))+IF(COUNTIF(课表!$AC$169:$AC$321,B187)&gt;=2,1,COUNTIF(课表!$AC$169:$AC$321,B187))+IF(COUNTIF(课表!$AD$169:$AD$321,B187)&gt;=2,1,COUNTIF(课表!$AD$169:$AD$321,B187)))*2</f>
        <v>0</v>
      </c>
      <c r="M187" s="25">
        <f>(IF(COUNTIF(课表!$AE$169:$AE$321,B187)&gt;=2,1,COUNTIF(课表!$AE$169:$AE$321,B187))+IF(COUNTIF(课表!$AF$169:$AF$321,B187)&gt;=2,1,COUNTIF(课表!$AF$169:$AF$321,B187))+IF(COUNTIF(课表!$AG$169:$AG$321,B187)&gt;=2,1,COUNTIF(课表!$AG$169:$AG$321,B187))+IF(COUNTIF(课表!$AH$169:$AH$321,B187)&gt;=2,1,COUNTIF(课表!$AH$169:$AH$321,B187)))*2</f>
        <v>0</v>
      </c>
      <c r="N187" s="25">
        <f t="shared" si="5"/>
        <v>8</v>
      </c>
    </row>
    <row r="188" ht="20.1" customHeight="1" spans="1:14">
      <c r="A188" s="22">
        <v>186</v>
      </c>
      <c r="B188" s="23" t="s">
        <v>1080</v>
      </c>
      <c r="C188" s="24" t="str">
        <f>VLOOKUP(B188,教师基础数据!$B$2:$G4454,3,FALSE)</f>
        <v>商贸系</v>
      </c>
      <c r="D188" s="24" t="str">
        <f>VLOOKUP(B188,教师基础数据!$B$2:$G536,4,FALSE)</f>
        <v>专职</v>
      </c>
      <c r="E188" s="24" t="str">
        <f>VLOOKUP(B188,教师基础数据!$B$2:$G4569,5,FALSE)</f>
        <v>会计教研室</v>
      </c>
      <c r="F188" s="22">
        <f t="shared" si="4"/>
        <v>1</v>
      </c>
      <c r="G188" s="25">
        <f>(IF(COUNTIF(课表!$C$169:$C$321,B188)&gt;=2,1,COUNTIF(课表!$C$169:$C$321,B188))+IF(COUNTIF(课表!$D$169:$D$321,B188)&gt;=2,1,COUNTIF(课表!D$169:$D$321,B188))+IF(COUNTIF(课表!$E$170:$E$321,B188)&gt;=2,1,COUNTIF(课表!$E$170:$E$321,B188))+IF(COUNTIF(课表!$F$169:$F$321,B188)&gt;=2,1,COUNTIF(课表!$F$169:$F$321,B188)))*2</f>
        <v>4</v>
      </c>
      <c r="H188" s="25">
        <f>(IF(COUNTIF(课表!$H$169:$H$321,B188)&gt;=2,1,COUNTIF(课表!$H$169:$H$321,B188))+IF(COUNTIF(课表!$I$169:$I$321,B188)&gt;=2,1,COUNTIF(课表!$I$169:$I$321,B188))+IF(COUNTIF(课表!$J$169:$J$321,B188)&gt;=2,1,COUNTIF(课表!$J$169:$J$321,B188))+IF(COUNTIF(课表!$K$169:$K$321,B188)&gt;=2,1,COUNTIF(课表!$K$170:$K$321,B188)))*2</f>
        <v>0</v>
      </c>
      <c r="I188" s="25">
        <f>(IF(COUNTIF(课表!$M$169:$M$321,B188)&gt;=2,1,COUNTIF(课表!$M$169:$M$321,B188))+IF(COUNTIF(课表!$N$169:$N$321,B188)&gt;=2,1,COUNTIF(课表!$N$169:$N$321,B188))+IF(COUNTIF(课表!$O$169:$O$321,B188)&gt;=2,1,COUNTIF(课表!$O$169:$O$321,B188))+IF(COUNTIF(课表!$P$169:$P$321,B188)&gt;=2,1,COUNTIF(课表!$P$169:$P$321,B188)))*2</f>
        <v>0</v>
      </c>
      <c r="J188" s="25">
        <f>(IF(COUNTIF(课表!$R$169:$R$321,B188)&gt;=2,1,COUNTIF(课表!$R$169:$R$321,B188))+IF(COUNTIF(课表!$S$169:$S$321,B188)&gt;=2,1,COUNTIF(课表!$S$169:$S$321,B188))+IF(COUNTIF(课表!$T$169:$T$321,B188)&gt;=2,1,COUNTIF(课表!$T$169:$T$321,B188))+IF(COUNTIF(课表!$U$169:$U$321,B188)&gt;=2,1,COUNTIF(课表!$U$169:$U$321,B188)))*2</f>
        <v>0</v>
      </c>
      <c r="K188" s="25">
        <f>(IF(COUNTIF(课表!$W$169:$W$321,B188)&gt;=2,1,COUNTIF(课表!$W$169:$W$321,B188))+IF(COUNTIF(课表!$X$169:$X$321,B188)&gt;=2,1,COUNTIF(课表!$X$169:$X$321,B188)))*2+(IF(COUNTIF(课表!$Y$169:$Y$321,B188)&gt;=2,1,COUNTIF(课表!$Y$169:$Y$321,B188))+IF(COUNTIF(课表!$Z$169:$Z$321,B188)&gt;=2,1,COUNTIF(课表!$Z$169:$Z$321,B188)))*2</f>
        <v>0</v>
      </c>
      <c r="L188" s="25">
        <f>(IF(COUNTIF(课表!$AA$169:$AA$321,B188)&gt;=2,1,COUNTIF(课表!$AA$169:$AA$321,B188))+IF(COUNTIF(课表!$AB$169:$AB$321,B188)&gt;=2,1,COUNTIF(课表!$AB$169:$AB$321,B188))+IF(COUNTIF(课表!$AC$169:$AC$321,B188)&gt;=2,1,COUNTIF(课表!$AC$169:$AC$321,B188))+IF(COUNTIF(课表!$AD$169:$AD$321,B188)&gt;=2,1,COUNTIF(课表!$AD$169:$AD$321,B188)))*2</f>
        <v>0</v>
      </c>
      <c r="M188" s="25">
        <f>(IF(COUNTIF(课表!$AE$169:$AE$321,B188)&gt;=2,1,COUNTIF(课表!$AE$169:$AE$321,B188))+IF(COUNTIF(课表!$AF$169:$AF$321,B188)&gt;=2,1,COUNTIF(课表!$AF$169:$AF$321,B188))+IF(COUNTIF(课表!$AG$169:$AG$321,B188)&gt;=2,1,COUNTIF(课表!$AG$169:$AG$321,B188))+IF(COUNTIF(课表!$AH$169:$AH$321,B188)&gt;=2,1,COUNTIF(课表!$AH$169:$AH$321,B188)))*2</f>
        <v>0</v>
      </c>
      <c r="N188" s="25">
        <f t="shared" si="5"/>
        <v>4</v>
      </c>
    </row>
    <row r="189" ht="20.1" customHeight="1" spans="1:14">
      <c r="A189" s="22">
        <v>187</v>
      </c>
      <c r="B189" s="26" t="s">
        <v>1640</v>
      </c>
      <c r="C189" s="24" t="str">
        <f>VLOOKUP(B189,教师基础数据!$B$2:$G4442,3,FALSE)</f>
        <v>商贸系</v>
      </c>
      <c r="D189" s="24" t="str">
        <f>VLOOKUP(B189,教师基础数据!$B$2:$G484,4,FALSE)</f>
        <v>外聘</v>
      </c>
      <c r="E189" s="24" t="str">
        <f>VLOOKUP(B189,教师基础数据!$B$2:$G4517,5,FALSE)</f>
        <v>会计教研室</v>
      </c>
      <c r="F189" s="22">
        <f t="shared" si="4"/>
        <v>0</v>
      </c>
      <c r="G189" s="25">
        <f>(IF(COUNTIF(课表!$C$169:$C$321,B189)&gt;=2,1,COUNTIF(课表!$C$169:$C$321,B189))+IF(COUNTIF(课表!$D$169:$D$321,B189)&gt;=2,1,COUNTIF(课表!D$169:$D$321,B189))+IF(COUNTIF(课表!$E$170:$E$321,B189)&gt;=2,1,COUNTIF(课表!$E$170:$E$321,B189))+IF(COUNTIF(课表!$F$169:$F$321,B189)&gt;=2,1,COUNTIF(课表!$F$169:$F$321,B189)))*2</f>
        <v>0</v>
      </c>
      <c r="H189" s="25">
        <f>(IF(COUNTIF(课表!$H$169:$H$321,B189)&gt;=2,1,COUNTIF(课表!$H$169:$H$321,B189))+IF(COUNTIF(课表!$I$169:$I$321,B189)&gt;=2,1,COUNTIF(课表!$I$169:$I$321,B189))+IF(COUNTIF(课表!$J$169:$J$321,B189)&gt;=2,1,COUNTIF(课表!$J$169:$J$321,B189))+IF(COUNTIF(课表!$K$169:$K$321,B189)&gt;=2,1,COUNTIF(课表!$K$170:$K$321,B189)))*2</f>
        <v>0</v>
      </c>
      <c r="I189" s="25">
        <f>(IF(COUNTIF(课表!$M$169:$M$321,B189)&gt;=2,1,COUNTIF(课表!$M$169:$M$321,B189))+IF(COUNTIF(课表!$N$169:$N$321,B189)&gt;=2,1,COUNTIF(课表!$N$169:$N$321,B189))+IF(COUNTIF(课表!$O$169:$O$321,B189)&gt;=2,1,COUNTIF(课表!$O$169:$O$321,B189))+IF(COUNTIF(课表!$P$169:$P$321,B189)&gt;=2,1,COUNTIF(课表!$P$169:$P$321,B189)))*2</f>
        <v>0</v>
      </c>
      <c r="J189" s="25">
        <f>(IF(COUNTIF(课表!$R$169:$R$321,B189)&gt;=2,1,COUNTIF(课表!$R$169:$R$321,B189))+IF(COUNTIF(课表!$S$169:$S$321,B189)&gt;=2,1,COUNTIF(课表!$S$169:$S$321,B189))+IF(COUNTIF(课表!$T$169:$T$321,B189)&gt;=2,1,COUNTIF(课表!$T$169:$T$321,B189))+IF(COUNTIF(课表!$U$169:$U$321,B189)&gt;=2,1,COUNTIF(课表!$U$169:$U$321,B189)))*2</f>
        <v>0</v>
      </c>
      <c r="K189" s="25">
        <f>(IF(COUNTIF(课表!$W$169:$W$321,B189)&gt;=2,1,COUNTIF(课表!$W$169:$W$321,B189))+IF(COUNTIF(课表!$X$169:$X$321,B189)&gt;=2,1,COUNTIF(课表!$X$169:$X$321,B189)))*2+(IF(COUNTIF(课表!$Y$169:$Y$321,B189)&gt;=2,1,COUNTIF(课表!$Y$169:$Y$321,B189))+IF(COUNTIF(课表!$Z$169:$Z$321,B189)&gt;=2,1,COUNTIF(课表!$Z$169:$Z$321,B189)))*2</f>
        <v>0</v>
      </c>
      <c r="L189" s="25">
        <f>(IF(COUNTIF(课表!$AA$169:$AA$321,B189)&gt;=2,1,COUNTIF(课表!$AA$169:$AA$321,B189))+IF(COUNTIF(课表!$AB$169:$AB$321,B189)&gt;=2,1,COUNTIF(课表!$AB$169:$AB$321,B189))+IF(COUNTIF(课表!$AC$169:$AC$321,B189)&gt;=2,1,COUNTIF(课表!$AC$169:$AC$321,B189))+IF(COUNTIF(课表!$AD$169:$AD$321,B189)&gt;=2,1,COUNTIF(课表!$AD$169:$AD$321,B189)))*2</f>
        <v>0</v>
      </c>
      <c r="M189" s="25">
        <f>(IF(COUNTIF(课表!$AE$169:$AE$321,B189)&gt;=2,1,COUNTIF(课表!$AE$169:$AE$321,B189))+IF(COUNTIF(课表!$AF$169:$AF$321,B189)&gt;=2,1,COUNTIF(课表!$AF$169:$AF$321,B189))+IF(COUNTIF(课表!$AG$169:$AG$321,B189)&gt;=2,1,COUNTIF(课表!$AG$169:$AG$321,B189))+IF(COUNTIF(课表!$AH$169:$AH$321,B189)&gt;=2,1,COUNTIF(课表!$AH$169:$AH$321,B189)))*2</f>
        <v>0</v>
      </c>
      <c r="N189" s="25">
        <f t="shared" si="5"/>
        <v>0</v>
      </c>
    </row>
    <row r="190" ht="20.1" customHeight="1" spans="1:14">
      <c r="A190" s="22">
        <v>188</v>
      </c>
      <c r="B190" s="23" t="s">
        <v>1153</v>
      </c>
      <c r="C190" s="24" t="str">
        <f>VLOOKUP(B190,教师基础数据!$B$2:$G4542,3,FALSE)</f>
        <v>商贸系</v>
      </c>
      <c r="D190" s="24" t="str">
        <f>VLOOKUP(B190,教师基础数据!$B$2:$G528,4,FALSE)</f>
        <v>专职</v>
      </c>
      <c r="E190" s="24" t="str">
        <f>VLOOKUP(B190,教师基础数据!$B$2:$G4561,5,FALSE)</f>
        <v>会计教研室</v>
      </c>
      <c r="F190" s="22">
        <f t="shared" si="4"/>
        <v>4</v>
      </c>
      <c r="G190" s="25">
        <f>(IF(COUNTIF(课表!$C$169:$C$321,B190)&gt;=2,1,COUNTIF(课表!$C$169:$C$321,B190))+IF(COUNTIF(课表!$D$169:$D$321,B190)&gt;=2,1,COUNTIF(课表!D$169:$D$321,B190))+IF(COUNTIF(课表!$E$170:$E$321,B190)&gt;=2,1,COUNTIF(课表!$E$170:$E$321,B190))+IF(COUNTIF(课表!$F$169:$F$321,B190)&gt;=2,1,COUNTIF(课表!$F$169:$F$321,B190)))*2</f>
        <v>4</v>
      </c>
      <c r="H190" s="25">
        <f>(IF(COUNTIF(课表!$H$169:$H$321,B190)&gt;=2,1,COUNTIF(课表!$H$169:$H$321,B190))+IF(COUNTIF(课表!$I$169:$I$321,B190)&gt;=2,1,COUNTIF(课表!$I$169:$I$321,B190))+IF(COUNTIF(课表!$J$169:$J$321,B190)&gt;=2,1,COUNTIF(课表!$J$169:$J$321,B190))+IF(COUNTIF(课表!$K$169:$K$321,B190)&gt;=2,1,COUNTIF(课表!$K$170:$K$321,B190)))*2</f>
        <v>4</v>
      </c>
      <c r="I190" s="25">
        <f>(IF(COUNTIF(课表!$M$169:$M$321,B190)&gt;=2,1,COUNTIF(课表!$M$169:$M$321,B190))+IF(COUNTIF(课表!$N$169:$N$321,B190)&gt;=2,1,COUNTIF(课表!$N$169:$N$321,B190))+IF(COUNTIF(课表!$O$169:$O$321,B190)&gt;=2,1,COUNTIF(课表!$O$169:$O$321,B190))+IF(COUNTIF(课表!$P$169:$P$321,B190)&gt;=2,1,COUNTIF(课表!$P$169:$P$321,B190)))*2</f>
        <v>0</v>
      </c>
      <c r="J190" s="25">
        <f>(IF(COUNTIF(课表!$R$169:$R$321,B190)&gt;=2,1,COUNTIF(课表!$R$169:$R$321,B190))+IF(COUNTIF(课表!$S$169:$S$321,B190)&gt;=2,1,COUNTIF(课表!$S$169:$S$321,B190))+IF(COUNTIF(课表!$T$169:$T$321,B190)&gt;=2,1,COUNTIF(课表!$T$169:$T$321,B190))+IF(COUNTIF(课表!$U$169:$U$321,B190)&gt;=2,1,COUNTIF(课表!$U$169:$U$321,B190)))*2</f>
        <v>4</v>
      </c>
      <c r="K190" s="25">
        <f>(IF(COUNTIF(课表!$W$169:$W$321,B190)&gt;=2,1,COUNTIF(课表!$W$169:$W$321,B190))+IF(COUNTIF(课表!$X$169:$X$321,B190)&gt;=2,1,COUNTIF(课表!$X$169:$X$321,B190)))*2+(IF(COUNTIF(课表!$Y$169:$Y$321,B190)&gt;=2,1,COUNTIF(课表!$Y$169:$Y$321,B190))+IF(COUNTIF(课表!$Z$169:$Z$321,B190)&gt;=2,1,COUNTIF(课表!$Z$169:$Z$321,B190)))*2</f>
        <v>4</v>
      </c>
      <c r="L190" s="25">
        <f>(IF(COUNTIF(课表!$AA$169:$AA$321,B190)&gt;=2,1,COUNTIF(课表!$AA$169:$AA$321,B190))+IF(COUNTIF(课表!$AB$169:$AB$321,B190)&gt;=2,1,COUNTIF(课表!$AB$169:$AB$321,B190))+IF(COUNTIF(课表!$AC$169:$AC$321,B190)&gt;=2,1,COUNTIF(课表!$AC$169:$AC$321,B190))+IF(COUNTIF(课表!$AD$169:$AD$321,B190)&gt;=2,1,COUNTIF(课表!$AD$169:$AD$321,B190)))*2</f>
        <v>0</v>
      </c>
      <c r="M190" s="25">
        <f>(IF(COUNTIF(课表!$AE$169:$AE$321,B190)&gt;=2,1,COUNTIF(课表!$AE$169:$AE$321,B190))+IF(COUNTIF(课表!$AF$169:$AF$321,B190)&gt;=2,1,COUNTIF(课表!$AF$169:$AF$321,B190))+IF(COUNTIF(课表!$AG$169:$AG$321,B190)&gt;=2,1,COUNTIF(课表!$AG$169:$AG$321,B190))+IF(COUNTIF(课表!$AH$169:$AH$321,B190)&gt;=2,1,COUNTIF(课表!$AH$169:$AH$321,B190)))*2</f>
        <v>0</v>
      </c>
      <c r="N190" s="25">
        <f t="shared" si="5"/>
        <v>16</v>
      </c>
    </row>
    <row r="191" ht="20.1" customHeight="1" spans="1:14">
      <c r="A191" s="22">
        <v>189</v>
      </c>
      <c r="B191" s="26" t="s">
        <v>1386</v>
      </c>
      <c r="C191" s="24" t="str">
        <f>VLOOKUP(B191,教师基础数据!$B$2:$G4479,3,FALSE)</f>
        <v>商贸系</v>
      </c>
      <c r="D191" s="24" t="str">
        <f>VLOOKUP(B191,教师基础数据!$B$2:$G690,4,FALSE)</f>
        <v>专职</v>
      </c>
      <c r="E191" s="24" t="str">
        <f>VLOOKUP(B191,教师基础数据!$B$2:$G4724,5,FALSE)</f>
        <v>会计教研室</v>
      </c>
      <c r="F191" s="22">
        <f t="shared" si="4"/>
        <v>3</v>
      </c>
      <c r="G191" s="25">
        <f>(IF(COUNTIF(课表!$C$169:$C$321,B191)&gt;=2,1,COUNTIF(课表!$C$169:$C$321,B191))+IF(COUNTIF(课表!$D$169:$D$321,B191)&gt;=2,1,COUNTIF(课表!D$169:$D$321,B191))+IF(COUNTIF(课表!$E$170:$E$321,B191)&gt;=2,1,COUNTIF(课表!$E$170:$E$321,B191))+IF(COUNTIF(课表!$F$169:$F$321,B191)&gt;=2,1,COUNTIF(课表!$F$169:$F$321,B191)))*2</f>
        <v>4</v>
      </c>
      <c r="H191" s="25">
        <f>(IF(COUNTIF(课表!$H$169:$H$321,B191)&gt;=2,1,COUNTIF(课表!$H$169:$H$321,B191))+IF(COUNTIF(课表!$I$169:$I$321,B191)&gt;=2,1,COUNTIF(课表!$I$169:$I$321,B191))+IF(COUNTIF(课表!$J$169:$J$321,B191)&gt;=2,1,COUNTIF(课表!$J$169:$J$321,B191))+IF(COUNTIF(课表!$K$169:$K$321,B191)&gt;=2,1,COUNTIF(课表!$K$170:$K$321,B191)))*2</f>
        <v>8</v>
      </c>
      <c r="I191" s="25">
        <f>(IF(COUNTIF(课表!$M$169:$M$321,B191)&gt;=2,1,COUNTIF(课表!$M$169:$M$321,B191))+IF(COUNTIF(课表!$N$169:$N$321,B191)&gt;=2,1,COUNTIF(课表!$N$169:$N$321,B191))+IF(COUNTIF(课表!$O$169:$O$321,B191)&gt;=2,1,COUNTIF(课表!$O$169:$O$321,B191))+IF(COUNTIF(课表!$P$169:$P$321,B191)&gt;=2,1,COUNTIF(课表!$P$169:$P$321,B191)))*2</f>
        <v>4</v>
      </c>
      <c r="J191" s="25">
        <f>(IF(COUNTIF(课表!$R$169:$R$321,B191)&gt;=2,1,COUNTIF(课表!$R$169:$R$321,B191))+IF(COUNTIF(课表!$S$169:$S$321,B191)&gt;=2,1,COUNTIF(课表!$S$169:$S$321,B191))+IF(COUNTIF(课表!$T$169:$T$321,B191)&gt;=2,1,COUNTIF(课表!$T$169:$T$321,B191))+IF(COUNTIF(课表!$U$169:$U$321,B191)&gt;=2,1,COUNTIF(课表!$U$169:$U$321,B191)))*2</f>
        <v>0</v>
      </c>
      <c r="K191" s="25">
        <f>(IF(COUNTIF(课表!$W$169:$W$321,B191)&gt;=2,1,COUNTIF(课表!$W$169:$W$321,B191))+IF(COUNTIF(课表!$X$169:$X$321,B191)&gt;=2,1,COUNTIF(课表!$X$169:$X$321,B191)))*2+(IF(COUNTIF(课表!$Y$169:$Y$321,B191)&gt;=2,1,COUNTIF(课表!$Y$169:$Y$321,B191))+IF(COUNTIF(课表!$Z$169:$Z$321,B191)&gt;=2,1,COUNTIF(课表!$Z$169:$Z$321,B191)))*2</f>
        <v>0</v>
      </c>
      <c r="L191" s="25">
        <f>(IF(COUNTIF(课表!$AA$169:$AA$321,B191)&gt;=2,1,COUNTIF(课表!$AA$169:$AA$321,B191))+IF(COUNTIF(课表!$AB$169:$AB$321,B191)&gt;=2,1,COUNTIF(课表!$AB$169:$AB$321,B191))+IF(COUNTIF(课表!$AC$169:$AC$321,B191)&gt;=2,1,COUNTIF(课表!$AC$169:$AC$321,B191))+IF(COUNTIF(课表!$AD$169:$AD$321,B191)&gt;=2,1,COUNTIF(课表!$AD$169:$AD$321,B191)))*2</f>
        <v>0</v>
      </c>
      <c r="M191" s="25">
        <f>(IF(COUNTIF(课表!$AE$169:$AE$321,B191)&gt;=2,1,COUNTIF(课表!$AE$169:$AE$321,B191))+IF(COUNTIF(课表!$AF$169:$AF$321,B191)&gt;=2,1,COUNTIF(课表!$AF$169:$AF$321,B191))+IF(COUNTIF(课表!$AG$169:$AG$321,B191)&gt;=2,1,COUNTIF(课表!$AG$169:$AG$321,B191))+IF(COUNTIF(课表!$AH$169:$AH$321,B191)&gt;=2,1,COUNTIF(课表!$AH$169:$AH$321,B191)))*2</f>
        <v>0</v>
      </c>
      <c r="N191" s="25">
        <f t="shared" si="5"/>
        <v>16</v>
      </c>
    </row>
    <row r="192" ht="20.1" customHeight="1" spans="1:14">
      <c r="A192" s="22">
        <v>190</v>
      </c>
      <c r="B192" s="23" t="s">
        <v>1127</v>
      </c>
      <c r="C192" s="24" t="str">
        <f>VLOOKUP(B192,教师基础数据!$B$2:$G4458,3,FALSE)</f>
        <v>商贸系</v>
      </c>
      <c r="D192" s="24" t="str">
        <f>VLOOKUP(B192,教师基础数据!$B$2:$G502,4,FALSE)</f>
        <v>专职</v>
      </c>
      <c r="E192" s="24" t="str">
        <f>VLOOKUP(B192,教师基础数据!$B$2:$G4535,5,FALSE)</f>
        <v>会计教研室</v>
      </c>
      <c r="F192" s="22">
        <f t="shared" si="4"/>
        <v>2</v>
      </c>
      <c r="G192" s="25">
        <f>(IF(COUNTIF(课表!$C$169:$C$321,B192)&gt;=2,1,COUNTIF(课表!$C$169:$C$321,B192))+IF(COUNTIF(课表!$D$169:$D$321,B192)&gt;=2,1,COUNTIF(课表!D$169:$D$321,B192))+IF(COUNTIF(课表!$E$170:$E$321,B192)&gt;=2,1,COUNTIF(课表!$E$170:$E$321,B192))+IF(COUNTIF(课表!$F$169:$F$321,B192)&gt;=2,1,COUNTIF(课表!$F$169:$F$321,B192)))*2</f>
        <v>2</v>
      </c>
      <c r="H192" s="25">
        <f>(IF(COUNTIF(课表!$H$169:$H$321,B192)&gt;=2,1,COUNTIF(课表!$H$169:$H$321,B192))+IF(COUNTIF(课表!$I$169:$I$321,B192)&gt;=2,1,COUNTIF(课表!$I$169:$I$321,B192))+IF(COUNTIF(课表!$J$169:$J$321,B192)&gt;=2,1,COUNTIF(课表!$J$169:$J$321,B192))+IF(COUNTIF(课表!$K$169:$K$321,B192)&gt;=2,1,COUNTIF(课表!$K$170:$K$321,B192)))*2</f>
        <v>2</v>
      </c>
      <c r="I192" s="25">
        <f>(IF(COUNTIF(课表!$M$169:$M$321,B192)&gt;=2,1,COUNTIF(课表!$M$169:$M$321,B192))+IF(COUNTIF(课表!$N$169:$N$321,B192)&gt;=2,1,COUNTIF(课表!$N$169:$N$321,B192))+IF(COUNTIF(课表!$O$169:$O$321,B192)&gt;=2,1,COUNTIF(课表!$O$169:$O$321,B192))+IF(COUNTIF(课表!$P$169:$P$321,B192)&gt;=2,1,COUNTIF(课表!$P$169:$P$321,B192)))*2</f>
        <v>0</v>
      </c>
      <c r="J192" s="25">
        <f>(IF(COUNTIF(课表!$R$169:$R$321,B192)&gt;=2,1,COUNTIF(课表!$R$169:$R$321,B192))+IF(COUNTIF(课表!$S$169:$S$321,B192)&gt;=2,1,COUNTIF(课表!$S$169:$S$321,B192))+IF(COUNTIF(课表!$T$169:$T$321,B192)&gt;=2,1,COUNTIF(课表!$T$169:$T$321,B192))+IF(COUNTIF(课表!$U$169:$U$321,B192)&gt;=2,1,COUNTIF(课表!$U$169:$U$321,B192)))*2</f>
        <v>0</v>
      </c>
      <c r="K192" s="25">
        <f>(IF(COUNTIF(课表!$W$169:$W$321,B192)&gt;=2,1,COUNTIF(课表!$W$169:$W$321,B192))+IF(COUNTIF(课表!$X$169:$X$321,B192)&gt;=2,1,COUNTIF(课表!$X$169:$X$321,B192)))*2+(IF(COUNTIF(课表!$Y$169:$Y$321,B192)&gt;=2,1,COUNTIF(课表!$Y$169:$Y$321,B192))+IF(COUNTIF(课表!$Z$169:$Z$321,B192)&gt;=2,1,COUNTIF(课表!$Z$169:$Z$321,B192)))*2</f>
        <v>0</v>
      </c>
      <c r="L192" s="25">
        <f>(IF(COUNTIF(课表!$AA$169:$AA$321,B192)&gt;=2,1,COUNTIF(课表!$AA$169:$AA$321,B192))+IF(COUNTIF(课表!$AB$169:$AB$321,B192)&gt;=2,1,COUNTIF(课表!$AB$169:$AB$321,B192))+IF(COUNTIF(课表!$AC$169:$AC$321,B192)&gt;=2,1,COUNTIF(课表!$AC$169:$AC$321,B192))+IF(COUNTIF(课表!$AD$169:$AD$321,B192)&gt;=2,1,COUNTIF(课表!$AD$169:$AD$321,B192)))*2</f>
        <v>0</v>
      </c>
      <c r="M192" s="25">
        <f>(IF(COUNTIF(课表!$AE$169:$AE$321,B192)&gt;=2,1,COUNTIF(课表!$AE$169:$AE$321,B192))+IF(COUNTIF(课表!$AF$169:$AF$321,B192)&gt;=2,1,COUNTIF(课表!$AF$169:$AF$321,B192))+IF(COUNTIF(课表!$AG$169:$AG$321,B192)&gt;=2,1,COUNTIF(课表!$AG$169:$AG$321,B192))+IF(COUNTIF(课表!$AH$169:$AH$321,B192)&gt;=2,1,COUNTIF(课表!$AH$169:$AH$321,B192)))*2</f>
        <v>4</v>
      </c>
      <c r="N192" s="25">
        <f t="shared" si="5"/>
        <v>8</v>
      </c>
    </row>
    <row r="193" ht="20.1" customHeight="1" spans="1:14">
      <c r="A193" s="22">
        <v>191</v>
      </c>
      <c r="B193" s="26" t="s">
        <v>1013</v>
      </c>
      <c r="C193" s="24" t="str">
        <f>VLOOKUP(B193,教师基础数据!$B$2:$G4761,3,FALSE)</f>
        <v>商贸系</v>
      </c>
      <c r="D193" s="24" t="str">
        <f>VLOOKUP(B193,教师基础数据!$B$2:$G448,4,FALSE)</f>
        <v>专职</v>
      </c>
      <c r="E193" s="24" t="str">
        <f>VLOOKUP(B193,教师基础数据!$B$2:$G4481,5,FALSE)</f>
        <v>会计教研室</v>
      </c>
      <c r="F193" s="22">
        <f t="shared" si="4"/>
        <v>3</v>
      </c>
      <c r="G193" s="25">
        <f>(IF(COUNTIF(课表!$C$169:$C$321,B193)&gt;=2,1,COUNTIF(课表!$C$169:$C$321,B193))+IF(COUNTIF(课表!$D$169:$D$321,B193)&gt;=2,1,COUNTIF(课表!D$169:$D$321,B193))+IF(COUNTIF(课表!$E$170:$E$321,B193)&gt;=2,1,COUNTIF(课表!$E$170:$E$321,B193))+IF(COUNTIF(课表!$F$169:$F$321,B193)&gt;=2,1,COUNTIF(课表!$F$169:$F$321,B193)))*2</f>
        <v>0</v>
      </c>
      <c r="H193" s="25">
        <f>(IF(COUNTIF(课表!$H$169:$H$321,B193)&gt;=2,1,COUNTIF(课表!$H$169:$H$321,B193))+IF(COUNTIF(课表!$I$169:$I$321,B193)&gt;=2,1,COUNTIF(课表!$I$169:$I$321,B193))+IF(COUNTIF(课表!$J$169:$J$321,B193)&gt;=2,1,COUNTIF(课表!$J$169:$J$321,B193))+IF(COUNTIF(课表!$K$169:$K$321,B193)&gt;=2,1,COUNTIF(课表!$K$170:$K$321,B193)))*2</f>
        <v>4</v>
      </c>
      <c r="I193" s="25">
        <f>(IF(COUNTIF(课表!$M$169:$M$321,B193)&gt;=2,1,COUNTIF(课表!$M$169:$M$321,B193))+IF(COUNTIF(课表!$N$169:$N$321,B193)&gt;=2,1,COUNTIF(课表!$N$169:$N$321,B193))+IF(COUNTIF(课表!$O$169:$O$321,B193)&gt;=2,1,COUNTIF(课表!$O$169:$O$321,B193))+IF(COUNTIF(课表!$P$169:$P$321,B193)&gt;=2,1,COUNTIF(课表!$P$169:$P$321,B193)))*2</f>
        <v>0</v>
      </c>
      <c r="J193" s="25">
        <f>(IF(COUNTIF(课表!$R$169:$R$321,B193)&gt;=2,1,COUNTIF(课表!$R$169:$R$321,B193))+IF(COUNTIF(课表!$S$169:$S$321,B193)&gt;=2,1,COUNTIF(课表!$S$169:$S$321,B193))+IF(COUNTIF(课表!$T$169:$T$321,B193)&gt;=2,1,COUNTIF(课表!$T$169:$T$321,B193))+IF(COUNTIF(课表!$U$169:$U$321,B193)&gt;=2,1,COUNTIF(课表!$U$169:$U$321,B193)))*2</f>
        <v>4</v>
      </c>
      <c r="K193" s="25">
        <f>(IF(COUNTIF(课表!$W$169:$W$321,B193)&gt;=2,1,COUNTIF(课表!$W$169:$W$321,B193))+IF(COUNTIF(课表!$X$169:$X$321,B193)&gt;=2,1,COUNTIF(课表!$X$169:$X$321,B193)))*2+(IF(COUNTIF(课表!$Y$169:$Y$321,B193)&gt;=2,1,COUNTIF(课表!$Y$169:$Y$321,B193))+IF(COUNTIF(课表!$Z$169:$Z$321,B193)&gt;=2,1,COUNTIF(课表!$Z$169:$Z$321,B193)))*2</f>
        <v>4</v>
      </c>
      <c r="L193" s="25">
        <f>(IF(COUNTIF(课表!$AA$169:$AA$321,B193)&gt;=2,1,COUNTIF(课表!$AA$169:$AA$321,B193))+IF(COUNTIF(课表!$AB$169:$AB$321,B193)&gt;=2,1,COUNTIF(课表!$AB$169:$AB$321,B193))+IF(COUNTIF(课表!$AC$169:$AC$321,B193)&gt;=2,1,COUNTIF(课表!$AC$169:$AC$321,B193))+IF(COUNTIF(课表!$AD$169:$AD$321,B193)&gt;=2,1,COUNTIF(课表!$AD$169:$AD$321,B193)))*2</f>
        <v>0</v>
      </c>
      <c r="M193" s="25">
        <f>(IF(COUNTIF(课表!$AE$169:$AE$321,B193)&gt;=2,1,COUNTIF(课表!$AE$169:$AE$321,B193))+IF(COUNTIF(课表!$AF$169:$AF$321,B193)&gt;=2,1,COUNTIF(课表!$AF$169:$AF$321,B193))+IF(COUNTIF(课表!$AG$169:$AG$321,B193)&gt;=2,1,COUNTIF(课表!$AG$169:$AG$321,B193))+IF(COUNTIF(课表!$AH$169:$AH$321,B193)&gt;=2,1,COUNTIF(课表!$AH$169:$AH$321,B193)))*2</f>
        <v>0</v>
      </c>
      <c r="N193" s="25">
        <f t="shared" si="5"/>
        <v>12</v>
      </c>
    </row>
    <row r="194" ht="20.1" customHeight="1" spans="1:14">
      <c r="A194" s="22">
        <v>192</v>
      </c>
      <c r="B194" s="26" t="s">
        <v>1116</v>
      </c>
      <c r="C194" s="24" t="str">
        <f>VLOOKUP(B194,教师基础数据!$B$2:$G4584,3,FALSE)</f>
        <v>商贸系</v>
      </c>
      <c r="D194" s="24" t="str">
        <f>VLOOKUP(B194,教师基础数据!$B$2:$G453,4,FALSE)</f>
        <v>专职</v>
      </c>
      <c r="E194" s="24" t="str">
        <f>VLOOKUP(B194,教师基础数据!$B$2:$G4486,5,FALSE)</f>
        <v>会计教研室</v>
      </c>
      <c r="F194" s="22">
        <f t="shared" si="4"/>
        <v>3</v>
      </c>
      <c r="G194" s="25">
        <f>(IF(COUNTIF(课表!$C$169:$C$321,B194)&gt;=2,1,COUNTIF(课表!$C$169:$C$321,B194))+IF(COUNTIF(课表!$D$169:$D$321,B194)&gt;=2,1,COUNTIF(课表!D$169:$D$321,B194))+IF(COUNTIF(课表!$E$170:$E$321,B194)&gt;=2,1,COUNTIF(课表!$E$170:$E$321,B194))+IF(COUNTIF(课表!$F$169:$F$321,B194)&gt;=2,1,COUNTIF(课表!$F$169:$F$321,B194)))*2</f>
        <v>0</v>
      </c>
      <c r="H194" s="25">
        <f>(IF(COUNTIF(课表!$H$169:$H$321,B194)&gt;=2,1,COUNTIF(课表!$H$169:$H$321,B194))+IF(COUNTIF(课表!$I$169:$I$321,B194)&gt;=2,1,COUNTIF(课表!$I$169:$I$321,B194))+IF(COUNTIF(课表!$J$169:$J$321,B194)&gt;=2,1,COUNTIF(课表!$J$169:$J$321,B194))+IF(COUNTIF(课表!$K$169:$K$321,B194)&gt;=2,1,COUNTIF(课表!$K$170:$K$321,B194)))*2</f>
        <v>4</v>
      </c>
      <c r="I194" s="25">
        <f>(IF(COUNTIF(课表!$M$169:$M$321,B194)&gt;=2,1,COUNTIF(课表!$M$169:$M$321,B194))+IF(COUNTIF(课表!$N$169:$N$321,B194)&gt;=2,1,COUNTIF(课表!$N$169:$N$321,B194))+IF(COUNTIF(课表!$O$169:$O$321,B194)&gt;=2,1,COUNTIF(课表!$O$169:$O$321,B194))+IF(COUNTIF(课表!$P$169:$P$321,B194)&gt;=2,1,COUNTIF(课表!$P$169:$P$321,B194)))*2</f>
        <v>4</v>
      </c>
      <c r="J194" s="25">
        <f>(IF(COUNTIF(课表!$R$169:$R$321,B194)&gt;=2,1,COUNTIF(课表!$R$169:$R$321,B194))+IF(COUNTIF(课表!$S$169:$S$321,B194)&gt;=2,1,COUNTIF(课表!$S$169:$S$321,B194))+IF(COUNTIF(课表!$T$169:$T$321,B194)&gt;=2,1,COUNTIF(课表!$T$169:$T$321,B194))+IF(COUNTIF(课表!$U$169:$U$321,B194)&gt;=2,1,COUNTIF(课表!$U$169:$U$321,B194)))*2</f>
        <v>8</v>
      </c>
      <c r="K194" s="25">
        <f>(IF(COUNTIF(课表!$W$169:$W$321,B194)&gt;=2,1,COUNTIF(课表!$W$169:$W$321,B194))+IF(COUNTIF(课表!$X$169:$X$321,B194)&gt;=2,1,COUNTIF(课表!$X$169:$X$321,B194)))*2+(IF(COUNTIF(课表!$Y$169:$Y$321,B194)&gt;=2,1,COUNTIF(课表!$Y$169:$Y$321,B194))+IF(COUNTIF(课表!$Z$169:$Z$321,B194)&gt;=2,1,COUNTIF(课表!$Z$169:$Z$321,B194)))*2</f>
        <v>0</v>
      </c>
      <c r="L194" s="25">
        <f>(IF(COUNTIF(课表!$AA$169:$AA$321,B194)&gt;=2,1,COUNTIF(课表!$AA$169:$AA$321,B194))+IF(COUNTIF(课表!$AB$169:$AB$321,B194)&gt;=2,1,COUNTIF(课表!$AB$169:$AB$321,B194))+IF(COUNTIF(课表!$AC$169:$AC$321,B194)&gt;=2,1,COUNTIF(课表!$AC$169:$AC$321,B194))+IF(COUNTIF(课表!$AD$169:$AD$321,B194)&gt;=2,1,COUNTIF(课表!$AD$169:$AD$321,B194)))*2</f>
        <v>0</v>
      </c>
      <c r="M194" s="25">
        <f>(IF(COUNTIF(课表!$AE$169:$AE$321,B194)&gt;=2,1,COUNTIF(课表!$AE$169:$AE$321,B194))+IF(COUNTIF(课表!$AF$169:$AF$321,B194)&gt;=2,1,COUNTIF(课表!$AF$169:$AF$321,B194))+IF(COUNTIF(课表!$AG$169:$AG$321,B194)&gt;=2,1,COUNTIF(课表!$AG$169:$AG$321,B194))+IF(COUNTIF(课表!$AH$169:$AH$321,B194)&gt;=2,1,COUNTIF(课表!$AH$169:$AH$321,B194)))*2</f>
        <v>0</v>
      </c>
      <c r="N194" s="25">
        <f t="shared" si="5"/>
        <v>16</v>
      </c>
    </row>
    <row r="195" ht="20.1" customHeight="1" spans="1:14">
      <c r="A195" s="22">
        <v>193</v>
      </c>
      <c r="B195" s="23" t="s">
        <v>1171</v>
      </c>
      <c r="C195" s="24" t="str">
        <f>VLOOKUP(B195,教师基础数据!$B$2:$G4761,3,FALSE)</f>
        <v>商贸系</v>
      </c>
      <c r="D195" s="24" t="str">
        <f>VLOOKUP(B195,教师基础数据!$B$2:$G579,4,FALSE)</f>
        <v>专职</v>
      </c>
      <c r="E195" s="24" t="str">
        <f>VLOOKUP(B195,教师基础数据!$B$2:$G4612,5,FALSE)</f>
        <v>会计教研室</v>
      </c>
      <c r="F195" s="22">
        <f t="shared" ref="F195:F259" si="6">COUNTIF(G195:L195,"&lt;&gt;0")</f>
        <v>2</v>
      </c>
      <c r="G195" s="25">
        <f>(IF(COUNTIF(课表!$C$169:$C$321,B195)&gt;=2,1,COUNTIF(课表!$C$169:$C$321,B195))+IF(COUNTIF(课表!$D$169:$D$321,B195)&gt;=2,1,COUNTIF(课表!D$169:$D$321,B195))+IF(COUNTIF(课表!$E$170:$E$321,B195)&gt;=2,1,COUNTIF(课表!$E$170:$E$321,B195))+IF(COUNTIF(课表!$F$169:$F$321,B195)&gt;=2,1,COUNTIF(课表!$F$169:$F$321,B195)))*2</f>
        <v>0</v>
      </c>
      <c r="H195" s="25">
        <f>(IF(COUNTIF(课表!$H$169:$H$321,B195)&gt;=2,1,COUNTIF(课表!$H$169:$H$321,B195))+IF(COUNTIF(课表!$I$169:$I$321,B195)&gt;=2,1,COUNTIF(课表!$I$169:$I$321,B195))+IF(COUNTIF(课表!$J$169:$J$321,B195)&gt;=2,1,COUNTIF(课表!$J$169:$J$321,B195))+IF(COUNTIF(课表!$K$169:$K$321,B195)&gt;=2,1,COUNTIF(课表!$K$170:$K$321,B195)))*2</f>
        <v>4</v>
      </c>
      <c r="I195" s="25">
        <f>(IF(COUNTIF(课表!$M$169:$M$321,B195)&gt;=2,1,COUNTIF(课表!$M$169:$M$321,B195))+IF(COUNTIF(课表!$N$169:$N$321,B195)&gt;=2,1,COUNTIF(课表!$N$169:$N$321,B195))+IF(COUNTIF(课表!$O$169:$O$321,B195)&gt;=2,1,COUNTIF(课表!$O$169:$O$321,B195))+IF(COUNTIF(课表!$P$169:$P$321,B195)&gt;=2,1,COUNTIF(课表!$P$169:$P$321,B195)))*2</f>
        <v>0</v>
      </c>
      <c r="J195" s="25">
        <f>(IF(COUNTIF(课表!$R$169:$R$321,B195)&gt;=2,1,COUNTIF(课表!$R$169:$R$321,B195))+IF(COUNTIF(课表!$S$169:$S$321,B195)&gt;=2,1,COUNTIF(课表!$S$169:$S$321,B195))+IF(COUNTIF(课表!$T$169:$T$321,B195)&gt;=2,1,COUNTIF(课表!$T$169:$T$321,B195))+IF(COUNTIF(课表!$U$169:$U$321,B195)&gt;=2,1,COUNTIF(课表!$U$169:$U$321,B195)))*2</f>
        <v>6</v>
      </c>
      <c r="K195" s="25">
        <f>(IF(COUNTIF(课表!$W$169:$W$321,B195)&gt;=2,1,COUNTIF(课表!$W$169:$W$321,B195))+IF(COUNTIF(课表!$X$169:$X$321,B195)&gt;=2,1,COUNTIF(课表!$X$169:$X$321,B195)))*2+(IF(COUNTIF(课表!$Y$169:$Y$321,B195)&gt;=2,1,COUNTIF(课表!$Y$169:$Y$321,B195))+IF(COUNTIF(课表!$Z$169:$Z$321,B195)&gt;=2,1,COUNTIF(课表!$Z$169:$Z$321,B195)))*2</f>
        <v>0</v>
      </c>
      <c r="L195" s="25">
        <f>(IF(COUNTIF(课表!$AA$169:$AA$321,B195)&gt;=2,1,COUNTIF(课表!$AA$169:$AA$321,B195))+IF(COUNTIF(课表!$AB$169:$AB$321,B195)&gt;=2,1,COUNTIF(课表!$AB$169:$AB$321,B195))+IF(COUNTIF(课表!$AC$169:$AC$321,B195)&gt;=2,1,COUNTIF(课表!$AC$169:$AC$321,B195))+IF(COUNTIF(课表!$AD$169:$AD$321,B195)&gt;=2,1,COUNTIF(课表!$AD$169:$AD$321,B195)))*2</f>
        <v>0</v>
      </c>
      <c r="M195" s="25">
        <f>(IF(COUNTIF(课表!$AE$169:$AE$321,B195)&gt;=2,1,COUNTIF(课表!$AE$169:$AE$321,B195))+IF(COUNTIF(课表!$AF$169:$AF$321,B195)&gt;=2,1,COUNTIF(课表!$AF$169:$AF$321,B195))+IF(COUNTIF(课表!$AG$169:$AG$321,B195)&gt;=2,1,COUNTIF(课表!$AG$169:$AG$321,B195))+IF(COUNTIF(课表!$AH$169:$AH$321,B195)&gt;=2,1,COUNTIF(课表!$AH$169:$AH$321,B195)))*2</f>
        <v>0</v>
      </c>
      <c r="N195" s="25">
        <f t="shared" ref="N195:N259" si="7">SUM(G195:M195)</f>
        <v>10</v>
      </c>
    </row>
    <row r="196" ht="20.1" customHeight="1" spans="1:14">
      <c r="A196" s="22">
        <v>194</v>
      </c>
      <c r="B196" s="26" t="s">
        <v>1141</v>
      </c>
      <c r="C196" s="24" t="str">
        <f>VLOOKUP(B196,教师基础数据!$B$2:$G4754,3,FALSE)</f>
        <v>商贸系</v>
      </c>
      <c r="D196" s="24" t="str">
        <f>VLOOKUP(B196,教师基础数据!$B$2:$G588,4,FALSE)</f>
        <v>专职</v>
      </c>
      <c r="E196" s="24" t="str">
        <f>VLOOKUP(B196,教师基础数据!$B$2:$G4621,5,FALSE)</f>
        <v>会计教研室</v>
      </c>
      <c r="F196" s="22">
        <f t="shared" si="6"/>
        <v>3</v>
      </c>
      <c r="G196" s="25">
        <f>(IF(COUNTIF(课表!$C$169:$C$321,B196)&gt;=2,1,COUNTIF(课表!$C$169:$C$321,B196))+IF(COUNTIF(课表!$D$169:$D$321,B196)&gt;=2,1,COUNTIF(课表!D$169:$D$321,B196))+IF(COUNTIF(课表!$E$170:$E$321,B196)&gt;=2,1,COUNTIF(课表!$E$170:$E$321,B196))+IF(COUNTIF(课表!$F$169:$F$321,B196)&gt;=2,1,COUNTIF(课表!$F$169:$F$321,B196)))*2</f>
        <v>6</v>
      </c>
      <c r="H196" s="25">
        <f>(IF(COUNTIF(课表!$H$169:$H$321,B196)&gt;=2,1,COUNTIF(课表!$H$169:$H$321,B196))+IF(COUNTIF(课表!$I$169:$I$321,B196)&gt;=2,1,COUNTIF(课表!$I$169:$I$321,B196))+IF(COUNTIF(课表!$J$169:$J$321,B196)&gt;=2,1,COUNTIF(课表!$J$169:$J$321,B196))+IF(COUNTIF(课表!$K$169:$K$321,B196)&gt;=2,1,COUNTIF(课表!$K$170:$K$321,B196)))*2</f>
        <v>6</v>
      </c>
      <c r="I196" s="25">
        <f>(IF(COUNTIF(课表!$M$169:$M$321,B196)&gt;=2,1,COUNTIF(课表!$M$169:$M$321,B196))+IF(COUNTIF(课表!$N$169:$N$321,B196)&gt;=2,1,COUNTIF(课表!$N$169:$N$321,B196))+IF(COUNTIF(课表!$O$169:$O$321,B196)&gt;=2,1,COUNTIF(课表!$O$169:$O$321,B196))+IF(COUNTIF(课表!$P$169:$P$321,B196)&gt;=2,1,COUNTIF(课表!$P$169:$P$321,B196)))*2</f>
        <v>0</v>
      </c>
      <c r="J196" s="25">
        <f>(IF(COUNTIF(课表!$R$169:$R$321,B196)&gt;=2,1,COUNTIF(课表!$R$169:$R$321,B196))+IF(COUNTIF(课表!$S$169:$S$321,B196)&gt;=2,1,COUNTIF(课表!$S$169:$S$321,B196))+IF(COUNTIF(课表!$T$169:$T$321,B196)&gt;=2,1,COUNTIF(课表!$T$169:$T$321,B196))+IF(COUNTIF(课表!$U$169:$U$321,B196)&gt;=2,1,COUNTIF(课表!$U$169:$U$321,B196)))*2</f>
        <v>4</v>
      </c>
      <c r="K196" s="25">
        <f>(IF(COUNTIF(课表!$W$169:$W$321,B196)&gt;=2,1,COUNTIF(课表!$W$169:$W$321,B196))+IF(COUNTIF(课表!$X$169:$X$321,B196)&gt;=2,1,COUNTIF(课表!$X$169:$X$321,B196)))*2+(IF(COUNTIF(课表!$Y$169:$Y$321,B196)&gt;=2,1,COUNTIF(课表!$Y$169:$Y$321,B196))+IF(COUNTIF(课表!$Z$169:$Z$321,B196)&gt;=2,1,COUNTIF(课表!$Z$169:$Z$321,B196)))*2</f>
        <v>0</v>
      </c>
      <c r="L196" s="25">
        <f>(IF(COUNTIF(课表!$AA$169:$AA$321,B196)&gt;=2,1,COUNTIF(课表!$AA$169:$AA$321,B196))+IF(COUNTIF(课表!$AB$169:$AB$321,B196)&gt;=2,1,COUNTIF(课表!$AB$169:$AB$321,B196))+IF(COUNTIF(课表!$AC$169:$AC$321,B196)&gt;=2,1,COUNTIF(课表!$AC$169:$AC$321,B196))+IF(COUNTIF(课表!$AD$169:$AD$321,B196)&gt;=2,1,COUNTIF(课表!$AD$169:$AD$321,B196)))*2</f>
        <v>0</v>
      </c>
      <c r="M196" s="25">
        <f>(IF(COUNTIF(课表!$AE$169:$AE$321,B196)&gt;=2,1,COUNTIF(课表!$AE$169:$AE$321,B196))+IF(COUNTIF(课表!$AF$169:$AF$321,B196)&gt;=2,1,COUNTIF(课表!$AF$169:$AF$321,B196))+IF(COUNTIF(课表!$AG$169:$AG$321,B196)&gt;=2,1,COUNTIF(课表!$AG$169:$AG$321,B196))+IF(COUNTIF(课表!$AH$169:$AH$321,B196)&gt;=2,1,COUNTIF(课表!$AH$169:$AH$321,B196)))*2</f>
        <v>0</v>
      </c>
      <c r="N196" s="25">
        <f t="shared" si="7"/>
        <v>16</v>
      </c>
    </row>
    <row r="197" ht="20.1" customHeight="1" spans="1:14">
      <c r="A197" s="22">
        <v>195</v>
      </c>
      <c r="B197" s="23" t="s">
        <v>1092</v>
      </c>
      <c r="C197" s="24" t="str">
        <f>VLOOKUP(B197,教师基础数据!$B$2:$G4438,3,FALSE)</f>
        <v>商贸系</v>
      </c>
      <c r="D197" s="24" t="str">
        <f>VLOOKUP(B197,教师基础数据!$B$2:$G589,4,FALSE)</f>
        <v>专职</v>
      </c>
      <c r="E197" s="24" t="str">
        <f>VLOOKUP(B197,教师基础数据!$B$2:$G4622,5,FALSE)</f>
        <v>会计教研室</v>
      </c>
      <c r="F197" s="22">
        <f t="shared" si="6"/>
        <v>3</v>
      </c>
      <c r="G197" s="25">
        <f>(IF(COUNTIF(课表!$C$169:$C$321,B197)&gt;=2,1,COUNTIF(课表!$C$169:$C$321,B197))+IF(COUNTIF(课表!$D$169:$D$321,B197)&gt;=2,1,COUNTIF(课表!D$169:$D$321,B197))+IF(COUNTIF(课表!$E$170:$E$321,B197)&gt;=2,1,COUNTIF(课表!$E$170:$E$321,B197))+IF(COUNTIF(课表!$F$169:$F$321,B197)&gt;=2,1,COUNTIF(课表!$F$169:$F$321,B197)))*2</f>
        <v>0</v>
      </c>
      <c r="H197" s="25">
        <f>(IF(COUNTIF(课表!$H$169:$H$321,B197)&gt;=2,1,COUNTIF(课表!$H$169:$H$321,B197))+IF(COUNTIF(课表!$I$169:$I$321,B197)&gt;=2,1,COUNTIF(课表!$I$169:$I$321,B197))+IF(COUNTIF(课表!$J$169:$J$321,B197)&gt;=2,1,COUNTIF(课表!$J$169:$J$321,B197))+IF(COUNTIF(课表!$K$169:$K$321,B197)&gt;=2,1,COUNTIF(课表!$K$170:$K$321,B197)))*2</f>
        <v>4</v>
      </c>
      <c r="I197" s="25">
        <f>(IF(COUNTIF(课表!$M$169:$M$321,B197)&gt;=2,1,COUNTIF(课表!$M$169:$M$321,B197))+IF(COUNTIF(课表!$N$169:$N$321,B197)&gt;=2,1,COUNTIF(课表!$N$169:$N$321,B197))+IF(COUNTIF(课表!$O$169:$O$321,B197)&gt;=2,1,COUNTIF(课表!$O$169:$O$321,B197))+IF(COUNTIF(课表!$P$169:$P$321,B197)&gt;=2,1,COUNTIF(课表!$P$169:$P$321,B197)))*2</f>
        <v>4</v>
      </c>
      <c r="J197" s="25">
        <f>(IF(COUNTIF(课表!$R$169:$R$321,B197)&gt;=2,1,COUNTIF(课表!$R$169:$R$321,B197))+IF(COUNTIF(课表!$S$169:$S$321,B197)&gt;=2,1,COUNTIF(课表!$S$169:$S$321,B197))+IF(COUNTIF(课表!$T$169:$T$321,B197)&gt;=2,1,COUNTIF(课表!$T$169:$T$321,B197))+IF(COUNTIF(课表!$U$169:$U$321,B197)&gt;=2,1,COUNTIF(课表!$U$169:$U$321,B197)))*2</f>
        <v>0</v>
      </c>
      <c r="K197" s="25">
        <f>(IF(COUNTIF(课表!$W$169:$W$321,B197)&gt;=2,1,COUNTIF(课表!$W$169:$W$321,B197))+IF(COUNTIF(课表!$X$169:$X$321,B197)&gt;=2,1,COUNTIF(课表!$X$169:$X$321,B197)))*2+(IF(COUNTIF(课表!$Y$169:$Y$321,B197)&gt;=2,1,COUNTIF(课表!$Y$169:$Y$321,B197))+IF(COUNTIF(课表!$Z$169:$Z$321,B197)&gt;=2,1,COUNTIF(课表!$Z$169:$Z$321,B197)))*2</f>
        <v>4</v>
      </c>
      <c r="L197" s="25">
        <f>(IF(COUNTIF(课表!$AA$169:$AA$321,B197)&gt;=2,1,COUNTIF(课表!$AA$169:$AA$321,B197))+IF(COUNTIF(课表!$AB$169:$AB$321,B197)&gt;=2,1,COUNTIF(课表!$AB$169:$AB$321,B197))+IF(COUNTIF(课表!$AC$169:$AC$321,B197)&gt;=2,1,COUNTIF(课表!$AC$169:$AC$321,B197))+IF(COUNTIF(课表!$AD$169:$AD$321,B197)&gt;=2,1,COUNTIF(课表!$AD$169:$AD$321,B197)))*2</f>
        <v>0</v>
      </c>
      <c r="M197" s="25">
        <f>(IF(COUNTIF(课表!$AE$169:$AE$321,B197)&gt;=2,1,COUNTIF(课表!$AE$169:$AE$321,B197))+IF(COUNTIF(课表!$AF$169:$AF$321,B197)&gt;=2,1,COUNTIF(课表!$AF$169:$AF$321,B197))+IF(COUNTIF(课表!$AG$169:$AG$321,B197)&gt;=2,1,COUNTIF(课表!$AG$169:$AG$321,B197))+IF(COUNTIF(课表!$AH$169:$AH$321,B197)&gt;=2,1,COUNTIF(课表!$AH$169:$AH$321,B197)))*2</f>
        <v>0</v>
      </c>
      <c r="N197" s="25">
        <f t="shared" si="7"/>
        <v>12</v>
      </c>
    </row>
    <row r="198" ht="20.1" customHeight="1" spans="1:14">
      <c r="A198" s="22">
        <v>196</v>
      </c>
      <c r="B198" s="26" t="s">
        <v>1381</v>
      </c>
      <c r="C198" s="24" t="str">
        <f>VLOOKUP(B198,教师基础数据!$B$2:$G4631,3,FALSE)</f>
        <v>商贸系</v>
      </c>
      <c r="D198" s="24" t="str">
        <f>VLOOKUP(B198,教师基础数据!$B$2:$G590,4,FALSE)</f>
        <v>专职</v>
      </c>
      <c r="E198" s="24" t="str">
        <f>VLOOKUP(B198,教师基础数据!$B$2:$G4623,5,FALSE)</f>
        <v>会计教研室</v>
      </c>
      <c r="F198" s="22">
        <f t="shared" si="6"/>
        <v>2</v>
      </c>
      <c r="G198" s="25">
        <f>(IF(COUNTIF(课表!$C$169:$C$321,B198)&gt;=2,1,COUNTIF(课表!$C$169:$C$321,B198))+IF(COUNTIF(课表!$D$169:$D$321,B198)&gt;=2,1,COUNTIF(课表!D$169:$D$321,B198))+IF(COUNTIF(课表!$E$170:$E$321,B198)&gt;=2,1,COUNTIF(课表!$E$170:$E$321,B198))+IF(COUNTIF(课表!$F$169:$F$321,B198)&gt;=2,1,COUNTIF(课表!$F$169:$F$321,B198)))*2</f>
        <v>0</v>
      </c>
      <c r="H198" s="25">
        <f>(IF(COUNTIF(课表!$H$169:$H$321,B198)&gt;=2,1,COUNTIF(课表!$H$169:$H$321,B198))+IF(COUNTIF(课表!$I$169:$I$321,B198)&gt;=2,1,COUNTIF(课表!$I$169:$I$321,B198))+IF(COUNTIF(课表!$J$169:$J$321,B198)&gt;=2,1,COUNTIF(课表!$J$169:$J$321,B198))+IF(COUNTIF(课表!$K$169:$K$321,B198)&gt;=2,1,COUNTIF(课表!$K$170:$K$321,B198)))*2</f>
        <v>0</v>
      </c>
      <c r="I198" s="25">
        <f>(IF(COUNTIF(课表!$M$169:$M$321,B198)&gt;=2,1,COUNTIF(课表!$M$169:$M$321,B198))+IF(COUNTIF(课表!$N$169:$N$321,B198)&gt;=2,1,COUNTIF(课表!$N$169:$N$321,B198))+IF(COUNTIF(课表!$O$169:$O$321,B198)&gt;=2,1,COUNTIF(课表!$O$169:$O$321,B198))+IF(COUNTIF(课表!$P$169:$P$321,B198)&gt;=2,1,COUNTIF(课表!$P$169:$P$321,B198)))*2</f>
        <v>4</v>
      </c>
      <c r="J198" s="25">
        <f>(IF(COUNTIF(课表!$R$169:$R$321,B198)&gt;=2,1,COUNTIF(课表!$R$169:$R$321,B198))+IF(COUNTIF(课表!$S$169:$S$321,B198)&gt;=2,1,COUNTIF(课表!$S$169:$S$321,B198))+IF(COUNTIF(课表!$T$169:$T$321,B198)&gt;=2,1,COUNTIF(课表!$T$169:$T$321,B198))+IF(COUNTIF(课表!$U$169:$U$321,B198)&gt;=2,1,COUNTIF(课表!$U$169:$U$321,B198)))*2</f>
        <v>4</v>
      </c>
      <c r="K198" s="25">
        <f>(IF(COUNTIF(课表!$W$169:$W$321,B198)&gt;=2,1,COUNTIF(课表!$W$169:$W$321,B198))+IF(COUNTIF(课表!$X$169:$X$321,B198)&gt;=2,1,COUNTIF(课表!$X$169:$X$321,B198)))*2+(IF(COUNTIF(课表!$Y$169:$Y$321,B198)&gt;=2,1,COUNTIF(课表!$Y$169:$Y$321,B198))+IF(COUNTIF(课表!$Z$169:$Z$321,B198)&gt;=2,1,COUNTIF(课表!$Z$169:$Z$321,B198)))*2</f>
        <v>0</v>
      </c>
      <c r="L198" s="25">
        <f>(IF(COUNTIF(课表!$AA$169:$AA$321,B198)&gt;=2,1,COUNTIF(课表!$AA$169:$AA$321,B198))+IF(COUNTIF(课表!$AB$169:$AB$321,B198)&gt;=2,1,COUNTIF(课表!$AB$169:$AB$321,B198))+IF(COUNTIF(课表!$AC$169:$AC$321,B198)&gt;=2,1,COUNTIF(课表!$AC$169:$AC$321,B198))+IF(COUNTIF(课表!$AD$169:$AD$321,B198)&gt;=2,1,COUNTIF(课表!$AD$169:$AD$321,B198)))*2</f>
        <v>0</v>
      </c>
      <c r="M198" s="25">
        <f>(IF(COUNTIF(课表!$AE$169:$AE$321,B198)&gt;=2,1,COUNTIF(课表!$AE$169:$AE$321,B198))+IF(COUNTIF(课表!$AF$169:$AF$321,B198)&gt;=2,1,COUNTIF(课表!$AF$169:$AF$321,B198))+IF(COUNTIF(课表!$AG$169:$AG$321,B198)&gt;=2,1,COUNTIF(课表!$AG$169:$AG$321,B198))+IF(COUNTIF(课表!$AH$169:$AH$321,B198)&gt;=2,1,COUNTIF(课表!$AH$169:$AH$321,B198)))*2</f>
        <v>0</v>
      </c>
      <c r="N198" s="25">
        <f t="shared" si="7"/>
        <v>8</v>
      </c>
    </row>
    <row r="199" ht="20.1" customHeight="1" spans="1:14">
      <c r="A199" s="22">
        <v>197</v>
      </c>
      <c r="B199" s="26" t="s">
        <v>1178</v>
      </c>
      <c r="C199" s="24" t="str">
        <f>VLOOKUP(B199,教师基础数据!$B$2:$G4560,3,FALSE)</f>
        <v>商贸系</v>
      </c>
      <c r="D199" s="24" t="str">
        <f>VLOOKUP(B199,教师基础数据!$B$2:$G658,4,FALSE)</f>
        <v>专职</v>
      </c>
      <c r="E199" s="24" t="str">
        <f>VLOOKUP(B199,教师基础数据!$B$2:$G4691,5,FALSE)</f>
        <v>会计教研室</v>
      </c>
      <c r="F199" s="22">
        <f t="shared" si="6"/>
        <v>3</v>
      </c>
      <c r="G199" s="25">
        <f>(IF(COUNTIF(课表!$C$169:$C$321,B199)&gt;=2,1,COUNTIF(课表!$C$169:$C$321,B199))+IF(COUNTIF(课表!$D$169:$D$321,B199)&gt;=2,1,COUNTIF(课表!D$169:$D$321,B199))+IF(COUNTIF(课表!$E$170:$E$321,B199)&gt;=2,1,COUNTIF(课表!$E$170:$E$321,B199))+IF(COUNTIF(课表!$F$169:$F$321,B199)&gt;=2,1,COUNTIF(课表!$F$169:$F$321,B199)))*2</f>
        <v>4</v>
      </c>
      <c r="H199" s="25">
        <f>(IF(COUNTIF(课表!$H$169:$H$321,B199)&gt;=2,1,COUNTIF(课表!$H$169:$H$321,B199))+IF(COUNTIF(课表!$I$169:$I$321,B199)&gt;=2,1,COUNTIF(课表!$I$169:$I$321,B199))+IF(COUNTIF(课表!$J$169:$J$321,B199)&gt;=2,1,COUNTIF(课表!$J$169:$J$321,B199))+IF(COUNTIF(课表!$K$169:$K$321,B199)&gt;=2,1,COUNTIF(课表!$K$170:$K$321,B199)))*2</f>
        <v>4</v>
      </c>
      <c r="I199" s="25">
        <f>(IF(COUNTIF(课表!$M$169:$M$321,B199)&gt;=2,1,COUNTIF(课表!$M$169:$M$321,B199))+IF(COUNTIF(课表!$N$169:$N$321,B199)&gt;=2,1,COUNTIF(课表!$N$169:$N$321,B199))+IF(COUNTIF(课表!$O$169:$O$321,B199)&gt;=2,1,COUNTIF(课表!$O$169:$O$321,B199))+IF(COUNTIF(课表!$P$169:$P$321,B199)&gt;=2,1,COUNTIF(课表!$P$169:$P$321,B199)))*2</f>
        <v>0</v>
      </c>
      <c r="J199" s="25">
        <f>(IF(COUNTIF(课表!$R$169:$R$321,B199)&gt;=2,1,COUNTIF(课表!$R$169:$R$321,B199))+IF(COUNTIF(课表!$S$169:$S$321,B199)&gt;=2,1,COUNTIF(课表!$S$169:$S$321,B199))+IF(COUNTIF(课表!$T$169:$T$321,B199)&gt;=2,1,COUNTIF(课表!$T$169:$T$321,B199))+IF(COUNTIF(课表!$U$169:$U$321,B199)&gt;=2,1,COUNTIF(课表!$U$169:$U$321,B199)))*2</f>
        <v>4</v>
      </c>
      <c r="K199" s="25">
        <f>(IF(COUNTIF(课表!$W$169:$W$321,B199)&gt;=2,1,COUNTIF(课表!$W$169:$W$321,B199))+IF(COUNTIF(课表!$X$169:$X$321,B199)&gt;=2,1,COUNTIF(课表!$X$169:$X$321,B199)))*2+(IF(COUNTIF(课表!$Y$169:$Y$321,B199)&gt;=2,1,COUNTIF(课表!$Y$169:$Y$321,B199))+IF(COUNTIF(课表!$Z$169:$Z$321,B199)&gt;=2,1,COUNTIF(课表!$Z$169:$Z$321,B199)))*2</f>
        <v>0</v>
      </c>
      <c r="L199" s="25">
        <f>(IF(COUNTIF(课表!$AA$169:$AA$321,B199)&gt;=2,1,COUNTIF(课表!$AA$169:$AA$321,B199))+IF(COUNTIF(课表!$AB$169:$AB$321,B199)&gt;=2,1,COUNTIF(课表!$AB$169:$AB$321,B199))+IF(COUNTIF(课表!$AC$169:$AC$321,B199)&gt;=2,1,COUNTIF(课表!$AC$169:$AC$321,B199))+IF(COUNTIF(课表!$AD$169:$AD$321,B199)&gt;=2,1,COUNTIF(课表!$AD$169:$AD$321,B199)))*2</f>
        <v>0</v>
      </c>
      <c r="M199" s="25">
        <f>(IF(COUNTIF(课表!$AE$169:$AE$321,B199)&gt;=2,1,COUNTIF(课表!$AE$169:$AE$321,B199))+IF(COUNTIF(课表!$AF$169:$AF$321,B199)&gt;=2,1,COUNTIF(课表!$AF$169:$AF$321,B199))+IF(COUNTIF(课表!$AG$169:$AG$321,B199)&gt;=2,1,COUNTIF(课表!$AG$169:$AG$321,B199))+IF(COUNTIF(课表!$AH$169:$AH$321,B199)&gt;=2,1,COUNTIF(课表!$AH$169:$AH$321,B199)))*2</f>
        <v>0</v>
      </c>
      <c r="N199" s="25">
        <f t="shared" si="7"/>
        <v>12</v>
      </c>
    </row>
    <row r="200" ht="20.1" customHeight="1" spans="1:14">
      <c r="A200" s="22">
        <v>198</v>
      </c>
      <c r="B200" s="23" t="s">
        <v>1641</v>
      </c>
      <c r="C200" s="24" t="str">
        <f>VLOOKUP(B200,教师基础数据!$B$2:$G4675,3,FALSE)</f>
        <v>商贸系</v>
      </c>
      <c r="D200" s="24" t="str">
        <f>VLOOKUP(B200,教师基础数据!$B$2:$G493,4,FALSE)</f>
        <v>兼职</v>
      </c>
      <c r="E200" s="24" t="str">
        <f>VLOOKUP(B200,教师基础数据!$B$2:$G4526,5,FALSE)</f>
        <v>旅游管理教研室</v>
      </c>
      <c r="F200" s="22">
        <f t="shared" si="6"/>
        <v>0</v>
      </c>
      <c r="G200" s="25">
        <f>(IF(COUNTIF(课表!$C$169:$C$321,B200)&gt;=2,1,COUNTIF(课表!$C$169:$C$321,B200))+IF(COUNTIF(课表!$D$169:$D$321,B200)&gt;=2,1,COUNTIF(课表!D$169:$D$321,B200))+IF(COUNTIF(课表!$E$170:$E$321,B200)&gt;=2,1,COUNTIF(课表!$E$170:$E$321,B200))+IF(COUNTIF(课表!$F$169:$F$321,B200)&gt;=2,1,COUNTIF(课表!$F$169:$F$321,B200)))*2</f>
        <v>0</v>
      </c>
      <c r="H200" s="25">
        <f>(IF(COUNTIF(课表!$H$169:$H$321,B200)&gt;=2,1,COUNTIF(课表!$H$169:$H$321,B200))+IF(COUNTIF(课表!$I$169:$I$321,B200)&gt;=2,1,COUNTIF(课表!$I$169:$I$321,B200))+IF(COUNTIF(课表!$J$169:$J$321,B200)&gt;=2,1,COUNTIF(课表!$J$169:$J$321,B200))+IF(COUNTIF(课表!$K$169:$K$321,B200)&gt;=2,1,COUNTIF(课表!$K$170:$K$321,B200)))*2</f>
        <v>0</v>
      </c>
      <c r="I200" s="25">
        <f>(IF(COUNTIF(课表!$M$169:$M$321,B200)&gt;=2,1,COUNTIF(课表!$M$169:$M$321,B200))+IF(COUNTIF(课表!$N$169:$N$321,B200)&gt;=2,1,COUNTIF(课表!$N$169:$N$321,B200))+IF(COUNTIF(课表!$O$169:$O$321,B200)&gt;=2,1,COUNTIF(课表!$O$169:$O$321,B200))+IF(COUNTIF(课表!$P$169:$P$321,B200)&gt;=2,1,COUNTIF(课表!$P$169:$P$321,B200)))*2</f>
        <v>0</v>
      </c>
      <c r="J200" s="25">
        <f>(IF(COUNTIF(课表!$R$169:$R$321,B200)&gt;=2,1,COUNTIF(课表!$R$169:$R$321,B200))+IF(COUNTIF(课表!$S$169:$S$321,B200)&gt;=2,1,COUNTIF(课表!$S$169:$S$321,B200))+IF(COUNTIF(课表!$T$169:$T$321,B200)&gt;=2,1,COUNTIF(课表!$T$169:$T$321,B200))+IF(COUNTIF(课表!$U$169:$U$321,B200)&gt;=2,1,COUNTIF(课表!$U$169:$U$321,B200)))*2</f>
        <v>0</v>
      </c>
      <c r="K200" s="25">
        <f>(IF(COUNTIF(课表!$W$169:$W$321,B200)&gt;=2,1,COUNTIF(课表!$W$169:$W$321,B200))+IF(COUNTIF(课表!$X$169:$X$321,B200)&gt;=2,1,COUNTIF(课表!$X$169:$X$321,B200)))*2+(IF(COUNTIF(课表!$Y$169:$Y$321,B200)&gt;=2,1,COUNTIF(课表!$Y$169:$Y$321,B200))+IF(COUNTIF(课表!$Z$169:$Z$321,B200)&gt;=2,1,COUNTIF(课表!$Z$169:$Z$321,B200)))*2</f>
        <v>0</v>
      </c>
      <c r="L200" s="25">
        <f>(IF(COUNTIF(课表!$AA$169:$AA$321,B200)&gt;=2,1,COUNTIF(课表!$AA$169:$AA$321,B200))+IF(COUNTIF(课表!$AB$169:$AB$321,B200)&gt;=2,1,COUNTIF(课表!$AB$169:$AB$321,B200))+IF(COUNTIF(课表!$AC$169:$AC$321,B200)&gt;=2,1,COUNTIF(课表!$AC$169:$AC$321,B200))+IF(COUNTIF(课表!$AD$169:$AD$321,B200)&gt;=2,1,COUNTIF(课表!$AD$169:$AD$321,B200)))*2</f>
        <v>0</v>
      </c>
      <c r="M200" s="25">
        <f>(IF(COUNTIF(课表!$AE$169:$AE$321,B200)&gt;=2,1,COUNTIF(课表!$AE$169:$AE$321,B200))+IF(COUNTIF(课表!$AF$169:$AF$321,B200)&gt;=2,1,COUNTIF(课表!$AF$169:$AF$321,B200))+IF(COUNTIF(课表!$AG$169:$AG$321,B200)&gt;=2,1,COUNTIF(课表!$AG$169:$AG$321,B200))+IF(COUNTIF(课表!$AH$169:$AH$321,B200)&gt;=2,1,COUNTIF(课表!$AH$169:$AH$321,B200)))*2</f>
        <v>0</v>
      </c>
      <c r="N200" s="25">
        <f t="shared" si="7"/>
        <v>0</v>
      </c>
    </row>
    <row r="201" ht="20.1" customHeight="1" spans="1:14">
      <c r="A201" s="22">
        <v>199</v>
      </c>
      <c r="B201" s="26" t="s">
        <v>1110</v>
      </c>
      <c r="C201" s="24" t="str">
        <f>VLOOKUP(B201,教师基础数据!$B$2:$G4539,3,FALSE)</f>
        <v>商贸系</v>
      </c>
      <c r="D201" s="24" t="str">
        <f>VLOOKUP(B201,教师基础数据!$B$2:$G682,4,FALSE)</f>
        <v>兼职</v>
      </c>
      <c r="E201" s="24" t="str">
        <f>VLOOKUP(B201,教师基础数据!$B$2:$G4715,5,FALSE)</f>
        <v>旅游管理教研室</v>
      </c>
      <c r="F201" s="22">
        <f t="shared" si="6"/>
        <v>1</v>
      </c>
      <c r="G201" s="25">
        <f>(IF(COUNTIF(课表!$C$169:$C$321,B201)&gt;=2,1,COUNTIF(课表!$C$169:$C$321,B201))+IF(COUNTIF(课表!$D$169:$D$321,B201)&gt;=2,1,COUNTIF(课表!D$169:$D$321,B201))+IF(COUNTIF(课表!$E$170:$E$321,B201)&gt;=2,1,COUNTIF(课表!$E$170:$E$321,B201))+IF(COUNTIF(课表!$F$169:$F$321,B201)&gt;=2,1,COUNTIF(课表!$F$169:$F$321,B201)))*2</f>
        <v>0</v>
      </c>
      <c r="H201" s="25">
        <f>(IF(COUNTIF(课表!$H$169:$H$321,B201)&gt;=2,1,COUNTIF(课表!$H$169:$H$321,B201))+IF(COUNTIF(课表!$I$169:$I$321,B201)&gt;=2,1,COUNTIF(课表!$I$169:$I$321,B201))+IF(COUNTIF(课表!$J$169:$J$321,B201)&gt;=2,1,COUNTIF(课表!$J$169:$J$321,B201))+IF(COUNTIF(课表!$K$169:$K$321,B201)&gt;=2,1,COUNTIF(课表!$K$170:$K$321,B201)))*2</f>
        <v>4</v>
      </c>
      <c r="I201" s="25">
        <f>(IF(COUNTIF(课表!$M$169:$M$321,B201)&gt;=2,1,COUNTIF(课表!$M$169:$M$321,B201))+IF(COUNTIF(课表!$N$169:$N$321,B201)&gt;=2,1,COUNTIF(课表!$N$169:$N$321,B201))+IF(COUNTIF(课表!$O$169:$O$321,B201)&gt;=2,1,COUNTIF(课表!$O$169:$O$321,B201))+IF(COUNTIF(课表!$P$169:$P$321,B201)&gt;=2,1,COUNTIF(课表!$P$169:$P$321,B201)))*2</f>
        <v>0</v>
      </c>
      <c r="J201" s="25">
        <f>(IF(COUNTIF(课表!$R$169:$R$321,B201)&gt;=2,1,COUNTIF(课表!$R$169:$R$321,B201))+IF(COUNTIF(课表!$S$169:$S$321,B201)&gt;=2,1,COUNTIF(课表!$S$169:$S$321,B201))+IF(COUNTIF(课表!$T$169:$T$321,B201)&gt;=2,1,COUNTIF(课表!$T$169:$T$321,B201))+IF(COUNTIF(课表!$U$169:$U$321,B201)&gt;=2,1,COUNTIF(课表!$U$169:$U$321,B201)))*2</f>
        <v>0</v>
      </c>
      <c r="K201" s="25">
        <f>(IF(COUNTIF(课表!$W$169:$W$321,B201)&gt;=2,1,COUNTIF(课表!$W$169:$W$321,B201))+IF(COUNTIF(课表!$X$169:$X$321,B201)&gt;=2,1,COUNTIF(课表!$X$169:$X$321,B201)))*2+(IF(COUNTIF(课表!$Y$169:$Y$321,B201)&gt;=2,1,COUNTIF(课表!$Y$169:$Y$321,B201))+IF(COUNTIF(课表!$Z$169:$Z$321,B201)&gt;=2,1,COUNTIF(课表!$Z$169:$Z$321,B201)))*2</f>
        <v>0</v>
      </c>
      <c r="L201" s="25">
        <f>(IF(COUNTIF(课表!$AA$169:$AA$321,B201)&gt;=2,1,COUNTIF(课表!$AA$169:$AA$321,B201))+IF(COUNTIF(课表!$AB$169:$AB$321,B201)&gt;=2,1,COUNTIF(课表!$AB$169:$AB$321,B201))+IF(COUNTIF(课表!$AC$169:$AC$321,B201)&gt;=2,1,COUNTIF(课表!$AC$169:$AC$321,B201))+IF(COUNTIF(课表!$AD$169:$AD$321,B201)&gt;=2,1,COUNTIF(课表!$AD$169:$AD$321,B201)))*2</f>
        <v>0</v>
      </c>
      <c r="M201" s="25">
        <f>(IF(COUNTIF(课表!$AE$169:$AE$321,B201)&gt;=2,1,COUNTIF(课表!$AE$169:$AE$321,B201))+IF(COUNTIF(课表!$AF$169:$AF$321,B201)&gt;=2,1,COUNTIF(课表!$AF$169:$AF$321,B201))+IF(COUNTIF(课表!$AG$169:$AG$321,B201)&gt;=2,1,COUNTIF(课表!$AG$169:$AG$321,B201))+IF(COUNTIF(课表!$AH$169:$AH$321,B201)&gt;=2,1,COUNTIF(课表!$AH$169:$AH$321,B201)))*2</f>
        <v>0</v>
      </c>
      <c r="N201" s="25">
        <f t="shared" si="7"/>
        <v>4</v>
      </c>
    </row>
    <row r="202" ht="20.1" customHeight="1" spans="1:14">
      <c r="A202" s="22">
        <v>200</v>
      </c>
      <c r="B202" s="26" t="s">
        <v>1642</v>
      </c>
      <c r="C202" s="24" t="str">
        <f>VLOOKUP(B202,教师基础数据!$B$2:$G4757,3,FALSE)</f>
        <v>商贸系</v>
      </c>
      <c r="D202" s="24" t="str">
        <f>VLOOKUP(B202,教师基础数据!$B$2:$G693,4,FALSE)</f>
        <v>兼职</v>
      </c>
      <c r="E202" s="24" t="str">
        <f>VLOOKUP(B202,教师基础数据!$B$2:$G4727,5,FALSE)</f>
        <v>旅游管理教研室</v>
      </c>
      <c r="F202" s="22">
        <f t="shared" si="6"/>
        <v>0</v>
      </c>
      <c r="G202" s="25">
        <f>(IF(COUNTIF(课表!$C$169:$C$321,B202)&gt;=2,1,COUNTIF(课表!$C$169:$C$321,B202))+IF(COUNTIF(课表!$D$169:$D$321,B202)&gt;=2,1,COUNTIF(课表!D$169:$D$321,B202))+IF(COUNTIF(课表!$E$170:$E$321,B202)&gt;=2,1,COUNTIF(课表!$E$170:$E$321,B202))+IF(COUNTIF(课表!$F$169:$F$321,B202)&gt;=2,1,COUNTIF(课表!$F$169:$F$321,B202)))*2</f>
        <v>0</v>
      </c>
      <c r="H202" s="25">
        <f>(IF(COUNTIF(课表!$H$169:$H$321,B202)&gt;=2,1,COUNTIF(课表!$H$169:$H$321,B202))+IF(COUNTIF(课表!$I$169:$I$321,B202)&gt;=2,1,COUNTIF(课表!$I$169:$I$321,B202))+IF(COUNTIF(课表!$J$169:$J$321,B202)&gt;=2,1,COUNTIF(课表!$J$169:$J$321,B202))+IF(COUNTIF(课表!$K$169:$K$321,B202)&gt;=2,1,COUNTIF(课表!$K$170:$K$321,B202)))*2</f>
        <v>0</v>
      </c>
      <c r="I202" s="25">
        <f>(IF(COUNTIF(课表!$M$169:$M$321,B202)&gt;=2,1,COUNTIF(课表!$M$169:$M$321,B202))+IF(COUNTIF(课表!$N$169:$N$321,B202)&gt;=2,1,COUNTIF(课表!$N$169:$N$321,B202))+IF(COUNTIF(课表!$O$169:$O$321,B202)&gt;=2,1,COUNTIF(课表!$O$169:$O$321,B202))+IF(COUNTIF(课表!$P$169:$P$321,B202)&gt;=2,1,COUNTIF(课表!$P$169:$P$321,B202)))*2</f>
        <v>0</v>
      </c>
      <c r="J202" s="25">
        <f>(IF(COUNTIF(课表!$R$169:$R$321,B202)&gt;=2,1,COUNTIF(课表!$R$169:$R$321,B202))+IF(COUNTIF(课表!$S$169:$S$321,B202)&gt;=2,1,COUNTIF(课表!$S$169:$S$321,B202))+IF(COUNTIF(课表!$T$169:$T$321,B202)&gt;=2,1,COUNTIF(课表!$T$169:$T$321,B202))+IF(COUNTIF(课表!$U$169:$U$321,B202)&gt;=2,1,COUNTIF(课表!$U$169:$U$321,B202)))*2</f>
        <v>0</v>
      </c>
      <c r="K202" s="25">
        <f>(IF(COUNTIF(课表!$W$169:$W$321,B202)&gt;=2,1,COUNTIF(课表!$W$169:$W$321,B202))+IF(COUNTIF(课表!$X$169:$X$321,B202)&gt;=2,1,COUNTIF(课表!$X$169:$X$321,B202)))*2+(IF(COUNTIF(课表!$Y$169:$Y$321,B202)&gt;=2,1,COUNTIF(课表!$Y$169:$Y$321,B202))+IF(COUNTIF(课表!$Z$169:$Z$321,B202)&gt;=2,1,COUNTIF(课表!$Z$169:$Z$321,B202)))*2</f>
        <v>0</v>
      </c>
      <c r="L202" s="25">
        <f>(IF(COUNTIF(课表!$AA$169:$AA$321,B202)&gt;=2,1,COUNTIF(课表!$AA$169:$AA$321,B202))+IF(COUNTIF(课表!$AB$169:$AB$321,B202)&gt;=2,1,COUNTIF(课表!$AB$169:$AB$321,B202))+IF(COUNTIF(课表!$AC$169:$AC$321,B202)&gt;=2,1,COUNTIF(课表!$AC$169:$AC$321,B202))+IF(COUNTIF(课表!$AD$169:$AD$321,B202)&gt;=2,1,COUNTIF(课表!$AD$169:$AD$321,B202)))*2</f>
        <v>0</v>
      </c>
      <c r="M202" s="25">
        <f>(IF(COUNTIF(课表!$AE$169:$AE$321,B202)&gt;=2,1,COUNTIF(课表!$AE$169:$AE$321,B202))+IF(COUNTIF(课表!$AF$169:$AF$321,B202)&gt;=2,1,COUNTIF(课表!$AF$169:$AF$321,B202))+IF(COUNTIF(课表!$AG$169:$AG$321,B202)&gt;=2,1,COUNTIF(课表!$AG$169:$AG$321,B202))+IF(COUNTIF(课表!$AH$169:$AH$321,B202)&gt;=2,1,COUNTIF(课表!$AH$169:$AH$321,B202)))*2</f>
        <v>0</v>
      </c>
      <c r="N202" s="25">
        <f t="shared" si="7"/>
        <v>0</v>
      </c>
    </row>
    <row r="203" ht="20.1" customHeight="1" spans="1:14">
      <c r="A203" s="22">
        <v>201</v>
      </c>
      <c r="B203" s="26" t="s">
        <v>1643</v>
      </c>
      <c r="C203" s="24" t="str">
        <f>VLOOKUP(B203,教师基础数据!$B$2:$G4666,3,FALSE)</f>
        <v>商贸系</v>
      </c>
      <c r="D203" s="24" t="str">
        <f>VLOOKUP(B203,教师基础数据!$B$2:$G521,4,FALSE)</f>
        <v>兼职</v>
      </c>
      <c r="E203" s="24" t="str">
        <f>VLOOKUP(B203,教师基础数据!$B$2:$G4554,5,FALSE)</f>
        <v>旅游管理教研室</v>
      </c>
      <c r="F203" s="22">
        <f t="shared" si="6"/>
        <v>0</v>
      </c>
      <c r="G203" s="25">
        <f>(IF(COUNTIF(课表!$C$169:$C$321,B203)&gt;=2,1,COUNTIF(课表!$C$169:$C$321,B203))+IF(COUNTIF(课表!$D$169:$D$321,B203)&gt;=2,1,COUNTIF(课表!D$169:$D$321,B203))+IF(COUNTIF(课表!$E$170:$E$321,B203)&gt;=2,1,COUNTIF(课表!$E$170:$E$321,B203))+IF(COUNTIF(课表!$F$169:$F$321,B203)&gt;=2,1,COUNTIF(课表!$F$169:$F$321,B203)))*2</f>
        <v>0</v>
      </c>
      <c r="H203" s="25">
        <f>(IF(COUNTIF(课表!$H$169:$H$321,B203)&gt;=2,1,COUNTIF(课表!$H$169:$H$321,B203))+IF(COUNTIF(课表!$I$169:$I$321,B203)&gt;=2,1,COUNTIF(课表!$I$169:$I$321,B203))+IF(COUNTIF(课表!$J$169:$J$321,B203)&gt;=2,1,COUNTIF(课表!$J$169:$J$321,B203))+IF(COUNTIF(课表!$K$169:$K$321,B203)&gt;=2,1,COUNTIF(课表!$K$170:$K$321,B203)))*2</f>
        <v>0</v>
      </c>
      <c r="I203" s="25">
        <f>(IF(COUNTIF(课表!$M$169:$M$321,B203)&gt;=2,1,COUNTIF(课表!$M$169:$M$321,B203))+IF(COUNTIF(课表!$N$169:$N$321,B203)&gt;=2,1,COUNTIF(课表!$N$169:$N$321,B203))+IF(COUNTIF(课表!$O$169:$O$321,B203)&gt;=2,1,COUNTIF(课表!$O$169:$O$321,B203))+IF(COUNTIF(课表!$P$169:$P$321,B203)&gt;=2,1,COUNTIF(课表!$P$169:$P$321,B203)))*2</f>
        <v>0</v>
      </c>
      <c r="J203" s="25">
        <f>(IF(COUNTIF(课表!$R$169:$R$321,B203)&gt;=2,1,COUNTIF(课表!$R$169:$R$321,B203))+IF(COUNTIF(课表!$S$169:$S$321,B203)&gt;=2,1,COUNTIF(课表!$S$169:$S$321,B203))+IF(COUNTIF(课表!$T$169:$T$321,B203)&gt;=2,1,COUNTIF(课表!$T$169:$T$321,B203))+IF(COUNTIF(课表!$U$169:$U$321,B203)&gt;=2,1,COUNTIF(课表!$U$169:$U$321,B203)))*2</f>
        <v>0</v>
      </c>
      <c r="K203" s="25">
        <f>(IF(COUNTIF(课表!$W$169:$W$321,B203)&gt;=2,1,COUNTIF(课表!$W$169:$W$321,B203))+IF(COUNTIF(课表!$X$169:$X$321,B203)&gt;=2,1,COUNTIF(课表!$X$169:$X$321,B203)))*2+(IF(COUNTIF(课表!$Y$169:$Y$321,B203)&gt;=2,1,COUNTIF(课表!$Y$169:$Y$321,B203))+IF(COUNTIF(课表!$Z$169:$Z$321,B203)&gt;=2,1,COUNTIF(课表!$Z$169:$Z$321,B203)))*2</f>
        <v>0</v>
      </c>
      <c r="L203" s="25">
        <f>(IF(COUNTIF(课表!$AA$169:$AA$321,B203)&gt;=2,1,COUNTIF(课表!$AA$169:$AA$321,B203))+IF(COUNTIF(课表!$AB$169:$AB$321,B203)&gt;=2,1,COUNTIF(课表!$AB$169:$AB$321,B203))+IF(COUNTIF(课表!$AC$169:$AC$321,B203)&gt;=2,1,COUNTIF(课表!$AC$169:$AC$321,B203))+IF(COUNTIF(课表!$AD$169:$AD$321,B203)&gt;=2,1,COUNTIF(课表!$AD$169:$AD$321,B203)))*2</f>
        <v>0</v>
      </c>
      <c r="M203" s="25">
        <f>(IF(COUNTIF(课表!$AE$169:$AE$321,B203)&gt;=2,1,COUNTIF(课表!$AE$169:$AE$321,B203))+IF(COUNTIF(课表!$AF$169:$AF$321,B203)&gt;=2,1,COUNTIF(课表!$AF$169:$AF$321,B203))+IF(COUNTIF(课表!$AG$169:$AG$321,B203)&gt;=2,1,COUNTIF(课表!$AG$169:$AG$321,B203))+IF(COUNTIF(课表!$AH$169:$AH$321,B203)&gt;=2,1,COUNTIF(课表!$AH$169:$AH$321,B203)))*2</f>
        <v>0</v>
      </c>
      <c r="N203" s="25">
        <f t="shared" si="7"/>
        <v>0</v>
      </c>
    </row>
    <row r="204" ht="20.1" customHeight="1" spans="1:14">
      <c r="A204" s="22">
        <v>202</v>
      </c>
      <c r="B204" s="26" t="s">
        <v>1162</v>
      </c>
      <c r="C204" s="24" t="str">
        <f>VLOOKUP(B204,教师基础数据!$B$2:$G4811,3,FALSE)</f>
        <v>商贸系</v>
      </c>
      <c r="D204" s="24" t="str">
        <f>VLOOKUP(B204,教师基础数据!$B$2:$G564,4,FALSE)</f>
        <v>兼职</v>
      </c>
      <c r="E204" s="24" t="str">
        <f>VLOOKUP(B204,教师基础数据!$B$2:$G4597,5,FALSE)</f>
        <v>旅游管理教研室</v>
      </c>
      <c r="F204" s="22">
        <f t="shared" si="6"/>
        <v>2</v>
      </c>
      <c r="G204" s="25">
        <f>(IF(COUNTIF(课表!$C$169:$C$321,B204)&gt;=2,1,COUNTIF(课表!$C$169:$C$321,B204))+IF(COUNTIF(课表!$D$169:$D$321,B204)&gt;=2,1,COUNTIF(课表!D$169:$D$321,B204))+IF(COUNTIF(课表!$E$170:$E$321,B204)&gt;=2,1,COUNTIF(课表!$E$170:$E$321,B204))+IF(COUNTIF(课表!$F$169:$F$321,B204)&gt;=2,1,COUNTIF(课表!$F$169:$F$321,B204)))*2</f>
        <v>0</v>
      </c>
      <c r="H204" s="25">
        <f>(IF(COUNTIF(课表!$H$169:$H$321,B204)&gt;=2,1,COUNTIF(课表!$H$169:$H$321,B204))+IF(COUNTIF(课表!$I$169:$I$321,B204)&gt;=2,1,COUNTIF(课表!$I$169:$I$321,B204))+IF(COUNTIF(课表!$J$169:$J$321,B204)&gt;=2,1,COUNTIF(课表!$J$169:$J$321,B204))+IF(COUNTIF(课表!$K$169:$K$321,B204)&gt;=2,1,COUNTIF(课表!$K$170:$K$321,B204)))*2</f>
        <v>2</v>
      </c>
      <c r="I204" s="25">
        <f>(IF(COUNTIF(课表!$M$169:$M$321,B204)&gt;=2,1,COUNTIF(课表!$M$169:$M$321,B204))+IF(COUNTIF(课表!$N$169:$N$321,B204)&gt;=2,1,COUNTIF(课表!$N$169:$N$321,B204))+IF(COUNTIF(课表!$O$169:$O$321,B204)&gt;=2,1,COUNTIF(课表!$O$169:$O$321,B204))+IF(COUNTIF(课表!$P$169:$P$321,B204)&gt;=2,1,COUNTIF(课表!$P$169:$P$321,B204)))*2</f>
        <v>4</v>
      </c>
      <c r="J204" s="25">
        <f>(IF(COUNTIF(课表!$R$169:$R$321,B204)&gt;=2,1,COUNTIF(课表!$R$169:$R$321,B204))+IF(COUNTIF(课表!$S$169:$S$321,B204)&gt;=2,1,COUNTIF(课表!$S$169:$S$321,B204))+IF(COUNTIF(课表!$T$169:$T$321,B204)&gt;=2,1,COUNTIF(课表!$T$169:$T$321,B204))+IF(COUNTIF(课表!$U$169:$U$321,B204)&gt;=2,1,COUNTIF(课表!$U$169:$U$321,B204)))*2</f>
        <v>0</v>
      </c>
      <c r="K204" s="25">
        <f>(IF(COUNTIF(课表!$W$169:$W$321,B204)&gt;=2,1,COUNTIF(课表!$W$169:$W$321,B204))+IF(COUNTIF(课表!$X$169:$X$321,B204)&gt;=2,1,COUNTIF(课表!$X$169:$X$321,B204)))*2+(IF(COUNTIF(课表!$Y$169:$Y$321,B204)&gt;=2,1,COUNTIF(课表!$Y$169:$Y$321,B204))+IF(COUNTIF(课表!$Z$169:$Z$321,B204)&gt;=2,1,COUNTIF(课表!$Z$169:$Z$321,B204)))*2</f>
        <v>0</v>
      </c>
      <c r="L204" s="25">
        <f>(IF(COUNTIF(课表!$AA$169:$AA$321,B204)&gt;=2,1,COUNTIF(课表!$AA$169:$AA$321,B204))+IF(COUNTIF(课表!$AB$169:$AB$321,B204)&gt;=2,1,COUNTIF(课表!$AB$169:$AB$321,B204))+IF(COUNTIF(课表!$AC$169:$AC$321,B204)&gt;=2,1,COUNTIF(课表!$AC$169:$AC$321,B204))+IF(COUNTIF(课表!$AD$169:$AD$321,B204)&gt;=2,1,COUNTIF(课表!$AD$169:$AD$321,B204)))*2</f>
        <v>0</v>
      </c>
      <c r="M204" s="25">
        <f>(IF(COUNTIF(课表!$AE$169:$AE$321,B204)&gt;=2,1,COUNTIF(课表!$AE$169:$AE$321,B204))+IF(COUNTIF(课表!$AF$169:$AF$321,B204)&gt;=2,1,COUNTIF(课表!$AF$169:$AF$321,B204))+IF(COUNTIF(课表!$AG$169:$AG$321,B204)&gt;=2,1,COUNTIF(课表!$AG$169:$AG$321,B204))+IF(COUNTIF(课表!$AH$169:$AH$321,B204)&gt;=2,1,COUNTIF(课表!$AH$169:$AH$321,B204)))*2</f>
        <v>0</v>
      </c>
      <c r="N204" s="25">
        <f t="shared" si="7"/>
        <v>6</v>
      </c>
    </row>
    <row r="205" ht="20.1" customHeight="1" spans="1:14">
      <c r="A205" s="22">
        <v>203</v>
      </c>
      <c r="B205" s="26" t="s">
        <v>1644</v>
      </c>
      <c r="C205" s="24" t="str">
        <f>VLOOKUP(B205,教师基础数据!$B$2:$G4812,3,FALSE)</f>
        <v>商贸系</v>
      </c>
      <c r="D205" s="24" t="str">
        <f>VLOOKUP(B205,教师基础数据!$B$2:$G565,4,FALSE)</f>
        <v>兼职</v>
      </c>
      <c r="E205" s="24" t="str">
        <f>VLOOKUP(B205,教师基础数据!$B$2:$G4598,5,FALSE)</f>
        <v>旅游管理教研室</v>
      </c>
      <c r="F205" s="22">
        <f t="shared" si="6"/>
        <v>0</v>
      </c>
      <c r="G205" s="25">
        <f>(IF(COUNTIF(课表!$C$169:$C$321,B205)&gt;=2,1,COUNTIF(课表!$C$169:$C$321,B205))+IF(COUNTIF(课表!$D$169:$D$321,B205)&gt;=2,1,COUNTIF(课表!D$169:$D$321,B205))+IF(COUNTIF(课表!$E$170:$E$321,B205)&gt;=2,1,COUNTIF(课表!$E$170:$E$321,B205))+IF(COUNTIF(课表!$F$169:$F$321,B205)&gt;=2,1,COUNTIF(课表!$F$169:$F$321,B205)))*2</f>
        <v>0</v>
      </c>
      <c r="H205" s="25">
        <f>(IF(COUNTIF(课表!$H$169:$H$321,B205)&gt;=2,1,COUNTIF(课表!$H$169:$H$321,B205))+IF(COUNTIF(课表!$I$169:$I$321,B205)&gt;=2,1,COUNTIF(课表!$I$169:$I$321,B205))+IF(COUNTIF(课表!$J$169:$J$321,B205)&gt;=2,1,COUNTIF(课表!$J$169:$J$321,B205))+IF(COUNTIF(课表!$K$169:$K$321,B205)&gt;=2,1,COUNTIF(课表!$K$170:$K$321,B205)))*2</f>
        <v>0</v>
      </c>
      <c r="I205" s="25">
        <f>(IF(COUNTIF(课表!$M$169:$M$321,B205)&gt;=2,1,COUNTIF(课表!$M$169:$M$321,B205))+IF(COUNTIF(课表!$N$169:$N$321,B205)&gt;=2,1,COUNTIF(课表!$N$169:$N$321,B205))+IF(COUNTIF(课表!$O$169:$O$321,B205)&gt;=2,1,COUNTIF(课表!$O$169:$O$321,B205))+IF(COUNTIF(课表!$P$169:$P$321,B205)&gt;=2,1,COUNTIF(课表!$P$169:$P$321,B205)))*2</f>
        <v>0</v>
      </c>
      <c r="J205" s="25">
        <f>(IF(COUNTIF(课表!$R$169:$R$321,B205)&gt;=2,1,COUNTIF(课表!$R$169:$R$321,B205))+IF(COUNTIF(课表!$S$169:$S$321,B205)&gt;=2,1,COUNTIF(课表!$S$169:$S$321,B205))+IF(COUNTIF(课表!$T$169:$T$321,B205)&gt;=2,1,COUNTIF(课表!$T$169:$T$321,B205))+IF(COUNTIF(课表!$U$169:$U$321,B205)&gt;=2,1,COUNTIF(课表!$U$169:$U$321,B205)))*2</f>
        <v>0</v>
      </c>
      <c r="K205" s="25">
        <f>(IF(COUNTIF(课表!$W$169:$W$321,B205)&gt;=2,1,COUNTIF(课表!$W$169:$W$321,B205))+IF(COUNTIF(课表!$X$169:$X$321,B205)&gt;=2,1,COUNTIF(课表!$X$169:$X$321,B205)))*2+(IF(COUNTIF(课表!$Y$169:$Y$321,B205)&gt;=2,1,COUNTIF(课表!$Y$169:$Y$321,B205))+IF(COUNTIF(课表!$Z$169:$Z$321,B205)&gt;=2,1,COUNTIF(课表!$Z$169:$Z$321,B205)))*2</f>
        <v>0</v>
      </c>
      <c r="L205" s="25">
        <f>(IF(COUNTIF(课表!$AA$169:$AA$321,B205)&gt;=2,1,COUNTIF(课表!$AA$169:$AA$321,B205))+IF(COUNTIF(课表!$AB$169:$AB$321,B205)&gt;=2,1,COUNTIF(课表!$AB$169:$AB$321,B205))+IF(COUNTIF(课表!$AC$169:$AC$321,B205)&gt;=2,1,COUNTIF(课表!$AC$169:$AC$321,B205))+IF(COUNTIF(课表!$AD$169:$AD$321,B205)&gt;=2,1,COUNTIF(课表!$AD$169:$AD$321,B205)))*2</f>
        <v>0</v>
      </c>
      <c r="M205" s="25">
        <f>(IF(COUNTIF(课表!$AE$169:$AE$321,B205)&gt;=2,1,COUNTIF(课表!$AE$169:$AE$321,B205))+IF(COUNTIF(课表!$AF$169:$AF$321,B205)&gt;=2,1,COUNTIF(课表!$AF$169:$AF$321,B205))+IF(COUNTIF(课表!$AG$169:$AG$321,B205)&gt;=2,1,COUNTIF(课表!$AG$169:$AG$321,B205))+IF(COUNTIF(课表!$AH$169:$AH$321,B205)&gt;=2,1,COUNTIF(课表!$AH$169:$AH$321,B205)))*2</f>
        <v>0</v>
      </c>
      <c r="N205" s="25">
        <f t="shared" si="7"/>
        <v>0</v>
      </c>
    </row>
    <row r="206" ht="20.1" customHeight="1" spans="1:14">
      <c r="A206" s="22">
        <v>204</v>
      </c>
      <c r="B206" s="26" t="s">
        <v>1107</v>
      </c>
      <c r="C206" s="24" t="str">
        <f>VLOOKUP(B206,教师基础数据!$B$2:$G4659,3,FALSE)</f>
        <v>商贸系</v>
      </c>
      <c r="D206" s="24" t="str">
        <f>VLOOKUP(B206,教师基础数据!$B$2:$G519,4,FALSE)</f>
        <v>外聘</v>
      </c>
      <c r="E206" s="24" t="str">
        <f>VLOOKUP(B206,教师基础数据!$B$2:$G4552,5,FALSE)</f>
        <v>旅游管理教研室</v>
      </c>
      <c r="F206" s="22">
        <f t="shared" si="6"/>
        <v>3</v>
      </c>
      <c r="G206" s="25">
        <f>(IF(COUNTIF(课表!$C$169:$C$321,B206)&gt;=2,1,COUNTIF(课表!$C$169:$C$321,B206))+IF(COUNTIF(课表!$D$169:$D$321,B206)&gt;=2,1,COUNTIF(课表!D$169:$D$321,B206))+IF(COUNTIF(课表!$E$170:$E$321,B206)&gt;=2,1,COUNTIF(课表!$E$170:$E$321,B206))+IF(COUNTIF(课表!$F$169:$F$321,B206)&gt;=2,1,COUNTIF(课表!$F$169:$F$321,B206)))*2</f>
        <v>4</v>
      </c>
      <c r="H206" s="25">
        <f>(IF(COUNTIF(课表!$H$169:$H$321,B206)&gt;=2,1,COUNTIF(课表!$H$169:$H$321,B206))+IF(COUNTIF(课表!$I$169:$I$321,B206)&gt;=2,1,COUNTIF(课表!$I$169:$I$321,B206))+IF(COUNTIF(课表!$J$169:$J$321,B206)&gt;=2,1,COUNTIF(课表!$J$169:$J$321,B206))+IF(COUNTIF(课表!$K$169:$K$321,B206)&gt;=2,1,COUNTIF(课表!$K$170:$K$321,B206)))*2</f>
        <v>4</v>
      </c>
      <c r="I206" s="25">
        <f>(IF(COUNTIF(课表!$M$169:$M$321,B206)&gt;=2,1,COUNTIF(课表!$M$169:$M$321,B206))+IF(COUNTIF(课表!$N$169:$N$321,B206)&gt;=2,1,COUNTIF(课表!$N$169:$N$321,B206))+IF(COUNTIF(课表!$O$169:$O$321,B206)&gt;=2,1,COUNTIF(课表!$O$169:$O$321,B206))+IF(COUNTIF(课表!$P$169:$P$321,B206)&gt;=2,1,COUNTIF(课表!$P$169:$P$321,B206)))*2</f>
        <v>0</v>
      </c>
      <c r="J206" s="25">
        <f>(IF(COUNTIF(课表!$R$169:$R$321,B206)&gt;=2,1,COUNTIF(课表!$R$169:$R$321,B206))+IF(COUNTIF(课表!$S$169:$S$321,B206)&gt;=2,1,COUNTIF(课表!$S$169:$S$321,B206))+IF(COUNTIF(课表!$T$169:$T$321,B206)&gt;=2,1,COUNTIF(课表!$T$169:$T$321,B206))+IF(COUNTIF(课表!$U$169:$U$321,B206)&gt;=2,1,COUNTIF(课表!$U$169:$U$321,B206)))*2</f>
        <v>4</v>
      </c>
      <c r="K206" s="25">
        <f>(IF(COUNTIF(课表!$W$169:$W$321,B206)&gt;=2,1,COUNTIF(课表!$W$169:$W$321,B206))+IF(COUNTIF(课表!$X$169:$X$321,B206)&gt;=2,1,COUNTIF(课表!$X$169:$X$321,B206)))*2+(IF(COUNTIF(课表!$Y$169:$Y$321,B206)&gt;=2,1,COUNTIF(课表!$Y$169:$Y$321,B206))+IF(COUNTIF(课表!$Z$169:$Z$321,B206)&gt;=2,1,COUNTIF(课表!$Z$169:$Z$321,B206)))*2</f>
        <v>0</v>
      </c>
      <c r="L206" s="25">
        <f>(IF(COUNTIF(课表!$AA$169:$AA$321,B206)&gt;=2,1,COUNTIF(课表!$AA$169:$AA$321,B206))+IF(COUNTIF(课表!$AB$169:$AB$321,B206)&gt;=2,1,COUNTIF(课表!$AB$169:$AB$321,B206))+IF(COUNTIF(课表!$AC$169:$AC$321,B206)&gt;=2,1,COUNTIF(课表!$AC$169:$AC$321,B206))+IF(COUNTIF(课表!$AD$169:$AD$321,B206)&gt;=2,1,COUNTIF(课表!$AD$169:$AD$321,B206)))*2</f>
        <v>0</v>
      </c>
      <c r="M206" s="25">
        <f>(IF(COUNTIF(课表!$AE$169:$AE$321,B206)&gt;=2,1,COUNTIF(课表!$AE$169:$AE$321,B206))+IF(COUNTIF(课表!$AF$169:$AF$321,B206)&gt;=2,1,COUNTIF(课表!$AF$169:$AF$321,B206))+IF(COUNTIF(课表!$AG$169:$AG$321,B206)&gt;=2,1,COUNTIF(课表!$AG$169:$AG$321,B206))+IF(COUNTIF(课表!$AH$169:$AH$321,B206)&gt;=2,1,COUNTIF(课表!$AH$169:$AH$321,B206)))*2</f>
        <v>0</v>
      </c>
      <c r="N206" s="25">
        <f t="shared" si="7"/>
        <v>12</v>
      </c>
    </row>
    <row r="207" ht="20.1" customHeight="1" spans="1:14">
      <c r="A207" s="22">
        <v>205</v>
      </c>
      <c r="B207" s="23" t="s">
        <v>1645</v>
      </c>
      <c r="C207" s="24" t="str">
        <f>VLOOKUP(B207,教师基础数据!$B$2:$G4699,3,FALSE)</f>
        <v>商贸系</v>
      </c>
      <c r="D207" s="24" t="str">
        <f>VLOOKUP(B207,教师基础数据!$B$2:$G698,4,FALSE)</f>
        <v>外聘</v>
      </c>
      <c r="E207" s="24" t="str">
        <f>VLOOKUP(B207,教师基础数据!$B$2:$G4732,5,FALSE)</f>
        <v>旅游管理教研室</v>
      </c>
      <c r="F207" s="22">
        <f t="shared" si="6"/>
        <v>0</v>
      </c>
      <c r="G207" s="25">
        <f>(IF(COUNTIF(课表!$C$169:$C$321,B207)&gt;=2,1,COUNTIF(课表!$C$169:$C$321,B207))+IF(COUNTIF(课表!$D$169:$D$321,B207)&gt;=2,1,COUNTIF(课表!D$169:$D$321,B207))+IF(COUNTIF(课表!$E$170:$E$321,B207)&gt;=2,1,COUNTIF(课表!$E$170:$E$321,B207))+IF(COUNTIF(课表!$F$169:$F$321,B207)&gt;=2,1,COUNTIF(课表!$F$169:$F$321,B207)))*2</f>
        <v>0</v>
      </c>
      <c r="H207" s="25">
        <f>(IF(COUNTIF(课表!$H$169:$H$321,B207)&gt;=2,1,COUNTIF(课表!$H$169:$H$321,B207))+IF(COUNTIF(课表!$I$169:$I$321,B207)&gt;=2,1,COUNTIF(课表!$I$169:$I$321,B207))+IF(COUNTIF(课表!$J$169:$J$321,B207)&gt;=2,1,COUNTIF(课表!$J$169:$J$321,B207))+IF(COUNTIF(课表!$K$169:$K$321,B207)&gt;=2,1,COUNTIF(课表!$K$170:$K$321,B207)))*2</f>
        <v>0</v>
      </c>
      <c r="I207" s="25">
        <f>(IF(COUNTIF(课表!$M$169:$M$321,B207)&gt;=2,1,COUNTIF(课表!$M$169:$M$321,B207))+IF(COUNTIF(课表!$N$169:$N$321,B207)&gt;=2,1,COUNTIF(课表!$N$169:$N$321,B207))+IF(COUNTIF(课表!$O$169:$O$321,B207)&gt;=2,1,COUNTIF(课表!$O$169:$O$321,B207))+IF(COUNTIF(课表!$P$169:$P$321,B207)&gt;=2,1,COUNTIF(课表!$P$169:$P$321,B207)))*2</f>
        <v>0</v>
      </c>
      <c r="J207" s="25">
        <f>(IF(COUNTIF(课表!$R$169:$R$321,B207)&gt;=2,1,COUNTIF(课表!$R$169:$R$321,B207))+IF(COUNTIF(课表!$S$169:$S$321,B207)&gt;=2,1,COUNTIF(课表!$S$169:$S$321,B207))+IF(COUNTIF(课表!$T$169:$T$321,B207)&gt;=2,1,COUNTIF(课表!$T$169:$T$321,B207))+IF(COUNTIF(课表!$U$169:$U$321,B207)&gt;=2,1,COUNTIF(课表!$U$169:$U$321,B207)))*2</f>
        <v>0</v>
      </c>
      <c r="K207" s="25">
        <f>(IF(COUNTIF(课表!$W$169:$W$321,B207)&gt;=2,1,COUNTIF(课表!$W$169:$W$321,B207))+IF(COUNTIF(课表!$X$169:$X$321,B207)&gt;=2,1,COUNTIF(课表!$X$169:$X$321,B207)))*2+(IF(COUNTIF(课表!$Y$169:$Y$321,B207)&gt;=2,1,COUNTIF(课表!$Y$169:$Y$321,B207))+IF(COUNTIF(课表!$Z$169:$Z$321,B207)&gt;=2,1,COUNTIF(课表!$Z$169:$Z$321,B207)))*2</f>
        <v>0</v>
      </c>
      <c r="L207" s="25">
        <f>(IF(COUNTIF(课表!$AA$169:$AA$321,B207)&gt;=2,1,COUNTIF(课表!$AA$169:$AA$321,B207))+IF(COUNTIF(课表!$AB$169:$AB$321,B207)&gt;=2,1,COUNTIF(课表!$AB$169:$AB$321,B207))+IF(COUNTIF(课表!$AC$169:$AC$321,B207)&gt;=2,1,COUNTIF(课表!$AC$169:$AC$321,B207))+IF(COUNTIF(课表!$AD$169:$AD$321,B207)&gt;=2,1,COUNTIF(课表!$AD$169:$AD$321,B207)))*2</f>
        <v>0</v>
      </c>
      <c r="M207" s="25">
        <f>(IF(COUNTIF(课表!$AE$169:$AE$321,B207)&gt;=2,1,COUNTIF(课表!$AE$169:$AE$321,B207))+IF(COUNTIF(课表!$AF$169:$AF$321,B207)&gt;=2,1,COUNTIF(课表!$AF$169:$AF$321,B207))+IF(COUNTIF(课表!$AG$169:$AG$321,B207)&gt;=2,1,COUNTIF(课表!$AG$169:$AG$321,B207))+IF(COUNTIF(课表!$AH$169:$AH$321,B207)&gt;=2,1,COUNTIF(课表!$AH$169:$AH$321,B207)))*2</f>
        <v>0</v>
      </c>
      <c r="N207" s="25">
        <f t="shared" si="7"/>
        <v>0</v>
      </c>
    </row>
    <row r="208" ht="20.1" customHeight="1" spans="1:14">
      <c r="A208" s="22">
        <v>206</v>
      </c>
      <c r="B208" s="23" t="s">
        <v>1646</v>
      </c>
      <c r="C208" s="24" t="str">
        <f>VLOOKUP(B208,教师基础数据!$B$2:$G4507,3,FALSE)</f>
        <v>商贸系</v>
      </c>
      <c r="D208" s="24" t="str">
        <f>VLOOKUP(B208,教师基础数据!$B$2:$G660,4,FALSE)</f>
        <v>外聘</v>
      </c>
      <c r="E208" s="24" t="str">
        <f>VLOOKUP(B208,教师基础数据!$B$2:$G4693,5,FALSE)</f>
        <v>旅游管理教研室</v>
      </c>
      <c r="F208" s="22">
        <f t="shared" si="6"/>
        <v>0</v>
      </c>
      <c r="G208" s="25">
        <f>(IF(COUNTIF(课表!$C$169:$C$321,B208)&gt;=2,1,COUNTIF(课表!$C$169:$C$321,B208))+IF(COUNTIF(课表!$D$169:$D$321,B208)&gt;=2,1,COUNTIF(课表!D$169:$D$321,B208))+IF(COUNTIF(课表!$E$170:$E$321,B208)&gt;=2,1,COUNTIF(课表!$E$170:$E$321,B208))+IF(COUNTIF(课表!$F$169:$F$321,B208)&gt;=2,1,COUNTIF(课表!$F$169:$F$321,B208)))*2</f>
        <v>0</v>
      </c>
      <c r="H208" s="25">
        <f>(IF(COUNTIF(课表!$H$169:$H$321,B208)&gt;=2,1,COUNTIF(课表!$H$169:$H$321,B208))+IF(COUNTIF(课表!$I$169:$I$321,B208)&gt;=2,1,COUNTIF(课表!$I$169:$I$321,B208))+IF(COUNTIF(课表!$J$169:$J$321,B208)&gt;=2,1,COUNTIF(课表!$J$169:$J$321,B208))+IF(COUNTIF(课表!$K$169:$K$321,B208)&gt;=2,1,COUNTIF(课表!$K$170:$K$321,B208)))*2</f>
        <v>0</v>
      </c>
      <c r="I208" s="25">
        <f>(IF(COUNTIF(课表!$M$169:$M$321,B208)&gt;=2,1,COUNTIF(课表!$M$169:$M$321,B208))+IF(COUNTIF(课表!$N$169:$N$321,B208)&gt;=2,1,COUNTIF(课表!$N$169:$N$321,B208))+IF(COUNTIF(课表!$O$169:$O$321,B208)&gt;=2,1,COUNTIF(课表!$O$169:$O$321,B208))+IF(COUNTIF(课表!$P$169:$P$321,B208)&gt;=2,1,COUNTIF(课表!$P$169:$P$321,B208)))*2</f>
        <v>0</v>
      </c>
      <c r="J208" s="25">
        <f>(IF(COUNTIF(课表!$R$169:$R$321,B208)&gt;=2,1,COUNTIF(课表!$R$169:$R$321,B208))+IF(COUNTIF(课表!$S$169:$S$321,B208)&gt;=2,1,COUNTIF(课表!$S$169:$S$321,B208))+IF(COUNTIF(课表!$T$169:$T$321,B208)&gt;=2,1,COUNTIF(课表!$T$169:$T$321,B208))+IF(COUNTIF(课表!$U$169:$U$321,B208)&gt;=2,1,COUNTIF(课表!$U$169:$U$321,B208)))*2</f>
        <v>0</v>
      </c>
      <c r="K208" s="25">
        <f>(IF(COUNTIF(课表!$W$169:$W$321,B208)&gt;=2,1,COUNTIF(课表!$W$169:$W$321,B208))+IF(COUNTIF(课表!$X$169:$X$321,B208)&gt;=2,1,COUNTIF(课表!$X$169:$X$321,B208)))*2+(IF(COUNTIF(课表!$Y$169:$Y$321,B208)&gt;=2,1,COUNTIF(课表!$Y$169:$Y$321,B208))+IF(COUNTIF(课表!$Z$169:$Z$321,B208)&gt;=2,1,COUNTIF(课表!$Z$169:$Z$321,B208)))*2</f>
        <v>0</v>
      </c>
      <c r="L208" s="25">
        <f>(IF(COUNTIF(课表!$AA$169:$AA$321,B208)&gt;=2,1,COUNTIF(课表!$AA$169:$AA$321,B208))+IF(COUNTIF(课表!$AB$169:$AB$321,B208)&gt;=2,1,COUNTIF(课表!$AB$169:$AB$321,B208))+IF(COUNTIF(课表!$AC$169:$AC$321,B208)&gt;=2,1,COUNTIF(课表!$AC$169:$AC$321,B208))+IF(COUNTIF(课表!$AD$169:$AD$321,B208)&gt;=2,1,COUNTIF(课表!$AD$169:$AD$321,B208)))*2</f>
        <v>0</v>
      </c>
      <c r="M208" s="25">
        <f>(IF(COUNTIF(课表!$AE$169:$AE$321,B208)&gt;=2,1,COUNTIF(课表!$AE$169:$AE$321,B208))+IF(COUNTIF(课表!$AF$169:$AF$321,B208)&gt;=2,1,COUNTIF(课表!$AF$169:$AF$321,B208))+IF(COUNTIF(课表!$AG$169:$AG$321,B208)&gt;=2,1,COUNTIF(课表!$AG$169:$AG$321,B208))+IF(COUNTIF(课表!$AH$169:$AH$321,B208)&gt;=2,1,COUNTIF(课表!$AH$169:$AH$321,B208)))*2</f>
        <v>0</v>
      </c>
      <c r="N208" s="25">
        <f t="shared" si="7"/>
        <v>0</v>
      </c>
    </row>
    <row r="209" ht="20.1" customHeight="1" spans="1:14">
      <c r="A209" s="22">
        <v>207</v>
      </c>
      <c r="B209" s="23" t="s">
        <v>991</v>
      </c>
      <c r="C209" s="24" t="str">
        <f>VLOOKUP(B209,教师基础数据!$B$2:$G4697,3,FALSE)</f>
        <v>商贸系</v>
      </c>
      <c r="D209" s="24" t="str">
        <f>VLOOKUP(B209,教师基础数据!$B$2:$G696,4,FALSE)</f>
        <v>专职</v>
      </c>
      <c r="E209" s="24" t="str">
        <f>VLOOKUP(B209,教师基础数据!$B$2:$G4730,5,FALSE)</f>
        <v>旅游管理教研室</v>
      </c>
      <c r="F209" s="22">
        <f t="shared" si="6"/>
        <v>3</v>
      </c>
      <c r="G209" s="25">
        <f>(IF(COUNTIF(课表!$C$169:$C$321,B209)&gt;=2,1,COUNTIF(课表!$C$169:$C$321,B209))+IF(COUNTIF(课表!$D$169:$D$321,B209)&gt;=2,1,COUNTIF(课表!D$169:$D$321,B209))+IF(COUNTIF(课表!$E$170:$E$321,B209)&gt;=2,1,COUNTIF(课表!$E$170:$E$321,B209))+IF(COUNTIF(课表!$F$169:$F$321,B209)&gt;=2,1,COUNTIF(课表!$F$169:$F$321,B209)))*2</f>
        <v>4</v>
      </c>
      <c r="H209" s="25">
        <f>(IF(COUNTIF(课表!$H$169:$H$321,B209)&gt;=2,1,COUNTIF(课表!$H$169:$H$321,B209))+IF(COUNTIF(课表!$I$169:$I$321,B209)&gt;=2,1,COUNTIF(课表!$I$169:$I$321,B209))+IF(COUNTIF(课表!$J$169:$J$321,B209)&gt;=2,1,COUNTIF(课表!$J$169:$J$321,B209))+IF(COUNTIF(课表!$K$169:$K$321,B209)&gt;=2,1,COUNTIF(课表!$K$170:$K$321,B209)))*2</f>
        <v>0</v>
      </c>
      <c r="I209" s="25">
        <f>(IF(COUNTIF(课表!$M$169:$M$321,B209)&gt;=2,1,COUNTIF(课表!$M$169:$M$321,B209))+IF(COUNTIF(课表!$N$169:$N$321,B209)&gt;=2,1,COUNTIF(课表!$N$169:$N$321,B209))+IF(COUNTIF(课表!$O$169:$O$321,B209)&gt;=2,1,COUNTIF(课表!$O$169:$O$321,B209))+IF(COUNTIF(课表!$P$169:$P$321,B209)&gt;=2,1,COUNTIF(课表!$P$169:$P$321,B209)))*2</f>
        <v>4</v>
      </c>
      <c r="J209" s="25">
        <f>(IF(COUNTIF(课表!$R$169:$R$321,B209)&gt;=2,1,COUNTIF(课表!$R$169:$R$321,B209))+IF(COUNTIF(课表!$S$169:$S$321,B209)&gt;=2,1,COUNTIF(课表!$S$169:$S$321,B209))+IF(COUNTIF(课表!$T$169:$T$321,B209)&gt;=2,1,COUNTIF(课表!$T$169:$T$321,B209))+IF(COUNTIF(课表!$U$169:$U$321,B209)&gt;=2,1,COUNTIF(课表!$U$169:$U$321,B209)))*2</f>
        <v>4</v>
      </c>
      <c r="K209" s="25">
        <f>(IF(COUNTIF(课表!$W$169:$W$321,B209)&gt;=2,1,COUNTIF(课表!$W$169:$W$321,B209))+IF(COUNTIF(课表!$X$169:$X$321,B209)&gt;=2,1,COUNTIF(课表!$X$169:$X$321,B209)))*2+(IF(COUNTIF(课表!$Y$169:$Y$321,B209)&gt;=2,1,COUNTIF(课表!$Y$169:$Y$321,B209))+IF(COUNTIF(课表!$Z$169:$Z$321,B209)&gt;=2,1,COUNTIF(课表!$Z$169:$Z$321,B209)))*2</f>
        <v>0</v>
      </c>
      <c r="L209" s="25">
        <f>(IF(COUNTIF(课表!$AA$169:$AA$321,B209)&gt;=2,1,COUNTIF(课表!$AA$169:$AA$321,B209))+IF(COUNTIF(课表!$AB$169:$AB$321,B209)&gt;=2,1,COUNTIF(课表!$AB$169:$AB$321,B209))+IF(COUNTIF(课表!$AC$169:$AC$321,B209)&gt;=2,1,COUNTIF(课表!$AC$169:$AC$321,B209))+IF(COUNTIF(课表!$AD$169:$AD$321,B209)&gt;=2,1,COUNTIF(课表!$AD$169:$AD$321,B209)))*2</f>
        <v>0</v>
      </c>
      <c r="M209" s="25">
        <f>(IF(COUNTIF(课表!$AE$169:$AE$321,B209)&gt;=2,1,COUNTIF(课表!$AE$169:$AE$321,B209))+IF(COUNTIF(课表!$AF$169:$AF$321,B209)&gt;=2,1,COUNTIF(课表!$AF$169:$AF$321,B209))+IF(COUNTIF(课表!$AG$169:$AG$321,B209)&gt;=2,1,COUNTIF(课表!$AG$169:$AG$321,B209))+IF(COUNTIF(课表!$AH$169:$AH$321,B209)&gt;=2,1,COUNTIF(课表!$AH$169:$AH$321,B209)))*2</f>
        <v>0</v>
      </c>
      <c r="N209" s="25">
        <f t="shared" si="7"/>
        <v>12</v>
      </c>
    </row>
    <row r="210" ht="20.1" customHeight="1" spans="1:14">
      <c r="A210" s="22">
        <v>208</v>
      </c>
      <c r="B210" s="23" t="s">
        <v>1044</v>
      </c>
      <c r="C210" s="24" t="str">
        <f>VLOOKUP(B210,教师基础数据!$B$2:$G4812,3,FALSE)</f>
        <v>商贸系</v>
      </c>
      <c r="D210" s="24" t="str">
        <f>VLOOKUP(B210,教师基础数据!$B$2:$G446,4,FALSE)</f>
        <v>专职</v>
      </c>
      <c r="E210" s="24" t="str">
        <f>VLOOKUP(B210,教师基础数据!$B$2:$G4479,5,FALSE)</f>
        <v>旅游管理教研室</v>
      </c>
      <c r="F210" s="22">
        <f t="shared" si="6"/>
        <v>4</v>
      </c>
      <c r="G210" s="25">
        <f>(IF(COUNTIF(课表!$C$169:$C$321,B210)&gt;=2,1,COUNTIF(课表!$C$169:$C$321,B210))+IF(COUNTIF(课表!$D$169:$D$321,B210)&gt;=2,1,COUNTIF(课表!D$169:$D$321,B210))+IF(COUNTIF(课表!$E$170:$E$321,B210)&gt;=2,1,COUNTIF(课表!$E$170:$E$321,B210))+IF(COUNTIF(课表!$F$169:$F$321,B210)&gt;=2,1,COUNTIF(课表!$F$169:$F$321,B210)))*2</f>
        <v>4</v>
      </c>
      <c r="H210" s="25">
        <f>(IF(COUNTIF(课表!$H$169:$H$321,B210)&gt;=2,1,COUNTIF(课表!$H$169:$H$321,B210))+IF(COUNTIF(课表!$I$169:$I$321,B210)&gt;=2,1,COUNTIF(课表!$I$169:$I$321,B210))+IF(COUNTIF(课表!$J$169:$J$321,B210)&gt;=2,1,COUNTIF(课表!$J$169:$J$321,B210))+IF(COUNTIF(课表!$K$169:$K$321,B210)&gt;=2,1,COUNTIF(课表!$K$170:$K$321,B210)))*2</f>
        <v>4</v>
      </c>
      <c r="I210" s="25">
        <f>(IF(COUNTIF(课表!$M$169:$M$321,B210)&gt;=2,1,COUNTIF(课表!$M$169:$M$321,B210))+IF(COUNTIF(课表!$N$169:$N$321,B210)&gt;=2,1,COUNTIF(课表!$N$169:$N$321,B210))+IF(COUNTIF(课表!$O$169:$O$321,B210)&gt;=2,1,COUNTIF(课表!$O$169:$O$321,B210))+IF(COUNTIF(课表!$P$169:$P$321,B210)&gt;=2,1,COUNTIF(课表!$P$169:$P$321,B210)))*2</f>
        <v>0</v>
      </c>
      <c r="J210" s="25">
        <f>(IF(COUNTIF(课表!$R$169:$R$321,B210)&gt;=2,1,COUNTIF(课表!$R$169:$R$321,B210))+IF(COUNTIF(课表!$S$169:$S$321,B210)&gt;=2,1,COUNTIF(课表!$S$169:$S$321,B210))+IF(COUNTIF(课表!$T$169:$T$321,B210)&gt;=2,1,COUNTIF(课表!$T$169:$T$321,B210))+IF(COUNTIF(课表!$U$169:$U$321,B210)&gt;=2,1,COUNTIF(课表!$U$169:$U$321,B210)))*2</f>
        <v>4</v>
      </c>
      <c r="K210" s="25">
        <f>(IF(COUNTIF(课表!$W$169:$W$321,B210)&gt;=2,1,COUNTIF(课表!$W$169:$W$321,B210))+IF(COUNTIF(课表!$X$169:$X$321,B210)&gt;=2,1,COUNTIF(课表!$X$169:$X$321,B210)))*2+(IF(COUNTIF(课表!$Y$169:$Y$321,B210)&gt;=2,1,COUNTIF(课表!$Y$169:$Y$321,B210))+IF(COUNTIF(课表!$Z$169:$Z$321,B210)&gt;=2,1,COUNTIF(课表!$Z$169:$Z$321,B210)))*2</f>
        <v>4</v>
      </c>
      <c r="L210" s="25">
        <f>(IF(COUNTIF(课表!$AA$169:$AA$321,B210)&gt;=2,1,COUNTIF(课表!$AA$169:$AA$321,B210))+IF(COUNTIF(课表!$AB$169:$AB$321,B210)&gt;=2,1,COUNTIF(课表!$AB$169:$AB$321,B210))+IF(COUNTIF(课表!$AC$169:$AC$321,B210)&gt;=2,1,COUNTIF(课表!$AC$169:$AC$321,B210))+IF(COUNTIF(课表!$AD$169:$AD$321,B210)&gt;=2,1,COUNTIF(课表!$AD$169:$AD$321,B210)))*2</f>
        <v>0</v>
      </c>
      <c r="M210" s="25">
        <f>(IF(COUNTIF(课表!$AE$169:$AE$321,B210)&gt;=2,1,COUNTIF(课表!$AE$169:$AE$321,B210))+IF(COUNTIF(课表!$AF$169:$AF$321,B210)&gt;=2,1,COUNTIF(课表!$AF$169:$AF$321,B210))+IF(COUNTIF(课表!$AG$169:$AG$321,B210)&gt;=2,1,COUNTIF(课表!$AG$169:$AG$321,B210))+IF(COUNTIF(课表!$AH$169:$AH$321,B210)&gt;=2,1,COUNTIF(课表!$AH$169:$AH$321,B210)))*2</f>
        <v>0</v>
      </c>
      <c r="N210" s="25">
        <f t="shared" si="7"/>
        <v>16</v>
      </c>
    </row>
    <row r="211" ht="20.1" customHeight="1" spans="1:14">
      <c r="A211" s="22">
        <v>209</v>
      </c>
      <c r="B211" s="23" t="s">
        <v>1056</v>
      </c>
      <c r="C211" s="24" t="str">
        <f>VLOOKUP(B211,教师基础数据!$B$2:$G4447,3,FALSE)</f>
        <v>商贸系</v>
      </c>
      <c r="D211" s="24" t="str">
        <f>VLOOKUP(B211,教师基础数据!$B$2:$G532,4,FALSE)</f>
        <v>专职</v>
      </c>
      <c r="E211" s="24" t="str">
        <f>VLOOKUP(B211,教师基础数据!$B$2:$G4565,5,FALSE)</f>
        <v>旅游管理教研室</v>
      </c>
      <c r="F211" s="22">
        <f t="shared" si="6"/>
        <v>3</v>
      </c>
      <c r="G211" s="25">
        <f>(IF(COUNTIF(课表!$C$169:$C$321,B211)&gt;=2,1,COUNTIF(课表!$C$169:$C$321,B211))+IF(COUNTIF(课表!$D$169:$D$321,B211)&gt;=2,1,COUNTIF(课表!D$169:$D$321,B211))+IF(COUNTIF(课表!$E$170:$E$321,B211)&gt;=2,1,COUNTIF(课表!$E$170:$E$321,B211))+IF(COUNTIF(课表!$F$169:$F$321,B211)&gt;=2,1,COUNTIF(课表!$F$169:$F$321,B211)))*2</f>
        <v>4</v>
      </c>
      <c r="H211" s="25">
        <f>(IF(COUNTIF(课表!$H$169:$H$321,B211)&gt;=2,1,COUNTIF(课表!$H$169:$H$321,B211))+IF(COUNTIF(课表!$I$169:$I$321,B211)&gt;=2,1,COUNTIF(课表!$I$169:$I$321,B211))+IF(COUNTIF(课表!$J$169:$J$321,B211)&gt;=2,1,COUNTIF(课表!$J$169:$J$321,B211))+IF(COUNTIF(课表!$K$169:$K$321,B211)&gt;=2,1,COUNTIF(课表!$K$170:$K$321,B211)))*2</f>
        <v>4</v>
      </c>
      <c r="I211" s="25">
        <f>(IF(COUNTIF(课表!$M$169:$M$321,B211)&gt;=2,1,COUNTIF(课表!$M$169:$M$321,B211))+IF(COUNTIF(课表!$N$169:$N$321,B211)&gt;=2,1,COUNTIF(课表!$N$169:$N$321,B211))+IF(COUNTIF(课表!$O$169:$O$321,B211)&gt;=2,1,COUNTIF(课表!$O$169:$O$321,B211))+IF(COUNTIF(课表!$P$169:$P$321,B211)&gt;=2,1,COUNTIF(课表!$P$169:$P$321,B211)))*2</f>
        <v>0</v>
      </c>
      <c r="J211" s="25">
        <f>(IF(COUNTIF(课表!$R$169:$R$321,B211)&gt;=2,1,COUNTIF(课表!$R$169:$R$321,B211))+IF(COUNTIF(课表!$S$169:$S$321,B211)&gt;=2,1,COUNTIF(课表!$S$169:$S$321,B211))+IF(COUNTIF(课表!$T$169:$T$321,B211)&gt;=2,1,COUNTIF(课表!$T$169:$T$321,B211))+IF(COUNTIF(课表!$U$169:$U$321,B211)&gt;=2,1,COUNTIF(课表!$U$169:$U$321,B211)))*2</f>
        <v>0</v>
      </c>
      <c r="K211" s="25">
        <f>(IF(COUNTIF(课表!$W$169:$W$321,B211)&gt;=2,1,COUNTIF(课表!$W$169:$W$321,B211))+IF(COUNTIF(课表!$X$169:$X$321,B211)&gt;=2,1,COUNTIF(课表!$X$169:$X$321,B211)))*2+(IF(COUNTIF(课表!$Y$169:$Y$321,B211)&gt;=2,1,COUNTIF(课表!$Y$169:$Y$321,B211))+IF(COUNTIF(课表!$Z$169:$Z$321,B211)&gt;=2,1,COUNTIF(课表!$Z$169:$Z$321,B211)))*2</f>
        <v>4</v>
      </c>
      <c r="L211" s="25">
        <f>(IF(COUNTIF(课表!$AA$169:$AA$321,B211)&gt;=2,1,COUNTIF(课表!$AA$169:$AA$321,B211))+IF(COUNTIF(课表!$AB$169:$AB$321,B211)&gt;=2,1,COUNTIF(课表!$AB$169:$AB$321,B211))+IF(COUNTIF(课表!$AC$169:$AC$321,B211)&gt;=2,1,COUNTIF(课表!$AC$169:$AC$321,B211))+IF(COUNTIF(课表!$AD$169:$AD$321,B211)&gt;=2,1,COUNTIF(课表!$AD$169:$AD$321,B211)))*2</f>
        <v>0</v>
      </c>
      <c r="M211" s="25">
        <f>(IF(COUNTIF(课表!$AE$169:$AE$321,B211)&gt;=2,1,COUNTIF(课表!$AE$169:$AE$321,B211))+IF(COUNTIF(课表!$AF$169:$AF$321,B211)&gt;=2,1,COUNTIF(课表!$AF$169:$AF$321,B211))+IF(COUNTIF(课表!$AG$169:$AG$321,B211)&gt;=2,1,COUNTIF(课表!$AG$169:$AG$321,B211))+IF(COUNTIF(课表!$AH$169:$AH$321,B211)&gt;=2,1,COUNTIF(课表!$AH$169:$AH$321,B211)))*2</f>
        <v>0</v>
      </c>
      <c r="N211" s="25">
        <f t="shared" si="7"/>
        <v>12</v>
      </c>
    </row>
    <row r="212" ht="20.1" customHeight="1" spans="1:14">
      <c r="A212" s="22">
        <v>210</v>
      </c>
      <c r="B212" s="26" t="s">
        <v>1032</v>
      </c>
      <c r="C212" s="24" t="str">
        <f>VLOOKUP(B212,教师基础数据!$B$2:$G4813,3,FALSE)</f>
        <v>商贸系</v>
      </c>
      <c r="D212" s="24" t="str">
        <f>VLOOKUP(B212,教师基础数据!$B$2:$G541,4,FALSE)</f>
        <v>专职</v>
      </c>
      <c r="E212" s="24" t="str">
        <f>VLOOKUP(B212,教师基础数据!$B$2:$G4574,5,FALSE)</f>
        <v>旅游管理教研室</v>
      </c>
      <c r="F212" s="22">
        <f t="shared" si="6"/>
        <v>3</v>
      </c>
      <c r="G212" s="25">
        <f>(IF(COUNTIF(课表!$C$169:$C$321,B212)&gt;=2,1,COUNTIF(课表!$C$169:$C$321,B212))+IF(COUNTIF(课表!$D$169:$D$321,B212)&gt;=2,1,COUNTIF(课表!D$169:$D$321,B212))+IF(COUNTIF(课表!$E$170:$E$321,B212)&gt;=2,1,COUNTIF(课表!$E$170:$E$321,B212))+IF(COUNTIF(课表!$F$169:$F$321,B212)&gt;=2,1,COUNTIF(课表!$F$169:$F$321,B212)))*2</f>
        <v>0</v>
      </c>
      <c r="H212" s="25">
        <f>(IF(COUNTIF(课表!$H$169:$H$321,B212)&gt;=2,1,COUNTIF(课表!$H$169:$H$321,B212))+IF(COUNTIF(课表!$I$169:$I$321,B212)&gt;=2,1,COUNTIF(课表!$I$169:$I$321,B212))+IF(COUNTIF(课表!$J$169:$J$321,B212)&gt;=2,1,COUNTIF(课表!$J$169:$J$321,B212))+IF(COUNTIF(课表!$K$169:$K$321,B212)&gt;=2,1,COUNTIF(课表!$K$170:$K$321,B212)))*2</f>
        <v>4</v>
      </c>
      <c r="I212" s="25">
        <f>(IF(COUNTIF(课表!$M$169:$M$321,B212)&gt;=2,1,COUNTIF(课表!$M$169:$M$321,B212))+IF(COUNTIF(课表!$N$169:$N$321,B212)&gt;=2,1,COUNTIF(课表!$N$169:$N$321,B212))+IF(COUNTIF(课表!$O$169:$O$321,B212)&gt;=2,1,COUNTIF(课表!$O$169:$O$321,B212))+IF(COUNTIF(课表!$P$169:$P$321,B212)&gt;=2,1,COUNTIF(课表!$P$169:$P$321,B212)))*2</f>
        <v>4</v>
      </c>
      <c r="J212" s="25">
        <f>(IF(COUNTIF(课表!$R$169:$R$321,B212)&gt;=2,1,COUNTIF(课表!$R$169:$R$321,B212))+IF(COUNTIF(课表!$S$169:$S$321,B212)&gt;=2,1,COUNTIF(课表!$S$169:$S$321,B212))+IF(COUNTIF(课表!$T$169:$T$321,B212)&gt;=2,1,COUNTIF(课表!$T$169:$T$321,B212))+IF(COUNTIF(课表!$U$169:$U$321,B212)&gt;=2,1,COUNTIF(课表!$U$169:$U$321,B212)))*2</f>
        <v>2</v>
      </c>
      <c r="K212" s="25">
        <f>(IF(COUNTIF(课表!$W$169:$W$321,B212)&gt;=2,1,COUNTIF(课表!$W$169:$W$321,B212))+IF(COUNTIF(课表!$X$169:$X$321,B212)&gt;=2,1,COUNTIF(课表!$X$169:$X$321,B212)))*2+(IF(COUNTIF(课表!$Y$169:$Y$321,B212)&gt;=2,1,COUNTIF(课表!$Y$169:$Y$321,B212))+IF(COUNTIF(课表!$Z$169:$Z$321,B212)&gt;=2,1,COUNTIF(课表!$Z$169:$Z$321,B212)))*2</f>
        <v>0</v>
      </c>
      <c r="L212" s="25">
        <f>(IF(COUNTIF(课表!$AA$169:$AA$321,B212)&gt;=2,1,COUNTIF(课表!$AA$169:$AA$321,B212))+IF(COUNTIF(课表!$AB$169:$AB$321,B212)&gt;=2,1,COUNTIF(课表!$AB$169:$AB$321,B212))+IF(COUNTIF(课表!$AC$169:$AC$321,B212)&gt;=2,1,COUNTIF(课表!$AC$169:$AC$321,B212))+IF(COUNTIF(课表!$AD$169:$AD$321,B212)&gt;=2,1,COUNTIF(课表!$AD$169:$AD$321,B212)))*2</f>
        <v>0</v>
      </c>
      <c r="M212" s="25">
        <f>(IF(COUNTIF(课表!$AE$169:$AE$321,B212)&gt;=2,1,COUNTIF(课表!$AE$169:$AE$321,B212))+IF(COUNTIF(课表!$AF$169:$AF$321,B212)&gt;=2,1,COUNTIF(课表!$AF$169:$AF$321,B212))+IF(COUNTIF(课表!$AG$169:$AG$321,B212)&gt;=2,1,COUNTIF(课表!$AG$169:$AG$321,B212))+IF(COUNTIF(课表!$AH$169:$AH$321,B212)&gt;=2,1,COUNTIF(课表!$AH$169:$AH$321,B212)))*2</f>
        <v>0</v>
      </c>
      <c r="N212" s="25">
        <f t="shared" si="7"/>
        <v>10</v>
      </c>
    </row>
    <row r="213" ht="20.1" customHeight="1" spans="1:14">
      <c r="A213" s="22">
        <v>211</v>
      </c>
      <c r="B213" s="23" t="s">
        <v>1647</v>
      </c>
      <c r="C213" s="24" t="str">
        <f>VLOOKUP(B213,教师基础数据!$B$2:$G4713,3,FALSE)</f>
        <v>商贸系</v>
      </c>
      <c r="D213" s="24" t="str">
        <f>VLOOKUP(B213,教师基础数据!$B$2:$G712,4,FALSE)</f>
        <v>专职</v>
      </c>
      <c r="E213" s="24" t="str">
        <f>VLOOKUP(B213,教师基础数据!$B$2:$G4746,5,FALSE)</f>
        <v>旅游管理教研室</v>
      </c>
      <c r="F213" s="22">
        <f t="shared" si="6"/>
        <v>0</v>
      </c>
      <c r="G213" s="25">
        <f>(IF(COUNTIF(课表!$C$169:$C$321,B213)&gt;=2,1,COUNTIF(课表!$C$169:$C$321,B213))+IF(COUNTIF(课表!$D$169:$D$321,B213)&gt;=2,1,COUNTIF(课表!D$169:$D$321,B213))+IF(COUNTIF(课表!$E$170:$E$321,B213)&gt;=2,1,COUNTIF(课表!$E$170:$E$321,B213))+IF(COUNTIF(课表!$F$169:$F$321,B213)&gt;=2,1,COUNTIF(课表!$F$169:$F$321,B213)))*2</f>
        <v>0</v>
      </c>
      <c r="H213" s="25">
        <f>(IF(COUNTIF(课表!$H$169:$H$321,B213)&gt;=2,1,COUNTIF(课表!$H$169:$H$321,B213))+IF(COUNTIF(课表!$I$169:$I$321,B213)&gt;=2,1,COUNTIF(课表!$I$169:$I$321,B213))+IF(COUNTIF(课表!$J$169:$J$321,B213)&gt;=2,1,COUNTIF(课表!$J$169:$J$321,B213))+IF(COUNTIF(课表!$K$169:$K$321,B213)&gt;=2,1,COUNTIF(课表!$K$170:$K$321,B213)))*2</f>
        <v>0</v>
      </c>
      <c r="I213" s="25">
        <f>(IF(COUNTIF(课表!$M$169:$M$321,B213)&gt;=2,1,COUNTIF(课表!$M$169:$M$321,B213))+IF(COUNTIF(课表!$N$169:$N$321,B213)&gt;=2,1,COUNTIF(课表!$N$169:$N$321,B213))+IF(COUNTIF(课表!$O$169:$O$321,B213)&gt;=2,1,COUNTIF(课表!$O$169:$O$321,B213))+IF(COUNTIF(课表!$P$169:$P$321,B213)&gt;=2,1,COUNTIF(课表!$P$169:$P$321,B213)))*2</f>
        <v>0</v>
      </c>
      <c r="J213" s="25">
        <f>(IF(COUNTIF(课表!$R$169:$R$321,B213)&gt;=2,1,COUNTIF(课表!$R$169:$R$321,B213))+IF(COUNTIF(课表!$S$169:$S$321,B213)&gt;=2,1,COUNTIF(课表!$S$169:$S$321,B213))+IF(COUNTIF(课表!$T$169:$T$321,B213)&gt;=2,1,COUNTIF(课表!$T$169:$T$321,B213))+IF(COUNTIF(课表!$U$169:$U$321,B213)&gt;=2,1,COUNTIF(课表!$U$169:$U$321,B213)))*2</f>
        <v>0</v>
      </c>
      <c r="K213" s="25">
        <f>(IF(COUNTIF(课表!$W$169:$W$321,B213)&gt;=2,1,COUNTIF(课表!$W$169:$W$321,B213))+IF(COUNTIF(课表!$X$169:$X$321,B213)&gt;=2,1,COUNTIF(课表!$X$169:$X$321,B213)))*2+(IF(COUNTIF(课表!$Y$169:$Y$321,B213)&gt;=2,1,COUNTIF(课表!$Y$169:$Y$321,B213))+IF(COUNTIF(课表!$Z$169:$Z$321,B213)&gt;=2,1,COUNTIF(课表!$Z$169:$Z$321,B213)))*2</f>
        <v>0</v>
      </c>
      <c r="L213" s="25">
        <f>(IF(COUNTIF(课表!$AA$169:$AA$321,B213)&gt;=2,1,COUNTIF(课表!$AA$169:$AA$321,B213))+IF(COUNTIF(课表!$AB$169:$AB$321,B213)&gt;=2,1,COUNTIF(课表!$AB$169:$AB$321,B213))+IF(COUNTIF(课表!$AC$169:$AC$321,B213)&gt;=2,1,COUNTIF(课表!$AC$169:$AC$321,B213))+IF(COUNTIF(课表!$AD$169:$AD$321,B213)&gt;=2,1,COUNTIF(课表!$AD$169:$AD$321,B213)))*2</f>
        <v>0</v>
      </c>
      <c r="M213" s="25">
        <f>(IF(COUNTIF(课表!$AE$169:$AE$321,B213)&gt;=2,1,COUNTIF(课表!$AE$169:$AE$321,B213))+IF(COUNTIF(课表!$AF$169:$AF$321,B213)&gt;=2,1,COUNTIF(课表!$AF$169:$AF$321,B213))+IF(COUNTIF(课表!$AG$169:$AG$321,B213)&gt;=2,1,COUNTIF(课表!$AG$169:$AG$321,B213))+IF(COUNTIF(课表!$AH$169:$AH$321,B213)&gt;=2,1,COUNTIF(课表!$AH$169:$AH$321,B213)))*2</f>
        <v>0</v>
      </c>
      <c r="N213" s="25">
        <f t="shared" si="7"/>
        <v>0</v>
      </c>
    </row>
    <row r="214" ht="20.1" customHeight="1" spans="1:14">
      <c r="A214" s="22">
        <v>212</v>
      </c>
      <c r="B214" s="26" t="s">
        <v>1038</v>
      </c>
      <c r="C214" s="24" t="str">
        <f>VLOOKUP(B214,教师基础数据!$B$2:$G4697,3,FALSE)</f>
        <v>商贸系</v>
      </c>
      <c r="D214" s="24" t="str">
        <f>VLOOKUP(B214,教师基础数据!$B$2:$G440,4,FALSE)</f>
        <v>兼职</v>
      </c>
      <c r="E214" s="24" t="str">
        <f>VLOOKUP(B214,教师基础数据!$B$2:$G4473,5,FALSE)</f>
        <v>商务教研室</v>
      </c>
      <c r="F214" s="22">
        <f t="shared" si="6"/>
        <v>3</v>
      </c>
      <c r="G214" s="25">
        <f>(IF(COUNTIF(课表!$C$169:$C$321,B214)&gt;=2,1,COUNTIF(课表!$C$169:$C$321,B214))+IF(COUNTIF(课表!$D$169:$D$321,B214)&gt;=2,1,COUNTIF(课表!D$169:$D$321,B214))+IF(COUNTIF(课表!$E$170:$E$321,B214)&gt;=2,1,COUNTIF(课表!$E$170:$E$321,B214))+IF(COUNTIF(课表!$F$169:$F$321,B214)&gt;=2,1,COUNTIF(课表!$F$169:$F$321,B214)))*2</f>
        <v>2</v>
      </c>
      <c r="H214" s="25">
        <f>(IF(COUNTIF(课表!$H$169:$H$321,B214)&gt;=2,1,COUNTIF(课表!$H$169:$H$321,B214))+IF(COUNTIF(课表!$I$169:$I$321,B214)&gt;=2,1,COUNTIF(课表!$I$169:$I$321,B214))+IF(COUNTIF(课表!$J$169:$J$321,B214)&gt;=2,1,COUNTIF(课表!$J$169:$J$321,B214))+IF(COUNTIF(课表!$K$169:$K$321,B214)&gt;=2,1,COUNTIF(课表!$K$170:$K$321,B214)))*2</f>
        <v>2</v>
      </c>
      <c r="I214" s="25">
        <f>(IF(COUNTIF(课表!$M$169:$M$321,B214)&gt;=2,1,COUNTIF(课表!$M$169:$M$321,B214))+IF(COUNTIF(课表!$N$169:$N$321,B214)&gt;=2,1,COUNTIF(课表!$N$169:$N$321,B214))+IF(COUNTIF(课表!$O$169:$O$321,B214)&gt;=2,1,COUNTIF(课表!$O$169:$O$321,B214))+IF(COUNTIF(课表!$P$169:$P$321,B214)&gt;=2,1,COUNTIF(课表!$P$169:$P$321,B214)))*2</f>
        <v>2</v>
      </c>
      <c r="J214" s="25">
        <f>(IF(COUNTIF(课表!$R$169:$R$321,B214)&gt;=2,1,COUNTIF(课表!$R$169:$R$321,B214))+IF(COUNTIF(课表!$S$169:$S$321,B214)&gt;=2,1,COUNTIF(课表!$S$169:$S$321,B214))+IF(COUNTIF(课表!$T$169:$T$321,B214)&gt;=2,1,COUNTIF(课表!$T$169:$T$321,B214))+IF(COUNTIF(课表!$U$169:$U$321,B214)&gt;=2,1,COUNTIF(课表!$U$169:$U$321,B214)))*2</f>
        <v>0</v>
      </c>
      <c r="K214" s="25">
        <f>(IF(COUNTIF(课表!$W$169:$W$321,B214)&gt;=2,1,COUNTIF(课表!$W$169:$W$321,B214))+IF(COUNTIF(课表!$X$169:$X$321,B214)&gt;=2,1,COUNTIF(课表!$X$169:$X$321,B214)))*2+(IF(COUNTIF(课表!$Y$169:$Y$321,B214)&gt;=2,1,COUNTIF(课表!$Y$169:$Y$321,B214))+IF(COUNTIF(课表!$Z$169:$Z$321,B214)&gt;=2,1,COUNTIF(课表!$Z$169:$Z$321,B214)))*2</f>
        <v>0</v>
      </c>
      <c r="L214" s="25">
        <f>(IF(COUNTIF(课表!$AA$169:$AA$321,B214)&gt;=2,1,COUNTIF(课表!$AA$169:$AA$321,B214))+IF(COUNTIF(课表!$AB$169:$AB$321,B214)&gt;=2,1,COUNTIF(课表!$AB$169:$AB$321,B214))+IF(COUNTIF(课表!$AC$169:$AC$321,B214)&gt;=2,1,COUNTIF(课表!$AC$169:$AC$321,B214))+IF(COUNTIF(课表!$AD$169:$AD$321,B214)&gt;=2,1,COUNTIF(课表!$AD$169:$AD$321,B214)))*2</f>
        <v>0</v>
      </c>
      <c r="M214" s="25">
        <f>(IF(COUNTIF(课表!$AE$169:$AE$321,B214)&gt;=2,1,COUNTIF(课表!$AE$169:$AE$321,B214))+IF(COUNTIF(课表!$AF$169:$AF$321,B214)&gt;=2,1,COUNTIF(课表!$AF$169:$AF$321,B214))+IF(COUNTIF(课表!$AG$169:$AG$321,B214)&gt;=2,1,COUNTIF(课表!$AG$169:$AG$321,B214))+IF(COUNTIF(课表!$AH$169:$AH$321,B214)&gt;=2,1,COUNTIF(课表!$AH$169:$AH$321,B214)))*2</f>
        <v>0</v>
      </c>
      <c r="N214" s="25">
        <f t="shared" si="7"/>
        <v>6</v>
      </c>
    </row>
    <row r="215" ht="20.1" customHeight="1" spans="1:14">
      <c r="A215" s="22">
        <v>213</v>
      </c>
      <c r="B215" s="26" t="s">
        <v>1108</v>
      </c>
      <c r="C215" s="24" t="str">
        <f>VLOOKUP(B215,教师基础数据!$B$2:$G4530,3,FALSE)</f>
        <v>商贸系</v>
      </c>
      <c r="D215" s="24" t="str">
        <f>VLOOKUP(B215,教师基础数据!$B$2:$G478,4,FALSE)</f>
        <v>兼职</v>
      </c>
      <c r="E215" s="24" t="str">
        <f>VLOOKUP(B215,教师基础数据!$B$2:$G4511,5,FALSE)</f>
        <v>商务教研室</v>
      </c>
      <c r="F215" s="22">
        <f t="shared" si="6"/>
        <v>2</v>
      </c>
      <c r="G215" s="25">
        <f>(IF(COUNTIF(课表!$C$169:$C$321,B215)&gt;=2,1,COUNTIF(课表!$C$169:$C$321,B215))+IF(COUNTIF(课表!$D$169:$D$321,B215)&gt;=2,1,COUNTIF(课表!D$169:$D$321,B215))+IF(COUNTIF(课表!$E$170:$E$321,B215)&gt;=2,1,COUNTIF(课表!$E$170:$E$321,B215))+IF(COUNTIF(课表!$F$169:$F$321,B215)&gt;=2,1,COUNTIF(课表!$F$169:$F$321,B215)))*2</f>
        <v>0</v>
      </c>
      <c r="H215" s="25">
        <f>(IF(COUNTIF(课表!$H$169:$H$321,B215)&gt;=2,1,COUNTIF(课表!$H$169:$H$321,B215))+IF(COUNTIF(课表!$I$169:$I$321,B215)&gt;=2,1,COUNTIF(课表!$I$169:$I$321,B215))+IF(COUNTIF(课表!$J$169:$J$321,B215)&gt;=2,1,COUNTIF(课表!$J$169:$J$321,B215))+IF(COUNTIF(课表!$K$169:$K$321,B215)&gt;=2,1,COUNTIF(课表!$K$170:$K$321,B215)))*2</f>
        <v>0</v>
      </c>
      <c r="I215" s="25">
        <f>(IF(COUNTIF(课表!$M$169:$M$321,B215)&gt;=2,1,COUNTIF(课表!$M$169:$M$321,B215))+IF(COUNTIF(课表!$N$169:$N$321,B215)&gt;=2,1,COUNTIF(课表!$N$169:$N$321,B215))+IF(COUNTIF(课表!$O$169:$O$321,B215)&gt;=2,1,COUNTIF(课表!$O$169:$O$321,B215))+IF(COUNTIF(课表!$P$169:$P$321,B215)&gt;=2,1,COUNTIF(课表!$P$169:$P$321,B215)))*2</f>
        <v>4</v>
      </c>
      <c r="J215" s="25">
        <f>(IF(COUNTIF(课表!$R$169:$R$321,B215)&gt;=2,1,COUNTIF(课表!$R$169:$R$321,B215))+IF(COUNTIF(课表!$S$169:$S$321,B215)&gt;=2,1,COUNTIF(课表!$S$169:$S$321,B215))+IF(COUNTIF(课表!$T$169:$T$321,B215)&gt;=2,1,COUNTIF(课表!$T$169:$T$321,B215))+IF(COUNTIF(课表!$U$169:$U$321,B215)&gt;=2,1,COUNTIF(课表!$U$169:$U$321,B215)))*2</f>
        <v>0</v>
      </c>
      <c r="K215" s="25">
        <f>(IF(COUNTIF(课表!$W$169:$W$321,B215)&gt;=2,1,COUNTIF(课表!$W$169:$W$321,B215))+IF(COUNTIF(课表!$X$169:$X$321,B215)&gt;=2,1,COUNTIF(课表!$X$169:$X$321,B215)))*2+(IF(COUNTIF(课表!$Y$169:$Y$321,B215)&gt;=2,1,COUNTIF(课表!$Y$169:$Y$321,B215))+IF(COUNTIF(课表!$Z$169:$Z$321,B215)&gt;=2,1,COUNTIF(课表!$Z$169:$Z$321,B215)))*2</f>
        <v>4</v>
      </c>
      <c r="L215" s="25">
        <f>(IF(COUNTIF(课表!$AA$169:$AA$321,B215)&gt;=2,1,COUNTIF(课表!$AA$169:$AA$321,B215))+IF(COUNTIF(课表!$AB$169:$AB$321,B215)&gt;=2,1,COUNTIF(课表!$AB$169:$AB$321,B215))+IF(COUNTIF(课表!$AC$169:$AC$321,B215)&gt;=2,1,COUNTIF(课表!$AC$169:$AC$321,B215))+IF(COUNTIF(课表!$AD$169:$AD$321,B215)&gt;=2,1,COUNTIF(课表!$AD$169:$AD$321,B215)))*2</f>
        <v>0</v>
      </c>
      <c r="M215" s="25">
        <f>(IF(COUNTIF(课表!$AE$169:$AE$321,B215)&gt;=2,1,COUNTIF(课表!$AE$169:$AE$321,B215))+IF(COUNTIF(课表!$AF$169:$AF$321,B215)&gt;=2,1,COUNTIF(课表!$AF$169:$AF$321,B215))+IF(COUNTIF(课表!$AG$169:$AG$321,B215)&gt;=2,1,COUNTIF(课表!$AG$169:$AG$321,B215))+IF(COUNTIF(课表!$AH$169:$AH$321,B215)&gt;=2,1,COUNTIF(课表!$AH$169:$AH$321,B215)))*2</f>
        <v>0</v>
      </c>
      <c r="N215" s="25">
        <f t="shared" si="7"/>
        <v>8</v>
      </c>
    </row>
    <row r="216" ht="20.1" customHeight="1" spans="1:14">
      <c r="A216" s="22">
        <v>214</v>
      </c>
      <c r="B216" s="26" t="s">
        <v>1172</v>
      </c>
      <c r="C216" s="24" t="str">
        <f>VLOOKUP(B216,教师基础数据!$B$2:$G4729,3,FALSE)</f>
        <v>商贸系</v>
      </c>
      <c r="D216" s="24" t="str">
        <f>VLOOKUP(B216,教师基础数据!$B$2:$G465,4,FALSE)</f>
        <v>兼职</v>
      </c>
      <c r="E216" s="24" t="str">
        <f>VLOOKUP(B216,教师基础数据!$B$2:$G4498,5,FALSE)</f>
        <v>商务教研室</v>
      </c>
      <c r="F216" s="22">
        <f t="shared" si="6"/>
        <v>2</v>
      </c>
      <c r="G216" s="25">
        <f>(IF(COUNTIF(课表!$C$169:$C$321,B216)&gt;=2,1,COUNTIF(课表!$C$169:$C$321,B216))+IF(COUNTIF(课表!$D$169:$D$321,B216)&gt;=2,1,COUNTIF(课表!D$169:$D$321,B216))+IF(COUNTIF(课表!$E$170:$E$321,B216)&gt;=2,1,COUNTIF(课表!$E$170:$E$321,B216))+IF(COUNTIF(课表!$F$169:$F$321,B216)&gt;=2,1,COUNTIF(课表!$F$169:$F$321,B216)))*2</f>
        <v>0</v>
      </c>
      <c r="H216" s="25">
        <f>(IF(COUNTIF(课表!$H$169:$H$321,B216)&gt;=2,1,COUNTIF(课表!$H$169:$H$321,B216))+IF(COUNTIF(课表!$I$169:$I$321,B216)&gt;=2,1,COUNTIF(课表!$I$169:$I$321,B216))+IF(COUNTIF(课表!$J$169:$J$321,B216)&gt;=2,1,COUNTIF(课表!$J$169:$J$321,B216))+IF(COUNTIF(课表!$K$169:$K$321,B216)&gt;=2,1,COUNTIF(课表!$K$170:$K$321,B216)))*2</f>
        <v>0</v>
      </c>
      <c r="I216" s="25">
        <f>(IF(COUNTIF(课表!$M$169:$M$321,B216)&gt;=2,1,COUNTIF(课表!$M$169:$M$321,B216))+IF(COUNTIF(课表!$N$169:$N$321,B216)&gt;=2,1,COUNTIF(课表!$N$169:$N$321,B216))+IF(COUNTIF(课表!$O$169:$O$321,B216)&gt;=2,1,COUNTIF(课表!$O$169:$O$321,B216))+IF(COUNTIF(课表!$P$169:$P$321,B216)&gt;=2,1,COUNTIF(课表!$P$169:$P$321,B216)))*2</f>
        <v>4</v>
      </c>
      <c r="J216" s="25">
        <f>(IF(COUNTIF(课表!$R$169:$R$321,B216)&gt;=2,1,COUNTIF(课表!$R$169:$R$321,B216))+IF(COUNTIF(课表!$S$169:$S$321,B216)&gt;=2,1,COUNTIF(课表!$S$169:$S$321,B216))+IF(COUNTIF(课表!$T$169:$T$321,B216)&gt;=2,1,COUNTIF(课表!$T$169:$T$321,B216))+IF(COUNTIF(课表!$U$169:$U$321,B216)&gt;=2,1,COUNTIF(课表!$U$169:$U$321,B216)))*2</f>
        <v>4</v>
      </c>
      <c r="K216" s="25">
        <f>(IF(COUNTIF(课表!$W$169:$W$321,B216)&gt;=2,1,COUNTIF(课表!$W$169:$W$321,B216))+IF(COUNTIF(课表!$X$169:$X$321,B216)&gt;=2,1,COUNTIF(课表!$X$169:$X$321,B216)))*2+(IF(COUNTIF(课表!$Y$169:$Y$321,B216)&gt;=2,1,COUNTIF(课表!$Y$169:$Y$321,B216))+IF(COUNTIF(课表!$Z$169:$Z$321,B216)&gt;=2,1,COUNTIF(课表!$Z$169:$Z$321,B216)))*2</f>
        <v>0</v>
      </c>
      <c r="L216" s="25">
        <f>(IF(COUNTIF(课表!$AA$169:$AA$321,B216)&gt;=2,1,COUNTIF(课表!$AA$169:$AA$321,B216))+IF(COUNTIF(课表!$AB$169:$AB$321,B216)&gt;=2,1,COUNTIF(课表!$AB$169:$AB$321,B216))+IF(COUNTIF(课表!$AC$169:$AC$321,B216)&gt;=2,1,COUNTIF(课表!$AC$169:$AC$321,B216))+IF(COUNTIF(课表!$AD$169:$AD$321,B216)&gt;=2,1,COUNTIF(课表!$AD$169:$AD$321,B216)))*2</f>
        <v>0</v>
      </c>
      <c r="M216" s="25">
        <f>(IF(COUNTIF(课表!$AE$169:$AE$321,B216)&gt;=2,1,COUNTIF(课表!$AE$169:$AE$321,B216))+IF(COUNTIF(课表!$AF$169:$AF$321,B216)&gt;=2,1,COUNTIF(课表!$AF$169:$AF$321,B216))+IF(COUNTIF(课表!$AG$169:$AG$321,B216)&gt;=2,1,COUNTIF(课表!$AG$169:$AG$321,B216))+IF(COUNTIF(课表!$AH$169:$AH$321,B216)&gt;=2,1,COUNTIF(课表!$AH$169:$AH$321,B216)))*2</f>
        <v>0</v>
      </c>
      <c r="N216" s="25">
        <f t="shared" si="7"/>
        <v>8</v>
      </c>
    </row>
    <row r="217" ht="20.1" customHeight="1" spans="1:14">
      <c r="A217" s="22">
        <v>215</v>
      </c>
      <c r="B217" s="23" t="s">
        <v>1166</v>
      </c>
      <c r="C217" s="24" t="str">
        <f>VLOOKUP(B217,教师基础数据!$B$2:$G4518,3,FALSE)</f>
        <v>商贸系</v>
      </c>
      <c r="D217" s="24" t="str">
        <f>VLOOKUP(B217,教师基础数据!$B$2:$G628,4,FALSE)</f>
        <v>兼职</v>
      </c>
      <c r="E217" s="24" t="str">
        <f>VLOOKUP(B217,教师基础数据!$B$2:$G4661,5,FALSE)</f>
        <v>商务教研室</v>
      </c>
      <c r="F217" s="22">
        <f t="shared" si="6"/>
        <v>2</v>
      </c>
      <c r="G217" s="25">
        <f>(IF(COUNTIF(课表!$C$169:$C$321,B217)&gt;=2,1,COUNTIF(课表!$C$169:$C$321,B217))+IF(COUNTIF(课表!$D$169:$D$321,B217)&gt;=2,1,COUNTIF(课表!D$169:$D$321,B217))+IF(COUNTIF(课表!$E$170:$E$321,B217)&gt;=2,1,COUNTIF(课表!$E$170:$E$321,B217))+IF(COUNTIF(课表!$F$169:$F$321,B217)&gt;=2,1,COUNTIF(课表!$F$169:$F$321,B217)))*2</f>
        <v>0</v>
      </c>
      <c r="H217" s="25">
        <f>(IF(COUNTIF(课表!$H$169:$H$321,B217)&gt;=2,1,COUNTIF(课表!$H$169:$H$321,B217))+IF(COUNTIF(课表!$I$169:$I$321,B217)&gt;=2,1,COUNTIF(课表!$I$169:$I$321,B217))+IF(COUNTIF(课表!$J$169:$J$321,B217)&gt;=2,1,COUNTIF(课表!$J$169:$J$321,B217))+IF(COUNTIF(课表!$K$169:$K$321,B217)&gt;=2,1,COUNTIF(课表!$K$170:$K$321,B217)))*2</f>
        <v>4</v>
      </c>
      <c r="I217" s="25">
        <f>(IF(COUNTIF(课表!$M$169:$M$321,B217)&gt;=2,1,COUNTIF(课表!$M$169:$M$321,B217))+IF(COUNTIF(课表!$N$169:$N$321,B217)&gt;=2,1,COUNTIF(课表!$N$169:$N$321,B217))+IF(COUNTIF(课表!$O$169:$O$321,B217)&gt;=2,1,COUNTIF(课表!$O$169:$O$321,B217))+IF(COUNTIF(课表!$P$169:$P$321,B217)&gt;=2,1,COUNTIF(课表!$P$169:$P$321,B217)))*2</f>
        <v>4</v>
      </c>
      <c r="J217" s="25">
        <f>(IF(COUNTIF(课表!$R$169:$R$321,B217)&gt;=2,1,COUNTIF(课表!$R$169:$R$321,B217))+IF(COUNTIF(课表!$S$169:$S$321,B217)&gt;=2,1,COUNTIF(课表!$S$169:$S$321,B217))+IF(COUNTIF(课表!$T$169:$T$321,B217)&gt;=2,1,COUNTIF(课表!$T$169:$T$321,B217))+IF(COUNTIF(课表!$U$169:$U$321,B217)&gt;=2,1,COUNTIF(课表!$U$169:$U$321,B217)))*2</f>
        <v>0</v>
      </c>
      <c r="K217" s="25">
        <f>(IF(COUNTIF(课表!$W$169:$W$321,B217)&gt;=2,1,COUNTIF(课表!$W$169:$W$321,B217))+IF(COUNTIF(课表!$X$169:$X$321,B217)&gt;=2,1,COUNTIF(课表!$X$169:$X$321,B217)))*2+(IF(COUNTIF(课表!$Y$169:$Y$321,B217)&gt;=2,1,COUNTIF(课表!$Y$169:$Y$321,B217))+IF(COUNTIF(课表!$Z$169:$Z$321,B217)&gt;=2,1,COUNTIF(课表!$Z$169:$Z$321,B217)))*2</f>
        <v>0</v>
      </c>
      <c r="L217" s="25">
        <f>(IF(COUNTIF(课表!$AA$169:$AA$321,B217)&gt;=2,1,COUNTIF(课表!$AA$169:$AA$321,B217))+IF(COUNTIF(课表!$AB$169:$AB$321,B217)&gt;=2,1,COUNTIF(课表!$AB$169:$AB$321,B217))+IF(COUNTIF(课表!$AC$169:$AC$321,B217)&gt;=2,1,COUNTIF(课表!$AC$169:$AC$321,B217))+IF(COUNTIF(课表!$AD$169:$AD$321,B217)&gt;=2,1,COUNTIF(课表!$AD$169:$AD$321,B217)))*2</f>
        <v>0</v>
      </c>
      <c r="M217" s="25">
        <f>(IF(COUNTIF(课表!$AE$169:$AE$321,B217)&gt;=2,1,COUNTIF(课表!$AE$169:$AE$321,B217))+IF(COUNTIF(课表!$AF$169:$AF$321,B217)&gt;=2,1,COUNTIF(课表!$AF$169:$AF$321,B217))+IF(COUNTIF(课表!$AG$169:$AG$321,B217)&gt;=2,1,COUNTIF(课表!$AG$169:$AG$321,B217))+IF(COUNTIF(课表!$AH$169:$AH$321,B217)&gt;=2,1,COUNTIF(课表!$AH$169:$AH$321,B217)))*2</f>
        <v>0</v>
      </c>
      <c r="N217" s="25">
        <f t="shared" si="7"/>
        <v>8</v>
      </c>
    </row>
    <row r="218" ht="20.1" customHeight="1" spans="1:14">
      <c r="A218" s="22">
        <v>216</v>
      </c>
      <c r="B218" s="23" t="s">
        <v>1384</v>
      </c>
      <c r="C218" s="24" t="str">
        <f>VLOOKUP(B218,教师基础数据!$B$2:$G4549,3,FALSE)</f>
        <v>商贸系</v>
      </c>
      <c r="D218" s="24" t="str">
        <f>VLOOKUP(B218,教师基础数据!$B$2:$G543,4,FALSE)</f>
        <v>专职</v>
      </c>
      <c r="E218" s="24" t="str">
        <f>VLOOKUP(B218,教师基础数据!$B$2:$G4576,5,FALSE)</f>
        <v>商务教研室</v>
      </c>
      <c r="F218" s="22">
        <f t="shared" si="6"/>
        <v>4</v>
      </c>
      <c r="G218" s="25">
        <f>(IF(COUNTIF(课表!$C$169:$C$321,B218)&gt;=2,1,COUNTIF(课表!$C$169:$C$321,B218))+IF(COUNTIF(课表!$D$169:$D$321,B218)&gt;=2,1,COUNTIF(课表!D$169:$D$321,B218))+IF(COUNTIF(课表!$E$170:$E$321,B218)&gt;=2,1,COUNTIF(课表!$E$170:$E$321,B218))+IF(COUNTIF(课表!$F$169:$F$321,B218)&gt;=2,1,COUNTIF(课表!$F$169:$F$321,B218)))*2</f>
        <v>4</v>
      </c>
      <c r="H218" s="25">
        <f>(IF(COUNTIF(课表!$H$169:$H$321,B218)&gt;=2,1,COUNTIF(课表!$H$169:$H$321,B218))+IF(COUNTIF(课表!$I$169:$I$321,B218)&gt;=2,1,COUNTIF(课表!$I$169:$I$321,B218))+IF(COUNTIF(课表!$J$169:$J$321,B218)&gt;=2,1,COUNTIF(课表!$J$169:$J$321,B218))+IF(COUNTIF(课表!$K$169:$K$321,B218)&gt;=2,1,COUNTIF(课表!$K$170:$K$321,B218)))*2</f>
        <v>4</v>
      </c>
      <c r="I218" s="25">
        <f>(IF(COUNTIF(课表!$M$169:$M$321,B218)&gt;=2,1,COUNTIF(课表!$M$169:$M$321,B218))+IF(COUNTIF(课表!$N$169:$N$321,B218)&gt;=2,1,COUNTIF(课表!$N$169:$N$321,B218))+IF(COUNTIF(课表!$O$169:$O$321,B218)&gt;=2,1,COUNTIF(课表!$O$169:$O$321,B218))+IF(COUNTIF(课表!$P$169:$P$321,B218)&gt;=2,1,COUNTIF(课表!$P$169:$P$321,B218)))*2</f>
        <v>4</v>
      </c>
      <c r="J218" s="25">
        <f>(IF(COUNTIF(课表!$R$169:$R$321,B218)&gt;=2,1,COUNTIF(课表!$R$169:$R$321,B218))+IF(COUNTIF(课表!$S$169:$S$321,B218)&gt;=2,1,COUNTIF(课表!$S$169:$S$321,B218))+IF(COUNTIF(课表!$T$169:$T$321,B218)&gt;=2,1,COUNTIF(课表!$T$169:$T$321,B218))+IF(COUNTIF(课表!$U$169:$U$321,B218)&gt;=2,1,COUNTIF(课表!$U$169:$U$321,B218)))*2</f>
        <v>0</v>
      </c>
      <c r="K218" s="25">
        <f>(IF(COUNTIF(课表!$W$169:$W$321,B218)&gt;=2,1,COUNTIF(课表!$W$169:$W$321,B218))+IF(COUNTIF(课表!$X$169:$X$321,B218)&gt;=2,1,COUNTIF(课表!$X$169:$X$321,B218)))*2+(IF(COUNTIF(课表!$Y$169:$Y$321,B218)&gt;=2,1,COUNTIF(课表!$Y$169:$Y$321,B218))+IF(COUNTIF(课表!$Z$169:$Z$321,B218)&gt;=2,1,COUNTIF(课表!$Z$169:$Z$321,B218)))*2</f>
        <v>4</v>
      </c>
      <c r="L218" s="25">
        <f>(IF(COUNTIF(课表!$AA$169:$AA$321,B218)&gt;=2,1,COUNTIF(课表!$AA$169:$AA$321,B218))+IF(COUNTIF(课表!$AB$169:$AB$321,B218)&gt;=2,1,COUNTIF(课表!$AB$169:$AB$321,B218))+IF(COUNTIF(课表!$AC$169:$AC$321,B218)&gt;=2,1,COUNTIF(课表!$AC$169:$AC$321,B218))+IF(COUNTIF(课表!$AD$169:$AD$321,B218)&gt;=2,1,COUNTIF(课表!$AD$169:$AD$321,B218)))*2</f>
        <v>0</v>
      </c>
      <c r="M218" s="25">
        <f>(IF(COUNTIF(课表!$AE$169:$AE$321,B218)&gt;=2,1,COUNTIF(课表!$AE$169:$AE$321,B218))+IF(COUNTIF(课表!$AF$169:$AF$321,B218)&gt;=2,1,COUNTIF(课表!$AF$169:$AF$321,B218))+IF(COUNTIF(课表!$AG$169:$AG$321,B218)&gt;=2,1,COUNTIF(课表!$AG$169:$AG$321,B218))+IF(COUNTIF(课表!$AH$169:$AH$321,B218)&gt;=2,1,COUNTIF(课表!$AH$169:$AH$321,B218)))*2</f>
        <v>0</v>
      </c>
      <c r="N218" s="25">
        <f t="shared" si="7"/>
        <v>16</v>
      </c>
    </row>
    <row r="219" ht="20.1" customHeight="1" spans="1:14">
      <c r="A219" s="22">
        <v>217</v>
      </c>
      <c r="B219" s="26" t="s">
        <v>1150</v>
      </c>
      <c r="C219" s="24" t="str">
        <f>VLOOKUP(B219,教师基础数据!$B$2:$G4561,3,FALSE)</f>
        <v>商贸系</v>
      </c>
      <c r="D219" s="24" t="str">
        <f>VLOOKUP(B219,教师基础数据!$B$2:$G583,4,FALSE)</f>
        <v>专职</v>
      </c>
      <c r="E219" s="24" t="str">
        <f>VLOOKUP(B219,教师基础数据!$B$2:$G4616,5,FALSE)</f>
        <v>会计教研室</v>
      </c>
      <c r="F219" s="22">
        <f t="shared" si="6"/>
        <v>3</v>
      </c>
      <c r="G219" s="25">
        <f>(IF(COUNTIF(课表!$C$169:$C$321,B219)&gt;=2,1,COUNTIF(课表!$C$169:$C$321,B219))+IF(COUNTIF(课表!$D$169:$D$321,B219)&gt;=2,1,COUNTIF(课表!D$169:$D$321,B219))+IF(COUNTIF(课表!$E$170:$E$321,B219)&gt;=2,1,COUNTIF(课表!$E$170:$E$321,B219))+IF(COUNTIF(课表!$F$169:$F$321,B219)&gt;=2,1,COUNTIF(课表!$F$169:$F$321,B219)))*2</f>
        <v>8</v>
      </c>
      <c r="H219" s="25">
        <f>(IF(COUNTIF(课表!$H$169:$H$321,B219)&gt;=2,1,COUNTIF(课表!$H$169:$H$321,B219))+IF(COUNTIF(课表!$I$169:$I$321,B219)&gt;=2,1,COUNTIF(课表!$I$169:$I$321,B219))+IF(COUNTIF(课表!$J$169:$J$321,B219)&gt;=2,1,COUNTIF(课表!$J$169:$J$321,B219))+IF(COUNTIF(课表!$K$169:$K$321,B219)&gt;=2,1,COUNTIF(课表!$K$170:$K$321,B219)))*2</f>
        <v>4</v>
      </c>
      <c r="I219" s="25">
        <f>(IF(COUNTIF(课表!$M$169:$M$321,B219)&gt;=2,1,COUNTIF(课表!$M$169:$M$321,B219))+IF(COUNTIF(课表!$N$169:$N$321,B219)&gt;=2,1,COUNTIF(课表!$N$169:$N$321,B219))+IF(COUNTIF(课表!$O$169:$O$321,B219)&gt;=2,1,COUNTIF(课表!$O$169:$O$321,B219))+IF(COUNTIF(课表!$P$169:$P$321,B219)&gt;=2,1,COUNTIF(课表!$P$169:$P$321,B219)))*2</f>
        <v>0</v>
      </c>
      <c r="J219" s="25">
        <f>(IF(COUNTIF(课表!$R$169:$R$321,B219)&gt;=2,1,COUNTIF(课表!$R$169:$R$321,B219))+IF(COUNTIF(课表!$S$169:$S$321,B219)&gt;=2,1,COUNTIF(课表!$S$169:$S$321,B219))+IF(COUNTIF(课表!$T$169:$T$321,B219)&gt;=2,1,COUNTIF(课表!$T$169:$T$321,B219))+IF(COUNTIF(课表!$U$169:$U$321,B219)&gt;=2,1,COUNTIF(课表!$U$169:$U$321,B219)))*2</f>
        <v>4</v>
      </c>
      <c r="K219" s="25">
        <f>(IF(COUNTIF(课表!$W$169:$W$321,B219)&gt;=2,1,COUNTIF(课表!$W$169:$W$321,B219))+IF(COUNTIF(课表!$X$169:$X$321,B219)&gt;=2,1,COUNTIF(课表!$X$169:$X$321,B219)))*2+(IF(COUNTIF(课表!$Y$169:$Y$321,B219)&gt;=2,1,COUNTIF(课表!$Y$169:$Y$321,B219))+IF(COUNTIF(课表!$Z$169:$Z$321,B219)&gt;=2,1,COUNTIF(课表!$Z$169:$Z$321,B219)))*2</f>
        <v>0</v>
      </c>
      <c r="L219" s="25">
        <f>(IF(COUNTIF(课表!$AA$169:$AA$321,B219)&gt;=2,1,COUNTIF(课表!$AA$169:$AA$321,B219))+IF(COUNTIF(课表!$AB$169:$AB$321,B219)&gt;=2,1,COUNTIF(课表!$AB$169:$AB$321,B219))+IF(COUNTIF(课表!$AC$169:$AC$321,B219)&gt;=2,1,COUNTIF(课表!$AC$169:$AC$321,B219))+IF(COUNTIF(课表!$AD$169:$AD$321,B219)&gt;=2,1,COUNTIF(课表!$AD$169:$AD$321,B219)))*2</f>
        <v>0</v>
      </c>
      <c r="M219" s="25">
        <f>(IF(COUNTIF(课表!$AE$169:$AE$321,B219)&gt;=2,1,COUNTIF(课表!$AE$169:$AE$321,B219))+IF(COUNTIF(课表!$AF$169:$AF$321,B219)&gt;=2,1,COUNTIF(课表!$AF$169:$AF$321,B219))+IF(COUNTIF(课表!$AG$169:$AG$321,B219)&gt;=2,1,COUNTIF(课表!$AG$169:$AG$321,B219))+IF(COUNTIF(课表!$AH$169:$AH$321,B219)&gt;=2,1,COUNTIF(课表!$AH$169:$AH$321,B219)))*2</f>
        <v>0</v>
      </c>
      <c r="N219" s="25">
        <f t="shared" si="7"/>
        <v>16</v>
      </c>
    </row>
    <row r="220" ht="20.1" customHeight="1" spans="1:14">
      <c r="A220" s="22">
        <v>218</v>
      </c>
      <c r="B220" s="23" t="s">
        <v>1379</v>
      </c>
      <c r="C220" s="24" t="str">
        <f>VLOOKUP(B220,教师基础数据!$B$2:$G4747,3,FALSE)</f>
        <v>商贸系</v>
      </c>
      <c r="D220" s="24" t="str">
        <f>VLOOKUP(B220,教师基础数据!$B$2:$G547,4,FALSE)</f>
        <v>专职</v>
      </c>
      <c r="E220" s="24" t="str">
        <f>VLOOKUP(B220,教师基础数据!$B$2:$G4580,5,FALSE)</f>
        <v>商务教研室</v>
      </c>
      <c r="F220" s="22">
        <f t="shared" si="6"/>
        <v>4</v>
      </c>
      <c r="G220" s="25">
        <f>(IF(COUNTIF(课表!$C$169:$C$321,B220)&gt;=2,1,COUNTIF(课表!$C$169:$C$321,B220))+IF(COUNTIF(课表!$D$169:$D$321,B220)&gt;=2,1,COUNTIF(课表!D$169:$D$321,B220))+IF(COUNTIF(课表!$E$170:$E$321,B220)&gt;=2,1,COUNTIF(课表!$E$170:$E$321,B220))+IF(COUNTIF(课表!$F$169:$F$321,B220)&gt;=2,1,COUNTIF(课表!$F$169:$F$321,B220)))*2</f>
        <v>4</v>
      </c>
      <c r="H220" s="25">
        <f>(IF(COUNTIF(课表!$H$169:$H$321,B220)&gt;=2,1,COUNTIF(课表!$H$169:$H$321,B220))+IF(COUNTIF(课表!$I$169:$I$321,B220)&gt;=2,1,COUNTIF(课表!$I$169:$I$321,B220))+IF(COUNTIF(课表!$J$169:$J$321,B220)&gt;=2,1,COUNTIF(课表!$J$169:$J$321,B220))+IF(COUNTIF(课表!$K$169:$K$321,B220)&gt;=2,1,COUNTIF(课表!$K$170:$K$321,B220)))*2</f>
        <v>4</v>
      </c>
      <c r="I220" s="25">
        <f>(IF(COUNTIF(课表!$M$169:$M$321,B220)&gt;=2,1,COUNTIF(课表!$M$169:$M$321,B220))+IF(COUNTIF(课表!$N$169:$N$321,B220)&gt;=2,1,COUNTIF(课表!$N$169:$N$321,B220))+IF(COUNTIF(课表!$O$169:$O$321,B220)&gt;=2,1,COUNTIF(课表!$O$169:$O$321,B220))+IF(COUNTIF(课表!$P$169:$P$321,B220)&gt;=2,1,COUNTIF(课表!$P$169:$P$321,B220)))*2</f>
        <v>4</v>
      </c>
      <c r="J220" s="25">
        <f>(IF(COUNTIF(课表!$R$169:$R$321,B220)&gt;=2,1,COUNTIF(课表!$R$169:$R$321,B220))+IF(COUNTIF(课表!$S$169:$S$321,B220)&gt;=2,1,COUNTIF(课表!$S$169:$S$321,B220))+IF(COUNTIF(课表!$T$169:$T$321,B220)&gt;=2,1,COUNTIF(课表!$T$169:$T$321,B220))+IF(COUNTIF(课表!$U$169:$U$321,B220)&gt;=2,1,COUNTIF(课表!$U$169:$U$321,B220)))*2</f>
        <v>0</v>
      </c>
      <c r="K220" s="25">
        <f>(IF(COUNTIF(课表!$W$169:$W$321,B220)&gt;=2,1,COUNTIF(课表!$W$169:$W$321,B220))+IF(COUNTIF(课表!$X$169:$X$321,B220)&gt;=2,1,COUNTIF(课表!$X$169:$X$321,B220)))*2+(IF(COUNTIF(课表!$Y$169:$Y$321,B220)&gt;=2,1,COUNTIF(课表!$Y$169:$Y$321,B220))+IF(COUNTIF(课表!$Z$169:$Z$321,B220)&gt;=2,1,COUNTIF(课表!$Z$169:$Z$321,B220)))*2</f>
        <v>4</v>
      </c>
      <c r="L220" s="25">
        <f>(IF(COUNTIF(课表!$AA$169:$AA$321,B220)&gt;=2,1,COUNTIF(课表!$AA$169:$AA$321,B220))+IF(COUNTIF(课表!$AB$169:$AB$321,B220)&gt;=2,1,COUNTIF(课表!$AB$169:$AB$321,B220))+IF(COUNTIF(课表!$AC$169:$AC$321,B220)&gt;=2,1,COUNTIF(课表!$AC$169:$AC$321,B220))+IF(COUNTIF(课表!$AD$169:$AD$321,B220)&gt;=2,1,COUNTIF(课表!$AD$169:$AD$321,B220)))*2</f>
        <v>0</v>
      </c>
      <c r="M220" s="25">
        <f>(IF(COUNTIF(课表!$AE$169:$AE$321,B220)&gt;=2,1,COUNTIF(课表!$AE$169:$AE$321,B220))+IF(COUNTIF(课表!$AF$169:$AF$321,B220)&gt;=2,1,COUNTIF(课表!$AF$169:$AF$321,B220))+IF(COUNTIF(课表!$AG$169:$AG$321,B220)&gt;=2,1,COUNTIF(课表!$AG$169:$AG$321,B220))+IF(COUNTIF(课表!$AH$169:$AH$321,B220)&gt;=2,1,COUNTIF(课表!$AH$169:$AH$321,B220)))*2</f>
        <v>0</v>
      </c>
      <c r="N220" s="25">
        <f t="shared" si="7"/>
        <v>16</v>
      </c>
    </row>
    <row r="221" ht="20.1" customHeight="1" spans="1:14">
      <c r="A221" s="22">
        <v>219</v>
      </c>
      <c r="B221" s="26" t="s">
        <v>1014</v>
      </c>
      <c r="C221" s="24" t="str">
        <f>VLOOKUP(B221,教师基础数据!$B$2:$G4551,3,FALSE)</f>
        <v>商贸系</v>
      </c>
      <c r="D221" s="24" t="str">
        <f>VLOOKUP(B221,教师基础数据!$B$2:$G626,4,FALSE)</f>
        <v>专职</v>
      </c>
      <c r="E221" s="24" t="str">
        <f>VLOOKUP(B221,教师基础数据!$B$2:$G4659,5,FALSE)</f>
        <v>商务教研室</v>
      </c>
      <c r="F221" s="22">
        <f t="shared" si="6"/>
        <v>2</v>
      </c>
      <c r="G221" s="25">
        <f>(IF(COUNTIF(课表!$C$169:$C$321,B221)&gt;=2,1,COUNTIF(课表!$C$169:$C$321,B221))+IF(COUNTIF(课表!$D$169:$D$321,B221)&gt;=2,1,COUNTIF(课表!D$169:$D$321,B221))+IF(COUNTIF(课表!$E$170:$E$321,B221)&gt;=2,1,COUNTIF(课表!$E$170:$E$321,B221))+IF(COUNTIF(课表!$F$169:$F$321,B221)&gt;=2,1,COUNTIF(课表!$F$169:$F$321,B221)))*2</f>
        <v>0</v>
      </c>
      <c r="H221" s="25">
        <f>(IF(COUNTIF(课表!$H$169:$H$321,B221)&gt;=2,1,COUNTIF(课表!$H$169:$H$321,B221))+IF(COUNTIF(课表!$I$169:$I$321,B221)&gt;=2,1,COUNTIF(课表!$I$169:$I$321,B221))+IF(COUNTIF(课表!$J$169:$J$321,B221)&gt;=2,1,COUNTIF(课表!$J$169:$J$321,B221))+IF(COUNTIF(课表!$K$169:$K$321,B221)&gt;=2,1,COUNTIF(课表!$K$170:$K$321,B221)))*2</f>
        <v>8</v>
      </c>
      <c r="I221" s="25">
        <f>(IF(COUNTIF(课表!$M$169:$M$321,B221)&gt;=2,1,COUNTIF(课表!$M$169:$M$321,B221))+IF(COUNTIF(课表!$N$169:$N$321,B221)&gt;=2,1,COUNTIF(课表!$N$169:$N$321,B221))+IF(COUNTIF(课表!$O$169:$O$321,B221)&gt;=2,1,COUNTIF(课表!$O$169:$O$321,B221))+IF(COUNTIF(课表!$P$169:$P$321,B221)&gt;=2,1,COUNTIF(课表!$P$169:$P$321,B221)))*2</f>
        <v>0</v>
      </c>
      <c r="J221" s="25">
        <f>(IF(COUNTIF(课表!$R$169:$R$321,B221)&gt;=2,1,COUNTIF(课表!$R$169:$R$321,B221))+IF(COUNTIF(课表!$S$169:$S$321,B221)&gt;=2,1,COUNTIF(课表!$S$169:$S$321,B221))+IF(COUNTIF(课表!$T$169:$T$321,B221)&gt;=2,1,COUNTIF(课表!$T$169:$T$321,B221))+IF(COUNTIF(课表!$U$169:$U$321,B221)&gt;=2,1,COUNTIF(课表!$U$169:$U$321,B221)))*2</f>
        <v>0</v>
      </c>
      <c r="K221" s="25">
        <f>(IF(COUNTIF(课表!$W$169:$W$321,B221)&gt;=2,1,COUNTIF(课表!$W$169:$W$321,B221))+IF(COUNTIF(课表!$X$169:$X$321,B221)&gt;=2,1,COUNTIF(课表!$X$169:$X$321,B221)))*2+(IF(COUNTIF(课表!$Y$169:$Y$321,B221)&gt;=2,1,COUNTIF(课表!$Y$169:$Y$321,B221))+IF(COUNTIF(课表!$Z$169:$Z$321,B221)&gt;=2,1,COUNTIF(课表!$Z$169:$Z$321,B221)))*2</f>
        <v>4</v>
      </c>
      <c r="L221" s="25">
        <f>(IF(COUNTIF(课表!$AA$169:$AA$321,B221)&gt;=2,1,COUNTIF(课表!$AA$169:$AA$321,B221))+IF(COUNTIF(课表!$AB$169:$AB$321,B221)&gt;=2,1,COUNTIF(课表!$AB$169:$AB$321,B221))+IF(COUNTIF(课表!$AC$169:$AC$321,B221)&gt;=2,1,COUNTIF(课表!$AC$169:$AC$321,B221))+IF(COUNTIF(课表!$AD$169:$AD$321,B221)&gt;=2,1,COUNTIF(课表!$AD$169:$AD$321,B221)))*2</f>
        <v>0</v>
      </c>
      <c r="M221" s="25">
        <f>(IF(COUNTIF(课表!$AE$169:$AE$321,B221)&gt;=2,1,COUNTIF(课表!$AE$169:$AE$321,B221))+IF(COUNTIF(课表!$AF$169:$AF$321,B221)&gt;=2,1,COUNTIF(课表!$AF$169:$AF$321,B221))+IF(COUNTIF(课表!$AG$169:$AG$321,B221)&gt;=2,1,COUNTIF(课表!$AG$169:$AG$321,B221))+IF(COUNTIF(课表!$AH$169:$AH$321,B221)&gt;=2,1,COUNTIF(课表!$AH$169:$AH$321,B221)))*2</f>
        <v>0</v>
      </c>
      <c r="N221" s="25">
        <f t="shared" si="7"/>
        <v>12</v>
      </c>
    </row>
    <row r="222" ht="20.1" customHeight="1" spans="1:14">
      <c r="A222" s="22">
        <v>220</v>
      </c>
      <c r="B222" s="26" t="s">
        <v>1376</v>
      </c>
      <c r="C222" s="24" t="str">
        <f>VLOOKUP(B222,教师基础数据!$B$2:$G4743,3,FALSE)</f>
        <v>商贸系</v>
      </c>
      <c r="D222" s="24" t="str">
        <f>VLOOKUP(B222,教师基础数据!$B$2:$G645,4,FALSE)</f>
        <v>专职</v>
      </c>
      <c r="E222" s="24" t="str">
        <f>VLOOKUP(B222,教师基础数据!$B$2:$G4678,5,FALSE)</f>
        <v>商务教研室</v>
      </c>
      <c r="F222" s="22">
        <f t="shared" si="6"/>
        <v>2</v>
      </c>
      <c r="G222" s="25">
        <f>(IF(COUNTIF(课表!$C$169:$C$321,B222)&gt;=2,1,COUNTIF(课表!$C$169:$C$321,B222))+IF(COUNTIF(课表!$D$169:$D$321,B222)&gt;=2,1,COUNTIF(课表!D$169:$D$321,B222))+IF(COUNTIF(课表!$E$170:$E$321,B222)&gt;=2,1,COUNTIF(课表!$E$170:$E$321,B222))+IF(COUNTIF(课表!$F$169:$F$321,B222)&gt;=2,1,COUNTIF(课表!$F$169:$F$321,B222)))*2</f>
        <v>0</v>
      </c>
      <c r="H222" s="25">
        <f>(IF(COUNTIF(课表!$H$169:$H$321,B222)&gt;=2,1,COUNTIF(课表!$H$169:$H$321,B222))+IF(COUNTIF(课表!$I$169:$I$321,B222)&gt;=2,1,COUNTIF(课表!$I$169:$I$321,B222))+IF(COUNTIF(课表!$J$169:$J$321,B222)&gt;=2,1,COUNTIF(课表!$J$169:$J$321,B222))+IF(COUNTIF(课表!$K$169:$K$321,B222)&gt;=2,1,COUNTIF(课表!$K$170:$K$321,B222)))*2</f>
        <v>0</v>
      </c>
      <c r="I222" s="25">
        <f>(IF(COUNTIF(课表!$M$169:$M$321,B222)&gt;=2,1,COUNTIF(课表!$M$169:$M$321,B222))+IF(COUNTIF(课表!$N$169:$N$321,B222)&gt;=2,1,COUNTIF(课表!$N$169:$N$321,B222))+IF(COUNTIF(课表!$O$169:$O$321,B222)&gt;=2,1,COUNTIF(课表!$O$169:$O$321,B222))+IF(COUNTIF(课表!$P$169:$P$321,B222)&gt;=2,1,COUNTIF(课表!$P$169:$P$321,B222)))*2</f>
        <v>0</v>
      </c>
      <c r="J222" s="25">
        <f>(IF(COUNTIF(课表!$R$169:$R$321,B222)&gt;=2,1,COUNTIF(课表!$R$169:$R$321,B222))+IF(COUNTIF(课表!$S$169:$S$321,B222)&gt;=2,1,COUNTIF(课表!$S$169:$S$321,B222))+IF(COUNTIF(课表!$T$169:$T$321,B222)&gt;=2,1,COUNTIF(课表!$T$169:$T$321,B222))+IF(COUNTIF(课表!$U$169:$U$321,B222)&gt;=2,1,COUNTIF(课表!$U$169:$U$321,B222)))*2</f>
        <v>4</v>
      </c>
      <c r="K222" s="25">
        <f>(IF(COUNTIF(课表!$W$169:$W$321,B222)&gt;=2,1,COUNTIF(课表!$W$169:$W$321,B222))+IF(COUNTIF(课表!$X$169:$X$321,B222)&gt;=2,1,COUNTIF(课表!$X$169:$X$321,B222)))*2+(IF(COUNTIF(课表!$Y$169:$Y$321,B222)&gt;=2,1,COUNTIF(课表!$Y$169:$Y$321,B222))+IF(COUNTIF(课表!$Z$169:$Z$321,B222)&gt;=2,1,COUNTIF(课表!$Z$169:$Z$321,B222)))*2</f>
        <v>4</v>
      </c>
      <c r="L222" s="25">
        <f>(IF(COUNTIF(课表!$AA$169:$AA$321,B222)&gt;=2,1,COUNTIF(课表!$AA$169:$AA$321,B222))+IF(COUNTIF(课表!$AB$169:$AB$321,B222)&gt;=2,1,COUNTIF(课表!$AB$169:$AB$321,B222))+IF(COUNTIF(课表!$AC$169:$AC$321,B222)&gt;=2,1,COUNTIF(课表!$AC$169:$AC$321,B222))+IF(COUNTIF(课表!$AD$169:$AD$321,B222)&gt;=2,1,COUNTIF(课表!$AD$169:$AD$321,B222)))*2</f>
        <v>0</v>
      </c>
      <c r="M222" s="25">
        <f>(IF(COUNTIF(课表!$AE$169:$AE$321,B222)&gt;=2,1,COUNTIF(课表!$AE$169:$AE$321,B222))+IF(COUNTIF(课表!$AF$169:$AF$321,B222)&gt;=2,1,COUNTIF(课表!$AF$169:$AF$321,B222))+IF(COUNTIF(课表!$AG$169:$AG$321,B222)&gt;=2,1,COUNTIF(课表!$AG$169:$AG$321,B222))+IF(COUNTIF(课表!$AH$169:$AH$321,B222)&gt;=2,1,COUNTIF(课表!$AH$169:$AH$321,B222)))*2</f>
        <v>0</v>
      </c>
      <c r="N222" s="25">
        <f t="shared" si="7"/>
        <v>8</v>
      </c>
    </row>
    <row r="223" ht="20.1" customHeight="1" spans="1:14">
      <c r="A223" s="22">
        <v>221</v>
      </c>
      <c r="B223" s="23" t="s">
        <v>1068</v>
      </c>
      <c r="C223" s="24" t="str">
        <f>VLOOKUP(B223,教师基础数据!$B$2:$G4610,3,FALSE)</f>
        <v>商贸系</v>
      </c>
      <c r="D223" s="24" t="str">
        <f>VLOOKUP(B223,教师基础数据!$B$2:$G496,4,FALSE)</f>
        <v>专职</v>
      </c>
      <c r="E223" s="24" t="str">
        <f>VLOOKUP(B223,教师基础数据!$B$2:$G4529,5,FALSE)</f>
        <v>商务教研室</v>
      </c>
      <c r="F223" s="22">
        <f t="shared" si="6"/>
        <v>3</v>
      </c>
      <c r="G223" s="25">
        <f>(IF(COUNTIF(课表!$C$169:$C$321,B223)&gt;=2,1,COUNTIF(课表!$C$169:$C$321,B223))+IF(COUNTIF(课表!$D$169:$D$321,B223)&gt;=2,1,COUNTIF(课表!D$169:$D$321,B223))+IF(COUNTIF(课表!$E$170:$E$321,B223)&gt;=2,1,COUNTIF(课表!$E$170:$E$321,B223))+IF(COUNTIF(课表!$F$169:$F$321,B223)&gt;=2,1,COUNTIF(课表!$F$169:$F$321,B223)))*2</f>
        <v>4</v>
      </c>
      <c r="H223" s="25">
        <f>(IF(COUNTIF(课表!$H$169:$H$321,B223)&gt;=2,1,COUNTIF(课表!$H$169:$H$321,B223))+IF(COUNTIF(课表!$I$169:$I$321,B223)&gt;=2,1,COUNTIF(课表!$I$169:$I$321,B223))+IF(COUNTIF(课表!$J$169:$J$321,B223)&gt;=2,1,COUNTIF(课表!$J$169:$J$321,B223))+IF(COUNTIF(课表!$K$169:$K$321,B223)&gt;=2,1,COUNTIF(课表!$K$170:$K$321,B223)))*2</f>
        <v>0</v>
      </c>
      <c r="I223" s="25">
        <f>(IF(COUNTIF(课表!$M$169:$M$321,B223)&gt;=2,1,COUNTIF(课表!$M$169:$M$321,B223))+IF(COUNTIF(课表!$N$169:$N$321,B223)&gt;=2,1,COUNTIF(课表!$N$169:$N$321,B223))+IF(COUNTIF(课表!$O$169:$O$321,B223)&gt;=2,1,COUNTIF(课表!$O$169:$O$321,B223))+IF(COUNTIF(课表!$P$169:$P$321,B223)&gt;=2,1,COUNTIF(课表!$P$169:$P$321,B223)))*2</f>
        <v>4</v>
      </c>
      <c r="J223" s="25">
        <f>(IF(COUNTIF(课表!$R$169:$R$321,B223)&gt;=2,1,COUNTIF(课表!$R$169:$R$321,B223))+IF(COUNTIF(课表!$S$169:$S$321,B223)&gt;=2,1,COUNTIF(课表!$S$169:$S$321,B223))+IF(COUNTIF(课表!$T$169:$T$321,B223)&gt;=2,1,COUNTIF(课表!$T$169:$T$321,B223))+IF(COUNTIF(课表!$U$169:$U$321,B223)&gt;=2,1,COUNTIF(课表!$U$169:$U$321,B223)))*2</f>
        <v>0</v>
      </c>
      <c r="K223" s="25">
        <f>(IF(COUNTIF(课表!$W$169:$W$321,B223)&gt;=2,1,COUNTIF(课表!$W$169:$W$321,B223))+IF(COUNTIF(课表!$X$169:$X$321,B223)&gt;=2,1,COUNTIF(课表!$X$169:$X$321,B223)))*2+(IF(COUNTIF(课表!$Y$169:$Y$321,B223)&gt;=2,1,COUNTIF(课表!$Y$169:$Y$321,B223))+IF(COUNTIF(课表!$Z$169:$Z$321,B223)&gt;=2,1,COUNTIF(课表!$Z$169:$Z$321,B223)))*2</f>
        <v>4</v>
      </c>
      <c r="L223" s="25">
        <f>(IF(COUNTIF(课表!$AA$169:$AA$321,B223)&gt;=2,1,COUNTIF(课表!$AA$169:$AA$321,B223))+IF(COUNTIF(课表!$AB$169:$AB$321,B223)&gt;=2,1,COUNTIF(课表!$AB$169:$AB$321,B223))+IF(COUNTIF(课表!$AC$169:$AC$321,B223)&gt;=2,1,COUNTIF(课表!$AC$169:$AC$321,B223))+IF(COUNTIF(课表!$AD$169:$AD$321,B223)&gt;=2,1,COUNTIF(课表!$AD$169:$AD$321,B223)))*2</f>
        <v>0</v>
      </c>
      <c r="M223" s="25">
        <f>(IF(COUNTIF(课表!$AE$169:$AE$321,B223)&gt;=2,1,COUNTIF(课表!$AE$169:$AE$321,B223))+IF(COUNTIF(课表!$AF$169:$AF$321,B223)&gt;=2,1,COUNTIF(课表!$AF$169:$AF$321,B223))+IF(COUNTIF(课表!$AG$169:$AG$321,B223)&gt;=2,1,COUNTIF(课表!$AG$169:$AG$321,B223))+IF(COUNTIF(课表!$AH$169:$AH$321,B223)&gt;=2,1,COUNTIF(课表!$AH$169:$AH$321,B223)))*2</f>
        <v>0</v>
      </c>
      <c r="N223" s="25">
        <f t="shared" si="7"/>
        <v>12</v>
      </c>
    </row>
    <row r="224" ht="20.1" customHeight="1" spans="1:14">
      <c r="A224" s="22">
        <v>222</v>
      </c>
      <c r="B224" s="26" t="s">
        <v>1374</v>
      </c>
      <c r="C224" s="24" t="str">
        <f>VLOOKUP(B224,教师基础数据!$B$2:$G4508,3,FALSE)</f>
        <v>商贸系</v>
      </c>
      <c r="D224" s="24" t="str">
        <f>VLOOKUP(B224,教师基础数据!$B$2:$G616,4,FALSE)</f>
        <v>专职</v>
      </c>
      <c r="E224" s="24" t="str">
        <f>VLOOKUP(B224,教师基础数据!$B$2:$G4649,5,FALSE)</f>
        <v>商务教研室</v>
      </c>
      <c r="F224" s="22">
        <f t="shared" si="6"/>
        <v>4</v>
      </c>
      <c r="G224" s="25">
        <f>(IF(COUNTIF(课表!$C$169:$C$321,B224)&gt;=2,1,COUNTIF(课表!$C$169:$C$321,B224))+IF(COUNTIF(课表!$D$169:$D$321,B224)&gt;=2,1,COUNTIF(课表!D$169:$D$321,B224))+IF(COUNTIF(课表!$E$170:$E$321,B224)&gt;=2,1,COUNTIF(课表!$E$170:$E$321,B224))+IF(COUNTIF(课表!$F$169:$F$321,B224)&gt;=2,1,COUNTIF(课表!$F$169:$F$321,B224)))*2</f>
        <v>0</v>
      </c>
      <c r="H224" s="25">
        <f>(IF(COUNTIF(课表!$H$169:$H$321,B224)&gt;=2,1,COUNTIF(课表!$H$169:$H$321,B224))+IF(COUNTIF(课表!$I$169:$I$321,B224)&gt;=2,1,COUNTIF(课表!$I$169:$I$321,B224))+IF(COUNTIF(课表!$J$169:$J$321,B224)&gt;=2,1,COUNTIF(课表!$J$169:$J$321,B224))+IF(COUNTIF(课表!$K$169:$K$321,B224)&gt;=2,1,COUNTIF(课表!$K$170:$K$321,B224)))*2</f>
        <v>4</v>
      </c>
      <c r="I224" s="25">
        <f>(IF(COUNTIF(课表!$M$169:$M$321,B224)&gt;=2,1,COUNTIF(课表!$M$169:$M$321,B224))+IF(COUNTIF(课表!$N$169:$N$321,B224)&gt;=2,1,COUNTIF(课表!$N$169:$N$321,B224))+IF(COUNTIF(课表!$O$169:$O$321,B224)&gt;=2,1,COUNTIF(课表!$O$169:$O$321,B224))+IF(COUNTIF(课表!$P$169:$P$321,B224)&gt;=2,1,COUNTIF(课表!$P$169:$P$321,B224)))*2</f>
        <v>4</v>
      </c>
      <c r="J224" s="25">
        <f>(IF(COUNTIF(课表!$R$169:$R$321,B224)&gt;=2,1,COUNTIF(课表!$R$169:$R$321,B224))+IF(COUNTIF(课表!$S$169:$S$321,B224)&gt;=2,1,COUNTIF(课表!$S$169:$S$321,B224))+IF(COUNTIF(课表!$T$169:$T$321,B224)&gt;=2,1,COUNTIF(课表!$T$169:$T$321,B224))+IF(COUNTIF(课表!$U$169:$U$321,B224)&gt;=2,1,COUNTIF(课表!$U$169:$U$321,B224)))*2</f>
        <v>4</v>
      </c>
      <c r="K224" s="25">
        <f>(IF(COUNTIF(课表!$W$169:$W$321,B224)&gt;=2,1,COUNTIF(课表!$W$169:$W$321,B224))+IF(COUNTIF(课表!$X$169:$X$321,B224)&gt;=2,1,COUNTIF(课表!$X$169:$X$321,B224)))*2+(IF(COUNTIF(课表!$Y$169:$Y$321,B224)&gt;=2,1,COUNTIF(课表!$Y$169:$Y$321,B224))+IF(COUNTIF(课表!$Z$169:$Z$321,B224)&gt;=2,1,COUNTIF(课表!$Z$169:$Z$321,B224)))*2</f>
        <v>4</v>
      </c>
      <c r="L224" s="25">
        <f>(IF(COUNTIF(课表!$AA$169:$AA$321,B224)&gt;=2,1,COUNTIF(课表!$AA$169:$AA$321,B224))+IF(COUNTIF(课表!$AB$169:$AB$321,B224)&gt;=2,1,COUNTIF(课表!$AB$169:$AB$321,B224))+IF(COUNTIF(课表!$AC$169:$AC$321,B224)&gt;=2,1,COUNTIF(课表!$AC$169:$AC$321,B224))+IF(COUNTIF(课表!$AD$169:$AD$321,B224)&gt;=2,1,COUNTIF(课表!$AD$169:$AD$321,B224)))*2</f>
        <v>0</v>
      </c>
      <c r="M224" s="25">
        <f>(IF(COUNTIF(课表!$AE$169:$AE$321,B224)&gt;=2,1,COUNTIF(课表!$AE$169:$AE$321,B224))+IF(COUNTIF(课表!$AF$169:$AF$321,B224)&gt;=2,1,COUNTIF(课表!$AF$169:$AF$321,B224))+IF(COUNTIF(课表!$AG$169:$AG$321,B224)&gt;=2,1,COUNTIF(课表!$AG$169:$AG$321,B224))+IF(COUNTIF(课表!$AH$169:$AH$321,B224)&gt;=2,1,COUNTIF(课表!$AH$169:$AH$321,B224)))*2</f>
        <v>4</v>
      </c>
      <c r="N224" s="25">
        <f t="shared" si="7"/>
        <v>20</v>
      </c>
    </row>
    <row r="225" ht="20.1" customHeight="1" spans="1:14">
      <c r="A225" s="22">
        <v>223</v>
      </c>
      <c r="B225" s="26" t="s">
        <v>1043</v>
      </c>
      <c r="C225" s="24" t="str">
        <f>VLOOKUP(B225,教师基础数据!$B$2:$G4808,3,FALSE)</f>
        <v>商贸系</v>
      </c>
      <c r="D225" s="24" t="str">
        <f>VLOOKUP(B225,教师基础数据!$B$2:$G498,4,FALSE)</f>
        <v>专职</v>
      </c>
      <c r="E225" s="24" t="str">
        <f>VLOOKUP(B225,教师基础数据!$B$2:$G4531,5,FALSE)</f>
        <v>商务教研室</v>
      </c>
      <c r="F225" s="22">
        <f t="shared" si="6"/>
        <v>2</v>
      </c>
      <c r="G225" s="25">
        <f>(IF(COUNTIF(课表!$C$169:$C$321,B225)&gt;=2,1,COUNTIF(课表!$C$169:$C$321,B225))+IF(COUNTIF(课表!$D$169:$D$321,B225)&gt;=2,1,COUNTIF(课表!D$169:$D$321,B225))+IF(COUNTIF(课表!$E$170:$E$321,B225)&gt;=2,1,COUNTIF(课表!$E$170:$E$321,B225))+IF(COUNTIF(课表!$F$169:$F$321,B225)&gt;=2,1,COUNTIF(课表!$F$169:$F$321,B225)))*2</f>
        <v>4</v>
      </c>
      <c r="H225" s="25">
        <f>(IF(COUNTIF(课表!$H$169:$H$321,B225)&gt;=2,1,COUNTIF(课表!$H$169:$H$321,B225))+IF(COUNTIF(课表!$I$169:$I$321,B225)&gt;=2,1,COUNTIF(课表!$I$169:$I$321,B225))+IF(COUNTIF(课表!$J$169:$J$321,B225)&gt;=2,1,COUNTIF(课表!$J$169:$J$321,B225))+IF(COUNTIF(课表!$K$169:$K$321,B225)&gt;=2,1,COUNTIF(课表!$K$170:$K$321,B225)))*2</f>
        <v>0</v>
      </c>
      <c r="I225" s="25">
        <f>(IF(COUNTIF(课表!$M$169:$M$321,B225)&gt;=2,1,COUNTIF(课表!$M$169:$M$321,B225))+IF(COUNTIF(课表!$N$169:$N$321,B225)&gt;=2,1,COUNTIF(课表!$N$169:$N$321,B225))+IF(COUNTIF(课表!$O$169:$O$321,B225)&gt;=2,1,COUNTIF(课表!$O$169:$O$321,B225))+IF(COUNTIF(课表!$P$169:$P$321,B225)&gt;=2,1,COUNTIF(课表!$P$169:$P$321,B225)))*2</f>
        <v>4</v>
      </c>
      <c r="J225" s="25">
        <f>(IF(COUNTIF(课表!$R$169:$R$321,B225)&gt;=2,1,COUNTIF(课表!$R$169:$R$321,B225))+IF(COUNTIF(课表!$S$169:$S$321,B225)&gt;=2,1,COUNTIF(课表!$S$169:$S$321,B225))+IF(COUNTIF(课表!$T$169:$T$321,B225)&gt;=2,1,COUNTIF(课表!$T$169:$T$321,B225))+IF(COUNTIF(课表!$U$169:$U$321,B225)&gt;=2,1,COUNTIF(课表!$U$169:$U$321,B225)))*2</f>
        <v>0</v>
      </c>
      <c r="K225" s="25">
        <f>(IF(COUNTIF(课表!$W$169:$W$321,B225)&gt;=2,1,COUNTIF(课表!$W$169:$W$321,B225))+IF(COUNTIF(课表!$X$169:$X$321,B225)&gt;=2,1,COUNTIF(课表!$X$169:$X$321,B225)))*2+(IF(COUNTIF(课表!$Y$169:$Y$321,B225)&gt;=2,1,COUNTIF(课表!$Y$169:$Y$321,B225))+IF(COUNTIF(课表!$Z$169:$Z$321,B225)&gt;=2,1,COUNTIF(课表!$Z$169:$Z$321,B225)))*2</f>
        <v>0</v>
      </c>
      <c r="L225" s="25">
        <f>(IF(COUNTIF(课表!$AA$169:$AA$321,B225)&gt;=2,1,COUNTIF(课表!$AA$169:$AA$321,B225))+IF(COUNTIF(课表!$AB$169:$AB$321,B225)&gt;=2,1,COUNTIF(课表!$AB$169:$AB$321,B225))+IF(COUNTIF(课表!$AC$169:$AC$321,B225)&gt;=2,1,COUNTIF(课表!$AC$169:$AC$321,B225))+IF(COUNTIF(课表!$AD$169:$AD$321,B225)&gt;=2,1,COUNTIF(课表!$AD$169:$AD$321,B225)))*2</f>
        <v>0</v>
      </c>
      <c r="M225" s="25">
        <f>(IF(COUNTIF(课表!$AE$169:$AE$321,B225)&gt;=2,1,COUNTIF(课表!$AE$169:$AE$321,B225))+IF(COUNTIF(课表!$AF$169:$AF$321,B225)&gt;=2,1,COUNTIF(课表!$AF$169:$AF$321,B225))+IF(COUNTIF(课表!$AG$169:$AG$321,B225)&gt;=2,1,COUNTIF(课表!$AG$169:$AG$321,B225))+IF(COUNTIF(课表!$AH$169:$AH$321,B225)&gt;=2,1,COUNTIF(课表!$AH$169:$AH$321,B225)))*2</f>
        <v>0</v>
      </c>
      <c r="N225" s="25">
        <f t="shared" si="7"/>
        <v>8</v>
      </c>
    </row>
    <row r="226" ht="20.1" customHeight="1" spans="1:14">
      <c r="A226" s="22">
        <v>224</v>
      </c>
      <c r="B226" s="26" t="s">
        <v>1088</v>
      </c>
      <c r="C226" s="24" t="str">
        <f>VLOOKUP(B226,教师基础数据!$B$2:$G4715,3,FALSE)</f>
        <v>商贸系</v>
      </c>
      <c r="D226" s="24" t="str">
        <f>VLOOKUP(B226,教师基础数据!$B$2:$G717,4,FALSE)</f>
        <v>兼职</v>
      </c>
      <c r="E226" s="24" t="str">
        <f>VLOOKUP(B226,教师基础数据!$B$2:$G4751,5,FALSE)</f>
        <v>商务教研室</v>
      </c>
      <c r="F226" s="22">
        <f t="shared" si="6"/>
        <v>2</v>
      </c>
      <c r="G226" s="25">
        <f>(IF(COUNTIF(课表!$C$169:$C$321,B226)&gt;=2,1,COUNTIF(课表!$C$169:$C$321,B226))+IF(COUNTIF(课表!$D$169:$D$321,B226)&gt;=2,1,COUNTIF(课表!D$169:$D$321,B226))+IF(COUNTIF(课表!$E$170:$E$321,B226)&gt;=2,1,COUNTIF(课表!$E$170:$E$321,B226))+IF(COUNTIF(课表!$F$169:$F$321,B226)&gt;=2,1,COUNTIF(课表!$F$169:$F$321,B226)))*2</f>
        <v>4</v>
      </c>
      <c r="H226" s="25">
        <f>(IF(COUNTIF(课表!$H$169:$H$321,B226)&gt;=2,1,COUNTIF(课表!$H$169:$H$321,B226))+IF(COUNTIF(课表!$I$169:$I$321,B226)&gt;=2,1,COUNTIF(课表!$I$169:$I$321,B226))+IF(COUNTIF(课表!$J$169:$J$321,B226)&gt;=2,1,COUNTIF(课表!$J$169:$J$321,B226))+IF(COUNTIF(课表!$K$169:$K$321,B226)&gt;=2,1,COUNTIF(课表!$K$170:$K$321,B226)))*2</f>
        <v>0</v>
      </c>
      <c r="I226" s="25">
        <f>(IF(COUNTIF(课表!$M$169:$M$321,B226)&gt;=2,1,COUNTIF(课表!$M$169:$M$321,B226))+IF(COUNTIF(课表!$N$169:$N$321,B226)&gt;=2,1,COUNTIF(课表!$N$169:$N$321,B226))+IF(COUNTIF(课表!$O$169:$O$321,B226)&gt;=2,1,COUNTIF(课表!$O$169:$O$321,B226))+IF(COUNTIF(课表!$P$169:$P$321,B226)&gt;=2,1,COUNTIF(课表!$P$169:$P$321,B226)))*2</f>
        <v>0</v>
      </c>
      <c r="J226" s="25">
        <f>(IF(COUNTIF(课表!$R$169:$R$321,B226)&gt;=2,1,COUNTIF(课表!$R$169:$R$321,B226))+IF(COUNTIF(课表!$S$169:$S$321,B226)&gt;=2,1,COUNTIF(课表!$S$169:$S$321,B226))+IF(COUNTIF(课表!$T$169:$T$321,B226)&gt;=2,1,COUNTIF(课表!$T$169:$T$321,B226))+IF(COUNTIF(课表!$U$169:$U$321,B226)&gt;=2,1,COUNTIF(课表!$U$169:$U$321,B226)))*2</f>
        <v>4</v>
      </c>
      <c r="K226" s="25">
        <f>(IF(COUNTIF(课表!$W$169:$W$321,B226)&gt;=2,1,COUNTIF(课表!$W$169:$W$321,B226))+IF(COUNTIF(课表!$X$169:$X$321,B226)&gt;=2,1,COUNTIF(课表!$X$169:$X$321,B226)))*2+(IF(COUNTIF(课表!$Y$169:$Y$321,B226)&gt;=2,1,COUNTIF(课表!$Y$169:$Y$321,B226))+IF(COUNTIF(课表!$Z$169:$Z$321,B226)&gt;=2,1,COUNTIF(课表!$Z$169:$Z$321,B226)))*2</f>
        <v>0</v>
      </c>
      <c r="L226" s="25">
        <f>(IF(COUNTIF(课表!$AA$169:$AA$321,B226)&gt;=2,1,COUNTIF(课表!$AA$169:$AA$321,B226))+IF(COUNTIF(课表!$AB$169:$AB$321,B226)&gt;=2,1,COUNTIF(课表!$AB$169:$AB$321,B226))+IF(COUNTIF(课表!$AC$169:$AC$321,B226)&gt;=2,1,COUNTIF(课表!$AC$169:$AC$321,B226))+IF(COUNTIF(课表!$AD$169:$AD$321,B226)&gt;=2,1,COUNTIF(课表!$AD$169:$AD$321,B226)))*2</f>
        <v>0</v>
      </c>
      <c r="M226" s="25">
        <f>(IF(COUNTIF(课表!$AE$169:$AE$321,B226)&gt;=2,1,COUNTIF(课表!$AE$169:$AE$321,B226))+IF(COUNTIF(课表!$AF$169:$AF$321,B226)&gt;=2,1,COUNTIF(课表!$AF$169:$AF$321,B226))+IF(COUNTIF(课表!$AG$169:$AG$321,B226)&gt;=2,1,COUNTIF(课表!$AG$169:$AG$321,B226))+IF(COUNTIF(课表!$AH$169:$AH$321,B226)&gt;=2,1,COUNTIF(课表!$AH$169:$AH$321,B226)))*2</f>
        <v>0</v>
      </c>
      <c r="N226" s="25">
        <f t="shared" si="7"/>
        <v>8</v>
      </c>
    </row>
    <row r="227" ht="20.1" customHeight="1" spans="1:14">
      <c r="A227" s="22">
        <v>225</v>
      </c>
      <c r="B227" s="23" t="s">
        <v>1259</v>
      </c>
      <c r="C227" s="24" t="str">
        <f>VLOOKUP(B227,教师基础数据!$B$2:$G4644,3,FALSE)</f>
        <v>思政部</v>
      </c>
      <c r="D227" s="24" t="str">
        <f>VLOOKUP(B227,教师基础数据!$B$2:$G617,4,FALSE)</f>
        <v>兼职</v>
      </c>
      <c r="E227" s="24" t="str">
        <f>VLOOKUP(B227,教师基础数据!$B$2:$G4650,5,FALSE)</f>
        <v>大学生思想政治理论课教研室</v>
      </c>
      <c r="F227" s="22">
        <f t="shared" si="6"/>
        <v>2</v>
      </c>
      <c r="G227" s="25">
        <f>(IF(COUNTIF(课表!$C$169:$C$321,B227)&gt;=2,1,COUNTIF(课表!$C$169:$C$321,B227))+IF(COUNTIF(课表!$D$169:$D$321,B227)&gt;=2,1,COUNTIF(课表!D$169:$D$321,B227))+IF(COUNTIF(课表!$E$170:$E$321,B227)&gt;=2,1,COUNTIF(课表!$E$170:$E$321,B227))+IF(COUNTIF(课表!$F$169:$F$321,B227)&gt;=2,1,COUNTIF(课表!$F$169:$F$321,B227)))*2</f>
        <v>0</v>
      </c>
      <c r="H227" s="25">
        <f>(IF(COUNTIF(课表!$H$169:$H$321,B227)&gt;=2,1,COUNTIF(课表!$H$169:$H$321,B227))+IF(COUNTIF(课表!$I$169:$I$321,B227)&gt;=2,1,COUNTIF(课表!$I$169:$I$321,B227))+IF(COUNTIF(课表!$J$169:$J$321,B227)&gt;=2,1,COUNTIF(课表!$J$169:$J$321,B227))+IF(COUNTIF(课表!$K$169:$K$321,B227)&gt;=2,1,COUNTIF(课表!$K$170:$K$321,B227)))*2</f>
        <v>0</v>
      </c>
      <c r="I227" s="25">
        <f>(IF(COUNTIF(课表!$M$169:$M$321,B227)&gt;=2,1,COUNTIF(课表!$M$169:$M$321,B227))+IF(COUNTIF(课表!$N$169:$N$321,B227)&gt;=2,1,COUNTIF(课表!$N$169:$N$321,B227))+IF(COUNTIF(课表!$O$169:$O$321,B227)&gt;=2,1,COUNTIF(课表!$O$169:$O$321,B227))+IF(COUNTIF(课表!$P$169:$P$321,B227)&gt;=2,1,COUNTIF(课表!$P$169:$P$321,B227)))*2</f>
        <v>4</v>
      </c>
      <c r="J227" s="25">
        <f>(IF(COUNTIF(课表!$R$169:$R$321,B227)&gt;=2,1,COUNTIF(课表!$R$169:$R$321,B227))+IF(COUNTIF(课表!$S$169:$S$321,B227)&gt;=2,1,COUNTIF(课表!$S$169:$S$321,B227))+IF(COUNTIF(课表!$T$169:$T$321,B227)&gt;=2,1,COUNTIF(课表!$T$169:$T$321,B227))+IF(COUNTIF(课表!$U$169:$U$321,B227)&gt;=2,1,COUNTIF(课表!$U$169:$U$321,B227)))*2</f>
        <v>2</v>
      </c>
      <c r="K227" s="25">
        <f>(IF(COUNTIF(课表!$W$169:$W$321,B227)&gt;=2,1,COUNTIF(课表!$W$169:$W$321,B227))+IF(COUNTIF(课表!$X$169:$X$321,B227)&gt;=2,1,COUNTIF(课表!$X$169:$X$321,B227)))*2+(IF(COUNTIF(课表!$Y$169:$Y$321,B227)&gt;=2,1,COUNTIF(课表!$Y$169:$Y$321,B227))+IF(COUNTIF(课表!$Z$169:$Z$321,B227)&gt;=2,1,COUNTIF(课表!$Z$169:$Z$321,B227)))*2</f>
        <v>0</v>
      </c>
      <c r="L227" s="25">
        <f>(IF(COUNTIF(课表!$AA$169:$AA$321,B227)&gt;=2,1,COUNTIF(课表!$AA$169:$AA$321,B227))+IF(COUNTIF(课表!$AB$169:$AB$321,B227)&gt;=2,1,COUNTIF(课表!$AB$169:$AB$321,B227))+IF(COUNTIF(课表!$AC$169:$AC$321,B227)&gt;=2,1,COUNTIF(课表!$AC$169:$AC$321,B227))+IF(COUNTIF(课表!$AD$169:$AD$321,B227)&gt;=2,1,COUNTIF(课表!$AD$169:$AD$321,B227)))*2</f>
        <v>0</v>
      </c>
      <c r="M227" s="25">
        <f>(IF(COUNTIF(课表!$AE$169:$AE$321,B227)&gt;=2,1,COUNTIF(课表!$AE$169:$AE$321,B227))+IF(COUNTIF(课表!$AF$169:$AF$321,B227)&gt;=2,1,COUNTIF(课表!$AF$169:$AF$321,B227))+IF(COUNTIF(课表!$AG$169:$AG$321,B227)&gt;=2,1,COUNTIF(课表!$AG$169:$AG$321,B227))+IF(COUNTIF(课表!$AH$169:$AH$321,B227)&gt;=2,1,COUNTIF(课表!$AH$169:$AH$321,B227)))*2</f>
        <v>0</v>
      </c>
      <c r="N227" s="25">
        <f t="shared" si="7"/>
        <v>6</v>
      </c>
    </row>
    <row r="228" ht="20.1" customHeight="1" spans="1:14">
      <c r="A228" s="22">
        <v>226</v>
      </c>
      <c r="B228" s="23" t="s">
        <v>1250</v>
      </c>
      <c r="C228" s="24" t="str">
        <f>VLOOKUP(B228,教师基础数据!$B$2:$G4753,3,FALSE)</f>
        <v>思政部</v>
      </c>
      <c r="D228" s="24" t="str">
        <f>VLOOKUP(B228,教师基础数据!$B$2:$G641,4,FALSE)</f>
        <v>专职</v>
      </c>
      <c r="E228" s="24" t="str">
        <f>VLOOKUP(B228,教师基础数据!$B$2:$G4674,5,FALSE)</f>
        <v>大学生思想政治理论课教研室</v>
      </c>
      <c r="F228" s="22">
        <f t="shared" si="6"/>
        <v>2</v>
      </c>
      <c r="G228" s="25">
        <f>(IF(COUNTIF(课表!$C$169:$C$321,B228)&gt;=2,1,COUNTIF(课表!$C$169:$C$321,B228))+IF(COUNTIF(课表!$D$169:$D$321,B228)&gt;=2,1,COUNTIF(课表!D$169:$D$321,B228))+IF(COUNTIF(课表!$E$170:$E$321,B228)&gt;=2,1,COUNTIF(课表!$E$170:$E$321,B228))+IF(COUNTIF(课表!$F$169:$F$321,B228)&gt;=2,1,COUNTIF(课表!$F$169:$F$321,B228)))*2</f>
        <v>2</v>
      </c>
      <c r="H228" s="25">
        <f>(IF(COUNTIF(课表!$H$169:$H$321,B228)&gt;=2,1,COUNTIF(课表!$H$169:$H$321,B228))+IF(COUNTIF(课表!$I$169:$I$321,B228)&gt;=2,1,COUNTIF(课表!$I$169:$I$321,B228))+IF(COUNTIF(课表!$J$169:$J$321,B228)&gt;=2,1,COUNTIF(课表!$J$169:$J$321,B228))+IF(COUNTIF(课表!$K$169:$K$321,B228)&gt;=2,1,COUNTIF(课表!$K$170:$K$321,B228)))*2</f>
        <v>2</v>
      </c>
      <c r="I228" s="25">
        <f>(IF(COUNTIF(课表!$M$169:$M$321,B228)&gt;=2,1,COUNTIF(课表!$M$169:$M$321,B228))+IF(COUNTIF(课表!$N$169:$N$321,B228)&gt;=2,1,COUNTIF(课表!$N$169:$N$321,B228))+IF(COUNTIF(课表!$O$169:$O$321,B228)&gt;=2,1,COUNTIF(课表!$O$169:$O$321,B228))+IF(COUNTIF(课表!$P$169:$P$321,B228)&gt;=2,1,COUNTIF(课表!$P$169:$P$321,B228)))*2</f>
        <v>0</v>
      </c>
      <c r="J228" s="25">
        <f>(IF(COUNTIF(课表!$R$169:$R$321,B228)&gt;=2,1,COUNTIF(课表!$R$169:$R$321,B228))+IF(COUNTIF(课表!$S$169:$S$321,B228)&gt;=2,1,COUNTIF(课表!$S$169:$S$321,B228))+IF(COUNTIF(课表!$T$169:$T$321,B228)&gt;=2,1,COUNTIF(课表!$T$169:$T$321,B228))+IF(COUNTIF(课表!$U$169:$U$321,B228)&gt;=2,1,COUNTIF(课表!$U$169:$U$321,B228)))*2</f>
        <v>0</v>
      </c>
      <c r="K228" s="25">
        <f>(IF(COUNTIF(课表!$W$169:$W$321,B228)&gt;=2,1,COUNTIF(课表!$W$169:$W$321,B228))+IF(COUNTIF(课表!$X$169:$X$321,B228)&gt;=2,1,COUNTIF(课表!$X$169:$X$321,B228)))*2+(IF(COUNTIF(课表!$Y$169:$Y$321,B228)&gt;=2,1,COUNTIF(课表!$Y$169:$Y$321,B228))+IF(COUNTIF(课表!$Z$169:$Z$321,B228)&gt;=2,1,COUNTIF(课表!$Z$169:$Z$321,B228)))*2</f>
        <v>0</v>
      </c>
      <c r="L228" s="25">
        <f>(IF(COUNTIF(课表!$AA$169:$AA$321,B228)&gt;=2,1,COUNTIF(课表!$AA$169:$AA$321,B228))+IF(COUNTIF(课表!$AB$169:$AB$321,B228)&gt;=2,1,COUNTIF(课表!$AB$169:$AB$321,B228))+IF(COUNTIF(课表!$AC$169:$AC$321,B228)&gt;=2,1,COUNTIF(课表!$AC$169:$AC$321,B228))+IF(COUNTIF(课表!$AD$169:$AD$321,B228)&gt;=2,1,COUNTIF(课表!$AD$169:$AD$321,B228)))*2</f>
        <v>0</v>
      </c>
      <c r="M228" s="25">
        <f>(IF(COUNTIF(课表!$AE$169:$AE$321,B228)&gt;=2,1,COUNTIF(课表!$AE$169:$AE$321,B228))+IF(COUNTIF(课表!$AF$169:$AF$321,B228)&gt;=2,1,COUNTIF(课表!$AF$169:$AF$321,B228))+IF(COUNTIF(课表!$AG$169:$AG$321,B228)&gt;=2,1,COUNTIF(课表!$AG$169:$AG$321,B228))+IF(COUNTIF(课表!$AH$169:$AH$321,B228)&gt;=2,1,COUNTIF(课表!$AH$169:$AH$321,B228)))*2</f>
        <v>0</v>
      </c>
      <c r="N228" s="25">
        <f t="shared" si="7"/>
        <v>4</v>
      </c>
    </row>
    <row r="229" ht="20.1" customHeight="1" spans="1:14">
      <c r="A229" s="22">
        <v>227</v>
      </c>
      <c r="B229" s="26" t="s">
        <v>1648</v>
      </c>
      <c r="C229" s="24" t="str">
        <f>VLOOKUP(B229,教师基础数据!$B$2:$G4461,3,FALSE)</f>
        <v>思政部</v>
      </c>
      <c r="D229" s="24" t="str">
        <f>VLOOKUP(B229,教师基础数据!$B$2:$G649,4,FALSE)</f>
        <v>专职</v>
      </c>
      <c r="E229" s="24" t="str">
        <f>VLOOKUP(B229,教师基础数据!$B$2:$G4682,5,FALSE)</f>
        <v>大学生思想政治理论课教研室</v>
      </c>
      <c r="F229" s="22">
        <f t="shared" si="6"/>
        <v>0</v>
      </c>
      <c r="G229" s="25">
        <f>(IF(COUNTIF(课表!$C$169:$C$321,B229)&gt;=2,1,COUNTIF(课表!$C$169:$C$321,B229))+IF(COUNTIF(课表!$D$169:$D$321,B229)&gt;=2,1,COUNTIF(课表!D$169:$D$321,B229))+IF(COUNTIF(课表!$E$170:$E$321,B229)&gt;=2,1,COUNTIF(课表!$E$170:$E$321,B229))+IF(COUNTIF(课表!$F$169:$F$321,B229)&gt;=2,1,COUNTIF(课表!$F$169:$F$321,B229)))*2</f>
        <v>0</v>
      </c>
      <c r="H229" s="25">
        <f>(IF(COUNTIF(课表!$H$169:$H$321,B229)&gt;=2,1,COUNTIF(课表!$H$169:$H$321,B229))+IF(COUNTIF(课表!$I$169:$I$321,B229)&gt;=2,1,COUNTIF(课表!$I$169:$I$321,B229))+IF(COUNTIF(课表!$J$169:$J$321,B229)&gt;=2,1,COUNTIF(课表!$J$169:$J$321,B229))+IF(COUNTIF(课表!$K$169:$K$321,B229)&gt;=2,1,COUNTIF(课表!$K$170:$K$321,B229)))*2</f>
        <v>0</v>
      </c>
      <c r="I229" s="25">
        <f>(IF(COUNTIF(课表!$M$169:$M$321,B229)&gt;=2,1,COUNTIF(课表!$M$169:$M$321,B229))+IF(COUNTIF(课表!$N$169:$N$321,B229)&gt;=2,1,COUNTIF(课表!$N$169:$N$321,B229))+IF(COUNTIF(课表!$O$169:$O$321,B229)&gt;=2,1,COUNTIF(课表!$O$169:$O$321,B229))+IF(COUNTIF(课表!$P$169:$P$321,B229)&gt;=2,1,COUNTIF(课表!$P$169:$P$321,B229)))*2</f>
        <v>0</v>
      </c>
      <c r="J229" s="25">
        <f>(IF(COUNTIF(课表!$R$169:$R$321,B229)&gt;=2,1,COUNTIF(课表!$R$169:$R$321,B229))+IF(COUNTIF(课表!$S$169:$S$321,B229)&gt;=2,1,COUNTIF(课表!$S$169:$S$321,B229))+IF(COUNTIF(课表!$T$169:$T$321,B229)&gt;=2,1,COUNTIF(课表!$T$169:$T$321,B229))+IF(COUNTIF(课表!$U$169:$U$321,B229)&gt;=2,1,COUNTIF(课表!$U$169:$U$321,B229)))*2</f>
        <v>0</v>
      </c>
      <c r="K229" s="25">
        <f>(IF(COUNTIF(课表!$W$169:$W$321,B229)&gt;=2,1,COUNTIF(课表!$W$169:$W$321,B229))+IF(COUNTIF(课表!$X$169:$X$321,B229)&gt;=2,1,COUNTIF(课表!$X$169:$X$321,B229)))*2+(IF(COUNTIF(课表!$Y$169:$Y$321,B229)&gt;=2,1,COUNTIF(课表!$Y$169:$Y$321,B229))+IF(COUNTIF(课表!$Z$169:$Z$321,B229)&gt;=2,1,COUNTIF(课表!$Z$169:$Z$321,B229)))*2</f>
        <v>0</v>
      </c>
      <c r="L229" s="25">
        <f>(IF(COUNTIF(课表!$AA$169:$AA$321,B229)&gt;=2,1,COUNTIF(课表!$AA$169:$AA$321,B229))+IF(COUNTIF(课表!$AB$169:$AB$321,B229)&gt;=2,1,COUNTIF(课表!$AB$169:$AB$321,B229))+IF(COUNTIF(课表!$AC$169:$AC$321,B229)&gt;=2,1,COUNTIF(课表!$AC$169:$AC$321,B229))+IF(COUNTIF(课表!$AD$169:$AD$321,B229)&gt;=2,1,COUNTIF(课表!$AD$169:$AD$321,B229)))*2</f>
        <v>0</v>
      </c>
      <c r="M229" s="25">
        <f>(IF(COUNTIF(课表!$AE$169:$AE$321,B229)&gt;=2,1,COUNTIF(课表!$AE$169:$AE$321,B229))+IF(COUNTIF(课表!$AF$169:$AF$321,B229)&gt;=2,1,COUNTIF(课表!$AF$169:$AF$321,B229))+IF(COUNTIF(课表!$AG$169:$AG$321,B229)&gt;=2,1,COUNTIF(课表!$AG$169:$AG$321,B229))+IF(COUNTIF(课表!$AH$169:$AH$321,B229)&gt;=2,1,COUNTIF(课表!$AH$169:$AH$321,B229)))*2</f>
        <v>0</v>
      </c>
      <c r="N229" s="25">
        <f t="shared" si="7"/>
        <v>0</v>
      </c>
    </row>
    <row r="230" ht="20.1" customHeight="1" spans="1:14">
      <c r="A230" s="22">
        <v>228</v>
      </c>
      <c r="B230" s="26" t="s">
        <v>1649</v>
      </c>
      <c r="C230" s="24" t="str">
        <f>VLOOKUP(B230,教师基础数据!$B$2:$G4751,3,FALSE)</f>
        <v>思政部</v>
      </c>
      <c r="D230" s="24" t="str">
        <f>VLOOKUP(B230,教师基础数据!$B$2:$G557,4,FALSE)</f>
        <v>兼职</v>
      </c>
      <c r="E230" s="24" t="str">
        <f>VLOOKUP(B230,教师基础数据!$B$2:$G4590,5,FALSE)</f>
        <v>大学生思想政治理论课教研室</v>
      </c>
      <c r="F230" s="22">
        <f t="shared" si="6"/>
        <v>0</v>
      </c>
      <c r="G230" s="25">
        <f>(IF(COUNTIF(课表!$C$169:$C$321,B230)&gt;=2,1,COUNTIF(课表!$C$169:$C$321,B230))+IF(COUNTIF(课表!$D$169:$D$321,B230)&gt;=2,1,COUNTIF(课表!D$169:$D$321,B230))+IF(COUNTIF(课表!$E$170:$E$321,B230)&gt;=2,1,COUNTIF(课表!$E$170:$E$321,B230))+IF(COUNTIF(课表!$F$169:$F$321,B230)&gt;=2,1,COUNTIF(课表!$F$169:$F$321,B230)))*2</f>
        <v>0</v>
      </c>
      <c r="H230" s="25">
        <f>(IF(COUNTIF(课表!$H$169:$H$321,B230)&gt;=2,1,COUNTIF(课表!$H$169:$H$321,B230))+IF(COUNTIF(课表!$I$169:$I$321,B230)&gt;=2,1,COUNTIF(课表!$I$169:$I$321,B230))+IF(COUNTIF(课表!$J$169:$J$321,B230)&gt;=2,1,COUNTIF(课表!$J$169:$J$321,B230))+IF(COUNTIF(课表!$K$169:$K$321,B230)&gt;=2,1,COUNTIF(课表!$K$170:$K$321,B230)))*2</f>
        <v>0</v>
      </c>
      <c r="I230" s="25">
        <f>(IF(COUNTIF(课表!$M$169:$M$321,B230)&gt;=2,1,COUNTIF(课表!$M$169:$M$321,B230))+IF(COUNTIF(课表!$N$169:$N$321,B230)&gt;=2,1,COUNTIF(课表!$N$169:$N$321,B230))+IF(COUNTIF(课表!$O$169:$O$321,B230)&gt;=2,1,COUNTIF(课表!$O$169:$O$321,B230))+IF(COUNTIF(课表!$P$169:$P$321,B230)&gt;=2,1,COUNTIF(课表!$P$169:$P$321,B230)))*2</f>
        <v>0</v>
      </c>
      <c r="J230" s="25">
        <f>(IF(COUNTIF(课表!$R$169:$R$321,B230)&gt;=2,1,COUNTIF(课表!$R$169:$R$321,B230))+IF(COUNTIF(课表!$S$169:$S$321,B230)&gt;=2,1,COUNTIF(课表!$S$169:$S$321,B230))+IF(COUNTIF(课表!$T$169:$T$321,B230)&gt;=2,1,COUNTIF(课表!$T$169:$T$321,B230))+IF(COUNTIF(课表!$U$169:$U$321,B230)&gt;=2,1,COUNTIF(课表!$U$169:$U$321,B230)))*2</f>
        <v>0</v>
      </c>
      <c r="K230" s="25">
        <f>(IF(COUNTIF(课表!$W$169:$W$321,B230)&gt;=2,1,COUNTIF(课表!$W$169:$W$321,B230))+IF(COUNTIF(课表!$X$169:$X$321,B230)&gt;=2,1,COUNTIF(课表!$X$169:$X$321,B230)))*2+(IF(COUNTIF(课表!$Y$169:$Y$321,B230)&gt;=2,1,COUNTIF(课表!$Y$169:$Y$321,B230))+IF(COUNTIF(课表!$Z$169:$Z$321,B230)&gt;=2,1,COUNTIF(课表!$Z$169:$Z$321,B230)))*2</f>
        <v>0</v>
      </c>
      <c r="L230" s="25">
        <f>(IF(COUNTIF(课表!$AA$169:$AA$321,B230)&gt;=2,1,COUNTIF(课表!$AA$169:$AA$321,B230))+IF(COUNTIF(课表!$AB$169:$AB$321,B230)&gt;=2,1,COUNTIF(课表!$AB$169:$AB$321,B230))+IF(COUNTIF(课表!$AC$169:$AC$321,B230)&gt;=2,1,COUNTIF(课表!$AC$169:$AC$321,B230))+IF(COUNTIF(课表!$AD$169:$AD$321,B230)&gt;=2,1,COUNTIF(课表!$AD$169:$AD$321,B230)))*2</f>
        <v>0</v>
      </c>
      <c r="M230" s="25">
        <f>(IF(COUNTIF(课表!$AE$169:$AE$321,B230)&gt;=2,1,COUNTIF(课表!$AE$169:$AE$321,B230))+IF(COUNTIF(课表!$AF$169:$AF$321,B230)&gt;=2,1,COUNTIF(课表!$AF$169:$AF$321,B230))+IF(COUNTIF(课表!$AG$169:$AG$321,B230)&gt;=2,1,COUNTIF(课表!$AG$169:$AG$321,B230))+IF(COUNTIF(课表!$AH$169:$AH$321,B230)&gt;=2,1,COUNTIF(课表!$AH$169:$AH$321,B230)))*2</f>
        <v>0</v>
      </c>
      <c r="N230" s="25">
        <f t="shared" si="7"/>
        <v>0</v>
      </c>
    </row>
    <row r="231" ht="20.1" customHeight="1" spans="1:14">
      <c r="A231" s="22">
        <v>229</v>
      </c>
      <c r="B231" s="23" t="s">
        <v>1650</v>
      </c>
      <c r="C231" s="24" t="str">
        <f>VLOOKUP(B231,教师基础数据!$B$2:$G4674,3,FALSE)</f>
        <v>思政部</v>
      </c>
      <c r="D231" s="24" t="str">
        <f>VLOOKUP(B231,教师基础数据!$B$2:$G633,4,FALSE)</f>
        <v>兼职</v>
      </c>
      <c r="E231" s="24" t="str">
        <f>VLOOKUP(B231,教师基础数据!$B$2:$G4666,5,FALSE)</f>
        <v>大学生思想政治理论课教研室</v>
      </c>
      <c r="F231" s="22">
        <f t="shared" si="6"/>
        <v>0</v>
      </c>
      <c r="G231" s="25">
        <f>(IF(COUNTIF(课表!$C$169:$C$321,B231)&gt;=2,1,COUNTIF(课表!$C$169:$C$321,B231))+IF(COUNTIF(课表!$D$169:$D$321,B231)&gt;=2,1,COUNTIF(课表!D$169:$D$321,B231))+IF(COUNTIF(课表!$E$170:$E$321,B231)&gt;=2,1,COUNTIF(课表!$E$170:$E$321,B231))+IF(COUNTIF(课表!$F$169:$F$321,B231)&gt;=2,1,COUNTIF(课表!$F$169:$F$321,B231)))*2</f>
        <v>0</v>
      </c>
      <c r="H231" s="25">
        <f>(IF(COUNTIF(课表!$H$169:$H$321,B231)&gt;=2,1,COUNTIF(课表!$H$169:$H$321,B231))+IF(COUNTIF(课表!$I$169:$I$321,B231)&gt;=2,1,COUNTIF(课表!$I$169:$I$321,B231))+IF(COUNTIF(课表!$J$169:$J$321,B231)&gt;=2,1,COUNTIF(课表!$J$169:$J$321,B231))+IF(COUNTIF(课表!$K$169:$K$321,B231)&gt;=2,1,COUNTIF(课表!$K$170:$K$321,B231)))*2</f>
        <v>0</v>
      </c>
      <c r="I231" s="25">
        <f>(IF(COUNTIF(课表!$M$169:$M$321,B231)&gt;=2,1,COUNTIF(课表!$M$169:$M$321,B231))+IF(COUNTIF(课表!$N$169:$N$321,B231)&gt;=2,1,COUNTIF(课表!$N$169:$N$321,B231))+IF(COUNTIF(课表!$O$169:$O$321,B231)&gt;=2,1,COUNTIF(课表!$O$169:$O$321,B231))+IF(COUNTIF(课表!$P$169:$P$321,B231)&gt;=2,1,COUNTIF(课表!$P$169:$P$321,B231)))*2</f>
        <v>0</v>
      </c>
      <c r="J231" s="25">
        <f>(IF(COUNTIF(课表!$R$169:$R$321,B231)&gt;=2,1,COUNTIF(课表!$R$169:$R$321,B231))+IF(COUNTIF(课表!$S$169:$S$321,B231)&gt;=2,1,COUNTIF(课表!$S$169:$S$321,B231))+IF(COUNTIF(课表!$T$169:$T$321,B231)&gt;=2,1,COUNTIF(课表!$T$169:$T$321,B231))+IF(COUNTIF(课表!$U$169:$U$321,B231)&gt;=2,1,COUNTIF(课表!$U$169:$U$321,B231)))*2</f>
        <v>0</v>
      </c>
      <c r="K231" s="25">
        <f>(IF(COUNTIF(课表!$W$169:$W$321,B231)&gt;=2,1,COUNTIF(课表!$W$169:$W$321,B231))+IF(COUNTIF(课表!$X$169:$X$321,B231)&gt;=2,1,COUNTIF(课表!$X$169:$X$321,B231)))*2+(IF(COUNTIF(课表!$Y$169:$Y$321,B231)&gt;=2,1,COUNTIF(课表!$Y$169:$Y$321,B231))+IF(COUNTIF(课表!$Z$169:$Z$321,B231)&gt;=2,1,COUNTIF(课表!$Z$169:$Z$321,B231)))*2</f>
        <v>0</v>
      </c>
      <c r="L231" s="25">
        <f>(IF(COUNTIF(课表!$AA$169:$AA$321,B231)&gt;=2,1,COUNTIF(课表!$AA$169:$AA$321,B231))+IF(COUNTIF(课表!$AB$169:$AB$321,B231)&gt;=2,1,COUNTIF(课表!$AB$169:$AB$321,B231))+IF(COUNTIF(课表!$AC$169:$AC$321,B231)&gt;=2,1,COUNTIF(课表!$AC$169:$AC$321,B231))+IF(COUNTIF(课表!$AD$169:$AD$321,B231)&gt;=2,1,COUNTIF(课表!$AD$169:$AD$321,B231)))*2</f>
        <v>0</v>
      </c>
      <c r="M231" s="25">
        <f>(IF(COUNTIF(课表!$AE$169:$AE$321,B231)&gt;=2,1,COUNTIF(课表!$AE$169:$AE$321,B231))+IF(COUNTIF(课表!$AF$169:$AF$321,B231)&gt;=2,1,COUNTIF(课表!$AF$169:$AF$321,B231))+IF(COUNTIF(课表!$AG$169:$AG$321,B231)&gt;=2,1,COUNTIF(课表!$AG$169:$AG$321,B231))+IF(COUNTIF(课表!$AH$169:$AH$321,B231)&gt;=2,1,COUNTIF(课表!$AH$169:$AH$321,B231)))*2</f>
        <v>0</v>
      </c>
      <c r="N231" s="25">
        <f t="shared" si="7"/>
        <v>0</v>
      </c>
    </row>
    <row r="232" ht="20.1" customHeight="1" spans="1:14">
      <c r="A232" s="22">
        <v>230</v>
      </c>
      <c r="B232" s="23" t="s">
        <v>1651</v>
      </c>
      <c r="C232" s="24" t="str">
        <f>VLOOKUP(B232,教师基础数据!$B$2:$G4537,3,FALSE)</f>
        <v>思政部</v>
      </c>
      <c r="D232" s="24" t="str">
        <f>VLOOKUP(B232,教师基础数据!$B$2:$G654,4,FALSE)</f>
        <v>兼职</v>
      </c>
      <c r="E232" s="24" t="str">
        <f>VLOOKUP(B232,教师基础数据!$B$2:$G4687,5,FALSE)</f>
        <v>大学生思想政治理论课教研室</v>
      </c>
      <c r="F232" s="22">
        <f t="shared" si="6"/>
        <v>0</v>
      </c>
      <c r="G232" s="25">
        <f>(IF(COUNTIF(课表!$C$169:$C$321,B232)&gt;=2,1,COUNTIF(课表!$C$169:$C$321,B232))+IF(COUNTIF(课表!$D$169:$D$321,B232)&gt;=2,1,COUNTIF(课表!D$169:$D$321,B232))+IF(COUNTIF(课表!$E$170:$E$321,B232)&gt;=2,1,COUNTIF(课表!$E$170:$E$321,B232))+IF(COUNTIF(课表!$F$169:$F$321,B232)&gt;=2,1,COUNTIF(课表!$F$169:$F$321,B232)))*2</f>
        <v>0</v>
      </c>
      <c r="H232" s="25">
        <f>(IF(COUNTIF(课表!$H$169:$H$321,B232)&gt;=2,1,COUNTIF(课表!$H$169:$H$321,B232))+IF(COUNTIF(课表!$I$169:$I$321,B232)&gt;=2,1,COUNTIF(课表!$I$169:$I$321,B232))+IF(COUNTIF(课表!$J$169:$J$321,B232)&gt;=2,1,COUNTIF(课表!$J$169:$J$321,B232))+IF(COUNTIF(课表!$K$169:$K$321,B232)&gt;=2,1,COUNTIF(课表!$K$170:$K$321,B232)))*2</f>
        <v>0</v>
      </c>
      <c r="I232" s="25">
        <f>(IF(COUNTIF(课表!$M$169:$M$321,B232)&gt;=2,1,COUNTIF(课表!$M$169:$M$321,B232))+IF(COUNTIF(课表!$N$169:$N$321,B232)&gt;=2,1,COUNTIF(课表!$N$169:$N$321,B232))+IF(COUNTIF(课表!$O$169:$O$321,B232)&gt;=2,1,COUNTIF(课表!$O$169:$O$321,B232))+IF(COUNTIF(课表!$P$169:$P$321,B232)&gt;=2,1,COUNTIF(课表!$P$169:$P$321,B232)))*2</f>
        <v>0</v>
      </c>
      <c r="J232" s="25">
        <f>(IF(COUNTIF(课表!$R$169:$R$321,B232)&gt;=2,1,COUNTIF(课表!$R$169:$R$321,B232))+IF(COUNTIF(课表!$S$169:$S$321,B232)&gt;=2,1,COUNTIF(课表!$S$169:$S$321,B232))+IF(COUNTIF(课表!$T$169:$T$321,B232)&gt;=2,1,COUNTIF(课表!$T$169:$T$321,B232))+IF(COUNTIF(课表!$U$169:$U$321,B232)&gt;=2,1,COUNTIF(课表!$U$169:$U$321,B232)))*2</f>
        <v>0</v>
      </c>
      <c r="K232" s="25">
        <f>(IF(COUNTIF(课表!$W$169:$W$321,B232)&gt;=2,1,COUNTIF(课表!$W$169:$W$321,B232))+IF(COUNTIF(课表!$X$169:$X$321,B232)&gt;=2,1,COUNTIF(课表!$X$169:$X$321,B232)))*2+(IF(COUNTIF(课表!$Y$169:$Y$321,B232)&gt;=2,1,COUNTIF(课表!$Y$169:$Y$321,B232))+IF(COUNTIF(课表!$Z$169:$Z$321,B232)&gt;=2,1,COUNTIF(课表!$Z$169:$Z$321,B232)))*2</f>
        <v>0</v>
      </c>
      <c r="L232" s="25">
        <f>(IF(COUNTIF(课表!$AA$169:$AA$321,B232)&gt;=2,1,COUNTIF(课表!$AA$169:$AA$321,B232))+IF(COUNTIF(课表!$AB$169:$AB$321,B232)&gt;=2,1,COUNTIF(课表!$AB$169:$AB$321,B232))+IF(COUNTIF(课表!$AC$169:$AC$321,B232)&gt;=2,1,COUNTIF(课表!$AC$169:$AC$321,B232))+IF(COUNTIF(课表!$AD$169:$AD$321,B232)&gt;=2,1,COUNTIF(课表!$AD$169:$AD$321,B232)))*2</f>
        <v>0</v>
      </c>
      <c r="M232" s="25">
        <f>(IF(COUNTIF(课表!$AE$169:$AE$321,B232)&gt;=2,1,COUNTIF(课表!$AE$169:$AE$321,B232))+IF(COUNTIF(课表!$AF$169:$AF$321,B232)&gt;=2,1,COUNTIF(课表!$AF$169:$AF$321,B232))+IF(COUNTIF(课表!$AG$169:$AG$321,B232)&gt;=2,1,COUNTIF(课表!$AG$169:$AG$321,B232))+IF(COUNTIF(课表!$AH$169:$AH$321,B232)&gt;=2,1,COUNTIF(课表!$AH$169:$AH$321,B232)))*2</f>
        <v>0</v>
      </c>
      <c r="N232" s="25">
        <f t="shared" si="7"/>
        <v>0</v>
      </c>
    </row>
    <row r="233" ht="20.1" customHeight="1" spans="1:14">
      <c r="A233" s="22">
        <v>231</v>
      </c>
      <c r="B233" s="26" t="s">
        <v>989</v>
      </c>
      <c r="C233" s="24" t="str">
        <f>VLOOKUP(B233,教师基础数据!$B$2:$G4468,3,FALSE)</f>
        <v>思政部</v>
      </c>
      <c r="D233" s="24" t="str">
        <f>VLOOKUP(B233,教师基础数据!$B$2:$G435,4,FALSE)</f>
        <v>专职</v>
      </c>
      <c r="E233" s="24" t="str">
        <f>VLOOKUP(B233,教师基础数据!$B$2:$G4468,5,FALSE)</f>
        <v>大学生思想政治理论课教研室</v>
      </c>
      <c r="F233" s="22">
        <f t="shared" si="6"/>
        <v>3</v>
      </c>
      <c r="G233" s="25">
        <f>(IF(COUNTIF(课表!$C$169:$C$321,B233)&gt;=2,1,COUNTIF(课表!$C$169:$C$321,B233))+IF(COUNTIF(课表!$D$169:$D$321,B233)&gt;=2,1,COUNTIF(课表!D$169:$D$321,B233))+IF(COUNTIF(课表!$E$170:$E$321,B233)&gt;=2,1,COUNTIF(课表!$E$170:$E$321,B233))+IF(COUNTIF(课表!$F$169:$F$321,B233)&gt;=2,1,COUNTIF(课表!$F$169:$F$321,B233)))*2</f>
        <v>4</v>
      </c>
      <c r="H233" s="25">
        <f>(IF(COUNTIF(课表!$H$169:$H$321,B233)&gt;=2,1,COUNTIF(课表!$H$169:$H$321,B233))+IF(COUNTIF(课表!$I$169:$I$321,B233)&gt;=2,1,COUNTIF(课表!$I$169:$I$321,B233))+IF(COUNTIF(课表!$J$169:$J$321,B233)&gt;=2,1,COUNTIF(课表!$J$169:$J$321,B233))+IF(COUNTIF(课表!$K$169:$K$321,B233)&gt;=2,1,COUNTIF(课表!$K$170:$K$321,B233)))*2</f>
        <v>4</v>
      </c>
      <c r="I233" s="25">
        <f>(IF(COUNTIF(课表!$M$169:$M$321,B233)&gt;=2,1,COUNTIF(课表!$M$169:$M$321,B233))+IF(COUNTIF(课表!$N$169:$N$321,B233)&gt;=2,1,COUNTIF(课表!$N$169:$N$321,B233))+IF(COUNTIF(课表!$O$169:$O$321,B233)&gt;=2,1,COUNTIF(课表!$O$169:$O$321,B233))+IF(COUNTIF(课表!$P$169:$P$321,B233)&gt;=2,1,COUNTIF(课表!$P$169:$P$321,B233)))*2</f>
        <v>6</v>
      </c>
      <c r="J233" s="25">
        <f>(IF(COUNTIF(课表!$R$169:$R$321,B233)&gt;=2,1,COUNTIF(课表!$R$169:$R$321,B233))+IF(COUNTIF(课表!$S$169:$S$321,B233)&gt;=2,1,COUNTIF(课表!$S$169:$S$321,B233))+IF(COUNTIF(课表!$T$169:$T$321,B233)&gt;=2,1,COUNTIF(课表!$T$169:$T$321,B233))+IF(COUNTIF(课表!$U$169:$U$321,B233)&gt;=2,1,COUNTIF(课表!$U$169:$U$321,B233)))*2</f>
        <v>0</v>
      </c>
      <c r="K233" s="25">
        <f>(IF(COUNTIF(课表!$W$169:$W$321,B233)&gt;=2,1,COUNTIF(课表!$W$169:$W$321,B233))+IF(COUNTIF(课表!$X$169:$X$321,B233)&gt;=2,1,COUNTIF(课表!$X$169:$X$321,B233)))*2+(IF(COUNTIF(课表!$Y$169:$Y$321,B233)&gt;=2,1,COUNTIF(课表!$Y$169:$Y$321,B233))+IF(COUNTIF(课表!$Z$169:$Z$321,B233)&gt;=2,1,COUNTIF(课表!$Z$169:$Z$321,B233)))*2</f>
        <v>0</v>
      </c>
      <c r="L233" s="25">
        <f>(IF(COUNTIF(课表!$AA$169:$AA$321,B233)&gt;=2,1,COUNTIF(课表!$AA$169:$AA$321,B233))+IF(COUNTIF(课表!$AB$169:$AB$321,B233)&gt;=2,1,COUNTIF(课表!$AB$169:$AB$321,B233))+IF(COUNTIF(课表!$AC$169:$AC$321,B233)&gt;=2,1,COUNTIF(课表!$AC$169:$AC$321,B233))+IF(COUNTIF(课表!$AD$169:$AD$321,B233)&gt;=2,1,COUNTIF(课表!$AD$169:$AD$321,B233)))*2</f>
        <v>0</v>
      </c>
      <c r="M233" s="25">
        <f>(IF(COUNTIF(课表!$AE$169:$AE$321,B233)&gt;=2,1,COUNTIF(课表!$AE$169:$AE$321,B233))+IF(COUNTIF(课表!$AF$169:$AF$321,B233)&gt;=2,1,COUNTIF(课表!$AF$169:$AF$321,B233))+IF(COUNTIF(课表!$AG$169:$AG$321,B233)&gt;=2,1,COUNTIF(课表!$AG$169:$AG$321,B233))+IF(COUNTIF(课表!$AH$169:$AH$321,B233)&gt;=2,1,COUNTIF(课表!$AH$169:$AH$321,B233)))*2</f>
        <v>0</v>
      </c>
      <c r="N233" s="25">
        <f t="shared" si="7"/>
        <v>14</v>
      </c>
    </row>
    <row r="234" ht="20.1" customHeight="1" spans="1:14">
      <c r="A234" s="22">
        <v>232</v>
      </c>
      <c r="B234" s="23" t="s">
        <v>1247</v>
      </c>
      <c r="C234" s="24" t="str">
        <f>VLOOKUP(B234,教师基础数据!$B$2:$G4754,3,FALSE)</f>
        <v>思政部</v>
      </c>
      <c r="D234" s="24" t="str">
        <f>VLOOKUP(B234,教师基础数据!$B$2:$G526,4,FALSE)</f>
        <v>专职</v>
      </c>
      <c r="E234" s="24" t="str">
        <f>VLOOKUP(B234,教师基础数据!$B$2:$G4559,5,FALSE)</f>
        <v>大学生思想政治理论课教研室</v>
      </c>
      <c r="F234" s="22">
        <f t="shared" si="6"/>
        <v>1</v>
      </c>
      <c r="G234" s="25">
        <f>(IF(COUNTIF(课表!$C$169:$C$321,B234)&gt;=2,1,COUNTIF(课表!$C$169:$C$321,B234))+IF(COUNTIF(课表!$D$169:$D$321,B234)&gt;=2,1,COUNTIF(课表!D$169:$D$321,B234))+IF(COUNTIF(课表!$E$170:$E$321,B234)&gt;=2,1,COUNTIF(课表!$E$170:$E$321,B234))+IF(COUNTIF(课表!$F$169:$F$321,B234)&gt;=2,1,COUNTIF(课表!$F$169:$F$321,B234)))*2</f>
        <v>2</v>
      </c>
      <c r="H234" s="25">
        <f>(IF(COUNTIF(课表!$H$169:$H$321,B234)&gt;=2,1,COUNTIF(课表!$H$169:$H$321,B234))+IF(COUNTIF(课表!$I$169:$I$321,B234)&gt;=2,1,COUNTIF(课表!$I$169:$I$321,B234))+IF(COUNTIF(课表!$J$169:$J$321,B234)&gt;=2,1,COUNTIF(课表!$J$169:$J$321,B234))+IF(COUNTIF(课表!$K$169:$K$321,B234)&gt;=2,1,COUNTIF(课表!$K$170:$K$321,B234)))*2</f>
        <v>0</v>
      </c>
      <c r="I234" s="25">
        <f>(IF(COUNTIF(课表!$M$169:$M$321,B234)&gt;=2,1,COUNTIF(课表!$M$169:$M$321,B234))+IF(COUNTIF(课表!$N$169:$N$321,B234)&gt;=2,1,COUNTIF(课表!$N$169:$N$321,B234))+IF(COUNTIF(课表!$O$169:$O$321,B234)&gt;=2,1,COUNTIF(课表!$O$169:$O$321,B234))+IF(COUNTIF(课表!$P$169:$P$321,B234)&gt;=2,1,COUNTIF(课表!$P$169:$P$321,B234)))*2</f>
        <v>0</v>
      </c>
      <c r="J234" s="25">
        <f>(IF(COUNTIF(课表!$R$169:$R$321,B234)&gt;=2,1,COUNTIF(课表!$R$169:$R$321,B234))+IF(COUNTIF(课表!$S$169:$S$321,B234)&gt;=2,1,COUNTIF(课表!$S$169:$S$321,B234))+IF(COUNTIF(课表!$T$169:$T$321,B234)&gt;=2,1,COUNTIF(课表!$T$169:$T$321,B234))+IF(COUNTIF(课表!$U$169:$U$321,B234)&gt;=2,1,COUNTIF(课表!$U$169:$U$321,B234)))*2</f>
        <v>0</v>
      </c>
      <c r="K234" s="25">
        <f>(IF(COUNTIF(课表!$W$169:$W$321,B234)&gt;=2,1,COUNTIF(课表!$W$169:$W$321,B234))+IF(COUNTIF(课表!$X$169:$X$321,B234)&gt;=2,1,COUNTIF(课表!$X$169:$X$321,B234)))*2+(IF(COUNTIF(课表!$Y$169:$Y$321,B234)&gt;=2,1,COUNTIF(课表!$Y$169:$Y$321,B234))+IF(COUNTIF(课表!$Z$169:$Z$321,B234)&gt;=2,1,COUNTIF(课表!$Z$169:$Z$321,B234)))*2</f>
        <v>0</v>
      </c>
      <c r="L234" s="25">
        <f>(IF(COUNTIF(课表!$AA$169:$AA$321,B234)&gt;=2,1,COUNTIF(课表!$AA$169:$AA$321,B234))+IF(COUNTIF(课表!$AB$169:$AB$321,B234)&gt;=2,1,COUNTIF(课表!$AB$169:$AB$321,B234))+IF(COUNTIF(课表!$AC$169:$AC$321,B234)&gt;=2,1,COUNTIF(课表!$AC$169:$AC$321,B234))+IF(COUNTIF(课表!$AD$169:$AD$321,B234)&gt;=2,1,COUNTIF(课表!$AD$169:$AD$321,B234)))*2</f>
        <v>0</v>
      </c>
      <c r="M234" s="25">
        <f>(IF(COUNTIF(课表!$AE$169:$AE$321,B234)&gt;=2,1,COUNTIF(课表!$AE$169:$AE$321,B234))+IF(COUNTIF(课表!$AF$169:$AF$321,B234)&gt;=2,1,COUNTIF(课表!$AF$169:$AF$321,B234))+IF(COUNTIF(课表!$AG$169:$AG$321,B234)&gt;=2,1,COUNTIF(课表!$AG$169:$AG$321,B234))+IF(COUNTIF(课表!$AH$169:$AH$321,B234)&gt;=2,1,COUNTIF(课表!$AH$169:$AH$321,B234)))*2</f>
        <v>0</v>
      </c>
      <c r="N234" s="25">
        <f t="shared" si="7"/>
        <v>2</v>
      </c>
    </row>
    <row r="235" ht="20.1" customHeight="1" spans="1:14">
      <c r="A235" s="22">
        <v>233</v>
      </c>
      <c r="B235" s="26" t="s">
        <v>1652</v>
      </c>
      <c r="C235" s="24" t="str">
        <f>VLOOKUP(B235,教师基础数据!$B$2:$G4505,3,FALSE)</f>
        <v>思政部</v>
      </c>
      <c r="D235" s="24" t="str">
        <f>VLOOKUP(B235,教师基础数据!$B$2:$G501,4,FALSE)</f>
        <v>专职</v>
      </c>
      <c r="E235" s="24" t="str">
        <f>VLOOKUP(B235,教师基础数据!$B$2:$G4534,5,FALSE)</f>
        <v>大学生思想政治理论课教研室</v>
      </c>
      <c r="F235" s="22">
        <f t="shared" si="6"/>
        <v>0</v>
      </c>
      <c r="G235" s="25">
        <f>(IF(COUNTIF(课表!$C$169:$C$321,B235)&gt;=2,1,COUNTIF(课表!$C$169:$C$321,B235))+IF(COUNTIF(课表!$D$169:$D$321,B235)&gt;=2,1,COUNTIF(课表!D$169:$D$321,B235))+IF(COUNTIF(课表!$E$170:$E$321,B235)&gt;=2,1,COUNTIF(课表!$E$170:$E$321,B235))+IF(COUNTIF(课表!$F$169:$F$321,B235)&gt;=2,1,COUNTIF(课表!$F$169:$F$321,B235)))*2</f>
        <v>0</v>
      </c>
      <c r="H235" s="25">
        <f>(IF(COUNTIF(课表!$H$169:$H$321,B235)&gt;=2,1,COUNTIF(课表!$H$169:$H$321,B235))+IF(COUNTIF(课表!$I$169:$I$321,B235)&gt;=2,1,COUNTIF(课表!$I$169:$I$321,B235))+IF(COUNTIF(课表!$J$169:$J$321,B235)&gt;=2,1,COUNTIF(课表!$J$169:$J$321,B235))+IF(COUNTIF(课表!$K$169:$K$321,B235)&gt;=2,1,COUNTIF(课表!$K$170:$K$321,B235)))*2</f>
        <v>0</v>
      </c>
      <c r="I235" s="25">
        <f>(IF(COUNTIF(课表!$M$169:$M$321,B235)&gt;=2,1,COUNTIF(课表!$M$169:$M$321,B235))+IF(COUNTIF(课表!$N$169:$N$321,B235)&gt;=2,1,COUNTIF(课表!$N$169:$N$321,B235))+IF(COUNTIF(课表!$O$169:$O$321,B235)&gt;=2,1,COUNTIF(课表!$O$169:$O$321,B235))+IF(COUNTIF(课表!$P$169:$P$321,B235)&gt;=2,1,COUNTIF(课表!$P$169:$P$321,B235)))*2</f>
        <v>0</v>
      </c>
      <c r="J235" s="25">
        <f>(IF(COUNTIF(课表!$R$169:$R$321,B235)&gt;=2,1,COUNTIF(课表!$R$169:$R$321,B235))+IF(COUNTIF(课表!$S$169:$S$321,B235)&gt;=2,1,COUNTIF(课表!$S$169:$S$321,B235))+IF(COUNTIF(课表!$T$169:$T$321,B235)&gt;=2,1,COUNTIF(课表!$T$169:$T$321,B235))+IF(COUNTIF(课表!$U$169:$U$321,B235)&gt;=2,1,COUNTIF(课表!$U$169:$U$321,B235)))*2</f>
        <v>0</v>
      </c>
      <c r="K235" s="25">
        <f>(IF(COUNTIF(课表!$W$169:$W$321,B235)&gt;=2,1,COUNTIF(课表!$W$169:$W$321,B235))+IF(COUNTIF(课表!$X$169:$X$321,B235)&gt;=2,1,COUNTIF(课表!$X$169:$X$321,B235)))*2+(IF(COUNTIF(课表!$Y$169:$Y$321,B235)&gt;=2,1,COUNTIF(课表!$Y$169:$Y$321,B235))+IF(COUNTIF(课表!$Z$169:$Z$321,B235)&gt;=2,1,COUNTIF(课表!$Z$169:$Z$321,B235)))*2</f>
        <v>0</v>
      </c>
      <c r="L235" s="25">
        <f>(IF(COUNTIF(课表!$AA$169:$AA$321,B235)&gt;=2,1,COUNTIF(课表!$AA$169:$AA$321,B235))+IF(COUNTIF(课表!$AB$169:$AB$321,B235)&gt;=2,1,COUNTIF(课表!$AB$169:$AB$321,B235))+IF(COUNTIF(课表!$AC$169:$AC$321,B235)&gt;=2,1,COUNTIF(课表!$AC$169:$AC$321,B235))+IF(COUNTIF(课表!$AD$169:$AD$321,B235)&gt;=2,1,COUNTIF(课表!$AD$169:$AD$321,B235)))*2</f>
        <v>0</v>
      </c>
      <c r="M235" s="25">
        <f>(IF(COUNTIF(课表!$AE$169:$AE$321,B235)&gt;=2,1,COUNTIF(课表!$AE$169:$AE$321,B235))+IF(COUNTIF(课表!$AF$169:$AF$321,B235)&gt;=2,1,COUNTIF(课表!$AF$169:$AF$321,B235))+IF(COUNTIF(课表!$AG$169:$AG$321,B235)&gt;=2,1,COUNTIF(课表!$AG$169:$AG$321,B235))+IF(COUNTIF(课表!$AH$169:$AH$321,B235)&gt;=2,1,COUNTIF(课表!$AH$169:$AH$321,B235)))*2</f>
        <v>0</v>
      </c>
      <c r="N235" s="25">
        <f t="shared" si="7"/>
        <v>0</v>
      </c>
    </row>
    <row r="236" ht="20.1" customHeight="1" spans="1:14">
      <c r="A236" s="22">
        <v>234</v>
      </c>
      <c r="B236" s="23" t="s">
        <v>1239</v>
      </c>
      <c r="C236" s="24" t="str">
        <f>VLOOKUP(B236,教师基础数据!$B$2:$G4694,3,FALSE)</f>
        <v>思政部</v>
      </c>
      <c r="D236" s="24" t="str">
        <f>VLOOKUP(B236,教师基础数据!$B$2:$G622,4,FALSE)</f>
        <v>专职</v>
      </c>
      <c r="E236" s="24" t="str">
        <f>VLOOKUP(B236,教师基础数据!$B$2:$G4655,5,FALSE)</f>
        <v>大学生思想政治理论课教研室</v>
      </c>
      <c r="F236" s="22">
        <f t="shared" si="6"/>
        <v>1</v>
      </c>
      <c r="G236" s="25">
        <f>(IF(COUNTIF(课表!$C$169:$C$321,B236)&gt;=2,1,COUNTIF(课表!$C$169:$C$321,B236))+IF(COUNTIF(课表!$D$169:$D$321,B236)&gt;=2,1,COUNTIF(课表!D$169:$D$321,B236))+IF(COUNTIF(课表!$E$170:$E$321,B236)&gt;=2,1,COUNTIF(课表!$E$170:$E$321,B236))+IF(COUNTIF(课表!$F$169:$F$321,B236)&gt;=2,1,COUNTIF(课表!$F$169:$F$321,B236)))*2</f>
        <v>0</v>
      </c>
      <c r="H236" s="25">
        <f>(IF(COUNTIF(课表!$H$169:$H$321,B236)&gt;=2,1,COUNTIF(课表!$H$169:$H$321,B236))+IF(COUNTIF(课表!$I$169:$I$321,B236)&gt;=2,1,COUNTIF(课表!$I$169:$I$321,B236))+IF(COUNTIF(课表!$J$169:$J$321,B236)&gt;=2,1,COUNTIF(课表!$J$169:$J$321,B236))+IF(COUNTIF(课表!$K$169:$K$321,B236)&gt;=2,1,COUNTIF(课表!$K$170:$K$321,B236)))*2</f>
        <v>4</v>
      </c>
      <c r="I236" s="25">
        <f>(IF(COUNTIF(课表!$M$169:$M$321,B236)&gt;=2,1,COUNTIF(课表!$M$169:$M$321,B236))+IF(COUNTIF(课表!$N$169:$N$321,B236)&gt;=2,1,COUNTIF(课表!$N$169:$N$321,B236))+IF(COUNTIF(课表!$O$169:$O$321,B236)&gt;=2,1,COUNTIF(课表!$O$169:$O$321,B236))+IF(COUNTIF(课表!$P$169:$P$321,B236)&gt;=2,1,COUNTIF(课表!$P$169:$P$321,B236)))*2</f>
        <v>0</v>
      </c>
      <c r="J236" s="25">
        <f>(IF(COUNTIF(课表!$R$169:$R$321,B236)&gt;=2,1,COUNTIF(课表!$R$169:$R$321,B236))+IF(COUNTIF(课表!$S$169:$S$321,B236)&gt;=2,1,COUNTIF(课表!$S$169:$S$321,B236))+IF(COUNTIF(课表!$T$169:$T$321,B236)&gt;=2,1,COUNTIF(课表!$T$169:$T$321,B236))+IF(COUNTIF(课表!$U$169:$U$321,B236)&gt;=2,1,COUNTIF(课表!$U$169:$U$321,B236)))*2</f>
        <v>0</v>
      </c>
      <c r="K236" s="25">
        <f>(IF(COUNTIF(课表!$W$169:$W$321,B236)&gt;=2,1,COUNTIF(课表!$W$169:$W$321,B236))+IF(COUNTIF(课表!$X$169:$X$321,B236)&gt;=2,1,COUNTIF(课表!$X$169:$X$321,B236)))*2+(IF(COUNTIF(课表!$Y$169:$Y$321,B236)&gt;=2,1,COUNTIF(课表!$Y$169:$Y$321,B236))+IF(COUNTIF(课表!$Z$169:$Z$321,B236)&gt;=2,1,COUNTIF(课表!$Z$169:$Z$321,B236)))*2</f>
        <v>0</v>
      </c>
      <c r="L236" s="25">
        <f>(IF(COUNTIF(课表!$AA$169:$AA$321,B236)&gt;=2,1,COUNTIF(课表!$AA$169:$AA$321,B236))+IF(COUNTIF(课表!$AB$169:$AB$321,B236)&gt;=2,1,COUNTIF(课表!$AB$169:$AB$321,B236))+IF(COUNTIF(课表!$AC$169:$AC$321,B236)&gt;=2,1,COUNTIF(课表!$AC$169:$AC$321,B236))+IF(COUNTIF(课表!$AD$169:$AD$321,B236)&gt;=2,1,COUNTIF(课表!$AD$169:$AD$321,B236)))*2</f>
        <v>0</v>
      </c>
      <c r="M236" s="25">
        <f>(IF(COUNTIF(课表!$AE$169:$AE$321,B236)&gt;=2,1,COUNTIF(课表!$AE$169:$AE$321,B236))+IF(COUNTIF(课表!$AF$169:$AF$321,B236)&gt;=2,1,COUNTIF(课表!$AF$169:$AF$321,B236))+IF(COUNTIF(课表!$AG$169:$AG$321,B236)&gt;=2,1,COUNTIF(课表!$AG$169:$AG$321,B236))+IF(COUNTIF(课表!$AH$169:$AH$321,B236)&gt;=2,1,COUNTIF(课表!$AH$169:$AH$321,B236)))*2</f>
        <v>0</v>
      </c>
      <c r="N236" s="25">
        <f t="shared" si="7"/>
        <v>4</v>
      </c>
    </row>
    <row r="237" ht="20.1" customHeight="1" spans="1:14">
      <c r="A237" s="22">
        <v>235</v>
      </c>
      <c r="B237" s="26" t="s">
        <v>1271</v>
      </c>
      <c r="C237" s="24" t="str">
        <f>VLOOKUP(B237,教师基础数据!$B$2:$G4592,3,FALSE)</f>
        <v>思政部</v>
      </c>
      <c r="D237" s="24" t="str">
        <f>VLOOKUP(B237,教师基础数据!$B$2:$G624,4,FALSE)</f>
        <v>兼职</v>
      </c>
      <c r="E237" s="24" t="str">
        <f>VLOOKUP(B237,教师基础数据!$B$2:$G4657,5,FALSE)</f>
        <v>大学生心理健康与就业创业教研室</v>
      </c>
      <c r="F237" s="22">
        <f t="shared" si="6"/>
        <v>2</v>
      </c>
      <c r="G237" s="25">
        <f>(IF(COUNTIF(课表!$C$169:$C$321,B237)&gt;=2,1,COUNTIF(课表!$C$169:$C$321,B237))+IF(COUNTIF(课表!$D$169:$D$321,B237)&gt;=2,1,COUNTIF(课表!D$169:$D$321,B237))+IF(COUNTIF(课表!$E$170:$E$321,B237)&gt;=2,1,COUNTIF(课表!$E$170:$E$321,B237))+IF(COUNTIF(课表!$F$169:$F$321,B237)&gt;=2,1,COUNTIF(课表!$F$169:$F$321,B237)))*2</f>
        <v>4</v>
      </c>
      <c r="H237" s="25">
        <f>(IF(COUNTIF(课表!$H$169:$H$321,B237)&gt;=2,1,COUNTIF(课表!$H$169:$H$321,B237))+IF(COUNTIF(课表!$I$169:$I$321,B237)&gt;=2,1,COUNTIF(课表!$I$169:$I$321,B237))+IF(COUNTIF(课表!$J$169:$J$321,B237)&gt;=2,1,COUNTIF(课表!$J$169:$J$321,B237))+IF(COUNTIF(课表!$K$169:$K$321,B237)&gt;=2,1,COUNTIF(课表!$K$170:$K$321,B237)))*2</f>
        <v>0</v>
      </c>
      <c r="I237" s="25">
        <f>(IF(COUNTIF(课表!$M$169:$M$321,B237)&gt;=2,1,COUNTIF(课表!$M$169:$M$321,B237))+IF(COUNTIF(课表!$N$169:$N$321,B237)&gt;=2,1,COUNTIF(课表!$N$169:$N$321,B237))+IF(COUNTIF(课表!$O$169:$O$321,B237)&gt;=2,1,COUNTIF(课表!$O$169:$O$321,B237))+IF(COUNTIF(课表!$P$169:$P$321,B237)&gt;=2,1,COUNTIF(课表!$P$169:$P$321,B237)))*2</f>
        <v>4</v>
      </c>
      <c r="J237" s="25">
        <f>(IF(COUNTIF(课表!$R$169:$R$321,B237)&gt;=2,1,COUNTIF(课表!$R$169:$R$321,B237))+IF(COUNTIF(课表!$S$169:$S$321,B237)&gt;=2,1,COUNTIF(课表!$S$169:$S$321,B237))+IF(COUNTIF(课表!$T$169:$T$321,B237)&gt;=2,1,COUNTIF(课表!$T$169:$T$321,B237))+IF(COUNTIF(课表!$U$169:$U$321,B237)&gt;=2,1,COUNTIF(课表!$U$169:$U$321,B237)))*2</f>
        <v>0</v>
      </c>
      <c r="K237" s="25">
        <f>(IF(COUNTIF(课表!$W$169:$W$321,B237)&gt;=2,1,COUNTIF(课表!$W$169:$W$321,B237))+IF(COUNTIF(课表!$X$169:$X$321,B237)&gt;=2,1,COUNTIF(课表!$X$169:$X$321,B237)))*2+(IF(COUNTIF(课表!$Y$169:$Y$321,B237)&gt;=2,1,COUNTIF(课表!$Y$169:$Y$321,B237))+IF(COUNTIF(课表!$Z$169:$Z$321,B237)&gt;=2,1,COUNTIF(课表!$Z$169:$Z$321,B237)))*2</f>
        <v>0</v>
      </c>
      <c r="L237" s="25">
        <f>(IF(COUNTIF(课表!$AA$169:$AA$321,B237)&gt;=2,1,COUNTIF(课表!$AA$169:$AA$321,B237))+IF(COUNTIF(课表!$AB$169:$AB$321,B237)&gt;=2,1,COUNTIF(课表!$AB$169:$AB$321,B237))+IF(COUNTIF(课表!$AC$169:$AC$321,B237)&gt;=2,1,COUNTIF(课表!$AC$169:$AC$321,B237))+IF(COUNTIF(课表!$AD$169:$AD$321,B237)&gt;=2,1,COUNTIF(课表!$AD$169:$AD$321,B237)))*2</f>
        <v>0</v>
      </c>
      <c r="M237" s="25">
        <f>(IF(COUNTIF(课表!$AE$169:$AE$321,B237)&gt;=2,1,COUNTIF(课表!$AE$169:$AE$321,B237))+IF(COUNTIF(课表!$AF$169:$AF$321,B237)&gt;=2,1,COUNTIF(课表!$AF$169:$AF$321,B237))+IF(COUNTIF(课表!$AG$169:$AG$321,B237)&gt;=2,1,COUNTIF(课表!$AG$169:$AG$321,B237))+IF(COUNTIF(课表!$AH$169:$AH$321,B237)&gt;=2,1,COUNTIF(课表!$AH$169:$AH$321,B237)))*2</f>
        <v>0</v>
      </c>
      <c r="N237" s="25">
        <f t="shared" si="7"/>
        <v>8</v>
      </c>
    </row>
    <row r="238" ht="20.1" customHeight="1" spans="1:14">
      <c r="A238" s="22">
        <v>236</v>
      </c>
      <c r="B238" s="26" t="s">
        <v>1257</v>
      </c>
      <c r="C238" s="24" t="str">
        <f>VLOOKUP(B238,教师基础数据!$B$2:$G4767,3,FALSE)</f>
        <v>思政部</v>
      </c>
      <c r="D238" s="24" t="str">
        <f>VLOOKUP(B238,教师基础数据!$B$2:$G439,4,FALSE)</f>
        <v>兼职</v>
      </c>
      <c r="E238" s="24" t="str">
        <f>VLOOKUP(B238,教师基础数据!$B$2:$G4472,5,FALSE)</f>
        <v>大学生心理健康与就业创业教研室</v>
      </c>
      <c r="F238" s="22">
        <f t="shared" si="6"/>
        <v>3</v>
      </c>
      <c r="G238" s="25">
        <f>(IF(COUNTIF(课表!$C$169:$C$321,B238)&gt;=2,1,COUNTIF(课表!$C$169:$C$321,B238))+IF(COUNTIF(课表!$D$169:$D$321,B238)&gt;=2,1,COUNTIF(课表!D$169:$D$321,B238))+IF(COUNTIF(课表!$E$170:$E$321,B238)&gt;=2,1,COUNTIF(课表!$E$170:$E$321,B238))+IF(COUNTIF(课表!$F$169:$F$321,B238)&gt;=2,1,COUNTIF(课表!$F$169:$F$321,B238)))*2</f>
        <v>4</v>
      </c>
      <c r="H238" s="25">
        <f>(IF(COUNTIF(课表!$H$169:$H$321,B238)&gt;=2,1,COUNTIF(课表!$H$169:$H$321,B238))+IF(COUNTIF(课表!$I$169:$I$321,B238)&gt;=2,1,COUNTIF(课表!$I$169:$I$321,B238))+IF(COUNTIF(课表!$J$169:$J$321,B238)&gt;=2,1,COUNTIF(课表!$J$169:$J$321,B238))+IF(COUNTIF(课表!$K$169:$K$321,B238)&gt;=2,1,COUNTIF(课表!$K$170:$K$321,B238)))*2</f>
        <v>0</v>
      </c>
      <c r="I238" s="25">
        <f>(IF(COUNTIF(课表!$M$169:$M$321,B238)&gt;=2,1,COUNTIF(课表!$M$169:$M$321,B238))+IF(COUNTIF(课表!$N$169:$N$321,B238)&gt;=2,1,COUNTIF(课表!$N$169:$N$321,B238))+IF(COUNTIF(课表!$O$169:$O$321,B238)&gt;=2,1,COUNTIF(课表!$O$169:$O$321,B238))+IF(COUNTIF(课表!$P$169:$P$321,B238)&gt;=2,1,COUNTIF(课表!$P$169:$P$321,B238)))*2</f>
        <v>2</v>
      </c>
      <c r="J238" s="25">
        <f>(IF(COUNTIF(课表!$R$169:$R$321,B238)&gt;=2,1,COUNTIF(课表!$R$169:$R$321,B238))+IF(COUNTIF(课表!$S$169:$S$321,B238)&gt;=2,1,COUNTIF(课表!$S$169:$S$321,B238))+IF(COUNTIF(课表!$T$169:$T$321,B238)&gt;=2,1,COUNTIF(课表!$T$169:$T$321,B238))+IF(COUNTIF(课表!$U$169:$U$321,B238)&gt;=2,1,COUNTIF(课表!$U$169:$U$321,B238)))*2</f>
        <v>4</v>
      </c>
      <c r="K238" s="25">
        <f>(IF(COUNTIF(课表!$W$169:$W$321,B238)&gt;=2,1,COUNTIF(课表!$W$169:$W$321,B238))+IF(COUNTIF(课表!$X$169:$X$321,B238)&gt;=2,1,COUNTIF(课表!$X$169:$X$321,B238)))*2+(IF(COUNTIF(课表!$Y$169:$Y$321,B238)&gt;=2,1,COUNTIF(课表!$Y$169:$Y$321,B238))+IF(COUNTIF(课表!$Z$169:$Z$321,B238)&gt;=2,1,COUNTIF(课表!$Z$169:$Z$321,B238)))*2</f>
        <v>0</v>
      </c>
      <c r="L238" s="25">
        <f>(IF(COUNTIF(课表!$AA$169:$AA$321,B238)&gt;=2,1,COUNTIF(课表!$AA$169:$AA$321,B238))+IF(COUNTIF(课表!$AB$169:$AB$321,B238)&gt;=2,1,COUNTIF(课表!$AB$169:$AB$321,B238))+IF(COUNTIF(课表!$AC$169:$AC$321,B238)&gt;=2,1,COUNTIF(课表!$AC$169:$AC$321,B238))+IF(COUNTIF(课表!$AD$169:$AD$321,B238)&gt;=2,1,COUNTIF(课表!$AD$169:$AD$321,B238)))*2</f>
        <v>0</v>
      </c>
      <c r="M238" s="25">
        <f>(IF(COUNTIF(课表!$AE$169:$AE$321,B238)&gt;=2,1,COUNTIF(课表!$AE$169:$AE$321,B238))+IF(COUNTIF(课表!$AF$169:$AF$321,B238)&gt;=2,1,COUNTIF(课表!$AF$169:$AF$321,B238))+IF(COUNTIF(课表!$AG$169:$AG$321,B238)&gt;=2,1,COUNTIF(课表!$AG$169:$AG$321,B238))+IF(COUNTIF(课表!$AH$169:$AH$321,B238)&gt;=2,1,COUNTIF(课表!$AH$169:$AH$321,B238)))*2</f>
        <v>0</v>
      </c>
      <c r="N238" s="25">
        <f t="shared" si="7"/>
        <v>10</v>
      </c>
    </row>
    <row r="239" ht="20.1" customHeight="1" spans="1:14">
      <c r="A239" s="22">
        <v>237</v>
      </c>
      <c r="B239" s="26" t="s">
        <v>1265</v>
      </c>
      <c r="C239" s="24" t="str">
        <f>VLOOKUP(B239,教师基础数据!$B$2:$G4812,3,FALSE)</f>
        <v>思政部</v>
      </c>
      <c r="D239" s="24" t="str">
        <f>VLOOKUP(B239,教师基础数据!$B$2:$G565,4,FALSE)</f>
        <v>专职</v>
      </c>
      <c r="E239" s="24" t="str">
        <f>VLOOKUP(B239,教师基础数据!$B$2:$G4598,5,FALSE)</f>
        <v>大学生心理健康与就业创业教研室</v>
      </c>
      <c r="F239" s="22">
        <f t="shared" si="6"/>
        <v>4</v>
      </c>
      <c r="G239" s="25">
        <f>(IF(COUNTIF(课表!$C$169:$C$321,B239)&gt;=2,1,COUNTIF(课表!$C$169:$C$321,B239))+IF(COUNTIF(课表!$D$169:$D$321,B239)&gt;=2,1,COUNTIF(课表!D$169:$D$321,B239))+IF(COUNTIF(课表!$E$170:$E$321,B239)&gt;=2,1,COUNTIF(课表!$E$170:$E$321,B239))+IF(COUNTIF(课表!$F$169:$F$321,B239)&gt;=2,1,COUNTIF(课表!$F$169:$F$321,B239)))*2</f>
        <v>0</v>
      </c>
      <c r="H239" s="25">
        <f>(IF(COUNTIF(课表!$H$169:$H$321,B239)&gt;=2,1,COUNTIF(课表!$H$169:$H$321,B239))+IF(COUNTIF(课表!$I$169:$I$321,B239)&gt;=2,1,COUNTIF(课表!$I$169:$I$321,B239))+IF(COUNTIF(课表!$J$169:$J$321,B239)&gt;=2,1,COUNTIF(课表!$J$169:$J$321,B239))+IF(COUNTIF(课表!$K$169:$K$321,B239)&gt;=2,1,COUNTIF(课表!$K$170:$K$321,B239)))*2</f>
        <v>4</v>
      </c>
      <c r="I239" s="25">
        <f>(IF(COUNTIF(课表!$M$169:$M$321,B239)&gt;=2,1,COUNTIF(课表!$M$169:$M$321,B239))+IF(COUNTIF(课表!$N$169:$N$321,B239)&gt;=2,1,COUNTIF(课表!$N$169:$N$321,B239))+IF(COUNTIF(课表!$O$169:$O$321,B239)&gt;=2,1,COUNTIF(课表!$O$169:$O$321,B239))+IF(COUNTIF(课表!$P$169:$P$321,B239)&gt;=2,1,COUNTIF(课表!$P$169:$P$321,B239)))*2</f>
        <v>4</v>
      </c>
      <c r="J239" s="25">
        <f>(IF(COUNTIF(课表!$R$169:$R$321,B239)&gt;=2,1,COUNTIF(课表!$R$169:$R$321,B239))+IF(COUNTIF(课表!$S$169:$S$321,B239)&gt;=2,1,COUNTIF(课表!$S$169:$S$321,B239))+IF(COUNTIF(课表!$T$169:$T$321,B239)&gt;=2,1,COUNTIF(课表!$T$169:$T$321,B239))+IF(COUNTIF(课表!$U$169:$U$321,B239)&gt;=2,1,COUNTIF(课表!$U$169:$U$321,B239)))*2</f>
        <v>4</v>
      </c>
      <c r="K239" s="25">
        <f>(IF(COUNTIF(课表!$W$169:$W$321,B239)&gt;=2,1,COUNTIF(课表!$W$169:$W$321,B239))+IF(COUNTIF(课表!$X$169:$X$321,B239)&gt;=2,1,COUNTIF(课表!$X$169:$X$321,B239)))*2+(IF(COUNTIF(课表!$Y$169:$Y$321,B239)&gt;=2,1,COUNTIF(课表!$Y$169:$Y$321,B239))+IF(COUNTIF(课表!$Z$169:$Z$321,B239)&gt;=2,1,COUNTIF(课表!$Z$169:$Z$321,B239)))*2</f>
        <v>4</v>
      </c>
      <c r="L239" s="25">
        <f>(IF(COUNTIF(课表!$AA$169:$AA$321,B239)&gt;=2,1,COUNTIF(课表!$AA$169:$AA$321,B239))+IF(COUNTIF(课表!$AB$169:$AB$321,B239)&gt;=2,1,COUNTIF(课表!$AB$169:$AB$321,B239))+IF(COUNTIF(课表!$AC$169:$AC$321,B239)&gt;=2,1,COUNTIF(课表!$AC$169:$AC$321,B239))+IF(COUNTIF(课表!$AD$169:$AD$321,B239)&gt;=2,1,COUNTIF(课表!$AD$169:$AD$321,B239)))*2</f>
        <v>0</v>
      </c>
      <c r="M239" s="25">
        <f>(IF(COUNTIF(课表!$AE$169:$AE$321,B239)&gt;=2,1,COUNTIF(课表!$AE$169:$AE$321,B239))+IF(COUNTIF(课表!$AF$169:$AF$321,B239)&gt;=2,1,COUNTIF(课表!$AF$169:$AF$321,B239))+IF(COUNTIF(课表!$AG$169:$AG$321,B239)&gt;=2,1,COUNTIF(课表!$AG$169:$AG$321,B239))+IF(COUNTIF(课表!$AH$169:$AH$321,B239)&gt;=2,1,COUNTIF(课表!$AH$169:$AH$321,B239)))*2</f>
        <v>0</v>
      </c>
      <c r="N239" s="25">
        <f t="shared" si="7"/>
        <v>16</v>
      </c>
    </row>
    <row r="240" ht="20.1" customHeight="1" spans="1:14">
      <c r="A240" s="22">
        <v>238</v>
      </c>
      <c r="B240" s="23" t="s">
        <v>1653</v>
      </c>
      <c r="C240" s="24" t="str">
        <f>VLOOKUP(B240,教师基础数据!$B$2:$G4501,3,FALSE)</f>
        <v>思政部</v>
      </c>
      <c r="D240" s="24" t="str">
        <f>VLOOKUP(B240,教师基础数据!$B$2:$G443,4,FALSE)</f>
        <v>专职</v>
      </c>
      <c r="E240" s="24" t="str">
        <f>VLOOKUP(B240,教师基础数据!$B$2:$G4476,5,FALSE)</f>
        <v>大学生心理健康与就业创业教研室</v>
      </c>
      <c r="F240" s="22">
        <f t="shared" si="6"/>
        <v>0</v>
      </c>
      <c r="G240" s="25">
        <f>(IF(COUNTIF(课表!$C$169:$C$321,B240)&gt;=2,1,COUNTIF(课表!$C$169:$C$321,B240))+IF(COUNTIF(课表!$D$169:$D$321,B240)&gt;=2,1,COUNTIF(课表!D$169:$D$321,B240))+IF(COUNTIF(课表!$E$170:$E$321,B240)&gt;=2,1,COUNTIF(课表!$E$170:$E$321,B240))+IF(COUNTIF(课表!$F$169:$F$321,B240)&gt;=2,1,COUNTIF(课表!$F$169:$F$321,B240)))*2</f>
        <v>0</v>
      </c>
      <c r="H240" s="25">
        <f>(IF(COUNTIF(课表!$H$169:$H$321,B240)&gt;=2,1,COUNTIF(课表!$H$169:$H$321,B240))+IF(COUNTIF(课表!$I$169:$I$321,B240)&gt;=2,1,COUNTIF(课表!$I$169:$I$321,B240))+IF(COUNTIF(课表!$J$169:$J$321,B240)&gt;=2,1,COUNTIF(课表!$J$169:$J$321,B240))+IF(COUNTIF(课表!$K$169:$K$321,B240)&gt;=2,1,COUNTIF(课表!$K$170:$K$321,B240)))*2</f>
        <v>0</v>
      </c>
      <c r="I240" s="25">
        <f>(IF(COUNTIF(课表!$M$169:$M$321,B240)&gt;=2,1,COUNTIF(课表!$M$169:$M$321,B240))+IF(COUNTIF(课表!$N$169:$N$321,B240)&gt;=2,1,COUNTIF(课表!$N$169:$N$321,B240))+IF(COUNTIF(课表!$O$169:$O$321,B240)&gt;=2,1,COUNTIF(课表!$O$169:$O$321,B240))+IF(COUNTIF(课表!$P$169:$P$321,B240)&gt;=2,1,COUNTIF(课表!$P$169:$P$321,B240)))*2</f>
        <v>0</v>
      </c>
      <c r="J240" s="25">
        <f>(IF(COUNTIF(课表!$R$169:$R$321,B240)&gt;=2,1,COUNTIF(课表!$R$169:$R$321,B240))+IF(COUNTIF(课表!$S$169:$S$321,B240)&gt;=2,1,COUNTIF(课表!$S$169:$S$321,B240))+IF(COUNTIF(课表!$T$169:$T$321,B240)&gt;=2,1,COUNTIF(课表!$T$169:$T$321,B240))+IF(COUNTIF(课表!$U$169:$U$321,B240)&gt;=2,1,COUNTIF(课表!$U$169:$U$321,B240)))*2</f>
        <v>0</v>
      </c>
      <c r="K240" s="25">
        <f>(IF(COUNTIF(课表!$W$169:$W$321,B240)&gt;=2,1,COUNTIF(课表!$W$169:$W$321,B240))+IF(COUNTIF(课表!$X$169:$X$321,B240)&gt;=2,1,COUNTIF(课表!$X$169:$X$321,B240)))*2+(IF(COUNTIF(课表!$Y$169:$Y$321,B240)&gt;=2,1,COUNTIF(课表!$Y$169:$Y$321,B240))+IF(COUNTIF(课表!$Z$169:$Z$321,B240)&gt;=2,1,COUNTIF(课表!$Z$169:$Z$321,B240)))*2</f>
        <v>0</v>
      </c>
      <c r="L240" s="25">
        <f>(IF(COUNTIF(课表!$AA$169:$AA$321,B240)&gt;=2,1,COUNTIF(课表!$AA$169:$AA$321,B240))+IF(COUNTIF(课表!$AB$169:$AB$321,B240)&gt;=2,1,COUNTIF(课表!$AB$169:$AB$321,B240))+IF(COUNTIF(课表!$AC$169:$AC$321,B240)&gt;=2,1,COUNTIF(课表!$AC$169:$AC$321,B240))+IF(COUNTIF(课表!$AD$169:$AD$321,B240)&gt;=2,1,COUNTIF(课表!$AD$169:$AD$321,B240)))*2</f>
        <v>0</v>
      </c>
      <c r="M240" s="25">
        <f>(IF(COUNTIF(课表!$AE$169:$AE$321,B240)&gt;=2,1,COUNTIF(课表!$AE$169:$AE$321,B240))+IF(COUNTIF(课表!$AF$169:$AF$321,B240)&gt;=2,1,COUNTIF(课表!$AF$169:$AF$321,B240))+IF(COUNTIF(课表!$AG$169:$AG$321,B240)&gt;=2,1,COUNTIF(课表!$AG$169:$AG$321,B240))+IF(COUNTIF(课表!$AH$169:$AH$321,B240)&gt;=2,1,COUNTIF(课表!$AH$169:$AH$321,B240)))*2</f>
        <v>0</v>
      </c>
      <c r="N240" s="25">
        <f t="shared" si="7"/>
        <v>0</v>
      </c>
    </row>
    <row r="241" ht="20.1" customHeight="1" spans="1:14">
      <c r="A241" s="22">
        <v>239</v>
      </c>
      <c r="B241" s="26" t="s">
        <v>969</v>
      </c>
      <c r="C241" s="24" t="str">
        <f>VLOOKUP(B241,教师基础数据!$B$2:$G4504,3,FALSE)</f>
        <v>思政部</v>
      </c>
      <c r="D241" s="24" t="str">
        <f>VLOOKUP(B241,教师基础数据!$B$2:$G572,4,FALSE)</f>
        <v>专职</v>
      </c>
      <c r="E241" s="24" t="str">
        <f>VLOOKUP(B241,教师基础数据!$B$2:$G4605,5,FALSE)</f>
        <v>大学生心理健康与就业创业教研室</v>
      </c>
      <c r="F241" s="22">
        <f t="shared" si="6"/>
        <v>2</v>
      </c>
      <c r="G241" s="25">
        <f>(IF(COUNTIF(课表!$C$169:$C$321,B241)&gt;=2,1,COUNTIF(课表!$C$169:$C$321,B241))+IF(COUNTIF(课表!$D$169:$D$321,B241)&gt;=2,1,COUNTIF(课表!D$169:$D$321,B241))+IF(COUNTIF(课表!$E$170:$E$321,B241)&gt;=2,1,COUNTIF(课表!$E$170:$E$321,B241))+IF(COUNTIF(课表!$F$169:$F$321,B241)&gt;=2,1,COUNTIF(课表!$F$169:$F$321,B241)))*2</f>
        <v>4</v>
      </c>
      <c r="H241" s="25">
        <f>(IF(COUNTIF(课表!$H$169:$H$321,B241)&gt;=2,1,COUNTIF(课表!$H$169:$H$321,B241))+IF(COUNTIF(课表!$I$169:$I$321,B241)&gt;=2,1,COUNTIF(课表!$I$169:$I$321,B241))+IF(COUNTIF(课表!$J$169:$J$321,B241)&gt;=2,1,COUNTIF(课表!$J$169:$J$321,B241))+IF(COUNTIF(课表!$K$169:$K$321,B241)&gt;=2,1,COUNTIF(课表!$K$170:$K$321,B241)))*2</f>
        <v>4</v>
      </c>
      <c r="I241" s="25">
        <f>(IF(COUNTIF(课表!$M$169:$M$321,B241)&gt;=2,1,COUNTIF(课表!$M$169:$M$321,B241))+IF(COUNTIF(课表!$N$169:$N$321,B241)&gt;=2,1,COUNTIF(课表!$N$169:$N$321,B241))+IF(COUNTIF(课表!$O$169:$O$321,B241)&gt;=2,1,COUNTIF(课表!$O$169:$O$321,B241))+IF(COUNTIF(课表!$P$169:$P$321,B241)&gt;=2,1,COUNTIF(课表!$P$169:$P$321,B241)))*2</f>
        <v>0</v>
      </c>
      <c r="J241" s="25">
        <f>(IF(COUNTIF(课表!$R$169:$R$321,B241)&gt;=2,1,COUNTIF(课表!$R$169:$R$321,B241))+IF(COUNTIF(课表!$S$169:$S$321,B241)&gt;=2,1,COUNTIF(课表!$S$169:$S$321,B241))+IF(COUNTIF(课表!$T$169:$T$321,B241)&gt;=2,1,COUNTIF(课表!$T$169:$T$321,B241))+IF(COUNTIF(课表!$U$169:$U$321,B241)&gt;=2,1,COUNTIF(课表!$U$169:$U$321,B241)))*2</f>
        <v>0</v>
      </c>
      <c r="K241" s="25">
        <f>(IF(COUNTIF(课表!$W$169:$W$321,B241)&gt;=2,1,COUNTIF(课表!$W$169:$W$321,B241))+IF(COUNTIF(课表!$X$169:$X$321,B241)&gt;=2,1,COUNTIF(课表!$X$169:$X$321,B241)))*2+(IF(COUNTIF(课表!$Y$169:$Y$321,B241)&gt;=2,1,COUNTIF(课表!$Y$169:$Y$321,B241))+IF(COUNTIF(课表!$Z$169:$Z$321,B241)&gt;=2,1,COUNTIF(课表!$Z$169:$Z$321,B241)))*2</f>
        <v>0</v>
      </c>
      <c r="L241" s="25">
        <f>(IF(COUNTIF(课表!$AA$169:$AA$321,B241)&gt;=2,1,COUNTIF(课表!$AA$169:$AA$321,B241))+IF(COUNTIF(课表!$AB$169:$AB$321,B241)&gt;=2,1,COUNTIF(课表!$AB$169:$AB$321,B241))+IF(COUNTIF(课表!$AC$169:$AC$321,B241)&gt;=2,1,COUNTIF(课表!$AC$169:$AC$321,B241))+IF(COUNTIF(课表!$AD$169:$AD$321,B241)&gt;=2,1,COUNTIF(课表!$AD$169:$AD$321,B241)))*2</f>
        <v>0</v>
      </c>
      <c r="M241" s="25">
        <f>(IF(COUNTIF(课表!$AE$169:$AE$321,B241)&gt;=2,1,COUNTIF(课表!$AE$169:$AE$321,B241))+IF(COUNTIF(课表!$AF$169:$AF$321,B241)&gt;=2,1,COUNTIF(课表!$AF$169:$AF$321,B241))+IF(COUNTIF(课表!$AG$169:$AG$321,B241)&gt;=2,1,COUNTIF(课表!$AG$169:$AG$321,B241))+IF(COUNTIF(课表!$AH$169:$AH$321,B241)&gt;=2,1,COUNTIF(课表!$AH$169:$AH$321,B241)))*2</f>
        <v>0</v>
      </c>
      <c r="N241" s="25">
        <f t="shared" si="7"/>
        <v>8</v>
      </c>
    </row>
    <row r="242" ht="20.1" customHeight="1" spans="1:14">
      <c r="A242" s="22">
        <v>240</v>
      </c>
      <c r="B242" s="23" t="s">
        <v>1394</v>
      </c>
      <c r="C242" s="24" t="str">
        <f>VLOOKUP(B242,教师基础数据!$B$2:$G4641,3,FALSE)</f>
        <v>信艺系</v>
      </c>
      <c r="D242" s="24" t="str">
        <f>VLOOKUP(B242,教师基础数据!$B$2:$G480,4,FALSE)</f>
        <v>兼职</v>
      </c>
      <c r="E242" s="24" t="str">
        <f>VLOOKUP(B242,教师基础数据!$B$2:$G4513,5,FALSE)</f>
        <v>计应教研室</v>
      </c>
      <c r="F242" s="22">
        <f t="shared" si="6"/>
        <v>3</v>
      </c>
      <c r="G242" s="25">
        <f>(IF(COUNTIF(课表!$C$169:$C$321,B242)&gt;=2,1,COUNTIF(课表!$C$169:$C$321,B242))+IF(COUNTIF(课表!$D$169:$D$321,B242)&gt;=2,1,COUNTIF(课表!D$169:$D$321,B242))+IF(COUNTIF(课表!$E$170:$E$321,B242)&gt;=2,1,COUNTIF(课表!$E$170:$E$321,B242))+IF(COUNTIF(课表!$F$169:$F$321,B242)&gt;=2,1,COUNTIF(课表!$F$169:$F$321,B242)))*2</f>
        <v>0</v>
      </c>
      <c r="H242" s="25">
        <f>(IF(COUNTIF(课表!$H$169:$H$321,B242)&gt;=2,1,COUNTIF(课表!$H$169:$H$321,B242))+IF(COUNTIF(课表!$I$169:$I$321,B242)&gt;=2,1,COUNTIF(课表!$I$169:$I$321,B242))+IF(COUNTIF(课表!$J$169:$J$321,B242)&gt;=2,1,COUNTIF(课表!$J$169:$J$321,B242))+IF(COUNTIF(课表!$K$169:$K$321,B242)&gt;=2,1,COUNTIF(课表!$K$170:$K$321,B242)))*2</f>
        <v>4</v>
      </c>
      <c r="I242" s="25">
        <f>(IF(COUNTIF(课表!$M$169:$M$321,B242)&gt;=2,1,COUNTIF(课表!$M$169:$M$321,B242))+IF(COUNTIF(课表!$N$169:$N$321,B242)&gt;=2,1,COUNTIF(课表!$N$169:$N$321,B242))+IF(COUNTIF(课表!$O$169:$O$321,B242)&gt;=2,1,COUNTIF(课表!$O$169:$O$321,B242))+IF(COUNTIF(课表!$P$169:$P$321,B242)&gt;=2,1,COUNTIF(课表!$P$169:$P$321,B242)))*2</f>
        <v>4</v>
      </c>
      <c r="J242" s="25">
        <f>(IF(COUNTIF(课表!$R$169:$R$321,B242)&gt;=2,1,COUNTIF(课表!$R$169:$R$321,B242))+IF(COUNTIF(课表!$S$169:$S$321,B242)&gt;=2,1,COUNTIF(课表!$S$169:$S$321,B242))+IF(COUNTIF(课表!$T$169:$T$321,B242)&gt;=2,1,COUNTIF(课表!$T$169:$T$321,B242))+IF(COUNTIF(课表!$U$169:$U$321,B242)&gt;=2,1,COUNTIF(课表!$U$169:$U$321,B242)))*2</f>
        <v>4</v>
      </c>
      <c r="K242" s="25">
        <f>(IF(COUNTIF(课表!$W$169:$W$321,B242)&gt;=2,1,COUNTIF(课表!$W$169:$W$321,B242))+IF(COUNTIF(课表!$X$169:$X$321,B242)&gt;=2,1,COUNTIF(课表!$X$169:$X$321,B242)))*2+(IF(COUNTIF(课表!$Y$169:$Y$321,B242)&gt;=2,1,COUNTIF(课表!$Y$169:$Y$321,B242))+IF(COUNTIF(课表!$Z$169:$Z$321,B242)&gt;=2,1,COUNTIF(课表!$Z$169:$Z$321,B242)))*2</f>
        <v>0</v>
      </c>
      <c r="L242" s="25">
        <f>(IF(COUNTIF(课表!$AA$169:$AA$321,B242)&gt;=2,1,COUNTIF(课表!$AA$169:$AA$321,B242))+IF(COUNTIF(课表!$AB$169:$AB$321,B242)&gt;=2,1,COUNTIF(课表!$AB$169:$AB$321,B242))+IF(COUNTIF(课表!$AC$169:$AC$321,B242)&gt;=2,1,COUNTIF(课表!$AC$169:$AC$321,B242))+IF(COUNTIF(课表!$AD$169:$AD$321,B242)&gt;=2,1,COUNTIF(课表!$AD$169:$AD$321,B242)))*2</f>
        <v>0</v>
      </c>
      <c r="M242" s="25">
        <f>(IF(COUNTIF(课表!$AE$169:$AE$321,B242)&gt;=2,1,COUNTIF(课表!$AE$169:$AE$321,B242))+IF(COUNTIF(课表!$AF$169:$AF$321,B242)&gt;=2,1,COUNTIF(课表!$AF$169:$AF$321,B242))+IF(COUNTIF(课表!$AG$169:$AG$321,B242)&gt;=2,1,COUNTIF(课表!$AG$169:$AG$321,B242))+IF(COUNTIF(课表!$AH$169:$AH$321,B242)&gt;=2,1,COUNTIF(课表!$AH$169:$AH$321,B242)))*2</f>
        <v>0</v>
      </c>
      <c r="N242" s="25">
        <f t="shared" si="7"/>
        <v>12</v>
      </c>
    </row>
    <row r="243" ht="20.1" customHeight="1" spans="1:14">
      <c r="A243" s="22">
        <v>241</v>
      </c>
      <c r="B243" s="23" t="s">
        <v>1400</v>
      </c>
      <c r="C243" s="24" t="str">
        <f>VLOOKUP(B243,教师基础数据!$B$2:$G4715,3,FALSE)</f>
        <v>信艺系</v>
      </c>
      <c r="D243" s="24" t="str">
        <f>VLOOKUP(B243,教师基础数据!$B$2:$G599,4,FALSE)</f>
        <v>兼职</v>
      </c>
      <c r="E243" s="24" t="str">
        <f>VLOOKUP(B243,教师基础数据!$B$2:$G4632,5,FALSE)</f>
        <v>计应教研室</v>
      </c>
      <c r="F243" s="22">
        <f t="shared" si="6"/>
        <v>1</v>
      </c>
      <c r="G243" s="25">
        <f>(IF(COUNTIF(课表!$C$169:$C$321,B243)&gt;=2,1,COUNTIF(课表!$C$169:$C$321,B243))+IF(COUNTIF(课表!$D$169:$D$321,B243)&gt;=2,1,COUNTIF(课表!D$169:$D$321,B243))+IF(COUNTIF(课表!$E$170:$E$321,B243)&gt;=2,1,COUNTIF(课表!$E$170:$E$321,B243))+IF(COUNTIF(课表!$F$169:$F$321,B243)&gt;=2,1,COUNTIF(课表!$F$169:$F$321,B243)))*2</f>
        <v>0</v>
      </c>
      <c r="H243" s="25">
        <f>(IF(COUNTIF(课表!$H$169:$H$321,B243)&gt;=2,1,COUNTIF(课表!$H$169:$H$321,B243))+IF(COUNTIF(课表!$I$169:$I$321,B243)&gt;=2,1,COUNTIF(课表!$I$169:$I$321,B243))+IF(COUNTIF(课表!$J$169:$J$321,B243)&gt;=2,1,COUNTIF(课表!$J$169:$J$321,B243))+IF(COUNTIF(课表!$K$169:$K$321,B243)&gt;=2,1,COUNTIF(课表!$K$170:$K$321,B243)))*2</f>
        <v>0</v>
      </c>
      <c r="I243" s="25">
        <v>4</v>
      </c>
      <c r="J243" s="25">
        <f>(IF(COUNTIF(课表!$R$169:$R$321,B243)&gt;=2,1,COUNTIF(课表!$R$169:$R$321,B243))+IF(COUNTIF(课表!$S$169:$S$321,B243)&gt;=2,1,COUNTIF(课表!$S$169:$S$321,B243))+IF(COUNTIF(课表!$T$169:$T$321,B243)&gt;=2,1,COUNTIF(课表!$T$169:$T$321,B243))+IF(COUNTIF(课表!$U$169:$U$321,B243)&gt;=2,1,COUNTIF(课表!$U$169:$U$321,B243)))*2</f>
        <v>0</v>
      </c>
      <c r="K243" s="25">
        <f>(IF(COUNTIF(课表!$W$169:$W$321,B243)&gt;=2,1,COUNTIF(课表!$W$169:$W$321,B243))+IF(COUNTIF(课表!$X$169:$X$321,B243)&gt;=2,1,COUNTIF(课表!$X$169:$X$321,B243)))*2+(IF(COUNTIF(课表!$Y$169:$Y$321,B243)&gt;=2,1,COUNTIF(课表!$Y$169:$Y$321,B243))+IF(COUNTIF(课表!$Z$169:$Z$321,B243)&gt;=2,1,COUNTIF(课表!$Z$169:$Z$321,B243)))*2</f>
        <v>0</v>
      </c>
      <c r="L243" s="25">
        <f>(IF(COUNTIF(课表!$AA$169:$AA$321,B243)&gt;=2,1,COUNTIF(课表!$AA$169:$AA$321,B243))+IF(COUNTIF(课表!$AB$169:$AB$321,B243)&gt;=2,1,COUNTIF(课表!$AB$169:$AB$321,B243))+IF(COUNTIF(课表!$AC$169:$AC$321,B243)&gt;=2,1,COUNTIF(课表!$AC$169:$AC$321,B243))+IF(COUNTIF(课表!$AD$169:$AD$321,B243)&gt;=2,1,COUNTIF(课表!$AD$169:$AD$321,B243)))*2</f>
        <v>0</v>
      </c>
      <c r="M243" s="25">
        <f>(IF(COUNTIF(课表!$AE$169:$AE$321,B243)&gt;=2,1,COUNTIF(课表!$AE$169:$AE$321,B243))+IF(COUNTIF(课表!$AF$169:$AF$321,B243)&gt;=2,1,COUNTIF(课表!$AF$169:$AF$321,B243))+IF(COUNTIF(课表!$AG$169:$AG$321,B243)&gt;=2,1,COUNTIF(课表!$AG$169:$AG$321,B243))+IF(COUNTIF(课表!$AH$169:$AH$321,B243)&gt;=2,1,COUNTIF(课表!$AH$169:$AH$321,B243)))*2</f>
        <v>4</v>
      </c>
      <c r="N243" s="25">
        <f t="shared" si="7"/>
        <v>8</v>
      </c>
    </row>
    <row r="244" ht="20.1" customHeight="1" spans="1:14">
      <c r="A244" s="22">
        <v>242</v>
      </c>
      <c r="B244" s="23" t="s">
        <v>1403</v>
      </c>
      <c r="C244" s="24" t="str">
        <f>VLOOKUP(B244,教师基础数据!$B$2:$G4758,3,FALSE)</f>
        <v>信艺系</v>
      </c>
      <c r="D244" s="24" t="str">
        <f>VLOOKUP(B244,教师基础数据!$B$2:$G445,4,FALSE)</f>
        <v>兼职</v>
      </c>
      <c r="E244" s="24" t="str">
        <f>VLOOKUP(B244,教师基础数据!$B$2:$G4478,5,FALSE)</f>
        <v>计应教研室</v>
      </c>
      <c r="F244" s="22">
        <f t="shared" si="6"/>
        <v>2</v>
      </c>
      <c r="G244" s="25">
        <f>(IF(COUNTIF(课表!$C$169:$C$321,B244)&gt;=2,1,COUNTIF(课表!$C$169:$C$321,B244))+IF(COUNTIF(课表!$D$169:$D$321,B244)&gt;=2,1,COUNTIF(课表!D$169:$D$321,B244))+IF(COUNTIF(课表!$E$170:$E$321,B244)&gt;=2,1,COUNTIF(课表!$E$170:$E$321,B244))+IF(COUNTIF(课表!$F$169:$F$321,B244)&gt;=2,1,COUNTIF(课表!$F$169:$F$321,B244)))*2</f>
        <v>8</v>
      </c>
      <c r="H244" s="25">
        <f>(IF(COUNTIF(课表!$H$169:$H$321,B244)&gt;=2,1,COUNTIF(课表!$H$169:$H$321,B244))+IF(COUNTIF(课表!$I$169:$I$321,B244)&gt;=2,1,COUNTIF(课表!$I$169:$I$321,B244))+IF(COUNTIF(课表!$J$169:$J$321,B244)&gt;=2,1,COUNTIF(课表!$J$169:$J$321,B244))+IF(COUNTIF(课表!$K$169:$K$321,B244)&gt;=2,1,COUNTIF(课表!$K$170:$K$321,B244)))*2</f>
        <v>0</v>
      </c>
      <c r="I244" s="25">
        <f>(IF(COUNTIF(课表!$M$169:$M$321,B244)&gt;=2,1,COUNTIF(课表!$M$169:$M$321,B244))+IF(COUNTIF(课表!$N$169:$N$321,B244)&gt;=2,1,COUNTIF(课表!$N$169:$N$321,B244))+IF(COUNTIF(课表!$O$169:$O$321,B244)&gt;=2,1,COUNTIF(课表!$O$169:$O$321,B244))+IF(COUNTIF(课表!$P$169:$P$321,B244)&gt;=2,1,COUNTIF(课表!$P$169:$P$321,B244)))*2</f>
        <v>0</v>
      </c>
      <c r="J244" s="25">
        <f>(IF(COUNTIF(课表!$R$169:$R$321,B244)&gt;=2,1,COUNTIF(课表!$R$169:$R$321,B244))+IF(COUNTIF(课表!$S$169:$S$321,B244)&gt;=2,1,COUNTIF(课表!$S$169:$S$321,B244))+IF(COUNTIF(课表!$T$169:$T$321,B244)&gt;=2,1,COUNTIF(课表!$T$169:$T$321,B244))+IF(COUNTIF(课表!$U$169:$U$321,B244)&gt;=2,1,COUNTIF(课表!$U$169:$U$321,B244)))*2</f>
        <v>0</v>
      </c>
      <c r="K244" s="25">
        <f>(IF(COUNTIF(课表!$W$169:$W$321,B244)&gt;=2,1,COUNTIF(课表!$W$169:$W$321,B244))+IF(COUNTIF(课表!$X$169:$X$321,B244)&gt;=2,1,COUNTIF(课表!$X$169:$X$321,B244)))*2+(IF(COUNTIF(课表!$Y$169:$Y$321,B244)&gt;=2,1,COUNTIF(课表!$Y$169:$Y$321,B244))+IF(COUNTIF(课表!$Z$169:$Z$321,B244)&gt;=2,1,COUNTIF(课表!$Z$169:$Z$321,B244)))*2</f>
        <v>4</v>
      </c>
      <c r="L244" s="25">
        <f>(IF(COUNTIF(课表!$AA$169:$AA$321,B244)&gt;=2,1,COUNTIF(课表!$AA$169:$AA$321,B244))+IF(COUNTIF(课表!$AB$169:$AB$321,B244)&gt;=2,1,COUNTIF(课表!$AB$169:$AB$321,B244))+IF(COUNTIF(课表!$AC$169:$AC$321,B244)&gt;=2,1,COUNTIF(课表!$AC$169:$AC$321,B244))+IF(COUNTIF(课表!$AD$169:$AD$321,B244)&gt;=2,1,COUNTIF(课表!$AD$169:$AD$321,B244)))*2</f>
        <v>0</v>
      </c>
      <c r="M244" s="25">
        <f>(IF(COUNTIF(课表!$AE$169:$AE$321,B244)&gt;=2,1,COUNTIF(课表!$AE$169:$AE$321,B244))+IF(COUNTIF(课表!$AF$169:$AF$321,B244)&gt;=2,1,COUNTIF(课表!$AF$169:$AF$321,B244))+IF(COUNTIF(课表!$AG$169:$AG$321,B244)&gt;=2,1,COUNTIF(课表!$AG$169:$AG$321,B244))+IF(COUNTIF(课表!$AH$169:$AH$321,B244)&gt;=2,1,COUNTIF(课表!$AH$169:$AH$321,B244)))*2</f>
        <v>0</v>
      </c>
      <c r="N244" s="25">
        <f t="shared" si="7"/>
        <v>12</v>
      </c>
    </row>
    <row r="245" ht="20.1" customHeight="1" spans="1:14">
      <c r="A245" s="22">
        <v>243</v>
      </c>
      <c r="B245" s="23" t="s">
        <v>1398</v>
      </c>
      <c r="C245" s="24" t="str">
        <f>VLOOKUP(B245,教师基础数据!$B$2:$G4528,3,FALSE)</f>
        <v>信艺系</v>
      </c>
      <c r="D245" s="24" t="str">
        <f>VLOOKUP(B245,教师基础数据!$B$2:$G447,4,FALSE)</f>
        <v>兼职</v>
      </c>
      <c r="E245" s="24" t="str">
        <f>VLOOKUP(B245,教师基础数据!$B$2:$G4480,5,FALSE)</f>
        <v>计应教研室</v>
      </c>
      <c r="F245" s="22">
        <f t="shared" si="6"/>
        <v>2</v>
      </c>
      <c r="G245" s="25">
        <f>(IF(COUNTIF(课表!$C$169:$C$321,B245)&gt;=2,1,COUNTIF(课表!$C$169:$C$321,B245))+IF(COUNTIF(课表!$D$169:$D$321,B245)&gt;=2,1,COUNTIF(课表!D$169:$D$321,B245))+IF(COUNTIF(课表!$E$170:$E$321,B245)&gt;=2,1,COUNTIF(课表!$E$170:$E$321,B245))+IF(COUNTIF(课表!$F$169:$F$321,B245)&gt;=2,1,COUNTIF(课表!$F$169:$F$321,B245)))*2</f>
        <v>4</v>
      </c>
      <c r="H245" s="25">
        <f>(IF(COUNTIF(课表!$H$169:$H$321,B245)&gt;=2,1,COUNTIF(课表!$H$169:$H$321,B245))+IF(COUNTIF(课表!$I$169:$I$321,B245)&gt;=2,1,COUNTIF(课表!$I$169:$I$321,B245))+IF(COUNTIF(课表!$J$169:$J$321,B245)&gt;=2,1,COUNTIF(课表!$J$169:$J$321,B245))+IF(COUNTIF(课表!$K$169:$K$321,B245)&gt;=2,1,COUNTIF(课表!$K$170:$K$321,B245)))*2</f>
        <v>0</v>
      </c>
      <c r="I245" s="25">
        <f>(IF(COUNTIF(课表!$M$169:$M$321,B245)&gt;=2,1,COUNTIF(课表!$M$169:$M$321,B245))+IF(COUNTIF(课表!$N$169:$N$321,B245)&gt;=2,1,COUNTIF(课表!$N$169:$N$321,B245))+IF(COUNTIF(课表!$O$169:$O$321,B245)&gt;=2,1,COUNTIF(课表!$O$169:$O$321,B245))+IF(COUNTIF(课表!$P$169:$P$321,B245)&gt;=2,1,COUNTIF(课表!$P$169:$P$321,B245)))*2</f>
        <v>0</v>
      </c>
      <c r="J245" s="25">
        <f>(IF(COUNTIF(课表!$R$169:$R$321,B245)&gt;=2,1,COUNTIF(课表!$R$169:$R$321,B245))+IF(COUNTIF(课表!$S$169:$S$321,B245)&gt;=2,1,COUNTIF(课表!$S$169:$S$321,B245))+IF(COUNTIF(课表!$T$169:$T$321,B245)&gt;=2,1,COUNTIF(课表!$T$169:$T$321,B245))+IF(COUNTIF(课表!$U$169:$U$321,B245)&gt;=2,1,COUNTIF(课表!$U$169:$U$321,B245)))*2</f>
        <v>4</v>
      </c>
      <c r="K245" s="25">
        <f>(IF(COUNTIF(课表!$W$169:$W$321,B245)&gt;=2,1,COUNTIF(课表!$W$169:$W$321,B245))+IF(COUNTIF(课表!$X$169:$X$321,B245)&gt;=2,1,COUNTIF(课表!$X$169:$X$321,B245)))*2+(IF(COUNTIF(课表!$Y$169:$Y$321,B245)&gt;=2,1,COUNTIF(课表!$Y$169:$Y$321,B245))+IF(COUNTIF(课表!$Z$169:$Z$321,B245)&gt;=2,1,COUNTIF(课表!$Z$169:$Z$321,B245)))*2</f>
        <v>0</v>
      </c>
      <c r="L245" s="25">
        <f>(IF(COUNTIF(课表!$AA$169:$AA$321,B245)&gt;=2,1,COUNTIF(课表!$AA$169:$AA$321,B245))+IF(COUNTIF(课表!$AB$169:$AB$321,B245)&gt;=2,1,COUNTIF(课表!$AB$169:$AB$321,B245))+IF(COUNTIF(课表!$AC$169:$AC$321,B245)&gt;=2,1,COUNTIF(课表!$AC$169:$AC$321,B245))+IF(COUNTIF(课表!$AD$169:$AD$321,B245)&gt;=2,1,COUNTIF(课表!$AD$169:$AD$321,B245)))*2</f>
        <v>0</v>
      </c>
      <c r="M245" s="25">
        <f>(IF(COUNTIF(课表!$AE$169:$AE$321,B245)&gt;=2,1,COUNTIF(课表!$AE$169:$AE$321,B245))+IF(COUNTIF(课表!$AF$169:$AF$321,B245)&gt;=2,1,COUNTIF(课表!$AF$169:$AF$321,B245))+IF(COUNTIF(课表!$AG$169:$AG$321,B245)&gt;=2,1,COUNTIF(课表!$AG$169:$AG$321,B245))+IF(COUNTIF(课表!$AH$169:$AH$321,B245)&gt;=2,1,COUNTIF(课表!$AH$169:$AH$321,B245)))*2</f>
        <v>0</v>
      </c>
      <c r="N245" s="25">
        <f t="shared" si="7"/>
        <v>8</v>
      </c>
    </row>
    <row r="246" ht="20.1" customHeight="1" spans="1:14">
      <c r="A246" s="22">
        <v>244</v>
      </c>
      <c r="B246" s="26" t="s">
        <v>1397</v>
      </c>
      <c r="C246" s="24" t="str">
        <f>VLOOKUP(B246,教师基础数据!$B$2:$G4532,3,FALSE)</f>
        <v>信艺系</v>
      </c>
      <c r="D246" s="24" t="str">
        <f>VLOOKUP(B246,教师基础数据!$B$2:$G451,4,FALSE)</f>
        <v>兼职</v>
      </c>
      <c r="E246" s="24" t="str">
        <f>VLOOKUP(B246,教师基础数据!$B$2:$G4484,5,FALSE)</f>
        <v>计应教研室</v>
      </c>
      <c r="F246" s="22">
        <f t="shared" si="6"/>
        <v>2</v>
      </c>
      <c r="G246" s="25">
        <f>(IF(COUNTIF(课表!$C$169:$C$321,B246)&gt;=2,1,COUNTIF(课表!$C$169:$C$321,B246))+IF(COUNTIF(课表!$D$169:$D$321,B246)&gt;=2,1,COUNTIF(课表!D$169:$D$321,B246))+IF(COUNTIF(课表!$E$170:$E$321,B246)&gt;=2,1,COUNTIF(课表!$E$170:$E$321,B246))+IF(COUNTIF(课表!$F$169:$F$321,B246)&gt;=2,1,COUNTIF(课表!$F$169:$F$321,B246)))*2</f>
        <v>4</v>
      </c>
      <c r="H246" s="25">
        <f>(IF(COUNTIF(课表!$H$169:$H$321,B246)&gt;=2,1,COUNTIF(课表!$H$169:$H$321,B246))+IF(COUNTIF(课表!$I$169:$I$321,B246)&gt;=2,1,COUNTIF(课表!$I$169:$I$321,B246))+IF(COUNTIF(课表!$J$169:$J$321,B246)&gt;=2,1,COUNTIF(课表!$J$169:$J$321,B246))+IF(COUNTIF(课表!$K$169:$K$321,B246)&gt;=2,1,COUNTIF(课表!$K$170:$K$321,B246)))*2</f>
        <v>0</v>
      </c>
      <c r="I246" s="25">
        <f>(IF(COUNTIF(课表!$M$169:$M$321,B246)&gt;=2,1,COUNTIF(课表!$M$169:$M$321,B246))+IF(COUNTIF(课表!$N$169:$N$321,B246)&gt;=2,1,COUNTIF(课表!$N$169:$N$321,B246))+IF(COUNTIF(课表!$O$169:$O$321,B246)&gt;=2,1,COUNTIF(课表!$O$169:$O$321,B246))+IF(COUNTIF(课表!$P$169:$P$321,B246)&gt;=2,1,COUNTIF(课表!$P$169:$P$321,B246)))*2</f>
        <v>0</v>
      </c>
      <c r="J246" s="25">
        <f>(IF(COUNTIF(课表!$R$169:$R$321,B246)&gt;=2,1,COUNTIF(课表!$R$169:$R$321,B246))+IF(COUNTIF(课表!$S$169:$S$321,B246)&gt;=2,1,COUNTIF(课表!$S$169:$S$321,B246))+IF(COUNTIF(课表!$T$169:$T$321,B246)&gt;=2,1,COUNTIF(课表!$T$169:$T$321,B246))+IF(COUNTIF(课表!$U$169:$U$321,B246)&gt;=2,1,COUNTIF(课表!$U$169:$U$321,B246)))*2</f>
        <v>4</v>
      </c>
      <c r="K246" s="25">
        <f>(IF(COUNTIF(课表!$W$169:$W$321,B246)&gt;=2,1,COUNTIF(课表!$W$169:$W$321,B246))+IF(COUNTIF(课表!$X$169:$X$321,B246)&gt;=2,1,COUNTIF(课表!$X$169:$X$321,B246)))*2+(IF(COUNTIF(课表!$Y$169:$Y$321,B246)&gt;=2,1,COUNTIF(课表!$Y$169:$Y$321,B246))+IF(COUNTIF(课表!$Z$169:$Z$321,B246)&gt;=2,1,COUNTIF(课表!$Z$169:$Z$321,B246)))*2</f>
        <v>0</v>
      </c>
      <c r="L246" s="25">
        <f>(IF(COUNTIF(课表!$AA$169:$AA$321,B246)&gt;=2,1,COUNTIF(课表!$AA$169:$AA$321,B246))+IF(COUNTIF(课表!$AB$169:$AB$321,B246)&gt;=2,1,COUNTIF(课表!$AB$169:$AB$321,B246))+IF(COUNTIF(课表!$AC$169:$AC$321,B246)&gt;=2,1,COUNTIF(课表!$AC$169:$AC$321,B246))+IF(COUNTIF(课表!$AD$169:$AD$321,B246)&gt;=2,1,COUNTIF(课表!$AD$169:$AD$321,B246)))*2</f>
        <v>0</v>
      </c>
      <c r="M246" s="25">
        <f>(IF(COUNTIF(课表!$AE$169:$AE$321,B246)&gt;=2,1,COUNTIF(课表!$AE$169:$AE$321,B246))+IF(COUNTIF(课表!$AF$169:$AF$321,B246)&gt;=2,1,COUNTIF(课表!$AF$169:$AF$321,B246))+IF(COUNTIF(课表!$AG$169:$AG$321,B246)&gt;=2,1,COUNTIF(课表!$AG$169:$AG$321,B246))+IF(COUNTIF(课表!$AH$169:$AH$321,B246)&gt;=2,1,COUNTIF(课表!$AH$169:$AH$321,B246)))*2</f>
        <v>0</v>
      </c>
      <c r="N246" s="25">
        <f t="shared" si="7"/>
        <v>8</v>
      </c>
    </row>
    <row r="247" ht="20.1" customHeight="1" spans="1:14">
      <c r="A247" s="22">
        <v>245</v>
      </c>
      <c r="B247" s="23" t="s">
        <v>1387</v>
      </c>
      <c r="C247" s="24" t="str">
        <f>VLOOKUP(B247,教师基础数据!$B$2:$G4794,3,FALSE)</f>
        <v>信艺系</v>
      </c>
      <c r="D247" s="24" t="str">
        <f>VLOOKUP(B247,教师基础数据!$B$2:$G464,4,FALSE)</f>
        <v>兼职</v>
      </c>
      <c r="E247" s="24" t="str">
        <f>VLOOKUP(B247,教师基础数据!$B$2:$G4497,5,FALSE)</f>
        <v>计应教研室</v>
      </c>
      <c r="F247" s="22">
        <f t="shared" si="6"/>
        <v>3</v>
      </c>
      <c r="G247" s="25">
        <f>(IF(COUNTIF(课表!$C$169:$C$321,B247)&gt;=2,1,COUNTIF(课表!$C$169:$C$321,B247))+IF(COUNTIF(课表!$D$169:$D$321,B247)&gt;=2,1,COUNTIF(课表!D$169:$D$321,B247))+IF(COUNTIF(课表!$E$170:$E$321,B247)&gt;=2,1,COUNTIF(课表!$E$170:$E$321,B247))+IF(COUNTIF(课表!$F$169:$F$321,B247)&gt;=2,1,COUNTIF(课表!$F$169:$F$321,B247)))*2</f>
        <v>2</v>
      </c>
      <c r="H247" s="25">
        <f>(IF(COUNTIF(课表!$H$169:$H$321,B247)&gt;=2,1,COUNTIF(课表!$H$169:$H$321,B247))+IF(COUNTIF(课表!$I$169:$I$321,B247)&gt;=2,1,COUNTIF(课表!$I$169:$I$321,B247))+IF(COUNTIF(课表!$J$169:$J$321,B247)&gt;=2,1,COUNTIF(课表!$J$169:$J$321,B247))+IF(COUNTIF(课表!$K$169:$K$321,B247)&gt;=2,1,COUNTIF(课表!$K$170:$K$321,B247)))*2</f>
        <v>0</v>
      </c>
      <c r="I247" s="25">
        <f>(IF(COUNTIF(课表!$M$169:$M$321,B247)&gt;=2,1,COUNTIF(课表!$M$169:$M$321,B247))+IF(COUNTIF(课表!$N$169:$N$321,B247)&gt;=2,1,COUNTIF(课表!$N$169:$N$321,B247))+IF(COUNTIF(课表!$O$169:$O$321,B247)&gt;=2,1,COUNTIF(课表!$O$169:$O$321,B247))+IF(COUNTIF(课表!$P$169:$P$321,B247)&gt;=2,1,COUNTIF(课表!$P$169:$P$321,B247)))*2</f>
        <v>4</v>
      </c>
      <c r="J247" s="25">
        <f>(IF(COUNTIF(课表!$R$169:$R$321,B247)&gt;=2,1,COUNTIF(课表!$R$169:$R$321,B247))+IF(COUNTIF(课表!$S$169:$S$321,B247)&gt;=2,1,COUNTIF(课表!$S$169:$S$321,B247))+IF(COUNTIF(课表!$T$169:$T$321,B247)&gt;=2,1,COUNTIF(课表!$T$169:$T$321,B247))+IF(COUNTIF(课表!$U$169:$U$321,B247)&gt;=2,1,COUNTIF(课表!$U$169:$U$321,B247)))*2</f>
        <v>2</v>
      </c>
      <c r="K247" s="25">
        <f>(IF(COUNTIF(课表!$W$169:$W$321,B247)&gt;=2,1,COUNTIF(课表!$W$169:$W$321,B247))+IF(COUNTIF(课表!$X$169:$X$321,B247)&gt;=2,1,COUNTIF(课表!$X$169:$X$321,B247)))*2+(IF(COUNTIF(课表!$Y$169:$Y$321,B247)&gt;=2,1,COUNTIF(课表!$Y$169:$Y$321,B247))+IF(COUNTIF(课表!$Z$169:$Z$321,B247)&gt;=2,1,COUNTIF(课表!$Z$169:$Z$321,B247)))*2</f>
        <v>0</v>
      </c>
      <c r="L247" s="25">
        <f>(IF(COUNTIF(课表!$AA$169:$AA$321,B247)&gt;=2,1,COUNTIF(课表!$AA$169:$AA$321,B247))+IF(COUNTIF(课表!$AB$169:$AB$321,B247)&gt;=2,1,COUNTIF(课表!$AB$169:$AB$321,B247))+IF(COUNTIF(课表!$AC$169:$AC$321,B247)&gt;=2,1,COUNTIF(课表!$AC$169:$AC$321,B247))+IF(COUNTIF(课表!$AD$169:$AD$321,B247)&gt;=2,1,COUNTIF(课表!$AD$169:$AD$321,B247)))*2</f>
        <v>0</v>
      </c>
      <c r="M247" s="25">
        <f>(IF(COUNTIF(课表!$AE$169:$AE$321,B247)&gt;=2,1,COUNTIF(课表!$AE$169:$AE$321,B247))+IF(COUNTIF(课表!$AF$169:$AF$321,B247)&gt;=2,1,COUNTIF(课表!$AF$169:$AF$321,B247))+IF(COUNTIF(课表!$AG$169:$AG$321,B247)&gt;=2,1,COUNTIF(课表!$AG$169:$AG$321,B247))+IF(COUNTIF(课表!$AH$169:$AH$321,B247)&gt;=2,1,COUNTIF(课表!$AH$169:$AH$321,B247)))*2</f>
        <v>0</v>
      </c>
      <c r="N247" s="25">
        <f t="shared" si="7"/>
        <v>8</v>
      </c>
    </row>
    <row r="248" ht="20.1" customHeight="1" spans="1:14">
      <c r="A248" s="22">
        <v>246</v>
      </c>
      <c r="B248" s="23" t="s">
        <v>1423</v>
      </c>
      <c r="C248" s="24" t="str">
        <f>VLOOKUP(B248,教师基础数据!$B$2:$G4541,3,FALSE)</f>
        <v>信艺系</v>
      </c>
      <c r="D248" s="24" t="str">
        <f>VLOOKUP(B248,教师基础数据!$B$2:$G474,4,FALSE)</f>
        <v>兼职</v>
      </c>
      <c r="E248" s="24" t="str">
        <f>VLOOKUP(B248,教师基础数据!$B$2:$G4507,5,FALSE)</f>
        <v>计应教研室</v>
      </c>
      <c r="F248" s="22">
        <f t="shared" si="6"/>
        <v>1</v>
      </c>
      <c r="G248" s="25">
        <f>(IF(COUNTIF(课表!$C$169:$C$321,B248)&gt;=2,1,COUNTIF(课表!$C$169:$C$321,B248))+IF(COUNTIF(课表!$D$169:$D$321,B248)&gt;=2,1,COUNTIF(课表!D$169:$D$321,B248))+IF(COUNTIF(课表!$E$170:$E$321,B248)&gt;=2,1,COUNTIF(课表!$E$170:$E$321,B248))+IF(COUNTIF(课表!$F$169:$F$321,B248)&gt;=2,1,COUNTIF(课表!$F$169:$F$321,B248)))*2</f>
        <v>4</v>
      </c>
      <c r="H248" s="25">
        <f>(IF(COUNTIF(课表!$H$169:$H$321,B248)&gt;=2,1,COUNTIF(课表!$H$169:$H$321,B248))+IF(COUNTIF(课表!$I$169:$I$321,B248)&gt;=2,1,COUNTIF(课表!$I$169:$I$321,B248))+IF(COUNTIF(课表!$J$169:$J$321,B248)&gt;=2,1,COUNTIF(课表!$J$169:$J$321,B248))+IF(COUNTIF(课表!$K$169:$K$321,B248)&gt;=2,1,COUNTIF(课表!$K$170:$K$321,B248)))*2</f>
        <v>0</v>
      </c>
      <c r="I248" s="25">
        <f>(IF(COUNTIF(课表!$M$169:$M$321,B248)&gt;=2,1,COUNTIF(课表!$M$169:$M$321,B248))+IF(COUNTIF(课表!$N$169:$N$321,B248)&gt;=2,1,COUNTIF(课表!$N$169:$N$321,B248))+IF(COUNTIF(课表!$O$169:$O$321,B248)&gt;=2,1,COUNTIF(课表!$O$169:$O$321,B248))+IF(COUNTIF(课表!$P$169:$P$321,B248)&gt;=2,1,COUNTIF(课表!$P$169:$P$321,B248)))*2</f>
        <v>0</v>
      </c>
      <c r="J248" s="25">
        <f>(IF(COUNTIF(课表!$R$169:$R$321,B248)&gt;=2,1,COUNTIF(课表!$R$169:$R$321,B248))+IF(COUNTIF(课表!$S$169:$S$321,B248)&gt;=2,1,COUNTIF(课表!$S$169:$S$321,B248))+IF(COUNTIF(课表!$T$169:$T$321,B248)&gt;=2,1,COUNTIF(课表!$T$169:$T$321,B248))+IF(COUNTIF(课表!$U$169:$U$321,B248)&gt;=2,1,COUNTIF(课表!$U$169:$U$321,B248)))*2</f>
        <v>0</v>
      </c>
      <c r="K248" s="25">
        <f>(IF(COUNTIF(课表!$W$169:$W$321,B248)&gt;=2,1,COUNTIF(课表!$W$169:$W$321,B248))+IF(COUNTIF(课表!$X$169:$X$321,B248)&gt;=2,1,COUNTIF(课表!$X$169:$X$321,B248)))*2+(IF(COUNTIF(课表!$Y$169:$Y$321,B248)&gt;=2,1,COUNTIF(课表!$Y$169:$Y$321,B248))+IF(COUNTIF(课表!$Z$169:$Z$321,B248)&gt;=2,1,COUNTIF(课表!$Z$169:$Z$321,B248)))*2</f>
        <v>0</v>
      </c>
      <c r="L248" s="25">
        <f>(IF(COUNTIF(课表!$AA$169:$AA$321,B248)&gt;=2,1,COUNTIF(课表!$AA$169:$AA$321,B248))+IF(COUNTIF(课表!$AB$169:$AB$321,B248)&gt;=2,1,COUNTIF(课表!$AB$169:$AB$321,B248))+IF(COUNTIF(课表!$AC$169:$AC$321,B248)&gt;=2,1,COUNTIF(课表!$AC$169:$AC$321,B248))+IF(COUNTIF(课表!$AD$169:$AD$321,B248)&gt;=2,1,COUNTIF(课表!$AD$169:$AD$321,B248)))*2</f>
        <v>0</v>
      </c>
      <c r="M248" s="25">
        <f>(IF(COUNTIF(课表!$AE$169:$AE$321,B248)&gt;=2,1,COUNTIF(课表!$AE$169:$AE$321,B248))+IF(COUNTIF(课表!$AF$169:$AF$321,B248)&gt;=2,1,COUNTIF(课表!$AF$169:$AF$321,B248))+IF(COUNTIF(课表!$AG$169:$AG$321,B248)&gt;=2,1,COUNTIF(课表!$AG$169:$AG$321,B248))+IF(COUNTIF(课表!$AH$169:$AH$321,B248)&gt;=2,1,COUNTIF(课表!$AH$169:$AH$321,B248)))*2</f>
        <v>0</v>
      </c>
      <c r="N248" s="25">
        <f t="shared" si="7"/>
        <v>4</v>
      </c>
    </row>
    <row r="249" ht="20.1" customHeight="1" spans="1:14">
      <c r="A249" s="22">
        <v>247</v>
      </c>
      <c r="B249" s="23" t="s">
        <v>1375</v>
      </c>
      <c r="C249" s="24" t="str">
        <f>VLOOKUP(B249,教师基础数据!$B$2:$G4629,3,FALSE)</f>
        <v>信艺系</v>
      </c>
      <c r="D249" s="24" t="str">
        <f>VLOOKUP(B249,教师基础数据!$B$2:$G554,4,FALSE)</f>
        <v>兼职</v>
      </c>
      <c r="E249" s="24" t="str">
        <f>VLOOKUP(B249,教师基础数据!$B$2:$G4587,5,FALSE)</f>
        <v>计应教研室</v>
      </c>
      <c r="F249" s="22">
        <f t="shared" si="6"/>
        <v>1</v>
      </c>
      <c r="G249" s="25">
        <f>(IF(COUNTIF(课表!$C$169:$C$321,B249)&gt;=2,1,COUNTIF(课表!$C$169:$C$321,B249))+IF(COUNTIF(课表!$D$169:$D$321,B249)&gt;=2,1,COUNTIF(课表!D$169:$D$321,B249))+IF(COUNTIF(课表!$E$170:$E$321,B249)&gt;=2,1,COUNTIF(课表!$E$170:$E$321,B249))+IF(COUNTIF(课表!$F$169:$F$321,B249)&gt;=2,1,COUNTIF(课表!$F$169:$F$321,B249)))*2</f>
        <v>0</v>
      </c>
      <c r="H249" s="25">
        <f>(IF(COUNTIF(课表!$H$169:$H$321,B249)&gt;=2,1,COUNTIF(课表!$H$169:$H$321,B249))+IF(COUNTIF(课表!$I$169:$I$321,B249)&gt;=2,1,COUNTIF(课表!$I$169:$I$321,B249))+IF(COUNTIF(课表!$J$169:$J$321,B249)&gt;=2,1,COUNTIF(课表!$J$169:$J$321,B249))+IF(COUNTIF(课表!$K$169:$K$321,B249)&gt;=2,1,COUNTIF(课表!$K$170:$K$321,B249)))*2</f>
        <v>0</v>
      </c>
      <c r="I249" s="25">
        <f>(IF(COUNTIF(课表!$M$169:$M$321,B249)&gt;=2,1,COUNTIF(课表!$M$169:$M$321,B249))+IF(COUNTIF(课表!$N$169:$N$321,B249)&gt;=2,1,COUNTIF(课表!$N$169:$N$321,B249))+IF(COUNTIF(课表!$O$169:$O$321,B249)&gt;=2,1,COUNTIF(课表!$O$169:$O$321,B249))+IF(COUNTIF(课表!$P$169:$P$321,B249)&gt;=2,1,COUNTIF(课表!$P$169:$P$321,B249)))*2</f>
        <v>4</v>
      </c>
      <c r="J249" s="25">
        <f>(IF(COUNTIF(课表!$R$169:$R$321,B249)&gt;=2,1,COUNTIF(课表!$R$169:$R$321,B249))+IF(COUNTIF(课表!$S$169:$S$321,B249)&gt;=2,1,COUNTIF(课表!$S$169:$S$321,B249))+IF(COUNTIF(课表!$T$169:$T$321,B249)&gt;=2,1,COUNTIF(课表!$T$169:$T$321,B249))+IF(COUNTIF(课表!$U$169:$U$321,B249)&gt;=2,1,COUNTIF(课表!$U$169:$U$321,B249)))*2</f>
        <v>0</v>
      </c>
      <c r="K249" s="25">
        <f>(IF(COUNTIF(课表!$W$169:$W$321,B249)&gt;=2,1,COUNTIF(课表!$W$169:$W$321,B249))+IF(COUNTIF(课表!$X$169:$X$321,B249)&gt;=2,1,COUNTIF(课表!$X$169:$X$321,B249)))*2+(IF(COUNTIF(课表!$Y$169:$Y$321,B249)&gt;=2,1,COUNTIF(课表!$Y$169:$Y$321,B249))+IF(COUNTIF(课表!$Z$169:$Z$321,B249)&gt;=2,1,COUNTIF(课表!$Z$169:$Z$321,B249)))*2</f>
        <v>0</v>
      </c>
      <c r="L249" s="25">
        <f>(IF(COUNTIF(课表!$AA$169:$AA$321,B249)&gt;=2,1,COUNTIF(课表!$AA$169:$AA$321,B249))+IF(COUNTIF(课表!$AB$169:$AB$321,B249)&gt;=2,1,COUNTIF(课表!$AB$169:$AB$321,B249))+IF(COUNTIF(课表!$AC$169:$AC$321,B249)&gt;=2,1,COUNTIF(课表!$AC$169:$AC$321,B249))+IF(COUNTIF(课表!$AD$169:$AD$321,B249)&gt;=2,1,COUNTIF(课表!$AD$169:$AD$321,B249)))*2</f>
        <v>0</v>
      </c>
      <c r="M249" s="25">
        <f>(IF(COUNTIF(课表!$AE$169:$AE$321,B249)&gt;=2,1,COUNTIF(课表!$AE$169:$AE$321,B249))+IF(COUNTIF(课表!$AF$169:$AF$321,B249)&gt;=2,1,COUNTIF(课表!$AF$169:$AF$321,B249))+IF(COUNTIF(课表!$AG$169:$AG$321,B249)&gt;=2,1,COUNTIF(课表!$AG$169:$AG$321,B249))+IF(COUNTIF(课表!$AH$169:$AH$321,B249)&gt;=2,1,COUNTIF(课表!$AH$169:$AH$321,B249)))*2</f>
        <v>0</v>
      </c>
      <c r="N249" s="25">
        <f t="shared" si="7"/>
        <v>4</v>
      </c>
    </row>
    <row r="250" ht="20.1" customHeight="1" spans="1:14">
      <c r="A250" s="22">
        <v>248</v>
      </c>
      <c r="B250" s="26" t="s">
        <v>1420</v>
      </c>
      <c r="C250" s="24" t="str">
        <f>VLOOKUP(B250,教师基础数据!$B$2:$G4474,3,FALSE)</f>
        <v>信艺系</v>
      </c>
      <c r="D250" s="24" t="str">
        <f>VLOOKUP(B250,教师基础数据!$B$2:$G570,4,FALSE)</f>
        <v>兼职</v>
      </c>
      <c r="E250" s="24" t="str">
        <f>VLOOKUP(B250,教师基础数据!$B$2:$G4603,5,FALSE)</f>
        <v>计应教研室</v>
      </c>
      <c r="F250" s="22">
        <f t="shared" si="6"/>
        <v>2</v>
      </c>
      <c r="G250" s="25">
        <f>(IF(COUNTIF(课表!$C$169:$C$321,B250)&gt;=2,1,COUNTIF(课表!$C$169:$C$321,B250))+IF(COUNTIF(课表!$D$169:$D$321,B250)&gt;=2,1,COUNTIF(课表!D$169:$D$321,B250))+IF(COUNTIF(课表!$E$170:$E$321,B250)&gt;=2,1,COUNTIF(课表!$E$170:$E$321,B250))+IF(COUNTIF(课表!$F$169:$F$321,B250)&gt;=2,1,COUNTIF(课表!$F$169:$F$321,B250)))*2</f>
        <v>0</v>
      </c>
      <c r="H250" s="25">
        <f>(IF(COUNTIF(课表!$H$169:$H$321,B250)&gt;=2,1,COUNTIF(课表!$H$169:$H$321,B250))+IF(COUNTIF(课表!$I$169:$I$321,B250)&gt;=2,1,COUNTIF(课表!$I$169:$I$321,B250))+IF(COUNTIF(课表!$J$169:$J$321,B250)&gt;=2,1,COUNTIF(课表!$J$169:$J$321,B250))+IF(COUNTIF(课表!$K$169:$K$321,B250)&gt;=2,1,COUNTIF(课表!$K$170:$K$321,B250)))*2</f>
        <v>0</v>
      </c>
      <c r="I250" s="25">
        <f>(IF(COUNTIF(课表!$M$169:$M$321,B250)&gt;=2,1,COUNTIF(课表!$M$169:$M$321,B250))+IF(COUNTIF(课表!$N$169:$N$321,B250)&gt;=2,1,COUNTIF(课表!$N$169:$N$321,B250))+IF(COUNTIF(课表!$O$169:$O$321,B250)&gt;=2,1,COUNTIF(课表!$O$169:$O$321,B250))+IF(COUNTIF(课表!$P$169:$P$321,B250)&gt;=2,1,COUNTIF(课表!$P$169:$P$321,B250)))*2</f>
        <v>4</v>
      </c>
      <c r="J250" s="25">
        <f>(IF(COUNTIF(课表!$R$169:$R$321,B250)&gt;=2,1,COUNTIF(课表!$R$169:$R$321,B250))+IF(COUNTIF(课表!$S$169:$S$321,B250)&gt;=2,1,COUNTIF(课表!$S$169:$S$321,B250))+IF(COUNTIF(课表!$T$169:$T$321,B250)&gt;=2,1,COUNTIF(课表!$T$169:$T$321,B250))+IF(COUNTIF(课表!$U$169:$U$321,B250)&gt;=2,1,COUNTIF(课表!$U$169:$U$321,B250)))*2</f>
        <v>4</v>
      </c>
      <c r="K250" s="25">
        <f>(IF(COUNTIF(课表!$W$169:$W$321,B250)&gt;=2,1,COUNTIF(课表!$W$169:$W$321,B250))+IF(COUNTIF(课表!$X$169:$X$321,B250)&gt;=2,1,COUNTIF(课表!$X$169:$X$321,B250)))*2+(IF(COUNTIF(课表!$Y$169:$Y$321,B250)&gt;=2,1,COUNTIF(课表!$Y$169:$Y$321,B250))+IF(COUNTIF(课表!$Z$169:$Z$321,B250)&gt;=2,1,COUNTIF(课表!$Z$169:$Z$321,B250)))*2</f>
        <v>0</v>
      </c>
      <c r="L250" s="25">
        <f>(IF(COUNTIF(课表!$AA$169:$AA$321,B250)&gt;=2,1,COUNTIF(课表!$AA$169:$AA$321,B250))+IF(COUNTIF(课表!$AB$169:$AB$321,B250)&gt;=2,1,COUNTIF(课表!$AB$169:$AB$321,B250))+IF(COUNTIF(课表!$AC$169:$AC$321,B250)&gt;=2,1,COUNTIF(课表!$AC$169:$AC$321,B250))+IF(COUNTIF(课表!$AD$169:$AD$321,B250)&gt;=2,1,COUNTIF(课表!$AD$169:$AD$321,B250)))*2</f>
        <v>0</v>
      </c>
      <c r="M250" s="25">
        <f>(IF(COUNTIF(课表!$AE$169:$AE$321,B250)&gt;=2,1,COUNTIF(课表!$AE$169:$AE$321,B250))+IF(COUNTIF(课表!$AF$169:$AF$321,B250)&gt;=2,1,COUNTIF(课表!$AF$169:$AF$321,B250))+IF(COUNTIF(课表!$AG$169:$AG$321,B250)&gt;=2,1,COUNTIF(课表!$AG$169:$AG$321,B250))+IF(COUNTIF(课表!$AH$169:$AH$321,B250)&gt;=2,1,COUNTIF(课表!$AH$169:$AH$321,B250)))*2</f>
        <v>0</v>
      </c>
      <c r="N250" s="25">
        <f t="shared" si="7"/>
        <v>8</v>
      </c>
    </row>
    <row r="251" ht="20.1" customHeight="1" spans="1:14">
      <c r="A251" s="22">
        <v>249</v>
      </c>
      <c r="B251" s="23" t="s">
        <v>1404</v>
      </c>
      <c r="C251" s="24" t="str">
        <f>VLOOKUP(B251,教师基础数据!$B$2:$G4764,3,FALSE)</f>
        <v>信艺系</v>
      </c>
      <c r="D251" s="24" t="str">
        <f>VLOOKUP(B251,教师基础数据!$B$2:$G602,4,FALSE)</f>
        <v>兼职</v>
      </c>
      <c r="E251" s="24" t="str">
        <f>VLOOKUP(B251,教师基础数据!$B$2:$G4635,5,FALSE)</f>
        <v>计应教研室</v>
      </c>
      <c r="F251" s="22">
        <f t="shared" si="6"/>
        <v>1</v>
      </c>
      <c r="G251" s="25">
        <f>(IF(COUNTIF(课表!$C$169:$C$321,B251)&gt;=2,1,COUNTIF(课表!$C$169:$C$321,B251))+IF(COUNTIF(课表!$D$169:$D$321,B251)&gt;=2,1,COUNTIF(课表!D$169:$D$321,B251))+IF(COUNTIF(课表!$E$170:$E$321,B251)&gt;=2,1,COUNTIF(课表!$E$170:$E$321,B251))+IF(COUNTIF(课表!$F$169:$F$321,B251)&gt;=2,1,COUNTIF(课表!$F$169:$F$321,B251)))*2</f>
        <v>0</v>
      </c>
      <c r="H251" s="25">
        <f>(IF(COUNTIF(课表!$H$169:$H$321,B251)&gt;=2,1,COUNTIF(课表!$H$169:$H$321,B251))+IF(COUNTIF(课表!$I$169:$I$321,B251)&gt;=2,1,COUNTIF(课表!$I$169:$I$321,B251))+IF(COUNTIF(课表!$J$169:$J$321,B251)&gt;=2,1,COUNTIF(课表!$J$169:$J$321,B251))+IF(COUNTIF(课表!$K$169:$K$321,B251)&gt;=2,1,COUNTIF(课表!$K$170:$K$321,B251)))*2</f>
        <v>4</v>
      </c>
      <c r="I251" s="25">
        <f>(IF(COUNTIF(课表!$M$169:$M$321,B251)&gt;=2,1,COUNTIF(课表!$M$169:$M$321,B251))+IF(COUNTIF(课表!$N$169:$N$321,B251)&gt;=2,1,COUNTIF(课表!$N$169:$N$321,B251))+IF(COUNTIF(课表!$O$169:$O$321,B251)&gt;=2,1,COUNTIF(课表!$O$169:$O$321,B251))+IF(COUNTIF(课表!$P$169:$P$321,B251)&gt;=2,1,COUNTIF(课表!$P$169:$P$321,B251)))*2</f>
        <v>0</v>
      </c>
      <c r="J251" s="25">
        <f>(IF(COUNTIF(课表!$R$169:$R$321,B251)&gt;=2,1,COUNTIF(课表!$R$169:$R$321,B251))+IF(COUNTIF(课表!$S$169:$S$321,B251)&gt;=2,1,COUNTIF(课表!$S$169:$S$321,B251))+IF(COUNTIF(课表!$T$169:$T$321,B251)&gt;=2,1,COUNTIF(课表!$T$169:$T$321,B251))+IF(COUNTIF(课表!$U$169:$U$321,B251)&gt;=2,1,COUNTIF(课表!$U$169:$U$321,B251)))*2</f>
        <v>0</v>
      </c>
      <c r="K251" s="25">
        <f>(IF(COUNTIF(课表!$W$169:$W$321,B251)&gt;=2,1,COUNTIF(课表!$W$169:$W$321,B251))+IF(COUNTIF(课表!$X$169:$X$321,B251)&gt;=2,1,COUNTIF(课表!$X$169:$X$321,B251)))*2+(IF(COUNTIF(课表!$Y$169:$Y$321,B251)&gt;=2,1,COUNTIF(课表!$Y$169:$Y$321,B251))+IF(COUNTIF(课表!$Z$169:$Z$321,B251)&gt;=2,1,COUNTIF(课表!$Z$169:$Z$321,B251)))*2</f>
        <v>0</v>
      </c>
      <c r="L251" s="25">
        <f>(IF(COUNTIF(课表!$AA$169:$AA$321,B251)&gt;=2,1,COUNTIF(课表!$AA$169:$AA$321,B251))+IF(COUNTIF(课表!$AB$169:$AB$321,B251)&gt;=2,1,COUNTIF(课表!$AB$169:$AB$321,B251))+IF(COUNTIF(课表!$AC$169:$AC$321,B251)&gt;=2,1,COUNTIF(课表!$AC$169:$AC$321,B251))+IF(COUNTIF(课表!$AD$169:$AD$321,B251)&gt;=2,1,COUNTIF(课表!$AD$169:$AD$321,B251)))*2</f>
        <v>0</v>
      </c>
      <c r="M251" s="25">
        <f>(IF(COUNTIF(课表!$AE$169:$AE$321,B251)&gt;=2,1,COUNTIF(课表!$AE$169:$AE$321,B251))+IF(COUNTIF(课表!$AF$169:$AF$321,B251)&gt;=2,1,COUNTIF(课表!$AF$169:$AF$321,B251))+IF(COUNTIF(课表!$AG$169:$AG$321,B251)&gt;=2,1,COUNTIF(课表!$AG$169:$AG$321,B251))+IF(COUNTIF(课表!$AH$169:$AH$321,B251)&gt;=2,1,COUNTIF(课表!$AH$169:$AH$321,B251)))*2</f>
        <v>0</v>
      </c>
      <c r="N251" s="25">
        <f t="shared" si="7"/>
        <v>4</v>
      </c>
    </row>
    <row r="252" ht="20.1" customHeight="1" spans="1:14">
      <c r="A252" s="22">
        <v>250</v>
      </c>
      <c r="B252" s="23" t="s">
        <v>1434</v>
      </c>
      <c r="C252" s="24" t="str">
        <f>VLOOKUP(B252,教师基础数据!$B$2:$G4502,3,FALSE)</f>
        <v>信艺系</v>
      </c>
      <c r="D252" s="24" t="str">
        <f>VLOOKUP(B252,教师基础数据!$B$2:$G627,4,FALSE)</f>
        <v>兼职</v>
      </c>
      <c r="E252" s="24" t="str">
        <f>VLOOKUP(B252,教师基础数据!$B$2:$G4660,5,FALSE)</f>
        <v>计应教研室</v>
      </c>
      <c r="F252" s="22">
        <f t="shared" si="6"/>
        <v>2</v>
      </c>
      <c r="G252" s="25">
        <f>(IF(COUNTIF(课表!$C$169:$C$321,B252)&gt;=2,1,COUNTIF(课表!$C$169:$C$321,B252))+IF(COUNTIF(课表!$D$169:$D$321,B252)&gt;=2,1,COUNTIF(课表!D$169:$D$321,B252))+IF(COUNTIF(课表!$E$170:$E$321,B252)&gt;=2,1,COUNTIF(课表!$E$170:$E$321,B252))+IF(COUNTIF(课表!$F$169:$F$321,B252)&gt;=2,1,COUNTIF(课表!$F$169:$F$321,B252)))*2</f>
        <v>0</v>
      </c>
      <c r="H252" s="25">
        <f>(IF(COUNTIF(课表!$H$169:$H$321,B252)&gt;=2,1,COUNTIF(课表!$H$169:$H$321,B252))+IF(COUNTIF(课表!$I$169:$I$321,B252)&gt;=2,1,COUNTIF(课表!$I$169:$I$321,B252))+IF(COUNTIF(课表!$J$169:$J$321,B252)&gt;=2,1,COUNTIF(课表!$J$169:$J$321,B252))+IF(COUNTIF(课表!$K$169:$K$321,B252)&gt;=2,1,COUNTIF(课表!$K$170:$K$321,B252)))*2</f>
        <v>0</v>
      </c>
      <c r="I252" s="25">
        <f>(IF(COUNTIF(课表!$M$169:$M$321,B252)&gt;=2,1,COUNTIF(课表!$M$169:$M$321,B252))+IF(COUNTIF(课表!$N$169:$N$321,B252)&gt;=2,1,COUNTIF(课表!$N$169:$N$321,B252))+IF(COUNTIF(课表!$O$169:$O$321,B252)&gt;=2,1,COUNTIF(课表!$O$169:$O$321,B252))+IF(COUNTIF(课表!$P$169:$P$321,B252)&gt;=2,1,COUNTIF(课表!$P$169:$P$321,B252)))*2</f>
        <v>4</v>
      </c>
      <c r="J252" s="25">
        <f>(IF(COUNTIF(课表!$R$169:$R$321,B252)&gt;=2,1,COUNTIF(课表!$R$169:$R$321,B252))+IF(COUNTIF(课表!$S$169:$S$321,B252)&gt;=2,1,COUNTIF(课表!$S$169:$S$321,B252))+IF(COUNTIF(课表!$T$169:$T$321,B252)&gt;=2,1,COUNTIF(课表!$T$169:$T$321,B252))+IF(COUNTIF(课表!$U$169:$U$321,B252)&gt;=2,1,COUNTIF(课表!$U$169:$U$321,B252)))*2</f>
        <v>4</v>
      </c>
      <c r="K252" s="25">
        <f>(IF(COUNTIF(课表!$W$169:$W$321,B252)&gt;=2,1,COUNTIF(课表!$W$169:$W$321,B252))+IF(COUNTIF(课表!$X$169:$X$321,B252)&gt;=2,1,COUNTIF(课表!$X$169:$X$321,B252)))*2+(IF(COUNTIF(课表!$Y$169:$Y$321,B252)&gt;=2,1,COUNTIF(课表!$Y$169:$Y$321,B252))+IF(COUNTIF(课表!$Z$169:$Z$321,B252)&gt;=2,1,COUNTIF(课表!$Z$169:$Z$321,B252)))*2</f>
        <v>0</v>
      </c>
      <c r="L252" s="25">
        <f>(IF(COUNTIF(课表!$AA$169:$AA$321,B252)&gt;=2,1,COUNTIF(课表!$AA$169:$AA$321,B252))+IF(COUNTIF(课表!$AB$169:$AB$321,B252)&gt;=2,1,COUNTIF(课表!$AB$169:$AB$321,B252))+IF(COUNTIF(课表!$AC$169:$AC$321,B252)&gt;=2,1,COUNTIF(课表!$AC$169:$AC$321,B252))+IF(COUNTIF(课表!$AD$169:$AD$321,B252)&gt;=2,1,COUNTIF(课表!$AD$169:$AD$321,B252)))*2</f>
        <v>0</v>
      </c>
      <c r="M252" s="25">
        <f>(IF(COUNTIF(课表!$AE$169:$AE$321,B252)&gt;=2,1,COUNTIF(课表!$AE$169:$AE$321,B252))+IF(COUNTIF(课表!$AF$169:$AF$321,B252)&gt;=2,1,COUNTIF(课表!$AF$169:$AF$321,B252))+IF(COUNTIF(课表!$AG$169:$AG$321,B252)&gt;=2,1,COUNTIF(课表!$AG$169:$AG$321,B252))+IF(COUNTIF(课表!$AH$169:$AH$321,B252)&gt;=2,1,COUNTIF(课表!$AH$169:$AH$321,B252)))*2</f>
        <v>0</v>
      </c>
      <c r="N252" s="25">
        <f t="shared" si="7"/>
        <v>8</v>
      </c>
    </row>
    <row r="253" ht="20.1" customHeight="1" spans="1:14">
      <c r="A253" s="22">
        <v>251</v>
      </c>
      <c r="B253" s="23" t="s">
        <v>1427</v>
      </c>
      <c r="C253" s="24" t="str">
        <f>VLOOKUP(B253,教师基础数据!$B$2:$G4737,3,FALSE)</f>
        <v>信艺系</v>
      </c>
      <c r="D253" s="24" t="str">
        <f>VLOOKUP(B253,教师基础数据!$B$2:$G636,4,FALSE)</f>
        <v>兼职</v>
      </c>
      <c r="E253" s="24" t="str">
        <f>VLOOKUP(B253,教师基础数据!$B$2:$G4669,5,FALSE)</f>
        <v>计应教研室</v>
      </c>
      <c r="F253" s="22">
        <f t="shared" si="6"/>
        <v>2</v>
      </c>
      <c r="G253" s="25">
        <f>(IF(COUNTIF(课表!$C$169:$C$321,B253)&gt;=2,1,COUNTIF(课表!$C$169:$C$321,B253))+IF(COUNTIF(课表!$D$169:$D$321,B253)&gt;=2,1,COUNTIF(课表!D$169:$D$321,B253))+IF(COUNTIF(课表!$E$170:$E$321,B253)&gt;=2,1,COUNTIF(课表!$E$170:$E$321,B253))+IF(COUNTIF(课表!$F$169:$F$321,B253)&gt;=2,1,COUNTIF(课表!$F$169:$F$321,B253)))*2</f>
        <v>0</v>
      </c>
      <c r="H253" s="25">
        <f>(IF(COUNTIF(课表!$H$169:$H$321,B253)&gt;=2,1,COUNTIF(课表!$H$169:$H$321,B253))+IF(COUNTIF(课表!$I$169:$I$321,B253)&gt;=2,1,COUNTIF(课表!$I$169:$I$321,B253))+IF(COUNTIF(课表!$J$169:$J$321,B253)&gt;=2,1,COUNTIF(课表!$J$169:$J$321,B253))+IF(COUNTIF(课表!$K$169:$K$321,B253)&gt;=2,1,COUNTIF(课表!$K$170:$K$321,B253)))*2</f>
        <v>0</v>
      </c>
      <c r="I253" s="25">
        <f>(IF(COUNTIF(课表!$M$169:$M$321,B253)&gt;=2,1,COUNTIF(课表!$M$169:$M$321,B253))+IF(COUNTIF(课表!$N$169:$N$321,B253)&gt;=2,1,COUNTIF(课表!$N$169:$N$321,B253))+IF(COUNTIF(课表!$O$169:$O$321,B253)&gt;=2,1,COUNTIF(课表!$O$169:$O$321,B253))+IF(COUNTIF(课表!$P$169:$P$321,B253)&gt;=2,1,COUNTIF(课表!$P$169:$P$321,B253)))*2</f>
        <v>4</v>
      </c>
      <c r="J253" s="25">
        <f>(IF(COUNTIF(课表!$R$169:$R$321,B253)&gt;=2,1,COUNTIF(课表!$R$169:$R$321,B253))+IF(COUNTIF(课表!$S$169:$S$321,B253)&gt;=2,1,COUNTIF(课表!$S$169:$S$321,B253))+IF(COUNTIF(课表!$T$169:$T$321,B253)&gt;=2,1,COUNTIF(课表!$T$169:$T$321,B253))+IF(COUNTIF(课表!$U$169:$U$321,B253)&gt;=2,1,COUNTIF(课表!$U$169:$U$321,B253)))*2</f>
        <v>0</v>
      </c>
      <c r="K253" s="25">
        <f>(IF(COUNTIF(课表!$W$169:$W$321,B253)&gt;=2,1,COUNTIF(课表!$W$169:$W$321,B253))+IF(COUNTIF(课表!$X$169:$X$321,B253)&gt;=2,1,COUNTIF(课表!$X$169:$X$321,B253)))*2+(IF(COUNTIF(课表!$Y$169:$Y$321,B253)&gt;=2,1,COUNTIF(课表!$Y$169:$Y$321,B253))+IF(COUNTIF(课表!$Z$169:$Z$321,B253)&gt;=2,1,COUNTIF(课表!$Z$169:$Z$321,B253)))*2</f>
        <v>0</v>
      </c>
      <c r="L253" s="25">
        <v>8</v>
      </c>
      <c r="M253" s="25">
        <v>4</v>
      </c>
      <c r="N253" s="25">
        <f t="shared" si="7"/>
        <v>16</v>
      </c>
    </row>
    <row r="254" ht="20.1" customHeight="1" spans="1:14">
      <c r="A254" s="22">
        <v>252</v>
      </c>
      <c r="B254" s="26" t="s">
        <v>1409</v>
      </c>
      <c r="C254" s="24" t="str">
        <f>VLOOKUP(B254,教师基础数据!$B$2:$G4515,3,FALSE)</f>
        <v>信艺系</v>
      </c>
      <c r="D254" s="24" t="str">
        <f>VLOOKUP(B254,教师基础数据!$B$2:$G692,4,FALSE)</f>
        <v>兼职</v>
      </c>
      <c r="E254" s="24" t="str">
        <f>VLOOKUP(B254,教师基础数据!$B$2:$G4726,5,FALSE)</f>
        <v>计应教研室</v>
      </c>
      <c r="F254" s="22">
        <f t="shared" si="6"/>
        <v>2</v>
      </c>
      <c r="G254" s="25">
        <f>(IF(COUNTIF(课表!$C$169:$C$321,B254)&gt;=2,1,COUNTIF(课表!$C$169:$C$321,B254))+IF(COUNTIF(课表!$D$169:$D$321,B254)&gt;=2,1,COUNTIF(课表!D$169:$D$321,B254))+IF(COUNTIF(课表!$E$170:$E$321,B254)&gt;=2,1,COUNTIF(课表!$E$170:$E$321,B254))+IF(COUNTIF(课表!$F$169:$F$321,B254)&gt;=2,1,COUNTIF(课表!$F$169:$F$321,B254)))*2</f>
        <v>0</v>
      </c>
      <c r="H254" s="25">
        <f>(IF(COUNTIF(课表!$H$169:$H$321,B254)&gt;=2,1,COUNTIF(课表!$H$169:$H$321,B254))+IF(COUNTIF(课表!$I$169:$I$321,B254)&gt;=2,1,COUNTIF(课表!$I$169:$I$321,B254))+IF(COUNTIF(课表!$J$169:$J$321,B254)&gt;=2,1,COUNTIF(课表!$J$169:$J$321,B254))+IF(COUNTIF(课表!$K$169:$K$321,B254)&gt;=2,1,COUNTIF(课表!$K$170:$K$321,B254)))*2</f>
        <v>4</v>
      </c>
      <c r="I254" s="25">
        <f>(IF(COUNTIF(课表!$M$169:$M$321,B254)&gt;=2,1,COUNTIF(课表!$M$169:$M$321,B254))+IF(COUNTIF(课表!$N$169:$N$321,B254)&gt;=2,1,COUNTIF(课表!$N$169:$N$321,B254))+IF(COUNTIF(课表!$O$169:$O$321,B254)&gt;=2,1,COUNTIF(课表!$O$169:$O$321,B254))+IF(COUNTIF(课表!$P$169:$P$321,B254)&gt;=2,1,COUNTIF(课表!$P$169:$P$321,B254)))*2</f>
        <v>0</v>
      </c>
      <c r="J254" s="25">
        <f>(IF(COUNTIF(课表!$R$169:$R$321,B254)&gt;=2,1,COUNTIF(课表!$R$169:$R$321,B254))+IF(COUNTIF(课表!$S$169:$S$321,B254)&gt;=2,1,COUNTIF(课表!$S$169:$S$321,B254))+IF(COUNTIF(课表!$T$169:$T$321,B254)&gt;=2,1,COUNTIF(课表!$T$169:$T$321,B254))+IF(COUNTIF(课表!$U$169:$U$321,B254)&gt;=2,1,COUNTIF(课表!$U$169:$U$321,B254)))*2</f>
        <v>4</v>
      </c>
      <c r="K254" s="25">
        <f>(IF(COUNTIF(课表!$W$169:$W$321,B254)&gt;=2,1,COUNTIF(课表!$W$169:$W$321,B254))+IF(COUNTIF(课表!$X$169:$X$321,B254)&gt;=2,1,COUNTIF(课表!$X$169:$X$321,B254)))*2+(IF(COUNTIF(课表!$Y$169:$Y$321,B254)&gt;=2,1,COUNTIF(课表!$Y$169:$Y$321,B254))+IF(COUNTIF(课表!$Z$169:$Z$321,B254)&gt;=2,1,COUNTIF(课表!$Z$169:$Z$321,B254)))*2</f>
        <v>0</v>
      </c>
      <c r="L254" s="25">
        <f>(IF(COUNTIF(课表!$AA$169:$AA$321,B254)&gt;=2,1,COUNTIF(课表!$AA$169:$AA$321,B254))+IF(COUNTIF(课表!$AB$169:$AB$321,B254)&gt;=2,1,COUNTIF(课表!$AB$169:$AB$321,B254))+IF(COUNTIF(课表!$AC$169:$AC$321,B254)&gt;=2,1,COUNTIF(课表!$AC$169:$AC$321,B254))+IF(COUNTIF(课表!$AD$169:$AD$321,B254)&gt;=2,1,COUNTIF(课表!$AD$169:$AD$321,B254)))*2</f>
        <v>0</v>
      </c>
      <c r="M254" s="25">
        <f>(IF(COUNTIF(课表!$AE$169:$AE$321,B254)&gt;=2,1,COUNTIF(课表!$AE$169:$AE$321,B254))+IF(COUNTIF(课表!$AF$169:$AF$321,B254)&gt;=2,1,COUNTIF(课表!$AF$169:$AF$321,B254))+IF(COUNTIF(课表!$AG$169:$AG$321,B254)&gt;=2,1,COUNTIF(课表!$AG$169:$AG$321,B254))+IF(COUNTIF(课表!$AH$169:$AH$321,B254)&gt;=2,1,COUNTIF(课表!$AH$169:$AH$321,B254)))*2</f>
        <v>0</v>
      </c>
      <c r="N254" s="25">
        <f t="shared" si="7"/>
        <v>8</v>
      </c>
    </row>
    <row r="255" ht="20.1" customHeight="1" spans="1:14">
      <c r="A255" s="22">
        <v>253</v>
      </c>
      <c r="B255" s="23" t="s">
        <v>1654</v>
      </c>
      <c r="C255" s="24" t="str">
        <f>VLOOKUP(B255,教师基础数据!$B$2:$G4463,3,FALSE)</f>
        <v>信艺系</v>
      </c>
      <c r="D255" s="24" t="str">
        <f>VLOOKUP(B255,教师基础数据!$B$2:$G561,4,FALSE)</f>
        <v>兼职</v>
      </c>
      <c r="E255" s="24" t="str">
        <f>VLOOKUP(B255,教师基础数据!$B$2:$G4594,5,FALSE)</f>
        <v>计应教研室</v>
      </c>
      <c r="F255" s="22">
        <f t="shared" si="6"/>
        <v>0</v>
      </c>
      <c r="G255" s="25">
        <f>(IF(COUNTIF(课表!$C$169:$C$321,B255)&gt;=2,1,COUNTIF(课表!$C$169:$C$321,B255))+IF(COUNTIF(课表!$D$169:$D$321,B255)&gt;=2,1,COUNTIF(课表!D$169:$D$321,B255))+IF(COUNTIF(课表!$E$170:$E$321,B255)&gt;=2,1,COUNTIF(课表!$E$170:$E$321,B255))+IF(COUNTIF(课表!$F$169:$F$321,B255)&gt;=2,1,COUNTIF(课表!$F$169:$F$321,B255)))*2</f>
        <v>0</v>
      </c>
      <c r="H255" s="25">
        <f>(IF(COUNTIF(课表!$H$169:$H$321,B255)&gt;=2,1,COUNTIF(课表!$H$169:$H$321,B255))+IF(COUNTIF(课表!$I$169:$I$321,B255)&gt;=2,1,COUNTIF(课表!$I$169:$I$321,B255))+IF(COUNTIF(课表!$J$169:$J$321,B255)&gt;=2,1,COUNTIF(课表!$J$169:$J$321,B255))+IF(COUNTIF(课表!$K$169:$K$321,B255)&gt;=2,1,COUNTIF(课表!$K$170:$K$321,B255)))*2</f>
        <v>0</v>
      </c>
      <c r="I255" s="25">
        <f>(IF(COUNTIF(课表!$M$169:$M$321,B255)&gt;=2,1,COUNTIF(课表!$M$169:$M$321,B255))+IF(COUNTIF(课表!$N$169:$N$321,B255)&gt;=2,1,COUNTIF(课表!$N$169:$N$321,B255))+IF(COUNTIF(课表!$O$169:$O$321,B255)&gt;=2,1,COUNTIF(课表!$O$169:$O$321,B255))+IF(COUNTIF(课表!$P$169:$P$321,B255)&gt;=2,1,COUNTIF(课表!$P$169:$P$321,B255)))*2</f>
        <v>0</v>
      </c>
      <c r="J255" s="25">
        <f>(IF(COUNTIF(课表!$R$169:$R$321,B255)&gt;=2,1,COUNTIF(课表!$R$169:$R$321,B255))+IF(COUNTIF(课表!$S$169:$S$321,B255)&gt;=2,1,COUNTIF(课表!$S$169:$S$321,B255))+IF(COUNTIF(课表!$T$169:$T$321,B255)&gt;=2,1,COUNTIF(课表!$T$169:$T$321,B255))+IF(COUNTIF(课表!$U$169:$U$321,B255)&gt;=2,1,COUNTIF(课表!$U$169:$U$321,B255)))*2</f>
        <v>0</v>
      </c>
      <c r="K255" s="25">
        <f>(IF(COUNTIF(课表!$W$169:$W$321,B255)&gt;=2,1,COUNTIF(课表!$W$169:$W$321,B255))+IF(COUNTIF(课表!$X$169:$X$321,B255)&gt;=2,1,COUNTIF(课表!$X$169:$X$321,B255)))*2+(IF(COUNTIF(课表!$Y$169:$Y$321,B255)&gt;=2,1,COUNTIF(课表!$Y$169:$Y$321,B255))+IF(COUNTIF(课表!$Z$169:$Z$321,B255)&gt;=2,1,COUNTIF(课表!$Z$169:$Z$321,B255)))*2</f>
        <v>0</v>
      </c>
      <c r="L255" s="25">
        <f>(IF(COUNTIF(课表!$AA$169:$AA$321,B255)&gt;=2,1,COUNTIF(课表!$AA$169:$AA$321,B255))+IF(COUNTIF(课表!$AB$169:$AB$321,B255)&gt;=2,1,COUNTIF(课表!$AB$169:$AB$321,B255))+IF(COUNTIF(课表!$AC$169:$AC$321,B255)&gt;=2,1,COUNTIF(课表!$AC$169:$AC$321,B255))+IF(COUNTIF(课表!$AD$169:$AD$321,B255)&gt;=2,1,COUNTIF(课表!$AD$169:$AD$321,B255)))*2</f>
        <v>0</v>
      </c>
      <c r="M255" s="25">
        <f>(IF(COUNTIF(课表!$AE$169:$AE$321,B255)&gt;=2,1,COUNTIF(课表!$AE$169:$AE$321,B255))+IF(COUNTIF(课表!$AF$169:$AF$321,B255)&gt;=2,1,COUNTIF(课表!$AF$169:$AF$321,B255))+IF(COUNTIF(课表!$AG$169:$AG$321,B255)&gt;=2,1,COUNTIF(课表!$AG$169:$AG$321,B255))+IF(COUNTIF(课表!$AH$169:$AH$321,B255)&gt;=2,1,COUNTIF(课表!$AH$169:$AH$321,B255)))*2</f>
        <v>0</v>
      </c>
      <c r="N255" s="25">
        <f t="shared" si="7"/>
        <v>0</v>
      </c>
    </row>
    <row r="256" ht="20.1" customHeight="1" spans="1:14">
      <c r="A256" s="22">
        <v>254</v>
      </c>
      <c r="B256" s="26" t="s">
        <v>1655</v>
      </c>
      <c r="C256" s="24" t="str">
        <f>VLOOKUP(B256,教师基础数据!$B$2:$G4667,3,FALSE)</f>
        <v>信艺系</v>
      </c>
      <c r="D256" s="24" t="str">
        <f>VLOOKUP(B256,教师基础数据!$B$2:$G467,4,FALSE)</f>
        <v>外聘</v>
      </c>
      <c r="E256" s="24" t="str">
        <f>VLOOKUP(B256,教师基础数据!$B$2:$G4500,5,FALSE)</f>
        <v>计应教研室</v>
      </c>
      <c r="F256" s="22">
        <f t="shared" si="6"/>
        <v>0</v>
      </c>
      <c r="G256" s="25">
        <f>(IF(COUNTIF(课表!$C$169:$C$321,B256)&gt;=2,1,COUNTIF(课表!$C$169:$C$321,B256))+IF(COUNTIF(课表!$D$169:$D$321,B256)&gt;=2,1,COUNTIF(课表!D$169:$D$321,B256))+IF(COUNTIF(课表!$E$170:$E$321,B256)&gt;=2,1,COUNTIF(课表!$E$170:$E$321,B256))+IF(COUNTIF(课表!$F$169:$F$321,B256)&gt;=2,1,COUNTIF(课表!$F$169:$F$321,B256)))*2</f>
        <v>0</v>
      </c>
      <c r="H256" s="25">
        <f>(IF(COUNTIF(课表!$H$169:$H$321,B256)&gt;=2,1,COUNTIF(课表!$H$169:$H$321,B256))+IF(COUNTIF(课表!$I$169:$I$321,B256)&gt;=2,1,COUNTIF(课表!$I$169:$I$321,B256))+IF(COUNTIF(课表!$J$169:$J$321,B256)&gt;=2,1,COUNTIF(课表!$J$169:$J$321,B256))+IF(COUNTIF(课表!$K$169:$K$321,B256)&gt;=2,1,COUNTIF(课表!$K$170:$K$321,B256)))*2</f>
        <v>0</v>
      </c>
      <c r="I256" s="25">
        <f>(IF(COUNTIF(课表!$M$169:$M$321,B256)&gt;=2,1,COUNTIF(课表!$M$169:$M$321,B256))+IF(COUNTIF(课表!$N$169:$N$321,B256)&gt;=2,1,COUNTIF(课表!$N$169:$N$321,B256))+IF(COUNTIF(课表!$O$169:$O$321,B256)&gt;=2,1,COUNTIF(课表!$O$169:$O$321,B256))+IF(COUNTIF(课表!$P$169:$P$321,B256)&gt;=2,1,COUNTIF(课表!$P$169:$P$321,B256)))*2</f>
        <v>0</v>
      </c>
      <c r="J256" s="25">
        <f>(IF(COUNTIF(课表!$R$169:$R$321,B256)&gt;=2,1,COUNTIF(课表!$R$169:$R$321,B256))+IF(COUNTIF(课表!$S$169:$S$321,B256)&gt;=2,1,COUNTIF(课表!$S$169:$S$321,B256))+IF(COUNTIF(课表!$T$169:$T$321,B256)&gt;=2,1,COUNTIF(课表!$T$169:$T$321,B256))+IF(COUNTIF(课表!$U$169:$U$321,B256)&gt;=2,1,COUNTIF(课表!$U$169:$U$321,B256)))*2</f>
        <v>0</v>
      </c>
      <c r="K256" s="25">
        <f>(IF(COUNTIF(课表!$W$169:$W$321,B256)&gt;=2,1,COUNTIF(课表!$W$169:$W$321,B256))+IF(COUNTIF(课表!$X$169:$X$321,B256)&gt;=2,1,COUNTIF(课表!$X$169:$X$321,B256)))*2+(IF(COUNTIF(课表!$Y$169:$Y$321,B256)&gt;=2,1,COUNTIF(课表!$Y$169:$Y$321,B256))+IF(COUNTIF(课表!$Z$169:$Z$321,B256)&gt;=2,1,COUNTIF(课表!$Z$169:$Z$321,B256)))*2</f>
        <v>0</v>
      </c>
      <c r="L256" s="25">
        <f>(IF(COUNTIF(课表!$AA$169:$AA$321,B256)&gt;=2,1,COUNTIF(课表!$AA$169:$AA$321,B256))+IF(COUNTIF(课表!$AB$169:$AB$321,B256)&gt;=2,1,COUNTIF(课表!$AB$169:$AB$321,B256))+IF(COUNTIF(课表!$AC$169:$AC$321,B256)&gt;=2,1,COUNTIF(课表!$AC$169:$AC$321,B256))+IF(COUNTIF(课表!$AD$169:$AD$321,B256)&gt;=2,1,COUNTIF(课表!$AD$169:$AD$321,B256)))*2</f>
        <v>0</v>
      </c>
      <c r="M256" s="25">
        <f>(IF(COUNTIF(课表!$AE$169:$AE$321,B256)&gt;=2,1,COUNTIF(课表!$AE$169:$AE$321,B256))+IF(COUNTIF(课表!$AF$169:$AF$321,B256)&gt;=2,1,COUNTIF(课表!$AF$169:$AF$321,B256))+IF(COUNTIF(课表!$AG$169:$AG$321,B256)&gt;=2,1,COUNTIF(课表!$AG$169:$AG$321,B256))+IF(COUNTIF(课表!$AH$169:$AH$321,B256)&gt;=2,1,COUNTIF(课表!$AH$169:$AH$321,B256)))*2</f>
        <v>0</v>
      </c>
      <c r="N256" s="25">
        <f t="shared" si="7"/>
        <v>0</v>
      </c>
    </row>
    <row r="257" ht="20.1" customHeight="1" spans="1:14">
      <c r="A257" s="22">
        <v>255</v>
      </c>
      <c r="B257" s="23" t="s">
        <v>1656</v>
      </c>
      <c r="C257" s="24" t="str">
        <f>VLOOKUP(B257,教师基础数据!$B$2:$G4739,3,FALSE)</f>
        <v>信艺系</v>
      </c>
      <c r="D257" s="24" t="str">
        <f>VLOOKUP(B257,教师基础数据!$B$2:$G470,4,FALSE)</f>
        <v>外聘</v>
      </c>
      <c r="E257" s="24" t="str">
        <f>VLOOKUP(B257,教师基础数据!$B$2:$G4503,5,FALSE)</f>
        <v>计应教研室</v>
      </c>
      <c r="F257" s="22">
        <f t="shared" si="6"/>
        <v>0</v>
      </c>
      <c r="G257" s="25">
        <f>(IF(COUNTIF(课表!$C$169:$C$321,B257)&gt;=2,1,COUNTIF(课表!$C$169:$C$321,B257))+IF(COUNTIF(课表!$D$169:$D$321,B257)&gt;=2,1,COUNTIF(课表!D$169:$D$321,B257))+IF(COUNTIF(课表!$E$170:$E$321,B257)&gt;=2,1,COUNTIF(课表!$E$170:$E$321,B257))+IF(COUNTIF(课表!$F$169:$F$321,B257)&gt;=2,1,COUNTIF(课表!$F$169:$F$321,B257)))*2</f>
        <v>0</v>
      </c>
      <c r="H257" s="25">
        <f>(IF(COUNTIF(课表!$H$169:$H$321,B257)&gt;=2,1,COUNTIF(课表!$H$169:$H$321,B257))+IF(COUNTIF(课表!$I$169:$I$321,B257)&gt;=2,1,COUNTIF(课表!$I$169:$I$321,B257))+IF(COUNTIF(课表!$J$169:$J$321,B257)&gt;=2,1,COUNTIF(课表!$J$169:$J$321,B257))+IF(COUNTIF(课表!$K$169:$K$321,B257)&gt;=2,1,COUNTIF(课表!$K$170:$K$321,B257)))*2</f>
        <v>0</v>
      </c>
      <c r="I257" s="25">
        <f>(IF(COUNTIF(课表!$M$169:$M$321,B257)&gt;=2,1,COUNTIF(课表!$M$169:$M$321,B257))+IF(COUNTIF(课表!$N$169:$N$321,B257)&gt;=2,1,COUNTIF(课表!$N$169:$N$321,B257))+IF(COUNTIF(课表!$O$169:$O$321,B257)&gt;=2,1,COUNTIF(课表!$O$169:$O$321,B257))+IF(COUNTIF(课表!$P$169:$P$321,B257)&gt;=2,1,COUNTIF(课表!$P$169:$P$321,B257)))*2</f>
        <v>0</v>
      </c>
      <c r="J257" s="25">
        <f>(IF(COUNTIF(课表!$R$169:$R$321,B257)&gt;=2,1,COUNTIF(课表!$R$169:$R$321,B257))+IF(COUNTIF(课表!$S$169:$S$321,B257)&gt;=2,1,COUNTIF(课表!$S$169:$S$321,B257))+IF(COUNTIF(课表!$T$169:$T$321,B257)&gt;=2,1,COUNTIF(课表!$T$169:$T$321,B257))+IF(COUNTIF(课表!$U$169:$U$321,B257)&gt;=2,1,COUNTIF(课表!$U$169:$U$321,B257)))*2</f>
        <v>0</v>
      </c>
      <c r="K257" s="25">
        <f>(IF(COUNTIF(课表!$W$169:$W$321,B257)&gt;=2,1,COUNTIF(课表!$W$169:$W$321,B257))+IF(COUNTIF(课表!$X$169:$X$321,B257)&gt;=2,1,COUNTIF(课表!$X$169:$X$321,B257)))*2+(IF(COUNTIF(课表!$Y$169:$Y$321,B257)&gt;=2,1,COUNTIF(课表!$Y$169:$Y$321,B257))+IF(COUNTIF(课表!$Z$169:$Z$321,B257)&gt;=2,1,COUNTIF(课表!$Z$169:$Z$321,B257)))*2</f>
        <v>0</v>
      </c>
      <c r="L257" s="25">
        <f>(IF(COUNTIF(课表!$AA$169:$AA$321,B257)&gt;=2,1,COUNTIF(课表!$AA$169:$AA$321,B257))+IF(COUNTIF(课表!$AB$169:$AB$321,B257)&gt;=2,1,COUNTIF(课表!$AB$169:$AB$321,B257))+IF(COUNTIF(课表!$AC$169:$AC$321,B257)&gt;=2,1,COUNTIF(课表!$AC$169:$AC$321,B257))+IF(COUNTIF(课表!$AD$169:$AD$321,B257)&gt;=2,1,COUNTIF(课表!$AD$169:$AD$321,B257)))*2</f>
        <v>0</v>
      </c>
      <c r="M257" s="25">
        <f>(IF(COUNTIF(课表!$AE$169:$AE$321,B257)&gt;=2,1,COUNTIF(课表!$AE$169:$AE$321,B257))+IF(COUNTIF(课表!$AF$169:$AF$321,B257)&gt;=2,1,COUNTIF(课表!$AF$169:$AF$321,B257))+IF(COUNTIF(课表!$AG$169:$AG$321,B257)&gt;=2,1,COUNTIF(课表!$AG$169:$AG$321,B257))+IF(COUNTIF(课表!$AH$169:$AH$321,B257)&gt;=2,1,COUNTIF(课表!$AH$169:$AH$321,B257)))*2</f>
        <v>0</v>
      </c>
      <c r="N257" s="25">
        <f t="shared" si="7"/>
        <v>0</v>
      </c>
    </row>
    <row r="258" ht="20.1" customHeight="1" spans="1:14">
      <c r="A258" s="22">
        <v>256</v>
      </c>
      <c r="B258" s="23" t="s">
        <v>1395</v>
      </c>
      <c r="C258" s="24" t="str">
        <f>VLOOKUP(B258,教师基础数据!$B$2:$G4493,3,FALSE)</f>
        <v>信艺系</v>
      </c>
      <c r="D258" s="24" t="str">
        <f>VLOOKUP(B258,教师基础数据!$B$2:$G472,4,FALSE)</f>
        <v>专职</v>
      </c>
      <c r="E258" s="24" t="str">
        <f>VLOOKUP(B258,教师基础数据!$B$2:$G4505,5,FALSE)</f>
        <v>计应教研室</v>
      </c>
      <c r="F258" s="22">
        <f t="shared" si="6"/>
        <v>4</v>
      </c>
      <c r="G258" s="25">
        <f>(IF(COUNTIF(课表!$C$169:$C$321,B258)&gt;=2,1,COUNTIF(课表!$C$169:$C$321,B258))+IF(COUNTIF(课表!$D$169:$D$321,B258)&gt;=2,1,COUNTIF(课表!D$169:$D$321,B258))+IF(COUNTIF(课表!$E$170:$E$321,B258)&gt;=2,1,COUNTIF(课表!$E$170:$E$321,B258))+IF(COUNTIF(课表!$F$169:$F$321,B258)&gt;=2,1,COUNTIF(课表!$F$169:$F$321,B258)))*2</f>
        <v>4</v>
      </c>
      <c r="H258" s="25">
        <f>(IF(COUNTIF(课表!$H$169:$H$321,B258)&gt;=2,1,COUNTIF(课表!$H$169:$H$321,B258))+IF(COUNTIF(课表!$I$169:$I$321,B258)&gt;=2,1,COUNTIF(课表!$I$169:$I$321,B258))+IF(COUNTIF(课表!$J$169:$J$321,B258)&gt;=2,1,COUNTIF(课表!$J$169:$J$321,B258))+IF(COUNTIF(课表!$K$169:$K$321,B258)&gt;=2,1,COUNTIF(课表!$K$170:$K$321,B258)))*2</f>
        <v>4</v>
      </c>
      <c r="I258" s="25">
        <f>(IF(COUNTIF(课表!$M$169:$M$321,B258)&gt;=2,1,COUNTIF(课表!$M$169:$M$321,B258))+IF(COUNTIF(课表!$N$169:$N$321,B258)&gt;=2,1,COUNTIF(课表!$N$169:$N$321,B258))+IF(COUNTIF(课表!$O$169:$O$321,B258)&gt;=2,1,COUNTIF(课表!$O$169:$O$321,B258))+IF(COUNTIF(课表!$P$169:$P$321,B258)&gt;=2,1,COUNTIF(课表!$P$169:$P$321,B258)))*2</f>
        <v>0</v>
      </c>
      <c r="J258" s="25">
        <f>(IF(COUNTIF(课表!$R$169:$R$321,B258)&gt;=2,1,COUNTIF(课表!$R$169:$R$321,B258))+IF(COUNTIF(课表!$S$169:$S$321,B258)&gt;=2,1,COUNTIF(课表!$S$169:$S$321,B258))+IF(COUNTIF(课表!$T$169:$T$321,B258)&gt;=2,1,COUNTIF(课表!$T$169:$T$321,B258))+IF(COUNTIF(课表!$U$169:$U$321,B258)&gt;=2,1,COUNTIF(课表!$U$169:$U$321,B258)))*2</f>
        <v>4</v>
      </c>
      <c r="K258" s="25">
        <f>(IF(COUNTIF(课表!$W$169:$W$321,B258)&gt;=2,1,COUNTIF(课表!$W$169:$W$321,B258))+IF(COUNTIF(课表!$X$169:$X$321,B258)&gt;=2,1,COUNTIF(课表!$X$169:$X$321,B258)))*2+(IF(COUNTIF(课表!$Y$169:$Y$321,B258)&gt;=2,1,COUNTIF(课表!$Y$169:$Y$321,B258))+IF(COUNTIF(课表!$Z$169:$Z$321,B258)&gt;=2,1,COUNTIF(课表!$Z$169:$Z$321,B258)))*2</f>
        <v>4</v>
      </c>
      <c r="L258" s="25">
        <f>(IF(COUNTIF(课表!$AA$169:$AA$321,B258)&gt;=2,1,COUNTIF(课表!$AA$169:$AA$321,B258))+IF(COUNTIF(课表!$AB$169:$AB$321,B258)&gt;=2,1,COUNTIF(课表!$AB$169:$AB$321,B258))+IF(COUNTIF(课表!$AC$169:$AC$321,B258)&gt;=2,1,COUNTIF(课表!$AC$169:$AC$321,B258))+IF(COUNTIF(课表!$AD$169:$AD$321,B258)&gt;=2,1,COUNTIF(课表!$AD$169:$AD$321,B258)))*2</f>
        <v>0</v>
      </c>
      <c r="M258" s="25">
        <f>(IF(COUNTIF(课表!$AE$169:$AE$321,B258)&gt;=2,1,COUNTIF(课表!$AE$169:$AE$321,B258))+IF(COUNTIF(课表!$AF$169:$AF$321,B258)&gt;=2,1,COUNTIF(课表!$AF$169:$AF$321,B258))+IF(COUNTIF(课表!$AG$169:$AG$321,B258)&gt;=2,1,COUNTIF(课表!$AG$169:$AG$321,B258))+IF(COUNTIF(课表!$AH$169:$AH$321,B258)&gt;=2,1,COUNTIF(课表!$AH$169:$AH$321,B258)))*2</f>
        <v>4</v>
      </c>
      <c r="N258" s="25">
        <f t="shared" si="7"/>
        <v>20</v>
      </c>
    </row>
    <row r="259" ht="20.1" customHeight="1" spans="1:14">
      <c r="A259" s="22">
        <v>257</v>
      </c>
      <c r="B259" s="23" t="s">
        <v>1418</v>
      </c>
      <c r="C259" s="24" t="str">
        <f>VLOOKUP(B259,教师基础数据!$B$2:$G4760,3,FALSE)</f>
        <v>信艺系</v>
      </c>
      <c r="D259" s="24" t="str">
        <f>VLOOKUP(B259,教师基础数据!$B$2:$G508,4,FALSE)</f>
        <v>专职</v>
      </c>
      <c r="E259" s="24" t="str">
        <f>VLOOKUP(B259,教师基础数据!$B$2:$G4541,5,FALSE)</f>
        <v>计应教研室</v>
      </c>
      <c r="F259" s="22">
        <f t="shared" si="6"/>
        <v>4</v>
      </c>
      <c r="G259" s="25">
        <f>(IF(COUNTIF(课表!$C$169:$C$321,B259)&gt;=2,1,COUNTIF(课表!$C$169:$C$321,B259))+IF(COUNTIF(课表!$D$169:$D$321,B259)&gt;=2,1,COUNTIF(课表!D$169:$D$321,B259))+IF(COUNTIF(课表!$E$170:$E$321,B259)&gt;=2,1,COUNTIF(课表!$E$170:$E$321,B259))+IF(COUNTIF(课表!$F$169:$F$321,B259)&gt;=2,1,COUNTIF(课表!$F$169:$F$321,B259)))*2</f>
        <v>4</v>
      </c>
      <c r="H259" s="25">
        <f>(IF(COUNTIF(课表!$H$169:$H$321,B259)&gt;=2,1,COUNTIF(课表!$H$169:$H$321,B259))+IF(COUNTIF(课表!$I$169:$I$321,B259)&gt;=2,1,COUNTIF(课表!$I$169:$I$321,B259))+IF(COUNTIF(课表!$J$169:$J$321,B259)&gt;=2,1,COUNTIF(课表!$J$169:$J$321,B259))+IF(COUNTIF(课表!$K$169:$K$321,B259)&gt;=2,1,COUNTIF(课表!$K$170:$K$321,B259)))*2</f>
        <v>0</v>
      </c>
      <c r="I259" s="25">
        <f>(IF(COUNTIF(课表!$M$169:$M$321,B259)&gt;=2,1,COUNTIF(课表!$M$169:$M$321,B259))+IF(COUNTIF(课表!$N$169:$N$321,B259)&gt;=2,1,COUNTIF(课表!$N$169:$N$321,B259))+IF(COUNTIF(课表!$O$169:$O$321,B259)&gt;=2,1,COUNTIF(课表!$O$169:$O$321,B259))+IF(COUNTIF(课表!$P$169:$P$321,B259)&gt;=2,1,COUNTIF(课表!$P$169:$P$321,B259)))*2</f>
        <v>4</v>
      </c>
      <c r="J259" s="25">
        <f>(IF(COUNTIF(课表!$R$169:$R$321,B259)&gt;=2,1,COUNTIF(课表!$R$169:$R$321,B259))+IF(COUNTIF(课表!$S$169:$S$321,B259)&gt;=2,1,COUNTIF(课表!$S$169:$S$321,B259))+IF(COUNTIF(课表!$T$169:$T$321,B259)&gt;=2,1,COUNTIF(课表!$T$169:$T$321,B259))+IF(COUNTIF(课表!$U$169:$U$321,B259)&gt;=2,1,COUNTIF(课表!$U$169:$U$321,B259)))*2</f>
        <v>4</v>
      </c>
      <c r="K259" s="25">
        <f>(IF(COUNTIF(课表!$W$169:$W$321,B259)&gt;=2,1,COUNTIF(课表!$W$169:$W$321,B259))+IF(COUNTIF(课表!$X$169:$X$321,B259)&gt;=2,1,COUNTIF(课表!$X$169:$X$321,B259)))*2+(IF(COUNTIF(课表!$Y$169:$Y$321,B259)&gt;=2,1,COUNTIF(课表!$Y$169:$Y$321,B259))+IF(COUNTIF(课表!$Z$169:$Z$321,B259)&gt;=2,1,COUNTIF(课表!$Z$169:$Z$321,B259)))*2</f>
        <v>4</v>
      </c>
      <c r="L259" s="25">
        <f>(IF(COUNTIF(课表!$AA$169:$AA$321,B259)&gt;=2,1,COUNTIF(课表!$AA$169:$AA$321,B259))+IF(COUNTIF(课表!$AB$169:$AB$321,B259)&gt;=2,1,COUNTIF(课表!$AB$169:$AB$321,B259))+IF(COUNTIF(课表!$AC$169:$AC$321,B259)&gt;=2,1,COUNTIF(课表!$AC$169:$AC$321,B259))+IF(COUNTIF(课表!$AD$169:$AD$321,B259)&gt;=2,1,COUNTIF(课表!$AD$169:$AD$321,B259)))*2</f>
        <v>0</v>
      </c>
      <c r="M259" s="25">
        <f>(IF(COUNTIF(课表!$AE$169:$AE$321,B259)&gt;=2,1,COUNTIF(课表!$AE$169:$AE$321,B259))+IF(COUNTIF(课表!$AF$169:$AF$321,B259)&gt;=2,1,COUNTIF(课表!$AF$169:$AF$321,B259))+IF(COUNTIF(课表!$AG$169:$AG$321,B259)&gt;=2,1,COUNTIF(课表!$AG$169:$AG$321,B259))+IF(COUNTIF(课表!$AH$169:$AH$321,B259)&gt;=2,1,COUNTIF(课表!$AH$169:$AH$321,B259)))*2</f>
        <v>4</v>
      </c>
      <c r="N259" s="25">
        <f t="shared" si="7"/>
        <v>20</v>
      </c>
    </row>
    <row r="260" ht="20.1" customHeight="1" spans="1:14">
      <c r="A260" s="22">
        <v>258</v>
      </c>
      <c r="B260" s="23" t="s">
        <v>1392</v>
      </c>
      <c r="C260" s="24" t="str">
        <f>VLOOKUP(B260,教师基础数据!$B$2:$G4542,3,FALSE)</f>
        <v>信艺系</v>
      </c>
      <c r="D260" s="24" t="str">
        <f>VLOOKUP(B260,教师基础数据!$B$2:$G444,4,FALSE)</f>
        <v>专职</v>
      </c>
      <c r="E260" s="24" t="str">
        <f>VLOOKUP(B260,教师基础数据!$B$2:$G4477,5,FALSE)</f>
        <v>计应教研室</v>
      </c>
      <c r="F260" s="22">
        <f t="shared" ref="F260:F309" si="8">COUNTIF(G260:L260,"&lt;&gt;0")</f>
        <v>6</v>
      </c>
      <c r="G260" s="25">
        <f>(IF(COUNTIF(课表!$C$169:$C$321,B260)&gt;=2,1,COUNTIF(课表!$C$169:$C$321,B260))+IF(COUNTIF(课表!$D$169:$D$321,B260)&gt;=2,1,COUNTIF(课表!D$169:$D$321,B260))+IF(COUNTIF(课表!$E$170:$E$321,B260)&gt;=2,1,COUNTIF(课表!$E$170:$E$321,B260))+IF(COUNTIF(课表!$F$169:$F$321,B260)&gt;=2,1,COUNTIF(课表!$F$169:$F$321,B260)))*2</f>
        <v>4</v>
      </c>
      <c r="H260" s="25">
        <f>(IF(COUNTIF(课表!$H$169:$H$321,B260)&gt;=2,1,COUNTIF(课表!$H$169:$H$321,B260))+IF(COUNTIF(课表!$I$169:$I$321,B260)&gt;=2,1,COUNTIF(课表!$I$169:$I$321,B260))+IF(COUNTIF(课表!$J$169:$J$321,B260)&gt;=2,1,COUNTIF(课表!$J$169:$J$321,B260))+IF(COUNTIF(课表!$K$169:$K$321,B260)&gt;=2,1,COUNTIF(课表!$K$170:$K$321,B260)))*2</f>
        <v>4</v>
      </c>
      <c r="I260" s="25">
        <f>(IF(COUNTIF(课表!$M$169:$M$321,B260)&gt;=2,1,COUNTIF(课表!$M$169:$M$321,B260))+IF(COUNTIF(课表!$N$169:$N$321,B260)&gt;=2,1,COUNTIF(课表!$N$169:$N$321,B260))+IF(COUNTIF(课表!$O$169:$O$321,B260)&gt;=2,1,COUNTIF(课表!$O$169:$O$321,B260))+IF(COUNTIF(课表!$P$169:$P$321,B260)&gt;=2,1,COUNTIF(课表!$P$169:$P$321,B260)))*2</f>
        <v>4</v>
      </c>
      <c r="J260" s="25">
        <f>(IF(COUNTIF(课表!$R$169:$R$321,B260)&gt;=2,1,COUNTIF(课表!$R$169:$R$321,B260))+IF(COUNTIF(课表!$S$169:$S$321,B260)&gt;=2,1,COUNTIF(课表!$S$169:$S$321,B260))+IF(COUNTIF(课表!$T$169:$T$321,B260)&gt;=2,1,COUNTIF(课表!$T$169:$T$321,B260))+IF(COUNTIF(课表!$U$169:$U$321,B260)&gt;=2,1,COUNTIF(课表!$U$169:$U$321,B260)))*2</f>
        <v>4</v>
      </c>
      <c r="K260" s="25">
        <f>(IF(COUNTIF(课表!$W$169:$W$321,B260)&gt;=2,1,COUNTIF(课表!$W$169:$W$321,B260))+IF(COUNTIF(课表!$X$169:$X$321,B260)&gt;=2,1,COUNTIF(课表!$X$169:$X$321,B260)))*2+(IF(COUNTIF(课表!$Y$169:$Y$321,B260)&gt;=2,1,COUNTIF(课表!$Y$169:$Y$321,B260))+IF(COUNTIF(课表!$Z$169:$Z$321,B260)&gt;=2,1,COUNTIF(课表!$Z$169:$Z$321,B260)))*2</f>
        <v>4</v>
      </c>
      <c r="L260" s="25">
        <f>(IF(COUNTIF(课表!$AA$169:$AA$321,B260)&gt;=2,1,COUNTIF(课表!$AA$169:$AA$321,B260))+IF(COUNTIF(课表!$AB$169:$AB$321,B260)&gt;=2,1,COUNTIF(课表!$AB$169:$AB$321,B260))+IF(COUNTIF(课表!$AC$169:$AC$321,B260)&gt;=2,1,COUNTIF(课表!$AC$169:$AC$321,B260))+IF(COUNTIF(课表!$AD$169:$AD$321,B260)&gt;=2,1,COUNTIF(课表!$AD$169:$AD$321,B260)))*2</f>
        <v>4</v>
      </c>
      <c r="M260" s="25">
        <f>(IF(COUNTIF(课表!$AE$169:$AE$321,B260)&gt;=2,1,COUNTIF(课表!$AE$169:$AE$321,B260))+IF(COUNTIF(课表!$AF$169:$AF$321,B260)&gt;=2,1,COUNTIF(课表!$AF$169:$AF$321,B260))+IF(COUNTIF(课表!$AG$169:$AG$321,B260)&gt;=2,1,COUNTIF(课表!$AG$169:$AG$321,B260))+IF(COUNTIF(课表!$AH$169:$AH$321,B260)&gt;=2,1,COUNTIF(课表!$AH$169:$AH$321,B260)))*2</f>
        <v>0</v>
      </c>
      <c r="N260" s="25">
        <f t="shared" ref="N260:N309" si="9">SUM(G260:M260)</f>
        <v>24</v>
      </c>
    </row>
    <row r="261" ht="20.1" customHeight="1" spans="1:14">
      <c r="A261" s="22">
        <v>259</v>
      </c>
      <c r="B261" s="23" t="s">
        <v>1407</v>
      </c>
      <c r="C261" s="24" t="str">
        <f>VLOOKUP(B261,教师基础数据!$B$2:$G4543,3,FALSE)</f>
        <v>信艺系</v>
      </c>
      <c r="D261" s="24" t="str">
        <f>VLOOKUP(B261,教师基础数据!$B$2:$G530,4,FALSE)</f>
        <v>专职</v>
      </c>
      <c r="E261" s="24" t="str">
        <f>VLOOKUP(B261,教师基础数据!$B$2:$G4563,5,FALSE)</f>
        <v>计应教研室</v>
      </c>
      <c r="F261" s="22">
        <f t="shared" si="8"/>
        <v>1</v>
      </c>
      <c r="G261" s="25">
        <f>(IF(COUNTIF(课表!$C$169:$C$321,B261)&gt;=2,1,COUNTIF(课表!$C$169:$C$321,B261))+IF(COUNTIF(课表!$D$169:$D$321,B261)&gt;=2,1,COUNTIF(课表!D$169:$D$321,B261))+IF(COUNTIF(课表!$E$170:$E$321,B261)&gt;=2,1,COUNTIF(课表!$E$170:$E$321,B261))+IF(COUNTIF(课表!$F$169:$F$321,B261)&gt;=2,1,COUNTIF(课表!$F$169:$F$321,B261)))*2</f>
        <v>0</v>
      </c>
      <c r="H261" s="25">
        <f>(IF(COUNTIF(课表!$H$169:$H$321,B261)&gt;=2,1,COUNTIF(课表!$H$169:$H$321,B261))+IF(COUNTIF(课表!$I$169:$I$321,B261)&gt;=2,1,COUNTIF(课表!$I$169:$I$321,B261))+IF(COUNTIF(课表!$J$169:$J$321,B261)&gt;=2,1,COUNTIF(课表!$J$169:$J$321,B261))+IF(COUNTIF(课表!$K$169:$K$321,B261)&gt;=2,1,COUNTIF(课表!$K$170:$K$321,B261)))*2</f>
        <v>0</v>
      </c>
      <c r="I261" s="25">
        <f>(IF(COUNTIF(课表!$M$169:$M$321,B261)&gt;=2,1,COUNTIF(课表!$M$169:$M$321,B261))+IF(COUNTIF(课表!$N$169:$N$321,B261)&gt;=2,1,COUNTIF(课表!$N$169:$N$321,B261))+IF(COUNTIF(课表!$O$169:$O$321,B261)&gt;=2,1,COUNTIF(课表!$O$169:$O$321,B261))+IF(COUNTIF(课表!$P$169:$P$321,B261)&gt;=2,1,COUNTIF(课表!$P$169:$P$321,B261)))*2</f>
        <v>0</v>
      </c>
      <c r="J261" s="25">
        <f>(IF(COUNTIF(课表!$R$169:$R$321,B261)&gt;=2,1,COUNTIF(课表!$R$169:$R$321,B261))+IF(COUNTIF(课表!$S$169:$S$321,B261)&gt;=2,1,COUNTIF(课表!$S$169:$S$321,B261))+IF(COUNTIF(课表!$T$169:$T$321,B261)&gt;=2,1,COUNTIF(课表!$T$169:$T$321,B261))+IF(COUNTIF(课表!$U$169:$U$321,B261)&gt;=2,1,COUNTIF(课表!$U$169:$U$321,B261)))*2</f>
        <v>0</v>
      </c>
      <c r="K261" s="25">
        <f>(IF(COUNTIF(课表!$W$169:$W$321,B261)&gt;=2,1,COUNTIF(课表!$W$169:$W$321,B261))+IF(COUNTIF(课表!$X$169:$X$321,B261)&gt;=2,1,COUNTIF(课表!$X$169:$X$321,B261)))*2+(IF(COUNTIF(课表!$Y$169:$Y$321,B261)&gt;=2,1,COUNTIF(课表!$Y$169:$Y$321,B261))+IF(COUNTIF(课表!$Z$169:$Z$321,B261)&gt;=2,1,COUNTIF(课表!$Z$169:$Z$321,B261)))*2</f>
        <v>0</v>
      </c>
      <c r="L261" s="25">
        <v>8</v>
      </c>
      <c r="M261" s="25">
        <f>(IF(COUNTIF(课表!$AE$169:$AE$321,B261)&gt;=2,1,COUNTIF(课表!$AE$169:$AE$321,B261))+IF(COUNTIF(课表!$AF$169:$AF$321,B261)&gt;=2,1,COUNTIF(课表!$AF$169:$AF$321,B261))+IF(COUNTIF(课表!$AG$169:$AG$321,B261)&gt;=2,1,COUNTIF(课表!$AG$169:$AG$321,B261))+IF(COUNTIF(课表!$AH$169:$AH$321,B261)&gt;=2,1,COUNTIF(课表!$AH$169:$AH$321,B261)))*2</f>
        <v>4</v>
      </c>
      <c r="N261" s="25">
        <f t="shared" si="9"/>
        <v>12</v>
      </c>
    </row>
    <row r="262" ht="20.1" customHeight="1" spans="1:14">
      <c r="A262" s="22">
        <v>260</v>
      </c>
      <c r="B262" s="26" t="s">
        <v>1412</v>
      </c>
      <c r="C262" s="24" t="str">
        <f>VLOOKUP(B262,教师基础数据!$B$2:$G4744,3,FALSE)</f>
        <v>信艺系</v>
      </c>
      <c r="D262" s="24" t="str">
        <f>VLOOKUP(B262,教师基础数据!$B$2:$G533,4,FALSE)</f>
        <v>专职</v>
      </c>
      <c r="E262" s="24" t="str">
        <f>VLOOKUP(B262,教师基础数据!$B$2:$G4566,5,FALSE)</f>
        <v>计应教研室</v>
      </c>
      <c r="F262" s="22">
        <f t="shared" si="8"/>
        <v>3</v>
      </c>
      <c r="G262" s="25">
        <f>(IF(COUNTIF(课表!$C$169:$C$321,B262)&gt;=2,1,COUNTIF(课表!$C$169:$C$321,B262))+IF(COUNTIF(课表!$D$169:$D$321,B262)&gt;=2,1,COUNTIF(课表!D$169:$D$321,B262))+IF(COUNTIF(课表!$E$170:$E$321,B262)&gt;=2,1,COUNTIF(课表!$E$170:$E$321,B262))+IF(COUNTIF(课表!$F$169:$F$321,B262)&gt;=2,1,COUNTIF(课表!$F$169:$F$321,B262)))*2</f>
        <v>0</v>
      </c>
      <c r="H262" s="25">
        <f>(IF(COUNTIF(课表!$H$169:$H$321,B262)&gt;=2,1,COUNTIF(课表!$H$169:$H$321,B262))+IF(COUNTIF(课表!$I$169:$I$321,B262)&gt;=2,1,COUNTIF(课表!$I$169:$I$321,B262))+IF(COUNTIF(课表!$J$169:$J$321,B262)&gt;=2,1,COUNTIF(课表!$J$169:$J$321,B262))+IF(COUNTIF(课表!$K$169:$K$321,B262)&gt;=2,1,COUNTIF(课表!$K$170:$K$321,B262)))*2</f>
        <v>8</v>
      </c>
      <c r="I262" s="25">
        <f>(IF(COUNTIF(课表!$M$169:$M$321,B262)&gt;=2,1,COUNTIF(课表!$M$169:$M$321,B262))+IF(COUNTIF(课表!$N$169:$N$321,B262)&gt;=2,1,COUNTIF(课表!$N$169:$N$321,B262))+IF(COUNTIF(课表!$O$169:$O$321,B262)&gt;=2,1,COUNTIF(课表!$O$169:$O$321,B262))+IF(COUNTIF(课表!$P$169:$P$321,B262)&gt;=2,1,COUNTIF(课表!$P$169:$P$321,B262)))*2</f>
        <v>0</v>
      </c>
      <c r="J262" s="25">
        <f>(IF(COUNTIF(课表!$R$169:$R$321,B262)&gt;=2,1,COUNTIF(课表!$R$169:$R$321,B262))+IF(COUNTIF(课表!$S$169:$S$321,B262)&gt;=2,1,COUNTIF(课表!$S$169:$S$321,B262))+IF(COUNTIF(课表!$T$169:$T$321,B262)&gt;=2,1,COUNTIF(课表!$T$169:$T$321,B262))+IF(COUNTIF(课表!$U$169:$U$321,B262)&gt;=2,1,COUNTIF(课表!$U$169:$U$321,B262)))*2</f>
        <v>4</v>
      </c>
      <c r="K262" s="25">
        <f>(IF(COUNTIF(课表!$W$169:$W$321,B262)&gt;=2,1,COUNTIF(课表!$W$169:$W$321,B262))+IF(COUNTIF(课表!$X$169:$X$321,B262)&gt;=2,1,COUNTIF(课表!$X$169:$X$321,B262)))*2+(IF(COUNTIF(课表!$Y$169:$Y$321,B262)&gt;=2,1,COUNTIF(课表!$Y$169:$Y$321,B262))+IF(COUNTIF(课表!$Z$169:$Z$321,B262)&gt;=2,1,COUNTIF(课表!$Z$169:$Z$321,B262)))*2</f>
        <v>4</v>
      </c>
      <c r="L262" s="25">
        <f>(IF(COUNTIF(课表!$AA$169:$AA$321,B262)&gt;=2,1,COUNTIF(课表!$AA$169:$AA$321,B262))+IF(COUNTIF(课表!$AB$169:$AB$321,B262)&gt;=2,1,COUNTIF(课表!$AB$169:$AB$321,B262))+IF(COUNTIF(课表!$AC$169:$AC$321,B262)&gt;=2,1,COUNTIF(课表!$AC$169:$AC$321,B262))+IF(COUNTIF(课表!$AD$169:$AD$321,B262)&gt;=2,1,COUNTIF(课表!$AD$169:$AD$321,B262)))*2</f>
        <v>0</v>
      </c>
      <c r="M262" s="25">
        <f>(IF(COUNTIF(课表!$AE$169:$AE$321,B262)&gt;=2,1,COUNTIF(课表!$AE$169:$AE$321,B262))+IF(COUNTIF(课表!$AF$169:$AF$321,B262)&gt;=2,1,COUNTIF(课表!$AF$169:$AF$321,B262))+IF(COUNTIF(课表!$AG$169:$AG$321,B262)&gt;=2,1,COUNTIF(课表!$AG$169:$AG$321,B262))+IF(COUNTIF(课表!$AH$169:$AH$321,B262)&gt;=2,1,COUNTIF(课表!$AH$169:$AH$321,B262)))*2</f>
        <v>0</v>
      </c>
      <c r="N262" s="25">
        <f t="shared" si="9"/>
        <v>16</v>
      </c>
    </row>
    <row r="263" ht="20.1" customHeight="1" spans="1:14">
      <c r="A263" s="22">
        <v>261</v>
      </c>
      <c r="B263" s="23" t="s">
        <v>1421</v>
      </c>
      <c r="C263" s="24" t="str">
        <f>VLOOKUP(B263,教师基础数据!$B$2:$G4464,3,FALSE)</f>
        <v>信艺系</v>
      </c>
      <c r="D263" s="24" t="str">
        <f>VLOOKUP(B263,教师基础数据!$B$2:$G575,4,FALSE)</f>
        <v>专职</v>
      </c>
      <c r="E263" s="24" t="str">
        <f>VLOOKUP(B263,教师基础数据!$B$2:$G4608,5,FALSE)</f>
        <v>计应教研室</v>
      </c>
      <c r="F263" s="22">
        <f t="shared" si="8"/>
        <v>4</v>
      </c>
      <c r="G263" s="25">
        <f>(IF(COUNTIF(课表!$C$169:$C$321,B263)&gt;=2,1,COUNTIF(课表!$C$169:$C$321,B263))+IF(COUNTIF(课表!$D$169:$D$321,B263)&gt;=2,1,COUNTIF(课表!D$169:$D$321,B263))+IF(COUNTIF(课表!$E$170:$E$321,B263)&gt;=2,1,COUNTIF(课表!$E$170:$E$321,B263))+IF(COUNTIF(课表!$F$169:$F$321,B263)&gt;=2,1,COUNTIF(课表!$F$169:$F$321,B263)))*2</f>
        <v>4</v>
      </c>
      <c r="H263" s="25">
        <f>(IF(COUNTIF(课表!$H$169:$H$321,B263)&gt;=2,1,COUNTIF(课表!$H$169:$H$321,B263))+IF(COUNTIF(课表!$I$169:$I$321,B263)&gt;=2,1,COUNTIF(课表!$I$169:$I$321,B263))+IF(COUNTIF(课表!$J$169:$J$321,B263)&gt;=2,1,COUNTIF(课表!$J$169:$J$321,B263))+IF(COUNTIF(课表!$K$169:$K$321,B263)&gt;=2,1,COUNTIF(课表!$K$170:$K$321,B263)))*2</f>
        <v>0</v>
      </c>
      <c r="I263" s="25">
        <f>(IF(COUNTIF(课表!$M$169:$M$321,B263)&gt;=2,1,COUNTIF(课表!$M$169:$M$321,B263))+IF(COUNTIF(课表!$N$169:$N$321,B263)&gt;=2,1,COUNTIF(课表!$N$169:$N$321,B263))+IF(COUNTIF(课表!$O$169:$O$321,B263)&gt;=2,1,COUNTIF(课表!$O$169:$O$321,B263))+IF(COUNTIF(课表!$P$169:$P$321,B263)&gt;=2,1,COUNTIF(课表!$P$169:$P$321,B263)))*2</f>
        <v>0</v>
      </c>
      <c r="J263" s="25">
        <f>(IF(COUNTIF(课表!$R$169:$R$321,B263)&gt;=2,1,COUNTIF(课表!$R$169:$R$321,B263))+IF(COUNTIF(课表!$S$169:$S$321,B263)&gt;=2,1,COUNTIF(课表!$S$169:$S$321,B263))+IF(COUNTIF(课表!$T$169:$T$321,B263)&gt;=2,1,COUNTIF(课表!$T$169:$T$321,B263))+IF(COUNTIF(课表!$U$169:$U$321,B263)&gt;=2,1,COUNTIF(课表!$U$169:$U$321,B263)))*2</f>
        <v>4</v>
      </c>
      <c r="K263" s="25">
        <f>(IF(COUNTIF(课表!$W$169:$W$321,B263)&gt;=2,1,COUNTIF(课表!$W$169:$W$321,B263))+IF(COUNTIF(课表!$X$169:$X$321,B263)&gt;=2,1,COUNTIF(课表!$X$169:$X$321,B263)))*2+(IF(COUNTIF(课表!$Y$169:$Y$321,B263)&gt;=2,1,COUNTIF(课表!$Y$169:$Y$321,B263))+IF(COUNTIF(课表!$Z$169:$Z$321,B263)&gt;=2,1,COUNTIF(课表!$Z$169:$Z$321,B263)))*2</f>
        <v>4</v>
      </c>
      <c r="L263" s="25">
        <f>(IF(COUNTIF(课表!$AA$169:$AA$321,B263)&gt;=2,1,COUNTIF(课表!$AA$169:$AA$321,B263))+IF(COUNTIF(课表!$AB$169:$AB$321,B263)&gt;=2,1,COUNTIF(课表!$AB$169:$AB$321,B263))+IF(COUNTIF(课表!$AC$169:$AC$321,B263)&gt;=2,1,COUNTIF(课表!$AC$169:$AC$321,B263))+IF(COUNTIF(课表!$AD$169:$AD$321,B263)&gt;=2,1,COUNTIF(课表!$AD$169:$AD$321,B263)))*2</f>
        <v>8</v>
      </c>
      <c r="M263" s="25">
        <f>(IF(COUNTIF(课表!$AE$169:$AE$321,B263)&gt;=2,1,COUNTIF(课表!$AE$169:$AE$321,B263))+IF(COUNTIF(课表!$AF$169:$AF$321,B263)&gt;=2,1,COUNTIF(课表!$AF$169:$AF$321,B263))+IF(COUNTIF(课表!$AG$169:$AG$321,B263)&gt;=2,1,COUNTIF(课表!$AG$169:$AG$321,B263))+IF(COUNTIF(课表!$AH$169:$AH$321,B263)&gt;=2,1,COUNTIF(课表!$AH$169:$AH$321,B263)))*2</f>
        <v>4</v>
      </c>
      <c r="N263" s="25">
        <f t="shared" si="9"/>
        <v>24</v>
      </c>
    </row>
    <row r="264" ht="20.1" customHeight="1" spans="1:14">
      <c r="A264" s="22">
        <v>262</v>
      </c>
      <c r="B264" s="23" t="s">
        <v>1393</v>
      </c>
      <c r="C264" s="24" t="str">
        <f>VLOOKUP(B264,教师基础数据!$B$2:$G4702,3,FALSE)</f>
        <v>信艺系</v>
      </c>
      <c r="D264" s="24" t="str">
        <f>VLOOKUP(B264,教师基础数据!$B$2:$G701,4,FALSE)</f>
        <v>专职</v>
      </c>
      <c r="E264" s="24" t="str">
        <f>VLOOKUP(B264,教师基础数据!$B$2:$G4735,5,FALSE)</f>
        <v>计应教研室</v>
      </c>
      <c r="F264" s="22">
        <f t="shared" si="8"/>
        <v>5</v>
      </c>
      <c r="G264" s="25">
        <f>(IF(COUNTIF(课表!$C$169:$C$321,B264)&gt;=2,1,COUNTIF(课表!$C$169:$C$321,B264))+IF(COUNTIF(课表!$D$169:$D$321,B264)&gt;=2,1,COUNTIF(课表!D$169:$D$321,B264))+IF(COUNTIF(课表!$E$170:$E$321,B264)&gt;=2,1,COUNTIF(课表!$E$170:$E$321,B264))+IF(COUNTIF(课表!$F$169:$F$321,B264)&gt;=2,1,COUNTIF(课表!$F$169:$F$321,B264)))*2</f>
        <v>4</v>
      </c>
      <c r="H264" s="25">
        <f>(IF(COUNTIF(课表!$H$169:$H$321,B264)&gt;=2,1,COUNTIF(课表!$H$169:$H$321,B264))+IF(COUNTIF(课表!$I$169:$I$321,B264)&gt;=2,1,COUNTIF(课表!$I$169:$I$321,B264))+IF(COUNTIF(课表!$J$169:$J$321,B264)&gt;=2,1,COUNTIF(课表!$J$169:$J$321,B264))+IF(COUNTIF(课表!$K$169:$K$321,B264)&gt;=2,1,COUNTIF(课表!$K$170:$K$321,B264)))*2</f>
        <v>0</v>
      </c>
      <c r="I264" s="25">
        <f>(IF(COUNTIF(课表!$M$169:$M$321,B264)&gt;=2,1,COUNTIF(课表!$M$169:$M$321,B264))+IF(COUNTIF(课表!$N$169:$N$321,B264)&gt;=2,1,COUNTIF(课表!$N$169:$N$321,B264))+IF(COUNTIF(课表!$O$169:$O$321,B264)&gt;=2,1,COUNTIF(课表!$O$169:$O$321,B264))+IF(COUNTIF(课表!$P$169:$P$321,B264)&gt;=2,1,COUNTIF(课表!$P$169:$P$321,B264)))*2</f>
        <v>4</v>
      </c>
      <c r="J264" s="25">
        <f>(IF(COUNTIF(课表!$R$169:$R$321,B264)&gt;=2,1,COUNTIF(课表!$R$169:$R$321,B264))+IF(COUNTIF(课表!$S$169:$S$321,B264)&gt;=2,1,COUNTIF(课表!$S$169:$S$321,B264))+IF(COUNTIF(课表!$T$169:$T$321,B264)&gt;=2,1,COUNTIF(课表!$T$169:$T$321,B264))+IF(COUNTIF(课表!$U$169:$U$321,B264)&gt;=2,1,COUNTIF(课表!$U$169:$U$321,B264)))*2</f>
        <v>4</v>
      </c>
      <c r="K264" s="25">
        <f>(IF(COUNTIF(课表!$W$169:$W$321,B264)&gt;=2,1,COUNTIF(课表!$W$169:$W$321,B264))+IF(COUNTIF(课表!$X$169:$X$321,B264)&gt;=2,1,COUNTIF(课表!$X$169:$X$321,B264)))*2+(IF(COUNTIF(课表!$Y$169:$Y$321,B264)&gt;=2,1,COUNTIF(课表!$Y$169:$Y$321,B264))+IF(COUNTIF(课表!$Z$169:$Z$321,B264)&gt;=2,1,COUNTIF(课表!$Z$169:$Z$321,B264)))*2</f>
        <v>4</v>
      </c>
      <c r="L264" s="25">
        <f>(IF(COUNTIF(课表!$AA$169:$AA$321,B264)&gt;=2,1,COUNTIF(课表!$AA$169:$AA$321,B264))+IF(COUNTIF(课表!$AB$169:$AB$321,B264)&gt;=2,1,COUNTIF(课表!$AB$169:$AB$321,B264))+IF(COUNTIF(课表!$AC$169:$AC$321,B264)&gt;=2,1,COUNTIF(课表!$AC$169:$AC$321,B264))+IF(COUNTIF(课表!$AD$169:$AD$321,B264)&gt;=2,1,COUNTIF(课表!$AD$169:$AD$321,B264)))*2</f>
        <v>4</v>
      </c>
      <c r="M264" s="25">
        <f>(IF(COUNTIF(课表!$AE$169:$AE$321,B264)&gt;=2,1,COUNTIF(课表!$AE$169:$AE$321,B264))+IF(COUNTIF(课表!$AF$169:$AF$321,B264)&gt;=2,1,COUNTIF(课表!$AF$169:$AF$321,B264))+IF(COUNTIF(课表!$AG$169:$AG$321,B264)&gt;=2,1,COUNTIF(课表!$AG$169:$AG$321,B264))+IF(COUNTIF(课表!$AH$169:$AH$321,B264)&gt;=2,1,COUNTIF(课表!$AH$169:$AH$321,B264)))*2</f>
        <v>2</v>
      </c>
      <c r="N264" s="25">
        <f t="shared" si="9"/>
        <v>22</v>
      </c>
    </row>
    <row r="265" ht="20.1" customHeight="1" spans="1:14">
      <c r="A265" s="22">
        <v>263</v>
      </c>
      <c r="B265" s="26" t="s">
        <v>1245</v>
      </c>
      <c r="C265" s="24" t="str">
        <f>VLOOKUP(B265,教师基础数据!$B$2:$G4498,3,FALSE)</f>
        <v>信艺系</v>
      </c>
      <c r="D265" s="24" t="str">
        <f>VLOOKUP(B265,教师基础数据!$B$2:$G473,4,FALSE)</f>
        <v>专职</v>
      </c>
      <c r="E265" s="24" t="str">
        <f>VLOOKUP(B265,教师基础数据!$B$2:$G4506,5,FALSE)</f>
        <v>计应教研室</v>
      </c>
      <c r="F265" s="22">
        <f t="shared" si="8"/>
        <v>1</v>
      </c>
      <c r="G265" s="25">
        <f>(IF(COUNTIF(课表!$C$169:$C$321,B265)&gt;=2,1,COUNTIF(课表!$C$169:$C$321,B265))+IF(COUNTIF(课表!$D$169:$D$321,B265)&gt;=2,1,COUNTIF(课表!D$169:$D$321,B265))+IF(COUNTIF(课表!$E$170:$E$321,B265)&gt;=2,1,COUNTIF(课表!$E$170:$E$321,B265))+IF(COUNTIF(课表!$F$169:$F$321,B265)&gt;=2,1,COUNTIF(课表!$F$169:$F$321,B265)))*2</f>
        <v>0</v>
      </c>
      <c r="H265" s="25">
        <f>(IF(COUNTIF(课表!$H$169:$H$321,B265)&gt;=2,1,COUNTIF(课表!$H$169:$H$321,B265))+IF(COUNTIF(课表!$I$169:$I$321,B265)&gt;=2,1,COUNTIF(课表!$I$169:$I$321,B265))+IF(COUNTIF(课表!$J$169:$J$321,B265)&gt;=2,1,COUNTIF(课表!$J$169:$J$321,B265))+IF(COUNTIF(课表!$K$169:$K$321,B265)&gt;=2,1,COUNTIF(课表!$K$170:$K$321,B265)))*2</f>
        <v>0</v>
      </c>
      <c r="I265" s="25">
        <f>(IF(COUNTIF(课表!$M$169:$M$321,B265)&gt;=2,1,COUNTIF(课表!$M$169:$M$321,B265))+IF(COUNTIF(课表!$N$169:$N$321,B265)&gt;=2,1,COUNTIF(课表!$N$169:$N$321,B265))+IF(COUNTIF(课表!$O$169:$O$321,B265)&gt;=2,1,COUNTIF(课表!$O$169:$O$321,B265))+IF(COUNTIF(课表!$P$169:$P$321,B265)&gt;=2,1,COUNTIF(课表!$P$169:$P$321,B265)))*2</f>
        <v>0</v>
      </c>
      <c r="J265" s="25">
        <f>(IF(COUNTIF(课表!$R$169:$R$321,B265)&gt;=2,1,COUNTIF(课表!$R$169:$R$321,B265))+IF(COUNTIF(课表!$S$169:$S$321,B265)&gt;=2,1,COUNTIF(课表!$S$169:$S$321,B265))+IF(COUNTIF(课表!$T$169:$T$321,B265)&gt;=2,1,COUNTIF(课表!$T$169:$T$321,B265))+IF(COUNTIF(课表!$U$169:$U$321,B265)&gt;=2,1,COUNTIF(课表!$U$169:$U$321,B265)))*2</f>
        <v>0</v>
      </c>
      <c r="K265" s="25">
        <f>(IF(COUNTIF(课表!$W$169:$W$321,B265)&gt;=2,1,COUNTIF(课表!$W$169:$W$321,B265))+IF(COUNTIF(课表!$X$169:$X$321,B265)&gt;=2,1,COUNTIF(课表!$X$169:$X$321,B265)))*2+(IF(COUNTIF(课表!$Y$169:$Y$321,B265)&gt;=2,1,COUNTIF(课表!$Y$169:$Y$321,B265))+IF(COUNTIF(课表!$Z$169:$Z$321,B265)&gt;=2,1,COUNTIF(课表!$Z$169:$Z$321,B265)))*2</f>
        <v>0</v>
      </c>
      <c r="L265" s="25">
        <f>(IF(COUNTIF(课表!$AA$169:$AA$321,B265)&gt;=2,1,COUNTIF(课表!$AA$169:$AA$321,B265))+IF(COUNTIF(课表!$AB$169:$AB$321,B265)&gt;=2,1,COUNTIF(课表!$AB$169:$AB$321,B265))+IF(COUNTIF(课表!$AC$169:$AC$321,B265)&gt;=2,1,COUNTIF(课表!$AC$169:$AC$321,B265))+IF(COUNTIF(课表!$AD$169:$AD$321,B265)&gt;=2,1,COUNTIF(课表!$AD$169:$AD$321,B265)))*2</f>
        <v>6</v>
      </c>
      <c r="M265" s="25">
        <f>(IF(COUNTIF(课表!$AE$169:$AE$321,B265)&gt;=2,1,COUNTIF(课表!$AE$169:$AE$321,B265))+IF(COUNTIF(课表!$AF$169:$AF$321,B265)&gt;=2,1,COUNTIF(课表!$AF$169:$AF$321,B265))+IF(COUNTIF(课表!$AG$169:$AG$321,B265)&gt;=2,1,COUNTIF(课表!$AG$169:$AG$321,B265))+IF(COUNTIF(课表!$AH$169:$AH$321,B265)&gt;=2,1,COUNTIF(课表!$AH$169:$AH$321,B265)))*2</f>
        <v>8</v>
      </c>
      <c r="N265" s="25">
        <f t="shared" si="9"/>
        <v>14</v>
      </c>
    </row>
    <row r="266" ht="20.1" customHeight="1" spans="1:14">
      <c r="A266" s="22">
        <v>264</v>
      </c>
      <c r="B266" s="23" t="s">
        <v>1413</v>
      </c>
      <c r="C266" s="24" t="str">
        <f>VLOOKUP(B266,教师基础数据!$B$2:$G4637,3,FALSE)</f>
        <v>信艺系</v>
      </c>
      <c r="D266" s="24" t="str">
        <f>VLOOKUP(B266,教师基础数据!$B$2:$G495,4,FALSE)</f>
        <v>专职</v>
      </c>
      <c r="E266" s="24" t="str">
        <f>VLOOKUP(B266,教师基础数据!$B$2:$G4528,5,FALSE)</f>
        <v>计应教研室</v>
      </c>
      <c r="F266" s="22">
        <f t="shared" si="8"/>
        <v>3</v>
      </c>
      <c r="G266" s="25">
        <f>(IF(COUNTIF(课表!$C$169:$C$321,B266)&gt;=2,1,COUNTIF(课表!$C$169:$C$321,B266))+IF(COUNTIF(课表!$D$169:$D$321,B266)&gt;=2,1,COUNTIF(课表!D$169:$D$321,B266))+IF(COUNTIF(课表!$E$170:$E$321,B266)&gt;=2,1,COUNTIF(课表!$E$170:$E$321,B266))+IF(COUNTIF(课表!$F$169:$F$321,B266)&gt;=2,1,COUNTIF(课表!$F$169:$F$321,B266)))*2</f>
        <v>4</v>
      </c>
      <c r="H266" s="25">
        <f>(IF(COUNTIF(课表!$H$169:$H$321,B266)&gt;=2,1,COUNTIF(课表!$H$169:$H$321,B266))+IF(COUNTIF(课表!$I$169:$I$321,B266)&gt;=2,1,COUNTIF(课表!$I$169:$I$321,B266))+IF(COUNTIF(课表!$J$169:$J$321,B266)&gt;=2,1,COUNTIF(课表!$J$169:$J$321,B266))+IF(COUNTIF(课表!$K$169:$K$321,B266)&gt;=2,1,COUNTIF(课表!$K$170:$K$321,B266)))*2</f>
        <v>0</v>
      </c>
      <c r="I266" s="25">
        <f>(IF(COUNTIF(课表!$M$169:$M$321,B266)&gt;=2,1,COUNTIF(课表!$M$169:$M$321,B266))+IF(COUNTIF(课表!$N$169:$N$321,B266)&gt;=2,1,COUNTIF(课表!$N$169:$N$321,B266))+IF(COUNTIF(课表!$O$169:$O$321,B266)&gt;=2,1,COUNTIF(课表!$O$169:$O$321,B266))+IF(COUNTIF(课表!$P$169:$P$321,B266)&gt;=2,1,COUNTIF(课表!$P$169:$P$321,B266)))*2</f>
        <v>4</v>
      </c>
      <c r="J266" s="25">
        <f>(IF(COUNTIF(课表!$R$169:$R$321,B266)&gt;=2,1,COUNTIF(课表!$R$169:$R$321,B266))+IF(COUNTIF(课表!$S$169:$S$321,B266)&gt;=2,1,COUNTIF(课表!$S$169:$S$321,B266))+IF(COUNTIF(课表!$T$169:$T$321,B266)&gt;=2,1,COUNTIF(课表!$T$169:$T$321,B266))+IF(COUNTIF(课表!$U$169:$U$321,B266)&gt;=2,1,COUNTIF(课表!$U$169:$U$321,B266)))*2</f>
        <v>4</v>
      </c>
      <c r="K266" s="25">
        <f>(IF(COUNTIF(课表!$W$169:$W$321,B266)&gt;=2,1,COUNTIF(课表!$W$169:$W$321,B266))+IF(COUNTIF(课表!$X$169:$X$321,B266)&gt;=2,1,COUNTIF(课表!$X$169:$X$321,B266)))*2+(IF(COUNTIF(课表!$Y$169:$Y$321,B266)&gt;=2,1,COUNTIF(课表!$Y$169:$Y$321,B266))+IF(COUNTIF(课表!$Z$169:$Z$321,B266)&gt;=2,1,COUNTIF(课表!$Z$169:$Z$321,B266)))*2</f>
        <v>0</v>
      </c>
      <c r="L266" s="25">
        <f>(IF(COUNTIF(课表!$AA$169:$AA$321,B266)&gt;=2,1,COUNTIF(课表!$AA$169:$AA$321,B266))+IF(COUNTIF(课表!$AB$169:$AB$321,B266)&gt;=2,1,COUNTIF(课表!$AB$169:$AB$321,B266))+IF(COUNTIF(课表!$AC$169:$AC$321,B266)&gt;=2,1,COUNTIF(课表!$AC$169:$AC$321,B266))+IF(COUNTIF(课表!$AD$169:$AD$321,B266)&gt;=2,1,COUNTIF(课表!$AD$169:$AD$321,B266)))*2</f>
        <v>0</v>
      </c>
      <c r="M266" s="25">
        <f>(IF(COUNTIF(课表!$AE$169:$AE$321,B266)&gt;=2,1,COUNTIF(课表!$AE$169:$AE$321,B266))+IF(COUNTIF(课表!$AF$169:$AF$321,B266)&gt;=2,1,COUNTIF(课表!$AF$169:$AF$321,B266))+IF(COUNTIF(课表!$AG$169:$AG$321,B266)&gt;=2,1,COUNTIF(课表!$AG$169:$AG$321,B266))+IF(COUNTIF(课表!$AH$169:$AH$321,B266)&gt;=2,1,COUNTIF(课表!$AH$169:$AH$321,B266)))*2</f>
        <v>0</v>
      </c>
      <c r="N266" s="25">
        <f t="shared" si="9"/>
        <v>12</v>
      </c>
    </row>
    <row r="267" ht="20.1" customHeight="1" spans="1:14">
      <c r="A267" s="22">
        <v>265</v>
      </c>
      <c r="B267" s="26" t="s">
        <v>1416</v>
      </c>
      <c r="C267" s="24" t="str">
        <f>VLOOKUP(B267,教师基础数据!$B$2:$G4704,3,FALSE)</f>
        <v>信艺系</v>
      </c>
      <c r="D267" s="24" t="str">
        <f>VLOOKUP(B267,教师基础数据!$B$2:$G703,4,FALSE)</f>
        <v>专职</v>
      </c>
      <c r="E267" s="24" t="str">
        <f>VLOOKUP(B267,教师基础数据!$B$2:$G4737,5,FALSE)</f>
        <v>计应教研室</v>
      </c>
      <c r="F267" s="22">
        <f t="shared" si="8"/>
        <v>2</v>
      </c>
      <c r="G267" s="25">
        <f>(IF(COUNTIF(课表!$C$169:$C$321,B267)&gt;=2,1,COUNTIF(课表!$C$169:$C$321,B267))+IF(COUNTIF(课表!$D$169:$D$321,B267)&gt;=2,1,COUNTIF(课表!D$169:$D$321,B267))+IF(COUNTIF(课表!$E$170:$E$321,B267)&gt;=2,1,COUNTIF(课表!$E$170:$E$321,B267))+IF(COUNTIF(课表!$F$169:$F$321,B267)&gt;=2,1,COUNTIF(课表!$F$169:$F$321,B267)))*2</f>
        <v>0</v>
      </c>
      <c r="H267" s="25">
        <f>(IF(COUNTIF(课表!$H$169:$H$321,B267)&gt;=2,1,COUNTIF(课表!$H$169:$H$321,B267))+IF(COUNTIF(课表!$I$169:$I$321,B267)&gt;=2,1,COUNTIF(课表!$I$169:$I$321,B267))+IF(COUNTIF(课表!$J$169:$J$321,B267)&gt;=2,1,COUNTIF(课表!$J$169:$J$321,B267))+IF(COUNTIF(课表!$K$169:$K$321,B267)&gt;=2,1,COUNTIF(课表!$K$170:$K$321,B267)))*2</f>
        <v>8</v>
      </c>
      <c r="I267" s="25">
        <f>(IF(COUNTIF(课表!$M$169:$M$321,B267)&gt;=2,1,COUNTIF(课表!$M$169:$M$321,B267))+IF(COUNTIF(课表!$N$169:$N$321,B267)&gt;=2,1,COUNTIF(课表!$N$169:$N$321,B267))+IF(COUNTIF(课表!$O$169:$O$321,B267)&gt;=2,1,COUNTIF(课表!$O$169:$O$321,B267))+IF(COUNTIF(课表!$P$169:$P$321,B267)&gt;=2,1,COUNTIF(课表!$P$169:$P$321,B267)))*2</f>
        <v>0</v>
      </c>
      <c r="J267" s="25">
        <f>(IF(COUNTIF(课表!$R$169:$R$321,B267)&gt;=2,1,COUNTIF(课表!$R$169:$R$321,B267))+IF(COUNTIF(课表!$S$169:$S$321,B267)&gt;=2,1,COUNTIF(课表!$S$169:$S$321,B267))+IF(COUNTIF(课表!$T$169:$T$321,B267)&gt;=2,1,COUNTIF(课表!$T$169:$T$321,B267))+IF(COUNTIF(课表!$U$169:$U$321,B267)&gt;=2,1,COUNTIF(课表!$U$169:$U$321,B267)))*2</f>
        <v>0</v>
      </c>
      <c r="K267" s="25">
        <f>(IF(COUNTIF(课表!$W$169:$W$321,B267)&gt;=2,1,COUNTIF(课表!$W$169:$W$321,B267))+IF(COUNTIF(课表!$X$169:$X$321,B267)&gt;=2,1,COUNTIF(课表!$X$169:$X$321,B267)))*2+(IF(COUNTIF(课表!$Y$169:$Y$321,B267)&gt;=2,1,COUNTIF(课表!$Y$169:$Y$321,B267))+IF(COUNTIF(课表!$Z$169:$Z$321,B267)&gt;=2,1,COUNTIF(课表!$Z$169:$Z$321,B267)))*2</f>
        <v>4</v>
      </c>
      <c r="L267" s="25">
        <f>(IF(COUNTIF(课表!$AA$169:$AA$321,B267)&gt;=2,1,COUNTIF(课表!$AA$169:$AA$321,B267))+IF(COUNTIF(课表!$AB$169:$AB$321,B267)&gt;=2,1,COUNTIF(课表!$AB$169:$AB$321,B267))+IF(COUNTIF(课表!$AC$169:$AC$321,B267)&gt;=2,1,COUNTIF(课表!$AC$169:$AC$321,B267))+IF(COUNTIF(课表!$AD$169:$AD$321,B267)&gt;=2,1,COUNTIF(课表!$AD$169:$AD$321,B267)))*2</f>
        <v>0</v>
      </c>
      <c r="M267" s="25">
        <f>(IF(COUNTIF(课表!$AE$169:$AE$321,B267)&gt;=2,1,COUNTIF(课表!$AE$169:$AE$321,B267))+IF(COUNTIF(课表!$AF$169:$AF$321,B267)&gt;=2,1,COUNTIF(课表!$AF$169:$AF$321,B267))+IF(COUNTIF(课表!$AG$169:$AG$321,B267)&gt;=2,1,COUNTIF(课表!$AG$169:$AG$321,B267))+IF(COUNTIF(课表!$AH$169:$AH$321,B267)&gt;=2,1,COUNTIF(课表!$AH$169:$AH$321,B267)))*2</f>
        <v>4</v>
      </c>
      <c r="N267" s="25">
        <f t="shared" si="9"/>
        <v>16</v>
      </c>
    </row>
    <row r="268" ht="20.1" customHeight="1" spans="1:14">
      <c r="A268" s="22">
        <v>266</v>
      </c>
      <c r="B268" s="26" t="s">
        <v>1657</v>
      </c>
      <c r="C268" s="24" t="str">
        <f>VLOOKUP(B268,教师基础数据!$B$2:$G4762,3,FALSE)</f>
        <v>信艺系</v>
      </c>
      <c r="D268" s="24" t="str">
        <f>VLOOKUP(B268,教师基础数据!$B$2:$G594,4,FALSE)</f>
        <v>专职</v>
      </c>
      <c r="E268" s="24" t="str">
        <f>VLOOKUP(B268,教师基础数据!$B$2:$G4627,5,FALSE)</f>
        <v>计应教研室</v>
      </c>
      <c r="F268" s="22">
        <f t="shared" si="8"/>
        <v>1</v>
      </c>
      <c r="G268" s="25">
        <f>(IF(COUNTIF(课表!$C$169:$C$321,B268)&gt;=2,1,COUNTIF(课表!$C$169:$C$321,B268))+IF(COUNTIF(课表!$D$169:$D$321,B268)&gt;=2,1,COUNTIF(课表!D$169:$D$321,B268))+IF(COUNTIF(课表!$E$170:$E$321,B268)&gt;=2,1,COUNTIF(课表!$E$170:$E$321,B268))+IF(COUNTIF(课表!$F$169:$F$321,B268)&gt;=2,1,COUNTIF(课表!$F$169:$F$321,B268)))*2</f>
        <v>0</v>
      </c>
      <c r="H268" s="25">
        <f>(IF(COUNTIF(课表!$H$169:$H$321,B268)&gt;=2,1,COUNTIF(课表!$H$169:$H$321,B268))+IF(COUNTIF(课表!$I$169:$I$321,B268)&gt;=2,1,COUNTIF(课表!$I$169:$I$321,B268))+IF(COUNTIF(课表!$J$169:$J$321,B268)&gt;=2,1,COUNTIF(课表!$J$169:$J$321,B268))+IF(COUNTIF(课表!$K$169:$K$321,B268)&gt;=2,1,COUNTIF(课表!$K$170:$K$321,B268)))*2</f>
        <v>0</v>
      </c>
      <c r="I268" s="25">
        <f>(IF(COUNTIF(课表!$M$169:$M$321,B268)&gt;=2,1,COUNTIF(课表!$M$169:$M$321,B268))+IF(COUNTIF(课表!$N$169:$N$321,B268)&gt;=2,1,COUNTIF(课表!$N$169:$N$321,B268))+IF(COUNTIF(课表!$O$169:$O$321,B268)&gt;=2,1,COUNTIF(课表!$O$169:$O$321,B268))+IF(COUNTIF(课表!$P$169:$P$321,B268)&gt;=2,1,COUNTIF(课表!$P$169:$P$321,B268)))*2</f>
        <v>0</v>
      </c>
      <c r="J268" s="25">
        <f>(IF(COUNTIF(课表!$R$169:$R$321,B268)&gt;=2,1,COUNTIF(课表!$R$169:$R$321,B268))+IF(COUNTIF(课表!$S$169:$S$321,B268)&gt;=2,1,COUNTIF(课表!$S$169:$S$321,B268))+IF(COUNTIF(课表!$T$169:$T$321,B268)&gt;=2,1,COUNTIF(课表!$T$169:$T$321,B268))+IF(COUNTIF(课表!$U$169:$U$321,B268)&gt;=2,1,COUNTIF(课表!$U$169:$U$321,B268)))*2</f>
        <v>0</v>
      </c>
      <c r="K268" s="25">
        <f>(IF(COUNTIF(课表!$W$169:$W$321,B268)&gt;=2,1,COUNTIF(课表!$W$169:$W$321,B268))+IF(COUNTIF(课表!$X$169:$X$321,B268)&gt;=2,1,COUNTIF(课表!$X$169:$X$321,B268)))*2+(IF(COUNTIF(课表!$Y$169:$Y$321,B268)&gt;=2,1,COUNTIF(课表!$Y$169:$Y$321,B268))+IF(COUNTIF(课表!$Z$169:$Z$321,B268)&gt;=2,1,COUNTIF(课表!$Z$169:$Z$321,B268)))*2</f>
        <v>0</v>
      </c>
      <c r="L268" s="25">
        <v>8</v>
      </c>
      <c r="M268" s="25">
        <f>(IF(COUNTIF(课表!$AE$169:$AE$321,B268)&gt;=2,1,COUNTIF(课表!$AE$169:$AE$321,B268))+IF(COUNTIF(课表!$AF$169:$AF$321,B268)&gt;=2,1,COUNTIF(课表!$AF$169:$AF$321,B268))+IF(COUNTIF(课表!$AG$169:$AG$321,B268)&gt;=2,1,COUNTIF(课表!$AG$169:$AG$321,B268))+IF(COUNTIF(课表!$AH$169:$AH$321,B268)&gt;=2,1,COUNTIF(课表!$AH$169:$AH$321,B268)))*2</f>
        <v>0</v>
      </c>
      <c r="N268" s="25">
        <f t="shared" si="9"/>
        <v>8</v>
      </c>
    </row>
    <row r="269" ht="20.1" customHeight="1" spans="1:14">
      <c r="A269" s="22">
        <v>267</v>
      </c>
      <c r="B269" s="26" t="s">
        <v>1658</v>
      </c>
      <c r="C269" s="24" t="str">
        <f>VLOOKUP(B269,教师基础数据!$B$2:$G4668,3,FALSE)</f>
        <v>信艺系</v>
      </c>
      <c r="D269" s="24" t="str">
        <f>VLOOKUP(B269,教师基础数据!$B$2:$G651,4,FALSE)</f>
        <v>专职</v>
      </c>
      <c r="E269" s="24" t="str">
        <f>VLOOKUP(B269,教师基础数据!$B$2:$G4684,5,FALSE)</f>
        <v>计应教研室</v>
      </c>
      <c r="F269" s="22">
        <f t="shared" si="8"/>
        <v>0</v>
      </c>
      <c r="G269" s="25">
        <f>(IF(COUNTIF(课表!$C$169:$C$321,B269)&gt;=2,1,COUNTIF(课表!$C$169:$C$321,B269))+IF(COUNTIF(课表!$D$169:$D$321,B269)&gt;=2,1,COUNTIF(课表!D$169:$D$321,B269))+IF(COUNTIF(课表!$E$170:$E$321,B269)&gt;=2,1,COUNTIF(课表!$E$170:$E$321,B269))+IF(COUNTIF(课表!$F$169:$F$321,B269)&gt;=2,1,COUNTIF(课表!$F$169:$F$321,B269)))*2</f>
        <v>0</v>
      </c>
      <c r="H269" s="25">
        <f>(IF(COUNTIF(课表!$H$169:$H$321,B269)&gt;=2,1,COUNTIF(课表!$H$169:$H$321,B269))+IF(COUNTIF(课表!$I$169:$I$321,B269)&gt;=2,1,COUNTIF(课表!$I$169:$I$321,B269))+IF(COUNTIF(课表!$J$169:$J$321,B269)&gt;=2,1,COUNTIF(课表!$J$169:$J$321,B269))+IF(COUNTIF(课表!$K$169:$K$321,B269)&gt;=2,1,COUNTIF(课表!$K$170:$K$321,B269)))*2</f>
        <v>0</v>
      </c>
      <c r="I269" s="25">
        <f>(IF(COUNTIF(课表!$M$169:$M$321,B269)&gt;=2,1,COUNTIF(课表!$M$169:$M$321,B269))+IF(COUNTIF(课表!$N$169:$N$321,B269)&gt;=2,1,COUNTIF(课表!$N$169:$N$321,B269))+IF(COUNTIF(课表!$O$169:$O$321,B269)&gt;=2,1,COUNTIF(课表!$O$169:$O$321,B269))+IF(COUNTIF(课表!$P$169:$P$321,B269)&gt;=2,1,COUNTIF(课表!$P$169:$P$321,B269)))*2</f>
        <v>0</v>
      </c>
      <c r="J269" s="25">
        <f>(IF(COUNTIF(课表!$R$169:$R$321,B269)&gt;=2,1,COUNTIF(课表!$R$169:$R$321,B269))+IF(COUNTIF(课表!$S$169:$S$321,B269)&gt;=2,1,COUNTIF(课表!$S$169:$S$321,B269))+IF(COUNTIF(课表!$T$169:$T$321,B269)&gt;=2,1,COUNTIF(课表!$T$169:$T$321,B269))+IF(COUNTIF(课表!$U$169:$U$321,B269)&gt;=2,1,COUNTIF(课表!$U$169:$U$321,B269)))*2</f>
        <v>0</v>
      </c>
      <c r="K269" s="25">
        <f>(IF(COUNTIF(课表!$W$169:$W$321,B269)&gt;=2,1,COUNTIF(课表!$W$169:$W$321,B269))+IF(COUNTIF(课表!$X$169:$X$321,B269)&gt;=2,1,COUNTIF(课表!$X$169:$X$321,B269)))*2+(IF(COUNTIF(课表!$Y$169:$Y$321,B269)&gt;=2,1,COUNTIF(课表!$Y$169:$Y$321,B269))+IF(COUNTIF(课表!$Z$169:$Z$321,B269)&gt;=2,1,COUNTIF(课表!$Z$169:$Z$321,B269)))*2</f>
        <v>0</v>
      </c>
      <c r="L269" s="25">
        <f>(IF(COUNTIF(课表!$AA$169:$AA$321,B269)&gt;=2,1,COUNTIF(课表!$AA$169:$AA$321,B269))+IF(COUNTIF(课表!$AB$169:$AB$321,B269)&gt;=2,1,COUNTIF(课表!$AB$169:$AB$321,B269))+IF(COUNTIF(课表!$AC$169:$AC$321,B269)&gt;=2,1,COUNTIF(课表!$AC$169:$AC$321,B269))+IF(COUNTIF(课表!$AD$169:$AD$321,B269)&gt;=2,1,COUNTIF(课表!$AD$169:$AD$321,B269)))*2</f>
        <v>0</v>
      </c>
      <c r="M269" s="25">
        <f>(IF(COUNTIF(课表!$AE$169:$AE$321,B269)&gt;=2,1,COUNTIF(课表!$AE$169:$AE$321,B269))+IF(COUNTIF(课表!$AF$169:$AF$321,B269)&gt;=2,1,COUNTIF(课表!$AF$169:$AF$321,B269))+IF(COUNTIF(课表!$AG$169:$AG$321,B269)&gt;=2,1,COUNTIF(课表!$AG$169:$AG$321,B269))+IF(COUNTIF(课表!$AH$169:$AH$321,B269)&gt;=2,1,COUNTIF(课表!$AH$169:$AH$321,B269)))*2</f>
        <v>0</v>
      </c>
      <c r="N269" s="25">
        <f t="shared" si="9"/>
        <v>0</v>
      </c>
    </row>
    <row r="270" ht="20.1" customHeight="1" spans="1:14">
      <c r="A270" s="22">
        <v>268</v>
      </c>
      <c r="B270" s="26" t="s">
        <v>1380</v>
      </c>
      <c r="C270" s="24" t="str">
        <f>VLOOKUP(B270,教师基础数据!$B$2:$G4764,3,FALSE)</f>
        <v>信艺系</v>
      </c>
      <c r="D270" s="24" t="str">
        <f>VLOOKUP(B270,教师基础数据!$B$2:$G596,4,FALSE)</f>
        <v>外聘</v>
      </c>
      <c r="E270" s="24" t="str">
        <f>VLOOKUP(B270,教师基础数据!$B$2:$G4629,5,FALSE)</f>
        <v>计应教研室</v>
      </c>
      <c r="F270" s="22">
        <f t="shared" si="8"/>
        <v>6</v>
      </c>
      <c r="G270" s="25">
        <f>(IF(COUNTIF(课表!$C$169:$C$321,B270)&gt;=2,1,COUNTIF(课表!$C$169:$C$321,B270))+IF(COUNTIF(课表!$D$169:$D$321,B270)&gt;=2,1,COUNTIF(课表!D$169:$D$321,B270))+IF(COUNTIF(课表!$E$170:$E$321,B270)&gt;=2,1,COUNTIF(课表!$E$170:$E$321,B270))+IF(COUNTIF(课表!$F$169:$F$321,B270)&gt;=2,1,COUNTIF(课表!$F$169:$F$321,B270)))*2</f>
        <v>8</v>
      </c>
      <c r="H270" s="25">
        <f>(IF(COUNTIF(课表!$H$169:$H$321,B270)&gt;=2,1,COUNTIF(课表!$H$169:$H$321,B270))+IF(COUNTIF(课表!$I$169:$I$321,B270)&gt;=2,1,COUNTIF(课表!$I$169:$I$321,B270))+IF(COUNTIF(课表!$J$169:$J$321,B270)&gt;=2,1,COUNTIF(课表!$J$169:$J$321,B270))+IF(COUNTIF(课表!$K$169:$K$321,B270)&gt;=2,1,COUNTIF(课表!$K$170:$K$321,B270)))*2</f>
        <v>4</v>
      </c>
      <c r="I270" s="25">
        <f>(IF(COUNTIF(课表!$M$169:$M$321,B270)&gt;=2,1,COUNTIF(课表!$M$169:$M$321,B270))+IF(COUNTIF(课表!$N$169:$N$321,B270)&gt;=2,1,COUNTIF(课表!$N$169:$N$321,B270))+IF(COUNTIF(课表!$O$169:$O$321,B270)&gt;=2,1,COUNTIF(课表!$O$169:$O$321,B270))+IF(COUNTIF(课表!$P$169:$P$321,B270)&gt;=2,1,COUNTIF(课表!$P$169:$P$321,B270)))*2</f>
        <v>4</v>
      </c>
      <c r="J270" s="25">
        <f>(IF(COUNTIF(课表!$R$169:$R$321,B270)&gt;=2,1,COUNTIF(课表!$R$169:$R$321,B270))+IF(COUNTIF(课表!$S$169:$S$321,B270)&gt;=2,1,COUNTIF(课表!$S$169:$S$321,B270))+IF(COUNTIF(课表!$T$169:$T$321,B270)&gt;=2,1,COUNTIF(课表!$T$169:$T$321,B270))+IF(COUNTIF(课表!$U$169:$U$321,B270)&gt;=2,1,COUNTIF(课表!$U$169:$U$321,B270)))*2</f>
        <v>4</v>
      </c>
      <c r="K270" s="25">
        <f>(IF(COUNTIF(课表!$W$169:$W$321,B270)&gt;=2,1,COUNTIF(课表!$W$169:$W$321,B270))+IF(COUNTIF(课表!$X$169:$X$321,B270)&gt;=2,1,COUNTIF(课表!$X$169:$X$321,B270)))*2+(IF(COUNTIF(课表!$Y$169:$Y$321,B270)&gt;=2,1,COUNTIF(课表!$Y$169:$Y$321,B270))+IF(COUNTIF(课表!$Z$169:$Z$321,B270)&gt;=2,1,COUNTIF(课表!$Z$169:$Z$321,B270)))*2</f>
        <v>4</v>
      </c>
      <c r="L270" s="25">
        <f>(IF(COUNTIF(课表!$AA$169:$AA$321,B270)&gt;=2,1,COUNTIF(课表!$AA$169:$AA$321,B270))+IF(COUNTIF(课表!$AB$169:$AB$321,B270)&gt;=2,1,COUNTIF(课表!$AB$169:$AB$321,B270))+IF(COUNTIF(课表!$AC$169:$AC$321,B270)&gt;=2,1,COUNTIF(课表!$AC$169:$AC$321,B270))+IF(COUNTIF(课表!$AD$169:$AD$321,B270)&gt;=2,1,COUNTIF(课表!$AD$169:$AD$321,B270)))*2</f>
        <v>4</v>
      </c>
      <c r="M270" s="25">
        <f>(IF(COUNTIF(课表!$AE$169:$AE$321,B270)&gt;=2,1,COUNTIF(课表!$AE$169:$AE$321,B270))+IF(COUNTIF(课表!$AF$169:$AF$321,B270)&gt;=2,1,COUNTIF(课表!$AF$169:$AF$321,B270))+IF(COUNTIF(课表!$AG$169:$AG$321,B270)&gt;=2,1,COUNTIF(课表!$AG$169:$AG$321,B270))+IF(COUNTIF(课表!$AH$169:$AH$321,B270)&gt;=2,1,COUNTIF(课表!$AH$169:$AH$321,B270)))*2</f>
        <v>0</v>
      </c>
      <c r="N270" s="25">
        <f t="shared" si="9"/>
        <v>28</v>
      </c>
    </row>
    <row r="271" ht="20.1" customHeight="1" spans="1:14">
      <c r="A271" s="22">
        <v>269</v>
      </c>
      <c r="B271" s="26" t="s">
        <v>1419</v>
      </c>
      <c r="C271" s="24" t="str">
        <f>VLOOKUP(B271,教师基础数据!$B$2:$G4670,3,FALSE)</f>
        <v>信艺系</v>
      </c>
      <c r="D271" s="24" t="str">
        <f>VLOOKUP(B271,教师基础数据!$B$2:$G653,4,FALSE)</f>
        <v>外聘</v>
      </c>
      <c r="E271" s="24" t="str">
        <f>VLOOKUP(B271,教师基础数据!$B$2:$G4686,5,FALSE)</f>
        <v>计应教研室</v>
      </c>
      <c r="F271" s="22">
        <f t="shared" si="8"/>
        <v>3</v>
      </c>
      <c r="G271" s="25">
        <f>(IF(COUNTIF(课表!$C$169:$C$321,B271)&gt;=2,1,COUNTIF(课表!$C$169:$C$321,B271))+IF(COUNTIF(课表!$D$169:$D$321,B271)&gt;=2,1,COUNTIF(课表!D$169:$D$321,B271))+IF(COUNTIF(课表!$E$170:$E$321,B271)&gt;=2,1,COUNTIF(课表!$E$170:$E$321,B271))+IF(COUNTIF(课表!$F$169:$F$321,B271)&gt;=2,1,COUNTIF(课表!$F$169:$F$321,B271)))*2</f>
        <v>0</v>
      </c>
      <c r="H271" s="25">
        <f>(IF(COUNTIF(课表!$H$169:$H$321,B271)&gt;=2,1,COUNTIF(课表!$H$169:$H$321,B271))+IF(COUNTIF(课表!$I$169:$I$321,B271)&gt;=2,1,COUNTIF(课表!$I$169:$I$321,B271))+IF(COUNTIF(课表!$J$169:$J$321,B271)&gt;=2,1,COUNTIF(课表!$J$169:$J$321,B271))+IF(COUNTIF(课表!$K$169:$K$321,B271)&gt;=2,1,COUNTIF(课表!$K$170:$K$321,B271)))*2</f>
        <v>8</v>
      </c>
      <c r="I271" s="25">
        <f>(IF(COUNTIF(课表!$M$169:$M$321,B271)&gt;=2,1,COUNTIF(课表!$M$169:$M$321,B271))+IF(COUNTIF(课表!$N$169:$N$321,B271)&gt;=2,1,COUNTIF(课表!$N$169:$N$321,B271))+IF(COUNTIF(课表!$O$169:$O$321,B271)&gt;=2,1,COUNTIF(课表!$O$169:$O$321,B271))+IF(COUNTIF(课表!$P$169:$P$321,B271)&gt;=2,1,COUNTIF(课表!$P$169:$P$321,B271)))*2</f>
        <v>0</v>
      </c>
      <c r="J271" s="25">
        <f>(IF(COUNTIF(课表!$R$169:$R$321,B271)&gt;=2,1,COUNTIF(课表!$R$169:$R$321,B271))+IF(COUNTIF(课表!$S$169:$S$321,B271)&gt;=2,1,COUNTIF(课表!$S$169:$S$321,B271))+IF(COUNTIF(课表!$T$169:$T$321,B271)&gt;=2,1,COUNTIF(课表!$T$169:$T$321,B271))+IF(COUNTIF(课表!$U$169:$U$321,B271)&gt;=2,1,COUNTIF(课表!$U$169:$U$321,B271)))*2</f>
        <v>4</v>
      </c>
      <c r="K271" s="25">
        <f>(IF(COUNTIF(课表!$W$169:$W$321,B271)&gt;=2,1,COUNTIF(课表!$W$169:$W$321,B271))+IF(COUNTIF(课表!$X$169:$X$321,B271)&gt;=2,1,COUNTIF(课表!$X$169:$X$321,B271)))*2+(IF(COUNTIF(课表!$Y$169:$Y$321,B271)&gt;=2,1,COUNTIF(课表!$Y$169:$Y$321,B271))+IF(COUNTIF(课表!$Z$169:$Z$321,B271)&gt;=2,1,COUNTIF(课表!$Z$169:$Z$321,B271)))*2</f>
        <v>0</v>
      </c>
      <c r="L271" s="25">
        <f>(IF(COUNTIF(课表!$AA$169:$AA$321,B271)&gt;=2,1,COUNTIF(课表!$AA$169:$AA$321,B271))+IF(COUNTIF(课表!$AB$169:$AB$321,B271)&gt;=2,1,COUNTIF(课表!$AB$169:$AB$321,B271))+IF(COUNTIF(课表!$AC$169:$AC$321,B271)&gt;=2,1,COUNTIF(课表!$AC$169:$AC$321,B271))+IF(COUNTIF(课表!$AD$169:$AD$321,B271)&gt;=2,1,COUNTIF(课表!$AD$169:$AD$321,B271)))*2</f>
        <v>4</v>
      </c>
      <c r="M271" s="25">
        <f>(IF(COUNTIF(课表!$AE$169:$AE$321,B271)&gt;=2,1,COUNTIF(课表!$AE$169:$AE$321,B271))+IF(COUNTIF(课表!$AF$169:$AF$321,B271)&gt;=2,1,COUNTIF(课表!$AF$169:$AF$321,B271))+IF(COUNTIF(课表!$AG$169:$AG$321,B271)&gt;=2,1,COUNTIF(课表!$AG$169:$AG$321,B271))+IF(COUNTIF(课表!$AH$169:$AH$321,B271)&gt;=2,1,COUNTIF(课表!$AH$169:$AH$321,B271)))*2</f>
        <v>4</v>
      </c>
      <c r="N271" s="25">
        <f t="shared" si="9"/>
        <v>20</v>
      </c>
    </row>
    <row r="272" ht="20.1" customHeight="1" spans="1:14">
      <c r="A272" s="22">
        <v>270</v>
      </c>
      <c r="B272" s="26" t="s">
        <v>1659</v>
      </c>
      <c r="C272" s="24" t="str">
        <f>VLOOKUP(B272,教师基础数据!$B$2:$G4811,3,FALSE)</f>
        <v>信艺系</v>
      </c>
      <c r="D272" s="24" t="str">
        <f>VLOOKUP(B272,教师基础数据!$B$2:$G675,4,FALSE)</f>
        <v>兼职</v>
      </c>
      <c r="E272" s="24" t="str">
        <f>VLOOKUP(B272,教师基础数据!$B$2:$G4708,5,FALSE)</f>
        <v>室内教研室</v>
      </c>
      <c r="F272" s="22">
        <f t="shared" si="8"/>
        <v>0</v>
      </c>
      <c r="G272" s="25">
        <f>(IF(COUNTIF(课表!$C$169:$C$321,B272)&gt;=2,1,COUNTIF(课表!$C$169:$C$321,B272))+IF(COUNTIF(课表!$D$169:$D$321,B272)&gt;=2,1,COUNTIF(课表!D$169:$D$321,B272))+IF(COUNTIF(课表!$E$170:$E$321,B272)&gt;=2,1,COUNTIF(课表!$E$170:$E$321,B272))+IF(COUNTIF(课表!$F$169:$F$321,B272)&gt;=2,1,COUNTIF(课表!$F$169:$F$321,B272)))*2</f>
        <v>0</v>
      </c>
      <c r="H272" s="25">
        <f>(IF(COUNTIF(课表!$H$169:$H$321,B272)&gt;=2,1,COUNTIF(课表!$H$169:$H$321,B272))+IF(COUNTIF(课表!$I$169:$I$321,B272)&gt;=2,1,COUNTIF(课表!$I$169:$I$321,B272))+IF(COUNTIF(课表!$J$169:$J$321,B272)&gt;=2,1,COUNTIF(课表!$J$169:$J$321,B272))+IF(COUNTIF(课表!$K$169:$K$321,B272)&gt;=2,1,COUNTIF(课表!$K$170:$K$321,B272)))*2</f>
        <v>0</v>
      </c>
      <c r="I272" s="25">
        <f>(IF(COUNTIF(课表!$M$169:$M$321,B272)&gt;=2,1,COUNTIF(课表!$M$169:$M$321,B272))+IF(COUNTIF(课表!$N$169:$N$321,B272)&gt;=2,1,COUNTIF(课表!$N$169:$N$321,B272))+IF(COUNTIF(课表!$O$169:$O$321,B272)&gt;=2,1,COUNTIF(课表!$O$169:$O$321,B272))+IF(COUNTIF(课表!$P$169:$P$321,B272)&gt;=2,1,COUNTIF(课表!$P$169:$P$321,B272)))*2</f>
        <v>0</v>
      </c>
      <c r="J272" s="25">
        <f>(IF(COUNTIF(课表!$R$169:$R$321,B272)&gt;=2,1,COUNTIF(课表!$R$169:$R$321,B272))+IF(COUNTIF(课表!$S$169:$S$321,B272)&gt;=2,1,COUNTIF(课表!$S$169:$S$321,B272))+IF(COUNTIF(课表!$T$169:$T$321,B272)&gt;=2,1,COUNTIF(课表!$T$169:$T$321,B272))+IF(COUNTIF(课表!$U$169:$U$321,B272)&gt;=2,1,COUNTIF(课表!$U$169:$U$321,B272)))*2</f>
        <v>0</v>
      </c>
      <c r="K272" s="25">
        <f>(IF(COUNTIF(课表!$W$169:$W$321,B272)&gt;=2,1,COUNTIF(课表!$W$169:$W$321,B272))+IF(COUNTIF(课表!$X$169:$X$321,B272)&gt;=2,1,COUNTIF(课表!$X$169:$X$321,B272)))*2+(IF(COUNTIF(课表!$Y$169:$Y$321,B272)&gt;=2,1,COUNTIF(课表!$Y$169:$Y$321,B272))+IF(COUNTIF(课表!$Z$169:$Z$321,B272)&gt;=2,1,COUNTIF(课表!$Z$169:$Z$321,B272)))*2</f>
        <v>0</v>
      </c>
      <c r="L272" s="25">
        <f>(IF(COUNTIF(课表!$AA$169:$AA$321,B272)&gt;=2,1,COUNTIF(课表!$AA$169:$AA$321,B272))+IF(COUNTIF(课表!$AB$169:$AB$321,B272)&gt;=2,1,COUNTIF(课表!$AB$169:$AB$321,B272))+IF(COUNTIF(课表!$AC$169:$AC$321,B272)&gt;=2,1,COUNTIF(课表!$AC$169:$AC$321,B272))+IF(COUNTIF(课表!$AD$169:$AD$321,B272)&gt;=2,1,COUNTIF(课表!$AD$169:$AD$321,B272)))*2</f>
        <v>0</v>
      </c>
      <c r="M272" s="25">
        <f>(IF(COUNTIF(课表!$AE$169:$AE$321,B272)&gt;=2,1,COUNTIF(课表!$AE$169:$AE$321,B272))+IF(COUNTIF(课表!$AF$169:$AF$321,B272)&gt;=2,1,COUNTIF(课表!$AF$169:$AF$321,B272))+IF(COUNTIF(课表!$AG$169:$AG$321,B272)&gt;=2,1,COUNTIF(课表!$AG$169:$AG$321,B272))+IF(COUNTIF(课表!$AH$169:$AH$321,B272)&gt;=2,1,COUNTIF(课表!$AH$169:$AH$321,B272)))*2</f>
        <v>0</v>
      </c>
      <c r="N272" s="25">
        <f t="shared" si="9"/>
        <v>0</v>
      </c>
    </row>
    <row r="273" ht="20.1" customHeight="1" spans="1:14">
      <c r="A273" s="22">
        <v>271</v>
      </c>
      <c r="B273" s="23" t="s">
        <v>1201</v>
      </c>
      <c r="C273" s="24" t="str">
        <f>VLOOKUP(B273,教师基础数据!$B$2:$G4603,3,FALSE)</f>
        <v>信艺系</v>
      </c>
      <c r="D273" s="24" t="str">
        <f>VLOOKUP(B273,教师基础数据!$B$2:$G514,4,FALSE)</f>
        <v>专职</v>
      </c>
      <c r="E273" s="24" t="str">
        <f>VLOOKUP(B273,教师基础数据!$B$2:$G4547,5,FALSE)</f>
        <v>室内教研室</v>
      </c>
      <c r="F273" s="22">
        <f t="shared" si="8"/>
        <v>4</v>
      </c>
      <c r="G273" s="25">
        <f>(IF(COUNTIF(课表!$C$169:$C$321,B273)&gt;=2,1,COUNTIF(课表!$C$169:$C$321,B273))+IF(COUNTIF(课表!$D$169:$D$321,B273)&gt;=2,1,COUNTIF(课表!D$169:$D$321,B273))+IF(COUNTIF(课表!$E$170:$E$321,B273)&gt;=2,1,COUNTIF(课表!$E$170:$E$321,B273))+IF(COUNTIF(课表!$F$169:$F$321,B273)&gt;=2,1,COUNTIF(课表!$F$169:$F$321,B273)))*2</f>
        <v>0</v>
      </c>
      <c r="H273" s="25">
        <f>(IF(COUNTIF(课表!$H$169:$H$321,B273)&gt;=2,1,COUNTIF(课表!$H$169:$H$321,B273))+IF(COUNTIF(课表!$I$169:$I$321,B273)&gt;=2,1,COUNTIF(课表!$I$169:$I$321,B273))+IF(COUNTIF(课表!$J$169:$J$321,B273)&gt;=2,1,COUNTIF(课表!$J$169:$J$321,B273))+IF(COUNTIF(课表!$K$169:$K$321,B273)&gt;=2,1,COUNTIF(课表!$K$170:$K$321,B273)))*2</f>
        <v>4</v>
      </c>
      <c r="I273" s="25">
        <f>(IF(COUNTIF(课表!$M$169:$M$321,B273)&gt;=2,1,COUNTIF(课表!$M$169:$M$321,B273))+IF(COUNTIF(课表!$N$169:$N$321,B273)&gt;=2,1,COUNTIF(课表!$N$169:$N$321,B273))+IF(COUNTIF(课表!$O$169:$O$321,B273)&gt;=2,1,COUNTIF(课表!$O$169:$O$321,B273))+IF(COUNTIF(课表!$P$169:$P$321,B273)&gt;=2,1,COUNTIF(课表!$P$169:$P$321,B273)))*2</f>
        <v>4</v>
      </c>
      <c r="J273" s="25">
        <f>(IF(COUNTIF(课表!$R$169:$R$321,B273)&gt;=2,1,COUNTIF(课表!$R$169:$R$321,B273))+IF(COUNTIF(课表!$S$169:$S$321,B273)&gt;=2,1,COUNTIF(课表!$S$169:$S$321,B273))+IF(COUNTIF(课表!$T$169:$T$321,B273)&gt;=2,1,COUNTIF(课表!$T$169:$T$321,B273))+IF(COUNTIF(课表!$U$169:$U$321,B273)&gt;=2,1,COUNTIF(课表!$U$169:$U$321,B273)))*2</f>
        <v>4</v>
      </c>
      <c r="K273" s="25">
        <f>(IF(COUNTIF(课表!$W$169:$W$321,B273)&gt;=2,1,COUNTIF(课表!$W$169:$W$321,B273))+IF(COUNTIF(课表!$X$169:$X$321,B273)&gt;=2,1,COUNTIF(课表!$X$169:$X$321,B273)))*2+(IF(COUNTIF(课表!$Y$169:$Y$321,B273)&gt;=2,1,COUNTIF(课表!$Y$169:$Y$321,B273))+IF(COUNTIF(课表!$Z$169:$Z$321,B273)&gt;=2,1,COUNTIF(课表!$Z$169:$Z$321,B273)))*2</f>
        <v>4</v>
      </c>
      <c r="L273" s="25">
        <f>(IF(COUNTIF(课表!$AA$169:$AA$321,B273)&gt;=2,1,COUNTIF(课表!$AA$169:$AA$321,B273))+IF(COUNTIF(课表!$AB$169:$AB$321,B273)&gt;=2,1,COUNTIF(课表!$AB$169:$AB$321,B273))+IF(COUNTIF(课表!$AC$169:$AC$321,B273)&gt;=2,1,COUNTIF(课表!$AC$169:$AC$321,B273))+IF(COUNTIF(课表!$AD$169:$AD$321,B273)&gt;=2,1,COUNTIF(课表!$AD$169:$AD$321,B273)))*2</f>
        <v>0</v>
      </c>
      <c r="M273" s="25">
        <f>(IF(COUNTIF(课表!$AE$169:$AE$321,B273)&gt;=2,1,COUNTIF(课表!$AE$169:$AE$321,B273))+IF(COUNTIF(课表!$AF$169:$AF$321,B273)&gt;=2,1,COUNTIF(课表!$AF$169:$AF$321,B273))+IF(COUNTIF(课表!$AG$169:$AG$321,B273)&gt;=2,1,COUNTIF(课表!$AG$169:$AG$321,B273))+IF(COUNTIF(课表!$AH$169:$AH$321,B273)&gt;=2,1,COUNTIF(课表!$AH$169:$AH$321,B273)))*2</f>
        <v>0</v>
      </c>
      <c r="N273" s="25">
        <f t="shared" si="9"/>
        <v>16</v>
      </c>
    </row>
    <row r="274" ht="20.1" customHeight="1" spans="1:14">
      <c r="A274" s="22">
        <v>272</v>
      </c>
      <c r="B274" s="23" t="s">
        <v>980</v>
      </c>
      <c r="C274" s="24" t="str">
        <f>VLOOKUP(B274,教师基础数据!$B$2:$G4719,3,FALSE)</f>
        <v>信艺系</v>
      </c>
      <c r="D274" s="24" t="str">
        <f>VLOOKUP(B274,教师基础数据!$B$2:$G523,4,FALSE)</f>
        <v>兼职</v>
      </c>
      <c r="E274" s="24" t="str">
        <f>VLOOKUP(B274,教师基础数据!$B$2:$G4556,5,FALSE)</f>
        <v>室内教研室</v>
      </c>
      <c r="F274" s="22">
        <f t="shared" si="8"/>
        <v>2</v>
      </c>
      <c r="G274" s="25">
        <f>(IF(COUNTIF(课表!$C$169:$C$321,B274)&gt;=2,1,COUNTIF(课表!$C$169:$C$321,B274))+IF(COUNTIF(课表!$D$169:$D$321,B274)&gt;=2,1,COUNTIF(课表!D$169:$D$321,B274))+IF(COUNTIF(课表!$E$170:$E$321,B274)&gt;=2,1,COUNTIF(课表!$E$170:$E$321,B274))+IF(COUNTIF(课表!$F$169:$F$321,B274)&gt;=2,1,COUNTIF(课表!$F$169:$F$321,B274)))*2</f>
        <v>4</v>
      </c>
      <c r="H274" s="25">
        <f>(IF(COUNTIF(课表!$H$169:$H$321,B274)&gt;=2,1,COUNTIF(课表!$H$169:$H$321,B274))+IF(COUNTIF(课表!$I$169:$I$321,B274)&gt;=2,1,COUNTIF(课表!$I$169:$I$321,B274))+IF(COUNTIF(课表!$J$169:$J$321,B274)&gt;=2,1,COUNTIF(课表!$J$169:$J$321,B274))+IF(COUNTIF(课表!$K$169:$K$321,B274)&gt;=2,1,COUNTIF(课表!$K$170:$K$321,B274)))*2</f>
        <v>0</v>
      </c>
      <c r="I274" s="25">
        <f>(IF(COUNTIF(课表!$M$169:$M$321,B274)&gt;=2,1,COUNTIF(课表!$M$169:$M$321,B274))+IF(COUNTIF(课表!$N$169:$N$321,B274)&gt;=2,1,COUNTIF(课表!$N$169:$N$321,B274))+IF(COUNTIF(课表!$O$169:$O$321,B274)&gt;=2,1,COUNTIF(课表!$O$169:$O$321,B274))+IF(COUNTIF(课表!$P$169:$P$321,B274)&gt;=2,1,COUNTIF(课表!$P$169:$P$321,B274)))*2</f>
        <v>0</v>
      </c>
      <c r="J274" s="25">
        <f>(IF(COUNTIF(课表!$R$169:$R$321,B274)&gt;=2,1,COUNTIF(课表!$R$169:$R$321,B274))+IF(COUNTIF(课表!$S$169:$S$321,B274)&gt;=2,1,COUNTIF(课表!$S$169:$S$321,B274))+IF(COUNTIF(课表!$T$169:$T$321,B274)&gt;=2,1,COUNTIF(课表!$T$169:$T$321,B274))+IF(COUNTIF(课表!$U$169:$U$321,B274)&gt;=2,1,COUNTIF(课表!$U$169:$U$321,B274)))*2</f>
        <v>0</v>
      </c>
      <c r="K274" s="25">
        <f>(IF(COUNTIF(课表!$W$169:$W$321,B274)&gt;=2,1,COUNTIF(课表!$W$169:$W$321,B274))+IF(COUNTIF(课表!$X$169:$X$321,B274)&gt;=2,1,COUNTIF(课表!$X$169:$X$321,B274)))*2+(IF(COUNTIF(课表!$Y$169:$Y$321,B274)&gt;=2,1,COUNTIF(课表!$Y$169:$Y$321,B274))+IF(COUNTIF(课表!$Z$169:$Z$321,B274)&gt;=2,1,COUNTIF(课表!$Z$169:$Z$321,B274)))*2</f>
        <v>4</v>
      </c>
      <c r="L274" s="25">
        <f>(IF(COUNTIF(课表!$AA$169:$AA$321,B274)&gt;=2,1,COUNTIF(课表!$AA$169:$AA$321,B274))+IF(COUNTIF(课表!$AB$169:$AB$321,B274)&gt;=2,1,COUNTIF(课表!$AB$169:$AB$321,B274))+IF(COUNTIF(课表!$AC$169:$AC$321,B274)&gt;=2,1,COUNTIF(课表!$AC$169:$AC$321,B274))+IF(COUNTIF(课表!$AD$169:$AD$321,B274)&gt;=2,1,COUNTIF(课表!$AD$169:$AD$321,B274)))*2</f>
        <v>0</v>
      </c>
      <c r="M274" s="25">
        <f>(IF(COUNTIF(课表!$AE$169:$AE$321,B274)&gt;=2,1,COUNTIF(课表!$AE$169:$AE$321,B274))+IF(COUNTIF(课表!$AF$169:$AF$321,B274)&gt;=2,1,COUNTIF(课表!$AF$169:$AF$321,B274))+IF(COUNTIF(课表!$AG$169:$AG$321,B274)&gt;=2,1,COUNTIF(课表!$AG$169:$AG$321,B274))+IF(COUNTIF(课表!$AH$169:$AH$321,B274)&gt;=2,1,COUNTIF(课表!$AH$169:$AH$321,B274)))*2</f>
        <v>2</v>
      </c>
      <c r="N274" s="25">
        <f t="shared" si="9"/>
        <v>10</v>
      </c>
    </row>
    <row r="275" ht="20.1" customHeight="1" spans="1:14">
      <c r="A275" s="22">
        <v>273</v>
      </c>
      <c r="B275" s="26" t="s">
        <v>1660</v>
      </c>
      <c r="C275" s="24" t="str">
        <f>VLOOKUP(B275,教师基础数据!$B$2:$G4801,3,FALSE)</f>
        <v>信艺系</v>
      </c>
      <c r="D275" s="24" t="str">
        <f>VLOOKUP(B275,教师基础数据!$B$2:$G534,4,FALSE)</f>
        <v>专职</v>
      </c>
      <c r="E275" s="24" t="str">
        <f>VLOOKUP(B275,教师基础数据!$B$2:$G4567,5,FALSE)</f>
        <v>室内教研室</v>
      </c>
      <c r="F275" s="22">
        <f t="shared" si="8"/>
        <v>0</v>
      </c>
      <c r="G275" s="25">
        <f>(IF(COUNTIF(课表!$C$169:$C$321,B275)&gt;=2,1,COUNTIF(课表!$C$169:$C$321,B275))+IF(COUNTIF(课表!$D$169:$D$321,B275)&gt;=2,1,COUNTIF(课表!D$169:$D$321,B275))+IF(COUNTIF(课表!$E$170:$E$321,B275)&gt;=2,1,COUNTIF(课表!$E$170:$E$321,B275))+IF(COUNTIF(课表!$F$169:$F$321,B275)&gt;=2,1,COUNTIF(课表!$F$169:$F$321,B275)))*2</f>
        <v>0</v>
      </c>
      <c r="H275" s="25">
        <f>(IF(COUNTIF(课表!$H$169:$H$321,B275)&gt;=2,1,COUNTIF(课表!$H$169:$H$321,B275))+IF(COUNTIF(课表!$I$169:$I$321,B275)&gt;=2,1,COUNTIF(课表!$I$169:$I$321,B275))+IF(COUNTIF(课表!$J$169:$J$321,B275)&gt;=2,1,COUNTIF(课表!$J$169:$J$321,B275))+IF(COUNTIF(课表!$K$169:$K$321,B275)&gt;=2,1,COUNTIF(课表!$K$170:$K$321,B275)))*2</f>
        <v>0</v>
      </c>
      <c r="I275" s="25">
        <f>(IF(COUNTIF(课表!$M$169:$M$321,B275)&gt;=2,1,COUNTIF(课表!$M$169:$M$321,B275))+IF(COUNTIF(课表!$N$169:$N$321,B275)&gt;=2,1,COUNTIF(课表!$N$169:$N$321,B275))+IF(COUNTIF(课表!$O$169:$O$321,B275)&gt;=2,1,COUNTIF(课表!$O$169:$O$321,B275))+IF(COUNTIF(课表!$P$169:$P$321,B275)&gt;=2,1,COUNTIF(课表!$P$169:$P$321,B275)))*2</f>
        <v>0</v>
      </c>
      <c r="J275" s="25">
        <f>(IF(COUNTIF(课表!$R$169:$R$321,B275)&gt;=2,1,COUNTIF(课表!$R$169:$R$321,B275))+IF(COUNTIF(课表!$S$169:$S$321,B275)&gt;=2,1,COUNTIF(课表!$S$169:$S$321,B275))+IF(COUNTIF(课表!$T$169:$T$321,B275)&gt;=2,1,COUNTIF(课表!$T$169:$T$321,B275))+IF(COUNTIF(课表!$U$169:$U$321,B275)&gt;=2,1,COUNTIF(课表!$U$169:$U$321,B275)))*2</f>
        <v>0</v>
      </c>
      <c r="K275" s="25">
        <f>(IF(COUNTIF(课表!$W$169:$W$321,B275)&gt;=2,1,COUNTIF(课表!$W$169:$W$321,B275))+IF(COUNTIF(课表!$X$169:$X$321,B275)&gt;=2,1,COUNTIF(课表!$X$169:$X$321,B275)))*2+(IF(COUNTIF(课表!$Y$169:$Y$321,B275)&gt;=2,1,COUNTIF(课表!$Y$169:$Y$321,B275))+IF(COUNTIF(课表!$Z$169:$Z$321,B275)&gt;=2,1,COUNTIF(课表!$Z$169:$Z$321,B275)))*2</f>
        <v>0</v>
      </c>
      <c r="L275" s="25">
        <f>(IF(COUNTIF(课表!$AA$169:$AA$321,B275)&gt;=2,1,COUNTIF(课表!$AA$169:$AA$321,B275))+IF(COUNTIF(课表!$AB$169:$AB$321,B275)&gt;=2,1,COUNTIF(课表!$AB$169:$AB$321,B275))+IF(COUNTIF(课表!$AC$169:$AC$321,B275)&gt;=2,1,COUNTIF(课表!$AC$169:$AC$321,B275))+IF(COUNTIF(课表!$AD$169:$AD$321,B275)&gt;=2,1,COUNTIF(课表!$AD$169:$AD$321,B275)))*2</f>
        <v>0</v>
      </c>
      <c r="M275" s="25">
        <f>(IF(COUNTIF(课表!$AE$169:$AE$321,B275)&gt;=2,1,COUNTIF(课表!$AE$169:$AE$321,B275))+IF(COUNTIF(课表!$AF$169:$AF$321,B275)&gt;=2,1,COUNTIF(课表!$AF$169:$AF$321,B275))+IF(COUNTIF(课表!$AG$169:$AG$321,B275)&gt;=2,1,COUNTIF(课表!$AG$169:$AG$321,B275))+IF(COUNTIF(课表!$AH$169:$AH$321,B275)&gt;=2,1,COUNTIF(课表!$AH$169:$AH$321,B275)))*2</f>
        <v>0</v>
      </c>
      <c r="N275" s="25">
        <f t="shared" si="9"/>
        <v>0</v>
      </c>
    </row>
    <row r="276" ht="20.1" customHeight="1" spans="1:14">
      <c r="A276" s="22">
        <v>274</v>
      </c>
      <c r="B276" s="26" t="s">
        <v>1405</v>
      </c>
      <c r="C276" s="24" t="str">
        <f>VLOOKUP(B276,教师基础数据!$B$2:$G4714,3,FALSE)</f>
        <v>信艺系</v>
      </c>
      <c r="D276" s="24" t="str">
        <f>VLOOKUP(B276,教师基础数据!$B$2:$G713,4,FALSE)</f>
        <v>专职</v>
      </c>
      <c r="E276" s="24" t="str">
        <f>VLOOKUP(B276,教师基础数据!$B$2:$G4747,5,FALSE)</f>
        <v>室内教研室</v>
      </c>
      <c r="F276" s="22">
        <f t="shared" si="8"/>
        <v>4</v>
      </c>
      <c r="G276" s="25">
        <f>(IF(COUNTIF(课表!$C$169:$C$321,B276)&gt;=2,1,COUNTIF(课表!$C$169:$C$321,B276))+IF(COUNTIF(课表!$D$169:$D$321,B276)&gt;=2,1,COUNTIF(课表!D$169:$D$321,B276))+IF(COUNTIF(课表!$E$170:$E$321,B276)&gt;=2,1,COUNTIF(课表!$E$170:$E$321,B276))+IF(COUNTIF(课表!$F$169:$F$321,B276)&gt;=2,1,COUNTIF(课表!$F$169:$F$321,B276)))*2</f>
        <v>4</v>
      </c>
      <c r="H276" s="25">
        <f>(IF(COUNTIF(课表!$H$169:$H$321,B276)&gt;=2,1,COUNTIF(课表!$H$169:$H$321,B276))+IF(COUNTIF(课表!$I$169:$I$321,B276)&gt;=2,1,COUNTIF(课表!$I$169:$I$321,B276))+IF(COUNTIF(课表!$J$169:$J$321,B276)&gt;=2,1,COUNTIF(课表!$J$169:$J$321,B276))+IF(COUNTIF(课表!$K$169:$K$321,B276)&gt;=2,1,COUNTIF(课表!$K$170:$K$321,B276)))*2</f>
        <v>4</v>
      </c>
      <c r="I276" s="25">
        <f>(IF(COUNTIF(课表!$M$169:$M$321,B276)&gt;=2,1,COUNTIF(课表!$M$169:$M$321,B276))+IF(COUNTIF(课表!$N$169:$N$321,B276)&gt;=2,1,COUNTIF(课表!$N$169:$N$321,B276))+IF(COUNTIF(课表!$O$169:$O$321,B276)&gt;=2,1,COUNTIF(课表!$O$169:$O$321,B276))+IF(COUNTIF(课表!$P$169:$P$321,B276)&gt;=2,1,COUNTIF(课表!$P$169:$P$321,B276)))*2</f>
        <v>4</v>
      </c>
      <c r="J276" s="25">
        <f>(IF(COUNTIF(课表!$R$169:$R$321,B276)&gt;=2,1,COUNTIF(课表!$R$169:$R$321,B276))+IF(COUNTIF(课表!$S$169:$S$321,B276)&gt;=2,1,COUNTIF(课表!$S$169:$S$321,B276))+IF(COUNTIF(课表!$T$169:$T$321,B276)&gt;=2,1,COUNTIF(课表!$T$169:$T$321,B276))+IF(COUNTIF(课表!$U$169:$U$321,B276)&gt;=2,1,COUNTIF(课表!$U$169:$U$321,B276)))*2</f>
        <v>4</v>
      </c>
      <c r="K276" s="25">
        <f>(IF(COUNTIF(课表!$W$169:$W$321,B276)&gt;=2,1,COUNTIF(课表!$W$169:$W$321,B276))+IF(COUNTIF(课表!$X$169:$X$321,B276)&gt;=2,1,COUNTIF(课表!$X$169:$X$321,B276)))*2+(IF(COUNTIF(课表!$Y$169:$Y$321,B276)&gt;=2,1,COUNTIF(课表!$Y$169:$Y$321,B276))+IF(COUNTIF(课表!$Z$169:$Z$321,B276)&gt;=2,1,COUNTIF(课表!$Z$169:$Z$321,B276)))*2</f>
        <v>0</v>
      </c>
      <c r="L276" s="25">
        <f>(IF(COUNTIF(课表!$AA$169:$AA$321,B276)&gt;=2,1,COUNTIF(课表!$AA$169:$AA$321,B276))+IF(COUNTIF(课表!$AB$169:$AB$321,B276)&gt;=2,1,COUNTIF(课表!$AB$169:$AB$321,B276))+IF(COUNTIF(课表!$AC$169:$AC$321,B276)&gt;=2,1,COUNTIF(课表!$AC$169:$AC$321,B276))+IF(COUNTIF(课表!$AD$169:$AD$321,B276)&gt;=2,1,COUNTIF(课表!$AD$169:$AD$321,B276)))*2</f>
        <v>0</v>
      </c>
      <c r="M276" s="25">
        <f>(IF(COUNTIF(课表!$AE$169:$AE$321,B276)&gt;=2,1,COUNTIF(课表!$AE$169:$AE$321,B276))+IF(COUNTIF(课表!$AF$169:$AF$321,B276)&gt;=2,1,COUNTIF(课表!$AF$169:$AF$321,B276))+IF(COUNTIF(课表!$AG$169:$AG$321,B276)&gt;=2,1,COUNTIF(课表!$AG$169:$AG$321,B276))+IF(COUNTIF(课表!$AH$169:$AH$321,B276)&gt;=2,1,COUNTIF(课表!$AH$169:$AH$321,B276)))*2</f>
        <v>0</v>
      </c>
      <c r="N276" s="25">
        <f t="shared" si="9"/>
        <v>16</v>
      </c>
    </row>
    <row r="277" ht="20.1" customHeight="1" spans="1:14">
      <c r="A277" s="22">
        <v>275</v>
      </c>
      <c r="B277" s="26" t="s">
        <v>1287</v>
      </c>
      <c r="C277" s="24" t="str">
        <f>VLOOKUP(B277,教师基础数据!$B$2:$G4480,3,FALSE)</f>
        <v>信艺系</v>
      </c>
      <c r="D277" s="24" t="str">
        <f>VLOOKUP(B277,教师基础数据!$B$2:$G613,4,FALSE)</f>
        <v>专职</v>
      </c>
      <c r="E277" s="24" t="str">
        <f>VLOOKUP(B277,教师基础数据!$B$2:$G4646,5,FALSE)</f>
        <v>室内教研室</v>
      </c>
      <c r="F277" s="22">
        <f t="shared" si="8"/>
        <v>4</v>
      </c>
      <c r="G277" s="25">
        <f>(IF(COUNTIF(课表!$C$169:$C$321,B277)&gt;=2,1,COUNTIF(课表!$C$169:$C$321,B277))+IF(COUNTIF(课表!$D$169:$D$321,B277)&gt;=2,1,COUNTIF(课表!D$169:$D$321,B277))+IF(COUNTIF(课表!$E$170:$E$321,B277)&gt;=2,1,COUNTIF(课表!$E$170:$E$321,B277))+IF(COUNTIF(课表!$F$169:$F$321,B277)&gt;=2,1,COUNTIF(课表!$F$169:$F$321,B277)))*2</f>
        <v>4</v>
      </c>
      <c r="H277" s="25">
        <f>(IF(COUNTIF(课表!$H$169:$H$321,B277)&gt;=2,1,COUNTIF(课表!$H$169:$H$321,B277))+IF(COUNTIF(课表!$I$169:$I$321,B277)&gt;=2,1,COUNTIF(课表!$I$169:$I$321,B277))+IF(COUNTIF(课表!$J$169:$J$321,B277)&gt;=2,1,COUNTIF(课表!$J$169:$J$321,B277))+IF(COUNTIF(课表!$K$169:$K$321,B277)&gt;=2,1,COUNTIF(课表!$K$170:$K$321,B277)))*2</f>
        <v>8</v>
      </c>
      <c r="I277" s="25">
        <f>(IF(COUNTIF(课表!$M$169:$M$321,B277)&gt;=2,1,COUNTIF(课表!$M$169:$M$321,B277))+IF(COUNTIF(课表!$N$169:$N$321,B277)&gt;=2,1,COUNTIF(课表!$N$169:$N$321,B277))+IF(COUNTIF(课表!$O$169:$O$321,B277)&gt;=2,1,COUNTIF(课表!$O$169:$O$321,B277))+IF(COUNTIF(课表!$P$169:$P$321,B277)&gt;=2,1,COUNTIF(课表!$P$169:$P$321,B277)))*2</f>
        <v>0</v>
      </c>
      <c r="J277" s="25">
        <f>(IF(COUNTIF(课表!$R$169:$R$321,B277)&gt;=2,1,COUNTIF(课表!$R$169:$R$321,B277))+IF(COUNTIF(课表!$S$169:$S$321,B277)&gt;=2,1,COUNTIF(课表!$S$169:$S$321,B277))+IF(COUNTIF(课表!$T$169:$T$321,B277)&gt;=2,1,COUNTIF(课表!$T$169:$T$321,B277))+IF(COUNTIF(课表!$U$169:$U$321,B277)&gt;=2,1,COUNTIF(课表!$U$169:$U$321,B277)))*2</f>
        <v>4</v>
      </c>
      <c r="K277" s="25">
        <f>(IF(COUNTIF(课表!$W$169:$W$321,B277)&gt;=2,1,COUNTIF(课表!$W$169:$W$321,B277))+IF(COUNTIF(课表!$X$169:$X$321,B277)&gt;=2,1,COUNTIF(课表!$X$169:$X$321,B277)))*2+(IF(COUNTIF(课表!$Y$169:$Y$321,B277)&gt;=2,1,COUNTIF(课表!$Y$169:$Y$321,B277))+IF(COUNTIF(课表!$Z$169:$Z$321,B277)&gt;=2,1,COUNTIF(课表!$Z$169:$Z$321,B277)))*2</f>
        <v>4</v>
      </c>
      <c r="L277" s="25">
        <f>(IF(COUNTIF(课表!$AA$169:$AA$321,B277)&gt;=2,1,COUNTIF(课表!$AA$169:$AA$321,B277))+IF(COUNTIF(课表!$AB$169:$AB$321,B277)&gt;=2,1,COUNTIF(课表!$AB$169:$AB$321,B277))+IF(COUNTIF(课表!$AC$169:$AC$321,B277)&gt;=2,1,COUNTIF(课表!$AC$169:$AC$321,B277))+IF(COUNTIF(课表!$AD$169:$AD$321,B277)&gt;=2,1,COUNTIF(课表!$AD$169:$AD$321,B277)))*2</f>
        <v>0</v>
      </c>
      <c r="M277" s="25">
        <f>(IF(COUNTIF(课表!$AE$169:$AE$321,B277)&gt;=2,1,COUNTIF(课表!$AE$169:$AE$321,B277))+IF(COUNTIF(课表!$AF$169:$AF$321,B277)&gt;=2,1,COUNTIF(课表!$AF$169:$AF$321,B277))+IF(COUNTIF(课表!$AG$169:$AG$321,B277)&gt;=2,1,COUNTIF(课表!$AG$169:$AG$321,B277))+IF(COUNTIF(课表!$AH$169:$AH$321,B277)&gt;=2,1,COUNTIF(课表!$AH$169:$AH$321,B277)))*2</f>
        <v>0</v>
      </c>
      <c r="N277" s="25">
        <f t="shared" si="9"/>
        <v>20</v>
      </c>
    </row>
    <row r="278" ht="20.1" customHeight="1" spans="1:14">
      <c r="A278" s="22">
        <v>276</v>
      </c>
      <c r="B278" s="26" t="s">
        <v>1661</v>
      </c>
      <c r="C278" s="24" t="str">
        <f>VLOOKUP(B278,教师基础数据!$B$2:$G4731,3,FALSE)</f>
        <v>信艺系</v>
      </c>
      <c r="D278" s="24" t="str">
        <f>VLOOKUP(B278,教师基础数据!$B$2:$G632,4,FALSE)</f>
        <v>兼职</v>
      </c>
      <c r="E278" s="24" t="str">
        <f>VLOOKUP(B278,教师基础数据!$B$2:$G4665,5,FALSE)</f>
        <v>数媒教研室</v>
      </c>
      <c r="F278" s="22">
        <f t="shared" si="8"/>
        <v>0</v>
      </c>
      <c r="G278" s="25">
        <f>(IF(COUNTIF(课表!$C$169:$C$321,B278)&gt;=2,1,COUNTIF(课表!$C$169:$C$321,B278))+IF(COUNTIF(课表!$D$169:$D$321,B278)&gt;=2,1,COUNTIF(课表!D$169:$D$321,B278))+IF(COUNTIF(课表!$E$170:$E$321,B278)&gt;=2,1,COUNTIF(课表!$E$170:$E$321,B278))+IF(COUNTIF(课表!$F$169:$F$321,B278)&gt;=2,1,COUNTIF(课表!$F$169:$F$321,B278)))*2</f>
        <v>0</v>
      </c>
      <c r="H278" s="25">
        <f>(IF(COUNTIF(课表!$H$169:$H$321,B278)&gt;=2,1,COUNTIF(课表!$H$169:$H$321,B278))+IF(COUNTIF(课表!$I$169:$I$321,B278)&gt;=2,1,COUNTIF(课表!$I$169:$I$321,B278))+IF(COUNTIF(课表!$J$169:$J$321,B278)&gt;=2,1,COUNTIF(课表!$J$169:$J$321,B278))+IF(COUNTIF(课表!$K$169:$K$321,B278)&gt;=2,1,COUNTIF(课表!$K$170:$K$321,B278)))*2</f>
        <v>0</v>
      </c>
      <c r="I278" s="25">
        <f>(IF(COUNTIF(课表!$M$169:$M$321,B278)&gt;=2,1,COUNTIF(课表!$M$169:$M$321,B278))+IF(COUNTIF(课表!$N$169:$N$321,B278)&gt;=2,1,COUNTIF(课表!$N$169:$N$321,B278))+IF(COUNTIF(课表!$O$169:$O$321,B278)&gt;=2,1,COUNTIF(课表!$O$169:$O$321,B278))+IF(COUNTIF(课表!$P$169:$P$321,B278)&gt;=2,1,COUNTIF(课表!$P$169:$P$321,B278)))*2</f>
        <v>0</v>
      </c>
      <c r="J278" s="25">
        <f>(IF(COUNTIF(课表!$R$169:$R$321,B278)&gt;=2,1,COUNTIF(课表!$R$169:$R$321,B278))+IF(COUNTIF(课表!$S$169:$S$321,B278)&gt;=2,1,COUNTIF(课表!$S$169:$S$321,B278))+IF(COUNTIF(课表!$T$169:$T$321,B278)&gt;=2,1,COUNTIF(课表!$T$169:$T$321,B278))+IF(COUNTIF(课表!$U$169:$U$321,B278)&gt;=2,1,COUNTIF(课表!$U$169:$U$321,B278)))*2</f>
        <v>0</v>
      </c>
      <c r="K278" s="25">
        <f>(IF(COUNTIF(课表!$W$169:$W$321,B278)&gt;=2,1,COUNTIF(课表!$W$169:$W$321,B278))+IF(COUNTIF(课表!$X$169:$X$321,B278)&gt;=2,1,COUNTIF(课表!$X$169:$X$321,B278)))*2+(IF(COUNTIF(课表!$Y$169:$Y$321,B278)&gt;=2,1,COUNTIF(课表!$Y$169:$Y$321,B278))+IF(COUNTIF(课表!$Z$169:$Z$321,B278)&gt;=2,1,COUNTIF(课表!$Z$169:$Z$321,B278)))*2</f>
        <v>0</v>
      </c>
      <c r="L278" s="25">
        <f>(IF(COUNTIF(课表!$AA$169:$AA$321,B278)&gt;=2,1,COUNTIF(课表!$AA$169:$AA$321,B278))+IF(COUNTIF(课表!$AB$169:$AB$321,B278)&gt;=2,1,COUNTIF(课表!$AB$169:$AB$321,B278))+IF(COUNTIF(课表!$AC$169:$AC$321,B278)&gt;=2,1,COUNTIF(课表!$AC$169:$AC$321,B278))+IF(COUNTIF(课表!$AD$169:$AD$321,B278)&gt;=2,1,COUNTIF(课表!$AD$169:$AD$321,B278)))*2</f>
        <v>0</v>
      </c>
      <c r="M278" s="25">
        <f>(IF(COUNTIF(课表!$AE$169:$AE$321,B278)&gt;=2,1,COUNTIF(课表!$AE$169:$AE$321,B278))+IF(COUNTIF(课表!$AF$169:$AF$321,B278)&gt;=2,1,COUNTIF(课表!$AF$169:$AF$321,B278))+IF(COUNTIF(课表!$AG$169:$AG$321,B278)&gt;=2,1,COUNTIF(课表!$AG$169:$AG$321,B278))+IF(COUNTIF(课表!$AH$169:$AH$321,B278)&gt;=2,1,COUNTIF(课表!$AH$169:$AH$321,B278)))*2</f>
        <v>0</v>
      </c>
      <c r="N278" s="25">
        <f t="shared" si="9"/>
        <v>0</v>
      </c>
    </row>
    <row r="279" ht="20.1" customHeight="1" spans="1:14">
      <c r="A279" s="22">
        <v>277</v>
      </c>
      <c r="B279" s="23" t="s">
        <v>1399</v>
      </c>
      <c r="C279" s="24" t="str">
        <f>VLOOKUP(B279,教师基础数据!$B$2:$G4767,3,FALSE)</f>
        <v>信艺系</v>
      </c>
      <c r="D279" s="24" t="str">
        <f>VLOOKUP(B279,教师基础数据!$B$2:$G492,4,FALSE)</f>
        <v>兼职</v>
      </c>
      <c r="E279" s="24" t="str">
        <f>VLOOKUP(B279,教师基础数据!$B$2:$G4525,5,FALSE)</f>
        <v>数媒教研室</v>
      </c>
      <c r="F279" s="22">
        <f t="shared" si="8"/>
        <v>2</v>
      </c>
      <c r="G279" s="25">
        <f>(IF(COUNTIF(课表!$C$169:$C$321,B279)&gt;=2,1,COUNTIF(课表!$C$169:$C$321,B279))+IF(COUNTIF(课表!$D$169:$D$321,B279)&gt;=2,1,COUNTIF(课表!D$169:$D$321,B279))+IF(COUNTIF(课表!$E$170:$E$321,B279)&gt;=2,1,COUNTIF(课表!$E$170:$E$321,B279))+IF(COUNTIF(课表!$F$169:$F$321,B279)&gt;=2,1,COUNTIF(课表!$F$169:$F$321,B279)))*2</f>
        <v>4</v>
      </c>
      <c r="H279" s="25">
        <f>(IF(COUNTIF(课表!$H$169:$H$321,B279)&gt;=2,1,COUNTIF(课表!$H$169:$H$321,B279))+IF(COUNTIF(课表!$I$169:$I$321,B279)&gt;=2,1,COUNTIF(课表!$I$169:$I$321,B279))+IF(COUNTIF(课表!$J$169:$J$321,B279)&gt;=2,1,COUNTIF(课表!$J$169:$J$321,B279))+IF(COUNTIF(课表!$K$169:$K$321,B279)&gt;=2,1,COUNTIF(课表!$K$170:$K$321,B279)))*2</f>
        <v>4</v>
      </c>
      <c r="I279" s="25">
        <f>(IF(COUNTIF(课表!$M$169:$M$321,B279)&gt;=2,1,COUNTIF(课表!$M$169:$M$321,B279))+IF(COUNTIF(课表!$N$169:$N$321,B279)&gt;=2,1,COUNTIF(课表!$N$169:$N$321,B279))+IF(COUNTIF(课表!$O$169:$O$321,B279)&gt;=2,1,COUNTIF(课表!$O$169:$O$321,B279))+IF(COUNTIF(课表!$P$169:$P$321,B279)&gt;=2,1,COUNTIF(课表!$P$169:$P$321,B279)))*2</f>
        <v>0</v>
      </c>
      <c r="J279" s="25">
        <f>(IF(COUNTIF(课表!$R$169:$R$321,B279)&gt;=2,1,COUNTIF(课表!$R$169:$R$321,B279))+IF(COUNTIF(课表!$S$169:$S$321,B279)&gt;=2,1,COUNTIF(课表!$S$169:$S$321,B279))+IF(COUNTIF(课表!$T$169:$T$321,B279)&gt;=2,1,COUNTIF(课表!$T$169:$T$321,B279))+IF(COUNTIF(课表!$U$169:$U$321,B279)&gt;=2,1,COUNTIF(课表!$U$169:$U$321,B279)))*2</f>
        <v>0</v>
      </c>
      <c r="K279" s="25">
        <f>(IF(COUNTIF(课表!$W$169:$W$321,B279)&gt;=2,1,COUNTIF(课表!$W$169:$W$321,B279))+IF(COUNTIF(课表!$X$169:$X$321,B279)&gt;=2,1,COUNTIF(课表!$X$169:$X$321,B279)))*2+(IF(COUNTIF(课表!$Y$169:$Y$321,B279)&gt;=2,1,COUNTIF(课表!$Y$169:$Y$321,B279))+IF(COUNTIF(课表!$Z$169:$Z$321,B279)&gt;=2,1,COUNTIF(课表!$Z$169:$Z$321,B279)))*2</f>
        <v>0</v>
      </c>
      <c r="L279" s="25">
        <f>(IF(COUNTIF(课表!$AA$169:$AA$321,B279)&gt;=2,1,COUNTIF(课表!$AA$169:$AA$321,B279))+IF(COUNTIF(课表!$AB$169:$AB$321,B279)&gt;=2,1,COUNTIF(课表!$AB$169:$AB$321,B279))+IF(COUNTIF(课表!$AC$169:$AC$321,B279)&gt;=2,1,COUNTIF(课表!$AC$169:$AC$321,B279))+IF(COUNTIF(课表!$AD$169:$AD$321,B279)&gt;=2,1,COUNTIF(课表!$AD$169:$AD$321,B279)))*2</f>
        <v>0</v>
      </c>
      <c r="M279" s="25">
        <f>(IF(COUNTIF(课表!$AE$169:$AE$321,B279)&gt;=2,1,COUNTIF(课表!$AE$169:$AE$321,B279))+IF(COUNTIF(课表!$AF$169:$AF$321,B279)&gt;=2,1,COUNTIF(课表!$AF$169:$AF$321,B279))+IF(COUNTIF(课表!$AG$169:$AG$321,B279)&gt;=2,1,COUNTIF(课表!$AG$169:$AG$321,B279))+IF(COUNTIF(课表!$AH$169:$AH$321,B279)&gt;=2,1,COUNTIF(课表!$AH$169:$AH$321,B279)))*2</f>
        <v>0</v>
      </c>
      <c r="N279" s="25">
        <f t="shared" si="9"/>
        <v>8</v>
      </c>
    </row>
    <row r="280" ht="20.1" customHeight="1" spans="1:14">
      <c r="A280" s="22">
        <v>278</v>
      </c>
      <c r="B280" s="23" t="s">
        <v>1662</v>
      </c>
      <c r="C280" s="24" t="str">
        <f>VLOOKUP(B280,教师基础数据!$B$2:$G4727,3,FALSE)</f>
        <v>信艺系</v>
      </c>
      <c r="D280" s="24" t="str">
        <f>VLOOKUP(B280,教师基础数据!$B$2:$G653,4,FALSE)</f>
        <v>兼职</v>
      </c>
      <c r="E280" s="24" t="str">
        <f>VLOOKUP(B280,教师基础数据!$B$2:$G4686,5,FALSE)</f>
        <v>数媒教研室</v>
      </c>
      <c r="F280" s="22">
        <f t="shared" si="8"/>
        <v>0</v>
      </c>
      <c r="G280" s="25">
        <f>(IF(COUNTIF(课表!$C$169:$C$321,B280)&gt;=2,1,COUNTIF(课表!$C$169:$C$321,B280))+IF(COUNTIF(课表!$D$169:$D$321,B280)&gt;=2,1,COUNTIF(课表!D$169:$D$321,B280))+IF(COUNTIF(课表!$E$170:$E$321,B280)&gt;=2,1,COUNTIF(课表!$E$170:$E$321,B280))+IF(COUNTIF(课表!$F$169:$F$321,B280)&gt;=2,1,COUNTIF(课表!$F$169:$F$321,B280)))*2</f>
        <v>0</v>
      </c>
      <c r="H280" s="25">
        <f>(IF(COUNTIF(课表!$H$169:$H$321,B280)&gt;=2,1,COUNTIF(课表!$H$169:$H$321,B280))+IF(COUNTIF(课表!$I$169:$I$321,B280)&gt;=2,1,COUNTIF(课表!$I$169:$I$321,B280))+IF(COUNTIF(课表!$J$169:$J$321,B280)&gt;=2,1,COUNTIF(课表!$J$169:$J$321,B280))+IF(COUNTIF(课表!$K$169:$K$321,B280)&gt;=2,1,COUNTIF(课表!$K$170:$K$321,B280)))*2</f>
        <v>0</v>
      </c>
      <c r="I280" s="25">
        <f>(IF(COUNTIF(课表!$M$169:$M$321,B280)&gt;=2,1,COUNTIF(课表!$M$169:$M$321,B280))+IF(COUNTIF(课表!$N$169:$N$321,B280)&gt;=2,1,COUNTIF(课表!$N$169:$N$321,B280))+IF(COUNTIF(课表!$O$169:$O$321,B280)&gt;=2,1,COUNTIF(课表!$O$169:$O$321,B280))+IF(COUNTIF(课表!$P$169:$P$321,B280)&gt;=2,1,COUNTIF(课表!$P$169:$P$321,B280)))*2</f>
        <v>0</v>
      </c>
      <c r="J280" s="25">
        <f>(IF(COUNTIF(课表!$R$169:$R$321,B280)&gt;=2,1,COUNTIF(课表!$R$169:$R$321,B280))+IF(COUNTIF(课表!$S$169:$S$321,B280)&gt;=2,1,COUNTIF(课表!$S$169:$S$321,B280))+IF(COUNTIF(课表!$T$169:$T$321,B280)&gt;=2,1,COUNTIF(课表!$T$169:$T$321,B280))+IF(COUNTIF(课表!$U$169:$U$321,B280)&gt;=2,1,COUNTIF(课表!$U$169:$U$321,B280)))*2</f>
        <v>0</v>
      </c>
      <c r="K280" s="25">
        <f>(IF(COUNTIF(课表!$W$169:$W$321,B280)&gt;=2,1,COUNTIF(课表!$W$169:$W$321,B280))+IF(COUNTIF(课表!$X$169:$X$321,B280)&gt;=2,1,COUNTIF(课表!$X$169:$X$321,B280)))*2+(IF(COUNTIF(课表!$Y$169:$Y$321,B280)&gt;=2,1,COUNTIF(课表!$Y$169:$Y$321,B280))+IF(COUNTIF(课表!$Z$169:$Z$321,B280)&gt;=2,1,COUNTIF(课表!$Z$169:$Z$321,B280)))*2</f>
        <v>0</v>
      </c>
      <c r="L280" s="25">
        <f>(IF(COUNTIF(课表!$AA$169:$AA$321,B280)&gt;=2,1,COUNTIF(课表!$AA$169:$AA$321,B280))+IF(COUNTIF(课表!$AB$169:$AB$321,B280)&gt;=2,1,COUNTIF(课表!$AB$169:$AB$321,B280))+IF(COUNTIF(课表!$AC$169:$AC$321,B280)&gt;=2,1,COUNTIF(课表!$AC$169:$AC$321,B280))+IF(COUNTIF(课表!$AD$169:$AD$321,B280)&gt;=2,1,COUNTIF(课表!$AD$169:$AD$321,B280)))*2</f>
        <v>0</v>
      </c>
      <c r="M280" s="25">
        <f>(IF(COUNTIF(课表!$AE$169:$AE$321,B280)&gt;=2,1,COUNTIF(课表!$AE$169:$AE$321,B280))+IF(COUNTIF(课表!$AF$169:$AF$321,B280)&gt;=2,1,COUNTIF(课表!$AF$169:$AF$321,B280))+IF(COUNTIF(课表!$AG$169:$AG$321,B280)&gt;=2,1,COUNTIF(课表!$AG$169:$AG$321,B280))+IF(COUNTIF(课表!$AH$169:$AH$321,B280)&gt;=2,1,COUNTIF(课表!$AH$169:$AH$321,B280)))*2</f>
        <v>0</v>
      </c>
      <c r="N280" s="25">
        <f t="shared" si="9"/>
        <v>0</v>
      </c>
    </row>
    <row r="281" ht="20.1" customHeight="1" spans="1:14">
      <c r="A281" s="22">
        <v>279</v>
      </c>
      <c r="B281" s="26" t="s">
        <v>1323</v>
      </c>
      <c r="C281" s="24" t="str">
        <f>VLOOKUP(B281,教师基础数据!$B$2:$G4756,3,FALSE)</f>
        <v>信艺系</v>
      </c>
      <c r="D281" s="24" t="str">
        <f>VLOOKUP(B281,教师基础数据!$B$2:$G683,4,FALSE)</f>
        <v>兼职</v>
      </c>
      <c r="E281" s="24" t="str">
        <f>VLOOKUP(B281,教师基础数据!$B$2:$G4716,5,FALSE)</f>
        <v>数媒教研室</v>
      </c>
      <c r="F281" s="22">
        <f t="shared" si="8"/>
        <v>2</v>
      </c>
      <c r="G281" s="25">
        <f>(IF(COUNTIF(课表!$C$169:$C$321,B281)&gt;=2,1,COUNTIF(课表!$C$169:$C$321,B281))+IF(COUNTIF(课表!$D$169:$D$321,B281)&gt;=2,1,COUNTIF(课表!D$169:$D$321,B281))+IF(COUNTIF(课表!$E$170:$E$321,B281)&gt;=2,1,COUNTIF(课表!$E$170:$E$321,B281))+IF(COUNTIF(课表!$F$169:$F$321,B281)&gt;=2,1,COUNTIF(课表!$F$169:$F$321,B281)))*2</f>
        <v>0</v>
      </c>
      <c r="H281" s="25">
        <f>(IF(COUNTIF(课表!$H$169:$H$321,B281)&gt;=2,1,COUNTIF(课表!$H$169:$H$321,B281))+IF(COUNTIF(课表!$I$169:$I$321,B281)&gt;=2,1,COUNTIF(课表!$I$169:$I$321,B281))+IF(COUNTIF(课表!$J$169:$J$321,B281)&gt;=2,1,COUNTIF(课表!$J$169:$J$321,B281))+IF(COUNTIF(课表!$K$169:$K$321,B281)&gt;=2,1,COUNTIF(课表!$K$170:$K$321,B281)))*2</f>
        <v>0</v>
      </c>
      <c r="I281" s="25">
        <f>(IF(COUNTIF(课表!$M$169:$M$321,B281)&gt;=2,1,COUNTIF(课表!$M$169:$M$321,B281))+IF(COUNTIF(课表!$N$169:$N$321,B281)&gt;=2,1,COUNTIF(课表!$N$169:$N$321,B281))+IF(COUNTIF(课表!$O$169:$O$321,B281)&gt;=2,1,COUNTIF(课表!$O$169:$O$321,B281))+IF(COUNTIF(课表!$P$169:$P$321,B281)&gt;=2,1,COUNTIF(课表!$P$169:$P$321,B281)))*2</f>
        <v>0</v>
      </c>
      <c r="J281" s="25">
        <f>(IF(COUNTIF(课表!$R$169:$R$321,B281)&gt;=2,1,COUNTIF(课表!$R$169:$R$321,B281))+IF(COUNTIF(课表!$S$169:$S$321,B281)&gt;=2,1,COUNTIF(课表!$S$169:$S$321,B281))+IF(COUNTIF(课表!$T$169:$T$321,B281)&gt;=2,1,COUNTIF(课表!$T$169:$T$321,B281))+IF(COUNTIF(课表!$U$169:$U$321,B281)&gt;=2,1,COUNTIF(课表!$U$169:$U$321,B281)))*2</f>
        <v>0</v>
      </c>
      <c r="K281" s="25">
        <f>(IF(COUNTIF(课表!$W$169:$W$321,B281)&gt;=2,1,COUNTIF(课表!$W$169:$W$321,B281))+IF(COUNTIF(课表!$X$169:$X$321,B281)&gt;=2,1,COUNTIF(课表!$X$169:$X$321,B281)))*2+(IF(COUNTIF(课表!$Y$169:$Y$321,B281)&gt;=2,1,COUNTIF(课表!$Y$169:$Y$321,B281))+IF(COUNTIF(课表!$Z$169:$Z$321,B281)&gt;=2,1,COUNTIF(课表!$Z$169:$Z$321,B281)))*2</f>
        <v>4</v>
      </c>
      <c r="L281" s="25">
        <f>(IF(COUNTIF(课表!$AA$169:$AA$321,B281)&gt;=2,1,COUNTIF(课表!$AA$169:$AA$321,B281))+IF(COUNTIF(课表!$AB$169:$AB$321,B281)&gt;=2,1,COUNTIF(课表!$AB$169:$AB$321,B281))+IF(COUNTIF(课表!$AC$169:$AC$321,B281)&gt;=2,1,COUNTIF(课表!$AC$169:$AC$321,B281))+IF(COUNTIF(课表!$AD$169:$AD$321,B281)&gt;=2,1,COUNTIF(课表!$AD$169:$AD$321,B281)))*2</f>
        <v>4</v>
      </c>
      <c r="M281" s="25">
        <f>(IF(COUNTIF(课表!$AE$169:$AE$321,B281)&gt;=2,1,COUNTIF(课表!$AE$169:$AE$321,B281))+IF(COUNTIF(课表!$AF$169:$AF$321,B281)&gt;=2,1,COUNTIF(课表!$AF$169:$AF$321,B281))+IF(COUNTIF(课表!$AG$169:$AG$321,B281)&gt;=2,1,COUNTIF(课表!$AG$169:$AG$321,B281))+IF(COUNTIF(课表!$AH$169:$AH$321,B281)&gt;=2,1,COUNTIF(课表!$AH$169:$AH$321,B281)))*2</f>
        <v>0</v>
      </c>
      <c r="N281" s="25">
        <f t="shared" si="9"/>
        <v>8</v>
      </c>
    </row>
    <row r="282" ht="20.1" customHeight="1" spans="1:14">
      <c r="A282" s="22">
        <v>280</v>
      </c>
      <c r="B282" s="23" t="s">
        <v>1663</v>
      </c>
      <c r="C282" s="24" t="str">
        <f>VLOOKUP(B282,教师基础数据!$B$2:$G4603,3,FALSE)</f>
        <v>信艺系</v>
      </c>
      <c r="D282" s="24" t="str">
        <f>VLOOKUP(B282,教师基础数据!$B$2:$G507,4,FALSE)</f>
        <v>外聘</v>
      </c>
      <c r="E282" s="24" t="str">
        <f>VLOOKUP(B282,教师基础数据!$B$2:$G4540,5,FALSE)</f>
        <v>数媒教研室</v>
      </c>
      <c r="F282" s="22">
        <f t="shared" si="8"/>
        <v>0</v>
      </c>
      <c r="G282" s="25">
        <f>(IF(COUNTIF(课表!$C$169:$C$321,B282)&gt;=2,1,COUNTIF(课表!$C$169:$C$321,B282))+IF(COUNTIF(课表!$D$169:$D$321,B282)&gt;=2,1,COUNTIF(课表!D$169:$D$321,B282))+IF(COUNTIF(课表!$E$170:$E$321,B282)&gt;=2,1,COUNTIF(课表!$E$170:$E$321,B282))+IF(COUNTIF(课表!$F$169:$F$321,B282)&gt;=2,1,COUNTIF(课表!$F$169:$F$321,B282)))*2</f>
        <v>0</v>
      </c>
      <c r="H282" s="25">
        <f>(IF(COUNTIF(课表!$H$169:$H$321,B282)&gt;=2,1,COUNTIF(课表!$H$169:$H$321,B282))+IF(COUNTIF(课表!$I$169:$I$321,B282)&gt;=2,1,COUNTIF(课表!$I$169:$I$321,B282))+IF(COUNTIF(课表!$J$169:$J$321,B282)&gt;=2,1,COUNTIF(课表!$J$169:$J$321,B282))+IF(COUNTIF(课表!$K$169:$K$321,B282)&gt;=2,1,COUNTIF(课表!$K$170:$K$321,B282)))*2</f>
        <v>0</v>
      </c>
      <c r="I282" s="25">
        <f>(IF(COUNTIF(课表!$M$169:$M$321,B282)&gt;=2,1,COUNTIF(课表!$M$169:$M$321,B282))+IF(COUNTIF(课表!$N$169:$N$321,B282)&gt;=2,1,COUNTIF(课表!$N$169:$N$321,B282))+IF(COUNTIF(课表!$O$169:$O$321,B282)&gt;=2,1,COUNTIF(课表!$O$169:$O$321,B282))+IF(COUNTIF(课表!$P$169:$P$321,B282)&gt;=2,1,COUNTIF(课表!$P$169:$P$321,B282)))*2</f>
        <v>0</v>
      </c>
      <c r="J282" s="25">
        <f>(IF(COUNTIF(课表!$R$169:$R$321,B282)&gt;=2,1,COUNTIF(课表!$R$169:$R$321,B282))+IF(COUNTIF(课表!$S$169:$S$321,B282)&gt;=2,1,COUNTIF(课表!$S$169:$S$321,B282))+IF(COUNTIF(课表!$T$169:$T$321,B282)&gt;=2,1,COUNTIF(课表!$T$169:$T$321,B282))+IF(COUNTIF(课表!$U$169:$U$321,B282)&gt;=2,1,COUNTIF(课表!$U$169:$U$321,B282)))*2</f>
        <v>0</v>
      </c>
      <c r="K282" s="25">
        <f>(IF(COUNTIF(课表!$W$169:$W$321,B282)&gt;=2,1,COUNTIF(课表!$W$169:$W$321,B282))+IF(COUNTIF(课表!$X$169:$X$321,B282)&gt;=2,1,COUNTIF(课表!$X$169:$X$321,B282)))*2+(IF(COUNTIF(课表!$Y$169:$Y$321,B282)&gt;=2,1,COUNTIF(课表!$Y$169:$Y$321,B282))+IF(COUNTIF(课表!$Z$169:$Z$321,B282)&gt;=2,1,COUNTIF(课表!$Z$169:$Z$321,B282)))*2</f>
        <v>0</v>
      </c>
      <c r="L282" s="25">
        <f>(IF(COUNTIF(课表!$AA$169:$AA$321,B282)&gt;=2,1,COUNTIF(课表!$AA$169:$AA$321,B282))+IF(COUNTIF(课表!$AB$169:$AB$321,B282)&gt;=2,1,COUNTIF(课表!$AB$169:$AB$321,B282))+IF(COUNTIF(课表!$AC$169:$AC$321,B282)&gt;=2,1,COUNTIF(课表!$AC$169:$AC$321,B282))+IF(COUNTIF(课表!$AD$169:$AD$321,B282)&gt;=2,1,COUNTIF(课表!$AD$169:$AD$321,B282)))*2</f>
        <v>0</v>
      </c>
      <c r="M282" s="25">
        <f>(IF(COUNTIF(课表!$AE$169:$AE$321,B282)&gt;=2,1,COUNTIF(课表!$AE$169:$AE$321,B282))+IF(COUNTIF(课表!$AF$169:$AF$321,B282)&gt;=2,1,COUNTIF(课表!$AF$169:$AF$321,B282))+IF(COUNTIF(课表!$AG$169:$AG$321,B282)&gt;=2,1,COUNTIF(课表!$AG$169:$AG$321,B282))+IF(COUNTIF(课表!$AH$169:$AH$321,B282)&gt;=2,1,COUNTIF(课表!$AH$169:$AH$321,B282)))*2</f>
        <v>0</v>
      </c>
      <c r="N282" s="25">
        <f t="shared" si="9"/>
        <v>0</v>
      </c>
    </row>
    <row r="283" ht="20.1" customHeight="1" spans="1:14">
      <c r="A283" s="22">
        <v>281</v>
      </c>
      <c r="B283" s="23" t="s">
        <v>971</v>
      </c>
      <c r="C283" s="24" t="str">
        <f>VLOOKUP(B283,教师基础数据!$B$2:$G4696,3,FALSE)</f>
        <v>信艺系</v>
      </c>
      <c r="D283" s="24" t="str">
        <f>VLOOKUP(B283,教师基础数据!$B$2:$G695,4,FALSE)</f>
        <v>外聘</v>
      </c>
      <c r="E283" s="24" t="str">
        <f>VLOOKUP(B283,教师基础数据!$B$2:$G4729,5,FALSE)</f>
        <v>数媒教研室</v>
      </c>
      <c r="F283" s="22">
        <f t="shared" si="8"/>
        <v>5</v>
      </c>
      <c r="G283" s="25">
        <f>(IF(COUNTIF(课表!$C$169:$C$321,B283)&gt;=2,1,COUNTIF(课表!$C$169:$C$321,B283))+IF(COUNTIF(课表!$D$169:$D$321,B283)&gt;=2,1,COUNTIF(课表!D$169:$D$321,B283))+IF(COUNTIF(课表!$E$170:$E$321,B283)&gt;=2,1,COUNTIF(课表!$E$170:$E$321,B283))+IF(COUNTIF(课表!$F$169:$F$321,B283)&gt;=2,1,COUNTIF(课表!$F$169:$F$321,B283)))*2</f>
        <v>6</v>
      </c>
      <c r="H283" s="25">
        <f>(IF(COUNTIF(课表!$H$169:$H$321,B283)&gt;=2,1,COUNTIF(课表!$H$169:$H$321,B283))+IF(COUNTIF(课表!$I$169:$I$321,B283)&gt;=2,1,COUNTIF(课表!$I$169:$I$321,B283))+IF(COUNTIF(课表!$J$169:$J$321,B283)&gt;=2,1,COUNTIF(课表!$J$169:$J$321,B283))+IF(COUNTIF(课表!$K$169:$K$321,B283)&gt;=2,1,COUNTIF(课表!$K$170:$K$321,B283)))*2</f>
        <v>4</v>
      </c>
      <c r="I283" s="25">
        <f>(IF(COUNTIF(课表!$M$169:$M$321,B283)&gt;=2,1,COUNTIF(课表!$M$169:$M$321,B283))+IF(COUNTIF(课表!$N$169:$N$321,B283)&gt;=2,1,COUNTIF(课表!$N$169:$N$321,B283))+IF(COUNTIF(课表!$O$169:$O$321,B283)&gt;=2,1,COUNTIF(课表!$O$169:$O$321,B283))+IF(COUNTIF(课表!$P$169:$P$321,B283)&gt;=2,1,COUNTIF(课表!$P$169:$P$321,B283)))*2</f>
        <v>4</v>
      </c>
      <c r="J283" s="25">
        <f>(IF(COUNTIF(课表!$R$169:$R$321,B283)&gt;=2,1,COUNTIF(课表!$R$169:$R$321,B283))+IF(COUNTIF(课表!$S$169:$S$321,B283)&gt;=2,1,COUNTIF(课表!$S$169:$S$321,B283))+IF(COUNTIF(课表!$T$169:$T$321,B283)&gt;=2,1,COUNTIF(课表!$T$169:$T$321,B283))+IF(COUNTIF(课表!$U$169:$U$321,B283)&gt;=2,1,COUNTIF(课表!$U$169:$U$321,B283)))*2</f>
        <v>4</v>
      </c>
      <c r="K283" s="25">
        <f>(IF(COUNTIF(课表!$W$169:$W$321,B283)&gt;=2,1,COUNTIF(课表!$W$169:$W$321,B283))+IF(COUNTIF(课表!$X$169:$X$321,B283)&gt;=2,1,COUNTIF(课表!$X$169:$X$321,B283)))*2+(IF(COUNTIF(课表!$Y$169:$Y$321,B283)&gt;=2,1,COUNTIF(课表!$Y$169:$Y$321,B283))+IF(COUNTIF(课表!$Z$169:$Z$321,B283)&gt;=2,1,COUNTIF(课表!$Z$169:$Z$321,B283)))*2</f>
        <v>4</v>
      </c>
      <c r="L283" s="25">
        <f>(IF(COUNTIF(课表!$AA$169:$AA$321,B283)&gt;=2,1,COUNTIF(课表!$AA$169:$AA$321,B283))+IF(COUNTIF(课表!$AB$169:$AB$321,B283)&gt;=2,1,COUNTIF(课表!$AB$169:$AB$321,B283))+IF(COUNTIF(课表!$AC$169:$AC$321,B283)&gt;=2,1,COUNTIF(课表!$AC$169:$AC$321,B283))+IF(COUNTIF(课表!$AD$169:$AD$321,B283)&gt;=2,1,COUNTIF(课表!$AD$169:$AD$321,B283)))*2</f>
        <v>0</v>
      </c>
      <c r="M283" s="25">
        <f>(IF(COUNTIF(课表!$AE$169:$AE$321,B283)&gt;=2,1,COUNTIF(课表!$AE$169:$AE$321,B283))+IF(COUNTIF(课表!$AF$169:$AF$321,B283)&gt;=2,1,COUNTIF(课表!$AF$169:$AF$321,B283))+IF(COUNTIF(课表!$AG$169:$AG$321,B283)&gt;=2,1,COUNTIF(课表!$AG$169:$AG$321,B283))+IF(COUNTIF(课表!$AH$169:$AH$321,B283)&gt;=2,1,COUNTIF(课表!$AH$169:$AH$321,B283)))*2</f>
        <v>0</v>
      </c>
      <c r="N283" s="25">
        <f t="shared" si="9"/>
        <v>22</v>
      </c>
    </row>
    <row r="284" ht="20.1" customHeight="1" spans="1:14">
      <c r="A284" s="22">
        <v>282</v>
      </c>
      <c r="B284" s="23" t="s">
        <v>1280</v>
      </c>
      <c r="C284" s="24" t="str">
        <f>VLOOKUP(B284,教师基础数据!$B$2:$G4702,3,FALSE)</f>
        <v>信艺系</v>
      </c>
      <c r="D284" s="24" t="str">
        <f>VLOOKUP(B284,教师基础数据!$B$2:$G454,4,FALSE)</f>
        <v>兼职</v>
      </c>
      <c r="E284" s="24" t="str">
        <f>VLOOKUP(B284,教师基础数据!$B$2:$G4487,5,FALSE)</f>
        <v>数媒教研室</v>
      </c>
      <c r="F284" s="22">
        <f t="shared" si="8"/>
        <v>2</v>
      </c>
      <c r="G284" s="25">
        <f>(IF(COUNTIF(课表!$C$169:$C$321,B284)&gt;=2,1,COUNTIF(课表!$C$169:$C$321,B284))+IF(COUNTIF(课表!$D$169:$D$321,B284)&gt;=2,1,COUNTIF(课表!D$169:$D$321,B284))+IF(COUNTIF(课表!$E$170:$E$321,B284)&gt;=2,1,COUNTIF(课表!$E$170:$E$321,B284))+IF(COUNTIF(课表!$F$169:$F$321,B284)&gt;=2,1,COUNTIF(课表!$F$169:$F$321,B284)))*2</f>
        <v>0</v>
      </c>
      <c r="H284" s="25">
        <f>(IF(COUNTIF(课表!$H$169:$H$321,B284)&gt;=2,1,COUNTIF(课表!$H$169:$H$321,B284))+IF(COUNTIF(课表!$I$169:$I$321,B284)&gt;=2,1,COUNTIF(课表!$I$169:$I$321,B284))+IF(COUNTIF(课表!$J$169:$J$321,B284)&gt;=2,1,COUNTIF(课表!$J$169:$J$321,B284))+IF(COUNTIF(课表!$K$169:$K$321,B284)&gt;=2,1,COUNTIF(课表!$K$170:$K$321,B284)))*2</f>
        <v>4</v>
      </c>
      <c r="I284" s="25">
        <f>(IF(COUNTIF(课表!$M$169:$M$321,B284)&gt;=2,1,COUNTIF(课表!$M$169:$M$321,B284))+IF(COUNTIF(课表!$N$169:$N$321,B284)&gt;=2,1,COUNTIF(课表!$N$169:$N$321,B284))+IF(COUNTIF(课表!$O$169:$O$321,B284)&gt;=2,1,COUNTIF(课表!$O$169:$O$321,B284))+IF(COUNTIF(课表!$P$169:$P$321,B284)&gt;=2,1,COUNTIF(课表!$P$169:$P$321,B284)))*2</f>
        <v>0</v>
      </c>
      <c r="J284" s="25">
        <f>(IF(COUNTIF(课表!$R$169:$R$321,B284)&gt;=2,1,COUNTIF(课表!$R$169:$R$321,B284))+IF(COUNTIF(课表!$S$169:$S$321,B284)&gt;=2,1,COUNTIF(课表!$S$169:$S$321,B284))+IF(COUNTIF(课表!$T$169:$T$321,B284)&gt;=2,1,COUNTIF(课表!$T$169:$T$321,B284))+IF(COUNTIF(课表!$U$169:$U$321,B284)&gt;=2,1,COUNTIF(课表!$U$169:$U$321,B284)))*2</f>
        <v>0</v>
      </c>
      <c r="K284" s="25">
        <f>(IF(COUNTIF(课表!$W$169:$W$321,B284)&gt;=2,1,COUNTIF(课表!$W$169:$W$321,B284))+IF(COUNTIF(课表!$X$169:$X$321,B284)&gt;=2,1,COUNTIF(课表!$X$169:$X$321,B284)))*2+(IF(COUNTIF(课表!$Y$169:$Y$321,B284)&gt;=2,1,COUNTIF(课表!$Y$169:$Y$321,B284))+IF(COUNTIF(课表!$Z$169:$Z$321,B284)&gt;=2,1,COUNTIF(课表!$Z$169:$Z$321,B284)))*2</f>
        <v>4</v>
      </c>
      <c r="L284" s="25">
        <f>(IF(COUNTIF(课表!$AA$169:$AA$321,B284)&gt;=2,1,COUNTIF(课表!$AA$169:$AA$321,B284))+IF(COUNTIF(课表!$AB$169:$AB$321,B284)&gt;=2,1,COUNTIF(课表!$AB$169:$AB$321,B284))+IF(COUNTIF(课表!$AC$169:$AC$321,B284)&gt;=2,1,COUNTIF(课表!$AC$169:$AC$321,B284))+IF(COUNTIF(课表!$AD$169:$AD$321,B284)&gt;=2,1,COUNTIF(课表!$AD$169:$AD$321,B284)))*2</f>
        <v>0</v>
      </c>
      <c r="M284" s="25">
        <f>(IF(COUNTIF(课表!$AE$169:$AE$321,B284)&gt;=2,1,COUNTIF(课表!$AE$169:$AE$321,B284))+IF(COUNTIF(课表!$AF$169:$AF$321,B284)&gt;=2,1,COUNTIF(课表!$AF$169:$AF$321,B284))+IF(COUNTIF(课表!$AG$169:$AG$321,B284)&gt;=2,1,COUNTIF(课表!$AG$169:$AG$321,B284))+IF(COUNTIF(课表!$AH$169:$AH$321,B284)&gt;=2,1,COUNTIF(课表!$AH$169:$AH$321,B284)))*2</f>
        <v>0</v>
      </c>
      <c r="N284" s="25">
        <f t="shared" si="9"/>
        <v>8</v>
      </c>
    </row>
    <row r="285" ht="20.1" customHeight="1" spans="1:14">
      <c r="A285" s="22">
        <v>283</v>
      </c>
      <c r="B285" s="23" t="s">
        <v>1410</v>
      </c>
      <c r="C285" s="24" t="str">
        <f>VLOOKUP(B285,教师基础数据!$B$2:$G4662,3,FALSE)</f>
        <v>信艺系</v>
      </c>
      <c r="D285" s="24" t="str">
        <f>VLOOKUP(B285,教师基础数据!$B$2:$G457,4,FALSE)</f>
        <v>专职</v>
      </c>
      <c r="E285" s="24" t="str">
        <f>VLOOKUP(B285,教师基础数据!$B$2:$G4490,5,FALSE)</f>
        <v>数媒教研室</v>
      </c>
      <c r="F285" s="22">
        <f t="shared" si="8"/>
        <v>3</v>
      </c>
      <c r="G285" s="25">
        <f>(IF(COUNTIF(课表!$C$169:$C$321,B285)&gt;=2,1,COUNTIF(课表!$C$169:$C$321,B285))+IF(COUNTIF(课表!$D$169:$D$321,B285)&gt;=2,1,COUNTIF(课表!D$169:$D$321,B285))+IF(COUNTIF(课表!$E$170:$E$321,B285)&gt;=2,1,COUNTIF(课表!$E$170:$E$321,B285))+IF(COUNTIF(课表!$F$169:$F$321,B285)&gt;=2,1,COUNTIF(课表!$F$169:$F$321,B285)))*2</f>
        <v>0</v>
      </c>
      <c r="H285" s="25">
        <f>(IF(COUNTIF(课表!$H$169:$H$321,B285)&gt;=2,1,COUNTIF(课表!$H$169:$H$321,B285))+IF(COUNTIF(课表!$I$169:$I$321,B285)&gt;=2,1,COUNTIF(课表!$I$169:$I$321,B285))+IF(COUNTIF(课表!$J$169:$J$321,B285)&gt;=2,1,COUNTIF(课表!$J$169:$J$321,B285))+IF(COUNTIF(课表!$K$169:$K$321,B285)&gt;=2,1,COUNTIF(课表!$K$170:$K$321,B285)))*2</f>
        <v>0</v>
      </c>
      <c r="I285" s="25">
        <f>(IF(COUNTIF(课表!$M$169:$M$321,B285)&gt;=2,1,COUNTIF(课表!$M$169:$M$321,B285))+IF(COUNTIF(课表!$N$169:$N$321,B285)&gt;=2,1,COUNTIF(课表!$N$169:$N$321,B285))+IF(COUNTIF(课表!$O$169:$O$321,B285)&gt;=2,1,COUNTIF(课表!$O$169:$O$321,B285))+IF(COUNTIF(课表!$P$169:$P$321,B285)&gt;=2,1,COUNTIF(课表!$P$169:$P$321,B285)))*2</f>
        <v>4</v>
      </c>
      <c r="J285" s="25">
        <f>(IF(COUNTIF(课表!$R$169:$R$321,B285)&gt;=2,1,COUNTIF(课表!$R$169:$R$321,B285))+IF(COUNTIF(课表!$S$169:$S$321,B285)&gt;=2,1,COUNTIF(课表!$S$169:$S$321,B285))+IF(COUNTIF(课表!$T$169:$T$321,B285)&gt;=2,1,COUNTIF(课表!$T$169:$T$321,B285))+IF(COUNTIF(课表!$U$169:$U$321,B285)&gt;=2,1,COUNTIF(课表!$U$169:$U$321,B285)))*2</f>
        <v>4</v>
      </c>
      <c r="K285" s="25">
        <f>(IF(COUNTIF(课表!$W$169:$W$321,B285)&gt;=2,1,COUNTIF(课表!$W$169:$W$321,B285))+IF(COUNTIF(课表!$X$169:$X$321,B285)&gt;=2,1,COUNTIF(课表!$X$169:$X$321,B285)))*2+(IF(COUNTIF(课表!$Y$169:$Y$321,B285)&gt;=2,1,COUNTIF(课表!$Y$169:$Y$321,B285))+IF(COUNTIF(课表!$Z$169:$Z$321,B285)&gt;=2,1,COUNTIF(课表!$Z$169:$Z$321,B285)))*2</f>
        <v>4</v>
      </c>
      <c r="L285" s="25">
        <f>(IF(COUNTIF(课表!$AA$169:$AA$321,B285)&gt;=2,1,COUNTIF(课表!$AA$169:$AA$321,B285))+IF(COUNTIF(课表!$AB$169:$AB$321,B285)&gt;=2,1,COUNTIF(课表!$AB$169:$AB$321,B285))+IF(COUNTIF(课表!$AC$169:$AC$321,B285)&gt;=2,1,COUNTIF(课表!$AC$169:$AC$321,B285))+IF(COUNTIF(课表!$AD$169:$AD$321,B285)&gt;=2,1,COUNTIF(课表!$AD$169:$AD$321,B285)))*2</f>
        <v>0</v>
      </c>
      <c r="M285" s="25">
        <f>(IF(COUNTIF(课表!$AE$169:$AE$321,B285)&gt;=2,1,COUNTIF(课表!$AE$169:$AE$321,B285))+IF(COUNTIF(课表!$AF$169:$AF$321,B285)&gt;=2,1,COUNTIF(课表!$AF$169:$AF$321,B285))+IF(COUNTIF(课表!$AG$169:$AG$321,B285)&gt;=2,1,COUNTIF(课表!$AG$169:$AG$321,B285))+IF(COUNTIF(课表!$AH$169:$AH$321,B285)&gt;=2,1,COUNTIF(课表!$AH$169:$AH$321,B285)))*2</f>
        <v>0</v>
      </c>
      <c r="N285" s="25">
        <f t="shared" si="9"/>
        <v>12</v>
      </c>
    </row>
    <row r="286" ht="20.1" customHeight="1" spans="1:14">
      <c r="A286" s="22">
        <v>284</v>
      </c>
      <c r="B286" s="23" t="s">
        <v>1281</v>
      </c>
      <c r="C286" s="24" t="str">
        <f>VLOOKUP(B286,教师基础数据!$B$2:$G4539,3,FALSE)</f>
        <v>信艺系</v>
      </c>
      <c r="D286" s="24" t="str">
        <f>VLOOKUP(B286,教师基础数据!$B$2:$G458,4,FALSE)</f>
        <v>专职</v>
      </c>
      <c r="E286" s="24" t="str">
        <f>VLOOKUP(B286,教师基础数据!$B$2:$G4491,5,FALSE)</f>
        <v>数媒教研室</v>
      </c>
      <c r="F286" s="22">
        <f t="shared" si="8"/>
        <v>3</v>
      </c>
      <c r="G286" s="25">
        <f>(IF(COUNTIF(课表!$C$169:$C$321,B286)&gt;=2,1,COUNTIF(课表!$C$169:$C$321,B286))+IF(COUNTIF(课表!$D$169:$D$321,B286)&gt;=2,1,COUNTIF(课表!D$169:$D$321,B286))+IF(COUNTIF(课表!$E$170:$E$321,B286)&gt;=2,1,COUNTIF(课表!$E$170:$E$321,B286))+IF(COUNTIF(课表!$F$169:$F$321,B286)&gt;=2,1,COUNTIF(课表!$F$169:$F$321,B286)))*2</f>
        <v>4</v>
      </c>
      <c r="H286" s="25">
        <f>(IF(COUNTIF(课表!$H$169:$H$321,B286)&gt;=2,1,COUNTIF(课表!$H$169:$H$321,B286))+IF(COUNTIF(课表!$I$169:$I$321,B286)&gt;=2,1,COUNTIF(课表!$I$169:$I$321,B286))+IF(COUNTIF(课表!$J$169:$J$321,B286)&gt;=2,1,COUNTIF(课表!$J$169:$J$321,B286))+IF(COUNTIF(课表!$K$169:$K$321,B286)&gt;=2,1,COUNTIF(课表!$K$170:$K$321,B286)))*2</f>
        <v>4</v>
      </c>
      <c r="I286" s="25">
        <f>(IF(COUNTIF(课表!$M$169:$M$321,B286)&gt;=2,1,COUNTIF(课表!$M$169:$M$321,B286))+IF(COUNTIF(课表!$N$169:$N$321,B286)&gt;=2,1,COUNTIF(课表!$N$169:$N$321,B286))+IF(COUNTIF(课表!$O$169:$O$321,B286)&gt;=2,1,COUNTIF(课表!$O$169:$O$321,B286))+IF(COUNTIF(课表!$P$169:$P$321,B286)&gt;=2,1,COUNTIF(课表!$P$169:$P$321,B286)))*2</f>
        <v>0</v>
      </c>
      <c r="J286" s="25">
        <f>(IF(COUNTIF(课表!$R$169:$R$321,B286)&gt;=2,1,COUNTIF(课表!$R$169:$R$321,B286))+IF(COUNTIF(课表!$S$169:$S$321,B286)&gt;=2,1,COUNTIF(课表!$S$169:$S$321,B286))+IF(COUNTIF(课表!$T$169:$T$321,B286)&gt;=2,1,COUNTIF(课表!$T$169:$T$321,B286))+IF(COUNTIF(课表!$U$169:$U$321,B286)&gt;=2,1,COUNTIF(课表!$U$169:$U$321,B286)))*2</f>
        <v>8</v>
      </c>
      <c r="K286" s="25">
        <f>(IF(COUNTIF(课表!$W$169:$W$321,B286)&gt;=2,1,COUNTIF(课表!$W$169:$W$321,B286))+IF(COUNTIF(课表!$X$169:$X$321,B286)&gt;=2,1,COUNTIF(课表!$X$169:$X$321,B286)))*2+(IF(COUNTIF(课表!$Y$169:$Y$321,B286)&gt;=2,1,COUNTIF(课表!$Y$169:$Y$321,B286))+IF(COUNTIF(课表!$Z$169:$Z$321,B286)&gt;=2,1,COUNTIF(课表!$Z$169:$Z$321,B286)))*2</f>
        <v>0</v>
      </c>
      <c r="L286" s="25">
        <f>(IF(COUNTIF(课表!$AA$169:$AA$321,B286)&gt;=2,1,COUNTIF(课表!$AA$169:$AA$321,B286))+IF(COUNTIF(课表!$AB$169:$AB$321,B286)&gt;=2,1,COUNTIF(课表!$AB$169:$AB$321,B286))+IF(COUNTIF(课表!$AC$169:$AC$321,B286)&gt;=2,1,COUNTIF(课表!$AC$169:$AC$321,B286))+IF(COUNTIF(课表!$AD$169:$AD$321,B286)&gt;=2,1,COUNTIF(课表!$AD$169:$AD$321,B286)))*2</f>
        <v>0</v>
      </c>
      <c r="M286" s="25">
        <f>(IF(COUNTIF(课表!$AE$169:$AE$321,B286)&gt;=2,1,COUNTIF(课表!$AE$169:$AE$321,B286))+IF(COUNTIF(课表!$AF$169:$AF$321,B286)&gt;=2,1,COUNTIF(课表!$AF$169:$AF$321,B286))+IF(COUNTIF(课表!$AG$169:$AG$321,B286)&gt;=2,1,COUNTIF(课表!$AG$169:$AG$321,B286))+IF(COUNTIF(课表!$AH$169:$AH$321,B286)&gt;=2,1,COUNTIF(课表!$AH$169:$AH$321,B286)))*2</f>
        <v>0</v>
      </c>
      <c r="N286" s="25">
        <f t="shared" si="9"/>
        <v>16</v>
      </c>
    </row>
    <row r="287" ht="20.1" customHeight="1" spans="1:14">
      <c r="A287" s="22">
        <v>285</v>
      </c>
      <c r="B287" s="26" t="s">
        <v>1664</v>
      </c>
      <c r="C287" s="24" t="str">
        <f>VLOOKUP(B287,教师基础数据!$B$2:$G4741,3,FALSE)</f>
        <v>信艺系</v>
      </c>
      <c r="D287" s="24" t="str">
        <f>VLOOKUP(B287,教师基础数据!$B$2:$G606,4,FALSE)</f>
        <v>专职</v>
      </c>
      <c r="E287" s="24" t="str">
        <f>VLOOKUP(B287,教师基础数据!$B$2:$G4639,5,FALSE)</f>
        <v>数媒教研室</v>
      </c>
      <c r="F287" s="22">
        <f t="shared" si="8"/>
        <v>0</v>
      </c>
      <c r="G287" s="25">
        <f>(IF(COUNTIF(课表!$C$169:$C$321,B287)&gt;=2,1,COUNTIF(课表!$C$169:$C$321,B287))+IF(COUNTIF(课表!$D$169:$D$321,B287)&gt;=2,1,COUNTIF(课表!D$169:$D$321,B287))+IF(COUNTIF(课表!$E$170:$E$321,B287)&gt;=2,1,COUNTIF(课表!$E$170:$E$321,B287))+IF(COUNTIF(课表!$F$169:$F$321,B287)&gt;=2,1,COUNTIF(课表!$F$169:$F$321,B287)))*2</f>
        <v>0</v>
      </c>
      <c r="H287" s="25">
        <f>(IF(COUNTIF(课表!$H$169:$H$321,B287)&gt;=2,1,COUNTIF(课表!$H$169:$H$321,B287))+IF(COUNTIF(课表!$I$169:$I$321,B287)&gt;=2,1,COUNTIF(课表!$I$169:$I$321,B287))+IF(COUNTIF(课表!$J$169:$J$321,B287)&gt;=2,1,COUNTIF(课表!$J$169:$J$321,B287))+IF(COUNTIF(课表!$K$169:$K$321,B287)&gt;=2,1,COUNTIF(课表!$K$170:$K$321,B287)))*2</f>
        <v>0</v>
      </c>
      <c r="I287" s="25">
        <f>(IF(COUNTIF(课表!$M$169:$M$321,B287)&gt;=2,1,COUNTIF(课表!$M$169:$M$321,B287))+IF(COUNTIF(课表!$N$169:$N$321,B287)&gt;=2,1,COUNTIF(课表!$N$169:$N$321,B287))+IF(COUNTIF(课表!$O$169:$O$321,B287)&gt;=2,1,COUNTIF(课表!$O$169:$O$321,B287))+IF(COUNTIF(课表!$P$169:$P$321,B287)&gt;=2,1,COUNTIF(课表!$P$169:$P$321,B287)))*2</f>
        <v>0</v>
      </c>
      <c r="J287" s="25">
        <f>(IF(COUNTIF(课表!$R$169:$R$321,B287)&gt;=2,1,COUNTIF(课表!$R$169:$R$321,B287))+IF(COUNTIF(课表!$S$169:$S$321,B287)&gt;=2,1,COUNTIF(课表!$S$169:$S$321,B287))+IF(COUNTIF(课表!$T$169:$T$321,B287)&gt;=2,1,COUNTIF(课表!$T$169:$T$321,B287))+IF(COUNTIF(课表!$U$169:$U$321,B287)&gt;=2,1,COUNTIF(课表!$U$169:$U$321,B287)))*2</f>
        <v>0</v>
      </c>
      <c r="K287" s="25">
        <f>(IF(COUNTIF(课表!$W$169:$W$321,B287)&gt;=2,1,COUNTIF(课表!$W$169:$W$321,B287))+IF(COUNTIF(课表!$X$169:$X$321,B287)&gt;=2,1,COUNTIF(课表!$X$169:$X$321,B287)))*2+(IF(COUNTIF(课表!$Y$169:$Y$321,B287)&gt;=2,1,COUNTIF(课表!$Y$169:$Y$321,B287))+IF(COUNTIF(课表!$Z$169:$Z$321,B287)&gt;=2,1,COUNTIF(课表!$Z$169:$Z$321,B287)))*2</f>
        <v>0</v>
      </c>
      <c r="L287" s="25">
        <f>(IF(COUNTIF(课表!$AA$169:$AA$321,B287)&gt;=2,1,COUNTIF(课表!$AA$169:$AA$321,B287))+IF(COUNTIF(课表!$AB$169:$AB$321,B287)&gt;=2,1,COUNTIF(课表!$AB$169:$AB$321,B287))+IF(COUNTIF(课表!$AC$169:$AC$321,B287)&gt;=2,1,COUNTIF(课表!$AC$169:$AC$321,B287))+IF(COUNTIF(课表!$AD$169:$AD$321,B287)&gt;=2,1,COUNTIF(课表!$AD$169:$AD$321,B287)))*2</f>
        <v>0</v>
      </c>
      <c r="M287" s="25">
        <f>(IF(COUNTIF(课表!$AE$169:$AE$321,B287)&gt;=2,1,COUNTIF(课表!$AE$169:$AE$321,B287))+IF(COUNTIF(课表!$AF$169:$AF$321,B287)&gt;=2,1,COUNTIF(课表!$AF$169:$AF$321,B287))+IF(COUNTIF(课表!$AG$169:$AG$321,B287)&gt;=2,1,COUNTIF(课表!$AG$169:$AG$321,B287))+IF(COUNTIF(课表!$AH$169:$AH$321,B287)&gt;=2,1,COUNTIF(课表!$AH$169:$AH$321,B287)))*2</f>
        <v>0</v>
      </c>
      <c r="N287" s="25">
        <f t="shared" si="9"/>
        <v>0</v>
      </c>
    </row>
    <row r="288" ht="20.1" customHeight="1" spans="1:14">
      <c r="A288" s="22">
        <v>286</v>
      </c>
      <c r="B288" s="26" t="s">
        <v>1406</v>
      </c>
      <c r="C288" s="24" t="str">
        <f>VLOOKUP(B288,教师基础数据!$B$2:$G4580,3,FALSE)</f>
        <v>信艺系</v>
      </c>
      <c r="D288" s="24" t="str">
        <f>VLOOKUP(B288,教师基础数据!$B$2:$G659,4,FALSE)</f>
        <v>专职</v>
      </c>
      <c r="E288" s="24" t="str">
        <f>VLOOKUP(B288,教师基础数据!$B$2:$G4692,5,FALSE)</f>
        <v>数媒教研室</v>
      </c>
      <c r="F288" s="22">
        <f t="shared" si="8"/>
        <v>3</v>
      </c>
      <c r="G288" s="25">
        <f>(IF(COUNTIF(课表!$C$169:$C$321,B288)&gt;=2,1,COUNTIF(课表!$C$169:$C$321,B288))+IF(COUNTIF(课表!$D$169:$D$321,B288)&gt;=2,1,COUNTIF(课表!D$169:$D$321,B288))+IF(COUNTIF(课表!$E$170:$E$321,B288)&gt;=2,1,COUNTIF(课表!$E$170:$E$321,B288))+IF(COUNTIF(课表!$F$169:$F$321,B288)&gt;=2,1,COUNTIF(课表!$F$169:$F$321,B288)))*2</f>
        <v>0</v>
      </c>
      <c r="H288" s="25">
        <f>(IF(COUNTIF(课表!$H$169:$H$321,B288)&gt;=2,1,COUNTIF(课表!$H$169:$H$321,B288))+IF(COUNTIF(课表!$I$169:$I$321,B288)&gt;=2,1,COUNTIF(课表!$I$169:$I$321,B288))+IF(COUNTIF(课表!$J$169:$J$321,B288)&gt;=2,1,COUNTIF(课表!$J$169:$J$321,B288))+IF(COUNTIF(课表!$K$169:$K$321,B288)&gt;=2,1,COUNTIF(课表!$K$170:$K$321,B288)))*2</f>
        <v>4</v>
      </c>
      <c r="I288" s="25">
        <f>(IF(COUNTIF(课表!$M$169:$M$321,B288)&gt;=2,1,COUNTIF(课表!$M$169:$M$321,B288))+IF(COUNTIF(课表!$N$169:$N$321,B288)&gt;=2,1,COUNTIF(课表!$N$169:$N$321,B288))+IF(COUNTIF(课表!$O$169:$O$321,B288)&gt;=2,1,COUNTIF(课表!$O$169:$O$321,B288))+IF(COUNTIF(课表!$P$169:$P$321,B288)&gt;=2,1,COUNTIF(课表!$P$169:$P$321,B288)))*2</f>
        <v>4</v>
      </c>
      <c r="J288" s="25">
        <f>(IF(COUNTIF(课表!$R$169:$R$321,B288)&gt;=2,1,COUNTIF(课表!$R$169:$R$321,B288))+IF(COUNTIF(课表!$S$169:$S$321,B288)&gt;=2,1,COUNTIF(课表!$S$169:$S$321,B288))+IF(COUNTIF(课表!$T$169:$T$321,B288)&gt;=2,1,COUNTIF(课表!$T$169:$T$321,B288))+IF(COUNTIF(课表!$U$169:$U$321,B288)&gt;=2,1,COUNTIF(课表!$U$169:$U$321,B288)))*2</f>
        <v>0</v>
      </c>
      <c r="K288" s="25">
        <f>(IF(COUNTIF(课表!$W$169:$W$321,B288)&gt;=2,1,COUNTIF(课表!$W$169:$W$321,B288))+IF(COUNTIF(课表!$X$169:$X$321,B288)&gt;=2,1,COUNTIF(课表!$X$169:$X$321,B288)))*2+(IF(COUNTIF(课表!$Y$169:$Y$321,B288)&gt;=2,1,COUNTIF(课表!$Y$169:$Y$321,B288))+IF(COUNTIF(课表!$Z$169:$Z$321,B288)&gt;=2,1,COUNTIF(课表!$Z$169:$Z$321,B288)))*2</f>
        <v>4</v>
      </c>
      <c r="L288" s="25">
        <f>(IF(COUNTIF(课表!$AA$169:$AA$321,B288)&gt;=2,1,COUNTIF(课表!$AA$169:$AA$321,B288))+IF(COUNTIF(课表!$AB$169:$AB$321,B288)&gt;=2,1,COUNTIF(课表!$AB$169:$AB$321,B288))+IF(COUNTIF(课表!$AC$169:$AC$321,B288)&gt;=2,1,COUNTIF(课表!$AC$169:$AC$321,B288))+IF(COUNTIF(课表!$AD$169:$AD$321,B288)&gt;=2,1,COUNTIF(课表!$AD$169:$AD$321,B288)))*2</f>
        <v>0</v>
      </c>
      <c r="M288" s="25">
        <f>(IF(COUNTIF(课表!$AE$169:$AE$321,B288)&gt;=2,1,COUNTIF(课表!$AE$169:$AE$321,B288))+IF(COUNTIF(课表!$AF$169:$AF$321,B288)&gt;=2,1,COUNTIF(课表!$AF$169:$AF$321,B288))+IF(COUNTIF(课表!$AG$169:$AG$321,B288)&gt;=2,1,COUNTIF(课表!$AG$169:$AG$321,B288))+IF(COUNTIF(课表!$AH$169:$AH$321,B288)&gt;=2,1,COUNTIF(课表!$AH$169:$AH$321,B288)))*2</f>
        <v>0</v>
      </c>
      <c r="N288" s="25">
        <f t="shared" si="9"/>
        <v>12</v>
      </c>
    </row>
    <row r="289" ht="20.1" customHeight="1" spans="1:14">
      <c r="A289" s="22">
        <v>287</v>
      </c>
      <c r="B289" s="23" t="s">
        <v>1164</v>
      </c>
      <c r="C289" s="24" t="str">
        <f>VLOOKUP(B289,教师基础数据!$B$2:$G4815,3,FALSE)</f>
        <v>信艺系</v>
      </c>
      <c r="D289" s="24" t="str">
        <f>VLOOKUP(B289,教师基础数据!$B$2:$G673,4,FALSE)</f>
        <v>兼职</v>
      </c>
      <c r="E289" s="24" t="str">
        <f>VLOOKUP(B289,教师基础数据!$B$2:$G4706,5,FALSE)</f>
        <v>数媒教研室</v>
      </c>
      <c r="F289" s="22">
        <f t="shared" si="8"/>
        <v>2</v>
      </c>
      <c r="G289" s="25">
        <f>(IF(COUNTIF(课表!$C$169:$C$321,B289)&gt;=2,1,COUNTIF(课表!$C$169:$C$321,B289))+IF(COUNTIF(课表!$D$169:$D$321,B289)&gt;=2,1,COUNTIF(课表!D$169:$D$321,B289))+IF(COUNTIF(课表!$E$170:$E$321,B289)&gt;=2,1,COUNTIF(课表!$E$170:$E$321,B289))+IF(COUNTIF(课表!$F$169:$F$321,B289)&gt;=2,1,COUNTIF(课表!$F$169:$F$321,B289)))*2</f>
        <v>0</v>
      </c>
      <c r="H289" s="25">
        <f>(IF(COUNTIF(课表!$H$169:$H$321,B289)&gt;=2,1,COUNTIF(课表!$H$169:$H$321,B289))+IF(COUNTIF(课表!$I$169:$I$321,B289)&gt;=2,1,COUNTIF(课表!$I$169:$I$321,B289))+IF(COUNTIF(课表!$J$169:$J$321,B289)&gt;=2,1,COUNTIF(课表!$J$169:$J$321,B289))+IF(COUNTIF(课表!$K$169:$K$321,B289)&gt;=2,1,COUNTIF(课表!$K$170:$K$321,B289)))*2</f>
        <v>0</v>
      </c>
      <c r="I289" s="25">
        <f>(IF(COUNTIF(课表!$M$169:$M$321,B289)&gt;=2,1,COUNTIF(课表!$M$169:$M$321,B289))+IF(COUNTIF(课表!$N$169:$N$321,B289)&gt;=2,1,COUNTIF(课表!$N$169:$N$321,B289))+IF(COUNTIF(课表!$O$169:$O$321,B289)&gt;=2,1,COUNTIF(课表!$O$169:$O$321,B289))+IF(COUNTIF(课表!$P$169:$P$321,B289)&gt;=2,1,COUNTIF(课表!$P$169:$P$321,B289)))*2</f>
        <v>8</v>
      </c>
      <c r="J289" s="25">
        <f>(IF(COUNTIF(课表!$R$169:$R$321,B289)&gt;=2,1,COUNTIF(课表!$R$169:$R$321,B289))+IF(COUNTIF(课表!$S$169:$S$321,B289)&gt;=2,1,COUNTIF(课表!$S$169:$S$321,B289))+IF(COUNTIF(课表!$T$169:$T$321,B289)&gt;=2,1,COUNTIF(课表!$T$169:$T$321,B289))+IF(COUNTIF(课表!$U$169:$U$321,B289)&gt;=2,1,COUNTIF(课表!$U$169:$U$321,B289)))*2</f>
        <v>0</v>
      </c>
      <c r="K289" s="25">
        <f>(IF(COUNTIF(课表!$W$169:$W$321,B289)&gt;=2,1,COUNTIF(课表!$W$169:$W$321,B289))+IF(COUNTIF(课表!$X$169:$X$321,B289)&gt;=2,1,COUNTIF(课表!$X$169:$X$321,B289)))*2+(IF(COUNTIF(课表!$Y$169:$Y$321,B289)&gt;=2,1,COUNTIF(课表!$Y$169:$Y$321,B289))+IF(COUNTIF(课表!$Z$169:$Z$321,B289)&gt;=2,1,COUNTIF(课表!$Z$169:$Z$321,B289)))*2</f>
        <v>4</v>
      </c>
      <c r="L289" s="25">
        <f>(IF(COUNTIF(课表!$AA$169:$AA$321,B289)&gt;=2,1,COUNTIF(课表!$AA$169:$AA$321,B289))+IF(COUNTIF(课表!$AB$169:$AB$321,B289)&gt;=2,1,COUNTIF(课表!$AB$169:$AB$321,B289))+IF(COUNTIF(课表!$AC$169:$AC$321,B289)&gt;=2,1,COUNTIF(课表!$AC$169:$AC$321,B289))+IF(COUNTIF(课表!$AD$169:$AD$321,B289)&gt;=2,1,COUNTIF(课表!$AD$169:$AD$321,B289)))*2</f>
        <v>0</v>
      </c>
      <c r="M289" s="25">
        <f>(IF(COUNTIF(课表!$AE$169:$AE$321,B289)&gt;=2,1,COUNTIF(课表!$AE$169:$AE$321,B289))+IF(COUNTIF(课表!$AF$169:$AF$321,B289)&gt;=2,1,COUNTIF(课表!$AF$169:$AF$321,B289))+IF(COUNTIF(课表!$AG$169:$AG$321,B289)&gt;=2,1,COUNTIF(课表!$AG$169:$AG$321,B289))+IF(COUNTIF(课表!$AH$169:$AH$321,B289)&gt;=2,1,COUNTIF(课表!$AH$169:$AH$321,B289)))*2</f>
        <v>0</v>
      </c>
      <c r="N289" s="25">
        <f t="shared" si="9"/>
        <v>12</v>
      </c>
    </row>
    <row r="290" ht="20.1" customHeight="1" spans="1:14">
      <c r="A290" s="22">
        <v>288</v>
      </c>
      <c r="B290" s="23" t="s">
        <v>1290</v>
      </c>
      <c r="C290" s="24" t="str">
        <f>VLOOKUP(B290,教师基础数据!$B$2:$G4816,3,FALSE)</f>
        <v>信艺系</v>
      </c>
      <c r="D290" s="24" t="str">
        <f>VLOOKUP(B290,教师基础数据!$B$2:$G661,4,FALSE)</f>
        <v>外聘</v>
      </c>
      <c r="E290" s="24" t="str">
        <f>VLOOKUP(B290,教师基础数据!$B$2:$G4694,5,FALSE)</f>
        <v>数媒教研室</v>
      </c>
      <c r="F290" s="22">
        <f t="shared" si="8"/>
        <v>3</v>
      </c>
      <c r="G290" s="25">
        <f>(IF(COUNTIF(课表!$C$169:$C$321,B290)&gt;=2,1,COUNTIF(课表!$C$169:$C$321,B290))+IF(COUNTIF(课表!$D$169:$D$321,B290)&gt;=2,1,COUNTIF(课表!D$169:$D$321,B290))+IF(COUNTIF(课表!$E$170:$E$321,B290)&gt;=2,1,COUNTIF(课表!$E$170:$E$321,B290))+IF(COUNTIF(课表!$F$169:$F$321,B290)&gt;=2,1,COUNTIF(课表!$F$169:$F$321,B290)))*2</f>
        <v>4</v>
      </c>
      <c r="H290" s="25">
        <f>(IF(COUNTIF(课表!$H$169:$H$321,B290)&gt;=2,1,COUNTIF(课表!$H$169:$H$321,B290))+IF(COUNTIF(课表!$I$169:$I$321,B290)&gt;=2,1,COUNTIF(课表!$I$169:$I$321,B290))+IF(COUNTIF(课表!$J$169:$J$321,B290)&gt;=2,1,COUNTIF(课表!$J$169:$J$321,B290))+IF(COUNTIF(课表!$K$169:$K$321,B290)&gt;=2,1,COUNTIF(课表!$K$170:$K$321,B290)))*2</f>
        <v>0</v>
      </c>
      <c r="I290" s="25">
        <f>(IF(COUNTIF(课表!$M$169:$M$321,B290)&gt;=2,1,COUNTIF(课表!$M$169:$M$321,B290))+IF(COUNTIF(课表!$N$169:$N$321,B290)&gt;=2,1,COUNTIF(课表!$N$169:$N$321,B290))+IF(COUNTIF(课表!$O$169:$O$321,B290)&gt;=2,1,COUNTIF(课表!$O$169:$O$321,B290))+IF(COUNTIF(课表!$P$169:$P$321,B290)&gt;=2,1,COUNTIF(课表!$P$169:$P$321,B290)))*2</f>
        <v>8</v>
      </c>
      <c r="J290" s="25">
        <f>(IF(COUNTIF(课表!$R$169:$R$321,B290)&gt;=2,1,COUNTIF(课表!$R$169:$R$321,B290))+IF(COUNTIF(课表!$S$169:$S$321,B290)&gt;=2,1,COUNTIF(课表!$S$169:$S$321,B290))+IF(COUNTIF(课表!$T$169:$T$321,B290)&gt;=2,1,COUNTIF(课表!$T$169:$T$321,B290))+IF(COUNTIF(课表!$U$169:$U$321,B290)&gt;=2,1,COUNTIF(课表!$U$169:$U$321,B290)))*2</f>
        <v>0</v>
      </c>
      <c r="K290" s="25">
        <f>(IF(COUNTIF(课表!$W$169:$W$321,B290)&gt;=2,1,COUNTIF(课表!$W$169:$W$321,B290))+IF(COUNTIF(课表!$X$169:$X$321,B290)&gt;=2,1,COUNTIF(课表!$X$169:$X$321,B290)))*2+(IF(COUNTIF(课表!$Y$169:$Y$321,B290)&gt;=2,1,COUNTIF(课表!$Y$169:$Y$321,B290))+IF(COUNTIF(课表!$Z$169:$Z$321,B290)&gt;=2,1,COUNTIF(课表!$Z$169:$Z$321,B290)))*2</f>
        <v>0</v>
      </c>
      <c r="L290" s="25">
        <v>8</v>
      </c>
      <c r="M290" s="25">
        <f>(IF(COUNTIF(课表!$AE$169:$AE$321,B290)&gt;=2,1,COUNTIF(课表!$AE$169:$AE$321,B290))+IF(COUNTIF(课表!$AF$169:$AF$321,B290)&gt;=2,1,COUNTIF(课表!$AF$169:$AF$321,B290))+IF(COUNTIF(课表!$AG$169:$AG$321,B290)&gt;=2,1,COUNTIF(课表!$AG$169:$AG$321,B290))+IF(COUNTIF(课表!$AH$169:$AH$321,B290)&gt;=2,1,COUNTIF(课表!$AH$169:$AH$321,B290)))*2</f>
        <v>4</v>
      </c>
      <c r="N290" s="25">
        <f t="shared" si="9"/>
        <v>24</v>
      </c>
    </row>
    <row r="291" ht="20.1" customHeight="1" spans="1:14">
      <c r="A291" s="22">
        <v>289</v>
      </c>
      <c r="B291" s="23" t="s">
        <v>1401</v>
      </c>
      <c r="C291" s="24" t="str">
        <f>VLOOKUP(B291,教师基础数据!$B$2:$G4817,3,FALSE)</f>
        <v>信艺系</v>
      </c>
      <c r="D291" s="24" t="str">
        <f>VLOOKUP(B291,教师基础数据!$B$2:$G675,4,FALSE)</f>
        <v>外聘</v>
      </c>
      <c r="E291" s="24" t="str">
        <f>VLOOKUP(B291,教师基础数据!$B$2:$G4708,5,FALSE)</f>
        <v>数媒教研室</v>
      </c>
      <c r="F291" s="22">
        <f t="shared" si="8"/>
        <v>2</v>
      </c>
      <c r="G291" s="25">
        <f>(IF(COUNTIF(课表!$C$169:$C$321,B291)&gt;=2,1,COUNTIF(课表!$C$169:$C$321,B291))+IF(COUNTIF(课表!$D$169:$D$321,B291)&gt;=2,1,COUNTIF(课表!D$169:$D$321,B291))+IF(COUNTIF(课表!$E$170:$E$321,B291)&gt;=2,1,COUNTIF(课表!$E$170:$E$321,B291))+IF(COUNTIF(课表!$F$169:$F$321,B291)&gt;=2,1,COUNTIF(课表!$F$169:$F$321,B291)))*2</f>
        <v>0</v>
      </c>
      <c r="H291" s="25">
        <f>(IF(COUNTIF(课表!$H$169:$H$321,B291)&gt;=2,1,COUNTIF(课表!$H$169:$H$321,B291))+IF(COUNTIF(课表!$I$169:$I$321,B291)&gt;=2,1,COUNTIF(课表!$I$169:$I$321,B291))+IF(COUNTIF(课表!$J$169:$J$321,B291)&gt;=2,1,COUNTIF(课表!$J$169:$J$321,B291))+IF(COUNTIF(课表!$K$169:$K$321,B291)&gt;=2,1,COUNTIF(课表!$K$170:$K$321,B291)))*2</f>
        <v>0</v>
      </c>
      <c r="I291" s="25">
        <f>(IF(COUNTIF(课表!$M$169:$M$321,B291)&gt;=2,1,COUNTIF(课表!$M$169:$M$321,B291))+IF(COUNTIF(课表!$N$169:$N$321,B291)&gt;=2,1,COUNTIF(课表!$N$169:$N$321,B291))+IF(COUNTIF(课表!$O$169:$O$321,B291)&gt;=2,1,COUNTIF(课表!$O$169:$O$321,B291))+IF(COUNTIF(课表!$P$169:$P$321,B291)&gt;=2,1,COUNTIF(课表!$P$169:$P$321,B291)))*2</f>
        <v>4</v>
      </c>
      <c r="J291" s="25">
        <f>(IF(COUNTIF(课表!$R$169:$R$321,B291)&gt;=2,1,COUNTIF(课表!$R$169:$R$321,B291))+IF(COUNTIF(课表!$S$169:$S$321,B291)&gt;=2,1,COUNTIF(课表!$S$169:$S$321,B291))+IF(COUNTIF(课表!$T$169:$T$321,B291)&gt;=2,1,COUNTIF(课表!$T$169:$T$321,B291))+IF(COUNTIF(课表!$U$169:$U$321,B291)&gt;=2,1,COUNTIF(课表!$U$169:$U$321,B291)))*2</f>
        <v>0</v>
      </c>
      <c r="K291" s="25">
        <f>(IF(COUNTIF(课表!$W$169:$W$321,B291)&gt;=2,1,COUNTIF(课表!$W$169:$W$321,B291))+IF(COUNTIF(课表!$X$169:$X$321,B291)&gt;=2,1,COUNTIF(课表!$X$169:$X$321,B291)))*2+(IF(COUNTIF(课表!$Y$169:$Y$321,B291)&gt;=2,1,COUNTIF(课表!$Y$169:$Y$321,B291))+IF(COUNTIF(课表!$Z$169:$Z$321,B291)&gt;=2,1,COUNTIF(课表!$Z$169:$Z$321,B291)))*2</f>
        <v>0</v>
      </c>
      <c r="L291" s="25">
        <f>(IF(COUNTIF(课表!$AA$169:$AA$321,B291)&gt;=2,1,COUNTIF(课表!$AA$169:$AA$321,B291))+IF(COUNTIF(课表!$AB$169:$AB$321,B291)&gt;=2,1,COUNTIF(课表!$AB$169:$AB$321,B291))+IF(COUNTIF(课表!$AC$169:$AC$321,B291)&gt;=2,1,COUNTIF(课表!$AC$169:$AC$321,B291))+IF(COUNTIF(课表!$AD$169:$AD$321,B291)&gt;=2,1,COUNTIF(课表!$AD$169:$AD$321,B291)))*2</f>
        <v>8</v>
      </c>
      <c r="M291" s="25">
        <f>(IF(COUNTIF(课表!$AE$169:$AE$321,B291)&gt;=2,1,COUNTIF(课表!$AE$169:$AE$321,B291))+IF(COUNTIF(课表!$AF$169:$AF$321,B291)&gt;=2,1,COUNTIF(课表!$AF$169:$AF$321,B291))+IF(COUNTIF(课表!$AG$169:$AG$321,B291)&gt;=2,1,COUNTIF(课表!$AG$169:$AG$321,B291))+IF(COUNTIF(课表!$AH$169:$AH$321,B291)&gt;=2,1,COUNTIF(课表!$AH$169:$AH$321,B291)))*2</f>
        <v>4</v>
      </c>
      <c r="N291" s="25">
        <f t="shared" si="9"/>
        <v>16</v>
      </c>
    </row>
    <row r="292" ht="20.1" customHeight="1" spans="1:14">
      <c r="A292" s="22">
        <v>290</v>
      </c>
      <c r="B292" s="23" t="s">
        <v>1279</v>
      </c>
      <c r="C292" s="24" t="str">
        <f>VLOOKUP(B292,教师基础数据!$B$2:$G4818,3,FALSE)</f>
        <v>信艺系</v>
      </c>
      <c r="D292" s="24" t="str">
        <f>VLOOKUP(B292,教师基础数据!$B$2:$G663,4,FALSE)</f>
        <v>外聘</v>
      </c>
      <c r="E292" s="24" t="str">
        <f>VLOOKUP(B292,教师基础数据!$B$2:$G4696,5,FALSE)</f>
        <v>数媒教研室</v>
      </c>
      <c r="F292" s="22">
        <f t="shared" si="8"/>
        <v>3</v>
      </c>
      <c r="G292" s="25">
        <f>(IF(COUNTIF(课表!$C$169:$C$321,B292)&gt;=2,1,COUNTIF(课表!$C$169:$C$321,B292))+IF(COUNTIF(课表!$D$169:$D$321,B292)&gt;=2,1,COUNTIF(课表!D$169:$D$321,B292))+IF(COUNTIF(课表!$E$170:$E$321,B292)&gt;=2,1,COUNTIF(课表!$E$170:$E$321,B292))+IF(COUNTIF(课表!$F$169:$F$321,B292)&gt;=2,1,COUNTIF(课表!$F$169:$F$321,B292)))*2</f>
        <v>4</v>
      </c>
      <c r="H292" s="25">
        <f>(IF(COUNTIF(课表!$H$169:$H$321,B292)&gt;=2,1,COUNTIF(课表!$H$169:$H$321,B292))+IF(COUNTIF(课表!$I$169:$I$321,B292)&gt;=2,1,COUNTIF(课表!$I$169:$I$321,B292))+IF(COUNTIF(课表!$J$169:$J$321,B292)&gt;=2,1,COUNTIF(课表!$J$169:$J$321,B292))+IF(COUNTIF(课表!$K$169:$K$321,B292)&gt;=2,1,COUNTIF(课表!$K$170:$K$321,B292)))*2</f>
        <v>0</v>
      </c>
      <c r="I292" s="25">
        <f>(IF(COUNTIF(课表!$M$169:$M$321,B292)&gt;=2,1,COUNTIF(课表!$M$169:$M$321,B292))+IF(COUNTIF(课表!$N$169:$N$321,B292)&gt;=2,1,COUNTIF(课表!$N$169:$N$321,B292))+IF(COUNTIF(课表!$O$169:$O$321,B292)&gt;=2,1,COUNTIF(课表!$O$169:$O$321,B292))+IF(COUNTIF(课表!$P$169:$P$321,B292)&gt;=2,1,COUNTIF(课表!$P$169:$P$321,B292)))*2</f>
        <v>4</v>
      </c>
      <c r="J292" s="25">
        <f>(IF(COUNTIF(课表!$R$169:$R$321,B292)&gt;=2,1,COUNTIF(课表!$R$169:$R$321,B292))+IF(COUNTIF(课表!$S$169:$S$321,B292)&gt;=2,1,COUNTIF(课表!$S$169:$S$321,B292))+IF(COUNTIF(课表!$T$169:$T$321,B292)&gt;=2,1,COUNTIF(课表!$T$169:$T$321,B292))+IF(COUNTIF(课表!$U$169:$U$321,B292)&gt;=2,1,COUNTIF(课表!$U$169:$U$321,B292)))*2</f>
        <v>4</v>
      </c>
      <c r="K292" s="25">
        <f>(IF(COUNTIF(课表!$W$169:$W$321,B292)&gt;=2,1,COUNTIF(课表!$W$169:$W$321,B292))+IF(COUNTIF(课表!$X$169:$X$321,B292)&gt;=2,1,COUNTIF(课表!$X$169:$X$321,B292)))*2+(IF(COUNTIF(课表!$Y$169:$Y$321,B292)&gt;=2,1,COUNTIF(课表!$Y$169:$Y$321,B292))+IF(COUNTIF(课表!$Z$169:$Z$321,B292)&gt;=2,1,COUNTIF(课表!$Z$169:$Z$321,B292)))*2</f>
        <v>0</v>
      </c>
      <c r="L292" s="25">
        <f>(IF(COUNTIF(课表!$AA$169:$AA$321,B292)&gt;=2,1,COUNTIF(课表!$AA$169:$AA$321,B292))+IF(COUNTIF(课表!$AB$169:$AB$321,B292)&gt;=2,1,COUNTIF(课表!$AB$169:$AB$321,B292))+IF(COUNTIF(课表!$AC$169:$AC$321,B292)&gt;=2,1,COUNTIF(课表!$AC$169:$AC$321,B292))+IF(COUNTIF(课表!$AD$169:$AD$321,B292)&gt;=2,1,COUNTIF(课表!$AD$169:$AD$321,B292)))*2</f>
        <v>0</v>
      </c>
      <c r="M292" s="25">
        <f>(IF(COUNTIF(课表!$AE$169:$AE$321,B292)&gt;=2,1,COUNTIF(课表!$AE$169:$AE$321,B292))+IF(COUNTIF(课表!$AF$169:$AF$321,B292)&gt;=2,1,COUNTIF(课表!$AF$169:$AF$321,B292))+IF(COUNTIF(课表!$AG$169:$AG$321,B292)&gt;=2,1,COUNTIF(课表!$AG$169:$AG$321,B292))+IF(COUNTIF(课表!$AH$169:$AH$321,B292)&gt;=2,1,COUNTIF(课表!$AH$169:$AH$321,B292)))*2</f>
        <v>0</v>
      </c>
      <c r="N292" s="25">
        <f t="shared" si="9"/>
        <v>12</v>
      </c>
    </row>
    <row r="293" ht="20.1" customHeight="1" spans="1:14">
      <c r="A293" s="22">
        <v>291</v>
      </c>
      <c r="B293" s="23" t="s">
        <v>1665</v>
      </c>
      <c r="C293" s="24" t="str">
        <f>VLOOKUP(B293,教师基础数据!$B$2:$G4819,3,FALSE)</f>
        <v>信艺系</v>
      </c>
      <c r="D293" s="24" t="str">
        <f>VLOOKUP(B293,教师基础数据!$B$2:$G677,4,FALSE)</f>
        <v>外聘</v>
      </c>
      <c r="E293" s="24" t="str">
        <f>VLOOKUP(B293,教师基础数据!$B$2:$G4710,5,FALSE)</f>
        <v>数媒教研室</v>
      </c>
      <c r="F293" s="22">
        <f t="shared" si="8"/>
        <v>0</v>
      </c>
      <c r="G293" s="25">
        <f>(IF(COUNTIF(课表!$C$169:$C$321,B293)&gt;=2,1,COUNTIF(课表!$C$169:$C$321,B293))+IF(COUNTIF(课表!$D$169:$D$321,B293)&gt;=2,1,COUNTIF(课表!D$169:$D$321,B293))+IF(COUNTIF(课表!$E$170:$E$321,B293)&gt;=2,1,COUNTIF(课表!$E$170:$E$321,B293))+IF(COUNTIF(课表!$F$169:$F$321,B293)&gt;=2,1,COUNTIF(课表!$F$169:$F$321,B293)))*2</f>
        <v>0</v>
      </c>
      <c r="H293" s="25">
        <f>(IF(COUNTIF(课表!$H$169:$H$321,B293)&gt;=2,1,COUNTIF(课表!$H$169:$H$321,B293))+IF(COUNTIF(课表!$I$169:$I$321,B293)&gt;=2,1,COUNTIF(课表!$I$169:$I$321,B293))+IF(COUNTIF(课表!$J$169:$J$321,B293)&gt;=2,1,COUNTIF(课表!$J$169:$J$321,B293))+IF(COUNTIF(课表!$K$169:$K$321,B293)&gt;=2,1,COUNTIF(课表!$K$170:$K$321,B293)))*2</f>
        <v>0</v>
      </c>
      <c r="I293" s="25">
        <f>(IF(COUNTIF(课表!$M$169:$M$321,B293)&gt;=2,1,COUNTIF(课表!$M$169:$M$321,B293))+IF(COUNTIF(课表!$N$169:$N$321,B293)&gt;=2,1,COUNTIF(课表!$N$169:$N$321,B293))+IF(COUNTIF(课表!$O$169:$O$321,B293)&gt;=2,1,COUNTIF(课表!$O$169:$O$321,B293))+IF(COUNTIF(课表!$P$169:$P$321,B293)&gt;=2,1,COUNTIF(课表!$P$169:$P$321,B293)))*2</f>
        <v>0</v>
      </c>
      <c r="J293" s="25">
        <f>(IF(COUNTIF(课表!$R$169:$R$321,B293)&gt;=2,1,COUNTIF(课表!$R$169:$R$321,B293))+IF(COUNTIF(课表!$S$169:$S$321,B293)&gt;=2,1,COUNTIF(课表!$S$169:$S$321,B293))+IF(COUNTIF(课表!$T$169:$T$321,B293)&gt;=2,1,COUNTIF(课表!$T$169:$T$321,B293))+IF(COUNTIF(课表!$U$169:$U$321,B293)&gt;=2,1,COUNTIF(课表!$U$169:$U$321,B293)))*2</f>
        <v>0</v>
      </c>
      <c r="K293" s="25">
        <f>(IF(COUNTIF(课表!$W$169:$W$321,B293)&gt;=2,1,COUNTIF(课表!$W$169:$W$321,B293))+IF(COUNTIF(课表!$X$169:$X$321,B293)&gt;=2,1,COUNTIF(课表!$X$169:$X$321,B293)))*2+(IF(COUNTIF(课表!$Y$169:$Y$321,B293)&gt;=2,1,COUNTIF(课表!$Y$169:$Y$321,B293))+IF(COUNTIF(课表!$Z$169:$Z$321,B293)&gt;=2,1,COUNTIF(课表!$Z$169:$Z$321,B293)))*2</f>
        <v>0</v>
      </c>
      <c r="L293" s="25">
        <f>(IF(COUNTIF(课表!$AA$169:$AA$321,B293)&gt;=2,1,COUNTIF(课表!$AA$169:$AA$321,B293))+IF(COUNTIF(课表!$AB$169:$AB$321,B293)&gt;=2,1,COUNTIF(课表!$AB$169:$AB$321,B293))+IF(COUNTIF(课表!$AC$169:$AC$321,B293)&gt;=2,1,COUNTIF(课表!$AC$169:$AC$321,B293))+IF(COUNTIF(课表!$AD$169:$AD$321,B293)&gt;=2,1,COUNTIF(课表!$AD$169:$AD$321,B293)))*2</f>
        <v>0</v>
      </c>
      <c r="M293" s="25">
        <v>8</v>
      </c>
      <c r="N293" s="25">
        <f t="shared" si="9"/>
        <v>8</v>
      </c>
    </row>
    <row r="294" ht="20.1" customHeight="1" spans="1:14">
      <c r="A294" s="22">
        <v>292</v>
      </c>
      <c r="B294" s="23" t="s">
        <v>1284</v>
      </c>
      <c r="C294" s="24" t="str">
        <f>VLOOKUP(B294,教师基础数据!$B$2:$G4820,3,FALSE)</f>
        <v>信艺系</v>
      </c>
      <c r="D294" s="24" t="str">
        <f>VLOOKUP(B294,教师基础数据!$B$2:$G665,4,FALSE)</f>
        <v>外聘</v>
      </c>
      <c r="E294" s="24" t="str">
        <f>VLOOKUP(B294,教师基础数据!$B$2:$G4698,5,FALSE)</f>
        <v>数媒教研室</v>
      </c>
      <c r="F294" s="22">
        <f t="shared" si="8"/>
        <v>2</v>
      </c>
      <c r="G294" s="25">
        <f>(IF(COUNTIF(课表!$C$169:$C$321,B294)&gt;=2,1,COUNTIF(课表!$C$169:$C$321,B294))+IF(COUNTIF(课表!$D$169:$D$321,B294)&gt;=2,1,COUNTIF(课表!D$169:$D$321,B294))+IF(COUNTIF(课表!$E$170:$E$321,B294)&gt;=2,1,COUNTIF(课表!$E$170:$E$321,B294))+IF(COUNTIF(课表!$F$169:$F$321,B294)&gt;=2,1,COUNTIF(课表!$F$169:$F$321,B294)))*2</f>
        <v>8</v>
      </c>
      <c r="H294" s="25">
        <f>(IF(COUNTIF(课表!$H$169:$H$321,B294)&gt;=2,1,COUNTIF(课表!$H$169:$H$321,B294))+IF(COUNTIF(课表!$I$169:$I$321,B294)&gt;=2,1,COUNTIF(课表!$I$169:$I$321,B294))+IF(COUNTIF(课表!$J$169:$J$321,B294)&gt;=2,1,COUNTIF(课表!$J$169:$J$321,B294))+IF(COUNTIF(课表!$K$169:$K$321,B294)&gt;=2,1,COUNTIF(课表!$K$170:$K$321,B294)))*2</f>
        <v>0</v>
      </c>
      <c r="I294" s="25">
        <f>(IF(COUNTIF(课表!$M$169:$M$321,B294)&gt;=2,1,COUNTIF(课表!$M$169:$M$321,B294))+IF(COUNTIF(课表!$N$169:$N$321,B294)&gt;=2,1,COUNTIF(课表!$N$169:$N$321,B294))+IF(COUNTIF(课表!$O$169:$O$321,B294)&gt;=2,1,COUNTIF(课表!$O$169:$O$321,B294))+IF(COUNTIF(课表!$P$169:$P$321,B294)&gt;=2,1,COUNTIF(课表!$P$169:$P$321,B294)))*2</f>
        <v>0</v>
      </c>
      <c r="J294" s="25">
        <f>(IF(COUNTIF(课表!$R$169:$R$321,B294)&gt;=2,1,COUNTIF(课表!$R$169:$R$321,B294))+IF(COUNTIF(课表!$S$169:$S$321,B294)&gt;=2,1,COUNTIF(课表!$S$169:$S$321,B294))+IF(COUNTIF(课表!$T$169:$T$321,B294)&gt;=2,1,COUNTIF(课表!$T$169:$T$321,B294))+IF(COUNTIF(课表!$U$169:$U$321,B294)&gt;=2,1,COUNTIF(课表!$U$169:$U$321,B294)))*2</f>
        <v>0</v>
      </c>
      <c r="K294" s="25">
        <f>(IF(COUNTIF(课表!$W$169:$W$321,B294)&gt;=2,1,COUNTIF(课表!$W$169:$W$321,B294))+IF(COUNTIF(课表!$X$169:$X$321,B294)&gt;=2,1,COUNTIF(课表!$X$169:$X$321,B294)))*2+(IF(COUNTIF(课表!$Y$169:$Y$321,B294)&gt;=2,1,COUNTIF(课表!$Y$169:$Y$321,B294))+IF(COUNTIF(课表!$Z$169:$Z$321,B294)&gt;=2,1,COUNTIF(课表!$Z$169:$Z$321,B294)))*2</f>
        <v>0</v>
      </c>
      <c r="L294" s="25">
        <f>(IF(COUNTIF(课表!$AA$169:$AA$321,B294)&gt;=2,1,COUNTIF(课表!$AA$169:$AA$321,B294))+IF(COUNTIF(课表!$AB$169:$AB$321,B294)&gt;=2,1,COUNTIF(课表!$AB$169:$AB$321,B294))+IF(COUNTIF(课表!$AC$169:$AC$321,B294)&gt;=2,1,COUNTIF(课表!$AC$169:$AC$321,B294))+IF(COUNTIF(课表!$AD$169:$AD$321,B294)&gt;=2,1,COUNTIF(课表!$AD$169:$AD$321,B294)))*2</f>
        <v>4</v>
      </c>
      <c r="M294" s="25">
        <f>(IF(COUNTIF(课表!$AE$169:$AE$321,B294)&gt;=2,1,COUNTIF(课表!$AE$169:$AE$321,B294))+IF(COUNTIF(课表!$AF$169:$AF$321,B294)&gt;=2,1,COUNTIF(课表!$AF$169:$AF$321,B294))+IF(COUNTIF(课表!$AG$169:$AG$321,B294)&gt;=2,1,COUNTIF(课表!$AG$169:$AG$321,B294))+IF(COUNTIF(课表!$AH$169:$AH$321,B294)&gt;=2,1,COUNTIF(课表!$AH$169:$AH$321,B294)))*2</f>
        <v>8</v>
      </c>
      <c r="N294" s="25">
        <f t="shared" si="9"/>
        <v>20</v>
      </c>
    </row>
    <row r="295" ht="20.1" customHeight="1" spans="1:14">
      <c r="A295" s="22">
        <v>293</v>
      </c>
      <c r="B295" s="23" t="s">
        <v>1425</v>
      </c>
      <c r="C295" s="24" t="str">
        <f>VLOOKUP(B295,教师基础数据!$B$2:$G4700,3,FALSE)</f>
        <v>信艺系</v>
      </c>
      <c r="D295" s="24" t="str">
        <f>VLOOKUP(B295,教师基础数据!$B$2:$G699,4,FALSE)</f>
        <v>专职</v>
      </c>
      <c r="E295" s="24" t="str">
        <f>VLOOKUP(B295,教师基础数据!$B$2:$G4733,5,FALSE)</f>
        <v>数媒教研室</v>
      </c>
      <c r="F295" s="22">
        <f t="shared" si="8"/>
        <v>2</v>
      </c>
      <c r="G295" s="25">
        <f>(IF(COUNTIF(课表!$C$169:$C$321,B295)&gt;=2,1,COUNTIF(课表!$C$169:$C$321,B295))+IF(COUNTIF(课表!$D$169:$D$321,B295)&gt;=2,1,COUNTIF(课表!D$169:$D$321,B295))+IF(COUNTIF(课表!$E$170:$E$321,B295)&gt;=2,1,COUNTIF(课表!$E$170:$E$321,B295))+IF(COUNTIF(课表!$F$169:$F$321,B295)&gt;=2,1,COUNTIF(课表!$F$169:$F$321,B295)))*2</f>
        <v>8</v>
      </c>
      <c r="H295" s="25">
        <f>(IF(COUNTIF(课表!$H$169:$H$321,B295)&gt;=2,1,COUNTIF(课表!$H$169:$H$321,B295))+IF(COUNTIF(课表!$I$169:$I$321,B295)&gt;=2,1,COUNTIF(课表!$I$169:$I$321,B295))+IF(COUNTIF(课表!$J$169:$J$321,B295)&gt;=2,1,COUNTIF(课表!$J$169:$J$321,B295))+IF(COUNTIF(课表!$K$169:$K$321,B295)&gt;=2,1,COUNTIF(课表!$K$170:$K$321,B295)))*2</f>
        <v>8</v>
      </c>
      <c r="I295" s="25">
        <f>(IF(COUNTIF(课表!$M$169:$M$321,B295)&gt;=2,1,COUNTIF(课表!$M$169:$M$321,B295))+IF(COUNTIF(课表!$N$169:$N$321,B295)&gt;=2,1,COUNTIF(课表!$N$169:$N$321,B295))+IF(COUNTIF(课表!$O$169:$O$321,B295)&gt;=2,1,COUNTIF(课表!$O$169:$O$321,B295))+IF(COUNTIF(课表!$P$169:$P$321,B295)&gt;=2,1,COUNTIF(课表!$P$169:$P$321,B295)))*2</f>
        <v>0</v>
      </c>
      <c r="J295" s="25">
        <f>(IF(COUNTIF(课表!$R$169:$R$321,B295)&gt;=2,1,COUNTIF(课表!$R$169:$R$321,B295))+IF(COUNTIF(课表!$S$169:$S$321,B295)&gt;=2,1,COUNTIF(课表!$S$169:$S$321,B295))+IF(COUNTIF(课表!$T$169:$T$321,B295)&gt;=2,1,COUNTIF(课表!$T$169:$T$321,B295))+IF(COUNTIF(课表!$U$169:$U$321,B295)&gt;=2,1,COUNTIF(课表!$U$169:$U$321,B295)))*2</f>
        <v>0</v>
      </c>
      <c r="K295" s="25">
        <f>(IF(COUNTIF(课表!$W$169:$W$321,B295)&gt;=2,1,COUNTIF(课表!$W$169:$W$321,B295))+IF(COUNTIF(课表!$X$169:$X$321,B295)&gt;=2,1,COUNTIF(课表!$X$169:$X$321,B295)))*2+(IF(COUNTIF(课表!$Y$169:$Y$321,B295)&gt;=2,1,COUNTIF(课表!$Y$169:$Y$321,B295))+IF(COUNTIF(课表!$Z$169:$Z$321,B295)&gt;=2,1,COUNTIF(课表!$Z$169:$Z$321,B295)))*2</f>
        <v>0</v>
      </c>
      <c r="L295" s="25">
        <f>(IF(COUNTIF(课表!$AA$169:$AA$321,B295)&gt;=2,1,COUNTIF(课表!$AA$169:$AA$321,B295))+IF(COUNTIF(课表!$AB$169:$AB$321,B295)&gt;=2,1,COUNTIF(课表!$AB$169:$AB$321,B295))+IF(COUNTIF(课表!$AC$169:$AC$321,B295)&gt;=2,1,COUNTIF(课表!$AC$169:$AC$321,B295))+IF(COUNTIF(课表!$AD$169:$AD$321,B295)&gt;=2,1,COUNTIF(课表!$AD$169:$AD$321,B295)))*2</f>
        <v>0</v>
      </c>
      <c r="M295" s="25">
        <f>(IF(COUNTIF(课表!$AE$169:$AE$321,B295)&gt;=2,1,COUNTIF(课表!$AE$169:$AE$321,B295))+IF(COUNTIF(课表!$AF$169:$AF$321,B295)&gt;=2,1,COUNTIF(课表!$AF$169:$AF$321,B295))+IF(COUNTIF(课表!$AG$169:$AG$321,B295)&gt;=2,1,COUNTIF(课表!$AG$169:$AG$321,B295))+IF(COUNTIF(课表!$AH$169:$AH$321,B295)&gt;=2,1,COUNTIF(课表!$AH$169:$AH$321,B295)))*2</f>
        <v>0</v>
      </c>
      <c r="N295" s="25">
        <f t="shared" si="9"/>
        <v>16</v>
      </c>
    </row>
    <row r="296" ht="20.1" customHeight="1" spans="1:14">
      <c r="A296" s="22">
        <v>294</v>
      </c>
      <c r="B296" s="26" t="s">
        <v>973</v>
      </c>
      <c r="C296" s="24" t="str">
        <f>VLOOKUP(B296,教师基础数据!$B$2:$G4793,3,FALSE)</f>
        <v>环生系</v>
      </c>
      <c r="D296" s="24" t="str">
        <f>VLOOKUP(B296,教师基础数据!$B$2:$G715,4,FALSE)</f>
        <v>兼职</v>
      </c>
      <c r="E296" s="24" t="str">
        <f>VLOOKUP(B296,教师基础数据!$B$2:$G4748,5,FALSE)</f>
        <v>园林教研室</v>
      </c>
      <c r="F296" s="22">
        <f t="shared" si="8"/>
        <v>1</v>
      </c>
      <c r="G296" s="25">
        <f>(IF(COUNTIF(课表!$C$169:$C$321,B296)&gt;=2,1,COUNTIF(课表!$C$169:$C$321,B296))+IF(COUNTIF(课表!$D$169:$D$321,B296)&gt;=2,1,COUNTIF(课表!D$169:$D$321,B296))+IF(COUNTIF(课表!$E$170:$E$321,B296)&gt;=2,1,COUNTIF(课表!$E$170:$E$321,B296))+IF(COUNTIF(课表!$F$169:$F$321,B296)&gt;=2,1,COUNTIF(课表!$F$169:$F$321,B296)))*2</f>
        <v>0</v>
      </c>
      <c r="H296" s="25">
        <f>(IF(COUNTIF(课表!$H$169:$H$321,B296)&gt;=2,1,COUNTIF(课表!$H$169:$H$321,B296))+IF(COUNTIF(课表!$I$169:$I$321,B296)&gt;=2,1,COUNTIF(课表!$I$169:$I$321,B296))+IF(COUNTIF(课表!$J$169:$J$321,B296)&gt;=2,1,COUNTIF(课表!$J$169:$J$321,B296))+IF(COUNTIF(课表!$K$169:$K$321,B296)&gt;=2,1,COUNTIF(课表!$K$170:$K$321,B296)))*2</f>
        <v>6</v>
      </c>
      <c r="I296" s="25">
        <f>(IF(COUNTIF(课表!$M$169:$M$321,B296)&gt;=2,1,COUNTIF(课表!$M$169:$M$321,B296))+IF(COUNTIF(课表!$N$169:$N$321,B296)&gt;=2,1,COUNTIF(课表!$N$169:$N$321,B296))+IF(COUNTIF(课表!$O$169:$O$321,B296)&gt;=2,1,COUNTIF(课表!$O$169:$O$321,B296))+IF(COUNTIF(课表!$P$169:$P$321,B296)&gt;=2,1,COUNTIF(课表!$P$169:$P$321,B296)))*2</f>
        <v>0</v>
      </c>
      <c r="J296" s="25">
        <f>(IF(COUNTIF(课表!$R$169:$R$321,B296)&gt;=2,1,COUNTIF(课表!$R$169:$R$321,B296))+IF(COUNTIF(课表!$S$169:$S$321,B296)&gt;=2,1,COUNTIF(课表!$S$169:$S$321,B296))+IF(COUNTIF(课表!$T$169:$T$321,B296)&gt;=2,1,COUNTIF(课表!$T$169:$T$321,B296))+IF(COUNTIF(课表!$U$169:$U$321,B296)&gt;=2,1,COUNTIF(课表!$U$169:$U$321,B296)))*2</f>
        <v>0</v>
      </c>
      <c r="K296" s="25">
        <f>(IF(COUNTIF(课表!$W$169:$W$321,B296)&gt;=2,1,COUNTIF(课表!$W$169:$W$321,B296))+IF(COUNTIF(课表!$X$169:$X$321,B296)&gt;=2,1,COUNTIF(课表!$X$169:$X$321,B296)))*2+(IF(COUNTIF(课表!$Y$169:$Y$321,B296)&gt;=2,1,COUNTIF(课表!$Y$169:$Y$321,B296))+IF(COUNTIF(课表!$Z$169:$Z$321,B296)&gt;=2,1,COUNTIF(课表!$Z$169:$Z$321,B296)))*2</f>
        <v>0</v>
      </c>
      <c r="L296" s="25">
        <f>(IF(COUNTIF(课表!$AA$169:$AA$321,B296)&gt;=2,1,COUNTIF(课表!$AA$169:$AA$321,B296))+IF(COUNTIF(课表!$AB$169:$AB$321,B296)&gt;=2,1,COUNTIF(课表!$AB$169:$AB$321,B296))+IF(COUNTIF(课表!$AC$169:$AC$321,B296)&gt;=2,1,COUNTIF(课表!$AC$169:$AC$321,B296))+IF(COUNTIF(课表!$AD$169:$AD$321,B296)&gt;=2,1,COUNTIF(课表!$AD$169:$AD$321,B296)))*2</f>
        <v>0</v>
      </c>
      <c r="M296" s="25">
        <f>(IF(COUNTIF(课表!$AE$169:$AE$321,B296)&gt;=2,1,COUNTIF(课表!$AE$169:$AE$321,B296))+IF(COUNTIF(课表!$AF$169:$AF$321,B296)&gt;=2,1,COUNTIF(课表!$AF$169:$AF$321,B296))+IF(COUNTIF(课表!$AG$169:$AG$321,B296)&gt;=2,1,COUNTIF(课表!$AG$169:$AG$321,B296))+IF(COUNTIF(课表!$AH$169:$AH$321,B296)&gt;=2,1,COUNTIF(课表!$AH$169:$AH$321,B296)))*2</f>
        <v>0</v>
      </c>
      <c r="N296" s="25">
        <f t="shared" si="9"/>
        <v>6</v>
      </c>
    </row>
    <row r="297" ht="20.1" customHeight="1" spans="1:14">
      <c r="A297" s="22">
        <v>295</v>
      </c>
      <c r="B297" s="9" t="s">
        <v>1666</v>
      </c>
      <c r="C297" s="24" t="str">
        <f>VLOOKUP(B297,教师基础数据!$B$2:$G4702,3,FALSE)</f>
        <v>动科系</v>
      </c>
      <c r="D297" s="24" t="str">
        <f>VLOOKUP(B297,教师基础数据!$B$2:$G701,4,FALSE)</f>
        <v>外聘</v>
      </c>
      <c r="E297" s="24" t="str">
        <f>VLOOKUP(B297,教师基础数据!$B$2:$G4735,5,FALSE)</f>
        <v>兽医教研室</v>
      </c>
      <c r="F297" s="22">
        <f t="shared" si="8"/>
        <v>0</v>
      </c>
      <c r="G297" s="25">
        <f>(IF(COUNTIF(课表!$C$169:$C$321,B297)&gt;=2,1,COUNTIF(课表!$C$169:$C$321,B297))+IF(COUNTIF(课表!$D$169:$D$321,B297)&gt;=2,1,COUNTIF(课表!D$169:$D$321,B297))+IF(COUNTIF(课表!$E$170:$E$321,B297)&gt;=2,1,COUNTIF(课表!$E$170:$E$321,B297))+IF(COUNTIF(课表!$F$169:$F$321,B297)&gt;=2,1,COUNTIF(课表!$F$169:$F$321,B297)))*2</f>
        <v>0</v>
      </c>
      <c r="H297" s="25">
        <f>(IF(COUNTIF(课表!$H$169:$H$321,B297)&gt;=2,1,COUNTIF(课表!$H$169:$H$321,B297))+IF(COUNTIF(课表!$I$169:$I$321,B297)&gt;=2,1,COUNTIF(课表!$I$169:$I$321,B297))+IF(COUNTIF(课表!$J$169:$J$321,B297)&gt;=2,1,COUNTIF(课表!$J$169:$J$321,B297))+IF(COUNTIF(课表!$K$169:$K$321,B297)&gt;=2,1,COUNTIF(课表!$K$170:$K$321,B297)))*2</f>
        <v>0</v>
      </c>
      <c r="I297" s="25">
        <f>(IF(COUNTIF(课表!$M$169:$M$321,B297)&gt;=2,1,COUNTIF(课表!$M$169:$M$321,B297))+IF(COUNTIF(课表!$N$169:$N$321,B297)&gt;=2,1,COUNTIF(课表!$N$169:$N$321,B297))+IF(COUNTIF(课表!$O$169:$O$321,B297)&gt;=2,1,COUNTIF(课表!$O$169:$O$321,B297))+IF(COUNTIF(课表!$P$169:$P$321,B297)&gt;=2,1,COUNTIF(课表!$P$169:$P$321,B297)))*2</f>
        <v>0</v>
      </c>
      <c r="J297" s="25">
        <f>(IF(COUNTIF(课表!$R$169:$R$321,B297)&gt;=2,1,COUNTIF(课表!$R$169:$R$321,B297))+IF(COUNTIF(课表!$S$169:$S$321,B297)&gt;=2,1,COUNTIF(课表!$S$169:$S$321,B297))+IF(COUNTIF(课表!$T$169:$T$321,B297)&gt;=2,1,COUNTIF(课表!$T$169:$T$321,B297))+IF(COUNTIF(课表!$U$169:$U$321,B297)&gt;=2,1,COUNTIF(课表!$U$169:$U$321,B297)))*2</f>
        <v>0</v>
      </c>
      <c r="K297" s="25">
        <f>(IF(COUNTIF(课表!$W$169:$W$321,B297)&gt;=2,1,COUNTIF(课表!$W$169:$W$321,B297))+IF(COUNTIF(课表!$X$169:$X$321,B297)&gt;=2,1,COUNTIF(课表!$X$169:$X$321,B297)))*2+(IF(COUNTIF(课表!$Y$169:$Y$321,B297)&gt;=2,1,COUNTIF(课表!$Y$169:$Y$321,B297))+IF(COUNTIF(课表!$Z$169:$Z$321,B297)&gt;=2,1,COUNTIF(课表!$Z$169:$Z$321,B297)))*2</f>
        <v>0</v>
      </c>
      <c r="L297" s="25">
        <f>(IF(COUNTIF(课表!$AA$169:$AA$321,B297)&gt;=2,1,COUNTIF(课表!$AA$169:$AA$321,B297))+IF(COUNTIF(课表!$AB$169:$AB$321,B297)&gt;=2,1,COUNTIF(课表!$AB$169:$AB$321,B297))+IF(COUNTIF(课表!$AC$169:$AC$321,B297)&gt;=2,1,COUNTIF(课表!$AC$169:$AC$321,B297))+IF(COUNTIF(课表!$AD$169:$AD$321,B297)&gt;=2,1,COUNTIF(课表!$AD$169:$AD$321,B297)))*2</f>
        <v>0</v>
      </c>
      <c r="M297" s="25">
        <f>(IF(COUNTIF(课表!$AE$169:$AE$321,B297)&gt;=2,1,COUNTIF(课表!$AE$169:$AE$321,B297))+IF(COUNTIF(课表!$AF$169:$AF$321,B297)&gt;=2,1,COUNTIF(课表!$AF$169:$AF$321,B297))+IF(COUNTIF(课表!$AG$169:$AG$321,B297)&gt;=2,1,COUNTIF(课表!$AG$169:$AG$321,B297))+IF(COUNTIF(课表!$AH$169:$AH$321,B297)&gt;=2,1,COUNTIF(课表!$AH$169:$AH$321,B297)))*2</f>
        <v>0</v>
      </c>
      <c r="N297" s="25">
        <f t="shared" si="9"/>
        <v>0</v>
      </c>
    </row>
    <row r="298" ht="20.1" customHeight="1" spans="1:14">
      <c r="A298" s="22">
        <v>296</v>
      </c>
      <c r="B298" s="9" t="s">
        <v>1012</v>
      </c>
      <c r="C298" s="24" t="str">
        <f>VLOOKUP(B298,教师基础数据!$B$2:$G4795,3,FALSE)</f>
        <v>动科系</v>
      </c>
      <c r="D298" s="24" t="str">
        <f>VLOOKUP(B298,教师基础数据!$B$2:$G717,4,FALSE)</f>
        <v>外聘</v>
      </c>
      <c r="E298" s="24" t="str">
        <f>VLOOKUP(B298,教师基础数据!$B$2:$G4750,5,FALSE)</f>
        <v>兽医教研室</v>
      </c>
      <c r="F298" s="22">
        <f t="shared" si="8"/>
        <v>2</v>
      </c>
      <c r="G298" s="25">
        <f>(IF(COUNTIF(课表!$C$169:$C$321,B298)&gt;=2,1,COUNTIF(课表!$C$169:$C$321,B298))+IF(COUNTIF(课表!$D$169:$D$321,B298)&gt;=2,1,COUNTIF(课表!D$169:$D$321,B298))+IF(COUNTIF(课表!$E$170:$E$321,B298)&gt;=2,1,COUNTIF(课表!$E$170:$E$321,B298))+IF(COUNTIF(课表!$F$169:$F$321,B298)&gt;=2,1,COUNTIF(课表!$F$169:$F$321,B298)))*2</f>
        <v>4</v>
      </c>
      <c r="H298" s="25">
        <f>(IF(COUNTIF(课表!$H$169:$H$321,B298)&gt;=2,1,COUNTIF(课表!$H$169:$H$321,B298))+IF(COUNTIF(课表!$I$169:$I$321,B298)&gt;=2,1,COUNTIF(课表!$I$169:$I$321,B298))+IF(COUNTIF(课表!$J$169:$J$321,B298)&gt;=2,1,COUNTIF(课表!$J$169:$J$321,B298))+IF(COUNTIF(课表!$K$169:$K$321,B298)&gt;=2,1,COUNTIF(课表!$K$170:$K$321,B298)))*2</f>
        <v>0</v>
      </c>
      <c r="I298" s="25">
        <f>(IF(COUNTIF(课表!$M$169:$M$321,B298)&gt;=2,1,COUNTIF(课表!$M$169:$M$321,B298))+IF(COUNTIF(课表!$N$169:$N$321,B298)&gt;=2,1,COUNTIF(课表!$N$169:$N$321,B298))+IF(COUNTIF(课表!$O$169:$O$321,B298)&gt;=2,1,COUNTIF(课表!$O$169:$O$321,B298))+IF(COUNTIF(课表!$P$169:$P$321,B298)&gt;=2,1,COUNTIF(课表!$P$169:$P$321,B298)))*2</f>
        <v>4</v>
      </c>
      <c r="J298" s="25">
        <f>(IF(COUNTIF(课表!$R$169:$R$321,B298)&gt;=2,1,COUNTIF(课表!$R$169:$R$321,B298))+IF(COUNTIF(课表!$S$169:$S$321,B298)&gt;=2,1,COUNTIF(课表!$S$169:$S$321,B298))+IF(COUNTIF(课表!$T$169:$T$321,B298)&gt;=2,1,COUNTIF(课表!$T$169:$T$321,B298))+IF(COUNTIF(课表!$U$169:$U$321,B298)&gt;=2,1,COUNTIF(课表!$U$169:$U$321,B298)))*2</f>
        <v>0</v>
      </c>
      <c r="K298" s="25">
        <f>(IF(COUNTIF(课表!$W$169:$W$321,B298)&gt;=2,1,COUNTIF(课表!$W$169:$W$321,B298))+IF(COUNTIF(课表!$X$169:$X$321,B298)&gt;=2,1,COUNTIF(课表!$X$169:$X$321,B298)))*2+(IF(COUNTIF(课表!$Y$169:$Y$321,B298)&gt;=2,1,COUNTIF(课表!$Y$169:$Y$321,B298))+IF(COUNTIF(课表!$Z$169:$Z$321,B298)&gt;=2,1,COUNTIF(课表!$Z$169:$Z$321,B298)))*2</f>
        <v>0</v>
      </c>
      <c r="L298" s="25">
        <f>(IF(COUNTIF(课表!$AA$169:$AA$321,B298)&gt;=2,1,COUNTIF(课表!$AA$169:$AA$321,B298))+IF(COUNTIF(课表!$AB$169:$AB$321,B298)&gt;=2,1,COUNTIF(课表!$AB$169:$AB$321,B298))+IF(COUNTIF(课表!$AC$169:$AC$321,B298)&gt;=2,1,COUNTIF(课表!$AC$169:$AC$321,B298))+IF(COUNTIF(课表!$AD$169:$AD$321,B298)&gt;=2,1,COUNTIF(课表!$AD$169:$AD$321,B298)))*2</f>
        <v>0</v>
      </c>
      <c r="M298" s="25">
        <f>(IF(COUNTIF(课表!$AE$169:$AE$321,B298)&gt;=2,1,COUNTIF(课表!$AE$169:$AE$321,B298))+IF(COUNTIF(课表!$AF$169:$AF$321,B298)&gt;=2,1,COUNTIF(课表!$AF$169:$AF$321,B298))+IF(COUNTIF(课表!$AG$169:$AG$321,B298)&gt;=2,1,COUNTIF(课表!$AG$169:$AG$321,B298))+IF(COUNTIF(课表!$AH$169:$AH$321,B298)&gt;=2,1,COUNTIF(课表!$AH$169:$AH$321,B298)))*2</f>
        <v>0</v>
      </c>
      <c r="N298" s="25">
        <f t="shared" si="9"/>
        <v>8</v>
      </c>
    </row>
    <row r="299" ht="20.1" customHeight="1" spans="1:14">
      <c r="A299" s="22">
        <v>297</v>
      </c>
      <c r="B299" s="9" t="s">
        <v>1018</v>
      </c>
      <c r="C299" s="24" t="str">
        <f>VLOOKUP(B299,教师基础数据!$B$2:$G4704,3,FALSE)</f>
        <v>动科系</v>
      </c>
      <c r="D299" s="24" t="str">
        <f>VLOOKUP(B299,教师基础数据!$B$2:$G703,4,FALSE)</f>
        <v>外聘</v>
      </c>
      <c r="E299" s="24" t="str">
        <f>VLOOKUP(B299,教师基础数据!$B$2:$G4737,5,FALSE)</f>
        <v>兽医教研室</v>
      </c>
      <c r="F299" s="22">
        <f t="shared" si="8"/>
        <v>2</v>
      </c>
      <c r="G299" s="25">
        <f>(IF(COUNTIF(课表!$C$169:$C$321,B299)&gt;=2,1,COUNTIF(课表!$C$169:$C$321,B299))+IF(COUNTIF(课表!$D$169:$D$321,B299)&gt;=2,1,COUNTIF(课表!D$169:$D$321,B299))+IF(COUNTIF(课表!$E$170:$E$321,B299)&gt;=2,1,COUNTIF(课表!$E$170:$E$321,B299))+IF(COUNTIF(课表!$F$169:$F$321,B299)&gt;=2,1,COUNTIF(课表!$F$169:$F$321,B299)))*2</f>
        <v>0</v>
      </c>
      <c r="H299" s="25">
        <f>(IF(COUNTIF(课表!$H$169:$H$321,B299)&gt;=2,1,COUNTIF(课表!$H$169:$H$321,B299))+IF(COUNTIF(课表!$I$169:$I$321,B299)&gt;=2,1,COUNTIF(课表!$I$169:$I$321,B299))+IF(COUNTIF(课表!$J$169:$J$321,B299)&gt;=2,1,COUNTIF(课表!$J$169:$J$321,B299))+IF(COUNTIF(课表!$K$169:$K$321,B299)&gt;=2,1,COUNTIF(课表!$K$170:$K$321,B299)))*2</f>
        <v>0</v>
      </c>
      <c r="I299" s="25">
        <f>(IF(COUNTIF(课表!$M$169:$M$321,B299)&gt;=2,1,COUNTIF(课表!$M$169:$M$321,B299))+IF(COUNTIF(课表!$N$169:$N$321,B299)&gt;=2,1,COUNTIF(课表!$N$169:$N$321,B299))+IF(COUNTIF(课表!$O$169:$O$321,B299)&gt;=2,1,COUNTIF(课表!$O$169:$O$321,B299))+IF(COUNTIF(课表!$P$169:$P$321,B299)&gt;=2,1,COUNTIF(课表!$P$169:$P$321,B299)))*2</f>
        <v>4</v>
      </c>
      <c r="J299" s="25">
        <f>(IF(COUNTIF(课表!$R$169:$R$321,B299)&gt;=2,1,COUNTIF(课表!$R$169:$R$321,B299))+IF(COUNTIF(课表!$S$169:$S$321,B299)&gt;=2,1,COUNTIF(课表!$S$169:$S$321,B299))+IF(COUNTIF(课表!$T$169:$T$321,B299)&gt;=2,1,COUNTIF(课表!$T$169:$T$321,B299))+IF(COUNTIF(课表!$U$169:$U$321,B299)&gt;=2,1,COUNTIF(课表!$U$169:$U$321,B299)))*2</f>
        <v>2</v>
      </c>
      <c r="K299" s="25">
        <f>(IF(COUNTIF(课表!$W$169:$W$321,B299)&gt;=2,1,COUNTIF(课表!$W$169:$W$321,B299))+IF(COUNTIF(课表!$X$169:$X$321,B299)&gt;=2,1,COUNTIF(课表!$X$169:$X$321,B299)))*2+(IF(COUNTIF(课表!$Y$169:$Y$321,B299)&gt;=2,1,COUNTIF(课表!$Y$169:$Y$321,B299))+IF(COUNTIF(课表!$Z$169:$Z$321,B299)&gt;=2,1,COUNTIF(课表!$Z$169:$Z$321,B299)))*2</f>
        <v>0</v>
      </c>
      <c r="L299" s="25">
        <f>(IF(COUNTIF(课表!$AA$169:$AA$321,B299)&gt;=2,1,COUNTIF(课表!$AA$169:$AA$321,B299))+IF(COUNTIF(课表!$AB$169:$AB$321,B299)&gt;=2,1,COUNTIF(课表!$AB$169:$AB$321,B299))+IF(COUNTIF(课表!$AC$169:$AC$321,B299)&gt;=2,1,COUNTIF(课表!$AC$169:$AC$321,B299))+IF(COUNTIF(课表!$AD$169:$AD$321,B299)&gt;=2,1,COUNTIF(课表!$AD$169:$AD$321,B299)))*2</f>
        <v>0</v>
      </c>
      <c r="M299" s="25">
        <f>(IF(COUNTIF(课表!$AE$169:$AE$321,B299)&gt;=2,1,COUNTIF(课表!$AE$169:$AE$321,B299))+IF(COUNTIF(课表!$AF$169:$AF$321,B299)&gt;=2,1,COUNTIF(课表!$AF$169:$AF$321,B299))+IF(COUNTIF(课表!$AG$169:$AG$321,B299)&gt;=2,1,COUNTIF(课表!$AG$169:$AG$321,B299))+IF(COUNTIF(课表!$AH$169:$AH$321,B299)&gt;=2,1,COUNTIF(课表!$AH$169:$AH$321,B299)))*2</f>
        <v>0</v>
      </c>
      <c r="N299" s="25">
        <f t="shared" si="9"/>
        <v>6</v>
      </c>
    </row>
    <row r="300" ht="20.1" customHeight="1" spans="1:14">
      <c r="A300" s="22">
        <v>298</v>
      </c>
      <c r="B300" s="9" t="s">
        <v>1059</v>
      </c>
      <c r="C300" s="24" t="str">
        <f>VLOOKUP(B300,教师基础数据!$B$2:$G4797,3,FALSE)</f>
        <v>动科系</v>
      </c>
      <c r="D300" s="24" t="str">
        <f>VLOOKUP(B300,教师基础数据!$B$2:$G719,4,FALSE)</f>
        <v>外聘</v>
      </c>
      <c r="E300" s="24" t="str">
        <f>VLOOKUP(B300,教师基础数据!$B$2:$G4752,5,FALSE)</f>
        <v>兽医教研室</v>
      </c>
      <c r="F300" s="22">
        <f t="shared" si="8"/>
        <v>1</v>
      </c>
      <c r="G300" s="25">
        <f>(IF(COUNTIF(课表!$C$169:$C$321,B300)&gt;=2,1,COUNTIF(课表!$C$169:$C$321,B300))+IF(COUNTIF(课表!$D$169:$D$321,B300)&gt;=2,1,COUNTIF(课表!D$169:$D$321,B300))+IF(COUNTIF(课表!$E$170:$E$321,B300)&gt;=2,1,COUNTIF(课表!$E$170:$E$321,B300))+IF(COUNTIF(课表!$F$169:$F$321,B300)&gt;=2,1,COUNTIF(课表!$F$169:$F$321,B300)))*2</f>
        <v>0</v>
      </c>
      <c r="H300" s="25">
        <f>(IF(COUNTIF(课表!$H$169:$H$321,B300)&gt;=2,1,COUNTIF(课表!$H$169:$H$321,B300))+IF(COUNTIF(课表!$I$169:$I$321,B300)&gt;=2,1,COUNTIF(课表!$I$169:$I$321,B300))+IF(COUNTIF(课表!$J$169:$J$321,B300)&gt;=2,1,COUNTIF(课表!$J$169:$J$321,B300))+IF(COUNTIF(课表!$K$169:$K$321,B300)&gt;=2,1,COUNTIF(课表!$K$170:$K$321,B300)))*2</f>
        <v>0</v>
      </c>
      <c r="I300" s="25">
        <f>(IF(COUNTIF(课表!$M$169:$M$321,B300)&gt;=2,1,COUNTIF(课表!$M$169:$M$321,B300))+IF(COUNTIF(课表!$N$169:$N$321,B300)&gt;=2,1,COUNTIF(课表!$N$169:$N$321,B300))+IF(COUNTIF(课表!$O$169:$O$321,B300)&gt;=2,1,COUNTIF(课表!$O$169:$O$321,B300))+IF(COUNTIF(课表!$P$169:$P$321,B300)&gt;=2,1,COUNTIF(课表!$P$169:$P$321,B300)))*2</f>
        <v>0</v>
      </c>
      <c r="J300" s="25">
        <f>(IF(COUNTIF(课表!$R$169:$R$321,B300)&gt;=2,1,COUNTIF(课表!$R$169:$R$321,B300))+IF(COUNTIF(课表!$S$169:$S$321,B300)&gt;=2,1,COUNTIF(课表!$S$169:$S$321,B300))+IF(COUNTIF(课表!$T$169:$T$321,B300)&gt;=2,1,COUNTIF(课表!$T$169:$T$321,B300))+IF(COUNTIF(课表!$U$169:$U$321,B300)&gt;=2,1,COUNTIF(课表!$U$169:$U$321,B300)))*2</f>
        <v>0</v>
      </c>
      <c r="K300" s="25">
        <f>(IF(COUNTIF(课表!$W$169:$W$321,B300)&gt;=2,1,COUNTIF(课表!$W$169:$W$321,B300))+IF(COUNTIF(课表!$X$169:$X$321,B300)&gt;=2,1,COUNTIF(课表!$X$169:$X$321,B300)))*2+(IF(COUNTIF(课表!$Y$169:$Y$321,B300)&gt;=2,1,COUNTIF(课表!$Y$169:$Y$321,B300))+IF(COUNTIF(课表!$Z$169:$Z$321,B300)&gt;=2,1,COUNTIF(课表!$Z$169:$Z$321,B300)))*2</f>
        <v>0</v>
      </c>
      <c r="L300" s="25">
        <f>(IF(COUNTIF(课表!$AA$169:$AA$321,B300)&gt;=2,1,COUNTIF(课表!$AA$169:$AA$321,B300))+IF(COUNTIF(课表!$AB$169:$AB$321,B300)&gt;=2,1,COUNTIF(课表!$AB$169:$AB$321,B300))+IF(COUNTIF(课表!$AC$169:$AC$321,B300)&gt;=2,1,COUNTIF(课表!$AC$169:$AC$321,B300))+IF(COUNTIF(课表!$AD$169:$AD$321,B300)&gt;=2,1,COUNTIF(课表!$AD$169:$AD$321,B300)))*2</f>
        <v>2</v>
      </c>
      <c r="M300" s="25">
        <f>(IF(COUNTIF(课表!$AE$169:$AE$321,B300)&gt;=2,1,COUNTIF(课表!$AE$169:$AE$321,B300))+IF(COUNTIF(课表!$AF$169:$AF$321,B300)&gt;=2,1,COUNTIF(课表!$AF$169:$AF$321,B300))+IF(COUNTIF(课表!$AG$169:$AG$321,B300)&gt;=2,1,COUNTIF(课表!$AG$169:$AG$321,B300))+IF(COUNTIF(课表!$AH$169:$AH$321,B300)&gt;=2,1,COUNTIF(课表!$AH$169:$AH$321,B300)))*2</f>
        <v>0</v>
      </c>
      <c r="N300" s="25">
        <f t="shared" si="9"/>
        <v>2</v>
      </c>
    </row>
    <row r="301" ht="20.1" customHeight="1" spans="1:14">
      <c r="A301" s="22">
        <v>299</v>
      </c>
      <c r="B301" s="9" t="s">
        <v>1015</v>
      </c>
      <c r="C301" s="24" t="str">
        <f>VLOOKUP(B301,教师基础数据!$B$2:$G4706,3,FALSE)</f>
        <v>动科系</v>
      </c>
      <c r="D301" s="24" t="str">
        <f>VLOOKUP(B301,教师基础数据!$B$2:$G705,4,FALSE)</f>
        <v>外聘</v>
      </c>
      <c r="E301" s="24" t="str">
        <f>VLOOKUP(B301,教师基础数据!$B$2:$G4739,5,FALSE)</f>
        <v>兽医教研室</v>
      </c>
      <c r="F301" s="22">
        <f t="shared" si="8"/>
        <v>1</v>
      </c>
      <c r="G301" s="25">
        <f>(IF(COUNTIF(课表!$C$169:$C$321,B301)&gt;=2,1,COUNTIF(课表!$C$169:$C$321,B301))+IF(COUNTIF(课表!$D$169:$D$321,B301)&gt;=2,1,COUNTIF(课表!D$169:$D$321,B301))+IF(COUNTIF(课表!$E$170:$E$321,B301)&gt;=2,1,COUNTIF(课表!$E$170:$E$321,B301))+IF(COUNTIF(课表!$F$169:$F$321,B301)&gt;=2,1,COUNTIF(课表!$F$169:$F$321,B301)))*2</f>
        <v>0</v>
      </c>
      <c r="H301" s="25">
        <f>(IF(COUNTIF(课表!$H$169:$H$321,B301)&gt;=2,1,COUNTIF(课表!$H$169:$H$321,B301))+IF(COUNTIF(课表!$I$169:$I$321,B301)&gt;=2,1,COUNTIF(课表!$I$169:$I$321,B301))+IF(COUNTIF(课表!$J$169:$J$321,B301)&gt;=2,1,COUNTIF(课表!$J$169:$J$321,B301))+IF(COUNTIF(课表!$K$169:$K$321,B301)&gt;=2,1,COUNTIF(课表!$K$170:$K$321,B301)))*2</f>
        <v>0</v>
      </c>
      <c r="I301" s="25">
        <f>(IF(COUNTIF(课表!$M$169:$M$321,B301)&gt;=2,1,COUNTIF(课表!$M$169:$M$321,B301))+IF(COUNTIF(课表!$N$169:$N$321,B301)&gt;=2,1,COUNTIF(课表!$N$169:$N$321,B301))+IF(COUNTIF(课表!$O$169:$O$321,B301)&gt;=2,1,COUNTIF(课表!$O$169:$O$321,B301))+IF(COUNTIF(课表!$P$169:$P$321,B301)&gt;=2,1,COUNTIF(课表!$P$169:$P$321,B301)))*2</f>
        <v>0</v>
      </c>
      <c r="J301" s="25">
        <f>(IF(COUNTIF(课表!$R$169:$R$321,B301)&gt;=2,1,COUNTIF(课表!$R$169:$R$321,B301))+IF(COUNTIF(课表!$S$169:$S$321,B301)&gt;=2,1,COUNTIF(课表!$S$169:$S$321,B301))+IF(COUNTIF(课表!$T$169:$T$321,B301)&gt;=2,1,COUNTIF(课表!$T$169:$T$321,B301))+IF(COUNTIF(课表!$U$169:$U$321,B301)&gt;=2,1,COUNTIF(课表!$U$169:$U$321,B301)))*2</f>
        <v>0</v>
      </c>
      <c r="K301" s="25">
        <f>(IF(COUNTIF(课表!$W$169:$W$321,B301)&gt;=2,1,COUNTIF(课表!$W$169:$W$321,B301))+IF(COUNTIF(课表!$X$169:$X$321,B301)&gt;=2,1,COUNTIF(课表!$X$169:$X$321,B301)))*2+(IF(COUNTIF(课表!$Y$169:$Y$321,B301)&gt;=2,1,COUNTIF(课表!$Y$169:$Y$321,B301))+IF(COUNTIF(课表!$Z$169:$Z$321,B301)&gt;=2,1,COUNTIF(课表!$Z$169:$Z$321,B301)))*2</f>
        <v>0</v>
      </c>
      <c r="L301" s="25">
        <f>(IF(COUNTIF(课表!$AA$169:$AA$321,B301)&gt;=2,1,COUNTIF(课表!$AA$169:$AA$321,B301))+IF(COUNTIF(课表!$AB$169:$AB$321,B301)&gt;=2,1,COUNTIF(课表!$AB$169:$AB$321,B301))+IF(COUNTIF(课表!$AC$169:$AC$321,B301)&gt;=2,1,COUNTIF(课表!$AC$169:$AC$321,B301))+IF(COUNTIF(课表!$AD$169:$AD$321,B301)&gt;=2,1,COUNTIF(课表!$AD$169:$AD$321,B301)))*2</f>
        <v>4</v>
      </c>
      <c r="M301" s="25">
        <f>(IF(COUNTIF(课表!$AE$169:$AE$321,B301)&gt;=2,1,COUNTIF(课表!$AE$169:$AE$321,B301))+IF(COUNTIF(课表!$AF$169:$AF$321,B301)&gt;=2,1,COUNTIF(课表!$AF$169:$AF$321,B301))+IF(COUNTIF(课表!$AG$169:$AG$321,B301)&gt;=2,1,COUNTIF(课表!$AG$169:$AG$321,B301))+IF(COUNTIF(课表!$AH$169:$AH$321,B301)&gt;=2,1,COUNTIF(课表!$AH$169:$AH$321,B301)))*2</f>
        <v>0</v>
      </c>
      <c r="N301" s="25">
        <f t="shared" si="9"/>
        <v>4</v>
      </c>
    </row>
    <row r="302" ht="20.1" customHeight="1" spans="1:14">
      <c r="A302" s="22">
        <v>300</v>
      </c>
      <c r="B302" s="9" t="s">
        <v>1621</v>
      </c>
      <c r="C302" s="24" t="str">
        <f>VLOOKUP(B302,教师基础数据!$B$2:$G4707,3,FALSE)</f>
        <v>环生系</v>
      </c>
      <c r="D302" s="24" t="str">
        <f>VLOOKUP(B302,教师基础数据!$B$2:$G706,4,FALSE)</f>
        <v>专职</v>
      </c>
      <c r="E302" s="24" t="str">
        <f>VLOOKUP(B302,教师基础数据!$B$2:$G4740,5,FALSE)</f>
        <v>种植教研室</v>
      </c>
      <c r="F302" s="22">
        <f t="shared" si="8"/>
        <v>0</v>
      </c>
      <c r="G302" s="25">
        <f>(IF(COUNTIF(课表!$C$169:$C$321,B302)&gt;=2,1,COUNTIF(课表!$C$169:$C$321,B302))+IF(COUNTIF(课表!$D$169:$D$321,B302)&gt;=2,1,COUNTIF(课表!D$169:$D$321,B302))+IF(COUNTIF(课表!$E$170:$E$321,B302)&gt;=2,1,COUNTIF(课表!$E$170:$E$321,B302))+IF(COUNTIF(课表!$F$169:$F$321,B302)&gt;=2,1,COUNTIF(课表!$F$169:$F$321,B302)))*2</f>
        <v>0</v>
      </c>
      <c r="H302" s="25">
        <f>(IF(COUNTIF(课表!$H$169:$H$321,B302)&gt;=2,1,COUNTIF(课表!$H$169:$H$321,B302))+IF(COUNTIF(课表!$I$169:$I$321,B302)&gt;=2,1,COUNTIF(课表!$I$169:$I$321,B302))+IF(COUNTIF(课表!$J$169:$J$321,B302)&gt;=2,1,COUNTIF(课表!$J$169:$J$321,B302))+IF(COUNTIF(课表!$K$169:$K$321,B302)&gt;=2,1,COUNTIF(课表!$K$170:$K$321,B302)))*2</f>
        <v>0</v>
      </c>
      <c r="I302" s="25">
        <f>(IF(COUNTIF(课表!$M$169:$M$321,B302)&gt;=2,1,COUNTIF(课表!$M$169:$M$321,B302))+IF(COUNTIF(课表!$N$169:$N$321,B302)&gt;=2,1,COUNTIF(课表!$N$169:$N$321,B302))+IF(COUNTIF(课表!$O$169:$O$321,B302)&gt;=2,1,COUNTIF(课表!$O$169:$O$321,B302))+IF(COUNTIF(课表!$P$169:$P$321,B302)&gt;=2,1,COUNTIF(课表!$P$169:$P$321,B302)))*2</f>
        <v>0</v>
      </c>
      <c r="J302" s="25">
        <f>(IF(COUNTIF(课表!$R$169:$R$321,B302)&gt;=2,1,COUNTIF(课表!$R$169:$R$321,B302))+IF(COUNTIF(课表!$S$169:$S$321,B302)&gt;=2,1,COUNTIF(课表!$S$169:$S$321,B302))+IF(COUNTIF(课表!$T$169:$T$321,B302)&gt;=2,1,COUNTIF(课表!$T$169:$T$321,B302))+IF(COUNTIF(课表!$U$169:$U$321,B302)&gt;=2,1,COUNTIF(课表!$U$169:$U$321,B302)))*2</f>
        <v>0</v>
      </c>
      <c r="K302" s="25">
        <f>(IF(COUNTIF(课表!$W$169:$W$321,B302)&gt;=2,1,COUNTIF(课表!$W$169:$W$321,B302))+IF(COUNTIF(课表!$X$169:$X$321,B302)&gt;=2,1,COUNTIF(课表!$X$169:$X$321,B302)))*2+(IF(COUNTIF(课表!$Y$169:$Y$321,B302)&gt;=2,1,COUNTIF(课表!$Y$169:$Y$321,B302))+IF(COUNTIF(课表!$Z$169:$Z$321,B302)&gt;=2,1,COUNTIF(课表!$Z$169:$Z$321,B302)))*2</f>
        <v>0</v>
      </c>
      <c r="L302" s="25">
        <f>(IF(COUNTIF(课表!$AA$169:$AA$321,B302)&gt;=2,1,COUNTIF(课表!$AA$169:$AA$321,B302))+IF(COUNTIF(课表!$AB$169:$AB$321,B302)&gt;=2,1,COUNTIF(课表!$AB$169:$AB$321,B302))+IF(COUNTIF(课表!$AC$169:$AC$321,B302)&gt;=2,1,COUNTIF(课表!$AC$169:$AC$321,B302))+IF(COUNTIF(课表!$AD$169:$AD$321,B302)&gt;=2,1,COUNTIF(课表!$AD$169:$AD$321,B302)))*2</f>
        <v>0</v>
      </c>
      <c r="M302" s="25">
        <f>(IF(COUNTIF(课表!$AE$169:$AE$321,B302)&gt;=2,1,COUNTIF(课表!$AE$169:$AE$321,B302))+IF(COUNTIF(课表!$AF$169:$AF$321,B302)&gt;=2,1,COUNTIF(课表!$AF$169:$AF$321,B302))+IF(COUNTIF(课表!$AG$169:$AG$321,B302)&gt;=2,1,COUNTIF(课表!$AG$169:$AG$321,B302))+IF(COUNTIF(课表!$AH$169:$AH$321,B302)&gt;=2,1,COUNTIF(课表!$AH$169:$AH$321,B302)))*2</f>
        <v>0</v>
      </c>
      <c r="N302" s="25">
        <f t="shared" si="9"/>
        <v>0</v>
      </c>
    </row>
    <row r="303" ht="20.1" customHeight="1" spans="1:14">
      <c r="A303" s="22">
        <v>301</v>
      </c>
      <c r="B303" s="9" t="s">
        <v>972</v>
      </c>
      <c r="C303" s="24" t="s">
        <v>1345</v>
      </c>
      <c r="D303" s="24" t="str">
        <f>VLOOKUP(B303,教师基础数据!$B$2:$G707,4,FALSE)</f>
        <v>专职</v>
      </c>
      <c r="E303" s="24" t="str">
        <f>VLOOKUP(B303,教师基础数据!$B$2:$G4741,5,FALSE)</f>
        <v>种植教研室</v>
      </c>
      <c r="F303" s="22">
        <f t="shared" si="8"/>
        <v>3</v>
      </c>
      <c r="G303" s="25">
        <f>(IF(COUNTIF(课表!$C$169:$C$321,B303)&gt;=2,1,COUNTIF(课表!$C$169:$C$321,B303))+IF(COUNTIF(课表!$D$169:$D$321,B303)&gt;=2,1,COUNTIF(课表!D$169:$D$321,B303))+IF(COUNTIF(课表!$E$170:$E$321,B303)&gt;=2,1,COUNTIF(课表!$E$170:$E$321,B303))+IF(COUNTIF(课表!$F$169:$F$321,B303)&gt;=2,1,COUNTIF(课表!$F$169:$F$321,B303)))*2</f>
        <v>0</v>
      </c>
      <c r="H303" s="25">
        <f>(IF(COUNTIF(课表!$H$169:$H$321,B303)&gt;=2,1,COUNTIF(课表!$H$169:$H$321,B303))+IF(COUNTIF(课表!$I$169:$I$321,B303)&gt;=2,1,COUNTIF(课表!$I$169:$I$321,B303))+IF(COUNTIF(课表!$J$169:$J$321,B303)&gt;=2,1,COUNTIF(课表!$J$169:$J$321,B303))+IF(COUNTIF(课表!$K$169:$K$321,B303)&gt;=2,1,COUNTIF(课表!$K$170:$K$321,B303)))*2</f>
        <v>4</v>
      </c>
      <c r="I303" s="25">
        <f>(IF(COUNTIF(课表!$M$169:$M$321,B303)&gt;=2,1,COUNTIF(课表!$M$169:$M$321,B303))+IF(COUNTIF(课表!$N$169:$N$321,B303)&gt;=2,1,COUNTIF(课表!$N$169:$N$321,B303))+IF(COUNTIF(课表!$O$169:$O$321,B303)&gt;=2,1,COUNTIF(课表!$O$169:$O$321,B303))+IF(COUNTIF(课表!$P$169:$P$321,B303)&gt;=2,1,COUNTIF(课表!$P$169:$P$321,B303)))*2</f>
        <v>4</v>
      </c>
      <c r="J303" s="25">
        <f>(IF(COUNTIF(课表!$R$169:$R$321,B303)&gt;=2,1,COUNTIF(课表!$R$169:$R$321,B303))+IF(COUNTIF(课表!$S$169:$S$321,B303)&gt;=2,1,COUNTIF(课表!$S$169:$S$321,B303))+IF(COUNTIF(课表!$T$169:$T$321,B303)&gt;=2,1,COUNTIF(课表!$T$169:$T$321,B303))+IF(COUNTIF(课表!$U$169:$U$321,B303)&gt;=2,1,COUNTIF(课表!$U$169:$U$321,B303)))*2</f>
        <v>0</v>
      </c>
      <c r="K303" s="25">
        <f>(IF(COUNTIF(课表!$W$169:$W$321,B303)&gt;=2,1,COUNTIF(课表!$W$169:$W$321,B303))+IF(COUNTIF(课表!$X$169:$X$321,B303)&gt;=2,1,COUNTIF(课表!$X$169:$X$321,B303)))*2+(IF(COUNTIF(课表!$Y$169:$Y$321,B303)&gt;=2,1,COUNTIF(课表!$Y$169:$Y$321,B303))+IF(COUNTIF(课表!$Z$169:$Z$321,B303)&gt;=2,1,COUNTIF(课表!$Z$169:$Z$321,B303)))*2</f>
        <v>4</v>
      </c>
      <c r="L303" s="25">
        <f>(IF(COUNTIF(课表!$AA$169:$AA$321,B303)&gt;=2,1,COUNTIF(课表!$AA$169:$AA$321,B303))+IF(COUNTIF(课表!$AB$169:$AB$321,B303)&gt;=2,1,COUNTIF(课表!$AB$169:$AB$321,B303))+IF(COUNTIF(课表!$AC$169:$AC$321,B303)&gt;=2,1,COUNTIF(课表!$AC$169:$AC$321,B303))+IF(COUNTIF(课表!$AD$169:$AD$321,B303)&gt;=2,1,COUNTIF(课表!$AD$169:$AD$321,B303)))*2</f>
        <v>0</v>
      </c>
      <c r="M303" s="25">
        <f>(IF(COUNTIF(课表!$AE$169:$AE$321,B303)&gt;=2,1,COUNTIF(课表!$AE$169:$AE$321,B303))+IF(COUNTIF(课表!$AF$169:$AF$321,B303)&gt;=2,1,COUNTIF(课表!$AF$169:$AF$321,B303))+IF(COUNTIF(课表!$AG$169:$AG$321,B303)&gt;=2,1,COUNTIF(课表!$AG$169:$AG$321,B303))+IF(COUNTIF(课表!$AH$169:$AH$321,B303)&gt;=2,1,COUNTIF(课表!$AH$169:$AH$321,B303)))*2</f>
        <v>0</v>
      </c>
      <c r="N303" s="25">
        <f t="shared" si="9"/>
        <v>12</v>
      </c>
    </row>
    <row r="304" ht="20.1" customHeight="1" spans="1:14">
      <c r="A304" s="22">
        <v>302</v>
      </c>
      <c r="B304" s="9" t="s">
        <v>1414</v>
      </c>
      <c r="C304" s="24" t="str">
        <f>VLOOKUP(B304,教师基础数据!$B$2:$G4830,3,FALSE)</f>
        <v>信艺系</v>
      </c>
      <c r="D304" s="24" t="str">
        <f>VLOOKUP(B304,教师基础数据!$B$2:$G675,4,FALSE)</f>
        <v>外聘</v>
      </c>
      <c r="E304" s="24" t="str">
        <f>VLOOKUP(B304,教师基础数据!$B$2:$G4708,5,FALSE)</f>
        <v>数媒教研室</v>
      </c>
      <c r="F304" s="22">
        <f t="shared" si="8"/>
        <v>3</v>
      </c>
      <c r="G304" s="25">
        <f>(IF(COUNTIF(课表!$C$169:$C$321,B304)&gt;=2,1,COUNTIF(课表!$C$169:$C$321,B304))+IF(COUNTIF(课表!$D$169:$D$321,B304)&gt;=2,1,COUNTIF(课表!D$169:$D$321,B304))+IF(COUNTIF(课表!$E$170:$E$321,B304)&gt;=2,1,COUNTIF(课表!$E$170:$E$321,B304))+IF(COUNTIF(课表!$F$169:$F$321,B304)&gt;=2,1,COUNTIF(课表!$F$169:$F$321,B304)))*2</f>
        <v>4</v>
      </c>
      <c r="H304" s="25">
        <f>(IF(COUNTIF(课表!$H$169:$H$321,B304)&gt;=2,1,COUNTIF(课表!$H$169:$H$321,B304))+IF(COUNTIF(课表!$I$169:$I$321,B304)&gt;=2,1,COUNTIF(课表!$I$169:$I$321,B304))+IF(COUNTIF(课表!$J$169:$J$321,B304)&gt;=2,1,COUNTIF(课表!$J$169:$J$321,B304))+IF(COUNTIF(课表!$K$169:$K$321,B304)&gt;=2,1,COUNTIF(课表!$K$170:$K$321,B304)))*2</f>
        <v>4</v>
      </c>
      <c r="I304" s="25">
        <f>(IF(COUNTIF(课表!$M$169:$M$321,B304)&gt;=2,1,COUNTIF(课表!$M$169:$M$321,B304))+IF(COUNTIF(课表!$N$169:$N$321,B304)&gt;=2,1,COUNTIF(课表!$N$169:$N$321,B304))+IF(COUNTIF(课表!$O$169:$O$321,B304)&gt;=2,1,COUNTIF(课表!$O$169:$O$321,B304))+IF(COUNTIF(课表!$P$169:$P$321,B304)&gt;=2,1,COUNTIF(课表!$P$169:$P$321,B304)))*2</f>
        <v>4</v>
      </c>
      <c r="J304" s="25">
        <f>(IF(COUNTIF(课表!$R$169:$R$321,B304)&gt;=2,1,COUNTIF(课表!$R$169:$R$321,B304))+IF(COUNTIF(课表!$S$169:$S$321,B304)&gt;=2,1,COUNTIF(课表!$S$169:$S$321,B304))+IF(COUNTIF(课表!$T$169:$T$321,B304)&gt;=2,1,COUNTIF(课表!$T$169:$T$321,B304))+IF(COUNTIF(课表!$U$169:$U$321,B304)&gt;=2,1,COUNTIF(课表!$U$169:$U$321,B304)))*2</f>
        <v>0</v>
      </c>
      <c r="K304" s="25">
        <f>(IF(COUNTIF(课表!$W$169:$W$321,B304)&gt;=2,1,COUNTIF(课表!$W$169:$W$321,B304))+IF(COUNTIF(课表!$X$169:$X$321,B304)&gt;=2,1,COUNTIF(课表!$X$169:$X$321,B304)))*2+(IF(COUNTIF(课表!$Y$169:$Y$321,B304)&gt;=2,1,COUNTIF(课表!$Y$169:$Y$321,B304))+IF(COUNTIF(课表!$Z$169:$Z$321,B304)&gt;=2,1,COUNTIF(课表!$Z$169:$Z$321,B304)))*2</f>
        <v>0</v>
      </c>
      <c r="L304" s="25">
        <f>(IF(COUNTIF(课表!$AA$169:$AA$321,B304)&gt;=2,1,COUNTIF(课表!$AA$169:$AA$321,B304))+IF(COUNTIF(课表!$AB$169:$AB$321,B304)&gt;=2,1,COUNTIF(课表!$AB$169:$AB$321,B304))+IF(COUNTIF(课表!$AC$169:$AC$321,B304)&gt;=2,1,COUNTIF(课表!$AC$169:$AC$321,B304))+IF(COUNTIF(课表!$AD$169:$AD$321,B304)&gt;=2,1,COUNTIF(课表!$AD$169:$AD$321,B304)))*2</f>
        <v>0</v>
      </c>
      <c r="M304" s="25">
        <f>(IF(COUNTIF(课表!$AE$169:$AE$321,B304)&gt;=2,1,COUNTIF(课表!$AE$169:$AE$321,B304))+IF(COUNTIF(课表!$AF$169:$AF$321,B304)&gt;=2,1,COUNTIF(课表!$AF$169:$AF$321,B304))+IF(COUNTIF(课表!$AG$169:$AG$321,B304)&gt;=2,1,COUNTIF(课表!$AG$169:$AG$321,B304))+IF(COUNTIF(课表!$AH$169:$AH$321,B304)&gt;=2,1,COUNTIF(课表!$AH$169:$AH$321,B304)))*2</f>
        <v>0</v>
      </c>
      <c r="N304" s="25">
        <f t="shared" si="9"/>
        <v>12</v>
      </c>
    </row>
    <row r="305" ht="20.1" customHeight="1" spans="1:14">
      <c r="A305" s="22">
        <v>303</v>
      </c>
      <c r="B305" s="9" t="s">
        <v>1121</v>
      </c>
      <c r="C305" s="24" t="str">
        <f>VLOOKUP(B305,教师基础数据!$B$2:$G4831,3,FALSE)</f>
        <v>信艺系</v>
      </c>
      <c r="D305" s="24" t="str">
        <f>VLOOKUP(B305,教师基础数据!$B$2:$G676,4,FALSE)</f>
        <v>专职</v>
      </c>
      <c r="E305" s="24" t="str">
        <f>VLOOKUP(B305,教师基础数据!$B$2:$G4709,5,FALSE)</f>
        <v>室内教研室</v>
      </c>
      <c r="F305" s="22">
        <f t="shared" si="8"/>
        <v>3</v>
      </c>
      <c r="G305" s="25">
        <f>(IF(COUNTIF(课表!$C$169:$C$321,B305)&gt;=2,1,COUNTIF(课表!$C$169:$C$321,B305))+IF(COUNTIF(课表!$D$169:$D$321,B305)&gt;=2,1,COUNTIF(课表!D$169:$D$321,B305))+IF(COUNTIF(课表!$E$170:$E$321,B305)&gt;=2,1,COUNTIF(课表!$E$170:$E$321,B305))+IF(COUNTIF(课表!$F$169:$F$321,B305)&gt;=2,1,COUNTIF(课表!$F$169:$F$321,B305)))*2</f>
        <v>0</v>
      </c>
      <c r="H305" s="25">
        <f>(IF(COUNTIF(课表!$H$169:$H$321,B305)&gt;=2,1,COUNTIF(课表!$H$169:$H$321,B305))+IF(COUNTIF(课表!$I$169:$I$321,B305)&gt;=2,1,COUNTIF(课表!$I$169:$I$321,B305))+IF(COUNTIF(课表!$J$169:$J$321,B305)&gt;=2,1,COUNTIF(课表!$J$169:$J$321,B305))+IF(COUNTIF(课表!$K$169:$K$321,B305)&gt;=2,1,COUNTIF(课表!$K$170:$K$321,B305)))*2</f>
        <v>4</v>
      </c>
      <c r="I305" s="25">
        <f>(IF(COUNTIF(课表!$M$169:$M$321,B305)&gt;=2,1,COUNTIF(课表!$M$169:$M$321,B305))+IF(COUNTIF(课表!$N$169:$N$321,B305)&gt;=2,1,COUNTIF(课表!$N$169:$N$321,B305))+IF(COUNTIF(课表!$O$169:$O$321,B305)&gt;=2,1,COUNTIF(课表!$O$169:$O$321,B305))+IF(COUNTIF(课表!$P$169:$P$321,B305)&gt;=2,1,COUNTIF(课表!$P$169:$P$321,B305)))*2</f>
        <v>0</v>
      </c>
      <c r="J305" s="25">
        <f>(IF(COUNTIF(课表!$R$169:$R$321,B305)&gt;=2,1,COUNTIF(课表!$R$169:$R$321,B305))+IF(COUNTIF(课表!$S$169:$S$321,B305)&gt;=2,1,COUNTIF(课表!$S$169:$S$321,B305))+IF(COUNTIF(课表!$T$169:$T$321,B305)&gt;=2,1,COUNTIF(课表!$T$169:$T$321,B305))+IF(COUNTIF(课表!$U$169:$U$321,B305)&gt;=2,1,COUNTIF(课表!$U$169:$U$321,B305)))*2</f>
        <v>4</v>
      </c>
      <c r="K305" s="25">
        <f>(IF(COUNTIF(课表!$W$169:$W$321,B305)&gt;=2,1,COUNTIF(课表!$W$169:$W$321,B305))+IF(COUNTIF(课表!$X$169:$X$321,B305)&gt;=2,1,COUNTIF(课表!$X$169:$X$321,B305)))*2+(IF(COUNTIF(课表!$Y$169:$Y$321,B305)&gt;=2,1,COUNTIF(课表!$Y$169:$Y$321,B305))+IF(COUNTIF(课表!$Z$169:$Z$321,B305)&gt;=2,1,COUNTIF(课表!$Z$169:$Z$321,B305)))*2</f>
        <v>0</v>
      </c>
      <c r="L305" s="25">
        <f>(IF(COUNTIF(课表!$AA$169:$AA$321,B305)&gt;=2,1,COUNTIF(课表!$AA$169:$AA$321,B305))+IF(COUNTIF(课表!$AB$169:$AB$321,B305)&gt;=2,1,COUNTIF(课表!$AB$169:$AB$321,B305))+IF(COUNTIF(课表!$AC$169:$AC$321,B305)&gt;=2,1,COUNTIF(课表!$AC$169:$AC$321,B305))+IF(COUNTIF(课表!$AD$169:$AD$321,B305)&gt;=2,1,COUNTIF(课表!$AD$169:$AD$321,B305)))*2</f>
        <v>4</v>
      </c>
      <c r="M305" s="25">
        <f>(IF(COUNTIF(课表!$AE$169:$AE$321,B305)&gt;=2,1,COUNTIF(课表!$AE$169:$AE$321,B305))+IF(COUNTIF(课表!$AF$169:$AF$321,B305)&gt;=2,1,COUNTIF(课表!$AF$169:$AF$321,B305))+IF(COUNTIF(课表!$AG$169:$AG$321,B305)&gt;=2,1,COUNTIF(课表!$AG$169:$AG$321,B305))+IF(COUNTIF(课表!$AH$169:$AH$321,B305)&gt;=2,1,COUNTIF(课表!$AH$169:$AH$321,B305)))*2</f>
        <v>0</v>
      </c>
      <c r="N305" s="25">
        <f t="shared" si="9"/>
        <v>12</v>
      </c>
    </row>
    <row r="306" ht="20.1" customHeight="1" spans="1:14">
      <c r="A306" s="22">
        <v>304</v>
      </c>
      <c r="B306" s="9" t="s">
        <v>998</v>
      </c>
      <c r="C306" s="24" t="str">
        <f>VLOOKUP(B306,教师基础数据!$B$2:$G4803,3,FALSE)</f>
        <v>动科系</v>
      </c>
      <c r="D306" s="24" t="str">
        <f>VLOOKUP(B306,教师基础数据!$B$2:$G677,4,FALSE)</f>
        <v>专职</v>
      </c>
      <c r="E306" s="24" t="str">
        <f>VLOOKUP(B306,教师基础数据!$B$2:$G4744,5,FALSE)</f>
        <v>兽医教研室</v>
      </c>
      <c r="F306" s="22">
        <f t="shared" si="8"/>
        <v>4</v>
      </c>
      <c r="G306" s="25">
        <f>(IF(COUNTIF(课表!$C$169:$C$321,B306)&gt;=2,1,COUNTIF(课表!$C$169:$C$321,B306))+IF(COUNTIF(课表!$D$169:$D$321,B306)&gt;=2,1,COUNTIF(课表!D$169:$D$321,B306))+IF(COUNTIF(课表!$E$170:$E$321,B306)&gt;=2,1,COUNTIF(课表!$E$170:$E$321,B306))+IF(COUNTIF(课表!$F$169:$F$321,B306)&gt;=2,1,COUNTIF(课表!$F$169:$F$321,B306)))*2</f>
        <v>0</v>
      </c>
      <c r="H306" s="25">
        <f>(IF(COUNTIF(课表!$H$169:$H$321,B306)&gt;=2,1,COUNTIF(课表!$H$169:$H$321,B306))+IF(COUNTIF(课表!$I$169:$I$321,B306)&gt;=2,1,COUNTIF(课表!$I$169:$I$321,B306))+IF(COUNTIF(课表!$J$169:$J$321,B306)&gt;=2,1,COUNTIF(课表!$J$169:$J$321,B306))+IF(COUNTIF(课表!$K$169:$K$321,B306)&gt;=2,1,COUNTIF(课表!$K$170:$K$321,B306)))*2</f>
        <v>4</v>
      </c>
      <c r="I306" s="25">
        <f>(IF(COUNTIF(课表!$M$169:$M$321,B306)&gt;=2,1,COUNTIF(课表!$M$169:$M$321,B306))+IF(COUNTIF(课表!$N$169:$N$321,B306)&gt;=2,1,COUNTIF(课表!$N$169:$N$321,B306))+IF(COUNTIF(课表!$O$169:$O$321,B306)&gt;=2,1,COUNTIF(课表!$O$169:$O$321,B306))+IF(COUNTIF(课表!$P$169:$P$321,B306)&gt;=2,1,COUNTIF(课表!$P$169:$P$321,B306)))*2</f>
        <v>4</v>
      </c>
      <c r="J306" s="25">
        <f>(IF(COUNTIF(课表!$R$169:$R$321,B306)&gt;=2,1,COUNTIF(课表!$R$169:$R$321,B306))+IF(COUNTIF(课表!$S$169:$S$321,B306)&gt;=2,1,COUNTIF(课表!$S$169:$S$321,B306))+IF(COUNTIF(课表!$T$169:$T$321,B306)&gt;=2,1,COUNTIF(课表!$T$169:$T$321,B306))+IF(COUNTIF(课表!$U$169:$U$321,B306)&gt;=2,1,COUNTIF(课表!$U$169:$U$321,B306)))*2</f>
        <v>4</v>
      </c>
      <c r="K306" s="25">
        <f>(IF(COUNTIF(课表!$W$169:$W$321,B306)&gt;=2,1,COUNTIF(课表!$W$169:$W$321,B306))+IF(COUNTIF(课表!$X$169:$X$321,B306)&gt;=2,1,COUNTIF(课表!$X$169:$X$321,B306)))*2+(IF(COUNTIF(课表!$Y$169:$Y$321,B306)&gt;=2,1,COUNTIF(课表!$Y$169:$Y$321,B306))+IF(COUNTIF(课表!$Z$169:$Z$321,B306)&gt;=2,1,COUNTIF(课表!$Z$169:$Z$321,B306)))*2</f>
        <v>0</v>
      </c>
      <c r="L306" s="25">
        <f>(IF(COUNTIF(课表!$AA$169:$AA$321,B306)&gt;=2,1,COUNTIF(课表!$AA$169:$AA$321,B306))+IF(COUNTIF(课表!$AB$169:$AB$321,B306)&gt;=2,1,COUNTIF(课表!$AB$169:$AB$321,B306))+IF(COUNTIF(课表!$AC$169:$AC$321,B306)&gt;=2,1,COUNTIF(课表!$AC$169:$AC$321,B306))+IF(COUNTIF(课表!$AD$169:$AD$321,B306)&gt;=2,1,COUNTIF(课表!$AD$169:$AD$321,B306)))*2</f>
        <v>6</v>
      </c>
      <c r="M306" s="25">
        <f>(IF(COUNTIF(课表!$AE$169:$AE$321,B306)&gt;=2,1,COUNTIF(课表!$AE$169:$AE$321,B306))+IF(COUNTIF(课表!$AF$169:$AF$321,B306)&gt;=2,1,COUNTIF(课表!$AF$169:$AF$321,B306))+IF(COUNTIF(课表!$AG$169:$AG$321,B306)&gt;=2,1,COUNTIF(课表!$AG$169:$AG$321,B306))+IF(COUNTIF(课表!$AH$169:$AH$321,B306)&gt;=2,1,COUNTIF(课表!$AH$169:$AH$321,B306)))*2</f>
        <v>0</v>
      </c>
      <c r="N306" s="25">
        <f t="shared" si="9"/>
        <v>18</v>
      </c>
    </row>
    <row r="307" ht="20.1" customHeight="1" spans="1:14">
      <c r="A307" s="22">
        <v>305</v>
      </c>
      <c r="B307" s="9" t="s">
        <v>1003</v>
      </c>
      <c r="C307" s="24" t="str">
        <f>VLOOKUP(B307,教师基础数据!$B$2:$G4804,3,FALSE)</f>
        <v>思政部</v>
      </c>
      <c r="D307" s="24" t="str">
        <f>VLOOKUP(B307,教师基础数据!$B$2:$G678,4,FALSE)</f>
        <v>兼职</v>
      </c>
      <c r="E307" s="24" t="str">
        <f>VLOOKUP(B307,教师基础数据!$B$2:$G4745,5,FALSE)</f>
        <v>大学生思想政治理论课教研室</v>
      </c>
      <c r="F307" s="22">
        <f t="shared" si="8"/>
        <v>3</v>
      </c>
      <c r="G307" s="25">
        <f>(IF(COUNTIF(课表!$C$169:$C$321,B307)&gt;=2,1,COUNTIF(课表!$C$169:$C$321,B307))+IF(COUNTIF(课表!$D$169:$D$321,B307)&gt;=2,1,COUNTIF(课表!D$169:$D$321,B307))+IF(COUNTIF(课表!$E$170:$E$321,B307)&gt;=2,1,COUNTIF(课表!$E$170:$E$321,B307))+IF(COUNTIF(课表!$F$169:$F$321,B307)&gt;=2,1,COUNTIF(课表!$F$169:$F$321,B307)))*2</f>
        <v>4</v>
      </c>
      <c r="H307" s="25">
        <f>(IF(COUNTIF(课表!$H$169:$H$321,B307)&gt;=2,1,COUNTIF(课表!$H$169:$H$321,B307))+IF(COUNTIF(课表!$I$169:$I$321,B307)&gt;=2,1,COUNTIF(课表!$I$169:$I$321,B307))+IF(COUNTIF(课表!$J$169:$J$321,B307)&gt;=2,1,COUNTIF(课表!$J$169:$J$321,B307))+IF(COUNTIF(课表!$K$169:$K$321,B307)&gt;=2,1,COUNTIF(课表!$K$170:$K$321,B307)))*2</f>
        <v>0</v>
      </c>
      <c r="I307" s="25">
        <f>(IF(COUNTIF(课表!$M$169:$M$321,B307)&gt;=2,1,COUNTIF(课表!$M$169:$M$321,B307))+IF(COUNTIF(课表!$N$169:$N$321,B307)&gt;=2,1,COUNTIF(课表!$N$169:$N$321,B307))+IF(COUNTIF(课表!$O$169:$O$321,B307)&gt;=2,1,COUNTIF(课表!$O$169:$O$321,B307))+IF(COUNTIF(课表!$P$169:$P$321,B307)&gt;=2,1,COUNTIF(课表!$P$169:$P$321,B307)))*2</f>
        <v>0</v>
      </c>
      <c r="J307" s="25">
        <f>(IF(COUNTIF(课表!$R$169:$R$321,B307)&gt;=2,1,COUNTIF(课表!$R$169:$R$321,B307))+IF(COUNTIF(课表!$S$169:$S$321,B307)&gt;=2,1,COUNTIF(课表!$S$169:$S$321,B307))+IF(COUNTIF(课表!$T$169:$T$321,B307)&gt;=2,1,COUNTIF(课表!$T$169:$T$321,B307))+IF(COUNTIF(课表!$U$169:$U$321,B307)&gt;=2,1,COUNTIF(课表!$U$169:$U$321,B307)))*2</f>
        <v>2</v>
      </c>
      <c r="K307" s="25">
        <f>(IF(COUNTIF(课表!$W$169:$W$321,B307)&gt;=2,1,COUNTIF(课表!$W$169:$W$321,B307))+IF(COUNTIF(课表!$X$169:$X$321,B307)&gt;=2,1,COUNTIF(课表!$X$169:$X$321,B307)))*2+(IF(COUNTIF(课表!$Y$169:$Y$321,B307)&gt;=2,1,COUNTIF(课表!$Y$169:$Y$321,B307))+IF(COUNTIF(课表!$Z$169:$Z$321,B307)&gt;=2,1,COUNTIF(课表!$Z$169:$Z$321,B307)))*2</f>
        <v>0</v>
      </c>
      <c r="L307" s="25">
        <f>(IF(COUNTIF(课表!$AA$169:$AA$321,B307)&gt;=2,1,COUNTIF(课表!$AA$169:$AA$321,B307))+IF(COUNTIF(课表!$AB$169:$AB$321,B307)&gt;=2,1,COUNTIF(课表!$AB$169:$AB$321,B307))+IF(COUNTIF(课表!$AC$169:$AC$321,B307)&gt;=2,1,COUNTIF(课表!$AC$169:$AC$321,B307))+IF(COUNTIF(课表!$AD$169:$AD$321,B307)&gt;=2,1,COUNTIF(课表!$AD$169:$AD$321,B307)))*2</f>
        <v>2</v>
      </c>
      <c r="M307" s="25">
        <f>(IF(COUNTIF(课表!$AE$169:$AE$321,B307)&gt;=2,1,COUNTIF(课表!$AE$169:$AE$321,B307))+IF(COUNTIF(课表!$AF$169:$AF$321,B307)&gt;=2,1,COUNTIF(课表!$AF$169:$AF$321,B307))+IF(COUNTIF(课表!$AG$169:$AG$321,B307)&gt;=2,1,COUNTIF(课表!$AG$169:$AG$321,B307))+IF(COUNTIF(课表!$AH$169:$AH$321,B307)&gt;=2,1,COUNTIF(课表!$AH$169:$AH$321,B307)))*2</f>
        <v>0</v>
      </c>
      <c r="N307" s="25">
        <f t="shared" si="9"/>
        <v>8</v>
      </c>
    </row>
    <row r="308" ht="20.1" customHeight="1" spans="1:14">
      <c r="A308" s="22">
        <v>306</v>
      </c>
      <c r="B308" s="9" t="s">
        <v>977</v>
      </c>
      <c r="C308" s="24" t="str">
        <f>VLOOKUP(B308,教师基础数据!$B$2:$G4805,3,FALSE)</f>
        <v>思政部</v>
      </c>
      <c r="D308" s="24" t="str">
        <f>VLOOKUP(B308,教师基础数据!$B$2:$G679,4,FALSE)</f>
        <v>兼职</v>
      </c>
      <c r="E308" s="24" t="str">
        <f>VLOOKUP(B308,教师基础数据!$B$2:$G4746,5,FALSE)</f>
        <v>大学生思想政治理论课教研室</v>
      </c>
      <c r="F308" s="22">
        <f t="shared" si="8"/>
        <v>2</v>
      </c>
      <c r="G308" s="25">
        <f>(IF(COUNTIF(课表!$C$169:$C$321,B308)&gt;=2,1,COUNTIF(课表!$C$169:$C$321,B308))+IF(COUNTIF(课表!$D$169:$D$321,B308)&gt;=2,1,COUNTIF(课表!D$169:$D$321,B308))+IF(COUNTIF(课表!$E$170:$E$321,B308)&gt;=2,1,COUNTIF(课表!$E$170:$E$321,B308))+IF(COUNTIF(课表!$F$169:$F$321,B308)&gt;=2,1,COUNTIF(课表!$F$169:$F$321,B308)))*2</f>
        <v>2</v>
      </c>
      <c r="H308" s="25">
        <f>(IF(COUNTIF(课表!$H$169:$H$321,B308)&gt;=2,1,COUNTIF(课表!$H$169:$H$321,B308))+IF(COUNTIF(课表!$I$169:$I$321,B308)&gt;=2,1,COUNTIF(课表!$I$169:$I$321,B308))+IF(COUNTIF(课表!$J$169:$J$321,B308)&gt;=2,1,COUNTIF(课表!$J$169:$J$321,B308))+IF(COUNTIF(课表!$K$169:$K$321,B308)&gt;=2,1,COUNTIF(课表!$K$170:$K$321,B308)))*2</f>
        <v>0</v>
      </c>
      <c r="I308" s="25">
        <f>(IF(COUNTIF(课表!$M$169:$M$321,B308)&gt;=2,1,COUNTIF(课表!$M$169:$M$321,B308))+IF(COUNTIF(课表!$N$169:$N$321,B308)&gt;=2,1,COUNTIF(课表!$N$169:$N$321,B308))+IF(COUNTIF(课表!$O$169:$O$321,B308)&gt;=2,1,COUNTIF(课表!$O$169:$O$321,B308))+IF(COUNTIF(课表!$P$169:$P$321,B308)&gt;=2,1,COUNTIF(课表!$P$169:$P$321,B308)))*2</f>
        <v>0</v>
      </c>
      <c r="J308" s="25">
        <f>(IF(COUNTIF(课表!$R$169:$R$321,B308)&gt;=2,1,COUNTIF(课表!$R$169:$R$321,B308))+IF(COUNTIF(课表!$S$169:$S$321,B308)&gt;=2,1,COUNTIF(课表!$S$169:$S$321,B308))+IF(COUNTIF(课表!$T$169:$T$321,B308)&gt;=2,1,COUNTIF(课表!$T$169:$T$321,B308))+IF(COUNTIF(课表!$U$169:$U$321,B308)&gt;=2,1,COUNTIF(课表!$U$169:$U$321,B308)))*2</f>
        <v>0</v>
      </c>
      <c r="K308" s="25">
        <f>(IF(COUNTIF(课表!$W$169:$W$321,B308)&gt;=2,1,COUNTIF(课表!$W$169:$W$321,B308))+IF(COUNTIF(课表!$X$169:$X$321,B308)&gt;=2,1,COUNTIF(课表!$X$169:$X$321,B308)))*2+(IF(COUNTIF(课表!$Y$169:$Y$321,B308)&gt;=2,1,COUNTIF(课表!$Y$169:$Y$321,B308))+IF(COUNTIF(课表!$Z$169:$Z$321,B308)&gt;=2,1,COUNTIF(课表!$Z$169:$Z$321,B308)))*2</f>
        <v>4</v>
      </c>
      <c r="L308" s="25">
        <f>(IF(COUNTIF(课表!$AA$169:$AA$321,B308)&gt;=2,1,COUNTIF(课表!$AA$169:$AA$321,B308))+IF(COUNTIF(课表!$AB$169:$AB$321,B308)&gt;=2,1,COUNTIF(课表!$AB$169:$AB$321,B308))+IF(COUNTIF(课表!$AC$169:$AC$321,B308)&gt;=2,1,COUNTIF(课表!$AC$169:$AC$321,B308))+IF(COUNTIF(课表!$AD$169:$AD$321,B308)&gt;=2,1,COUNTIF(课表!$AD$169:$AD$321,B308)))*2</f>
        <v>0</v>
      </c>
      <c r="M308" s="25">
        <f>(IF(COUNTIF(课表!$AE$169:$AE$321,B308)&gt;=2,1,COUNTIF(课表!$AE$169:$AE$321,B308))+IF(COUNTIF(课表!$AF$169:$AF$321,B308)&gt;=2,1,COUNTIF(课表!$AF$169:$AF$321,B308))+IF(COUNTIF(课表!$AG$169:$AG$321,B308)&gt;=2,1,COUNTIF(课表!$AG$169:$AG$321,B308))+IF(COUNTIF(课表!$AH$169:$AH$321,B308)&gt;=2,1,COUNTIF(课表!$AH$169:$AH$321,B308)))*2</f>
        <v>0</v>
      </c>
      <c r="N308" s="25">
        <f t="shared" si="9"/>
        <v>6</v>
      </c>
    </row>
    <row r="309" ht="20.1" customHeight="1" spans="1:14">
      <c r="A309" s="22">
        <v>308</v>
      </c>
      <c r="B309" s="9" t="s">
        <v>1025</v>
      </c>
      <c r="C309" s="24" t="str">
        <f>VLOOKUP(B309,教师基础数据!$B$2:$G4799,3,FALSE)</f>
        <v>动科系</v>
      </c>
      <c r="D309" s="24" t="str">
        <f>VLOOKUP(B309,教师基础数据!$B$2:$G721,4,FALSE)</f>
        <v>外聘</v>
      </c>
      <c r="E309" s="24" t="str">
        <f>VLOOKUP(B309,教师基础数据!$B$2:$G4754,5,FALSE)</f>
        <v>兽医教研室</v>
      </c>
      <c r="F309" s="22">
        <f t="shared" si="8"/>
        <v>1</v>
      </c>
      <c r="G309" s="25">
        <f>(IF(COUNTIF(课表!$C$169:$C$321,B309)&gt;=2,1,COUNTIF(课表!$C$169:$C$321,B309))+IF(COUNTIF(课表!$D$169:$D$321,B309)&gt;=2,1,COUNTIF(课表!D$169:$D$321,B309))+IF(COUNTIF(课表!$E$170:$E$321,B309)&gt;=2,1,COUNTIF(课表!$E$170:$E$321,B309))+IF(COUNTIF(课表!$F$169:$F$321,B309)&gt;=2,1,COUNTIF(课表!$F$169:$F$321,B309)))*2</f>
        <v>0</v>
      </c>
      <c r="H309" s="25">
        <f>(IF(COUNTIF(课表!$H$169:$H$321,B309)&gt;=2,1,COUNTIF(课表!$H$169:$H$321,B309))+IF(COUNTIF(课表!$I$169:$I$321,B309)&gt;=2,1,COUNTIF(课表!$I$169:$I$321,B309))+IF(COUNTIF(课表!$J$169:$J$321,B309)&gt;=2,1,COUNTIF(课表!$J$169:$J$321,B309))+IF(COUNTIF(课表!$K$169:$K$321,B309)&gt;=2,1,COUNTIF(课表!$K$170:$K$321,B309)))*2</f>
        <v>0</v>
      </c>
      <c r="I309" s="25">
        <f>(IF(COUNTIF(课表!$M$169:$M$321,B309)&gt;=2,1,COUNTIF(课表!$M$169:$M$321,B309))+IF(COUNTIF(课表!$N$169:$N$321,B309)&gt;=2,1,COUNTIF(课表!$N$169:$N$321,B309))+IF(COUNTIF(课表!$O$169:$O$321,B309)&gt;=2,1,COUNTIF(课表!$O$169:$O$321,B309))+IF(COUNTIF(课表!$P$169:$P$321,B309)&gt;=2,1,COUNTIF(课表!$P$169:$P$321,B309)))*2</f>
        <v>0</v>
      </c>
      <c r="J309" s="25">
        <f>(IF(COUNTIF(课表!$R$169:$R$321,B309)&gt;=2,1,COUNTIF(课表!$R$169:$R$321,B309))+IF(COUNTIF(课表!$S$169:$S$321,B309)&gt;=2,1,COUNTIF(课表!$S$169:$S$321,B309))+IF(COUNTIF(课表!$T$169:$T$321,B309)&gt;=2,1,COUNTIF(课表!$T$169:$T$321,B309))+IF(COUNTIF(课表!$U$169:$U$321,B309)&gt;=2,1,COUNTIF(课表!$U$169:$U$321,B309)))*2</f>
        <v>2</v>
      </c>
      <c r="K309" s="25">
        <f>(IF(COUNTIF(课表!$W$169:$W$321,B309)&gt;=2,1,COUNTIF(课表!$W$169:$W$321,B309))+IF(COUNTIF(课表!$X$169:$X$321,B309)&gt;=2,1,COUNTIF(课表!$X$169:$X$321,B309)))*2+(IF(COUNTIF(课表!$Y$169:$Y$321,B309)&gt;=2,1,COUNTIF(课表!$Y$169:$Y$321,B309))+IF(COUNTIF(课表!$Z$169:$Z$321,B309)&gt;=2,1,COUNTIF(课表!$Z$169:$Z$321,B309)))*2</f>
        <v>0</v>
      </c>
      <c r="L309" s="25">
        <f>(IF(COUNTIF(课表!$AA$169:$AA$321,B309)&gt;=2,1,COUNTIF(课表!$AA$169:$AA$321,B309))+IF(COUNTIF(课表!$AB$169:$AB$321,B309)&gt;=2,1,COUNTIF(课表!$AB$169:$AB$321,B309))+IF(COUNTIF(课表!$AC$169:$AC$321,B309)&gt;=2,1,COUNTIF(课表!$AC$169:$AC$321,B309))+IF(COUNTIF(课表!$AD$169:$AD$321,B309)&gt;=2,1,COUNTIF(课表!$AD$169:$AD$321,B309)))*2</f>
        <v>0</v>
      </c>
      <c r="M309" s="25">
        <f>(IF(COUNTIF(课表!$AE$169:$AE$321,B309)&gt;=2,1,COUNTIF(课表!$AE$169:$AE$321,B309))+IF(COUNTIF(课表!$AF$169:$AF$321,B309)&gt;=2,1,COUNTIF(课表!$AF$169:$AF$321,B309))+IF(COUNTIF(课表!$AG$169:$AG$321,B309)&gt;=2,1,COUNTIF(课表!$AG$169:$AG$321,B309))+IF(COUNTIF(课表!$AH$169:$AH$321,B309)&gt;=2,1,COUNTIF(课表!$AH$169:$AH$321,B309)))*2</f>
        <v>0</v>
      </c>
      <c r="N309" s="25">
        <f t="shared" si="9"/>
        <v>2</v>
      </c>
    </row>
    <row r="310" s="12" customFormat="1" customHeight="1" spans="2:14">
      <c r="B310" s="32">
        <f>COUNTA(B3:B309)</f>
        <v>307</v>
      </c>
      <c r="F310" s="33" t="s">
        <v>1527</v>
      </c>
      <c r="G310" s="34">
        <f t="shared" ref="G310:N310" si="10">SUM(G3:G309)</f>
        <v>600</v>
      </c>
      <c r="H310" s="34">
        <f t="shared" si="10"/>
        <v>642</v>
      </c>
      <c r="I310" s="34">
        <f t="shared" si="10"/>
        <v>586</v>
      </c>
      <c r="J310" s="34">
        <f t="shared" si="10"/>
        <v>612</v>
      </c>
      <c r="K310" s="34">
        <f t="shared" si="10"/>
        <v>358</v>
      </c>
      <c r="L310" s="34">
        <f t="shared" si="10"/>
        <v>200</v>
      </c>
      <c r="M310" s="34">
        <f t="shared" si="10"/>
        <v>120</v>
      </c>
      <c r="N310" s="34">
        <f t="shared" si="10"/>
        <v>3118</v>
      </c>
    </row>
  </sheetData>
  <sortState ref="A3:O295">
    <sortCondition ref="C3:C286"/>
    <sortCondition ref="E3:E286"/>
    <sortCondition ref="D3:D286"/>
    <sortCondition ref="N3:N286" descending="1"/>
  </sortState>
  <mergeCells count="1">
    <mergeCell ref="A1:N1"/>
  </mergeCells>
  <conditionalFormatting sqref="N309">
    <cfRule type="cellIs" dxfId="0" priority="2" stopIfTrue="1" operator="greaterThan">
      <formula>26</formula>
    </cfRule>
  </conditionalFormatting>
  <conditionalFormatting sqref="N1:N308">
    <cfRule type="cellIs" dxfId="0" priority="7" stopIfTrue="1" operator="greaterThan">
      <formula>26</formula>
    </cfRule>
  </conditionalFormatting>
  <pageMargins left="0.59" right="0.59" top="0.75" bottom="0.75" header="0.31" footer="0.31"/>
  <pageSetup paperSize="9" scale="90" orientation="landscape" horizontalDpi="600" verticalDpi="600"/>
  <headerFooter>
    <oddFooter>&amp;C&amp;"宋体,常规"第&amp;"Arial,常规"&amp;P&amp;"宋体,常规"页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5"/>
  <sheetViews>
    <sheetView topLeftCell="A403" workbookViewId="0">
      <selection activeCell="B434" sqref="B434"/>
    </sheetView>
  </sheetViews>
  <sheetFormatPr defaultColWidth="9.13333333333333" defaultRowHeight="12.75" outlineLevelCol="6"/>
  <cols>
    <col min="1" max="1" width="10.847619047619" style="1" customWidth="1"/>
    <col min="2" max="2" width="9.42857142857143" style="1" customWidth="1"/>
    <col min="3" max="3" width="76.847619047619" style="1" customWidth="1"/>
    <col min="4" max="4" width="12.4285714285714" style="1" customWidth="1"/>
    <col min="5" max="5" width="10" style="1" customWidth="1"/>
    <col min="6" max="6" width="31.2857142857143" style="1" customWidth="1"/>
    <col min="7" max="16384" width="9.13333333333333" style="1"/>
  </cols>
  <sheetData>
    <row r="1" ht="48.75" customHeight="1" spans="1:7">
      <c r="A1" s="2" t="s">
        <v>1667</v>
      </c>
      <c r="B1" s="2"/>
      <c r="C1" s="2"/>
      <c r="D1" s="2"/>
      <c r="E1" s="2"/>
      <c r="F1" s="2"/>
      <c r="G1" s="3"/>
    </row>
    <row r="2" ht="20.1" customHeight="1" spans="1:7">
      <c r="A2" s="4" t="s">
        <v>1668</v>
      </c>
      <c r="B2" s="4" t="s">
        <v>1669</v>
      </c>
      <c r="C2" s="4" t="s">
        <v>1670</v>
      </c>
      <c r="D2" s="4" t="s">
        <v>1609</v>
      </c>
      <c r="E2" s="4" t="s">
        <v>1610</v>
      </c>
      <c r="F2" s="4" t="s">
        <v>1611</v>
      </c>
      <c r="G2" s="4" t="s">
        <v>1478</v>
      </c>
    </row>
    <row r="3" ht="20.1" customHeight="1" spans="1:7">
      <c r="A3" s="5" t="s">
        <v>1671</v>
      </c>
      <c r="B3" s="6" t="s">
        <v>1063</v>
      </c>
      <c r="C3" s="7" t="s">
        <v>1672</v>
      </c>
      <c r="D3" s="6" t="s">
        <v>1333</v>
      </c>
      <c r="E3" s="6" t="s">
        <v>1524</v>
      </c>
      <c r="F3" s="8" t="s">
        <v>1573</v>
      </c>
      <c r="G3" s="6"/>
    </row>
    <row r="4" ht="20.1" customHeight="1" spans="1:7">
      <c r="A4" s="5" t="s">
        <v>1673</v>
      </c>
      <c r="B4" s="6" t="s">
        <v>1194</v>
      </c>
      <c r="C4" s="7" t="s">
        <v>1672</v>
      </c>
      <c r="D4" s="6" t="s">
        <v>1333</v>
      </c>
      <c r="E4" s="6" t="s">
        <v>1525</v>
      </c>
      <c r="F4" s="8" t="s">
        <v>1573</v>
      </c>
      <c r="G4" s="6"/>
    </row>
    <row r="5" ht="20.1" customHeight="1" spans="1:7">
      <c r="A5" s="5" t="s">
        <v>1674</v>
      </c>
      <c r="B5" s="6" t="s">
        <v>1675</v>
      </c>
      <c r="C5" s="7" t="s">
        <v>1672</v>
      </c>
      <c r="D5" s="6" t="s">
        <v>1333</v>
      </c>
      <c r="E5" s="6" t="s">
        <v>1525</v>
      </c>
      <c r="F5" s="8" t="s">
        <v>1573</v>
      </c>
      <c r="G5" s="6"/>
    </row>
    <row r="6" ht="20.1" customHeight="1" spans="1:7">
      <c r="A6" s="5" t="s">
        <v>1676</v>
      </c>
      <c r="B6" s="6" t="s">
        <v>1142</v>
      </c>
      <c r="C6" s="7" t="s">
        <v>1672</v>
      </c>
      <c r="D6" s="6" t="s">
        <v>1333</v>
      </c>
      <c r="E6" s="6" t="s">
        <v>1525</v>
      </c>
      <c r="F6" s="8" t="s">
        <v>1573</v>
      </c>
      <c r="G6" s="6"/>
    </row>
    <row r="7" ht="20.1" customHeight="1" spans="1:7">
      <c r="A7" s="5" t="s">
        <v>1677</v>
      </c>
      <c r="B7" s="6" t="s">
        <v>1339</v>
      </c>
      <c r="C7" s="7" t="s">
        <v>1672</v>
      </c>
      <c r="D7" s="6" t="s">
        <v>1333</v>
      </c>
      <c r="E7" s="6" t="s">
        <v>1525</v>
      </c>
      <c r="F7" s="8" t="s">
        <v>1573</v>
      </c>
      <c r="G7" s="6"/>
    </row>
    <row r="8" ht="20.1" customHeight="1" spans="1:7">
      <c r="A8" s="5" t="s">
        <v>1678</v>
      </c>
      <c r="B8" s="6" t="s">
        <v>1679</v>
      </c>
      <c r="C8" s="7" t="s">
        <v>1672</v>
      </c>
      <c r="D8" s="6" t="s">
        <v>1333</v>
      </c>
      <c r="E8" s="6" t="s">
        <v>1525</v>
      </c>
      <c r="F8" s="8" t="s">
        <v>1574</v>
      </c>
      <c r="G8" s="6"/>
    </row>
    <row r="9" ht="20.1" customHeight="1" spans="1:7">
      <c r="A9" s="5" t="s">
        <v>1680</v>
      </c>
      <c r="B9" s="6" t="s">
        <v>1220</v>
      </c>
      <c r="C9" s="7" t="s">
        <v>1672</v>
      </c>
      <c r="D9" s="6" t="s">
        <v>1333</v>
      </c>
      <c r="E9" s="6" t="s">
        <v>1525</v>
      </c>
      <c r="F9" s="8" t="s">
        <v>1574</v>
      </c>
      <c r="G9" s="6"/>
    </row>
    <row r="10" ht="20.1" customHeight="1" spans="1:7">
      <c r="A10" s="5" t="s">
        <v>1681</v>
      </c>
      <c r="B10" s="6" t="s">
        <v>1170</v>
      </c>
      <c r="C10" s="7" t="s">
        <v>1672</v>
      </c>
      <c r="D10" s="6" t="s">
        <v>1333</v>
      </c>
      <c r="E10" s="6" t="s">
        <v>1525</v>
      </c>
      <c r="F10" s="8" t="s">
        <v>1574</v>
      </c>
      <c r="G10" s="6"/>
    </row>
    <row r="11" ht="20.1" customHeight="1" spans="1:7">
      <c r="A11" s="5" t="s">
        <v>1682</v>
      </c>
      <c r="B11" s="6" t="s">
        <v>1336</v>
      </c>
      <c r="C11" s="7" t="s">
        <v>1672</v>
      </c>
      <c r="D11" s="6" t="s">
        <v>1333</v>
      </c>
      <c r="E11" s="6" t="s">
        <v>1525</v>
      </c>
      <c r="F11" s="8" t="s">
        <v>1574</v>
      </c>
      <c r="G11" s="6"/>
    </row>
    <row r="12" ht="20.1" customHeight="1" spans="1:7">
      <c r="A12" s="5" t="s">
        <v>1683</v>
      </c>
      <c r="B12" s="6" t="s">
        <v>1137</v>
      </c>
      <c r="C12" s="7" t="s">
        <v>1672</v>
      </c>
      <c r="D12" s="6" t="s">
        <v>1333</v>
      </c>
      <c r="E12" s="6" t="s">
        <v>1524</v>
      </c>
      <c r="F12" s="8" t="s">
        <v>1574</v>
      </c>
      <c r="G12" s="6"/>
    </row>
    <row r="13" ht="20.1" customHeight="1" spans="1:7">
      <c r="A13" s="5" t="s">
        <v>1684</v>
      </c>
      <c r="B13" s="6" t="s">
        <v>1685</v>
      </c>
      <c r="C13" s="7" t="s">
        <v>1672</v>
      </c>
      <c r="D13" s="6" t="s">
        <v>1333</v>
      </c>
      <c r="E13" s="6" t="s">
        <v>1526</v>
      </c>
      <c r="F13" s="8" t="s">
        <v>1573</v>
      </c>
      <c r="G13" s="6"/>
    </row>
    <row r="14" ht="20.1" customHeight="1" spans="1:7">
      <c r="A14" s="5" t="s">
        <v>1686</v>
      </c>
      <c r="B14" s="6" t="s">
        <v>1107</v>
      </c>
      <c r="C14" s="7" t="s">
        <v>1672</v>
      </c>
      <c r="D14" s="6" t="s">
        <v>1373</v>
      </c>
      <c r="E14" s="6" t="s">
        <v>1526</v>
      </c>
      <c r="F14" s="8" t="s">
        <v>1596</v>
      </c>
      <c r="G14" s="6"/>
    </row>
    <row r="15" ht="20.1" customHeight="1" spans="1:7">
      <c r="A15" s="5">
        <v>2018006</v>
      </c>
      <c r="B15" s="9" t="s">
        <v>1161</v>
      </c>
      <c r="C15" s="7" t="s">
        <v>1672</v>
      </c>
      <c r="D15" s="6" t="s">
        <v>1333</v>
      </c>
      <c r="E15" s="6" t="s">
        <v>1524</v>
      </c>
      <c r="F15" s="8" t="s">
        <v>1573</v>
      </c>
      <c r="G15" s="6"/>
    </row>
    <row r="16" ht="20.1" customHeight="1" spans="1:7">
      <c r="A16" s="5">
        <v>2018007</v>
      </c>
      <c r="B16" s="9" t="s">
        <v>1687</v>
      </c>
      <c r="C16" s="7" t="s">
        <v>1672</v>
      </c>
      <c r="D16" s="6" t="s">
        <v>1333</v>
      </c>
      <c r="E16" s="6" t="s">
        <v>1526</v>
      </c>
      <c r="F16" s="8"/>
      <c r="G16" s="6" t="s">
        <v>1688</v>
      </c>
    </row>
    <row r="17" ht="20.1" customHeight="1" spans="1:7">
      <c r="A17" s="5">
        <v>2018008</v>
      </c>
      <c r="B17" s="9" t="s">
        <v>1175</v>
      </c>
      <c r="C17" s="7" t="s">
        <v>1672</v>
      </c>
      <c r="D17" s="6" t="s">
        <v>1333</v>
      </c>
      <c r="E17" s="6" t="s">
        <v>1524</v>
      </c>
      <c r="F17" s="8" t="s">
        <v>1574</v>
      </c>
      <c r="G17" s="6"/>
    </row>
    <row r="18" ht="20.1" customHeight="1" spans="1:7">
      <c r="A18" s="5" t="s">
        <v>1689</v>
      </c>
      <c r="B18" s="6" t="s">
        <v>995</v>
      </c>
      <c r="C18" s="7" t="s">
        <v>1672</v>
      </c>
      <c r="D18" s="6" t="s">
        <v>1333</v>
      </c>
      <c r="E18" s="6" t="s">
        <v>1524</v>
      </c>
      <c r="F18" s="8" t="s">
        <v>1573</v>
      </c>
      <c r="G18" s="6"/>
    </row>
    <row r="19" ht="20.1" customHeight="1" spans="1:7">
      <c r="A19" s="5" t="s">
        <v>1690</v>
      </c>
      <c r="B19" s="6" t="s">
        <v>1334</v>
      </c>
      <c r="C19" s="7" t="s">
        <v>1672</v>
      </c>
      <c r="D19" s="6" t="s">
        <v>1333</v>
      </c>
      <c r="E19" s="6" t="s">
        <v>1524</v>
      </c>
      <c r="F19" s="8" t="s">
        <v>1573</v>
      </c>
      <c r="G19" s="6"/>
    </row>
    <row r="20" ht="20.1" customHeight="1" spans="1:7">
      <c r="A20" s="5" t="s">
        <v>1691</v>
      </c>
      <c r="B20" s="6" t="s">
        <v>1614</v>
      </c>
      <c r="C20" s="7" t="s">
        <v>1672</v>
      </c>
      <c r="D20" s="6" t="s">
        <v>1333</v>
      </c>
      <c r="E20" s="6" t="s">
        <v>1524</v>
      </c>
      <c r="F20" s="8" t="s">
        <v>1573</v>
      </c>
      <c r="G20" s="6"/>
    </row>
    <row r="21" ht="20.1" customHeight="1" spans="1:7">
      <c r="A21" s="5" t="s">
        <v>1692</v>
      </c>
      <c r="B21" s="6" t="s">
        <v>1119</v>
      </c>
      <c r="C21" s="7" t="s">
        <v>1672</v>
      </c>
      <c r="D21" s="6" t="s">
        <v>1333</v>
      </c>
      <c r="E21" s="6" t="s">
        <v>1524</v>
      </c>
      <c r="F21" s="8" t="s">
        <v>1573</v>
      </c>
      <c r="G21" s="6"/>
    </row>
    <row r="22" ht="20.1" customHeight="1" spans="1:7">
      <c r="A22" s="5" t="s">
        <v>1693</v>
      </c>
      <c r="B22" s="6" t="s">
        <v>1342</v>
      </c>
      <c r="C22" s="7" t="s">
        <v>1672</v>
      </c>
      <c r="D22" s="6" t="s">
        <v>1333</v>
      </c>
      <c r="E22" s="6" t="s">
        <v>1524</v>
      </c>
      <c r="F22" s="8" t="s">
        <v>1574</v>
      </c>
      <c r="G22" s="6"/>
    </row>
    <row r="23" ht="20.1" customHeight="1" spans="1:7">
      <c r="A23" s="5" t="s">
        <v>1694</v>
      </c>
      <c r="B23" s="6" t="s">
        <v>1183</v>
      </c>
      <c r="C23" s="7" t="s">
        <v>1672</v>
      </c>
      <c r="D23" s="6" t="s">
        <v>1333</v>
      </c>
      <c r="E23" s="6" t="s">
        <v>1524</v>
      </c>
      <c r="F23" s="8" t="s">
        <v>1574</v>
      </c>
      <c r="G23" s="6"/>
    </row>
    <row r="24" ht="20.1" customHeight="1" spans="1:7">
      <c r="A24" s="5" t="s">
        <v>1695</v>
      </c>
      <c r="B24" s="6" t="s">
        <v>1071</v>
      </c>
      <c r="C24" s="7" t="s">
        <v>1672</v>
      </c>
      <c r="D24" s="6" t="s">
        <v>1333</v>
      </c>
      <c r="E24" s="6" t="s">
        <v>1524</v>
      </c>
      <c r="F24" s="8" t="s">
        <v>1574</v>
      </c>
      <c r="G24" s="6"/>
    </row>
    <row r="25" ht="20.1" customHeight="1" spans="1:7">
      <c r="A25" s="5" t="s">
        <v>1696</v>
      </c>
      <c r="B25" s="6" t="s">
        <v>1615</v>
      </c>
      <c r="C25" s="7" t="s">
        <v>1672</v>
      </c>
      <c r="D25" s="6" t="s">
        <v>1333</v>
      </c>
      <c r="E25" s="6" t="s">
        <v>1524</v>
      </c>
      <c r="F25" s="8" t="s">
        <v>1574</v>
      </c>
      <c r="G25" s="6"/>
    </row>
    <row r="26" ht="20.1" customHeight="1" spans="1:7">
      <c r="A26" s="5" t="s">
        <v>1697</v>
      </c>
      <c r="B26" s="6" t="s">
        <v>1698</v>
      </c>
      <c r="C26" s="7" t="s">
        <v>1672</v>
      </c>
      <c r="D26" s="6" t="s">
        <v>1333</v>
      </c>
      <c r="E26" s="6" t="s">
        <v>1524</v>
      </c>
      <c r="F26" s="8" t="s">
        <v>1574</v>
      </c>
      <c r="G26" s="6"/>
    </row>
    <row r="27" ht="20.1" customHeight="1" spans="1:7">
      <c r="A27" s="5" t="s">
        <v>1699</v>
      </c>
      <c r="B27" s="9" t="s">
        <v>1213</v>
      </c>
      <c r="C27" s="7" t="s">
        <v>1672</v>
      </c>
      <c r="D27" s="6" t="s">
        <v>1333</v>
      </c>
      <c r="E27" s="6" t="s">
        <v>1524</v>
      </c>
      <c r="F27" s="8" t="s">
        <v>1573</v>
      </c>
      <c r="G27" s="6"/>
    </row>
    <row r="28" ht="20.1" customHeight="1" spans="1:7">
      <c r="A28" s="5" t="s">
        <v>1700</v>
      </c>
      <c r="B28" s="6" t="s">
        <v>1077</v>
      </c>
      <c r="C28" s="7" t="s">
        <v>1672</v>
      </c>
      <c r="D28" s="6" t="s">
        <v>1529</v>
      </c>
      <c r="E28" s="6" t="s">
        <v>1525</v>
      </c>
      <c r="F28" s="8" t="s">
        <v>1576</v>
      </c>
      <c r="G28" s="6"/>
    </row>
    <row r="29" ht="20.1" customHeight="1" spans="1:7">
      <c r="A29" s="5" t="s">
        <v>1701</v>
      </c>
      <c r="B29" s="6" t="s">
        <v>1046</v>
      </c>
      <c r="C29" s="7" t="s">
        <v>1672</v>
      </c>
      <c r="D29" s="6" t="s">
        <v>1529</v>
      </c>
      <c r="E29" s="6" t="s">
        <v>1525</v>
      </c>
      <c r="F29" s="8" t="s">
        <v>1576</v>
      </c>
      <c r="G29" s="6"/>
    </row>
    <row r="30" ht="20.1" customHeight="1" spans="1:7">
      <c r="A30" s="5" t="s">
        <v>1702</v>
      </c>
      <c r="B30" s="6" t="s">
        <v>1617</v>
      </c>
      <c r="C30" s="7" t="s">
        <v>1672</v>
      </c>
      <c r="D30" s="6" t="s">
        <v>1529</v>
      </c>
      <c r="E30" s="6" t="s">
        <v>1525</v>
      </c>
      <c r="F30" s="8" t="s">
        <v>1577</v>
      </c>
      <c r="G30" s="6"/>
    </row>
    <row r="31" ht="20.1" customHeight="1" spans="1:7">
      <c r="A31" s="5" t="s">
        <v>1703</v>
      </c>
      <c r="B31" s="6" t="s">
        <v>1076</v>
      </c>
      <c r="C31" s="7" t="s">
        <v>1672</v>
      </c>
      <c r="D31" s="6" t="s">
        <v>1529</v>
      </c>
      <c r="E31" s="6" t="s">
        <v>1525</v>
      </c>
      <c r="F31" s="8" t="s">
        <v>1577</v>
      </c>
      <c r="G31" s="6"/>
    </row>
    <row r="32" ht="20.1" customHeight="1" spans="1:7">
      <c r="A32" s="5" t="s">
        <v>1704</v>
      </c>
      <c r="B32" s="6" t="s">
        <v>1145</v>
      </c>
      <c r="C32" s="7" t="s">
        <v>1672</v>
      </c>
      <c r="D32" s="6" t="s">
        <v>1529</v>
      </c>
      <c r="E32" s="6" t="s">
        <v>1525</v>
      </c>
      <c r="F32" s="8" t="s">
        <v>1577</v>
      </c>
      <c r="G32" s="6"/>
    </row>
    <row r="33" ht="20.1" customHeight="1" spans="1:7">
      <c r="A33" s="195" t="s">
        <v>1705</v>
      </c>
      <c r="B33" s="9" t="s">
        <v>1086</v>
      </c>
      <c r="C33" s="7" t="s">
        <v>1672</v>
      </c>
      <c r="D33" s="6" t="s">
        <v>1529</v>
      </c>
      <c r="E33" s="6" t="s">
        <v>1525</v>
      </c>
      <c r="F33" s="8" t="s">
        <v>1576</v>
      </c>
      <c r="G33" s="6"/>
    </row>
    <row r="34" ht="20.1" customHeight="1" spans="1:7">
      <c r="A34" s="5" t="s">
        <v>1706</v>
      </c>
      <c r="B34" s="6" t="s">
        <v>1707</v>
      </c>
      <c r="C34" s="7" t="s">
        <v>1672</v>
      </c>
      <c r="D34" s="6" t="s">
        <v>1529</v>
      </c>
      <c r="E34" s="6" t="s">
        <v>1526</v>
      </c>
      <c r="F34" s="8" t="s">
        <v>1576</v>
      </c>
      <c r="G34" s="6"/>
    </row>
    <row r="35" ht="20.1" customHeight="1" spans="1:7">
      <c r="A35" s="5">
        <v>2018009</v>
      </c>
      <c r="B35" s="9" t="s">
        <v>1185</v>
      </c>
      <c r="C35" s="7" t="s">
        <v>1672</v>
      </c>
      <c r="D35" s="6" t="s">
        <v>1529</v>
      </c>
      <c r="E35" s="6" t="s">
        <v>1525</v>
      </c>
      <c r="F35" s="8" t="s">
        <v>1577</v>
      </c>
      <c r="G35" s="6"/>
    </row>
    <row r="36" ht="20.1" customHeight="1" spans="1:7">
      <c r="A36" s="5" t="s">
        <v>1708</v>
      </c>
      <c r="B36" s="6" t="s">
        <v>1007</v>
      </c>
      <c r="C36" s="7" t="s">
        <v>1672</v>
      </c>
      <c r="D36" s="6" t="s">
        <v>1529</v>
      </c>
      <c r="E36" s="6" t="s">
        <v>1524</v>
      </c>
      <c r="F36" s="8" t="s">
        <v>1576</v>
      </c>
      <c r="G36" s="6"/>
    </row>
    <row r="37" ht="20.1" customHeight="1" spans="1:7">
      <c r="A37" s="5" t="s">
        <v>1709</v>
      </c>
      <c r="B37" s="6" t="s">
        <v>1030</v>
      </c>
      <c r="C37" s="7" t="s">
        <v>1672</v>
      </c>
      <c r="D37" s="6" t="s">
        <v>1529</v>
      </c>
      <c r="E37" s="6" t="s">
        <v>1524</v>
      </c>
      <c r="F37" s="8" t="s">
        <v>1577</v>
      </c>
      <c r="G37" s="6"/>
    </row>
    <row r="38" ht="20.1" customHeight="1" spans="1:7">
      <c r="A38" s="5" t="s">
        <v>1710</v>
      </c>
      <c r="B38" s="6" t="s">
        <v>1035</v>
      </c>
      <c r="C38" s="7" t="s">
        <v>1672</v>
      </c>
      <c r="D38" s="6" t="s">
        <v>1529</v>
      </c>
      <c r="E38" s="6" t="s">
        <v>1524</v>
      </c>
      <c r="F38" s="8" t="s">
        <v>1576</v>
      </c>
      <c r="G38" s="6"/>
    </row>
    <row r="39" ht="20.1" customHeight="1" spans="1:7">
      <c r="A39" s="5" t="s">
        <v>1711</v>
      </c>
      <c r="B39" s="6" t="s">
        <v>1113</v>
      </c>
      <c r="C39" s="7" t="s">
        <v>1672</v>
      </c>
      <c r="D39" s="6" t="s">
        <v>1529</v>
      </c>
      <c r="E39" s="6" t="s">
        <v>1524</v>
      </c>
      <c r="F39" s="8" t="s">
        <v>1576</v>
      </c>
      <c r="G39" s="6"/>
    </row>
    <row r="40" ht="20.1" customHeight="1" spans="1:7">
      <c r="A40" s="5" t="s">
        <v>1712</v>
      </c>
      <c r="B40" s="6" t="s">
        <v>1075</v>
      </c>
      <c r="C40" s="7" t="s">
        <v>1672</v>
      </c>
      <c r="D40" s="6" t="s">
        <v>1529</v>
      </c>
      <c r="E40" s="6" t="s">
        <v>1524</v>
      </c>
      <c r="F40" s="8" t="s">
        <v>1576</v>
      </c>
      <c r="G40" s="6"/>
    </row>
    <row r="41" ht="20.1" customHeight="1" spans="1:7">
      <c r="A41" s="5" t="s">
        <v>1713</v>
      </c>
      <c r="B41" s="6" t="s">
        <v>1310</v>
      </c>
      <c r="C41" s="7" t="s">
        <v>1672</v>
      </c>
      <c r="D41" s="6" t="s">
        <v>1529</v>
      </c>
      <c r="E41" s="6" t="s">
        <v>1524</v>
      </c>
      <c r="F41" s="8" t="s">
        <v>1577</v>
      </c>
      <c r="G41" s="6"/>
    </row>
    <row r="42" ht="20.1" customHeight="1" spans="1:7">
      <c r="A42" s="5" t="s">
        <v>1714</v>
      </c>
      <c r="B42" s="6" t="s">
        <v>1084</v>
      </c>
      <c r="C42" s="7" t="s">
        <v>1672</v>
      </c>
      <c r="D42" s="6" t="s">
        <v>1529</v>
      </c>
      <c r="E42" s="6" t="s">
        <v>1524</v>
      </c>
      <c r="F42" s="8" t="s">
        <v>1577</v>
      </c>
      <c r="G42" s="6"/>
    </row>
    <row r="43" ht="20.1" customHeight="1" spans="1:7">
      <c r="A43" s="5" t="s">
        <v>1715</v>
      </c>
      <c r="B43" s="6" t="s">
        <v>1010</v>
      </c>
      <c r="C43" s="7" t="s">
        <v>1672</v>
      </c>
      <c r="D43" s="6" t="s">
        <v>1529</v>
      </c>
      <c r="E43" s="6" t="s">
        <v>1524</v>
      </c>
      <c r="F43" s="8" t="s">
        <v>1577</v>
      </c>
      <c r="G43" s="6"/>
    </row>
    <row r="44" ht="20.1" customHeight="1" spans="1:7">
      <c r="A44" s="5" t="s">
        <v>1716</v>
      </c>
      <c r="B44" s="6" t="s">
        <v>1033</v>
      </c>
      <c r="C44" s="7" t="s">
        <v>1672</v>
      </c>
      <c r="D44" s="6" t="s">
        <v>1529</v>
      </c>
      <c r="E44" s="6" t="s">
        <v>1525</v>
      </c>
      <c r="F44" s="8" t="s">
        <v>1577</v>
      </c>
      <c r="G44" s="6"/>
    </row>
    <row r="45" ht="20.1" customHeight="1" spans="1:7">
      <c r="A45" s="5" t="s">
        <v>1717</v>
      </c>
      <c r="B45" s="6" t="s">
        <v>1061</v>
      </c>
      <c r="C45" s="7" t="s">
        <v>1672</v>
      </c>
      <c r="D45" s="6" t="s">
        <v>1529</v>
      </c>
      <c r="E45" s="6" t="s">
        <v>1524</v>
      </c>
      <c r="F45" s="8" t="s">
        <v>1577</v>
      </c>
      <c r="G45" s="6"/>
    </row>
    <row r="46" ht="20.1" customHeight="1" spans="1:7">
      <c r="A46" s="5" t="s">
        <v>1718</v>
      </c>
      <c r="B46" s="6" t="s">
        <v>1005</v>
      </c>
      <c r="C46" s="7" t="s">
        <v>1672</v>
      </c>
      <c r="D46" s="6" t="s">
        <v>1529</v>
      </c>
      <c r="E46" s="6" t="s">
        <v>1524</v>
      </c>
      <c r="F46" s="8" t="s">
        <v>1577</v>
      </c>
      <c r="G46" s="6"/>
    </row>
    <row r="47" ht="20.1" customHeight="1" spans="1:7">
      <c r="A47" s="5" t="s">
        <v>1719</v>
      </c>
      <c r="B47" s="6" t="s">
        <v>1616</v>
      </c>
      <c r="C47" s="7" t="s">
        <v>1672</v>
      </c>
      <c r="D47" s="6" t="s">
        <v>1529</v>
      </c>
      <c r="E47" s="6" t="s">
        <v>1524</v>
      </c>
      <c r="F47" s="8" t="s">
        <v>1576</v>
      </c>
      <c r="G47" s="6"/>
    </row>
    <row r="48" ht="20.1" customHeight="1" spans="1:7">
      <c r="A48" s="5" t="s">
        <v>1720</v>
      </c>
      <c r="B48" s="6" t="s">
        <v>1049</v>
      </c>
      <c r="C48" s="7" t="s">
        <v>1672</v>
      </c>
      <c r="D48" s="6" t="s">
        <v>1529</v>
      </c>
      <c r="E48" s="6" t="s">
        <v>1524</v>
      </c>
      <c r="F48" s="8" t="s">
        <v>1577</v>
      </c>
      <c r="G48" s="6"/>
    </row>
    <row r="49" ht="20.1" customHeight="1" spans="1:7">
      <c r="A49" s="5">
        <v>2018010</v>
      </c>
      <c r="B49" s="9" t="s">
        <v>1091</v>
      </c>
      <c r="C49" s="7" t="s">
        <v>1672</v>
      </c>
      <c r="D49" s="6" t="s">
        <v>1529</v>
      </c>
      <c r="E49" s="6" t="s">
        <v>1524</v>
      </c>
      <c r="F49" s="8" t="s">
        <v>1577</v>
      </c>
      <c r="G49" s="6"/>
    </row>
    <row r="50" ht="20.1" customHeight="1" spans="1:7">
      <c r="A50" s="5" t="s">
        <v>1721</v>
      </c>
      <c r="B50" s="9" t="s">
        <v>1666</v>
      </c>
      <c r="C50" s="7" t="s">
        <v>1672</v>
      </c>
      <c r="D50" s="6" t="s">
        <v>1529</v>
      </c>
      <c r="E50" s="6" t="s">
        <v>1526</v>
      </c>
      <c r="F50" s="8" t="s">
        <v>1577</v>
      </c>
      <c r="G50" s="6"/>
    </row>
    <row r="51" ht="20.1" customHeight="1" spans="1:7">
      <c r="A51" s="5" t="s">
        <v>1722</v>
      </c>
      <c r="B51" s="9" t="s">
        <v>1012</v>
      </c>
      <c r="C51" s="7" t="s">
        <v>1672</v>
      </c>
      <c r="D51" s="6" t="s">
        <v>1529</v>
      </c>
      <c r="E51" s="6" t="s">
        <v>1526</v>
      </c>
      <c r="F51" s="8" t="s">
        <v>1577</v>
      </c>
      <c r="G51" s="6"/>
    </row>
    <row r="52" ht="20.1" customHeight="1" spans="1:7">
      <c r="A52" s="5" t="s">
        <v>1723</v>
      </c>
      <c r="B52" s="9" t="s">
        <v>1018</v>
      </c>
      <c r="C52" s="7" t="s">
        <v>1672</v>
      </c>
      <c r="D52" s="6" t="s">
        <v>1529</v>
      </c>
      <c r="E52" s="6" t="s">
        <v>1526</v>
      </c>
      <c r="F52" s="8" t="s">
        <v>1577</v>
      </c>
      <c r="G52" s="6"/>
    </row>
    <row r="53" ht="20.1" customHeight="1" spans="1:7">
      <c r="A53" s="5" t="s">
        <v>1724</v>
      </c>
      <c r="B53" s="9" t="s">
        <v>1059</v>
      </c>
      <c r="C53" s="7" t="s">
        <v>1672</v>
      </c>
      <c r="D53" s="6" t="s">
        <v>1529</v>
      </c>
      <c r="E53" s="6" t="s">
        <v>1526</v>
      </c>
      <c r="F53" s="8" t="s">
        <v>1577</v>
      </c>
      <c r="G53" s="6"/>
    </row>
    <row r="54" ht="20.1" customHeight="1" spans="1:7">
      <c r="A54" s="5" t="s">
        <v>1725</v>
      </c>
      <c r="B54" s="9" t="s">
        <v>1015</v>
      </c>
      <c r="C54" s="7" t="s">
        <v>1672</v>
      </c>
      <c r="D54" s="6" t="s">
        <v>1529</v>
      </c>
      <c r="E54" s="6" t="s">
        <v>1526</v>
      </c>
      <c r="F54" s="8" t="s">
        <v>1577</v>
      </c>
      <c r="G54" s="6"/>
    </row>
    <row r="55" ht="20.1" customHeight="1" spans="1:7">
      <c r="A55" s="5" t="s">
        <v>1726</v>
      </c>
      <c r="B55" s="9" t="s">
        <v>1025</v>
      </c>
      <c r="C55" s="7" t="s">
        <v>1672</v>
      </c>
      <c r="D55" s="6" t="s">
        <v>1529</v>
      </c>
      <c r="E55" s="6" t="s">
        <v>1526</v>
      </c>
      <c r="F55" s="8" t="s">
        <v>1577</v>
      </c>
      <c r="G55" s="6"/>
    </row>
    <row r="56" ht="20.1" customHeight="1" spans="1:7">
      <c r="A56" s="5" t="s">
        <v>1727</v>
      </c>
      <c r="B56" s="6" t="s">
        <v>1045</v>
      </c>
      <c r="C56" s="7" t="s">
        <v>1672</v>
      </c>
      <c r="D56" s="6" t="s">
        <v>1345</v>
      </c>
      <c r="E56" s="6" t="s">
        <v>1524</v>
      </c>
      <c r="F56" s="8" t="s">
        <v>1579</v>
      </c>
      <c r="G56" s="6"/>
    </row>
    <row r="57" ht="20.1" customHeight="1" spans="1:7">
      <c r="A57" s="5">
        <v>2017037</v>
      </c>
      <c r="B57" s="6" t="s">
        <v>1728</v>
      </c>
      <c r="C57" s="7" t="s">
        <v>1672</v>
      </c>
      <c r="D57" s="6" t="s">
        <v>1345</v>
      </c>
      <c r="E57" s="6" t="s">
        <v>1525</v>
      </c>
      <c r="F57" s="8" t="s">
        <v>1579</v>
      </c>
      <c r="G57" s="6"/>
    </row>
    <row r="58" ht="20.1" customHeight="1" spans="1:7">
      <c r="A58" s="5" t="s">
        <v>1729</v>
      </c>
      <c r="B58" s="6" t="s">
        <v>1040</v>
      </c>
      <c r="C58" s="7" t="s">
        <v>1672</v>
      </c>
      <c r="D58" s="6" t="s">
        <v>1345</v>
      </c>
      <c r="E58" s="6" t="s">
        <v>1524</v>
      </c>
      <c r="F58" s="8" t="s">
        <v>1580</v>
      </c>
      <c r="G58" s="6"/>
    </row>
    <row r="59" ht="20.1" customHeight="1" spans="1:7">
      <c r="A59" s="5" t="s">
        <v>1730</v>
      </c>
      <c r="B59" s="6" t="s">
        <v>1620</v>
      </c>
      <c r="C59" s="7" t="s">
        <v>1672</v>
      </c>
      <c r="D59" s="6" t="s">
        <v>1345</v>
      </c>
      <c r="E59" s="6" t="s">
        <v>1525</v>
      </c>
      <c r="F59" s="8" t="s">
        <v>1580</v>
      </c>
      <c r="G59" s="6"/>
    </row>
    <row r="60" ht="20.1" customHeight="1" spans="1:7">
      <c r="A60" s="5" t="s">
        <v>1731</v>
      </c>
      <c r="B60" s="6" t="s">
        <v>1732</v>
      </c>
      <c r="C60" s="7" t="s">
        <v>1672</v>
      </c>
      <c r="D60" s="6" t="s">
        <v>1345</v>
      </c>
      <c r="E60" s="6" t="s">
        <v>1525</v>
      </c>
      <c r="F60" s="8" t="s">
        <v>1580</v>
      </c>
      <c r="G60" s="6"/>
    </row>
    <row r="61" ht="20.1" customHeight="1" spans="1:7">
      <c r="A61" s="5" t="s">
        <v>1733</v>
      </c>
      <c r="B61" s="6" t="s">
        <v>975</v>
      </c>
      <c r="C61" s="7" t="s">
        <v>1672</v>
      </c>
      <c r="D61" s="6" t="s">
        <v>1345</v>
      </c>
      <c r="E61" s="6" t="s">
        <v>1524</v>
      </c>
      <c r="F61" s="8" t="s">
        <v>1580</v>
      </c>
      <c r="G61" s="6"/>
    </row>
    <row r="62" ht="20.1" customHeight="1" spans="1:7">
      <c r="A62" s="5" t="s">
        <v>1734</v>
      </c>
      <c r="B62" s="6" t="s">
        <v>993</v>
      </c>
      <c r="C62" s="7" t="s">
        <v>1672</v>
      </c>
      <c r="D62" s="6" t="s">
        <v>1345</v>
      </c>
      <c r="E62" s="6" t="s">
        <v>1524</v>
      </c>
      <c r="F62" s="8" t="s">
        <v>1580</v>
      </c>
      <c r="G62" s="6"/>
    </row>
    <row r="63" ht="20.1" customHeight="1" spans="1:7">
      <c r="A63" s="5" t="s">
        <v>1735</v>
      </c>
      <c r="B63" s="6" t="s">
        <v>1621</v>
      </c>
      <c r="C63" s="7" t="s">
        <v>1672</v>
      </c>
      <c r="D63" s="6" t="s">
        <v>1345</v>
      </c>
      <c r="E63" s="6" t="s">
        <v>1524</v>
      </c>
      <c r="F63" s="8" t="s">
        <v>1580</v>
      </c>
      <c r="G63" s="6"/>
    </row>
    <row r="64" ht="20.1" customHeight="1" spans="1:7">
      <c r="A64" s="5" t="s">
        <v>1736</v>
      </c>
      <c r="B64" s="6" t="s">
        <v>1737</v>
      </c>
      <c r="C64" s="7" t="s">
        <v>1672</v>
      </c>
      <c r="D64" s="6" t="s">
        <v>1345</v>
      </c>
      <c r="E64" s="6" t="s">
        <v>1525</v>
      </c>
      <c r="F64" s="8" t="s">
        <v>1580</v>
      </c>
      <c r="G64" s="6"/>
    </row>
    <row r="65" ht="20.1" customHeight="1" spans="1:7">
      <c r="A65" s="5" t="s">
        <v>1738</v>
      </c>
      <c r="B65" s="6" t="s">
        <v>1191</v>
      </c>
      <c r="C65" s="7" t="s">
        <v>1672</v>
      </c>
      <c r="D65" s="6" t="s">
        <v>1345</v>
      </c>
      <c r="E65" s="6" t="s">
        <v>1525</v>
      </c>
      <c r="F65" s="8" t="s">
        <v>1580</v>
      </c>
      <c r="G65" s="6"/>
    </row>
    <row r="66" ht="20.1" customHeight="1" spans="1:7">
      <c r="A66" s="5">
        <v>2016021</v>
      </c>
      <c r="B66" s="9" t="s">
        <v>1089</v>
      </c>
      <c r="C66" s="7" t="s">
        <v>1672</v>
      </c>
      <c r="D66" s="6" t="s">
        <v>1373</v>
      </c>
      <c r="E66" s="6" t="s">
        <v>1525</v>
      </c>
      <c r="F66" s="8" t="s">
        <v>1597</v>
      </c>
      <c r="G66" s="6"/>
    </row>
    <row r="67" ht="20.1" customHeight="1" spans="1:7">
      <c r="A67" s="195" t="s">
        <v>1739</v>
      </c>
      <c r="B67" s="9" t="s">
        <v>1740</v>
      </c>
      <c r="C67" s="7" t="s">
        <v>1672</v>
      </c>
      <c r="D67" s="6" t="s">
        <v>1345</v>
      </c>
      <c r="E67" s="6" t="s">
        <v>1525</v>
      </c>
      <c r="F67" s="8" t="s">
        <v>1579</v>
      </c>
      <c r="G67" s="6"/>
    </row>
    <row r="68" ht="20.1" customHeight="1" spans="1:7">
      <c r="A68" s="5" t="s">
        <v>1741</v>
      </c>
      <c r="B68" s="6" t="s">
        <v>1742</v>
      </c>
      <c r="C68" s="7" t="s">
        <v>1672</v>
      </c>
      <c r="D68" s="6" t="s">
        <v>1345</v>
      </c>
      <c r="E68" s="6" t="s">
        <v>1525</v>
      </c>
      <c r="F68" s="8" t="s">
        <v>1579</v>
      </c>
      <c r="G68" s="6"/>
    </row>
    <row r="69" ht="20.1" customHeight="1" spans="1:7">
      <c r="A69" s="5">
        <v>2018011</v>
      </c>
      <c r="B69" s="9" t="s">
        <v>1002</v>
      </c>
      <c r="C69" s="7" t="s">
        <v>1672</v>
      </c>
      <c r="D69" s="6" t="s">
        <v>1345</v>
      </c>
      <c r="E69" s="6" t="s">
        <v>1525</v>
      </c>
      <c r="F69" s="8" t="s">
        <v>1580</v>
      </c>
      <c r="G69" s="6"/>
    </row>
    <row r="70" ht="20.1" customHeight="1" spans="1:7">
      <c r="A70" s="5" t="s">
        <v>1743</v>
      </c>
      <c r="B70" s="9" t="s">
        <v>1024</v>
      </c>
      <c r="C70" s="7" t="s">
        <v>1672</v>
      </c>
      <c r="D70" s="6" t="s">
        <v>1345</v>
      </c>
      <c r="E70" s="6" t="s">
        <v>1525</v>
      </c>
      <c r="F70" s="8" t="s">
        <v>1579</v>
      </c>
      <c r="G70" s="6"/>
    </row>
    <row r="71" ht="20.1" customHeight="1" spans="1:7">
      <c r="A71" s="5" t="s">
        <v>1744</v>
      </c>
      <c r="B71" s="9" t="s">
        <v>973</v>
      </c>
      <c r="C71" s="7" t="s">
        <v>1672</v>
      </c>
      <c r="D71" s="6" t="s">
        <v>1345</v>
      </c>
      <c r="E71" s="6" t="s">
        <v>1525</v>
      </c>
      <c r="F71" s="8" t="s">
        <v>1579</v>
      </c>
      <c r="G71" s="6"/>
    </row>
    <row r="72" ht="20.1" customHeight="1" spans="1:7">
      <c r="A72" s="195" t="s">
        <v>1745</v>
      </c>
      <c r="B72" s="9" t="s">
        <v>1100</v>
      </c>
      <c r="C72" s="7" t="s">
        <v>1672</v>
      </c>
      <c r="D72" s="6" t="s">
        <v>1345</v>
      </c>
      <c r="E72" s="6" t="s">
        <v>1524</v>
      </c>
      <c r="F72" s="8" t="s">
        <v>1580</v>
      </c>
      <c r="G72" s="10"/>
    </row>
    <row r="73" ht="20.1" customHeight="1" spans="1:7">
      <c r="A73" s="5">
        <v>2018012</v>
      </c>
      <c r="B73" s="9" t="s">
        <v>1746</v>
      </c>
      <c r="C73" s="7" t="s">
        <v>1672</v>
      </c>
      <c r="D73" s="6" t="s">
        <v>1345</v>
      </c>
      <c r="E73" s="6" t="s">
        <v>1526</v>
      </c>
      <c r="F73" s="8" t="s">
        <v>1580</v>
      </c>
      <c r="G73" s="6" t="s">
        <v>1688</v>
      </c>
    </row>
    <row r="74" ht="20.1" customHeight="1" spans="1:7">
      <c r="A74" s="5" t="s">
        <v>1747</v>
      </c>
      <c r="B74" s="6" t="s">
        <v>1020</v>
      </c>
      <c r="C74" s="7" t="s">
        <v>1672</v>
      </c>
      <c r="D74" s="6" t="s">
        <v>1345</v>
      </c>
      <c r="E74" s="6" t="s">
        <v>1524</v>
      </c>
      <c r="F74" s="8" t="s">
        <v>1579</v>
      </c>
      <c r="G74" s="10"/>
    </row>
    <row r="75" ht="20.1" customHeight="1" spans="1:7">
      <c r="A75" s="5" t="s">
        <v>1748</v>
      </c>
      <c r="B75" s="6" t="s">
        <v>1351</v>
      </c>
      <c r="C75" s="7" t="s">
        <v>1672</v>
      </c>
      <c r="D75" s="6" t="s">
        <v>1345</v>
      </c>
      <c r="E75" s="6" t="s">
        <v>1524</v>
      </c>
      <c r="F75" s="8" t="s">
        <v>1579</v>
      </c>
      <c r="G75" s="6"/>
    </row>
    <row r="76" ht="20.1" customHeight="1" spans="1:7">
      <c r="A76" s="5" t="s">
        <v>1749</v>
      </c>
      <c r="B76" s="6" t="s">
        <v>1011</v>
      </c>
      <c r="C76" s="7" t="s">
        <v>1672</v>
      </c>
      <c r="D76" s="6" t="s">
        <v>1345</v>
      </c>
      <c r="E76" s="6" t="s">
        <v>1524</v>
      </c>
      <c r="F76" s="8" t="s">
        <v>1579</v>
      </c>
      <c r="G76" s="6"/>
    </row>
    <row r="77" ht="20.1" customHeight="1" spans="1:7">
      <c r="A77" s="5" t="s">
        <v>1750</v>
      </c>
      <c r="B77" s="6" t="s">
        <v>1619</v>
      </c>
      <c r="C77" s="7" t="s">
        <v>1672</v>
      </c>
      <c r="D77" s="6" t="s">
        <v>1345</v>
      </c>
      <c r="E77" s="6" t="s">
        <v>1524</v>
      </c>
      <c r="F77" s="8" t="s">
        <v>1579</v>
      </c>
      <c r="G77" s="6"/>
    </row>
    <row r="78" ht="20.1" customHeight="1" spans="1:7">
      <c r="A78" s="5" t="s">
        <v>1751</v>
      </c>
      <c r="B78" s="6" t="s">
        <v>1288</v>
      </c>
      <c r="C78" s="7" t="s">
        <v>1672</v>
      </c>
      <c r="D78" s="6" t="s">
        <v>1345</v>
      </c>
      <c r="E78" s="6" t="s">
        <v>1524</v>
      </c>
      <c r="F78" s="8" t="s">
        <v>1579</v>
      </c>
      <c r="G78" s="6"/>
    </row>
    <row r="79" ht="20.1" customHeight="1" spans="1:7">
      <c r="A79" s="5" t="s">
        <v>1752</v>
      </c>
      <c r="B79" s="6" t="s">
        <v>1618</v>
      </c>
      <c r="C79" s="7" t="s">
        <v>1672</v>
      </c>
      <c r="D79" s="6" t="s">
        <v>1345</v>
      </c>
      <c r="E79" s="6" t="s">
        <v>1524</v>
      </c>
      <c r="F79" s="8" t="s">
        <v>1579</v>
      </c>
      <c r="G79" s="6"/>
    </row>
    <row r="80" ht="20.1" customHeight="1" spans="1:7">
      <c r="A80" s="5" t="s">
        <v>1753</v>
      </c>
      <c r="B80" s="6" t="s">
        <v>1754</v>
      </c>
      <c r="C80" s="7" t="s">
        <v>1672</v>
      </c>
      <c r="D80" s="6" t="s">
        <v>1345</v>
      </c>
      <c r="E80" s="6" t="s">
        <v>1524</v>
      </c>
      <c r="F80" s="8" t="s">
        <v>1579</v>
      </c>
      <c r="G80" s="6"/>
    </row>
    <row r="81" ht="20.1" customHeight="1" spans="1:7">
      <c r="A81" s="5" t="s">
        <v>1755</v>
      </c>
      <c r="B81" s="6" t="s">
        <v>1052</v>
      </c>
      <c r="C81" s="7" t="s">
        <v>1672</v>
      </c>
      <c r="D81" s="6" t="s">
        <v>1345</v>
      </c>
      <c r="E81" s="6" t="s">
        <v>1524</v>
      </c>
      <c r="F81" s="8" t="s">
        <v>1579</v>
      </c>
      <c r="G81" s="6"/>
    </row>
    <row r="82" ht="20.1" customHeight="1" spans="1:7">
      <c r="A82" s="5" t="s">
        <v>1756</v>
      </c>
      <c r="B82" s="6" t="s">
        <v>1017</v>
      </c>
      <c r="C82" s="7" t="s">
        <v>1672</v>
      </c>
      <c r="D82" s="6" t="s">
        <v>1345</v>
      </c>
      <c r="E82" s="6" t="s">
        <v>1524</v>
      </c>
      <c r="F82" s="8" t="s">
        <v>1579</v>
      </c>
      <c r="G82" s="6"/>
    </row>
    <row r="83" ht="20.1" customHeight="1" spans="1:7">
      <c r="A83" s="5" t="s">
        <v>1757</v>
      </c>
      <c r="B83" s="6" t="s">
        <v>1350</v>
      </c>
      <c r="C83" s="7" t="s">
        <v>1672</v>
      </c>
      <c r="D83" s="6" t="s">
        <v>1345</v>
      </c>
      <c r="E83" s="6" t="s">
        <v>1524</v>
      </c>
      <c r="F83" s="8" t="s">
        <v>1579</v>
      </c>
      <c r="G83" s="6"/>
    </row>
    <row r="84" ht="20.1" customHeight="1" spans="1:7">
      <c r="A84" s="5" t="s">
        <v>1758</v>
      </c>
      <c r="B84" s="6" t="s">
        <v>1346</v>
      </c>
      <c r="C84" s="7" t="s">
        <v>1672</v>
      </c>
      <c r="D84" s="6" t="s">
        <v>1345</v>
      </c>
      <c r="E84" s="6" t="s">
        <v>1524</v>
      </c>
      <c r="F84" s="8" t="s">
        <v>1579</v>
      </c>
      <c r="G84" s="6"/>
    </row>
    <row r="85" ht="20.1" customHeight="1" spans="1:7">
      <c r="A85" s="5" t="s">
        <v>1759</v>
      </c>
      <c r="B85" s="6" t="s">
        <v>1208</v>
      </c>
      <c r="C85" s="7" t="s">
        <v>1672</v>
      </c>
      <c r="D85" s="6" t="s">
        <v>1345</v>
      </c>
      <c r="E85" s="6" t="s">
        <v>1524</v>
      </c>
      <c r="F85" s="8" t="s">
        <v>1579</v>
      </c>
      <c r="G85" s="6"/>
    </row>
    <row r="86" ht="20.1" customHeight="1" spans="1:7">
      <c r="A86" s="5" t="s">
        <v>1760</v>
      </c>
      <c r="B86" s="6" t="s">
        <v>1622</v>
      </c>
      <c r="C86" s="7" t="s">
        <v>1672</v>
      </c>
      <c r="D86" s="6" t="s">
        <v>1345</v>
      </c>
      <c r="E86" s="6" t="s">
        <v>1524</v>
      </c>
      <c r="F86" s="8" t="s">
        <v>1580</v>
      </c>
      <c r="G86" s="6"/>
    </row>
    <row r="87" ht="20.1" customHeight="1" spans="1:7">
      <c r="A87" s="5" t="s">
        <v>1761</v>
      </c>
      <c r="B87" s="6" t="s">
        <v>1079</v>
      </c>
      <c r="C87" s="7" t="s">
        <v>1672</v>
      </c>
      <c r="D87" s="6" t="s">
        <v>1345</v>
      </c>
      <c r="E87" s="6" t="s">
        <v>1524</v>
      </c>
      <c r="F87" s="8" t="s">
        <v>1580</v>
      </c>
      <c r="G87" s="6"/>
    </row>
    <row r="88" ht="20.1" customHeight="1" spans="1:7">
      <c r="A88" s="5" t="s">
        <v>1762</v>
      </c>
      <c r="B88" s="6" t="s">
        <v>974</v>
      </c>
      <c r="C88" s="7" t="s">
        <v>1672</v>
      </c>
      <c r="D88" s="6" t="s">
        <v>1345</v>
      </c>
      <c r="E88" s="6" t="s">
        <v>1524</v>
      </c>
      <c r="F88" s="8" t="s">
        <v>1580</v>
      </c>
      <c r="G88" s="6"/>
    </row>
    <row r="89" ht="20.1" customHeight="1" spans="1:7">
      <c r="A89" s="5" t="s">
        <v>1763</v>
      </c>
      <c r="B89" s="6" t="s">
        <v>1008</v>
      </c>
      <c r="C89" s="7" t="s">
        <v>1672</v>
      </c>
      <c r="D89" s="6" t="s">
        <v>1345</v>
      </c>
      <c r="E89" s="6" t="s">
        <v>1524</v>
      </c>
      <c r="F89" s="8" t="s">
        <v>1580</v>
      </c>
      <c r="G89" s="6"/>
    </row>
    <row r="90" ht="20.1" customHeight="1" spans="1:7">
      <c r="A90" s="5" t="s">
        <v>1764</v>
      </c>
      <c r="B90" s="6" t="s">
        <v>1023</v>
      </c>
      <c r="C90" s="7" t="s">
        <v>1672</v>
      </c>
      <c r="D90" s="6" t="s">
        <v>1345</v>
      </c>
      <c r="E90" s="6" t="s">
        <v>1524</v>
      </c>
      <c r="F90" s="8" t="s">
        <v>1580</v>
      </c>
      <c r="G90" s="6"/>
    </row>
    <row r="91" ht="20.1" customHeight="1" spans="1:7">
      <c r="A91" s="5" t="s">
        <v>1765</v>
      </c>
      <c r="B91" s="6" t="s">
        <v>992</v>
      </c>
      <c r="C91" s="7" t="s">
        <v>1672</v>
      </c>
      <c r="D91" s="6" t="s">
        <v>1345</v>
      </c>
      <c r="E91" s="6" t="s">
        <v>1524</v>
      </c>
      <c r="F91" s="8" t="s">
        <v>1580</v>
      </c>
      <c r="G91" s="6"/>
    </row>
    <row r="92" ht="20.1" customHeight="1" spans="1:7">
      <c r="A92" s="5" t="s">
        <v>1766</v>
      </c>
      <c r="B92" s="6" t="s">
        <v>1624</v>
      </c>
      <c r="C92" s="7" t="s">
        <v>1672</v>
      </c>
      <c r="D92" s="6" t="s">
        <v>1532</v>
      </c>
      <c r="E92" s="6" t="s">
        <v>1525</v>
      </c>
      <c r="F92" s="8" t="s">
        <v>1582</v>
      </c>
      <c r="G92" s="6"/>
    </row>
    <row r="93" ht="20.1" customHeight="1" spans="1:7">
      <c r="A93" s="5" t="s">
        <v>1767</v>
      </c>
      <c r="B93" s="6" t="s">
        <v>1099</v>
      </c>
      <c r="C93" s="7" t="s">
        <v>1672</v>
      </c>
      <c r="D93" s="6" t="s">
        <v>1532</v>
      </c>
      <c r="E93" s="6" t="s">
        <v>1525</v>
      </c>
      <c r="F93" s="8" t="s">
        <v>1582</v>
      </c>
      <c r="G93" s="6"/>
    </row>
    <row r="94" ht="20.1" customHeight="1" spans="1:7">
      <c r="A94" s="5" t="s">
        <v>1768</v>
      </c>
      <c r="B94" s="6" t="s">
        <v>982</v>
      </c>
      <c r="C94" s="7" t="s">
        <v>1672</v>
      </c>
      <c r="D94" s="6" t="s">
        <v>1532</v>
      </c>
      <c r="E94" s="6" t="s">
        <v>1525</v>
      </c>
      <c r="F94" s="8" t="s">
        <v>1582</v>
      </c>
      <c r="G94" s="6"/>
    </row>
    <row r="95" ht="20.1" customHeight="1" spans="1:7">
      <c r="A95" s="5" t="s">
        <v>1769</v>
      </c>
      <c r="B95" s="6" t="s">
        <v>1184</v>
      </c>
      <c r="C95" s="7" t="s">
        <v>1672</v>
      </c>
      <c r="D95" s="6" t="s">
        <v>1532</v>
      </c>
      <c r="E95" s="6" t="s">
        <v>1525</v>
      </c>
      <c r="F95" s="8" t="s">
        <v>1582</v>
      </c>
      <c r="G95" s="6"/>
    </row>
    <row r="96" ht="20.1" customHeight="1" spans="1:7">
      <c r="A96" s="5" t="s">
        <v>1770</v>
      </c>
      <c r="B96" s="6" t="s">
        <v>1120</v>
      </c>
      <c r="C96" s="7" t="s">
        <v>1672</v>
      </c>
      <c r="D96" s="6" t="s">
        <v>1532</v>
      </c>
      <c r="E96" s="6" t="s">
        <v>1524</v>
      </c>
      <c r="F96" s="8" t="s">
        <v>1583</v>
      </c>
      <c r="G96" s="6"/>
    </row>
    <row r="97" ht="20.1" customHeight="1" spans="1:7">
      <c r="A97" s="5" t="s">
        <v>1771</v>
      </c>
      <c r="B97" s="6" t="s">
        <v>1625</v>
      </c>
      <c r="C97" s="7" t="s">
        <v>1672</v>
      </c>
      <c r="D97" s="6" t="s">
        <v>1532</v>
      </c>
      <c r="E97" s="6" t="s">
        <v>1525</v>
      </c>
      <c r="F97" s="8" t="s">
        <v>1583</v>
      </c>
      <c r="G97" s="6"/>
    </row>
    <row r="98" ht="20.1" customHeight="1" spans="1:7">
      <c r="A98" s="5" t="s">
        <v>1772</v>
      </c>
      <c r="B98" s="6" t="s">
        <v>1138</v>
      </c>
      <c r="C98" s="7" t="s">
        <v>1672</v>
      </c>
      <c r="D98" s="6" t="s">
        <v>1532</v>
      </c>
      <c r="E98" s="6" t="s">
        <v>1525</v>
      </c>
      <c r="F98" s="8" t="s">
        <v>1583</v>
      </c>
      <c r="G98" s="6"/>
    </row>
    <row r="99" ht="20.1" customHeight="1" spans="1:7">
      <c r="A99" s="5" t="s">
        <v>1773</v>
      </c>
      <c r="B99" s="6" t="s">
        <v>1627</v>
      </c>
      <c r="C99" s="7" t="s">
        <v>1672</v>
      </c>
      <c r="D99" s="6" t="s">
        <v>1532</v>
      </c>
      <c r="E99" s="6" t="s">
        <v>1525</v>
      </c>
      <c r="F99" s="8" t="s">
        <v>1584</v>
      </c>
      <c r="G99" s="6"/>
    </row>
    <row r="100" ht="20.1" customHeight="1" spans="1:7">
      <c r="A100" s="5" t="s">
        <v>1774</v>
      </c>
      <c r="B100" s="6" t="s">
        <v>1117</v>
      </c>
      <c r="C100" s="7" t="s">
        <v>1672</v>
      </c>
      <c r="D100" s="6" t="s">
        <v>1532</v>
      </c>
      <c r="E100" s="6" t="s">
        <v>1525</v>
      </c>
      <c r="F100" s="8" t="s">
        <v>1584</v>
      </c>
      <c r="G100" s="6"/>
    </row>
    <row r="101" ht="20.1" customHeight="1" spans="1:7">
      <c r="A101" s="195" t="s">
        <v>1775</v>
      </c>
      <c r="B101" s="9" t="s">
        <v>1179</v>
      </c>
      <c r="C101" s="7" t="s">
        <v>1672</v>
      </c>
      <c r="D101" s="6" t="s">
        <v>1532</v>
      </c>
      <c r="E101" s="6" t="s">
        <v>1525</v>
      </c>
      <c r="F101" s="8" t="s">
        <v>1582</v>
      </c>
      <c r="G101" s="6"/>
    </row>
    <row r="102" ht="20.1" customHeight="1" spans="1:7">
      <c r="A102" s="5">
        <v>2018017</v>
      </c>
      <c r="B102" s="9" t="s">
        <v>976</v>
      </c>
      <c r="C102" s="7" t="s">
        <v>1672</v>
      </c>
      <c r="D102" s="6" t="s">
        <v>1532</v>
      </c>
      <c r="E102" s="6" t="s">
        <v>1524</v>
      </c>
      <c r="F102" s="8" t="s">
        <v>1583</v>
      </c>
      <c r="G102" s="6"/>
    </row>
    <row r="103" ht="20.1" customHeight="1" spans="1:7">
      <c r="A103" s="5" t="s">
        <v>1776</v>
      </c>
      <c r="B103" s="6" t="s">
        <v>1042</v>
      </c>
      <c r="C103" s="7" t="s">
        <v>1672</v>
      </c>
      <c r="D103" s="6" t="s">
        <v>1532</v>
      </c>
      <c r="E103" s="6" t="s">
        <v>1526</v>
      </c>
      <c r="F103" s="8" t="s">
        <v>1582</v>
      </c>
      <c r="G103" s="6"/>
    </row>
    <row r="104" ht="20.1" customHeight="1" spans="1:7">
      <c r="A104" s="5" t="s">
        <v>1777</v>
      </c>
      <c r="B104" s="6" t="s">
        <v>1778</v>
      </c>
      <c r="C104" s="7" t="s">
        <v>1672</v>
      </c>
      <c r="D104" s="6" t="s">
        <v>1532</v>
      </c>
      <c r="E104" s="6" t="s">
        <v>1526</v>
      </c>
      <c r="F104" s="8" t="s">
        <v>1583</v>
      </c>
      <c r="G104" s="6"/>
    </row>
    <row r="105" ht="20.1" customHeight="1" spans="1:7">
      <c r="A105" s="5" t="s">
        <v>1779</v>
      </c>
      <c r="B105" s="6" t="s">
        <v>1124</v>
      </c>
      <c r="C105" s="7" t="s">
        <v>1672</v>
      </c>
      <c r="D105" s="6" t="s">
        <v>1532</v>
      </c>
      <c r="E105" s="6" t="s">
        <v>1526</v>
      </c>
      <c r="F105" s="8" t="s">
        <v>1583</v>
      </c>
      <c r="G105" s="6"/>
    </row>
    <row r="106" ht="20.1" customHeight="1" spans="1:7">
      <c r="A106" s="5" t="s">
        <v>1780</v>
      </c>
      <c r="B106" s="6" t="s">
        <v>1781</v>
      </c>
      <c r="C106" s="7" t="s">
        <v>1672</v>
      </c>
      <c r="D106" s="6" t="s">
        <v>1532</v>
      </c>
      <c r="E106" s="6" t="s">
        <v>1526</v>
      </c>
      <c r="F106" s="8" t="s">
        <v>1584</v>
      </c>
      <c r="G106" s="6"/>
    </row>
    <row r="107" ht="20.1" customHeight="1" spans="1:7">
      <c r="A107" s="5" t="s">
        <v>1782</v>
      </c>
      <c r="B107" s="6" t="s">
        <v>1628</v>
      </c>
      <c r="C107" s="7" t="s">
        <v>1672</v>
      </c>
      <c r="D107" s="6" t="s">
        <v>1532</v>
      </c>
      <c r="E107" s="6" t="s">
        <v>1526</v>
      </c>
      <c r="F107" s="8" t="s">
        <v>1584</v>
      </c>
      <c r="G107" s="6"/>
    </row>
    <row r="108" ht="20.1" customHeight="1" spans="1:7">
      <c r="A108" s="5" t="s">
        <v>1783</v>
      </c>
      <c r="B108" s="6" t="s">
        <v>1784</v>
      </c>
      <c r="C108" s="7" t="s">
        <v>1672</v>
      </c>
      <c r="D108" s="6" t="s">
        <v>1532</v>
      </c>
      <c r="E108" s="6" t="s">
        <v>1526</v>
      </c>
      <c r="F108" s="8" t="s">
        <v>1584</v>
      </c>
      <c r="G108" s="6"/>
    </row>
    <row r="109" ht="20.1" customHeight="1" spans="1:7">
      <c r="A109" s="5" t="s">
        <v>1785</v>
      </c>
      <c r="B109" s="6" t="s">
        <v>1786</v>
      </c>
      <c r="C109" s="7" t="s">
        <v>1672</v>
      </c>
      <c r="D109" s="6" t="s">
        <v>1532</v>
      </c>
      <c r="E109" s="6" t="s">
        <v>1526</v>
      </c>
      <c r="F109" s="8" t="s">
        <v>1584</v>
      </c>
      <c r="G109" s="6"/>
    </row>
    <row r="110" ht="20.1" customHeight="1" spans="1:7">
      <c r="A110" s="5" t="s">
        <v>1787</v>
      </c>
      <c r="B110" s="6" t="s">
        <v>1788</v>
      </c>
      <c r="C110" s="7" t="s">
        <v>1672</v>
      </c>
      <c r="D110" s="6" t="s">
        <v>1532</v>
      </c>
      <c r="E110" s="6" t="s">
        <v>1526</v>
      </c>
      <c r="F110" s="8" t="s">
        <v>1584</v>
      </c>
      <c r="G110" s="6"/>
    </row>
    <row r="111" ht="20.1" customHeight="1" spans="1:7">
      <c r="A111" s="5" t="s">
        <v>1789</v>
      </c>
      <c r="B111" s="6" t="s">
        <v>1790</v>
      </c>
      <c r="C111" s="7" t="s">
        <v>1672</v>
      </c>
      <c r="D111" s="6" t="s">
        <v>1532</v>
      </c>
      <c r="E111" s="6" t="s">
        <v>1526</v>
      </c>
      <c r="F111" s="8" t="s">
        <v>1584</v>
      </c>
      <c r="G111" s="6"/>
    </row>
    <row r="112" ht="20.1" customHeight="1" spans="1:7">
      <c r="A112" s="5" t="s">
        <v>1782</v>
      </c>
      <c r="B112" s="6" t="s">
        <v>1791</v>
      </c>
      <c r="C112" s="7" t="s">
        <v>1672</v>
      </c>
      <c r="D112" s="6" t="s">
        <v>1532</v>
      </c>
      <c r="E112" s="6" t="s">
        <v>1526</v>
      </c>
      <c r="F112" s="8" t="s">
        <v>1584</v>
      </c>
      <c r="G112" s="6"/>
    </row>
    <row r="113" ht="20.1" customHeight="1" spans="1:7">
      <c r="A113" s="5" t="s">
        <v>1792</v>
      </c>
      <c r="B113" s="6" t="s">
        <v>1128</v>
      </c>
      <c r="C113" s="7" t="s">
        <v>1672</v>
      </c>
      <c r="D113" s="6" t="s">
        <v>1532</v>
      </c>
      <c r="E113" s="6" t="s">
        <v>1526</v>
      </c>
      <c r="F113" s="8" t="s">
        <v>1584</v>
      </c>
      <c r="G113" s="6"/>
    </row>
    <row r="114" ht="20.1" customHeight="1" spans="1:7">
      <c r="A114" s="5" t="s">
        <v>1793</v>
      </c>
      <c r="B114" s="6" t="s">
        <v>1361</v>
      </c>
      <c r="C114" s="7" t="s">
        <v>1672</v>
      </c>
      <c r="D114" s="6" t="s">
        <v>1532</v>
      </c>
      <c r="E114" s="6" t="s">
        <v>1525</v>
      </c>
      <c r="F114" s="8" t="s">
        <v>1584</v>
      </c>
      <c r="G114" s="6"/>
    </row>
    <row r="115" ht="20.1" customHeight="1" spans="1:7">
      <c r="A115" s="5" t="s">
        <v>1794</v>
      </c>
      <c r="B115" s="6" t="s">
        <v>1795</v>
      </c>
      <c r="C115" s="7" t="s">
        <v>1672</v>
      </c>
      <c r="D115" s="6" t="s">
        <v>1532</v>
      </c>
      <c r="E115" s="6" t="s">
        <v>1526</v>
      </c>
      <c r="F115" s="8" t="s">
        <v>1582</v>
      </c>
      <c r="G115" s="6"/>
    </row>
    <row r="116" ht="20.1" customHeight="1" spans="1:7">
      <c r="A116" s="5">
        <v>2018014</v>
      </c>
      <c r="B116" s="9" t="s">
        <v>1796</v>
      </c>
      <c r="C116" s="7" t="s">
        <v>1672</v>
      </c>
      <c r="D116" s="6" t="s">
        <v>1532</v>
      </c>
      <c r="E116" s="6" t="s">
        <v>1526</v>
      </c>
      <c r="F116" s="8" t="s">
        <v>1584</v>
      </c>
      <c r="G116" s="6"/>
    </row>
    <row r="117" ht="20.1" customHeight="1" spans="1:7">
      <c r="A117" s="5">
        <v>2018015</v>
      </c>
      <c r="B117" s="9" t="s">
        <v>1797</v>
      </c>
      <c r="C117" s="7" t="s">
        <v>1672</v>
      </c>
      <c r="D117" s="6" t="s">
        <v>1530</v>
      </c>
      <c r="E117" s="6" t="s">
        <v>1526</v>
      </c>
      <c r="F117" s="8" t="s">
        <v>1605</v>
      </c>
      <c r="G117" s="6" t="s">
        <v>1688</v>
      </c>
    </row>
    <row r="118" ht="20.1" customHeight="1" spans="1:7">
      <c r="A118" s="5" t="s">
        <v>1798</v>
      </c>
      <c r="B118" s="9" t="s">
        <v>1799</v>
      </c>
      <c r="C118" s="7" t="s">
        <v>1672</v>
      </c>
      <c r="D118" s="6" t="s">
        <v>1532</v>
      </c>
      <c r="E118" s="6" t="s">
        <v>1526</v>
      </c>
      <c r="F118" s="8" t="s">
        <v>1582</v>
      </c>
      <c r="G118" s="6"/>
    </row>
    <row r="119" ht="20.1" customHeight="1" spans="1:7">
      <c r="A119" s="5">
        <v>2018018</v>
      </c>
      <c r="B119" s="9" t="s">
        <v>1131</v>
      </c>
      <c r="C119" s="7" t="s">
        <v>1672</v>
      </c>
      <c r="D119" s="6" t="s">
        <v>1532</v>
      </c>
      <c r="E119" s="6" t="s">
        <v>1524</v>
      </c>
      <c r="F119" s="8" t="s">
        <v>1582</v>
      </c>
      <c r="G119" s="6"/>
    </row>
    <row r="120" ht="20.1" customHeight="1" spans="1:7">
      <c r="A120" s="5" t="s">
        <v>1800</v>
      </c>
      <c r="B120" s="6" t="s">
        <v>1801</v>
      </c>
      <c r="C120" s="7" t="s">
        <v>1672</v>
      </c>
      <c r="D120" s="6" t="s">
        <v>1532</v>
      </c>
      <c r="E120" s="6" t="s">
        <v>1524</v>
      </c>
      <c r="F120" s="8" t="s">
        <v>1802</v>
      </c>
      <c r="G120" s="6"/>
    </row>
    <row r="121" ht="20.1" customHeight="1" spans="1:7">
      <c r="A121" s="5" t="s">
        <v>1803</v>
      </c>
      <c r="B121" s="6" t="s">
        <v>1804</v>
      </c>
      <c r="C121" s="7" t="s">
        <v>1672</v>
      </c>
      <c r="D121" s="6" t="s">
        <v>1532</v>
      </c>
      <c r="E121" s="6" t="s">
        <v>1524</v>
      </c>
      <c r="F121" s="8" t="s">
        <v>1802</v>
      </c>
      <c r="G121" s="6"/>
    </row>
    <row r="122" ht="20.1" customHeight="1" spans="1:7">
      <c r="A122" s="5" t="s">
        <v>1805</v>
      </c>
      <c r="B122" s="6" t="s">
        <v>1626</v>
      </c>
      <c r="C122" s="7" t="s">
        <v>1672</v>
      </c>
      <c r="D122" s="6" t="s">
        <v>1532</v>
      </c>
      <c r="E122" s="6" t="s">
        <v>1526</v>
      </c>
      <c r="F122" s="8" t="s">
        <v>1583</v>
      </c>
      <c r="G122" s="6"/>
    </row>
    <row r="123" ht="20.1" customHeight="1" spans="1:7">
      <c r="A123" s="5" t="s">
        <v>1806</v>
      </c>
      <c r="B123" s="6" t="s">
        <v>1176</v>
      </c>
      <c r="C123" s="7" t="s">
        <v>1672</v>
      </c>
      <c r="D123" s="6" t="s">
        <v>1532</v>
      </c>
      <c r="E123" s="6" t="s">
        <v>1524</v>
      </c>
      <c r="F123" s="8" t="s">
        <v>1582</v>
      </c>
      <c r="G123" s="6"/>
    </row>
    <row r="124" ht="20.1" customHeight="1" spans="1:7">
      <c r="A124" s="5" t="s">
        <v>1807</v>
      </c>
      <c r="B124" s="6" t="s">
        <v>1039</v>
      </c>
      <c r="C124" s="7" t="s">
        <v>1672</v>
      </c>
      <c r="D124" s="6" t="s">
        <v>1532</v>
      </c>
      <c r="E124" s="6" t="s">
        <v>1524</v>
      </c>
      <c r="F124" s="8" t="s">
        <v>1582</v>
      </c>
      <c r="G124" s="6"/>
    </row>
    <row r="125" ht="20.1" customHeight="1" spans="1:7">
      <c r="A125" s="5" t="s">
        <v>1808</v>
      </c>
      <c r="B125" s="6" t="s">
        <v>1114</v>
      </c>
      <c r="C125" s="7" t="s">
        <v>1672</v>
      </c>
      <c r="D125" s="6" t="s">
        <v>1532</v>
      </c>
      <c r="E125" s="6" t="s">
        <v>1524</v>
      </c>
      <c r="F125" s="8" t="s">
        <v>1582</v>
      </c>
      <c r="G125" s="6"/>
    </row>
    <row r="126" ht="20.1" customHeight="1" spans="1:7">
      <c r="A126" s="5" t="s">
        <v>1809</v>
      </c>
      <c r="B126" s="6" t="s">
        <v>1362</v>
      </c>
      <c r="C126" s="7" t="s">
        <v>1672</v>
      </c>
      <c r="D126" s="6" t="s">
        <v>1532</v>
      </c>
      <c r="E126" s="6" t="s">
        <v>1524</v>
      </c>
      <c r="F126" s="8" t="s">
        <v>1582</v>
      </c>
      <c r="G126" s="6"/>
    </row>
    <row r="127" ht="20.1" customHeight="1" spans="1:7">
      <c r="A127" s="5" t="s">
        <v>1810</v>
      </c>
      <c r="B127" s="6" t="s">
        <v>1209</v>
      </c>
      <c r="C127" s="7" t="s">
        <v>1672</v>
      </c>
      <c r="D127" s="6" t="s">
        <v>1532</v>
      </c>
      <c r="E127" s="6" t="s">
        <v>1524</v>
      </c>
      <c r="F127" s="8" t="s">
        <v>1582</v>
      </c>
      <c r="G127" s="6"/>
    </row>
    <row r="128" ht="20.1" customHeight="1" spans="1:7">
      <c r="A128" s="5" t="s">
        <v>1811</v>
      </c>
      <c r="B128" s="6" t="s">
        <v>1081</v>
      </c>
      <c r="C128" s="7" t="s">
        <v>1672</v>
      </c>
      <c r="D128" s="6" t="s">
        <v>1532</v>
      </c>
      <c r="E128" s="6" t="s">
        <v>1524</v>
      </c>
      <c r="F128" s="8" t="s">
        <v>1582</v>
      </c>
      <c r="G128" s="6"/>
    </row>
    <row r="129" ht="20.1" customHeight="1" spans="1:7">
      <c r="A129" s="5" t="s">
        <v>1812</v>
      </c>
      <c r="B129" s="6" t="s">
        <v>1813</v>
      </c>
      <c r="C129" s="7" t="s">
        <v>1672</v>
      </c>
      <c r="D129" s="6" t="s">
        <v>1532</v>
      </c>
      <c r="E129" s="6" t="s">
        <v>1524</v>
      </c>
      <c r="F129" s="8" t="s">
        <v>1582</v>
      </c>
      <c r="G129" s="6"/>
    </row>
    <row r="130" ht="20.1" customHeight="1" spans="1:7">
      <c r="A130" s="5" t="s">
        <v>1814</v>
      </c>
      <c r="B130" s="6" t="s">
        <v>1047</v>
      </c>
      <c r="C130" s="7" t="s">
        <v>1672</v>
      </c>
      <c r="D130" s="6" t="s">
        <v>1532</v>
      </c>
      <c r="E130" s="6" t="s">
        <v>1524</v>
      </c>
      <c r="F130" s="8" t="s">
        <v>1583</v>
      </c>
      <c r="G130" s="6"/>
    </row>
    <row r="131" ht="20.1" customHeight="1" spans="1:7">
      <c r="A131" s="5" t="s">
        <v>1815</v>
      </c>
      <c r="B131" s="6" t="s">
        <v>1232</v>
      </c>
      <c r="C131" s="7" t="s">
        <v>1672</v>
      </c>
      <c r="D131" s="6" t="s">
        <v>1532</v>
      </c>
      <c r="E131" s="6" t="s">
        <v>1524</v>
      </c>
      <c r="F131" s="8" t="s">
        <v>1583</v>
      </c>
      <c r="G131" s="6"/>
    </row>
    <row r="132" ht="20.1" customHeight="1" spans="1:7">
      <c r="A132" s="5" t="s">
        <v>1816</v>
      </c>
      <c r="B132" s="6" t="s">
        <v>1143</v>
      </c>
      <c r="C132" s="7" t="s">
        <v>1672</v>
      </c>
      <c r="D132" s="6" t="s">
        <v>1532</v>
      </c>
      <c r="E132" s="6" t="s">
        <v>1524</v>
      </c>
      <c r="F132" s="8" t="s">
        <v>1584</v>
      </c>
      <c r="G132" s="6"/>
    </row>
    <row r="133" ht="20.1" customHeight="1" spans="1:7">
      <c r="A133" s="5" t="s">
        <v>1817</v>
      </c>
      <c r="B133" s="6" t="s">
        <v>1082</v>
      </c>
      <c r="C133" s="7" t="s">
        <v>1672</v>
      </c>
      <c r="D133" s="6" t="s">
        <v>1532</v>
      </c>
      <c r="E133" s="6" t="s">
        <v>1524</v>
      </c>
      <c r="F133" s="8" t="s">
        <v>1584</v>
      </c>
      <c r="G133" s="6"/>
    </row>
    <row r="134" ht="20.1" customHeight="1" spans="1:7">
      <c r="A134" s="5" t="s">
        <v>1818</v>
      </c>
      <c r="B134" s="6" t="s">
        <v>1057</v>
      </c>
      <c r="C134" s="7" t="s">
        <v>1672</v>
      </c>
      <c r="D134" s="6" t="s">
        <v>1532</v>
      </c>
      <c r="E134" s="6" t="s">
        <v>1524</v>
      </c>
      <c r="F134" s="8" t="s">
        <v>1584</v>
      </c>
      <c r="G134" s="6"/>
    </row>
    <row r="135" ht="20.1" customHeight="1" spans="1:7">
      <c r="A135" s="5" t="s">
        <v>1819</v>
      </c>
      <c r="B135" s="6" t="s">
        <v>1064</v>
      </c>
      <c r="C135" s="7" t="s">
        <v>1672</v>
      </c>
      <c r="D135" s="6" t="s">
        <v>1532</v>
      </c>
      <c r="E135" s="6" t="s">
        <v>1524</v>
      </c>
      <c r="F135" s="8" t="s">
        <v>1584</v>
      </c>
      <c r="G135" s="6"/>
    </row>
    <row r="136" ht="20.1" customHeight="1" spans="1:7">
      <c r="A136" s="5" t="s">
        <v>1820</v>
      </c>
      <c r="B136" s="6" t="s">
        <v>1629</v>
      </c>
      <c r="C136" s="7" t="s">
        <v>1672</v>
      </c>
      <c r="D136" s="6" t="s">
        <v>1532</v>
      </c>
      <c r="E136" s="6" t="s">
        <v>1524</v>
      </c>
      <c r="F136" s="8" t="s">
        <v>1584</v>
      </c>
      <c r="G136" s="6"/>
    </row>
    <row r="137" ht="20.1" customHeight="1" spans="1:7">
      <c r="A137" s="5" t="s">
        <v>1821</v>
      </c>
      <c r="B137" s="6" t="s">
        <v>1139</v>
      </c>
      <c r="C137" s="7" t="s">
        <v>1672</v>
      </c>
      <c r="D137" s="6" t="s">
        <v>1532</v>
      </c>
      <c r="E137" s="6" t="s">
        <v>1524</v>
      </c>
      <c r="F137" s="8" t="s">
        <v>1583</v>
      </c>
      <c r="G137" s="6"/>
    </row>
    <row r="138" ht="20.1" customHeight="1" spans="1:7">
      <c r="A138" s="5" t="s">
        <v>1822</v>
      </c>
      <c r="B138" s="6" t="s">
        <v>1823</v>
      </c>
      <c r="C138" s="7" t="s">
        <v>1672</v>
      </c>
      <c r="D138" s="6" t="s">
        <v>1295</v>
      </c>
      <c r="E138" s="6" t="s">
        <v>1526</v>
      </c>
      <c r="F138" s="8" t="s">
        <v>1590</v>
      </c>
      <c r="G138" s="6"/>
    </row>
    <row r="139" ht="20.1" customHeight="1" spans="1:7">
      <c r="A139" s="5" t="s">
        <v>1824</v>
      </c>
      <c r="B139" s="6" t="s">
        <v>1825</v>
      </c>
      <c r="C139" s="7" t="s">
        <v>1672</v>
      </c>
      <c r="D139" s="6" t="s">
        <v>1295</v>
      </c>
      <c r="E139" s="6" t="s">
        <v>1525</v>
      </c>
      <c r="F139" s="8" t="s">
        <v>1590</v>
      </c>
      <c r="G139" s="6"/>
    </row>
    <row r="140" ht="20.1" customHeight="1" spans="1:7">
      <c r="A140" s="5" t="s">
        <v>1826</v>
      </c>
      <c r="B140" s="6" t="s">
        <v>1195</v>
      </c>
      <c r="C140" s="7" t="s">
        <v>1672</v>
      </c>
      <c r="D140" s="6" t="s">
        <v>1333</v>
      </c>
      <c r="E140" s="6" t="s">
        <v>1525</v>
      </c>
      <c r="F140" s="8" t="s">
        <v>1573</v>
      </c>
      <c r="G140" s="6"/>
    </row>
    <row r="141" ht="20.1" customHeight="1" spans="1:7">
      <c r="A141" s="5" t="s">
        <v>1827</v>
      </c>
      <c r="B141" s="6" t="s">
        <v>1828</v>
      </c>
      <c r="C141" s="7" t="s">
        <v>1672</v>
      </c>
      <c r="D141" s="6" t="s">
        <v>1295</v>
      </c>
      <c r="E141" s="6" t="s">
        <v>1525</v>
      </c>
      <c r="F141" s="8" t="s">
        <v>1587</v>
      </c>
      <c r="G141" s="6"/>
    </row>
    <row r="142" ht="20.1" customHeight="1" spans="1:7">
      <c r="A142" s="5" t="s">
        <v>1829</v>
      </c>
      <c r="B142" s="6" t="s">
        <v>1632</v>
      </c>
      <c r="C142" s="7" t="s">
        <v>1672</v>
      </c>
      <c r="D142" s="6" t="s">
        <v>1295</v>
      </c>
      <c r="E142" s="6" t="s">
        <v>1525</v>
      </c>
      <c r="F142" s="8" t="s">
        <v>1587</v>
      </c>
      <c r="G142" s="6"/>
    </row>
    <row r="143" ht="20.1" customHeight="1" spans="1:7">
      <c r="A143" s="5" t="s">
        <v>1830</v>
      </c>
      <c r="B143" s="6" t="s">
        <v>1104</v>
      </c>
      <c r="C143" s="7" t="s">
        <v>1672</v>
      </c>
      <c r="D143" s="6" t="s">
        <v>1295</v>
      </c>
      <c r="E143" s="6" t="s">
        <v>1524</v>
      </c>
      <c r="F143" s="8" t="s">
        <v>1587</v>
      </c>
      <c r="G143" s="6"/>
    </row>
    <row r="144" ht="20.1" customHeight="1" spans="1:7">
      <c r="A144" s="5" t="s">
        <v>1831</v>
      </c>
      <c r="B144" s="6" t="s">
        <v>1123</v>
      </c>
      <c r="C144" s="7" t="s">
        <v>1672</v>
      </c>
      <c r="D144" s="6" t="s">
        <v>1295</v>
      </c>
      <c r="E144" s="6" t="s">
        <v>1525</v>
      </c>
      <c r="F144" s="8" t="s">
        <v>1587</v>
      </c>
      <c r="G144" s="6"/>
    </row>
    <row r="145" ht="20.1" customHeight="1" spans="1:7">
      <c r="A145" s="5" t="s">
        <v>1832</v>
      </c>
      <c r="B145" s="6" t="s">
        <v>1833</v>
      </c>
      <c r="C145" s="7" t="s">
        <v>1672</v>
      </c>
      <c r="D145" s="6" t="s">
        <v>1295</v>
      </c>
      <c r="E145" s="6" t="s">
        <v>1526</v>
      </c>
      <c r="F145" s="8" t="s">
        <v>1587</v>
      </c>
      <c r="G145" s="6" t="s">
        <v>1834</v>
      </c>
    </row>
    <row r="146" ht="20.1" customHeight="1" spans="1:7">
      <c r="A146" s="5" t="s">
        <v>1835</v>
      </c>
      <c r="B146" s="6" t="s">
        <v>1836</v>
      </c>
      <c r="C146" s="7" t="s">
        <v>1672</v>
      </c>
      <c r="D146" s="6" t="s">
        <v>1295</v>
      </c>
      <c r="E146" s="6" t="s">
        <v>1524</v>
      </c>
      <c r="F146" s="8" t="s">
        <v>1802</v>
      </c>
      <c r="G146" s="6"/>
    </row>
    <row r="147" ht="20.1" customHeight="1" spans="1:7">
      <c r="A147" s="5" t="s">
        <v>1837</v>
      </c>
      <c r="B147" s="6" t="s">
        <v>1838</v>
      </c>
      <c r="C147" s="7" t="s">
        <v>1672</v>
      </c>
      <c r="D147" s="6" t="s">
        <v>1295</v>
      </c>
      <c r="E147" s="6" t="s">
        <v>1524</v>
      </c>
      <c r="F147" s="8" t="s">
        <v>1802</v>
      </c>
      <c r="G147" s="6"/>
    </row>
    <row r="148" ht="20.1" customHeight="1" spans="1:7">
      <c r="A148" s="5" t="s">
        <v>1839</v>
      </c>
      <c r="B148" s="6" t="s">
        <v>1658</v>
      </c>
      <c r="C148" s="7" t="s">
        <v>1672</v>
      </c>
      <c r="D148" s="6" t="s">
        <v>1530</v>
      </c>
      <c r="E148" s="6" t="s">
        <v>1524</v>
      </c>
      <c r="F148" s="8" t="s">
        <v>1603</v>
      </c>
      <c r="G148" s="6"/>
    </row>
    <row r="149" ht="20.1" customHeight="1" spans="1:7">
      <c r="A149" s="5" t="s">
        <v>1840</v>
      </c>
      <c r="B149" s="6" t="s">
        <v>1296</v>
      </c>
      <c r="C149" s="7" t="s">
        <v>1672</v>
      </c>
      <c r="D149" s="6" t="s">
        <v>1295</v>
      </c>
      <c r="E149" s="6" t="s">
        <v>1524</v>
      </c>
      <c r="F149" s="8" t="s">
        <v>1586</v>
      </c>
      <c r="G149" s="6"/>
    </row>
    <row r="150" ht="20.1" customHeight="1" spans="1:7">
      <c r="A150" s="5" t="s">
        <v>1841</v>
      </c>
      <c r="B150" s="6" t="s">
        <v>1101</v>
      </c>
      <c r="C150" s="7" t="s">
        <v>1672</v>
      </c>
      <c r="D150" s="6" t="s">
        <v>1295</v>
      </c>
      <c r="E150" s="6" t="s">
        <v>1525</v>
      </c>
      <c r="F150" s="8" t="s">
        <v>1586</v>
      </c>
      <c r="G150" s="6"/>
    </row>
    <row r="151" ht="20.1" customHeight="1" spans="1:7">
      <c r="A151" s="5" t="s">
        <v>1842</v>
      </c>
      <c r="B151" s="6" t="s">
        <v>1631</v>
      </c>
      <c r="C151" s="7" t="s">
        <v>1672</v>
      </c>
      <c r="D151" s="6" t="s">
        <v>1295</v>
      </c>
      <c r="E151" s="6" t="s">
        <v>1524</v>
      </c>
      <c r="F151" s="8" t="s">
        <v>1586</v>
      </c>
      <c r="G151" s="6"/>
    </row>
    <row r="152" ht="20.1" customHeight="1" spans="1:7">
      <c r="A152" s="5" t="s">
        <v>1843</v>
      </c>
      <c r="B152" s="6" t="s">
        <v>1135</v>
      </c>
      <c r="C152" s="7" t="s">
        <v>1672</v>
      </c>
      <c r="D152" s="6" t="s">
        <v>1295</v>
      </c>
      <c r="E152" s="6" t="s">
        <v>1524</v>
      </c>
      <c r="F152" s="8" t="s">
        <v>1586</v>
      </c>
      <c r="G152" s="6"/>
    </row>
    <row r="153" ht="20.1" customHeight="1" spans="1:7">
      <c r="A153" s="5" t="s">
        <v>1844</v>
      </c>
      <c r="B153" s="6" t="s">
        <v>1630</v>
      </c>
      <c r="C153" s="7" t="s">
        <v>1672</v>
      </c>
      <c r="D153" s="6" t="s">
        <v>1295</v>
      </c>
      <c r="E153" s="6" t="s">
        <v>1524</v>
      </c>
      <c r="F153" s="8" t="s">
        <v>1586</v>
      </c>
      <c r="G153" s="6"/>
    </row>
    <row r="154" ht="20.1" customHeight="1" spans="1:7">
      <c r="A154" s="5" t="s">
        <v>1845</v>
      </c>
      <c r="B154" s="6" t="s">
        <v>1193</v>
      </c>
      <c r="C154" s="7" t="s">
        <v>1672</v>
      </c>
      <c r="D154" s="6" t="s">
        <v>1295</v>
      </c>
      <c r="E154" s="6" t="s">
        <v>1525</v>
      </c>
      <c r="F154" s="8" t="s">
        <v>1587</v>
      </c>
      <c r="G154" s="6"/>
    </row>
    <row r="155" ht="20.1" customHeight="1" spans="1:7">
      <c r="A155" s="5" t="s">
        <v>1846</v>
      </c>
      <c r="B155" s="6" t="s">
        <v>1205</v>
      </c>
      <c r="C155" s="7" t="s">
        <v>1672</v>
      </c>
      <c r="D155" s="6" t="s">
        <v>1295</v>
      </c>
      <c r="E155" s="6" t="s">
        <v>1524</v>
      </c>
      <c r="F155" s="8" t="s">
        <v>1587</v>
      </c>
      <c r="G155" s="6"/>
    </row>
    <row r="156" ht="20.1" customHeight="1" spans="1:7">
      <c r="A156" s="5" t="s">
        <v>1847</v>
      </c>
      <c r="B156" s="6" t="s">
        <v>1062</v>
      </c>
      <c r="C156" s="7" t="s">
        <v>1672</v>
      </c>
      <c r="D156" s="6" t="s">
        <v>1295</v>
      </c>
      <c r="E156" s="6" t="s">
        <v>1524</v>
      </c>
      <c r="F156" s="8" t="s">
        <v>1587</v>
      </c>
      <c r="G156" s="6"/>
    </row>
    <row r="157" ht="20.1" customHeight="1" spans="1:7">
      <c r="A157" s="5" t="s">
        <v>1848</v>
      </c>
      <c r="B157" s="6" t="s">
        <v>999</v>
      </c>
      <c r="C157" s="7" t="s">
        <v>1672</v>
      </c>
      <c r="D157" s="6" t="s">
        <v>1295</v>
      </c>
      <c r="E157" s="6" t="s">
        <v>1524</v>
      </c>
      <c r="F157" s="8" t="s">
        <v>1587</v>
      </c>
      <c r="G157" s="6"/>
    </row>
    <row r="158" ht="20.1" customHeight="1" spans="1:7">
      <c r="A158" s="5" t="s">
        <v>1849</v>
      </c>
      <c r="B158" s="6" t="s">
        <v>1203</v>
      </c>
      <c r="C158" s="7" t="s">
        <v>1672</v>
      </c>
      <c r="D158" s="6" t="s">
        <v>1295</v>
      </c>
      <c r="E158" s="6" t="s">
        <v>1524</v>
      </c>
      <c r="F158" s="8" t="s">
        <v>1587</v>
      </c>
      <c r="G158" s="6"/>
    </row>
    <row r="159" ht="20.1" customHeight="1" spans="1:7">
      <c r="A159" s="5" t="s">
        <v>1850</v>
      </c>
      <c r="B159" s="6" t="s">
        <v>1072</v>
      </c>
      <c r="C159" s="7" t="s">
        <v>1672</v>
      </c>
      <c r="D159" s="6" t="s">
        <v>1295</v>
      </c>
      <c r="E159" s="6" t="s">
        <v>1524</v>
      </c>
      <c r="F159" s="8" t="s">
        <v>1587</v>
      </c>
      <c r="G159" s="6"/>
    </row>
    <row r="160" ht="20.1" customHeight="1" spans="1:7">
      <c r="A160" s="5" t="s">
        <v>1851</v>
      </c>
      <c r="B160" s="6" t="s">
        <v>985</v>
      </c>
      <c r="C160" s="7" t="s">
        <v>1672</v>
      </c>
      <c r="D160" s="6" t="s">
        <v>1295</v>
      </c>
      <c r="E160" s="6" t="s">
        <v>1524</v>
      </c>
      <c r="F160" s="8" t="s">
        <v>1587</v>
      </c>
      <c r="G160" s="6"/>
    </row>
    <row r="161" ht="20.1" customHeight="1" spans="1:7">
      <c r="A161" s="5" t="s">
        <v>1852</v>
      </c>
      <c r="B161" s="6" t="s">
        <v>1369</v>
      </c>
      <c r="C161" s="7" t="s">
        <v>1672</v>
      </c>
      <c r="D161" s="6" t="s">
        <v>1295</v>
      </c>
      <c r="E161" s="6" t="s">
        <v>1524</v>
      </c>
      <c r="F161" s="8" t="s">
        <v>1587</v>
      </c>
      <c r="G161" s="6"/>
    </row>
    <row r="162" ht="20.1" customHeight="1" spans="1:7">
      <c r="A162" s="5" t="s">
        <v>1853</v>
      </c>
      <c r="B162" s="6" t="s">
        <v>1854</v>
      </c>
      <c r="C162" s="7" t="s">
        <v>1672</v>
      </c>
      <c r="D162" s="6" t="s">
        <v>1295</v>
      </c>
      <c r="E162" s="6" t="s">
        <v>1524</v>
      </c>
      <c r="F162" s="8" t="s">
        <v>1587</v>
      </c>
      <c r="G162" s="6"/>
    </row>
    <row r="163" ht="20.1" customHeight="1" spans="1:7">
      <c r="A163" s="5" t="s">
        <v>1855</v>
      </c>
      <c r="B163" s="6" t="s">
        <v>1027</v>
      </c>
      <c r="C163" s="7" t="s">
        <v>1672</v>
      </c>
      <c r="D163" s="6" t="s">
        <v>1295</v>
      </c>
      <c r="E163" s="6" t="s">
        <v>1524</v>
      </c>
      <c r="F163" s="8" t="s">
        <v>1587</v>
      </c>
      <c r="G163" s="6"/>
    </row>
    <row r="164" ht="20.1" customHeight="1" spans="1:7">
      <c r="A164" s="5" t="s">
        <v>1856</v>
      </c>
      <c r="B164" s="6" t="s">
        <v>1368</v>
      </c>
      <c r="C164" s="7" t="s">
        <v>1672</v>
      </c>
      <c r="D164" s="6" t="s">
        <v>1295</v>
      </c>
      <c r="E164" s="6" t="s">
        <v>1524</v>
      </c>
      <c r="F164" s="8" t="s">
        <v>1587</v>
      </c>
      <c r="G164" s="6"/>
    </row>
    <row r="165" ht="20.1" customHeight="1" spans="1:7">
      <c r="A165" s="5" t="s">
        <v>1857</v>
      </c>
      <c r="B165" s="6" t="s">
        <v>1204</v>
      </c>
      <c r="C165" s="7" t="s">
        <v>1672</v>
      </c>
      <c r="D165" s="6" t="s">
        <v>1295</v>
      </c>
      <c r="E165" s="6" t="s">
        <v>1524</v>
      </c>
      <c r="F165" s="8" t="s">
        <v>1587</v>
      </c>
      <c r="G165" s="6"/>
    </row>
    <row r="166" ht="20.1" customHeight="1" spans="1:7">
      <c r="A166" s="5" t="s">
        <v>1858</v>
      </c>
      <c r="B166" s="6" t="s">
        <v>1212</v>
      </c>
      <c r="C166" s="7" t="s">
        <v>1672</v>
      </c>
      <c r="D166" s="6" t="s">
        <v>1295</v>
      </c>
      <c r="E166" s="6" t="s">
        <v>1524</v>
      </c>
      <c r="F166" s="8" t="s">
        <v>1587</v>
      </c>
      <c r="G166" s="6"/>
    </row>
    <row r="167" ht="20.1" customHeight="1" spans="1:7">
      <c r="A167" s="5" t="s">
        <v>1859</v>
      </c>
      <c r="B167" s="6" t="s">
        <v>1051</v>
      </c>
      <c r="C167" s="7" t="s">
        <v>1672</v>
      </c>
      <c r="D167" s="6" t="s">
        <v>1295</v>
      </c>
      <c r="E167" s="6" t="s">
        <v>1524</v>
      </c>
      <c r="F167" s="8" t="s">
        <v>1587</v>
      </c>
      <c r="G167" s="6"/>
    </row>
    <row r="168" ht="20.1" customHeight="1" spans="1:7">
      <c r="A168" s="5" t="s">
        <v>1860</v>
      </c>
      <c r="B168" s="6" t="s">
        <v>1130</v>
      </c>
      <c r="C168" s="7" t="s">
        <v>1672</v>
      </c>
      <c r="D168" s="6" t="s">
        <v>1295</v>
      </c>
      <c r="E168" s="6" t="s">
        <v>1524</v>
      </c>
      <c r="F168" s="8" t="s">
        <v>1587</v>
      </c>
      <c r="G168" s="6"/>
    </row>
    <row r="169" ht="20.1" customHeight="1" spans="1:7">
      <c r="A169" s="5" t="s">
        <v>1861</v>
      </c>
      <c r="B169" s="6" t="s">
        <v>1367</v>
      </c>
      <c r="C169" s="7" t="s">
        <v>1672</v>
      </c>
      <c r="D169" s="6" t="s">
        <v>1295</v>
      </c>
      <c r="E169" s="6" t="s">
        <v>1524</v>
      </c>
      <c r="F169" s="8" t="s">
        <v>1587</v>
      </c>
      <c r="G169" s="6"/>
    </row>
    <row r="170" ht="20.1" customHeight="1" spans="1:7">
      <c r="A170" s="5" t="s">
        <v>1862</v>
      </c>
      <c r="B170" s="6" t="s">
        <v>1102</v>
      </c>
      <c r="C170" s="7" t="s">
        <v>1672</v>
      </c>
      <c r="D170" s="6" t="s">
        <v>1295</v>
      </c>
      <c r="E170" s="6" t="s">
        <v>1524</v>
      </c>
      <c r="F170" s="8" t="s">
        <v>1587</v>
      </c>
      <c r="G170" s="6"/>
    </row>
    <row r="171" ht="20.1" customHeight="1" spans="1:7">
      <c r="A171" s="5" t="s">
        <v>1863</v>
      </c>
      <c r="B171" s="9" t="s">
        <v>1215</v>
      </c>
      <c r="C171" s="7" t="s">
        <v>1672</v>
      </c>
      <c r="D171" s="6" t="s">
        <v>1295</v>
      </c>
      <c r="E171" s="6" t="s">
        <v>1524</v>
      </c>
      <c r="F171" s="8" t="s">
        <v>1587</v>
      </c>
      <c r="G171" s="6"/>
    </row>
    <row r="172" ht="20.1" customHeight="1" spans="1:7">
      <c r="A172" s="5" t="s">
        <v>1864</v>
      </c>
      <c r="B172" s="6" t="s">
        <v>1320</v>
      </c>
      <c r="C172" s="7" t="s">
        <v>1672</v>
      </c>
      <c r="D172" s="6" t="s">
        <v>1528</v>
      </c>
      <c r="E172" s="6" t="s">
        <v>1525</v>
      </c>
      <c r="F172" s="8" t="s">
        <v>1589</v>
      </c>
      <c r="G172" s="6"/>
    </row>
    <row r="173" ht="20.1" customHeight="1" spans="1:7">
      <c r="A173" s="5" t="s">
        <v>1865</v>
      </c>
      <c r="B173" s="6" t="s">
        <v>1866</v>
      </c>
      <c r="C173" s="7" t="s">
        <v>1672</v>
      </c>
      <c r="D173" s="6" t="s">
        <v>1528</v>
      </c>
      <c r="E173" s="6" t="s">
        <v>1525</v>
      </c>
      <c r="F173" s="8" t="s">
        <v>1590</v>
      </c>
      <c r="G173" s="6"/>
    </row>
    <row r="174" ht="20.1" customHeight="1" spans="1:7">
      <c r="A174" s="5" t="s">
        <v>1867</v>
      </c>
      <c r="B174" s="6" t="s">
        <v>1273</v>
      </c>
      <c r="C174" s="7" t="s">
        <v>1672</v>
      </c>
      <c r="D174" s="6" t="s">
        <v>1528</v>
      </c>
      <c r="E174" s="6" t="s">
        <v>1524</v>
      </c>
      <c r="F174" s="8" t="s">
        <v>1590</v>
      </c>
      <c r="G174" s="6"/>
    </row>
    <row r="175" ht="20.1" customHeight="1" spans="1:7">
      <c r="A175" s="5" t="s">
        <v>1868</v>
      </c>
      <c r="B175" s="6" t="s">
        <v>1635</v>
      </c>
      <c r="C175" s="7" t="s">
        <v>1672</v>
      </c>
      <c r="D175" s="6" t="s">
        <v>1528</v>
      </c>
      <c r="E175" s="6" t="s">
        <v>1525</v>
      </c>
      <c r="F175" s="8" t="s">
        <v>1590</v>
      </c>
      <c r="G175" s="6"/>
    </row>
    <row r="176" ht="20.1" customHeight="1" spans="1:7">
      <c r="A176" s="5" t="s">
        <v>1869</v>
      </c>
      <c r="B176" s="6" t="s">
        <v>1870</v>
      </c>
      <c r="C176" s="7" t="s">
        <v>1672</v>
      </c>
      <c r="D176" s="6" t="s">
        <v>1528</v>
      </c>
      <c r="E176" s="6" t="s">
        <v>1525</v>
      </c>
      <c r="F176" s="8" t="s">
        <v>1590</v>
      </c>
      <c r="G176" s="6"/>
    </row>
    <row r="177" ht="20.1" customHeight="1" spans="1:7">
      <c r="A177" s="5" t="s">
        <v>1871</v>
      </c>
      <c r="B177" s="6" t="s">
        <v>987</v>
      </c>
      <c r="C177" s="7" t="s">
        <v>1672</v>
      </c>
      <c r="D177" s="6" t="s">
        <v>1528</v>
      </c>
      <c r="E177" s="6" t="s">
        <v>1525</v>
      </c>
      <c r="F177" s="8" t="s">
        <v>1590</v>
      </c>
      <c r="G177" s="6"/>
    </row>
    <row r="178" ht="20.1" customHeight="1" spans="1:7">
      <c r="A178" s="5" t="s">
        <v>1872</v>
      </c>
      <c r="B178" s="6" t="s">
        <v>1873</v>
      </c>
      <c r="C178" s="7" t="s">
        <v>1672</v>
      </c>
      <c r="D178" s="6" t="s">
        <v>1528</v>
      </c>
      <c r="E178" s="6" t="s">
        <v>1525</v>
      </c>
      <c r="F178" s="8" t="s">
        <v>1590</v>
      </c>
      <c r="G178" s="6"/>
    </row>
    <row r="179" ht="20.1" customHeight="1" spans="1:7">
      <c r="A179" s="5" t="s">
        <v>1874</v>
      </c>
      <c r="B179" s="6" t="s">
        <v>1875</v>
      </c>
      <c r="C179" s="7" t="s">
        <v>1672</v>
      </c>
      <c r="D179" s="6" t="s">
        <v>1528</v>
      </c>
      <c r="E179" s="6" t="s">
        <v>1525</v>
      </c>
      <c r="F179" s="8" t="s">
        <v>1590</v>
      </c>
      <c r="G179" s="6"/>
    </row>
    <row r="180" ht="20.1" customHeight="1" spans="1:7">
      <c r="A180" s="5" t="s">
        <v>1876</v>
      </c>
      <c r="B180" s="6" t="s">
        <v>1000</v>
      </c>
      <c r="C180" s="7" t="s">
        <v>1672</v>
      </c>
      <c r="D180" s="6" t="s">
        <v>1528</v>
      </c>
      <c r="E180" s="6" t="s">
        <v>1525</v>
      </c>
      <c r="F180" s="8" t="s">
        <v>1590</v>
      </c>
      <c r="G180" s="6" t="s">
        <v>1877</v>
      </c>
    </row>
    <row r="181" ht="20.1" customHeight="1" spans="1:7">
      <c r="A181" s="5" t="s">
        <v>1735</v>
      </c>
      <c r="B181" s="6" t="s">
        <v>1878</v>
      </c>
      <c r="C181" s="7" t="s">
        <v>1672</v>
      </c>
      <c r="D181" s="6" t="s">
        <v>1528</v>
      </c>
      <c r="E181" s="6" t="s">
        <v>1525</v>
      </c>
      <c r="F181" s="8" t="s">
        <v>1590</v>
      </c>
      <c r="G181" s="6"/>
    </row>
    <row r="182" ht="20.1" customHeight="1" spans="1:7">
      <c r="A182" s="5" t="s">
        <v>1879</v>
      </c>
      <c r="B182" s="6" t="s">
        <v>1880</v>
      </c>
      <c r="C182" s="7" t="s">
        <v>1672</v>
      </c>
      <c r="D182" s="6" t="s">
        <v>1528</v>
      </c>
      <c r="E182" s="6" t="s">
        <v>1525</v>
      </c>
      <c r="F182" s="8" t="s">
        <v>1590</v>
      </c>
      <c r="G182" s="6"/>
    </row>
    <row r="183" ht="20.1" customHeight="1" spans="1:7">
      <c r="A183" s="5" t="s">
        <v>1881</v>
      </c>
      <c r="B183" s="6" t="s">
        <v>1882</v>
      </c>
      <c r="C183" s="7" t="s">
        <v>1672</v>
      </c>
      <c r="D183" s="6" t="s">
        <v>1528</v>
      </c>
      <c r="E183" s="6" t="s">
        <v>1525</v>
      </c>
      <c r="F183" s="8" t="s">
        <v>1591</v>
      </c>
      <c r="G183" s="6"/>
    </row>
    <row r="184" ht="20.1" customHeight="1" spans="1:7">
      <c r="A184" s="5" t="s">
        <v>1883</v>
      </c>
      <c r="B184" s="6" t="s">
        <v>1460</v>
      </c>
      <c r="C184" s="7" t="s">
        <v>1672</v>
      </c>
      <c r="D184" s="6" t="s">
        <v>1528</v>
      </c>
      <c r="E184" s="6" t="s">
        <v>1525</v>
      </c>
      <c r="F184" s="8" t="s">
        <v>1592</v>
      </c>
      <c r="G184" s="6"/>
    </row>
    <row r="185" ht="20.1" customHeight="1" spans="1:7">
      <c r="A185" s="5" t="s">
        <v>1884</v>
      </c>
      <c r="B185" s="6" t="s">
        <v>1459</v>
      </c>
      <c r="C185" s="7" t="s">
        <v>1672</v>
      </c>
      <c r="D185" s="6" t="s">
        <v>1528</v>
      </c>
      <c r="E185" s="6" t="s">
        <v>1525</v>
      </c>
      <c r="F185" s="8" t="s">
        <v>1592</v>
      </c>
      <c r="G185" s="6"/>
    </row>
    <row r="186" ht="20.1" customHeight="1" spans="1:7">
      <c r="A186" s="5" t="s">
        <v>1885</v>
      </c>
      <c r="B186" s="9" t="s">
        <v>1022</v>
      </c>
      <c r="C186" s="7" t="s">
        <v>1672</v>
      </c>
      <c r="D186" s="6" t="s">
        <v>1528</v>
      </c>
      <c r="E186" s="6" t="s">
        <v>1525</v>
      </c>
      <c r="F186" s="8" t="s">
        <v>1591</v>
      </c>
      <c r="G186" s="6"/>
    </row>
    <row r="187" ht="20.1" customHeight="1" spans="1:7">
      <c r="A187" s="5" t="s">
        <v>1886</v>
      </c>
      <c r="B187" s="9" t="s">
        <v>997</v>
      </c>
      <c r="C187" s="7" t="s">
        <v>1672</v>
      </c>
      <c r="D187" s="6" t="s">
        <v>1528</v>
      </c>
      <c r="E187" s="6" t="s">
        <v>1525</v>
      </c>
      <c r="F187" s="8" t="s">
        <v>1593</v>
      </c>
      <c r="G187" s="6"/>
    </row>
    <row r="188" ht="20.1" customHeight="1" spans="1:7">
      <c r="A188" s="5" t="s">
        <v>1887</v>
      </c>
      <c r="B188" s="9" t="s">
        <v>1443</v>
      </c>
      <c r="C188" s="7" t="s">
        <v>1672</v>
      </c>
      <c r="D188" s="6" t="s">
        <v>1528</v>
      </c>
      <c r="E188" s="6" t="s">
        <v>1525</v>
      </c>
      <c r="F188" s="8" t="s">
        <v>1592</v>
      </c>
      <c r="G188" s="6"/>
    </row>
    <row r="189" ht="20.1" customHeight="1" spans="1:7">
      <c r="A189" s="5" t="s">
        <v>1888</v>
      </c>
      <c r="B189" s="6" t="s">
        <v>1004</v>
      </c>
      <c r="C189" s="7" t="s">
        <v>1672</v>
      </c>
      <c r="D189" s="6" t="s">
        <v>1528</v>
      </c>
      <c r="E189" s="6" t="s">
        <v>1526</v>
      </c>
      <c r="F189" s="8" t="s">
        <v>1590</v>
      </c>
      <c r="G189" s="6" t="s">
        <v>1834</v>
      </c>
    </row>
    <row r="190" ht="20.1" customHeight="1" spans="1:7">
      <c r="A190" s="5" t="s">
        <v>1889</v>
      </c>
      <c r="B190" s="6" t="s">
        <v>1105</v>
      </c>
      <c r="C190" s="7" t="s">
        <v>1672</v>
      </c>
      <c r="D190" s="6" t="s">
        <v>1528</v>
      </c>
      <c r="E190" s="6" t="s">
        <v>1525</v>
      </c>
      <c r="F190" s="8" t="s">
        <v>1590</v>
      </c>
      <c r="G190" s="6"/>
    </row>
    <row r="191" ht="20.1" customHeight="1" spans="1:7">
      <c r="A191" s="5" t="s">
        <v>1890</v>
      </c>
      <c r="B191" s="6" t="s">
        <v>1636</v>
      </c>
      <c r="C191" s="7" t="s">
        <v>1672</v>
      </c>
      <c r="D191" s="6" t="s">
        <v>1528</v>
      </c>
      <c r="E191" s="6" t="s">
        <v>1526</v>
      </c>
      <c r="F191" s="8" t="s">
        <v>1590</v>
      </c>
      <c r="G191" s="6" t="s">
        <v>1834</v>
      </c>
    </row>
    <row r="192" ht="20.1" customHeight="1" spans="1:7">
      <c r="A192" s="5" t="s">
        <v>1891</v>
      </c>
      <c r="B192" s="6" t="s">
        <v>1892</v>
      </c>
      <c r="C192" s="7" t="s">
        <v>1672</v>
      </c>
      <c r="D192" s="6" t="s">
        <v>1528</v>
      </c>
      <c r="E192" s="6" t="s">
        <v>1526</v>
      </c>
      <c r="F192" s="8" t="s">
        <v>1590</v>
      </c>
      <c r="G192" s="6"/>
    </row>
    <row r="193" ht="20.1" customHeight="1" spans="1:7">
      <c r="A193" s="5" t="s">
        <v>1893</v>
      </c>
      <c r="B193" s="6" t="s">
        <v>1894</v>
      </c>
      <c r="C193" s="7" t="s">
        <v>1672</v>
      </c>
      <c r="D193" s="6" t="s">
        <v>1528</v>
      </c>
      <c r="E193" s="6" t="s">
        <v>1526</v>
      </c>
      <c r="F193" s="8" t="s">
        <v>1590</v>
      </c>
      <c r="G193" s="6"/>
    </row>
    <row r="194" ht="20.1" customHeight="1" spans="1:7">
      <c r="A194" s="5" t="s">
        <v>1895</v>
      </c>
      <c r="B194" s="6" t="s">
        <v>1896</v>
      </c>
      <c r="C194" s="7" t="s">
        <v>1672</v>
      </c>
      <c r="D194" s="6" t="s">
        <v>1528</v>
      </c>
      <c r="E194" s="6" t="s">
        <v>1526</v>
      </c>
      <c r="F194" s="8" t="s">
        <v>1590</v>
      </c>
      <c r="G194" s="6"/>
    </row>
    <row r="195" ht="20.1" customHeight="1" spans="1:7">
      <c r="A195" s="5" t="s">
        <v>1897</v>
      </c>
      <c r="B195" s="6" t="s">
        <v>1898</v>
      </c>
      <c r="C195" s="7" t="s">
        <v>1672</v>
      </c>
      <c r="D195" s="6" t="s">
        <v>1528</v>
      </c>
      <c r="E195" s="6" t="s">
        <v>1526</v>
      </c>
      <c r="F195" s="8" t="s">
        <v>1590</v>
      </c>
      <c r="G195" s="6"/>
    </row>
    <row r="196" ht="20.1" customHeight="1" spans="1:7">
      <c r="A196" s="5" t="s">
        <v>1899</v>
      </c>
      <c r="B196" s="6" t="s">
        <v>1900</v>
      </c>
      <c r="C196" s="7" t="s">
        <v>1672</v>
      </c>
      <c r="D196" s="6" t="s">
        <v>1528</v>
      </c>
      <c r="E196" s="6" t="s">
        <v>1526</v>
      </c>
      <c r="F196" s="8" t="s">
        <v>1590</v>
      </c>
      <c r="G196" s="6"/>
    </row>
    <row r="197" ht="20.1" customHeight="1" spans="1:7">
      <c r="A197" s="5" t="s">
        <v>1901</v>
      </c>
      <c r="B197" s="6" t="s">
        <v>1902</v>
      </c>
      <c r="C197" s="7" t="s">
        <v>1672</v>
      </c>
      <c r="D197" s="6" t="s">
        <v>1528</v>
      </c>
      <c r="E197" s="6" t="s">
        <v>1526</v>
      </c>
      <c r="F197" s="8" t="s">
        <v>1590</v>
      </c>
      <c r="G197" s="6"/>
    </row>
    <row r="198" ht="20.1" customHeight="1" spans="1:7">
      <c r="A198" s="5" t="s">
        <v>1903</v>
      </c>
      <c r="B198" s="6" t="s">
        <v>1904</v>
      </c>
      <c r="C198" s="7" t="s">
        <v>1672</v>
      </c>
      <c r="D198" s="6" t="s">
        <v>1528</v>
      </c>
      <c r="E198" s="6" t="s">
        <v>1526</v>
      </c>
      <c r="F198" s="8" t="s">
        <v>1590</v>
      </c>
      <c r="G198" s="6"/>
    </row>
    <row r="199" ht="20.1" customHeight="1" spans="1:7">
      <c r="A199" s="5" t="s">
        <v>1905</v>
      </c>
      <c r="B199" s="6" t="s">
        <v>1906</v>
      </c>
      <c r="C199" s="7" t="s">
        <v>1672</v>
      </c>
      <c r="D199" s="6" t="s">
        <v>1528</v>
      </c>
      <c r="E199" s="6" t="s">
        <v>1526</v>
      </c>
      <c r="F199" s="8" t="s">
        <v>1590</v>
      </c>
      <c r="G199" s="6"/>
    </row>
    <row r="200" ht="20.1" customHeight="1" spans="1:7">
      <c r="A200" s="5" t="s">
        <v>1907</v>
      </c>
      <c r="B200" s="6" t="s">
        <v>1908</v>
      </c>
      <c r="C200" s="7" t="s">
        <v>1672</v>
      </c>
      <c r="D200" s="6" t="s">
        <v>1528</v>
      </c>
      <c r="E200" s="6" t="s">
        <v>1526</v>
      </c>
      <c r="F200" s="8" t="s">
        <v>1590</v>
      </c>
      <c r="G200" s="6"/>
    </row>
    <row r="201" ht="20.1" customHeight="1" spans="1:7">
      <c r="A201" s="5" t="s">
        <v>1909</v>
      </c>
      <c r="B201" s="6" t="s">
        <v>1910</v>
      </c>
      <c r="C201" s="7" t="s">
        <v>1672</v>
      </c>
      <c r="D201" s="6" t="s">
        <v>1528</v>
      </c>
      <c r="E201" s="6" t="s">
        <v>1526</v>
      </c>
      <c r="F201" s="8" t="s">
        <v>1590</v>
      </c>
      <c r="G201" s="6"/>
    </row>
    <row r="202" ht="20.1" customHeight="1" spans="1:7">
      <c r="A202" s="5" t="s">
        <v>1911</v>
      </c>
      <c r="B202" s="6" t="s">
        <v>1912</v>
      </c>
      <c r="C202" s="7" t="s">
        <v>1672</v>
      </c>
      <c r="D202" s="6" t="s">
        <v>1528</v>
      </c>
      <c r="E202" s="6" t="s">
        <v>1526</v>
      </c>
      <c r="F202" s="8" t="s">
        <v>1590</v>
      </c>
      <c r="G202" s="6"/>
    </row>
    <row r="203" ht="20.1" customHeight="1" spans="1:7">
      <c r="A203" s="5" t="s">
        <v>1913</v>
      </c>
      <c r="B203" s="6" t="s">
        <v>1074</v>
      </c>
      <c r="C203" s="7" t="s">
        <v>1672</v>
      </c>
      <c r="D203" s="6" t="s">
        <v>1528</v>
      </c>
      <c r="E203" s="6" t="s">
        <v>1524</v>
      </c>
      <c r="F203" s="8" t="s">
        <v>1591</v>
      </c>
      <c r="G203" s="6"/>
    </row>
    <row r="204" ht="20.1" customHeight="1" spans="1:7">
      <c r="A204" s="5" t="s">
        <v>1914</v>
      </c>
      <c r="B204" s="6" t="s">
        <v>1915</v>
      </c>
      <c r="C204" s="7" t="s">
        <v>1672</v>
      </c>
      <c r="D204" s="6" t="s">
        <v>1528</v>
      </c>
      <c r="E204" s="6" t="s">
        <v>1526</v>
      </c>
      <c r="F204" s="8" t="s">
        <v>1592</v>
      </c>
      <c r="G204" s="6"/>
    </row>
    <row r="205" ht="20.1" customHeight="1" spans="1:7">
      <c r="A205" s="5" t="s">
        <v>1916</v>
      </c>
      <c r="B205" s="6" t="s">
        <v>1448</v>
      </c>
      <c r="C205" s="7" t="s">
        <v>1672</v>
      </c>
      <c r="D205" s="6" t="s">
        <v>1528</v>
      </c>
      <c r="E205" s="6" t="s">
        <v>1526</v>
      </c>
      <c r="F205" s="8" t="s">
        <v>1592</v>
      </c>
      <c r="G205" s="6"/>
    </row>
    <row r="206" ht="20.1" customHeight="1" spans="1:7">
      <c r="A206" s="5" t="s">
        <v>1917</v>
      </c>
      <c r="B206" s="6" t="s">
        <v>1134</v>
      </c>
      <c r="C206" s="7" t="s">
        <v>1672</v>
      </c>
      <c r="D206" s="6" t="s">
        <v>1528</v>
      </c>
      <c r="E206" s="6" t="s">
        <v>1526</v>
      </c>
      <c r="F206" s="8" t="s">
        <v>1593</v>
      </c>
      <c r="G206" s="6"/>
    </row>
    <row r="207" ht="20.1" customHeight="1" spans="1:7">
      <c r="A207" s="5">
        <v>2015028</v>
      </c>
      <c r="B207" s="9" t="s">
        <v>1001</v>
      </c>
      <c r="C207" s="7" t="s">
        <v>1672</v>
      </c>
      <c r="D207" s="6" t="s">
        <v>1528</v>
      </c>
      <c r="E207" s="6" t="s">
        <v>1526</v>
      </c>
      <c r="F207" s="8" t="s">
        <v>1593</v>
      </c>
      <c r="G207" s="6"/>
    </row>
    <row r="208" ht="20.1" customHeight="1" spans="1:7">
      <c r="A208" s="5" t="s">
        <v>1918</v>
      </c>
      <c r="B208" s="9" t="s">
        <v>1919</v>
      </c>
      <c r="C208" s="7" t="s">
        <v>1672</v>
      </c>
      <c r="D208" s="6" t="s">
        <v>1528</v>
      </c>
      <c r="E208" s="6" t="s">
        <v>1526</v>
      </c>
      <c r="F208" s="8" t="s">
        <v>1590</v>
      </c>
      <c r="G208" s="6"/>
    </row>
    <row r="209" ht="20.1" customHeight="1" spans="1:7">
      <c r="A209" s="5" t="s">
        <v>1920</v>
      </c>
      <c r="B209" s="9" t="s">
        <v>1093</v>
      </c>
      <c r="C209" s="7" t="s">
        <v>1672</v>
      </c>
      <c r="D209" s="6" t="s">
        <v>1528</v>
      </c>
      <c r="E209" s="6" t="s">
        <v>1525</v>
      </c>
      <c r="F209" s="8" t="s">
        <v>1590</v>
      </c>
      <c r="G209" s="6"/>
    </row>
    <row r="210" ht="20.1" customHeight="1" spans="1:7">
      <c r="A210" s="5" t="s">
        <v>1921</v>
      </c>
      <c r="B210" s="9" t="s">
        <v>1922</v>
      </c>
      <c r="C210" s="7" t="s">
        <v>1672</v>
      </c>
      <c r="D210" s="6" t="s">
        <v>1528</v>
      </c>
      <c r="E210" s="6" t="s">
        <v>1526</v>
      </c>
      <c r="F210" s="8" t="s">
        <v>1590</v>
      </c>
      <c r="G210" s="6"/>
    </row>
    <row r="211" ht="20.1" customHeight="1" spans="1:7">
      <c r="A211" s="5" t="s">
        <v>1923</v>
      </c>
      <c r="B211" s="6" t="s">
        <v>1174</v>
      </c>
      <c r="C211" s="7" t="s">
        <v>1672</v>
      </c>
      <c r="D211" s="6" t="s">
        <v>1528</v>
      </c>
      <c r="E211" s="6" t="s">
        <v>1524</v>
      </c>
      <c r="F211" s="8" t="s">
        <v>1589</v>
      </c>
      <c r="G211" s="6"/>
    </row>
    <row r="212" ht="20.1" customHeight="1" spans="1:7">
      <c r="A212" s="5" t="s">
        <v>1924</v>
      </c>
      <c r="B212" s="6" t="s">
        <v>1291</v>
      </c>
      <c r="C212" s="7" t="s">
        <v>1672</v>
      </c>
      <c r="D212" s="6" t="s">
        <v>1528</v>
      </c>
      <c r="E212" s="6" t="s">
        <v>1524</v>
      </c>
      <c r="F212" s="8" t="s">
        <v>1589</v>
      </c>
      <c r="G212" s="6"/>
    </row>
    <row r="213" ht="20.1" customHeight="1" spans="1:7">
      <c r="A213" s="5" t="s">
        <v>1925</v>
      </c>
      <c r="B213" s="6" t="s">
        <v>1190</v>
      </c>
      <c r="C213" s="7" t="s">
        <v>1672</v>
      </c>
      <c r="D213" s="6" t="s">
        <v>1528</v>
      </c>
      <c r="E213" s="6" t="s">
        <v>1524</v>
      </c>
      <c r="F213" s="8" t="s">
        <v>1589</v>
      </c>
      <c r="G213" s="6"/>
    </row>
    <row r="214" ht="20.1" customHeight="1" spans="1:7">
      <c r="A214" s="5" t="s">
        <v>1926</v>
      </c>
      <c r="B214" s="6" t="s">
        <v>1927</v>
      </c>
      <c r="C214" s="7" t="s">
        <v>1672</v>
      </c>
      <c r="D214" s="6" t="s">
        <v>1530</v>
      </c>
      <c r="E214" s="6" t="s">
        <v>1526</v>
      </c>
      <c r="F214" s="8" t="s">
        <v>1604</v>
      </c>
      <c r="G214" s="6"/>
    </row>
    <row r="215" ht="20.1" customHeight="1" spans="1:7">
      <c r="A215" s="5" t="s">
        <v>1928</v>
      </c>
      <c r="B215" s="6" t="s">
        <v>1432</v>
      </c>
      <c r="C215" s="7" t="s">
        <v>1672</v>
      </c>
      <c r="D215" s="6" t="s">
        <v>1528</v>
      </c>
      <c r="E215" s="6" t="s">
        <v>1524</v>
      </c>
      <c r="F215" s="8" t="s">
        <v>1589</v>
      </c>
      <c r="G215" s="6"/>
    </row>
    <row r="216" ht="20.1" customHeight="1" spans="1:7">
      <c r="A216" s="5" t="s">
        <v>1929</v>
      </c>
      <c r="B216" s="6" t="s">
        <v>1181</v>
      </c>
      <c r="C216" s="7" t="s">
        <v>1672</v>
      </c>
      <c r="D216" s="6" t="s">
        <v>1528</v>
      </c>
      <c r="E216" s="6" t="s">
        <v>1524</v>
      </c>
      <c r="F216" s="8" t="s">
        <v>1589</v>
      </c>
      <c r="G216" s="6"/>
    </row>
    <row r="217" ht="20.1" customHeight="1" spans="1:7">
      <c r="A217" s="5" t="s">
        <v>1930</v>
      </c>
      <c r="B217" s="6" t="s">
        <v>1319</v>
      </c>
      <c r="C217" s="7" t="s">
        <v>1672</v>
      </c>
      <c r="D217" s="6" t="s">
        <v>1528</v>
      </c>
      <c r="E217" s="6" t="s">
        <v>1524</v>
      </c>
      <c r="F217" s="8" t="s">
        <v>1589</v>
      </c>
      <c r="G217" s="6"/>
    </row>
    <row r="218" ht="20.1" customHeight="1" spans="1:7">
      <c r="A218" s="5" t="s">
        <v>1931</v>
      </c>
      <c r="B218" s="6" t="s">
        <v>986</v>
      </c>
      <c r="C218" s="7" t="s">
        <v>1672</v>
      </c>
      <c r="D218" s="6" t="s">
        <v>1528</v>
      </c>
      <c r="E218" s="6" t="s">
        <v>1526</v>
      </c>
      <c r="F218" s="8" t="s">
        <v>1589</v>
      </c>
      <c r="G218" s="6"/>
    </row>
    <row r="219" ht="20.1" customHeight="1" spans="1:7">
      <c r="A219" s="5" t="s">
        <v>1932</v>
      </c>
      <c r="B219" s="6" t="s">
        <v>1326</v>
      </c>
      <c r="C219" s="7" t="s">
        <v>1672</v>
      </c>
      <c r="D219" s="6" t="s">
        <v>1528</v>
      </c>
      <c r="E219" s="6" t="s">
        <v>1524</v>
      </c>
      <c r="F219" s="8" t="s">
        <v>1589</v>
      </c>
      <c r="G219" s="6"/>
    </row>
    <row r="220" ht="20.1" customHeight="1" spans="1:7">
      <c r="A220" s="5" t="s">
        <v>1933</v>
      </c>
      <c r="B220" s="6" t="s">
        <v>1278</v>
      </c>
      <c r="C220" s="7" t="s">
        <v>1672</v>
      </c>
      <c r="D220" s="6" t="s">
        <v>1528</v>
      </c>
      <c r="E220" s="6" t="s">
        <v>1524</v>
      </c>
      <c r="F220" s="8" t="s">
        <v>1589</v>
      </c>
      <c r="G220" s="6"/>
    </row>
    <row r="221" ht="20.1" customHeight="1" spans="1:7">
      <c r="A221" s="5" t="s">
        <v>1934</v>
      </c>
      <c r="B221" s="6" t="s">
        <v>1935</v>
      </c>
      <c r="C221" s="7" t="s">
        <v>1672</v>
      </c>
      <c r="D221" s="6" t="s">
        <v>1528</v>
      </c>
      <c r="E221" s="6" t="s">
        <v>1526</v>
      </c>
      <c r="F221" s="8" t="s">
        <v>1590</v>
      </c>
      <c r="G221" s="6"/>
    </row>
    <row r="222" ht="20.1" customHeight="1" spans="1:7">
      <c r="A222" s="5" t="s">
        <v>1936</v>
      </c>
      <c r="B222" s="6" t="s">
        <v>1026</v>
      </c>
      <c r="C222" s="7" t="s">
        <v>1672</v>
      </c>
      <c r="D222" s="6" t="s">
        <v>1528</v>
      </c>
      <c r="E222" s="6" t="s">
        <v>1524</v>
      </c>
      <c r="F222" s="8" t="s">
        <v>1590</v>
      </c>
      <c r="G222" s="6"/>
    </row>
    <row r="223" ht="20.1" customHeight="1" spans="1:7">
      <c r="A223" s="5" t="s">
        <v>1937</v>
      </c>
      <c r="B223" s="6" t="s">
        <v>1058</v>
      </c>
      <c r="C223" s="7" t="s">
        <v>1672</v>
      </c>
      <c r="D223" s="6" t="s">
        <v>1528</v>
      </c>
      <c r="E223" s="6" t="s">
        <v>1524</v>
      </c>
      <c r="F223" s="8" t="s">
        <v>1590</v>
      </c>
      <c r="G223" s="6"/>
    </row>
    <row r="224" ht="20.1" customHeight="1" spans="1:7">
      <c r="A224" s="5" t="s">
        <v>1938</v>
      </c>
      <c r="B224" s="6" t="s">
        <v>1157</v>
      </c>
      <c r="C224" s="7" t="s">
        <v>1672</v>
      </c>
      <c r="D224" s="6" t="s">
        <v>1528</v>
      </c>
      <c r="E224" s="6" t="s">
        <v>1524</v>
      </c>
      <c r="F224" s="8" t="s">
        <v>1590</v>
      </c>
      <c r="G224" s="6"/>
    </row>
    <row r="225" ht="20.1" customHeight="1" spans="1:7">
      <c r="A225" s="5" t="s">
        <v>1939</v>
      </c>
      <c r="B225" s="6" t="s">
        <v>1159</v>
      </c>
      <c r="C225" s="7" t="s">
        <v>1672</v>
      </c>
      <c r="D225" s="6" t="s">
        <v>1528</v>
      </c>
      <c r="E225" s="6" t="s">
        <v>1524</v>
      </c>
      <c r="F225" s="8" t="s">
        <v>1590</v>
      </c>
      <c r="G225" s="6"/>
    </row>
    <row r="226" ht="20.1" customHeight="1" spans="1:7">
      <c r="A226" s="5" t="s">
        <v>1940</v>
      </c>
      <c r="B226" s="6" t="s">
        <v>1096</v>
      </c>
      <c r="C226" s="7" t="s">
        <v>1672</v>
      </c>
      <c r="D226" s="6" t="s">
        <v>1528</v>
      </c>
      <c r="E226" s="6" t="s">
        <v>1524</v>
      </c>
      <c r="F226" s="8" t="s">
        <v>1590</v>
      </c>
      <c r="G226" s="6"/>
    </row>
    <row r="227" ht="20.1" customHeight="1" spans="1:7">
      <c r="A227" s="5" t="s">
        <v>1941</v>
      </c>
      <c r="B227" s="6" t="s">
        <v>1067</v>
      </c>
      <c r="C227" s="7" t="s">
        <v>1672</v>
      </c>
      <c r="D227" s="6" t="s">
        <v>1528</v>
      </c>
      <c r="E227" s="6" t="s">
        <v>1524</v>
      </c>
      <c r="F227" s="8" t="s">
        <v>1590</v>
      </c>
      <c r="G227" s="6"/>
    </row>
    <row r="228" ht="20.1" customHeight="1" spans="1:7">
      <c r="A228" s="5" t="s">
        <v>1942</v>
      </c>
      <c r="B228" s="6" t="s">
        <v>1943</v>
      </c>
      <c r="C228" s="7" t="s">
        <v>1672</v>
      </c>
      <c r="D228" s="6" t="s">
        <v>1528</v>
      </c>
      <c r="E228" s="6" t="s">
        <v>1524</v>
      </c>
      <c r="F228" s="8" t="s">
        <v>1590</v>
      </c>
      <c r="G228" s="6"/>
    </row>
    <row r="229" ht="20.1" customHeight="1" spans="1:7">
      <c r="A229" s="5" t="s">
        <v>1944</v>
      </c>
      <c r="B229" s="6" t="s">
        <v>1147</v>
      </c>
      <c r="C229" s="7" t="s">
        <v>1672</v>
      </c>
      <c r="D229" s="6" t="s">
        <v>1528</v>
      </c>
      <c r="E229" s="6" t="s">
        <v>1524</v>
      </c>
      <c r="F229" s="8" t="s">
        <v>1590</v>
      </c>
      <c r="G229" s="6"/>
    </row>
    <row r="230" ht="20.1" customHeight="1" spans="1:7">
      <c r="A230" s="5" t="s">
        <v>1945</v>
      </c>
      <c r="B230" s="6" t="s">
        <v>1158</v>
      </c>
      <c r="C230" s="7" t="s">
        <v>1672</v>
      </c>
      <c r="D230" s="6" t="s">
        <v>1528</v>
      </c>
      <c r="E230" s="6" t="s">
        <v>1524</v>
      </c>
      <c r="F230" s="8" t="s">
        <v>1590</v>
      </c>
      <c r="G230" s="6"/>
    </row>
    <row r="231" ht="20.1" customHeight="1" spans="1:7">
      <c r="A231" s="5" t="s">
        <v>1946</v>
      </c>
      <c r="B231" s="6" t="s">
        <v>1225</v>
      </c>
      <c r="C231" s="7" t="s">
        <v>1672</v>
      </c>
      <c r="D231" s="6" t="s">
        <v>1528</v>
      </c>
      <c r="E231" s="6" t="s">
        <v>1524</v>
      </c>
      <c r="F231" s="8" t="s">
        <v>1590</v>
      </c>
      <c r="G231" s="6"/>
    </row>
    <row r="232" ht="20.1" customHeight="1" spans="1:7">
      <c r="A232" s="5" t="s">
        <v>1947</v>
      </c>
      <c r="B232" s="6" t="s">
        <v>1106</v>
      </c>
      <c r="C232" s="7" t="s">
        <v>1672</v>
      </c>
      <c r="D232" s="6" t="s">
        <v>1528</v>
      </c>
      <c r="E232" s="6" t="s">
        <v>1524</v>
      </c>
      <c r="F232" s="8" t="s">
        <v>1591</v>
      </c>
      <c r="G232" s="6"/>
    </row>
    <row r="233" ht="20.1" customHeight="1" spans="1:7">
      <c r="A233" s="5" t="s">
        <v>1948</v>
      </c>
      <c r="B233" s="6" t="s">
        <v>1053</v>
      </c>
      <c r="C233" s="7" t="s">
        <v>1672</v>
      </c>
      <c r="D233" s="6" t="s">
        <v>1528</v>
      </c>
      <c r="E233" s="6" t="s">
        <v>1524</v>
      </c>
      <c r="F233" s="8" t="s">
        <v>1591</v>
      </c>
      <c r="G233" s="6"/>
    </row>
    <row r="234" ht="20.1" customHeight="1" spans="1:7">
      <c r="A234" s="5" t="s">
        <v>1949</v>
      </c>
      <c r="B234" s="6" t="s">
        <v>1066</v>
      </c>
      <c r="C234" s="7" t="s">
        <v>1672</v>
      </c>
      <c r="D234" s="6" t="s">
        <v>1528</v>
      </c>
      <c r="E234" s="6" t="s">
        <v>1524</v>
      </c>
      <c r="F234" s="8" t="s">
        <v>1591</v>
      </c>
      <c r="G234" s="6"/>
    </row>
    <row r="235" ht="20.1" customHeight="1" spans="1:7">
      <c r="A235" s="5" t="s">
        <v>1950</v>
      </c>
      <c r="B235" s="6" t="s">
        <v>1445</v>
      </c>
      <c r="C235" s="7" t="s">
        <v>1672</v>
      </c>
      <c r="D235" s="6" t="s">
        <v>1528</v>
      </c>
      <c r="E235" s="6" t="s">
        <v>1524</v>
      </c>
      <c r="F235" s="8" t="s">
        <v>1592</v>
      </c>
      <c r="G235" s="6"/>
    </row>
    <row r="236" ht="20.1" customHeight="1" spans="1:7">
      <c r="A236" s="5" t="s">
        <v>1951</v>
      </c>
      <c r="B236" s="6" t="s">
        <v>1439</v>
      </c>
      <c r="C236" s="7" t="s">
        <v>1672</v>
      </c>
      <c r="D236" s="6" t="s">
        <v>1528</v>
      </c>
      <c r="E236" s="6" t="s">
        <v>1524</v>
      </c>
      <c r="F236" s="8" t="s">
        <v>1592</v>
      </c>
      <c r="G236" s="6"/>
    </row>
    <row r="237" ht="20.1" customHeight="1" spans="1:7">
      <c r="A237" s="5" t="s">
        <v>1952</v>
      </c>
      <c r="B237" s="6" t="s">
        <v>1442</v>
      </c>
      <c r="C237" s="7" t="s">
        <v>1672</v>
      </c>
      <c r="D237" s="6" t="s">
        <v>1528</v>
      </c>
      <c r="E237" s="6" t="s">
        <v>1524</v>
      </c>
      <c r="F237" s="8" t="s">
        <v>1592</v>
      </c>
      <c r="G237" s="6"/>
    </row>
    <row r="238" ht="20.1" customHeight="1" spans="1:7">
      <c r="A238" s="5" t="s">
        <v>1953</v>
      </c>
      <c r="B238" s="6" t="s">
        <v>1450</v>
      </c>
      <c r="C238" s="7" t="s">
        <v>1672</v>
      </c>
      <c r="D238" s="6" t="s">
        <v>1528</v>
      </c>
      <c r="E238" s="6" t="s">
        <v>1524</v>
      </c>
      <c r="F238" s="8" t="s">
        <v>1592</v>
      </c>
      <c r="G238" s="6"/>
    </row>
    <row r="239" ht="20.1" customHeight="1" spans="1:7">
      <c r="A239" s="5" t="s">
        <v>1954</v>
      </c>
      <c r="B239" s="6" t="s">
        <v>1452</v>
      </c>
      <c r="C239" s="7" t="s">
        <v>1672</v>
      </c>
      <c r="D239" s="6" t="s">
        <v>1528</v>
      </c>
      <c r="E239" s="6" t="s">
        <v>1524</v>
      </c>
      <c r="F239" s="8" t="s">
        <v>1592</v>
      </c>
      <c r="G239" s="6"/>
    </row>
    <row r="240" ht="20.1" customHeight="1" spans="1:7">
      <c r="A240" s="5" t="s">
        <v>1955</v>
      </c>
      <c r="B240" s="6" t="s">
        <v>1440</v>
      </c>
      <c r="C240" s="7" t="s">
        <v>1672</v>
      </c>
      <c r="D240" s="6" t="s">
        <v>1528</v>
      </c>
      <c r="E240" s="6" t="s">
        <v>1524</v>
      </c>
      <c r="F240" s="8" t="s">
        <v>1592</v>
      </c>
      <c r="G240" s="6"/>
    </row>
    <row r="241" ht="20.1" customHeight="1" spans="1:7">
      <c r="A241" s="5" t="s">
        <v>1956</v>
      </c>
      <c r="B241" s="6" t="s">
        <v>1455</v>
      </c>
      <c r="C241" s="7" t="s">
        <v>1672</v>
      </c>
      <c r="D241" s="6" t="s">
        <v>1528</v>
      </c>
      <c r="E241" s="6" t="s">
        <v>1524</v>
      </c>
      <c r="F241" s="8" t="s">
        <v>1592</v>
      </c>
      <c r="G241" s="6"/>
    </row>
    <row r="242" ht="20.1" customHeight="1" spans="1:7">
      <c r="A242" s="5" t="s">
        <v>1957</v>
      </c>
      <c r="B242" s="6" t="s">
        <v>1457</v>
      </c>
      <c r="C242" s="7" t="s">
        <v>1672</v>
      </c>
      <c r="D242" s="6" t="s">
        <v>1528</v>
      </c>
      <c r="E242" s="6" t="s">
        <v>1524</v>
      </c>
      <c r="F242" s="8" t="s">
        <v>1592</v>
      </c>
      <c r="G242" s="6"/>
    </row>
    <row r="243" ht="20.1" customHeight="1" spans="1:7">
      <c r="A243" s="5" t="s">
        <v>1958</v>
      </c>
      <c r="B243" s="6" t="s">
        <v>1009</v>
      </c>
      <c r="C243" s="7" t="s">
        <v>1672</v>
      </c>
      <c r="D243" s="6" t="s">
        <v>1528</v>
      </c>
      <c r="E243" s="6" t="s">
        <v>1524</v>
      </c>
      <c r="F243" s="8" t="s">
        <v>1593</v>
      </c>
      <c r="G243" s="6"/>
    </row>
    <row r="244" ht="20.1" customHeight="1" spans="1:7">
      <c r="A244" s="5" t="s">
        <v>1959</v>
      </c>
      <c r="B244" s="6" t="s">
        <v>1228</v>
      </c>
      <c r="C244" s="7" t="s">
        <v>1672</v>
      </c>
      <c r="D244" s="6" t="s">
        <v>1528</v>
      </c>
      <c r="E244" s="6" t="s">
        <v>1524</v>
      </c>
      <c r="F244" s="8" t="s">
        <v>1593</v>
      </c>
      <c r="G244" s="6"/>
    </row>
    <row r="245" ht="20.1" customHeight="1" spans="1:7">
      <c r="A245" s="5" t="s">
        <v>1960</v>
      </c>
      <c r="B245" s="6" t="s">
        <v>990</v>
      </c>
      <c r="C245" s="7" t="s">
        <v>1672</v>
      </c>
      <c r="D245" s="6" t="s">
        <v>1528</v>
      </c>
      <c r="E245" s="6" t="s">
        <v>1524</v>
      </c>
      <c r="F245" s="8" t="s">
        <v>1593</v>
      </c>
      <c r="G245" s="6"/>
    </row>
    <row r="246" ht="20.1" customHeight="1" spans="1:7">
      <c r="A246" s="5" t="s">
        <v>1961</v>
      </c>
      <c r="B246" s="6" t="s">
        <v>1216</v>
      </c>
      <c r="C246" s="7" t="s">
        <v>1672</v>
      </c>
      <c r="D246" s="6" t="s">
        <v>1528</v>
      </c>
      <c r="E246" s="6" t="s">
        <v>1524</v>
      </c>
      <c r="F246" s="8" t="s">
        <v>1593</v>
      </c>
      <c r="G246" s="6"/>
    </row>
    <row r="247" ht="20.1" customHeight="1" spans="1:7">
      <c r="A247" s="5" t="s">
        <v>1962</v>
      </c>
      <c r="B247" s="6" t="s">
        <v>988</v>
      </c>
      <c r="C247" s="7" t="s">
        <v>1672</v>
      </c>
      <c r="D247" s="6" t="s">
        <v>1528</v>
      </c>
      <c r="E247" s="6" t="s">
        <v>1524</v>
      </c>
      <c r="F247" s="8" t="s">
        <v>1593</v>
      </c>
      <c r="G247" s="6"/>
    </row>
    <row r="248" ht="20.1" customHeight="1" spans="1:7">
      <c r="A248" s="5" t="s">
        <v>1963</v>
      </c>
      <c r="B248" s="6" t="s">
        <v>1221</v>
      </c>
      <c r="C248" s="7" t="s">
        <v>1672</v>
      </c>
      <c r="D248" s="6" t="s">
        <v>1528</v>
      </c>
      <c r="E248" s="6" t="s">
        <v>1524</v>
      </c>
      <c r="F248" s="8" t="s">
        <v>1593</v>
      </c>
      <c r="G248" s="6"/>
    </row>
    <row r="249" ht="20.1" customHeight="1" spans="1:7">
      <c r="A249" s="5" t="s">
        <v>1964</v>
      </c>
      <c r="B249" s="6" t="s">
        <v>1218</v>
      </c>
      <c r="C249" s="7" t="s">
        <v>1672</v>
      </c>
      <c r="D249" s="6" t="s">
        <v>1528</v>
      </c>
      <c r="E249" s="6" t="s">
        <v>1524</v>
      </c>
      <c r="F249" s="8" t="s">
        <v>1593</v>
      </c>
      <c r="G249" s="6"/>
    </row>
    <row r="250" ht="20.1" customHeight="1" spans="1:7">
      <c r="A250" s="5" t="s">
        <v>1965</v>
      </c>
      <c r="B250" s="6" t="s">
        <v>1966</v>
      </c>
      <c r="C250" s="7" t="s">
        <v>1672</v>
      </c>
      <c r="D250" s="6" t="s">
        <v>1528</v>
      </c>
      <c r="E250" s="6" t="s">
        <v>1524</v>
      </c>
      <c r="F250" s="8" t="s">
        <v>1593</v>
      </c>
      <c r="G250" s="6"/>
    </row>
    <row r="251" ht="20.1" customHeight="1" spans="1:7">
      <c r="A251" s="5" t="s">
        <v>1967</v>
      </c>
      <c r="B251" s="6" t="s">
        <v>984</v>
      </c>
      <c r="C251" s="7" t="s">
        <v>1672</v>
      </c>
      <c r="D251" s="6" t="s">
        <v>1528</v>
      </c>
      <c r="E251" s="6" t="s">
        <v>1524</v>
      </c>
      <c r="F251" s="8" t="s">
        <v>1593</v>
      </c>
      <c r="G251" s="6"/>
    </row>
    <row r="252" ht="20.1" customHeight="1" spans="1:7">
      <c r="A252" s="5" t="s">
        <v>1968</v>
      </c>
      <c r="B252" s="6" t="s">
        <v>1168</v>
      </c>
      <c r="C252" s="7" t="s">
        <v>1672</v>
      </c>
      <c r="D252" s="6" t="s">
        <v>1528</v>
      </c>
      <c r="E252" s="6" t="s">
        <v>1524</v>
      </c>
      <c r="F252" s="8" t="s">
        <v>1593</v>
      </c>
      <c r="G252" s="6"/>
    </row>
    <row r="253" ht="20.1" customHeight="1" spans="1:7">
      <c r="A253" s="5" t="s">
        <v>1969</v>
      </c>
      <c r="B253" s="6" t="s">
        <v>1097</v>
      </c>
      <c r="C253" s="7" t="s">
        <v>1672</v>
      </c>
      <c r="D253" s="6" t="s">
        <v>1528</v>
      </c>
      <c r="E253" s="6" t="s">
        <v>1524</v>
      </c>
      <c r="F253" s="8" t="s">
        <v>1593</v>
      </c>
      <c r="G253" s="6"/>
    </row>
    <row r="254" ht="20.1" customHeight="1" spans="1:7">
      <c r="A254" s="5" t="s">
        <v>1970</v>
      </c>
      <c r="B254" s="6" t="s">
        <v>1112</v>
      </c>
      <c r="C254" s="7" t="s">
        <v>1672</v>
      </c>
      <c r="D254" s="6" t="s">
        <v>1528</v>
      </c>
      <c r="E254" s="6" t="s">
        <v>1524</v>
      </c>
      <c r="F254" s="8" t="s">
        <v>1593</v>
      </c>
      <c r="G254" s="6"/>
    </row>
    <row r="255" ht="20.1" customHeight="1" spans="1:7">
      <c r="A255" s="5" t="s">
        <v>1971</v>
      </c>
      <c r="B255" s="6" t="s">
        <v>1163</v>
      </c>
      <c r="C255" s="7" t="s">
        <v>1672</v>
      </c>
      <c r="D255" s="6" t="s">
        <v>1528</v>
      </c>
      <c r="E255" s="6" t="s">
        <v>1524</v>
      </c>
      <c r="F255" s="8" t="s">
        <v>1593</v>
      </c>
      <c r="G255" s="6"/>
    </row>
    <row r="256" ht="20.1" customHeight="1" spans="1:7">
      <c r="A256" s="5">
        <v>2016029</v>
      </c>
      <c r="B256" s="9" t="s">
        <v>1637</v>
      </c>
      <c r="C256" s="7" t="s">
        <v>1672</v>
      </c>
      <c r="D256" s="6" t="s">
        <v>1528</v>
      </c>
      <c r="E256" s="6" t="s">
        <v>1524</v>
      </c>
      <c r="F256" s="8" t="s">
        <v>1592</v>
      </c>
      <c r="G256" s="6"/>
    </row>
    <row r="257" ht="20.1" customHeight="1" spans="1:7">
      <c r="A257" s="5" t="s">
        <v>1972</v>
      </c>
      <c r="B257" s="6" t="s">
        <v>1973</v>
      </c>
      <c r="C257" s="7" t="s">
        <v>1672</v>
      </c>
      <c r="D257" s="6" t="s">
        <v>1373</v>
      </c>
      <c r="E257" s="6" t="s">
        <v>1525</v>
      </c>
      <c r="F257" s="8" t="s">
        <v>1802</v>
      </c>
      <c r="G257" s="6"/>
    </row>
    <row r="258" ht="20.1" customHeight="1" spans="1:7">
      <c r="A258" s="5" t="s">
        <v>1974</v>
      </c>
      <c r="B258" s="6" t="s">
        <v>1198</v>
      </c>
      <c r="C258" s="7" t="s">
        <v>1672</v>
      </c>
      <c r="D258" s="6" t="s">
        <v>1373</v>
      </c>
      <c r="E258" s="6" t="s">
        <v>1525</v>
      </c>
      <c r="F258" s="8" t="s">
        <v>1802</v>
      </c>
      <c r="G258" s="6"/>
    </row>
    <row r="259" ht="20.1" customHeight="1" spans="1:7">
      <c r="A259" s="5" t="s">
        <v>1879</v>
      </c>
      <c r="B259" s="6" t="s">
        <v>1975</v>
      </c>
      <c r="C259" s="7" t="s">
        <v>1672</v>
      </c>
      <c r="D259" s="6" t="s">
        <v>1373</v>
      </c>
      <c r="E259" s="6" t="s">
        <v>1525</v>
      </c>
      <c r="F259" s="8" t="s">
        <v>1595</v>
      </c>
      <c r="G259" s="6"/>
    </row>
    <row r="260" ht="20.1" customHeight="1" spans="1:7">
      <c r="A260" s="5" t="s">
        <v>1976</v>
      </c>
      <c r="B260" s="6" t="s">
        <v>1095</v>
      </c>
      <c r="C260" s="7" t="s">
        <v>1672</v>
      </c>
      <c r="D260" s="6" t="s">
        <v>1373</v>
      </c>
      <c r="E260" s="6" t="s">
        <v>1524</v>
      </c>
      <c r="F260" s="8" t="s">
        <v>1595</v>
      </c>
      <c r="G260" s="6"/>
    </row>
    <row r="261" ht="20.1" customHeight="1" spans="1:7">
      <c r="A261" s="5" t="s">
        <v>1977</v>
      </c>
      <c r="B261" s="6" t="s">
        <v>1978</v>
      </c>
      <c r="C261" s="7" t="s">
        <v>1672</v>
      </c>
      <c r="D261" s="6" t="s">
        <v>1373</v>
      </c>
      <c r="E261" s="6" t="s">
        <v>1525</v>
      </c>
      <c r="F261" s="8" t="s">
        <v>1595</v>
      </c>
      <c r="G261" s="6"/>
    </row>
    <row r="262" ht="20.1" customHeight="1" spans="1:7">
      <c r="A262" s="5" t="s">
        <v>1979</v>
      </c>
      <c r="B262" s="6" t="s">
        <v>1122</v>
      </c>
      <c r="C262" s="7" t="s">
        <v>1672</v>
      </c>
      <c r="D262" s="6" t="s">
        <v>1373</v>
      </c>
      <c r="E262" s="6" t="s">
        <v>1525</v>
      </c>
      <c r="F262" s="8" t="s">
        <v>1595</v>
      </c>
      <c r="G262" s="6"/>
    </row>
    <row r="263" ht="20.1" customHeight="1" spans="1:7">
      <c r="A263" s="5" t="s">
        <v>1980</v>
      </c>
      <c r="B263" s="6" t="s">
        <v>1981</v>
      </c>
      <c r="C263" s="7" t="s">
        <v>1672</v>
      </c>
      <c r="D263" s="6" t="s">
        <v>1373</v>
      </c>
      <c r="E263" s="6" t="s">
        <v>1525</v>
      </c>
      <c r="F263" s="8" t="s">
        <v>1595</v>
      </c>
      <c r="G263" s="6"/>
    </row>
    <row r="264" ht="20.1" customHeight="1" spans="1:7">
      <c r="A264" s="5" t="s">
        <v>1982</v>
      </c>
      <c r="B264" s="6" t="s">
        <v>1643</v>
      </c>
      <c r="C264" s="7" t="s">
        <v>1672</v>
      </c>
      <c r="D264" s="6" t="s">
        <v>1373</v>
      </c>
      <c r="E264" s="6" t="s">
        <v>1525</v>
      </c>
      <c r="F264" s="8" t="s">
        <v>1596</v>
      </c>
      <c r="G264" s="6"/>
    </row>
    <row r="265" ht="20.1" customHeight="1" spans="1:7">
      <c r="A265" s="5" t="s">
        <v>1983</v>
      </c>
      <c r="B265" s="6" t="s">
        <v>1642</v>
      </c>
      <c r="C265" s="7" t="s">
        <v>1672</v>
      </c>
      <c r="D265" s="6" t="s">
        <v>1373</v>
      </c>
      <c r="E265" s="6" t="s">
        <v>1525</v>
      </c>
      <c r="F265" s="8" t="s">
        <v>1596</v>
      </c>
      <c r="G265" s="6"/>
    </row>
    <row r="266" ht="20.1" customHeight="1" spans="1:7">
      <c r="A266" s="5" t="s">
        <v>1984</v>
      </c>
      <c r="B266" s="6" t="s">
        <v>1044</v>
      </c>
      <c r="C266" s="7" t="s">
        <v>1672</v>
      </c>
      <c r="D266" s="6" t="s">
        <v>1373</v>
      </c>
      <c r="E266" s="6" t="s">
        <v>1524</v>
      </c>
      <c r="F266" s="8" t="s">
        <v>1596</v>
      </c>
      <c r="G266" s="6"/>
    </row>
    <row r="267" ht="20.1" customHeight="1" spans="1:7">
      <c r="A267" s="5" t="s">
        <v>1985</v>
      </c>
      <c r="B267" s="6" t="s">
        <v>1641</v>
      </c>
      <c r="C267" s="7" t="s">
        <v>1672</v>
      </c>
      <c r="D267" s="6" t="s">
        <v>1373</v>
      </c>
      <c r="E267" s="6" t="s">
        <v>1525</v>
      </c>
      <c r="F267" s="8" t="s">
        <v>1596</v>
      </c>
      <c r="G267" s="6"/>
    </row>
    <row r="268" ht="20.1" customHeight="1" spans="1:7">
      <c r="A268" s="5" t="s">
        <v>1986</v>
      </c>
      <c r="B268" s="6" t="s">
        <v>996</v>
      </c>
      <c r="C268" s="7" t="s">
        <v>1672</v>
      </c>
      <c r="D268" s="6" t="s">
        <v>1373</v>
      </c>
      <c r="E268" s="6" t="s">
        <v>1525</v>
      </c>
      <c r="F268" s="8" t="s">
        <v>1596</v>
      </c>
      <c r="G268" s="6"/>
    </row>
    <row r="269" ht="20.1" customHeight="1" spans="1:7">
      <c r="A269" s="5" t="s">
        <v>1987</v>
      </c>
      <c r="B269" s="6" t="s">
        <v>1110</v>
      </c>
      <c r="C269" s="7" t="s">
        <v>1672</v>
      </c>
      <c r="D269" s="6" t="s">
        <v>1373</v>
      </c>
      <c r="E269" s="6" t="s">
        <v>1525</v>
      </c>
      <c r="F269" s="8" t="s">
        <v>1596</v>
      </c>
      <c r="G269" s="6"/>
    </row>
    <row r="270" ht="20.1" customHeight="1" spans="1:7">
      <c r="A270" s="5" t="s">
        <v>1988</v>
      </c>
      <c r="B270" s="6" t="s">
        <v>1038</v>
      </c>
      <c r="C270" s="7" t="s">
        <v>1672</v>
      </c>
      <c r="D270" s="6" t="s">
        <v>1373</v>
      </c>
      <c r="E270" s="6" t="s">
        <v>1525</v>
      </c>
      <c r="F270" s="8" t="s">
        <v>1597</v>
      </c>
      <c r="G270" s="6"/>
    </row>
    <row r="271" ht="20.1" customHeight="1" spans="1:7">
      <c r="A271" s="5" t="s">
        <v>1989</v>
      </c>
      <c r="B271" s="6" t="s">
        <v>1166</v>
      </c>
      <c r="C271" s="7" t="s">
        <v>1672</v>
      </c>
      <c r="D271" s="6" t="s">
        <v>1373</v>
      </c>
      <c r="E271" s="6" t="s">
        <v>1525</v>
      </c>
      <c r="F271" s="8" t="s">
        <v>1597</v>
      </c>
      <c r="G271" s="6"/>
    </row>
    <row r="272" ht="20.1" customHeight="1" spans="1:7">
      <c r="A272" s="5" t="s">
        <v>1990</v>
      </c>
      <c r="B272" s="6" t="s">
        <v>1108</v>
      </c>
      <c r="C272" s="7" t="s">
        <v>1672</v>
      </c>
      <c r="D272" s="6" t="s">
        <v>1373</v>
      </c>
      <c r="E272" s="6" t="s">
        <v>1525</v>
      </c>
      <c r="F272" s="8" t="s">
        <v>1597</v>
      </c>
      <c r="G272" s="6"/>
    </row>
    <row r="273" ht="20.1" customHeight="1" spans="1:7">
      <c r="A273" s="5">
        <v>2018019</v>
      </c>
      <c r="B273" s="9" t="s">
        <v>1991</v>
      </c>
      <c r="C273" s="7" t="s">
        <v>1672</v>
      </c>
      <c r="D273" s="6" t="s">
        <v>1528</v>
      </c>
      <c r="E273" s="6" t="s">
        <v>1525</v>
      </c>
      <c r="F273" s="8" t="s">
        <v>1589</v>
      </c>
      <c r="G273" s="6"/>
    </row>
    <row r="274" ht="20.1" customHeight="1" spans="1:7">
      <c r="A274" s="5" t="s">
        <v>1992</v>
      </c>
      <c r="B274" s="9" t="s">
        <v>1162</v>
      </c>
      <c r="C274" s="7" t="s">
        <v>1672</v>
      </c>
      <c r="D274" s="6" t="s">
        <v>1373</v>
      </c>
      <c r="E274" s="6" t="s">
        <v>1525</v>
      </c>
      <c r="F274" s="8" t="s">
        <v>1596</v>
      </c>
      <c r="G274" s="6"/>
    </row>
    <row r="275" ht="20.1" customHeight="1" spans="1:7">
      <c r="A275" s="5">
        <v>2018025</v>
      </c>
      <c r="B275" s="9" t="s">
        <v>1383</v>
      </c>
      <c r="C275" s="7" t="s">
        <v>1672</v>
      </c>
      <c r="D275" s="6" t="s">
        <v>1373</v>
      </c>
      <c r="E275" s="6" t="s">
        <v>1525</v>
      </c>
      <c r="F275" s="8" t="s">
        <v>1597</v>
      </c>
      <c r="G275" s="6"/>
    </row>
    <row r="276" ht="20.1" customHeight="1" spans="1:7">
      <c r="A276" s="5" t="s">
        <v>1993</v>
      </c>
      <c r="B276" s="6" t="s">
        <v>1994</v>
      </c>
      <c r="C276" s="7" t="s">
        <v>1672</v>
      </c>
      <c r="D276" s="6" t="s">
        <v>1373</v>
      </c>
      <c r="E276" s="6" t="s">
        <v>1526</v>
      </c>
      <c r="F276" s="8" t="s">
        <v>1802</v>
      </c>
      <c r="G276" s="6"/>
    </row>
    <row r="277" ht="20.1" customHeight="1" spans="1:7">
      <c r="A277" s="5" t="s">
        <v>1995</v>
      </c>
      <c r="B277" s="6" t="s">
        <v>1996</v>
      </c>
      <c r="C277" s="7" t="s">
        <v>1672</v>
      </c>
      <c r="D277" s="6" t="s">
        <v>1373</v>
      </c>
      <c r="E277" s="6" t="s">
        <v>1526</v>
      </c>
      <c r="F277" s="8" t="s">
        <v>1802</v>
      </c>
      <c r="G277" s="6"/>
    </row>
    <row r="278" ht="20.1" customHeight="1" spans="1:7">
      <c r="A278" s="5" t="s">
        <v>1997</v>
      </c>
      <c r="B278" s="6" t="s">
        <v>1998</v>
      </c>
      <c r="C278" s="7" t="s">
        <v>1672</v>
      </c>
      <c r="D278" s="6" t="s">
        <v>1373</v>
      </c>
      <c r="E278" s="6" t="s">
        <v>1526</v>
      </c>
      <c r="F278" s="8" t="s">
        <v>1595</v>
      </c>
      <c r="G278" s="6"/>
    </row>
    <row r="279" ht="20.1" customHeight="1" spans="1:7">
      <c r="A279" s="5" t="s">
        <v>1999</v>
      </c>
      <c r="B279" s="6" t="s">
        <v>2000</v>
      </c>
      <c r="C279" s="7" t="s">
        <v>1672</v>
      </c>
      <c r="D279" s="6" t="s">
        <v>1373</v>
      </c>
      <c r="E279" s="6" t="s">
        <v>1526</v>
      </c>
      <c r="F279" s="8" t="s">
        <v>1595</v>
      </c>
      <c r="G279" s="6"/>
    </row>
    <row r="280" ht="20.1" customHeight="1" spans="1:7">
      <c r="A280" s="5" t="s">
        <v>2001</v>
      </c>
      <c r="B280" s="6" t="s">
        <v>2002</v>
      </c>
      <c r="C280" s="7" t="s">
        <v>1672</v>
      </c>
      <c r="D280" s="6" t="s">
        <v>1373</v>
      </c>
      <c r="E280" s="6" t="s">
        <v>1526</v>
      </c>
      <c r="F280" s="8" t="s">
        <v>1595</v>
      </c>
      <c r="G280" s="6"/>
    </row>
    <row r="281" ht="20.1" customHeight="1" spans="1:7">
      <c r="A281" s="5" t="s">
        <v>2003</v>
      </c>
      <c r="B281" s="6" t="s">
        <v>2004</v>
      </c>
      <c r="C281" s="7" t="s">
        <v>1672</v>
      </c>
      <c r="D281" s="6" t="s">
        <v>1373</v>
      </c>
      <c r="E281" s="6" t="s">
        <v>1526</v>
      </c>
      <c r="F281" s="8" t="s">
        <v>1595</v>
      </c>
      <c r="G281" s="6"/>
    </row>
    <row r="282" ht="20.1" customHeight="1" spans="1:7">
      <c r="A282" s="5" t="s">
        <v>2005</v>
      </c>
      <c r="B282" s="6" t="s">
        <v>2006</v>
      </c>
      <c r="C282" s="7" t="s">
        <v>1672</v>
      </c>
      <c r="D282" s="6" t="s">
        <v>1373</v>
      </c>
      <c r="E282" s="6" t="s">
        <v>1526</v>
      </c>
      <c r="F282" s="8" t="s">
        <v>1595</v>
      </c>
      <c r="G282" s="6"/>
    </row>
    <row r="283" ht="20.1" customHeight="1" spans="1:7">
      <c r="A283" s="5" t="s">
        <v>2007</v>
      </c>
      <c r="B283" s="6" t="s">
        <v>2008</v>
      </c>
      <c r="C283" s="7" t="s">
        <v>1672</v>
      </c>
      <c r="D283" s="6" t="s">
        <v>1373</v>
      </c>
      <c r="E283" s="6" t="s">
        <v>1526</v>
      </c>
      <c r="F283" s="8" t="s">
        <v>1596</v>
      </c>
      <c r="G283" s="6"/>
    </row>
    <row r="284" ht="20.1" customHeight="1" spans="1:7">
      <c r="A284" s="5" t="s">
        <v>2009</v>
      </c>
      <c r="B284" s="6" t="s">
        <v>1646</v>
      </c>
      <c r="C284" s="7" t="s">
        <v>1672</v>
      </c>
      <c r="D284" s="6" t="s">
        <v>1373</v>
      </c>
      <c r="E284" s="6" t="s">
        <v>1526</v>
      </c>
      <c r="F284" s="8" t="s">
        <v>1596</v>
      </c>
      <c r="G284" s="6"/>
    </row>
    <row r="285" ht="20.1" customHeight="1" spans="1:7">
      <c r="A285" s="5" t="s">
        <v>2010</v>
      </c>
      <c r="B285" s="6" t="s">
        <v>2011</v>
      </c>
      <c r="C285" s="7" t="s">
        <v>1672</v>
      </c>
      <c r="D285" s="6" t="s">
        <v>1373</v>
      </c>
      <c r="E285" s="6" t="s">
        <v>1526</v>
      </c>
      <c r="F285" s="8" t="s">
        <v>1596</v>
      </c>
      <c r="G285" s="6"/>
    </row>
    <row r="286" ht="20.1" customHeight="1" spans="1:7">
      <c r="A286" s="5" t="s">
        <v>2012</v>
      </c>
      <c r="B286" s="6" t="s">
        <v>2013</v>
      </c>
      <c r="C286" s="7" t="s">
        <v>1672</v>
      </c>
      <c r="D286" s="6" t="s">
        <v>1373</v>
      </c>
      <c r="E286" s="6" t="s">
        <v>1526</v>
      </c>
      <c r="F286" s="8" t="s">
        <v>1596</v>
      </c>
      <c r="G286" s="6"/>
    </row>
    <row r="287" ht="20.1" customHeight="1" spans="1:7">
      <c r="A287" s="5" t="s">
        <v>2014</v>
      </c>
      <c r="B287" s="6" t="s">
        <v>2015</v>
      </c>
      <c r="C287" s="7" t="s">
        <v>1672</v>
      </c>
      <c r="D287" s="6" t="s">
        <v>1373</v>
      </c>
      <c r="E287" s="6" t="s">
        <v>1526</v>
      </c>
      <c r="F287" s="8" t="s">
        <v>1596</v>
      </c>
      <c r="G287" s="6"/>
    </row>
    <row r="288" ht="20.1" customHeight="1" spans="1:7">
      <c r="A288" s="5" t="s">
        <v>2016</v>
      </c>
      <c r="B288" s="6" t="s">
        <v>2017</v>
      </c>
      <c r="C288" s="7" t="s">
        <v>1672</v>
      </c>
      <c r="D288" s="6" t="s">
        <v>1373</v>
      </c>
      <c r="E288" s="6" t="s">
        <v>1526</v>
      </c>
      <c r="F288" s="8" t="s">
        <v>1597</v>
      </c>
      <c r="G288" s="6"/>
    </row>
    <row r="289" ht="20.1" customHeight="1" spans="1:7">
      <c r="A289" s="5">
        <v>2018020</v>
      </c>
      <c r="B289" s="9" t="s">
        <v>2018</v>
      </c>
      <c r="C289" s="7" t="s">
        <v>1672</v>
      </c>
      <c r="D289" s="6" t="s">
        <v>1373</v>
      </c>
      <c r="E289" s="6" t="s">
        <v>1526</v>
      </c>
      <c r="F289" s="8" t="s">
        <v>1596</v>
      </c>
      <c r="G289" s="6"/>
    </row>
    <row r="290" ht="20.1" customHeight="1" spans="1:7">
      <c r="A290" s="5" t="s">
        <v>2019</v>
      </c>
      <c r="B290" s="9" t="s">
        <v>2020</v>
      </c>
      <c r="C290" s="7" t="s">
        <v>1672</v>
      </c>
      <c r="D290" s="6" t="s">
        <v>1373</v>
      </c>
      <c r="E290" s="6" t="s">
        <v>1526</v>
      </c>
      <c r="F290" s="8" t="s">
        <v>1596</v>
      </c>
      <c r="G290" s="6"/>
    </row>
    <row r="291" ht="20.1" customHeight="1" spans="1:7">
      <c r="A291" s="5">
        <v>2018021</v>
      </c>
      <c r="B291" s="9" t="s">
        <v>2021</v>
      </c>
      <c r="C291" s="7" t="s">
        <v>1672</v>
      </c>
      <c r="D291" s="6" t="s">
        <v>1373</v>
      </c>
      <c r="E291" s="6" t="s">
        <v>1526</v>
      </c>
      <c r="F291" s="8" t="s">
        <v>1596</v>
      </c>
      <c r="G291" s="6"/>
    </row>
    <row r="292" ht="20.1" customHeight="1" spans="1:7">
      <c r="A292" s="5">
        <v>2018024</v>
      </c>
      <c r="B292" s="9" t="s">
        <v>1080</v>
      </c>
      <c r="C292" s="7" t="s">
        <v>1672</v>
      </c>
      <c r="D292" s="6" t="s">
        <v>1373</v>
      </c>
      <c r="E292" s="6" t="s">
        <v>1524</v>
      </c>
      <c r="F292" s="8" t="s">
        <v>1595</v>
      </c>
      <c r="G292" s="6"/>
    </row>
    <row r="293" ht="20.1" customHeight="1" spans="1:7">
      <c r="A293" s="5" t="s">
        <v>2022</v>
      </c>
      <c r="B293" s="9" t="s">
        <v>2023</v>
      </c>
      <c r="C293" s="7" t="s">
        <v>1672</v>
      </c>
      <c r="D293" s="6" t="s">
        <v>1373</v>
      </c>
      <c r="E293" s="6" t="s">
        <v>1526</v>
      </c>
      <c r="F293" s="8" t="s">
        <v>1595</v>
      </c>
      <c r="G293" s="6"/>
    </row>
    <row r="294" ht="20.1" customHeight="1" spans="1:7">
      <c r="A294" s="5" t="s">
        <v>2024</v>
      </c>
      <c r="B294" s="6" t="s">
        <v>1153</v>
      </c>
      <c r="C294" s="7" t="s">
        <v>1672</v>
      </c>
      <c r="D294" s="6" t="s">
        <v>1373</v>
      </c>
      <c r="E294" s="6" t="s">
        <v>1524</v>
      </c>
      <c r="F294" s="8" t="s">
        <v>1595</v>
      </c>
      <c r="G294" s="6"/>
    </row>
    <row r="295" ht="20.1" customHeight="1" spans="1:7">
      <c r="A295" s="5" t="s">
        <v>2025</v>
      </c>
      <c r="B295" s="6" t="s">
        <v>1178</v>
      </c>
      <c r="C295" s="7" t="s">
        <v>1672</v>
      </c>
      <c r="D295" s="6" t="s">
        <v>1373</v>
      </c>
      <c r="E295" s="6" t="s">
        <v>1524</v>
      </c>
      <c r="F295" s="8" t="s">
        <v>1595</v>
      </c>
      <c r="G295" s="6"/>
    </row>
    <row r="296" ht="20.1" customHeight="1" spans="1:7">
      <c r="A296" s="5" t="s">
        <v>2026</v>
      </c>
      <c r="B296" s="6" t="s">
        <v>1386</v>
      </c>
      <c r="C296" s="7" t="s">
        <v>1672</v>
      </c>
      <c r="D296" s="6" t="s">
        <v>1373</v>
      </c>
      <c r="E296" s="6" t="s">
        <v>1524</v>
      </c>
      <c r="F296" s="8" t="s">
        <v>1595</v>
      </c>
      <c r="G296" s="6"/>
    </row>
    <row r="297" ht="20.1" customHeight="1" spans="1:7">
      <c r="A297" s="5" t="s">
        <v>2027</v>
      </c>
      <c r="B297" s="6" t="s">
        <v>1116</v>
      </c>
      <c r="C297" s="7" t="s">
        <v>1672</v>
      </c>
      <c r="D297" s="6" t="s">
        <v>1373</v>
      </c>
      <c r="E297" s="6" t="s">
        <v>1524</v>
      </c>
      <c r="F297" s="8" t="s">
        <v>1595</v>
      </c>
      <c r="G297" s="6"/>
    </row>
    <row r="298" ht="20.1" customHeight="1" spans="1:7">
      <c r="A298" s="5" t="s">
        <v>2028</v>
      </c>
      <c r="B298" s="6" t="s">
        <v>1013</v>
      </c>
      <c r="C298" s="7" t="s">
        <v>1672</v>
      </c>
      <c r="D298" s="6" t="s">
        <v>1373</v>
      </c>
      <c r="E298" s="6" t="s">
        <v>1524</v>
      </c>
      <c r="F298" s="8" t="s">
        <v>1595</v>
      </c>
      <c r="G298" s="6"/>
    </row>
    <row r="299" ht="20.1" customHeight="1" spans="1:7">
      <c r="A299" s="5" t="s">
        <v>2029</v>
      </c>
      <c r="B299" s="6" t="s">
        <v>1171</v>
      </c>
      <c r="C299" s="7" t="s">
        <v>1672</v>
      </c>
      <c r="D299" s="6" t="s">
        <v>1373</v>
      </c>
      <c r="E299" s="6" t="s">
        <v>1524</v>
      </c>
      <c r="F299" s="8" t="s">
        <v>1595</v>
      </c>
      <c r="G299" s="6"/>
    </row>
    <row r="300" ht="20.1" customHeight="1" spans="1:7">
      <c r="A300" s="5" t="s">
        <v>2030</v>
      </c>
      <c r="B300" s="6" t="s">
        <v>1127</v>
      </c>
      <c r="C300" s="7" t="s">
        <v>1672</v>
      </c>
      <c r="D300" s="6" t="s">
        <v>1373</v>
      </c>
      <c r="E300" s="6" t="s">
        <v>1524</v>
      </c>
      <c r="F300" s="8" t="s">
        <v>1595</v>
      </c>
      <c r="G300" s="6"/>
    </row>
    <row r="301" ht="20.1" customHeight="1" spans="1:7">
      <c r="A301" s="5" t="s">
        <v>2031</v>
      </c>
      <c r="B301" s="6" t="s">
        <v>1092</v>
      </c>
      <c r="C301" s="7" t="s">
        <v>1672</v>
      </c>
      <c r="D301" s="6" t="s">
        <v>1373</v>
      </c>
      <c r="E301" s="6" t="s">
        <v>1524</v>
      </c>
      <c r="F301" s="8" t="s">
        <v>1595</v>
      </c>
      <c r="G301" s="6"/>
    </row>
    <row r="302" ht="20.1" customHeight="1" spans="1:7">
      <c r="A302" s="5" t="s">
        <v>2032</v>
      </c>
      <c r="B302" s="6" t="s">
        <v>2033</v>
      </c>
      <c r="C302" s="7" t="s">
        <v>1672</v>
      </c>
      <c r="D302" s="6" t="s">
        <v>1373</v>
      </c>
      <c r="E302" s="6" t="s">
        <v>1524</v>
      </c>
      <c r="F302" s="8" t="s">
        <v>1596</v>
      </c>
      <c r="G302" s="6"/>
    </row>
    <row r="303" ht="20.1" customHeight="1" spans="1:7">
      <c r="A303" s="5" t="s">
        <v>2034</v>
      </c>
      <c r="B303" s="6" t="s">
        <v>1141</v>
      </c>
      <c r="C303" s="7" t="s">
        <v>1672</v>
      </c>
      <c r="D303" s="6" t="s">
        <v>1373</v>
      </c>
      <c r="E303" s="6" t="s">
        <v>1524</v>
      </c>
      <c r="F303" s="8" t="s">
        <v>1595</v>
      </c>
      <c r="G303" s="6"/>
    </row>
    <row r="304" ht="20.1" customHeight="1" spans="1:7">
      <c r="A304" s="5" t="s">
        <v>2035</v>
      </c>
      <c r="B304" s="6" t="s">
        <v>1381</v>
      </c>
      <c r="C304" s="7" t="s">
        <v>1672</v>
      </c>
      <c r="D304" s="6" t="s">
        <v>1373</v>
      </c>
      <c r="E304" s="6" t="s">
        <v>1524</v>
      </c>
      <c r="F304" s="8" t="s">
        <v>1595</v>
      </c>
      <c r="G304" s="6"/>
    </row>
    <row r="305" ht="20.1" customHeight="1" spans="1:7">
      <c r="A305" s="5" t="s">
        <v>2036</v>
      </c>
      <c r="B305" s="6" t="s">
        <v>991</v>
      </c>
      <c r="C305" s="7" t="s">
        <v>1672</v>
      </c>
      <c r="D305" s="6" t="s">
        <v>1373</v>
      </c>
      <c r="E305" s="6" t="s">
        <v>1524</v>
      </c>
      <c r="F305" s="8" t="s">
        <v>1596</v>
      </c>
      <c r="G305" s="6"/>
    </row>
    <row r="306" ht="20.1" customHeight="1" spans="1:7">
      <c r="A306" s="5" t="s">
        <v>2037</v>
      </c>
      <c r="B306" s="6" t="s">
        <v>1647</v>
      </c>
      <c r="C306" s="7" t="s">
        <v>1672</v>
      </c>
      <c r="D306" s="6" t="s">
        <v>1373</v>
      </c>
      <c r="E306" s="6" t="s">
        <v>1524</v>
      </c>
      <c r="F306" s="8" t="s">
        <v>1596</v>
      </c>
      <c r="G306" s="6"/>
    </row>
    <row r="307" ht="20.1" customHeight="1" spans="1:7">
      <c r="A307" s="5" t="s">
        <v>2038</v>
      </c>
      <c r="B307" s="6" t="s">
        <v>1056</v>
      </c>
      <c r="C307" s="7" t="s">
        <v>1672</v>
      </c>
      <c r="D307" s="6" t="s">
        <v>1373</v>
      </c>
      <c r="E307" s="6" t="s">
        <v>1524</v>
      </c>
      <c r="F307" s="8" t="s">
        <v>1596</v>
      </c>
      <c r="G307" s="6"/>
    </row>
    <row r="308" ht="20.1" customHeight="1" spans="1:7">
      <c r="A308" s="5" t="s">
        <v>2039</v>
      </c>
      <c r="B308" s="6" t="s">
        <v>1032</v>
      </c>
      <c r="C308" s="7" t="s">
        <v>1672</v>
      </c>
      <c r="D308" s="6" t="s">
        <v>1373</v>
      </c>
      <c r="E308" s="6" t="s">
        <v>1524</v>
      </c>
      <c r="F308" s="8" t="s">
        <v>1596</v>
      </c>
      <c r="G308" s="6"/>
    </row>
    <row r="309" ht="20.1" customHeight="1" spans="1:7">
      <c r="A309" s="5" t="s">
        <v>2040</v>
      </c>
      <c r="B309" s="6" t="s">
        <v>1068</v>
      </c>
      <c r="C309" s="7" t="s">
        <v>1672</v>
      </c>
      <c r="D309" s="6" t="s">
        <v>1373</v>
      </c>
      <c r="E309" s="6" t="s">
        <v>1524</v>
      </c>
      <c r="F309" s="8" t="s">
        <v>1597</v>
      </c>
      <c r="G309" s="6"/>
    </row>
    <row r="310" ht="20.1" customHeight="1" spans="1:7">
      <c r="A310" s="5" t="s">
        <v>2041</v>
      </c>
      <c r="B310" s="6" t="s">
        <v>1043</v>
      </c>
      <c r="C310" s="7" t="s">
        <v>1672</v>
      </c>
      <c r="D310" s="6" t="s">
        <v>1373</v>
      </c>
      <c r="E310" s="6" t="s">
        <v>1524</v>
      </c>
      <c r="F310" s="8" t="s">
        <v>1597</v>
      </c>
      <c r="G310" s="6"/>
    </row>
    <row r="311" ht="20.1" customHeight="1" spans="1:7">
      <c r="A311" s="5" t="s">
        <v>2042</v>
      </c>
      <c r="B311" s="6" t="s">
        <v>1088</v>
      </c>
      <c r="C311" s="7" t="s">
        <v>1672</v>
      </c>
      <c r="D311" s="6" t="s">
        <v>1373</v>
      </c>
      <c r="E311" s="6" t="s">
        <v>1525</v>
      </c>
      <c r="F311" s="8" t="s">
        <v>1597</v>
      </c>
      <c r="G311" s="6"/>
    </row>
    <row r="312" ht="20.1" customHeight="1" spans="1:7">
      <c r="A312" s="5" t="s">
        <v>2043</v>
      </c>
      <c r="B312" s="6" t="s">
        <v>1379</v>
      </c>
      <c r="C312" s="7" t="s">
        <v>1672</v>
      </c>
      <c r="D312" s="6" t="s">
        <v>1373</v>
      </c>
      <c r="E312" s="6" t="s">
        <v>1524</v>
      </c>
      <c r="F312" s="8" t="s">
        <v>1597</v>
      </c>
      <c r="G312" s="6"/>
    </row>
    <row r="313" ht="20.1" customHeight="1" spans="1:7">
      <c r="A313" s="5" t="s">
        <v>2044</v>
      </c>
      <c r="B313" s="6" t="s">
        <v>1150</v>
      </c>
      <c r="C313" s="7" t="s">
        <v>1672</v>
      </c>
      <c r="D313" s="6" t="s">
        <v>1373</v>
      </c>
      <c r="E313" s="6" t="s">
        <v>1524</v>
      </c>
      <c r="F313" s="8" t="s">
        <v>1595</v>
      </c>
      <c r="G313" s="6"/>
    </row>
    <row r="314" ht="20.1" customHeight="1" spans="1:7">
      <c r="A314" s="5" t="s">
        <v>2045</v>
      </c>
      <c r="B314" s="6" t="s">
        <v>1374</v>
      </c>
      <c r="C314" s="7" t="s">
        <v>1672</v>
      </c>
      <c r="D314" s="6" t="s">
        <v>1373</v>
      </c>
      <c r="E314" s="6" t="s">
        <v>1524</v>
      </c>
      <c r="F314" s="8" t="s">
        <v>1597</v>
      </c>
      <c r="G314" s="6"/>
    </row>
    <row r="315" ht="20.1" customHeight="1" spans="1:7">
      <c r="A315" s="5" t="s">
        <v>2046</v>
      </c>
      <c r="B315" s="6" t="s">
        <v>2047</v>
      </c>
      <c r="C315" s="7" t="s">
        <v>1672</v>
      </c>
      <c r="D315" s="6" t="s">
        <v>1373</v>
      </c>
      <c r="E315" s="6" t="s">
        <v>1524</v>
      </c>
      <c r="F315" s="8" t="s">
        <v>1597</v>
      </c>
      <c r="G315" s="6"/>
    </row>
    <row r="316" ht="20.1" customHeight="1" spans="1:7">
      <c r="A316" s="5" t="s">
        <v>2048</v>
      </c>
      <c r="B316" s="6" t="s">
        <v>1384</v>
      </c>
      <c r="C316" s="7" t="s">
        <v>1672</v>
      </c>
      <c r="D316" s="6" t="s">
        <v>1373</v>
      </c>
      <c r="E316" s="6" t="s">
        <v>1524</v>
      </c>
      <c r="F316" s="8" t="s">
        <v>1597</v>
      </c>
      <c r="G316" s="6"/>
    </row>
    <row r="317" ht="20.1" customHeight="1" spans="1:7">
      <c r="A317" s="5" t="s">
        <v>2049</v>
      </c>
      <c r="B317" s="6" t="s">
        <v>1376</v>
      </c>
      <c r="C317" s="7" t="s">
        <v>1672</v>
      </c>
      <c r="D317" s="6" t="s">
        <v>1373</v>
      </c>
      <c r="E317" s="6" t="s">
        <v>1524</v>
      </c>
      <c r="F317" s="8" t="s">
        <v>1597</v>
      </c>
      <c r="G317" s="6"/>
    </row>
    <row r="318" ht="20.1" customHeight="1" spans="1:7">
      <c r="A318" s="5" t="s">
        <v>2050</v>
      </c>
      <c r="B318" s="6" t="s">
        <v>1649</v>
      </c>
      <c r="C318" s="7" t="s">
        <v>1672</v>
      </c>
      <c r="D318" s="6" t="s">
        <v>1531</v>
      </c>
      <c r="E318" s="6" t="s">
        <v>1525</v>
      </c>
      <c r="F318" s="8" t="s">
        <v>1600</v>
      </c>
      <c r="G318" s="6"/>
    </row>
    <row r="319" ht="20.1" customHeight="1" spans="1:7">
      <c r="A319" s="5" t="s">
        <v>2051</v>
      </c>
      <c r="B319" s="6" t="s">
        <v>1259</v>
      </c>
      <c r="C319" s="7" t="s">
        <v>1672</v>
      </c>
      <c r="D319" s="6" t="s">
        <v>1531</v>
      </c>
      <c r="E319" s="6" t="s">
        <v>1525</v>
      </c>
      <c r="F319" s="8" t="s">
        <v>1600</v>
      </c>
      <c r="G319" s="6"/>
    </row>
    <row r="320" ht="20.1" customHeight="1" spans="1:7">
      <c r="A320" s="5" t="s">
        <v>2052</v>
      </c>
      <c r="B320" s="6" t="s">
        <v>989</v>
      </c>
      <c r="C320" s="7" t="s">
        <v>1672</v>
      </c>
      <c r="D320" s="6" t="s">
        <v>1531</v>
      </c>
      <c r="E320" s="6" t="s">
        <v>1524</v>
      </c>
      <c r="F320" s="8" t="s">
        <v>1600</v>
      </c>
      <c r="G320" s="6"/>
    </row>
    <row r="321" ht="20.1" customHeight="1" spans="1:7">
      <c r="A321" s="5" t="s">
        <v>2053</v>
      </c>
      <c r="B321" s="6" t="s">
        <v>1172</v>
      </c>
      <c r="C321" s="7" t="s">
        <v>1672</v>
      </c>
      <c r="D321" s="6" t="s">
        <v>1373</v>
      </c>
      <c r="E321" s="6" t="s">
        <v>1525</v>
      </c>
      <c r="F321" s="8" t="s">
        <v>1597</v>
      </c>
      <c r="G321" s="6"/>
    </row>
    <row r="322" ht="20.1" customHeight="1" spans="1:7">
      <c r="A322" s="5" t="s">
        <v>2054</v>
      </c>
      <c r="B322" s="6" t="s">
        <v>2055</v>
      </c>
      <c r="C322" s="7" t="s">
        <v>1672</v>
      </c>
      <c r="D322" s="6" t="s">
        <v>1531</v>
      </c>
      <c r="E322" s="6" t="s">
        <v>1525</v>
      </c>
      <c r="F322" s="8" t="s">
        <v>1600</v>
      </c>
      <c r="G322" s="6"/>
    </row>
    <row r="323" ht="20.1" customHeight="1" spans="1:7">
      <c r="A323" s="5" t="s">
        <v>2056</v>
      </c>
      <c r="B323" s="6" t="s">
        <v>2057</v>
      </c>
      <c r="C323" s="7" t="s">
        <v>1672</v>
      </c>
      <c r="D323" s="6" t="s">
        <v>1531</v>
      </c>
      <c r="E323" s="6" t="s">
        <v>1525</v>
      </c>
      <c r="F323" s="8" t="s">
        <v>1600</v>
      </c>
      <c r="G323" s="6"/>
    </row>
    <row r="324" ht="20.1" customHeight="1" spans="1:7">
      <c r="A324" s="5" t="s">
        <v>2058</v>
      </c>
      <c r="B324" s="6" t="s">
        <v>1240</v>
      </c>
      <c r="C324" s="7" t="s">
        <v>1672</v>
      </c>
      <c r="D324" s="6" t="s">
        <v>1531</v>
      </c>
      <c r="E324" s="6" t="s">
        <v>1525</v>
      </c>
      <c r="F324" s="8" t="s">
        <v>1601</v>
      </c>
      <c r="G324" s="6"/>
    </row>
    <row r="325" ht="20.1" customHeight="1" spans="1:7">
      <c r="A325" s="5" t="s">
        <v>2059</v>
      </c>
      <c r="B325" s="6" t="s">
        <v>1271</v>
      </c>
      <c r="C325" s="7" t="s">
        <v>1672</v>
      </c>
      <c r="D325" s="6" t="s">
        <v>1531</v>
      </c>
      <c r="E325" s="6" t="s">
        <v>1525</v>
      </c>
      <c r="F325" s="8" t="s">
        <v>1601</v>
      </c>
      <c r="G325" s="6"/>
    </row>
    <row r="326" ht="20.1" customHeight="1" spans="1:7">
      <c r="A326" s="5">
        <v>2018034</v>
      </c>
      <c r="B326" s="9" t="s">
        <v>1257</v>
      </c>
      <c r="C326" s="7" t="s">
        <v>1672</v>
      </c>
      <c r="D326" s="6" t="s">
        <v>1531</v>
      </c>
      <c r="E326" s="6" t="s">
        <v>1525</v>
      </c>
      <c r="F326" s="8" t="s">
        <v>1601</v>
      </c>
      <c r="G326" s="6"/>
    </row>
    <row r="327" ht="20.1" customHeight="1" spans="1:7">
      <c r="A327" s="5" t="s">
        <v>2060</v>
      </c>
      <c r="B327" s="9" t="s">
        <v>1250</v>
      </c>
      <c r="C327" s="7" t="s">
        <v>1672</v>
      </c>
      <c r="D327" s="6" t="s">
        <v>1531</v>
      </c>
      <c r="E327" s="6" t="s">
        <v>1524</v>
      </c>
      <c r="F327" s="8" t="s">
        <v>1600</v>
      </c>
      <c r="G327" s="6"/>
    </row>
    <row r="328" ht="20.1" customHeight="1" spans="1:7">
      <c r="A328" s="5" t="s">
        <v>2061</v>
      </c>
      <c r="B328" s="6" t="s">
        <v>2062</v>
      </c>
      <c r="C328" s="7" t="s">
        <v>1672</v>
      </c>
      <c r="D328" s="6" t="s">
        <v>1531</v>
      </c>
      <c r="E328" s="6" t="s">
        <v>1526</v>
      </c>
      <c r="F328" s="8" t="s">
        <v>1600</v>
      </c>
      <c r="G328" s="6"/>
    </row>
    <row r="329" ht="20.1" customHeight="1" spans="1:7">
      <c r="A329" s="5" t="s">
        <v>2063</v>
      </c>
      <c r="B329" s="6" t="s">
        <v>1239</v>
      </c>
      <c r="C329" s="7" t="s">
        <v>1672</v>
      </c>
      <c r="D329" s="6" t="s">
        <v>1531</v>
      </c>
      <c r="E329" s="6" t="s">
        <v>1524</v>
      </c>
      <c r="F329" s="8" t="s">
        <v>1600</v>
      </c>
      <c r="G329" s="6"/>
    </row>
    <row r="330" ht="20.1" customHeight="1" spans="1:7">
      <c r="A330" s="5" t="s">
        <v>2064</v>
      </c>
      <c r="B330" s="6" t="s">
        <v>1247</v>
      </c>
      <c r="C330" s="7" t="s">
        <v>1672</v>
      </c>
      <c r="D330" s="6" t="s">
        <v>1531</v>
      </c>
      <c r="E330" s="6" t="s">
        <v>1524</v>
      </c>
      <c r="F330" s="8" t="s">
        <v>1600</v>
      </c>
      <c r="G330" s="6"/>
    </row>
    <row r="331" ht="20.1" customHeight="1" spans="1:7">
      <c r="A331" s="5" t="s">
        <v>2065</v>
      </c>
      <c r="B331" s="6" t="s">
        <v>1652</v>
      </c>
      <c r="C331" s="7" t="s">
        <v>1672</v>
      </c>
      <c r="D331" s="6" t="s">
        <v>1531</v>
      </c>
      <c r="E331" s="6" t="s">
        <v>1524</v>
      </c>
      <c r="F331" s="8" t="s">
        <v>1600</v>
      </c>
      <c r="G331" s="6"/>
    </row>
    <row r="332" ht="20.1" customHeight="1" spans="1:7">
      <c r="A332" s="5" t="s">
        <v>2066</v>
      </c>
      <c r="B332" s="6" t="s">
        <v>1245</v>
      </c>
      <c r="C332" s="7" t="s">
        <v>1672</v>
      </c>
      <c r="D332" s="6" t="s">
        <v>1530</v>
      </c>
      <c r="E332" s="6" t="s">
        <v>1524</v>
      </c>
      <c r="F332" s="8" t="s">
        <v>1603</v>
      </c>
      <c r="G332" s="6" t="s">
        <v>1877</v>
      </c>
    </row>
    <row r="333" ht="20.1" customHeight="1" spans="1:7">
      <c r="A333" s="5" t="s">
        <v>2067</v>
      </c>
      <c r="B333" s="6" t="s">
        <v>1653</v>
      </c>
      <c r="C333" s="7" t="s">
        <v>1672</v>
      </c>
      <c r="D333" s="6" t="s">
        <v>1531</v>
      </c>
      <c r="E333" s="6" t="s">
        <v>1524</v>
      </c>
      <c r="F333" s="8" t="s">
        <v>1601</v>
      </c>
      <c r="G333" s="6"/>
    </row>
    <row r="334" ht="20.1" customHeight="1" spans="1:7">
      <c r="A334" s="5" t="s">
        <v>2068</v>
      </c>
      <c r="B334" s="6" t="s">
        <v>1265</v>
      </c>
      <c r="C334" s="7" t="s">
        <v>1672</v>
      </c>
      <c r="D334" s="6" t="s">
        <v>1531</v>
      </c>
      <c r="E334" s="6" t="s">
        <v>1524</v>
      </c>
      <c r="F334" s="8" t="s">
        <v>1601</v>
      </c>
      <c r="G334" s="6"/>
    </row>
    <row r="335" ht="20.1" customHeight="1" spans="1:7">
      <c r="A335" s="5" t="s">
        <v>2069</v>
      </c>
      <c r="B335" s="6" t="s">
        <v>969</v>
      </c>
      <c r="C335" s="7" t="s">
        <v>1672</v>
      </c>
      <c r="D335" s="6" t="s">
        <v>1531</v>
      </c>
      <c r="E335" s="6" t="s">
        <v>1524</v>
      </c>
      <c r="F335" s="8" t="s">
        <v>1601</v>
      </c>
      <c r="G335" s="6"/>
    </row>
    <row r="336" ht="20.1" customHeight="1" spans="1:7">
      <c r="A336" s="5" t="s">
        <v>2070</v>
      </c>
      <c r="B336" s="9" t="s">
        <v>2071</v>
      </c>
      <c r="C336" s="7" t="s">
        <v>1672</v>
      </c>
      <c r="D336" s="6" t="s">
        <v>1531</v>
      </c>
      <c r="E336" s="6" t="s">
        <v>1524</v>
      </c>
      <c r="F336" s="8" t="s">
        <v>1600</v>
      </c>
      <c r="G336" s="6"/>
    </row>
    <row r="337" ht="20.1" customHeight="1" spans="1:7">
      <c r="A337" s="5" t="s">
        <v>2072</v>
      </c>
      <c r="B337" s="6" t="s">
        <v>2073</v>
      </c>
      <c r="C337" s="7" t="s">
        <v>1672</v>
      </c>
      <c r="D337" s="6" t="s">
        <v>1530</v>
      </c>
      <c r="E337" s="6" t="s">
        <v>1525</v>
      </c>
      <c r="F337" s="8" t="s">
        <v>1802</v>
      </c>
      <c r="G337" s="6"/>
    </row>
    <row r="338" ht="20.1" customHeight="1" spans="1:7">
      <c r="A338" s="5" t="s">
        <v>2074</v>
      </c>
      <c r="B338" s="6" t="s">
        <v>1661</v>
      </c>
      <c r="C338" s="7" t="s">
        <v>1672</v>
      </c>
      <c r="D338" s="6" t="s">
        <v>1530</v>
      </c>
      <c r="E338" s="6" t="s">
        <v>1525</v>
      </c>
      <c r="F338" s="8" t="s">
        <v>1605</v>
      </c>
      <c r="G338" s="6"/>
    </row>
    <row r="339" ht="20.1" customHeight="1" spans="1:7">
      <c r="A339" s="5" t="s">
        <v>2075</v>
      </c>
      <c r="B339" s="6" t="s">
        <v>1397</v>
      </c>
      <c r="C339" s="7" t="s">
        <v>1672</v>
      </c>
      <c r="D339" s="6" t="s">
        <v>1530</v>
      </c>
      <c r="E339" s="6" t="s">
        <v>1525</v>
      </c>
      <c r="F339" s="8" t="s">
        <v>1603</v>
      </c>
      <c r="G339" s="6"/>
    </row>
    <row r="340" ht="20.1" customHeight="1" spans="1:7">
      <c r="A340" s="5" t="s">
        <v>2076</v>
      </c>
      <c r="B340" s="6" t="s">
        <v>1423</v>
      </c>
      <c r="C340" s="7" t="s">
        <v>1672</v>
      </c>
      <c r="D340" s="6" t="s">
        <v>1530</v>
      </c>
      <c r="E340" s="6" t="s">
        <v>1525</v>
      </c>
      <c r="F340" s="8" t="s">
        <v>1603</v>
      </c>
      <c r="G340" s="6"/>
    </row>
    <row r="341" ht="20.1" customHeight="1" spans="1:7">
      <c r="A341" s="5" t="s">
        <v>2077</v>
      </c>
      <c r="B341" s="6" t="s">
        <v>1404</v>
      </c>
      <c r="C341" s="7" t="s">
        <v>1672</v>
      </c>
      <c r="D341" s="6" t="s">
        <v>1530</v>
      </c>
      <c r="E341" s="6" t="s">
        <v>1525</v>
      </c>
      <c r="F341" s="8" t="s">
        <v>1603</v>
      </c>
      <c r="G341" s="6"/>
    </row>
    <row r="342" ht="20.1" customHeight="1" spans="1:7">
      <c r="A342" s="5" t="s">
        <v>2078</v>
      </c>
      <c r="B342" s="6" t="s">
        <v>1394</v>
      </c>
      <c r="C342" s="7" t="s">
        <v>1672</v>
      </c>
      <c r="D342" s="6" t="s">
        <v>1530</v>
      </c>
      <c r="E342" s="6" t="s">
        <v>1525</v>
      </c>
      <c r="F342" s="8" t="s">
        <v>1603</v>
      </c>
      <c r="G342" s="6"/>
    </row>
    <row r="343" ht="20.1" customHeight="1" spans="1:7">
      <c r="A343" s="5" t="s">
        <v>2079</v>
      </c>
      <c r="B343" s="6" t="s">
        <v>1427</v>
      </c>
      <c r="C343" s="7" t="s">
        <v>1672</v>
      </c>
      <c r="D343" s="6" t="s">
        <v>1530</v>
      </c>
      <c r="E343" s="6" t="s">
        <v>1525</v>
      </c>
      <c r="F343" s="8" t="s">
        <v>1603</v>
      </c>
      <c r="G343" s="6"/>
    </row>
    <row r="344" ht="20.1" customHeight="1" spans="1:7">
      <c r="A344" s="5" t="s">
        <v>2080</v>
      </c>
      <c r="B344" s="6" t="s">
        <v>1434</v>
      </c>
      <c r="C344" s="7" t="s">
        <v>1672</v>
      </c>
      <c r="D344" s="6" t="s">
        <v>1530</v>
      </c>
      <c r="E344" s="6" t="s">
        <v>1525</v>
      </c>
      <c r="F344" s="8" t="s">
        <v>1603</v>
      </c>
      <c r="G344" s="6"/>
    </row>
    <row r="345" ht="20.1" customHeight="1" spans="1:7">
      <c r="A345" s="5" t="s">
        <v>2081</v>
      </c>
      <c r="B345" s="6" t="s">
        <v>1398</v>
      </c>
      <c r="C345" s="7" t="s">
        <v>1672</v>
      </c>
      <c r="D345" s="6" t="s">
        <v>1530</v>
      </c>
      <c r="E345" s="6" t="s">
        <v>1525</v>
      </c>
      <c r="F345" s="8" t="s">
        <v>1603</v>
      </c>
      <c r="G345" s="6"/>
    </row>
    <row r="346" ht="20.1" customHeight="1" spans="1:7">
      <c r="A346" s="5" t="s">
        <v>2082</v>
      </c>
      <c r="B346" s="6" t="s">
        <v>1416</v>
      </c>
      <c r="C346" s="7" t="s">
        <v>1672</v>
      </c>
      <c r="D346" s="6" t="s">
        <v>1530</v>
      </c>
      <c r="E346" s="6" t="s">
        <v>1524</v>
      </c>
      <c r="F346" s="8" t="s">
        <v>1603</v>
      </c>
      <c r="G346" s="6"/>
    </row>
    <row r="347" ht="20.1" customHeight="1" spans="1:7">
      <c r="A347" s="5" t="s">
        <v>2083</v>
      </c>
      <c r="B347" s="6" t="s">
        <v>1400</v>
      </c>
      <c r="C347" s="7" t="s">
        <v>1672</v>
      </c>
      <c r="D347" s="6" t="s">
        <v>1530</v>
      </c>
      <c r="E347" s="6" t="s">
        <v>1525</v>
      </c>
      <c r="F347" s="8" t="s">
        <v>1603</v>
      </c>
      <c r="G347" s="6"/>
    </row>
    <row r="348" ht="20.1" customHeight="1" spans="1:7">
      <c r="A348" s="5" t="s">
        <v>2084</v>
      </c>
      <c r="B348" s="6" t="s">
        <v>1420</v>
      </c>
      <c r="C348" s="7" t="s">
        <v>1672</v>
      </c>
      <c r="D348" s="6" t="s">
        <v>1530</v>
      </c>
      <c r="E348" s="6" t="s">
        <v>1525</v>
      </c>
      <c r="F348" s="8" t="s">
        <v>1603</v>
      </c>
      <c r="G348" s="6"/>
    </row>
    <row r="349" ht="20.1" customHeight="1" spans="1:7">
      <c r="A349" s="5" t="s">
        <v>2085</v>
      </c>
      <c r="B349" s="6" t="s">
        <v>1375</v>
      </c>
      <c r="C349" s="7" t="s">
        <v>1672</v>
      </c>
      <c r="D349" s="6" t="s">
        <v>1530</v>
      </c>
      <c r="E349" s="6" t="s">
        <v>1525</v>
      </c>
      <c r="F349" s="8" t="s">
        <v>1603</v>
      </c>
      <c r="G349" s="6"/>
    </row>
    <row r="350" ht="20.1" customHeight="1" spans="1:7">
      <c r="A350" s="5" t="s">
        <v>2086</v>
      </c>
      <c r="B350" s="6" t="s">
        <v>1409</v>
      </c>
      <c r="C350" s="7" t="s">
        <v>1672</v>
      </c>
      <c r="D350" s="6" t="s">
        <v>1530</v>
      </c>
      <c r="E350" s="6" t="s">
        <v>1525</v>
      </c>
      <c r="F350" s="8" t="s">
        <v>1603</v>
      </c>
      <c r="G350" s="6"/>
    </row>
    <row r="351" ht="20.1" customHeight="1" spans="1:7">
      <c r="A351" s="5" t="s">
        <v>2087</v>
      </c>
      <c r="B351" s="6" t="s">
        <v>1654</v>
      </c>
      <c r="C351" s="7" t="s">
        <v>1672</v>
      </c>
      <c r="D351" s="6" t="s">
        <v>1530</v>
      </c>
      <c r="E351" s="6" t="s">
        <v>1525</v>
      </c>
      <c r="F351" s="8" t="s">
        <v>1603</v>
      </c>
      <c r="G351" s="6"/>
    </row>
    <row r="352" ht="20.1" customHeight="1" spans="1:7">
      <c r="A352" s="5" t="s">
        <v>2088</v>
      </c>
      <c r="B352" s="6" t="s">
        <v>1399</v>
      </c>
      <c r="C352" s="7" t="s">
        <v>1672</v>
      </c>
      <c r="D352" s="6" t="s">
        <v>1530</v>
      </c>
      <c r="E352" s="6" t="s">
        <v>1525</v>
      </c>
      <c r="F352" s="8" t="s">
        <v>1605</v>
      </c>
      <c r="G352" s="6"/>
    </row>
    <row r="353" ht="20.1" customHeight="1" spans="1:7">
      <c r="A353" s="5" t="s">
        <v>2089</v>
      </c>
      <c r="B353" s="6" t="s">
        <v>1323</v>
      </c>
      <c r="C353" s="7" t="s">
        <v>1672</v>
      </c>
      <c r="D353" s="6" t="s">
        <v>1530</v>
      </c>
      <c r="E353" s="6" t="s">
        <v>1525</v>
      </c>
      <c r="F353" s="8" t="s">
        <v>1605</v>
      </c>
      <c r="G353" s="6"/>
    </row>
    <row r="354" ht="20.1" customHeight="1" spans="1:7">
      <c r="A354" s="5">
        <v>2018029</v>
      </c>
      <c r="B354" s="9" t="s">
        <v>1387</v>
      </c>
      <c r="C354" s="7" t="s">
        <v>1672</v>
      </c>
      <c r="D354" s="6" t="s">
        <v>1530</v>
      </c>
      <c r="E354" s="6" t="s">
        <v>1525</v>
      </c>
      <c r="F354" s="8" t="s">
        <v>1603</v>
      </c>
      <c r="G354" s="6"/>
    </row>
    <row r="355" ht="20.1" customHeight="1" spans="1:7">
      <c r="A355" s="5" t="s">
        <v>2090</v>
      </c>
      <c r="B355" s="6" t="s">
        <v>1662</v>
      </c>
      <c r="C355" s="7" t="s">
        <v>1672</v>
      </c>
      <c r="D355" s="6" t="s">
        <v>1530</v>
      </c>
      <c r="E355" s="6" t="s">
        <v>1525</v>
      </c>
      <c r="F355" s="8" t="s">
        <v>1605</v>
      </c>
      <c r="G355" s="6"/>
    </row>
    <row r="356" ht="20.1" customHeight="1" spans="1:7">
      <c r="A356" s="5" t="s">
        <v>2091</v>
      </c>
      <c r="B356" s="6" t="s">
        <v>2092</v>
      </c>
      <c r="C356" s="7" t="s">
        <v>1672</v>
      </c>
      <c r="D356" s="6" t="s">
        <v>1530</v>
      </c>
      <c r="E356" s="6" t="s">
        <v>1526</v>
      </c>
      <c r="F356" s="8" t="s">
        <v>1603</v>
      </c>
      <c r="G356" s="6"/>
    </row>
    <row r="357" ht="20.1" customHeight="1" spans="1:7">
      <c r="A357" s="5" t="s">
        <v>2093</v>
      </c>
      <c r="B357" s="6" t="s">
        <v>1656</v>
      </c>
      <c r="C357" s="7" t="s">
        <v>1672</v>
      </c>
      <c r="D357" s="6" t="s">
        <v>1530</v>
      </c>
      <c r="E357" s="6" t="s">
        <v>1526</v>
      </c>
      <c r="F357" s="8" t="s">
        <v>1603</v>
      </c>
      <c r="G357" s="6"/>
    </row>
    <row r="358" ht="20.1" customHeight="1" spans="1:7">
      <c r="A358" s="5" t="s">
        <v>2094</v>
      </c>
      <c r="B358" s="6" t="s">
        <v>2095</v>
      </c>
      <c r="C358" s="7" t="s">
        <v>1672</v>
      </c>
      <c r="D358" s="6" t="s">
        <v>1530</v>
      </c>
      <c r="E358" s="6" t="s">
        <v>1526</v>
      </c>
      <c r="F358" s="8" t="s">
        <v>1603</v>
      </c>
      <c r="G358" s="6"/>
    </row>
    <row r="359" ht="20.1" customHeight="1" spans="1:7">
      <c r="A359" s="5" t="s">
        <v>2096</v>
      </c>
      <c r="B359" s="6" t="s">
        <v>2097</v>
      </c>
      <c r="C359" s="7" t="s">
        <v>1672</v>
      </c>
      <c r="D359" s="6" t="s">
        <v>1530</v>
      </c>
      <c r="E359" s="6" t="s">
        <v>1526</v>
      </c>
      <c r="F359" s="8" t="s">
        <v>1603</v>
      </c>
      <c r="G359" s="6"/>
    </row>
    <row r="360" ht="20.1" customHeight="1" spans="1:7">
      <c r="A360" s="5" t="s">
        <v>2098</v>
      </c>
      <c r="B360" s="6" t="s">
        <v>2099</v>
      </c>
      <c r="C360" s="7" t="s">
        <v>1672</v>
      </c>
      <c r="D360" s="6" t="s">
        <v>1530</v>
      </c>
      <c r="E360" s="6" t="s">
        <v>1526</v>
      </c>
      <c r="F360" s="8" t="s">
        <v>1604</v>
      </c>
      <c r="G360" s="6"/>
    </row>
    <row r="361" ht="20.1" customHeight="1" spans="1:7">
      <c r="A361" s="11" t="s">
        <v>2100</v>
      </c>
      <c r="B361" s="6" t="s">
        <v>971</v>
      </c>
      <c r="C361" s="7" t="s">
        <v>1672</v>
      </c>
      <c r="D361" s="6" t="s">
        <v>1530</v>
      </c>
      <c r="E361" s="6" t="s">
        <v>1526</v>
      </c>
      <c r="F361" s="8" t="s">
        <v>1605</v>
      </c>
      <c r="G361" s="6"/>
    </row>
    <row r="362" ht="20.1" customHeight="1" spans="1:7">
      <c r="A362" s="11" t="s">
        <v>2101</v>
      </c>
      <c r="B362" s="6" t="s">
        <v>2102</v>
      </c>
      <c r="C362" s="7" t="s">
        <v>1672</v>
      </c>
      <c r="D362" s="6" t="s">
        <v>1530</v>
      </c>
      <c r="E362" s="6" t="s">
        <v>1526</v>
      </c>
      <c r="F362" s="8" t="s">
        <v>1605</v>
      </c>
      <c r="G362" s="6"/>
    </row>
    <row r="363" ht="20.1" customHeight="1" spans="1:7">
      <c r="A363" s="5" t="s">
        <v>2103</v>
      </c>
      <c r="B363" s="6" t="s">
        <v>2104</v>
      </c>
      <c r="C363" s="7" t="s">
        <v>1672</v>
      </c>
      <c r="D363" s="6" t="s">
        <v>1530</v>
      </c>
      <c r="E363" s="6" t="s">
        <v>1526</v>
      </c>
      <c r="F363" s="8" t="s">
        <v>1605</v>
      </c>
      <c r="G363" s="6"/>
    </row>
    <row r="364" ht="20.1" customHeight="1" spans="1:7">
      <c r="A364" s="5" t="s">
        <v>2105</v>
      </c>
      <c r="B364" s="6" t="s">
        <v>1286</v>
      </c>
      <c r="C364" s="7" t="s">
        <v>1672</v>
      </c>
      <c r="D364" s="6" t="s">
        <v>1530</v>
      </c>
      <c r="E364" s="6" t="s">
        <v>1524</v>
      </c>
      <c r="F364" s="8" t="s">
        <v>1605</v>
      </c>
      <c r="G364" s="6"/>
    </row>
    <row r="365" ht="20.1" customHeight="1" spans="1:7">
      <c r="A365" s="5" t="s">
        <v>2106</v>
      </c>
      <c r="B365" s="6" t="s">
        <v>1663</v>
      </c>
      <c r="C365" s="7" t="s">
        <v>1672</v>
      </c>
      <c r="D365" s="6" t="s">
        <v>1530</v>
      </c>
      <c r="E365" s="6" t="s">
        <v>1526</v>
      </c>
      <c r="F365" s="8" t="s">
        <v>1605</v>
      </c>
      <c r="G365" s="6"/>
    </row>
    <row r="366" ht="20.1" customHeight="1" spans="1:7">
      <c r="A366" s="5" t="s">
        <v>2107</v>
      </c>
      <c r="B366" s="6" t="s">
        <v>2108</v>
      </c>
      <c r="C366" s="7" t="s">
        <v>1672</v>
      </c>
      <c r="D366" s="6" t="s">
        <v>1530</v>
      </c>
      <c r="E366" s="6" t="s">
        <v>1526</v>
      </c>
      <c r="F366" s="8" t="s">
        <v>1605</v>
      </c>
      <c r="G366" s="6"/>
    </row>
    <row r="367" ht="20.1" customHeight="1" spans="1:7">
      <c r="A367" s="5">
        <v>2018030</v>
      </c>
      <c r="B367" s="9" t="s">
        <v>1395</v>
      </c>
      <c r="C367" s="7" t="s">
        <v>1672</v>
      </c>
      <c r="D367" s="6" t="s">
        <v>1530</v>
      </c>
      <c r="E367" s="6" t="s">
        <v>1524</v>
      </c>
      <c r="F367" s="8" t="s">
        <v>1603</v>
      </c>
      <c r="G367" s="6"/>
    </row>
    <row r="368" ht="20.1" customHeight="1" spans="1:7">
      <c r="A368" s="5">
        <v>2018031</v>
      </c>
      <c r="B368" s="9" t="s">
        <v>2109</v>
      </c>
      <c r="C368" s="7" t="s">
        <v>1672</v>
      </c>
      <c r="D368" s="6" t="s">
        <v>1530</v>
      </c>
      <c r="E368" s="6" t="s">
        <v>1526</v>
      </c>
      <c r="F368" s="8" t="s">
        <v>1604</v>
      </c>
      <c r="G368" s="6"/>
    </row>
    <row r="369" ht="20.1" customHeight="1" spans="1:7">
      <c r="A369" s="5">
        <v>2018032</v>
      </c>
      <c r="B369" s="9" t="s">
        <v>1655</v>
      </c>
      <c r="C369" s="7" t="s">
        <v>1672</v>
      </c>
      <c r="D369" s="6" t="s">
        <v>1530</v>
      </c>
      <c r="E369" s="6" t="s">
        <v>1526</v>
      </c>
      <c r="F369" s="8" t="s">
        <v>1603</v>
      </c>
      <c r="G369" s="6"/>
    </row>
    <row r="370" ht="20.1" customHeight="1" spans="1:7">
      <c r="A370" s="5" t="s">
        <v>2110</v>
      </c>
      <c r="B370" s="6" t="s">
        <v>1412</v>
      </c>
      <c r="C370" s="7" t="s">
        <v>1672</v>
      </c>
      <c r="D370" s="6" t="s">
        <v>1530</v>
      </c>
      <c r="E370" s="6" t="s">
        <v>1524</v>
      </c>
      <c r="F370" s="8" t="s">
        <v>1603</v>
      </c>
      <c r="G370" s="6"/>
    </row>
    <row r="371" ht="20.1" customHeight="1" spans="1:7">
      <c r="A371" s="5" t="s">
        <v>2111</v>
      </c>
      <c r="B371" s="6" t="s">
        <v>1392</v>
      </c>
      <c r="C371" s="7" t="s">
        <v>1672</v>
      </c>
      <c r="D371" s="6" t="s">
        <v>1530</v>
      </c>
      <c r="E371" s="6" t="s">
        <v>1524</v>
      </c>
      <c r="F371" s="8" t="s">
        <v>1603</v>
      </c>
      <c r="G371" s="6"/>
    </row>
    <row r="372" ht="20.1" customHeight="1" spans="1:7">
      <c r="A372" s="5" t="s">
        <v>2112</v>
      </c>
      <c r="B372" s="6" t="s">
        <v>1413</v>
      </c>
      <c r="C372" s="7" t="s">
        <v>1672</v>
      </c>
      <c r="D372" s="6" t="s">
        <v>1530</v>
      </c>
      <c r="E372" s="6" t="s">
        <v>1524</v>
      </c>
      <c r="F372" s="8" t="s">
        <v>1603</v>
      </c>
      <c r="G372" s="6"/>
    </row>
    <row r="373" ht="20.1" customHeight="1" spans="1:7">
      <c r="A373" s="5" t="s">
        <v>2113</v>
      </c>
      <c r="B373" s="6" t="s">
        <v>1418</v>
      </c>
      <c r="C373" s="7" t="s">
        <v>1672</v>
      </c>
      <c r="D373" s="6" t="s">
        <v>1530</v>
      </c>
      <c r="E373" s="6" t="s">
        <v>1524</v>
      </c>
      <c r="F373" s="8" t="s">
        <v>1603</v>
      </c>
      <c r="G373" s="6"/>
    </row>
    <row r="374" ht="20.1" customHeight="1" spans="1:7">
      <c r="A374" s="5" t="s">
        <v>2114</v>
      </c>
      <c r="B374" s="6" t="s">
        <v>1657</v>
      </c>
      <c r="C374" s="7" t="s">
        <v>1672</v>
      </c>
      <c r="D374" s="6" t="s">
        <v>1530</v>
      </c>
      <c r="E374" s="6" t="s">
        <v>1524</v>
      </c>
      <c r="F374" s="8" t="s">
        <v>1603</v>
      </c>
      <c r="G374" s="6"/>
    </row>
    <row r="375" ht="20.1" customHeight="1" spans="1:7">
      <c r="A375" s="5" t="s">
        <v>2115</v>
      </c>
      <c r="B375" s="6" t="s">
        <v>1393</v>
      </c>
      <c r="C375" s="7" t="s">
        <v>1672</v>
      </c>
      <c r="D375" s="6" t="s">
        <v>1530</v>
      </c>
      <c r="E375" s="6" t="s">
        <v>1524</v>
      </c>
      <c r="F375" s="8" t="s">
        <v>1603</v>
      </c>
      <c r="G375" s="6"/>
    </row>
    <row r="376" ht="20.1" customHeight="1" spans="1:7">
      <c r="A376" s="5" t="s">
        <v>2116</v>
      </c>
      <c r="B376" s="6" t="s">
        <v>1421</v>
      </c>
      <c r="C376" s="7" t="s">
        <v>1672</v>
      </c>
      <c r="D376" s="6" t="s">
        <v>1530</v>
      </c>
      <c r="E376" s="6" t="s">
        <v>1524</v>
      </c>
      <c r="F376" s="8" t="s">
        <v>1603</v>
      </c>
      <c r="G376" s="6"/>
    </row>
    <row r="377" ht="20.1" customHeight="1" spans="1:7">
      <c r="A377" s="5" t="s">
        <v>2117</v>
      </c>
      <c r="B377" s="6" t="s">
        <v>980</v>
      </c>
      <c r="C377" s="7" t="s">
        <v>1672</v>
      </c>
      <c r="D377" s="6" t="s">
        <v>1530</v>
      </c>
      <c r="E377" s="6" t="s">
        <v>1525</v>
      </c>
      <c r="F377" s="8" t="s">
        <v>1604</v>
      </c>
      <c r="G377" s="6"/>
    </row>
    <row r="378" ht="20.1" customHeight="1" spans="1:7">
      <c r="A378" s="5" t="s">
        <v>2118</v>
      </c>
      <c r="B378" s="6" t="s">
        <v>1405</v>
      </c>
      <c r="C378" s="7" t="s">
        <v>1672</v>
      </c>
      <c r="D378" s="6" t="s">
        <v>1530</v>
      </c>
      <c r="E378" s="6" t="s">
        <v>1524</v>
      </c>
      <c r="F378" s="8" t="s">
        <v>1604</v>
      </c>
      <c r="G378" s="6"/>
    </row>
    <row r="379" ht="20.1" customHeight="1" spans="1:7">
      <c r="A379" s="5" t="s">
        <v>2119</v>
      </c>
      <c r="B379" s="6" t="s">
        <v>1201</v>
      </c>
      <c r="C379" s="7" t="s">
        <v>1672</v>
      </c>
      <c r="D379" s="6" t="s">
        <v>1530</v>
      </c>
      <c r="E379" s="6" t="s">
        <v>1524</v>
      </c>
      <c r="F379" s="8" t="s">
        <v>1604</v>
      </c>
      <c r="G379" s="6"/>
    </row>
    <row r="380" ht="20.1" customHeight="1" spans="1:7">
      <c r="A380" s="5" t="s">
        <v>2120</v>
      </c>
      <c r="B380" s="6" t="s">
        <v>1660</v>
      </c>
      <c r="C380" s="7" t="s">
        <v>1672</v>
      </c>
      <c r="D380" s="6" t="s">
        <v>1530</v>
      </c>
      <c r="E380" s="6" t="s">
        <v>1524</v>
      </c>
      <c r="F380" s="8" t="s">
        <v>1604</v>
      </c>
      <c r="G380" s="6"/>
    </row>
    <row r="381" ht="20.1" customHeight="1" spans="1:7">
      <c r="A381" s="5" t="s">
        <v>2121</v>
      </c>
      <c r="B381" s="6" t="s">
        <v>1287</v>
      </c>
      <c r="C381" s="7" t="s">
        <v>1672</v>
      </c>
      <c r="D381" s="6" t="s">
        <v>1530</v>
      </c>
      <c r="E381" s="6" t="s">
        <v>1524</v>
      </c>
      <c r="F381" s="8" t="s">
        <v>1604</v>
      </c>
      <c r="G381" s="6"/>
    </row>
    <row r="382" ht="20.1" customHeight="1" spans="1:7">
      <c r="A382" s="5" t="s">
        <v>2122</v>
      </c>
      <c r="B382" s="6" t="s">
        <v>1425</v>
      </c>
      <c r="C382" s="7" t="s">
        <v>1672</v>
      </c>
      <c r="D382" s="6" t="s">
        <v>1530</v>
      </c>
      <c r="E382" s="6" t="s">
        <v>1524</v>
      </c>
      <c r="F382" s="8" t="s">
        <v>1605</v>
      </c>
      <c r="G382" s="6"/>
    </row>
    <row r="383" ht="20.1" customHeight="1" spans="1:7">
      <c r="A383" s="5" t="s">
        <v>2123</v>
      </c>
      <c r="B383" s="6" t="s">
        <v>2124</v>
      </c>
      <c r="C383" s="7" t="s">
        <v>1672</v>
      </c>
      <c r="D383" s="6" t="s">
        <v>1373</v>
      </c>
      <c r="E383" s="6" t="s">
        <v>1525</v>
      </c>
      <c r="F383" s="8" t="s">
        <v>1597</v>
      </c>
      <c r="G383" s="6"/>
    </row>
    <row r="384" ht="20.1" customHeight="1" spans="1:7">
      <c r="A384" s="5" t="s">
        <v>2125</v>
      </c>
      <c r="B384" s="6" t="s">
        <v>1410</v>
      </c>
      <c r="C384" s="7" t="s">
        <v>1672</v>
      </c>
      <c r="D384" s="6" t="s">
        <v>1530</v>
      </c>
      <c r="E384" s="6" t="s">
        <v>1524</v>
      </c>
      <c r="F384" s="8" t="s">
        <v>1605</v>
      </c>
      <c r="G384" s="6"/>
    </row>
    <row r="385" ht="20.1" customHeight="1" spans="1:7">
      <c r="A385" s="5" t="s">
        <v>2126</v>
      </c>
      <c r="B385" s="6" t="s">
        <v>1406</v>
      </c>
      <c r="C385" s="7" t="s">
        <v>1672</v>
      </c>
      <c r="D385" s="6" t="s">
        <v>1530</v>
      </c>
      <c r="E385" s="6" t="s">
        <v>1524</v>
      </c>
      <c r="F385" s="8" t="s">
        <v>1605</v>
      </c>
      <c r="G385" s="6"/>
    </row>
    <row r="386" ht="20.1" customHeight="1" spans="1:7">
      <c r="A386" s="5" t="s">
        <v>2127</v>
      </c>
      <c r="B386" s="6" t="s">
        <v>1664</v>
      </c>
      <c r="C386" s="7" t="s">
        <v>1672</v>
      </c>
      <c r="D386" s="6" t="s">
        <v>1530</v>
      </c>
      <c r="E386" s="6" t="s">
        <v>1524</v>
      </c>
      <c r="F386" s="8" t="s">
        <v>1605</v>
      </c>
      <c r="G386" s="6"/>
    </row>
    <row r="387" ht="20.1" customHeight="1" spans="1:7">
      <c r="A387" s="5" t="s">
        <v>2128</v>
      </c>
      <c r="B387" s="6" t="s">
        <v>1281</v>
      </c>
      <c r="C387" s="7" t="s">
        <v>1672</v>
      </c>
      <c r="D387" s="6" t="s">
        <v>1530</v>
      </c>
      <c r="E387" s="6" t="s">
        <v>1524</v>
      </c>
      <c r="F387" s="8" t="s">
        <v>1605</v>
      </c>
      <c r="G387" s="6"/>
    </row>
    <row r="388" ht="20.1" customHeight="1" spans="1:7">
      <c r="A388" s="5" t="s">
        <v>2129</v>
      </c>
      <c r="B388" s="6" t="s">
        <v>2130</v>
      </c>
      <c r="C388" s="7" t="s">
        <v>1672</v>
      </c>
      <c r="D388" s="6" t="s">
        <v>1333</v>
      </c>
      <c r="E388" s="6" t="s">
        <v>1525</v>
      </c>
      <c r="F388" s="8" t="s">
        <v>1574</v>
      </c>
      <c r="G388" s="6"/>
    </row>
    <row r="389" ht="20.1" customHeight="1" spans="1:7">
      <c r="A389" s="5" t="s">
        <v>2131</v>
      </c>
      <c r="B389" s="6" t="s">
        <v>1280</v>
      </c>
      <c r="C389" s="7" t="s">
        <v>1672</v>
      </c>
      <c r="D389" s="6" t="s">
        <v>1530</v>
      </c>
      <c r="E389" s="6" t="s">
        <v>1525</v>
      </c>
      <c r="F389" s="8" t="s">
        <v>1605</v>
      </c>
      <c r="G389" s="6"/>
    </row>
    <row r="390" ht="20.1" customHeight="1" spans="1:7">
      <c r="A390" s="5" t="s">
        <v>2132</v>
      </c>
      <c r="B390" s="6" t="s">
        <v>1648</v>
      </c>
      <c r="C390" s="7" t="s">
        <v>1672</v>
      </c>
      <c r="D390" s="6" t="s">
        <v>1531</v>
      </c>
      <c r="E390" s="6" t="s">
        <v>1524</v>
      </c>
      <c r="F390" s="8" t="s">
        <v>1600</v>
      </c>
      <c r="G390" s="6"/>
    </row>
    <row r="391" ht="20.1" customHeight="1" spans="1:7">
      <c r="A391" s="5" t="s">
        <v>2133</v>
      </c>
      <c r="B391" s="6" t="s">
        <v>2134</v>
      </c>
      <c r="C391" s="7" t="s">
        <v>1672</v>
      </c>
      <c r="D391" s="6" t="s">
        <v>1528</v>
      </c>
      <c r="E391" s="6" t="s">
        <v>1525</v>
      </c>
      <c r="F391" s="8" t="s">
        <v>1590</v>
      </c>
      <c r="G391" s="6"/>
    </row>
    <row r="392" ht="20.1" customHeight="1" spans="1:7">
      <c r="A392" s="5" t="s">
        <v>2135</v>
      </c>
      <c r="B392" s="9" t="s">
        <v>1070</v>
      </c>
      <c r="C392" s="7" t="s">
        <v>1672</v>
      </c>
      <c r="D392" s="6" t="s">
        <v>1373</v>
      </c>
      <c r="E392" s="6" t="s">
        <v>1525</v>
      </c>
      <c r="F392" s="8" t="s">
        <v>1595</v>
      </c>
      <c r="G392" s="6"/>
    </row>
    <row r="393" ht="20.1" customHeight="1" spans="1:7">
      <c r="A393" s="5" t="s">
        <v>2136</v>
      </c>
      <c r="B393" s="6" t="s">
        <v>1272</v>
      </c>
      <c r="C393" s="7" t="s">
        <v>1672</v>
      </c>
      <c r="D393" s="6" t="s">
        <v>1531</v>
      </c>
      <c r="E393" s="6" t="s">
        <v>1525</v>
      </c>
      <c r="F393" s="8" t="s">
        <v>1601</v>
      </c>
      <c r="G393" s="6"/>
    </row>
    <row r="394" ht="20.1" customHeight="1" spans="1:7">
      <c r="A394" s="5" t="s">
        <v>2019</v>
      </c>
      <c r="B394" s="6" t="s">
        <v>1645</v>
      </c>
      <c r="C394" s="7" t="s">
        <v>1672</v>
      </c>
      <c r="D394" s="6" t="s">
        <v>1373</v>
      </c>
      <c r="E394" s="6" t="s">
        <v>1526</v>
      </c>
      <c r="F394" s="8" t="s">
        <v>1596</v>
      </c>
      <c r="G394" s="6"/>
    </row>
    <row r="395" ht="20.1" customHeight="1" spans="1:7">
      <c r="A395" s="5" t="s">
        <v>2137</v>
      </c>
      <c r="B395" s="6" t="s">
        <v>1659</v>
      </c>
      <c r="C395" s="7" t="s">
        <v>1672</v>
      </c>
      <c r="D395" s="6" t="s">
        <v>1530</v>
      </c>
      <c r="E395" s="6" t="s">
        <v>1525</v>
      </c>
      <c r="F395" s="8" t="s">
        <v>1604</v>
      </c>
      <c r="G395" s="6"/>
    </row>
    <row r="396" ht="20.1" customHeight="1" spans="1:7">
      <c r="A396" s="5" t="s">
        <v>2138</v>
      </c>
      <c r="B396" s="6" t="s">
        <v>2139</v>
      </c>
      <c r="C396" s="7" t="s">
        <v>1672</v>
      </c>
      <c r="D396" s="6" t="s">
        <v>1373</v>
      </c>
      <c r="E396" s="6" t="s">
        <v>1526</v>
      </c>
      <c r="F396" s="8" t="s">
        <v>1587</v>
      </c>
      <c r="G396" s="6"/>
    </row>
    <row r="397" ht="20.1" customHeight="1" spans="1:7">
      <c r="A397" s="5" t="s">
        <v>2140</v>
      </c>
      <c r="B397" s="6" t="s">
        <v>1037</v>
      </c>
      <c r="C397" s="7" t="s">
        <v>1672</v>
      </c>
      <c r="D397" s="6" t="s">
        <v>1373</v>
      </c>
      <c r="E397" s="6" t="s">
        <v>1525</v>
      </c>
      <c r="F397" s="8" t="s">
        <v>1595</v>
      </c>
      <c r="G397" s="6"/>
    </row>
    <row r="398" ht="20.1" customHeight="1" spans="1:7">
      <c r="A398" s="5" t="s">
        <v>2141</v>
      </c>
      <c r="B398" s="6" t="s">
        <v>1357</v>
      </c>
      <c r="C398" s="7" t="s">
        <v>1672</v>
      </c>
      <c r="D398" s="6" t="s">
        <v>1373</v>
      </c>
      <c r="E398" s="6" t="s">
        <v>1525</v>
      </c>
      <c r="F398" s="8" t="s">
        <v>1596</v>
      </c>
      <c r="G398" s="6"/>
    </row>
    <row r="399" ht="20.1" customHeight="1" spans="1:7">
      <c r="A399" s="5" t="s">
        <v>2142</v>
      </c>
      <c r="B399" s="6" t="s">
        <v>1014</v>
      </c>
      <c r="C399" s="7" t="s">
        <v>1672</v>
      </c>
      <c r="D399" s="6" t="s">
        <v>1373</v>
      </c>
      <c r="E399" s="6" t="s">
        <v>1524</v>
      </c>
      <c r="F399" s="8" t="s">
        <v>1597</v>
      </c>
      <c r="G399" s="6"/>
    </row>
    <row r="400" ht="20.1" customHeight="1" spans="1:7">
      <c r="A400" s="5" t="s">
        <v>2143</v>
      </c>
      <c r="B400" s="6" t="s">
        <v>1650</v>
      </c>
      <c r="C400" s="7" t="s">
        <v>1672</v>
      </c>
      <c r="D400" s="6" t="s">
        <v>1531</v>
      </c>
      <c r="E400" s="6" t="s">
        <v>1525</v>
      </c>
      <c r="F400" s="8" t="s">
        <v>1600</v>
      </c>
      <c r="G400" s="6"/>
    </row>
    <row r="401" ht="20.1" customHeight="1" spans="1:7">
      <c r="A401" s="5" t="s">
        <v>2144</v>
      </c>
      <c r="B401" s="6" t="s">
        <v>1651</v>
      </c>
      <c r="C401" s="7" t="s">
        <v>1672</v>
      </c>
      <c r="D401" s="6" t="s">
        <v>1531</v>
      </c>
      <c r="E401" s="6" t="s">
        <v>1525</v>
      </c>
      <c r="F401" s="8" t="s">
        <v>1600</v>
      </c>
      <c r="G401" s="6"/>
    </row>
    <row r="402" ht="20.1" customHeight="1" spans="1:7">
      <c r="A402" s="5" t="s">
        <v>2145</v>
      </c>
      <c r="B402" s="9" t="s">
        <v>1290</v>
      </c>
      <c r="C402" s="7" t="s">
        <v>1672</v>
      </c>
      <c r="D402" s="6" t="s">
        <v>1530</v>
      </c>
      <c r="E402" s="6" t="s">
        <v>1526</v>
      </c>
      <c r="F402" s="8" t="s">
        <v>1605</v>
      </c>
      <c r="G402" s="10"/>
    </row>
    <row r="403" ht="20.1" customHeight="1" spans="1:7">
      <c r="A403" s="5" t="s">
        <v>2146</v>
      </c>
      <c r="B403" s="9" t="s">
        <v>1279</v>
      </c>
      <c r="C403" s="7" t="s">
        <v>1672</v>
      </c>
      <c r="D403" s="6" t="s">
        <v>1530</v>
      </c>
      <c r="E403" s="6" t="s">
        <v>1526</v>
      </c>
      <c r="F403" s="8" t="s">
        <v>1605</v>
      </c>
      <c r="G403" s="10"/>
    </row>
    <row r="404" ht="20.1" customHeight="1" spans="1:7">
      <c r="A404" s="5" t="s">
        <v>2147</v>
      </c>
      <c r="B404" s="9" t="s">
        <v>1401</v>
      </c>
      <c r="C404" s="7" t="s">
        <v>1672</v>
      </c>
      <c r="D404" s="6" t="s">
        <v>1530</v>
      </c>
      <c r="E404" s="6" t="s">
        <v>1526</v>
      </c>
      <c r="F404" s="8" t="s">
        <v>1605</v>
      </c>
      <c r="G404" s="10"/>
    </row>
    <row r="405" ht="20.1" customHeight="1" spans="1:7">
      <c r="A405" s="5" t="s">
        <v>2148</v>
      </c>
      <c r="B405" s="9" t="s">
        <v>1665</v>
      </c>
      <c r="C405" s="7" t="s">
        <v>1672</v>
      </c>
      <c r="D405" s="6" t="s">
        <v>1530</v>
      </c>
      <c r="E405" s="6" t="s">
        <v>1526</v>
      </c>
      <c r="F405" s="8" t="s">
        <v>1605</v>
      </c>
      <c r="G405" s="10"/>
    </row>
    <row r="406" ht="20.1" customHeight="1" spans="1:7">
      <c r="A406" s="5" t="s">
        <v>2149</v>
      </c>
      <c r="B406" s="9" t="s">
        <v>1380</v>
      </c>
      <c r="C406" s="7" t="s">
        <v>1672</v>
      </c>
      <c r="D406" s="6" t="s">
        <v>1530</v>
      </c>
      <c r="E406" s="6" t="s">
        <v>1526</v>
      </c>
      <c r="F406" s="8" t="s">
        <v>1603</v>
      </c>
      <c r="G406" s="10"/>
    </row>
    <row r="407" ht="20.1" customHeight="1" spans="1:7">
      <c r="A407" s="5" t="s">
        <v>2150</v>
      </c>
      <c r="B407" s="9" t="s">
        <v>1419</v>
      </c>
      <c r="C407" s="7" t="s">
        <v>1672</v>
      </c>
      <c r="D407" s="6" t="s">
        <v>1530</v>
      </c>
      <c r="E407" s="6" t="s">
        <v>1526</v>
      </c>
      <c r="F407" s="8" t="s">
        <v>1603</v>
      </c>
      <c r="G407" s="10"/>
    </row>
    <row r="408" ht="20.1" customHeight="1" spans="1:7">
      <c r="A408" s="5" t="s">
        <v>2151</v>
      </c>
      <c r="B408" s="9" t="s">
        <v>1284</v>
      </c>
      <c r="C408" s="7" t="s">
        <v>1672</v>
      </c>
      <c r="D408" s="6" t="s">
        <v>1530</v>
      </c>
      <c r="E408" s="6" t="s">
        <v>1526</v>
      </c>
      <c r="F408" s="8" t="s">
        <v>1605</v>
      </c>
      <c r="G408" s="10"/>
    </row>
    <row r="409" ht="20.1" customHeight="1" spans="1:7">
      <c r="A409" s="5" t="s">
        <v>2087</v>
      </c>
      <c r="B409" s="9" t="s">
        <v>1654</v>
      </c>
      <c r="C409" s="7" t="s">
        <v>1672</v>
      </c>
      <c r="D409" s="6" t="s">
        <v>1530</v>
      </c>
      <c r="E409" s="6" t="s">
        <v>1525</v>
      </c>
      <c r="F409" s="8" t="s">
        <v>1603</v>
      </c>
      <c r="G409" s="10"/>
    </row>
    <row r="410" ht="20.1" customHeight="1" spans="1:7">
      <c r="A410" s="5" t="s">
        <v>2152</v>
      </c>
      <c r="B410" s="9" t="s">
        <v>2153</v>
      </c>
      <c r="C410" s="7" t="s">
        <v>1672</v>
      </c>
      <c r="D410" s="6" t="s">
        <v>1530</v>
      </c>
      <c r="E410" s="6" t="s">
        <v>1526</v>
      </c>
      <c r="F410" s="8" t="s">
        <v>1603</v>
      </c>
      <c r="G410" s="10"/>
    </row>
    <row r="411" ht="20.1" customHeight="1" spans="1:7">
      <c r="A411" s="5" t="s">
        <v>2154</v>
      </c>
      <c r="B411" s="9" t="s">
        <v>983</v>
      </c>
      <c r="C411" s="7" t="s">
        <v>1672</v>
      </c>
      <c r="D411" s="6" t="s">
        <v>1528</v>
      </c>
      <c r="E411" s="6" t="s">
        <v>1525</v>
      </c>
      <c r="F411" s="8" t="s">
        <v>1600</v>
      </c>
      <c r="G411" s="10"/>
    </row>
    <row r="412" ht="20.1" customHeight="1" spans="1:7">
      <c r="A412" s="5" t="s">
        <v>2155</v>
      </c>
      <c r="B412" s="9" t="s">
        <v>1048</v>
      </c>
      <c r="C412" s="7" t="s">
        <v>1672</v>
      </c>
      <c r="D412" s="6" t="s">
        <v>1531</v>
      </c>
      <c r="E412" s="6" t="s">
        <v>1525</v>
      </c>
      <c r="F412" s="8" t="s">
        <v>1600</v>
      </c>
      <c r="G412" s="10"/>
    </row>
    <row r="413" ht="20.1" customHeight="1" spans="1:7">
      <c r="A413" s="5" t="s">
        <v>2156</v>
      </c>
      <c r="B413" s="9" t="s">
        <v>2157</v>
      </c>
      <c r="C413" s="7" t="s">
        <v>1672</v>
      </c>
      <c r="D413" s="6" t="s">
        <v>1295</v>
      </c>
      <c r="E413" s="6" t="s">
        <v>1525</v>
      </c>
      <c r="F413" s="8" t="s">
        <v>1587</v>
      </c>
      <c r="G413" s="10"/>
    </row>
    <row r="414" ht="20.1" customHeight="1" spans="1:7">
      <c r="A414" s="5" t="s">
        <v>2158</v>
      </c>
      <c r="B414" s="9" t="s">
        <v>1029</v>
      </c>
      <c r="C414" s="7" t="s">
        <v>1672</v>
      </c>
      <c r="D414" s="6" t="s">
        <v>1345</v>
      </c>
      <c r="E414" s="6" t="s">
        <v>1524</v>
      </c>
      <c r="F414" s="8" t="s">
        <v>1580</v>
      </c>
      <c r="G414" s="10"/>
    </row>
    <row r="415" ht="20.1" customHeight="1" spans="1:7">
      <c r="A415" s="5" t="s">
        <v>2159</v>
      </c>
      <c r="B415" s="9" t="s">
        <v>1059</v>
      </c>
      <c r="C415" s="7" t="s">
        <v>1672</v>
      </c>
      <c r="D415" s="6" t="s">
        <v>1529</v>
      </c>
      <c r="E415" s="6" t="s">
        <v>1525</v>
      </c>
      <c r="F415" s="8" t="s">
        <v>1577</v>
      </c>
      <c r="G415" s="10"/>
    </row>
    <row r="416" ht="20.1" customHeight="1" spans="1:7">
      <c r="A416" s="5" t="s">
        <v>2160</v>
      </c>
      <c r="B416" s="9" t="s">
        <v>1638</v>
      </c>
      <c r="C416" s="7" t="s">
        <v>1672</v>
      </c>
      <c r="D416" s="6" t="s">
        <v>1528</v>
      </c>
      <c r="E416" s="6" t="s">
        <v>1526</v>
      </c>
      <c r="F416" s="8" t="s">
        <v>1593</v>
      </c>
      <c r="G416" s="10"/>
    </row>
    <row r="417" ht="20.1" customHeight="1" spans="1:7">
      <c r="A417" s="5" t="s">
        <v>2161</v>
      </c>
      <c r="B417" s="9" t="s">
        <v>2162</v>
      </c>
      <c r="C417" s="7" t="s">
        <v>1672</v>
      </c>
      <c r="D417" s="6" t="s">
        <v>1530</v>
      </c>
      <c r="E417" s="6" t="s">
        <v>1526</v>
      </c>
      <c r="F417" s="8" t="s">
        <v>1605</v>
      </c>
      <c r="G417" s="10"/>
    </row>
    <row r="418" ht="20.1" customHeight="1" spans="1:7">
      <c r="A418" s="5" t="s">
        <v>2163</v>
      </c>
      <c r="B418" s="6" t="s">
        <v>1633</v>
      </c>
      <c r="C418" s="7" t="s">
        <v>1672</v>
      </c>
      <c r="D418" s="6" t="s">
        <v>1528</v>
      </c>
      <c r="E418" s="6" t="s">
        <v>1526</v>
      </c>
      <c r="F418" s="8" t="s">
        <v>1589</v>
      </c>
      <c r="G418" s="6"/>
    </row>
    <row r="419" ht="20.1" customHeight="1" spans="1:7">
      <c r="A419" s="5" t="s">
        <v>2156</v>
      </c>
      <c r="B419" s="6" t="s">
        <v>2157</v>
      </c>
      <c r="C419" s="7" t="s">
        <v>1672</v>
      </c>
      <c r="D419" s="6" t="s">
        <v>1295</v>
      </c>
      <c r="E419" s="6" t="s">
        <v>1526</v>
      </c>
      <c r="F419" s="8" t="s">
        <v>1587</v>
      </c>
      <c r="G419" s="6"/>
    </row>
    <row r="420" ht="20.1" customHeight="1" spans="1:7">
      <c r="A420" s="5" t="s">
        <v>2164</v>
      </c>
      <c r="B420" s="6" t="s">
        <v>1407</v>
      </c>
      <c r="C420" s="7" t="s">
        <v>1672</v>
      </c>
      <c r="D420" s="6" t="s">
        <v>1530</v>
      </c>
      <c r="E420" s="6" t="s">
        <v>1524</v>
      </c>
      <c r="F420" s="8" t="s">
        <v>1603</v>
      </c>
      <c r="G420" s="6"/>
    </row>
    <row r="421" ht="20.1" customHeight="1" spans="1:7">
      <c r="A421" s="5" t="s">
        <v>2165</v>
      </c>
      <c r="B421" s="6" t="s">
        <v>1167</v>
      </c>
      <c r="C421" s="7" t="s">
        <v>1672</v>
      </c>
      <c r="D421" s="6" t="s">
        <v>1333</v>
      </c>
      <c r="E421" s="6" t="s">
        <v>1525</v>
      </c>
      <c r="F421" s="8" t="s">
        <v>1573</v>
      </c>
      <c r="G421" s="6"/>
    </row>
    <row r="422" ht="20.1" customHeight="1" spans="1:7">
      <c r="A422" s="5" t="s">
        <v>2166</v>
      </c>
      <c r="B422" s="6" t="s">
        <v>1634</v>
      </c>
      <c r="C422" s="7" t="s">
        <v>1672</v>
      </c>
      <c r="D422" s="6" t="s">
        <v>1528</v>
      </c>
      <c r="E422" s="6" t="s">
        <v>1526</v>
      </c>
      <c r="F422" s="8" t="s">
        <v>1589</v>
      </c>
      <c r="G422" s="6"/>
    </row>
    <row r="423" ht="20.1" customHeight="1" spans="1:7">
      <c r="A423" s="5" t="s">
        <v>2167</v>
      </c>
      <c r="B423" s="6" t="s">
        <v>1070</v>
      </c>
      <c r="C423" s="7" t="s">
        <v>1672</v>
      </c>
      <c r="D423" s="6" t="s">
        <v>1373</v>
      </c>
      <c r="E423" s="6" t="s">
        <v>1525</v>
      </c>
      <c r="F423" s="8" t="s">
        <v>1596</v>
      </c>
      <c r="G423" s="6"/>
    </row>
    <row r="424" ht="20.1" customHeight="1" spans="1:7">
      <c r="A424" s="5" t="s">
        <v>2146</v>
      </c>
      <c r="B424" s="6" t="s">
        <v>1644</v>
      </c>
      <c r="C424" s="7" t="s">
        <v>1672</v>
      </c>
      <c r="D424" s="6" t="s">
        <v>1373</v>
      </c>
      <c r="E424" s="6" t="s">
        <v>1525</v>
      </c>
      <c r="F424" s="8" t="s">
        <v>1596</v>
      </c>
      <c r="G424" s="6"/>
    </row>
    <row r="425" ht="20.1" customHeight="1" spans="1:7">
      <c r="A425" s="5" t="s">
        <v>2168</v>
      </c>
      <c r="B425" s="6" t="s">
        <v>1640</v>
      </c>
      <c r="C425" s="7" t="s">
        <v>1672</v>
      </c>
      <c r="D425" s="6" t="s">
        <v>1373</v>
      </c>
      <c r="E425" s="6" t="s">
        <v>1526</v>
      </c>
      <c r="F425" s="8" t="s">
        <v>1595</v>
      </c>
      <c r="G425" s="6"/>
    </row>
    <row r="426" ht="20.1" customHeight="1" spans="1:7">
      <c r="A426" s="5" t="s">
        <v>2169</v>
      </c>
      <c r="B426" s="6" t="s">
        <v>1639</v>
      </c>
      <c r="C426" s="7" t="s">
        <v>2170</v>
      </c>
      <c r="D426" s="6" t="s">
        <v>1373</v>
      </c>
      <c r="E426" s="6" t="s">
        <v>1524</v>
      </c>
      <c r="F426" s="8" t="s">
        <v>1596</v>
      </c>
      <c r="G426" s="6"/>
    </row>
    <row r="427" ht="20.1" customHeight="1" spans="1:7">
      <c r="A427" s="5" t="s">
        <v>2171</v>
      </c>
      <c r="B427" s="6" t="s">
        <v>1164</v>
      </c>
      <c r="C427" s="7" t="s">
        <v>1672</v>
      </c>
      <c r="D427" s="6" t="s">
        <v>1530</v>
      </c>
      <c r="E427" s="6" t="s">
        <v>1525</v>
      </c>
      <c r="F427" s="8" t="s">
        <v>1605</v>
      </c>
      <c r="G427" s="6"/>
    </row>
    <row r="428" ht="20.1" customHeight="1" spans="1:7">
      <c r="A428" s="5" t="s">
        <v>2172</v>
      </c>
      <c r="B428" s="6" t="s">
        <v>1414</v>
      </c>
      <c r="C428" s="7" t="s">
        <v>1672</v>
      </c>
      <c r="D428" s="6" t="s">
        <v>1530</v>
      </c>
      <c r="E428" s="6" t="s">
        <v>1526</v>
      </c>
      <c r="F428" s="8" t="s">
        <v>1605</v>
      </c>
      <c r="G428" s="6"/>
    </row>
    <row r="429" ht="20.1" customHeight="1" spans="1:7">
      <c r="A429" s="5" t="s">
        <v>2173</v>
      </c>
      <c r="B429" s="6" t="s">
        <v>1121</v>
      </c>
      <c r="C429" s="7" t="s">
        <v>1672</v>
      </c>
      <c r="D429" s="6" t="s">
        <v>1530</v>
      </c>
      <c r="E429" s="6" t="s">
        <v>1524</v>
      </c>
      <c r="F429" s="8" t="s">
        <v>1604</v>
      </c>
      <c r="G429" s="6"/>
    </row>
    <row r="430" ht="20.1" customHeight="1" spans="1:7">
      <c r="A430" s="5" t="s">
        <v>2174</v>
      </c>
      <c r="B430" s="6" t="s">
        <v>998</v>
      </c>
      <c r="C430" s="7" t="s">
        <v>1672</v>
      </c>
      <c r="D430" s="6" t="s">
        <v>1529</v>
      </c>
      <c r="E430" s="6" t="s">
        <v>1524</v>
      </c>
      <c r="F430" s="8" t="s">
        <v>1577</v>
      </c>
      <c r="G430" s="6"/>
    </row>
    <row r="431" ht="20.1" customHeight="1" spans="1:7">
      <c r="A431" s="5" t="s">
        <v>2175</v>
      </c>
      <c r="B431" s="6" t="s">
        <v>972</v>
      </c>
      <c r="C431" s="7" t="s">
        <v>1672</v>
      </c>
      <c r="D431" s="6" t="s">
        <v>1345</v>
      </c>
      <c r="E431" s="6" t="s">
        <v>1524</v>
      </c>
      <c r="F431" s="8" t="s">
        <v>1580</v>
      </c>
      <c r="G431" s="6"/>
    </row>
    <row r="432" ht="20.1" customHeight="1" spans="1:7">
      <c r="A432" s="5" t="s">
        <v>2176</v>
      </c>
      <c r="B432" s="6" t="s">
        <v>1003</v>
      </c>
      <c r="C432" s="7" t="s">
        <v>1672</v>
      </c>
      <c r="D432" s="6" t="s">
        <v>1531</v>
      </c>
      <c r="E432" s="6" t="s">
        <v>1525</v>
      </c>
      <c r="F432" s="8" t="s">
        <v>1600</v>
      </c>
      <c r="G432" s="6"/>
    </row>
    <row r="433" ht="20.1" customHeight="1" spans="1:7">
      <c r="A433" s="5" t="s">
        <v>2177</v>
      </c>
      <c r="B433" s="6" t="s">
        <v>977</v>
      </c>
      <c r="C433" s="7" t="s">
        <v>1672</v>
      </c>
      <c r="D433" s="6" t="s">
        <v>1531</v>
      </c>
      <c r="E433" s="6" t="s">
        <v>1525</v>
      </c>
      <c r="F433" s="8" t="s">
        <v>1600</v>
      </c>
      <c r="G433" s="6"/>
    </row>
    <row r="434" ht="20.1" customHeight="1" spans="1:7">
      <c r="A434" s="5" t="s">
        <v>2178</v>
      </c>
      <c r="B434" s="6" t="s">
        <v>1236</v>
      </c>
      <c r="C434" s="7" t="s">
        <v>1672</v>
      </c>
      <c r="D434" s="6" t="s">
        <v>1531</v>
      </c>
      <c r="E434" s="6" t="s">
        <v>1524</v>
      </c>
      <c r="F434" s="8" t="s">
        <v>1600</v>
      </c>
      <c r="G434" s="6"/>
    </row>
    <row r="435" ht="20.1" customHeight="1" spans="1:7">
      <c r="A435" s="5" t="s">
        <v>2179</v>
      </c>
      <c r="B435" s="9" t="s">
        <v>1403</v>
      </c>
      <c r="C435" s="7" t="s">
        <v>1672</v>
      </c>
      <c r="D435" s="6" t="s">
        <v>1530</v>
      </c>
      <c r="E435" s="6" t="s">
        <v>1525</v>
      </c>
      <c r="F435" s="8" t="s">
        <v>1603</v>
      </c>
      <c r="G435" s="6"/>
    </row>
  </sheetData>
  <autoFilter ref="A2:G435">
    <extLst/>
  </autoFilter>
  <mergeCells count="1">
    <mergeCell ref="A1:F1"/>
  </mergeCells>
  <conditionalFormatting sqref="A2:G2">
    <cfRule type="duplicateValues" dxfId="1" priority="1"/>
  </conditionalFormatting>
  <pageMargins left="0.7" right="0.7" top="0.75" bottom="0.75" header="0.3" footer="0.3"/>
  <pageSetup paperSize="9" scale="9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课表</vt:lpstr>
      <vt:lpstr>教学情况检查表</vt:lpstr>
      <vt:lpstr>教学情况分析</vt:lpstr>
      <vt:lpstr>系部教学工作量分析</vt:lpstr>
      <vt:lpstr>教师周课时量统计</vt:lpstr>
      <vt:lpstr>教师基础数据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blotal</cp:lastModifiedBy>
  <cp:revision>1</cp:revision>
  <dcterms:created xsi:type="dcterms:W3CDTF">2018-12-20T03:37:48Z</dcterms:created>
  <cp:lastPrinted>2019-09-16T09:18:02Z</cp:lastPrinted>
  <dcterms:modified xsi:type="dcterms:W3CDTF">2020-11-26T02:20:07Z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