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tabRatio="890"/>
  </bookViews>
  <sheets>
    <sheet name="课表" sheetId="8" r:id="rId1"/>
    <sheet name="教学检查表（打印版）" sheetId="9" r:id="rId2"/>
    <sheet name="教学情况检查表(计算版）" sheetId="2" r:id="rId3"/>
    <sheet name="教学情况分析" sheetId="3" r:id="rId4"/>
    <sheet name="系部教学工作量分析" sheetId="4" r:id="rId5"/>
    <sheet name="教师周课时量统计" sheetId="5" r:id="rId6"/>
    <sheet name="教师基础数据" sheetId="6" r:id="rId7"/>
    <sheet name="Sheet1" sheetId="10" r:id="rId8"/>
  </sheets>
  <definedNames>
    <definedName name="_xlnm._FilterDatabase" localSheetId="0" hidden="1">课表!$A$2:$IQ$343</definedName>
    <definedName name="_xlnm._FilterDatabase" localSheetId="2" hidden="1">'教学情况检查表(计算版）'!$A$4:$M$182</definedName>
    <definedName name="_xlnm._FilterDatabase" localSheetId="5" hidden="1">教师周课时量统计!$A$2:$XEV$321</definedName>
    <definedName name="_xlnm._FilterDatabase" localSheetId="6" hidden="1">教师基础数据!$A$1:$G$502</definedName>
    <definedName name="_xlnm.Print_Area" localSheetId="6">教师基础数据!$A$1:$F$434</definedName>
    <definedName name="_xlnm.Print_Area" localSheetId="5">教师周课时量统计!$A$1:$N$321</definedName>
    <definedName name="_xlnm.Print_Area" localSheetId="1">'教学检查表（打印版）'!$A$1:$L$74</definedName>
    <definedName name="_xlnm.Print_Area" localSheetId="3">教学情况分析!$A$1:$J$70</definedName>
    <definedName name="_xlnm.Print_Area" localSheetId="2">'教学情况检查表(计算版）'!$A$1:$L$105</definedName>
    <definedName name="_xlnm.Print_Area" localSheetId="4">系部教学工作量分析!$A$1:$J$35</definedName>
    <definedName name="_xlnm.Print_Titles" localSheetId="5">教师周课时量统计!$1:$2</definedName>
    <definedName name="_xlnm.Print_Titles" localSheetId="1">'教学检查表（打印版）'!$1:$4</definedName>
    <definedName name="_xlnm.Print_Titles" localSheetId="2">'教学情况检查表(计算版）'!$1:$4</definedName>
    <definedName name="_xlnm.Print_Titles" localSheetId="4">系部教学工作量分析!$1:$3</definedName>
  </definedNames>
  <calcPr calcId="144525"/>
</workbook>
</file>

<file path=xl/sharedStrings.xml><?xml version="1.0" encoding="utf-8"?>
<sst xmlns="http://schemas.openxmlformats.org/spreadsheetml/2006/main" count="9564" uniqueCount="2704">
  <si>
    <t>2021-2022学年第一学期课表V13</t>
  </si>
  <si>
    <t>教学班级</t>
  </si>
  <si>
    <t>人数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</si>
  <si>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</si>
  <si>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</si>
  <si>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</si>
  <si>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</si>
  <si>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</si>
  <si>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</si>
  <si>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</si>
  <si>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课程总量</t>
  </si>
  <si>
    <t>所属院系</t>
  </si>
  <si>
    <t>学制</t>
  </si>
  <si>
    <t>课程缺失情况</t>
  </si>
  <si>
    <t>1-2</t>
  </si>
  <si>
    <t>3-4</t>
  </si>
  <si>
    <t>5-6</t>
  </si>
  <si>
    <t>7-8</t>
  </si>
  <si>
    <t>2020计应1班</t>
  </si>
  <si>
    <t>4号篮球场 [070439]体育与健康(3) 陈光[0000155]</t>
  </si>
  <si>
    <t>实601 [010382]Python语言程序设计 陈仕许[0000040]</t>
  </si>
  <si>
    <t>实513 [010353]Android应用开发 李奇[0000069]</t>
  </si>
  <si>
    <t>实505 [010353]Android应用开发 李奇[0000069]</t>
  </si>
  <si>
    <t xml:space="preserve">实509 [010383]JavaScript网页技术 刘慧芬[0000038] </t>
  </si>
  <si>
    <t xml:space="preserve">实604 [010463]Bootstrap响应式开发 胡鑫海[2020012] </t>
  </si>
  <si>
    <t>实602 [010385]微信小程序设计 范慧英[2021102]</t>
  </si>
  <si>
    <t>信息与艺术设计系</t>
  </si>
  <si>
    <t>2020计应2班</t>
  </si>
  <si>
    <t>实512 [010382]Python语言程序设计 陈仕许[0000040]</t>
  </si>
  <si>
    <t xml:space="preserve">实510 [010383]JavaScript网页技术 刘慧芬[0000038] </t>
  </si>
  <si>
    <t>实507 [010385]微信小程序设计 范慧英[2021102]</t>
  </si>
  <si>
    <t>2020计应3班</t>
  </si>
  <si>
    <t xml:space="preserve">实604 [010382]Python语言程序设计 刘慧芬[0000038] </t>
  </si>
  <si>
    <t>实510 [010383]JavaScript网页技术 陈仕许[0000040]</t>
  </si>
  <si>
    <t xml:space="preserve">实601 [010353]Android应用开发 赵红[0000084] </t>
  </si>
  <si>
    <t>实601 [010385]微信小程序设计 李奇[0000069]</t>
  </si>
  <si>
    <t xml:space="preserve">实513 [010353]Android应用开发 赵红[0000084] </t>
  </si>
  <si>
    <t>2020计应4班</t>
  </si>
  <si>
    <t xml:space="preserve">实602 [010382]Python语言程序设计 刘慧芬[0000038] </t>
  </si>
  <si>
    <t xml:space="preserve">实602 [010353]Android应用开发 赵红[0000084] </t>
  </si>
  <si>
    <t>2020计应5班</t>
  </si>
  <si>
    <t>实513 [010353]Android应用开发 彭勃[0000209]</t>
  </si>
  <si>
    <t xml:space="preserve">实512 [010382]Python语言程序设计 唐洁[0000107] </t>
  </si>
  <si>
    <t xml:space="preserve">实513 [010353]Android应用开发 彭勃[0000209] </t>
  </si>
  <si>
    <t>实512 [010383]JavaScript网页技术 陈仕许[0000040]</t>
  </si>
  <si>
    <t>实603 [010385]微信小程序设计 范慧英[2021102]</t>
  </si>
  <si>
    <t>2020数媒1班</t>
  </si>
  <si>
    <t>3号篮球场 [070439]体育与健康(3) 王玥[0000125]</t>
  </si>
  <si>
    <t xml:space="preserve">图501 [010461]字体与图形设计 范昊如[0000405] </t>
  </si>
  <si>
    <t xml:space="preserve">实510 WEB前端设计基础 向凌志 </t>
  </si>
  <si>
    <t xml:space="preserve">实509 [010481]AE&amp;PR 段鑫[0000065] </t>
  </si>
  <si>
    <t>实505 C4D 杨磊</t>
  </si>
  <si>
    <t>实511 Illustrator 舒烨楠</t>
  </si>
  <si>
    <t>实509 C4D 杨磊</t>
  </si>
  <si>
    <t>2020数媒2班</t>
  </si>
  <si>
    <t xml:space="preserve">实505 [010481]AE&amp;PR 段鑫[0000065] </t>
  </si>
  <si>
    <t>实511 WEB前端设计基础 向凌志</t>
  </si>
  <si>
    <t>实6602 Illustrator 舒烨楠</t>
  </si>
  <si>
    <t>实602 Illustrator 舒烨楠</t>
  </si>
  <si>
    <t>2020数媒3班</t>
  </si>
  <si>
    <t xml:space="preserve">实509 WEB前端设计基础 张颖[0000063] </t>
  </si>
  <si>
    <t xml:space="preserve">实506 [010076]Illustrator 杨珂珂[2021112] </t>
  </si>
  <si>
    <t xml:space="preserve">实512 [010458]C4D 段鑫[0000065] </t>
  </si>
  <si>
    <t xml:space="preserve">实509 [010458]C4D 段鑫[0000065] </t>
  </si>
  <si>
    <t>2020数媒4班</t>
  </si>
  <si>
    <t xml:space="preserve">实408 [010458]C4D 周友[2020015] </t>
  </si>
  <si>
    <t>实512 [010481]AE&amp;PR 段鑫0000065]</t>
  </si>
  <si>
    <t xml:space="preserve">实505 [010076]Illustrator 袁也[2021103] </t>
  </si>
  <si>
    <t xml:space="preserve">实510 WEB前端设计基础 张颖[0000063] </t>
  </si>
  <si>
    <t xml:space="preserve">实601 [010458]C4D 周友[2020015] </t>
  </si>
  <si>
    <t>2020室内1班</t>
  </si>
  <si>
    <t xml:space="preserve">7号篮球场 [070439]体育与健康(3) 周本利[2016031] </t>
  </si>
  <si>
    <t xml:space="preserve">实604 [010486]室内施工图深化设计 李喜梅[0000121] </t>
  </si>
  <si>
    <t xml:space="preserve">实509 [010316]室内效果图制作 梁芳[0000061] </t>
  </si>
  <si>
    <t xml:space="preserve">北304 [010354]家具设计 虞明沅[2021113] </t>
  </si>
  <si>
    <t xml:space="preserve">北205 [010422]人体工程学应用 吴春燕[2020001] </t>
  </si>
  <si>
    <t>图504 [010317]环境实体写生 王淑文[2017031]</t>
  </si>
  <si>
    <t>2020室内2班</t>
  </si>
  <si>
    <t xml:space="preserve">实602 [010316]室内效果图制作 周苇[0000064] </t>
  </si>
  <si>
    <t xml:space="preserve">实511 [010486]室内施工图深化设计 李喜梅[0000121] </t>
  </si>
  <si>
    <t xml:space="preserve">实509 [010316]室内效果图制作 周苇[0000064] </t>
  </si>
  <si>
    <t xml:space="preserve">北306 [010422]人体工程学应用 吴春燕[2020001] </t>
  </si>
  <si>
    <t xml:space="preserve">北203 [010354]家具设计 虞明沅[2021113] </t>
  </si>
  <si>
    <t>图501 [010317]环境实体写生 王淑文[2017031]</t>
  </si>
  <si>
    <t>2020室内3班</t>
  </si>
  <si>
    <t xml:space="preserve">图501 [010317]环境实体写生 陈橙[2017030] </t>
  </si>
  <si>
    <t>实512 [010486]室内施工图深化设计 刘洁[20150114]</t>
  </si>
  <si>
    <t>北501 [010354]家具设计 张鹏</t>
  </si>
  <si>
    <t>2020室内4班</t>
  </si>
  <si>
    <t>南304 [010354]家具设计 张鹏</t>
  </si>
  <si>
    <t xml:space="preserve">北304 [010422]人体工程学应用 吴春燕[2020001] </t>
  </si>
  <si>
    <t>2020数媒五年制1班</t>
  </si>
  <si>
    <t xml:space="preserve">南104 [070449]语文(3) 罗凡[0000178] </t>
  </si>
  <si>
    <t xml:space="preserve">1号篮球场 [070439]体育与健康(3) 廖松平[0000072] </t>
  </si>
  <si>
    <t>北405 [070425]数学(3) 冯梅[0000170]</t>
  </si>
  <si>
    <t xml:space="preserve">南101 [080148]职业道德与法律基础 刘志范[0000176] </t>
  </si>
  <si>
    <t xml:space="preserve">南103 [070435]英语(3) 谢丽群[2021001] </t>
  </si>
  <si>
    <t xml:space="preserve">实604 [010461]字体与图形设计 向厚斌[2020014] </t>
  </si>
  <si>
    <t xml:space="preserve">图4楼电子阅览室 [010480]信息技术 欧阳云龙[2021108] </t>
  </si>
  <si>
    <t>实512 [010494]WEB前端设计基础 田洁[2021107]</t>
  </si>
  <si>
    <t xml:space="preserve">实510 [010374]平面图像处理（1） 张颖[0000063] </t>
  </si>
  <si>
    <t>2020数媒五年制2班</t>
  </si>
  <si>
    <t xml:space="preserve">南205 [070435]英语(3) 谢丽群[2021001] </t>
  </si>
  <si>
    <t>南102 [070425]数学(3) 冯梅[0000170]</t>
  </si>
  <si>
    <t xml:space="preserve">实509 [010461]字体与图形设计 向厚斌[2020014] </t>
  </si>
  <si>
    <t>实603 平面图像处理（1） 欧阳云龙[2021108]</t>
  </si>
  <si>
    <t>2020数媒五年制3班</t>
  </si>
  <si>
    <t xml:space="preserve">南205  [070435]英语(3) 谢丽群[2021001] </t>
  </si>
  <si>
    <t>实604 [010494]WEB前端设计基础 田洁[2021107]</t>
  </si>
  <si>
    <t>实602 平面图像处理（1） 欧阳云龙[2021108]</t>
  </si>
  <si>
    <t xml:space="preserve">实603 [010480]信息技术 胡鑫海[2020012] </t>
  </si>
  <si>
    <t>2018数媒五年制1班</t>
  </si>
  <si>
    <t xml:space="preserve">实510 [010067]平面设计-Photoshop(1) 张颖[0000063] </t>
  </si>
  <si>
    <t>实601 [010430]广告影视制作（1） 周友[2020015]</t>
  </si>
  <si>
    <t>北405 广告文案写作 杨磊</t>
  </si>
  <si>
    <t>南102 文学欣赏 李慧</t>
  </si>
  <si>
    <t>实506 版式设计 向慕</t>
  </si>
  <si>
    <t xml:space="preserve">实505 [010359]UI设计 袁也[2021103] </t>
  </si>
  <si>
    <t>文学修养与大学生活</t>
  </si>
  <si>
    <t>2018数媒五年制2班</t>
  </si>
  <si>
    <t xml:space="preserve">实505 [010067]平面设计-Photoshop(1) 张颖[0000063] </t>
  </si>
  <si>
    <t>北203 广告文案写作 舒烨楠</t>
  </si>
  <si>
    <t>实505 [010430]广告影视制作（1） 周友[2020015]</t>
  </si>
  <si>
    <t>2019现农特岗1班</t>
  </si>
  <si>
    <t>北301 [021274]农业政策法规 谷婕[2018011]</t>
  </si>
  <si>
    <t xml:space="preserve">T3 [021390]杂交水稻国际推广务实 全庆丰[0000309] </t>
  </si>
  <si>
    <t xml:space="preserve">南201 [2020100]农业区划与布局 彭达浠[2016040] </t>
  </si>
  <si>
    <t xml:space="preserve">南106 [021227]农产品经营与管理(2) 谢海琼[0000314] </t>
  </si>
  <si>
    <t xml:space="preserve">T1 [080157]大学生职业规划与创业就业指导 彭立令[2014039] </t>
  </si>
  <si>
    <t xml:space="preserve">实503 [2020002]农村电子商务 张金生[0000296] </t>
  </si>
  <si>
    <t xml:space="preserve">南207 [021346]综合实训 柴慧清[2020066] </t>
  </si>
  <si>
    <t xml:space="preserve">实303 [2020002]农村电子商务 张金生[0000296] </t>
  </si>
  <si>
    <t xml:space="preserve">实410 [021288]苗木生产技术 王立新[0000184] </t>
  </si>
  <si>
    <t xml:space="preserve">北301 [020153]农业技术推广 孙琴[2014044] </t>
  </si>
  <si>
    <t>环境与生物科技系</t>
  </si>
  <si>
    <t>2019现农特岗2班</t>
  </si>
  <si>
    <t xml:space="preserve">南301 [2020100]农业区划与布局 彭达浠[2016040] </t>
  </si>
  <si>
    <t xml:space="preserve">实301 [2020002]农村电子商务 蒋玉[0000117] </t>
  </si>
  <si>
    <t>2019现农特岗3班</t>
  </si>
  <si>
    <t>2019现农特岗4班</t>
  </si>
  <si>
    <t xml:space="preserve">南401 [021227]农产品经营与管理(2) 谢海琼[0000314] </t>
  </si>
  <si>
    <t xml:space="preserve">南205 [2020100]农业区划与布局 彭达浠[2016040] </t>
  </si>
  <si>
    <t>2020园林1班</t>
  </si>
  <si>
    <t xml:space="preserve">实408 园林制图软件（ps）[1-6周] 夏宜华 南203 园林工程测量[7-12周] 夏宜华 南203[021262]园林景观材料[13-18周] 莫小云[2020072] </t>
  </si>
  <si>
    <t xml:space="preserve">实408 园林制图软件（ps）[1-6周] 夏宜华 南203 园林工程测量[7-12周] 夏宜华 南203 [021262]园林景观材料[13-18周] 莫小云[2020072] </t>
  </si>
  <si>
    <t xml:space="preserve">5号篮球场 [070439]体育与健康(3) 舒辉[0000288] </t>
  </si>
  <si>
    <t>实401[20029]园林建筑小品设计[7-12周] 刘林雳[2018039]实401 园林规划与设计[13-18周] 彭达浠</t>
  </si>
  <si>
    <t>实401 [20029]园林建筑小品设计[7-12周] 刘林雳[2018039]实401 园林规划与设计[13-18周] 彭达浠</t>
  </si>
  <si>
    <t xml:space="preserve">南103 园林工程测量[7-12周] 夏宜华南103 园林工程设计[13-18周]刘林雳 </t>
  </si>
  <si>
    <t xml:space="preserve">实504 园林制图软件（ps）[1-6周] 夏宜华 </t>
  </si>
  <si>
    <t xml:space="preserve">南105 园林工程测量[7-12周] 夏宜华南105[021262]园林景观材料[13-18周] 莫小云[2020072] </t>
  </si>
  <si>
    <t xml:space="preserve">南105 园林工程测量[7-12周] 夏宜华 南 </t>
  </si>
  <si>
    <t>实401 [020357]植物景观设计[1-6周] 向友 实401 [20029]园林建筑小品设计[7-12周] 刘林雳[2018039]实401 园林规划与设计[13-18周] 彭达浠</t>
  </si>
  <si>
    <t>实401 [020357]植物景观设计[1-6周] 向友 实401 [20029]园林建筑小品设计[7-12周] 刘林雳[2018039] 实401 园林规划与设计[13-18周] 彭达浠</t>
  </si>
  <si>
    <t xml:space="preserve">南106 园林工程设计[13-18周]刘林雳 </t>
  </si>
  <si>
    <t>2020种子1班</t>
  </si>
  <si>
    <t xml:space="preserve">南201 [020071]种子检验技术 王长安[0000136] </t>
  </si>
  <si>
    <t xml:space="preserve">北404 [020240]种子经营与管理1 孙海鸥[0000314] </t>
  </si>
  <si>
    <t>南104 [020164]作物栽培技术   全庆丰</t>
  </si>
  <si>
    <t xml:space="preserve">南106 [020403]植物保护技术1 全庆丰[0000309] </t>
  </si>
  <si>
    <t xml:space="preserve">北103 [020237]种子生产技术（1） 李光清[0000400] </t>
  </si>
  <si>
    <t>网课 [020402]农业微生物 张立</t>
  </si>
  <si>
    <t>2020环艺1班</t>
  </si>
  <si>
    <t xml:space="preserve">北306 [020390]建筑装饰材料 欧阳瑞[0000470] </t>
  </si>
  <si>
    <t xml:space="preserve">实404 [021206]景观设计 谢露芳[2014057] </t>
  </si>
  <si>
    <t xml:space="preserve">实404 [021369]建筑装饰制图与识图 谢露芳[2014057]      </t>
  </si>
  <si>
    <t xml:space="preserve">北306 [020353]建筑装饰构造 欧阳瑞[0000470] </t>
  </si>
  <si>
    <t xml:space="preserve">实404 [020467]居住空间室内设计 刘元平[2014018] </t>
  </si>
  <si>
    <t xml:space="preserve">实402 [021373]构成基础 向慕[0000316] </t>
  </si>
  <si>
    <t xml:space="preserve">实404 [2020006]3DS_Max+V-RAY+Photoshop效果图设计与制作 胡莹[0000158] </t>
  </si>
  <si>
    <t>2020现农特岗1班</t>
  </si>
  <si>
    <t xml:space="preserve">北403 [020403]植物保护技术1 李涛[0000144] </t>
  </si>
  <si>
    <t xml:space="preserve">南106  [020164]作物栽培技术 全庆丰[0000309] </t>
  </si>
  <si>
    <t xml:space="preserve">南106 [020164]作物栽培技术 全庆丰[0000309] </t>
  </si>
  <si>
    <t xml:space="preserve">组培楼 [021211]农产品检验技术 袁全[0000152] </t>
  </si>
  <si>
    <t xml:space="preserve">南502 [030495]现代农业装备 蒲生红[0000258] </t>
  </si>
  <si>
    <t xml:space="preserve">南303 [021277]设施农业 王长安[0000136] </t>
  </si>
  <si>
    <t>2020现农特岗2班</t>
  </si>
  <si>
    <t xml:space="preserve">南207 [020164]作物栽培技术 柴慧清[2020066] </t>
  </si>
  <si>
    <t>线上教学 [021211]农产品检验技术 张立</t>
  </si>
  <si>
    <t xml:space="preserve">北206 [020403]植物保护技术1 李涛[0000144] </t>
  </si>
  <si>
    <t xml:space="preserve">南302 [021277]设施农业 王长安[0000136] </t>
  </si>
  <si>
    <t>2020现农3班</t>
  </si>
  <si>
    <t xml:space="preserve">线上教学 [021211]农产品检验技术 张立 </t>
  </si>
  <si>
    <t>南302 [020164]作物栽培技术   全庆丰</t>
  </si>
  <si>
    <t>南302 [020164]作物栽培技术    全庆丰</t>
  </si>
  <si>
    <t xml:space="preserve">北503 [020403]植物保护技术1 李涛[0000144] </t>
  </si>
  <si>
    <t>2020园艺1班</t>
  </si>
  <si>
    <t xml:space="preserve">实502 [020470]茶文化 刘姚欧[2016041] </t>
  </si>
  <si>
    <t xml:space="preserve">南106 [020052]花卉生产技术 杨隆彪[0000139] </t>
  </si>
  <si>
    <t xml:space="preserve">南203 [021304]果树生产技术(2) 王智课[0000017] </t>
  </si>
  <si>
    <t xml:space="preserve">南202 [021251]植物生长环境（2） 朱宏爱[0000171] </t>
  </si>
  <si>
    <t xml:space="preserve">南406 [020403]植物保护技术1 李涛[0000144] </t>
  </si>
  <si>
    <t xml:space="preserve">南206 [020078]无土栽培 杨隆彪[0000139] </t>
  </si>
  <si>
    <t>2020农经1班</t>
  </si>
  <si>
    <t xml:space="preserve">北404 农产品经营与管理(1) 孙海鸥[0000314] </t>
  </si>
  <si>
    <t xml:space="preserve">南205 [020208]农业经济管理 谷婕[2018011] </t>
  </si>
  <si>
    <t xml:space="preserve">南305 [020208]农业经济管理 谷婕[2018011] </t>
  </si>
  <si>
    <t xml:space="preserve">南205 [021214]经济学基础 李启秀[0000195] </t>
  </si>
  <si>
    <t xml:space="preserve">南201 [020428]现代农业种植技术 孙琴[2014044] </t>
  </si>
  <si>
    <t xml:space="preserve">南202 [021391]农业生物统计 袁全[0000152] </t>
  </si>
  <si>
    <t>2021园林1班</t>
  </si>
  <si>
    <t xml:space="preserve">北405 [070429]大学英语(1) 梁兴华[0000143]      </t>
  </si>
  <si>
    <t xml:space="preserve">T1 [080143]思想道德修养与法律基础 梁毅[0000024]        </t>
  </si>
  <si>
    <t xml:space="preserve">北104 [070429]大学英语(1) 梁兴华[0000143]      </t>
  </si>
  <si>
    <t xml:space="preserve">实401 [021326]园林设计构成 向慕[0000316]        </t>
  </si>
  <si>
    <t xml:space="preserve">T1 [080143]思想道德修养与法律基础 梁毅[0000024] （单周）        </t>
  </si>
  <si>
    <t xml:space="preserve">北301 [070427]应用文写作 蒋林芳[2017032]      </t>
  </si>
  <si>
    <t>1号篮球场  [070437]体育与健康(1) 王玥</t>
  </si>
  <si>
    <t xml:space="preserve">实402 [020433]园林手绘技法表现 向友[2018039]        </t>
  </si>
  <si>
    <t xml:space="preserve">北501 [070427]应用文写作 蒋林芳[2017032]      </t>
  </si>
  <si>
    <t xml:space="preserve">T2 [080156]大学生心理健康教育 米兰[0000888]        </t>
  </si>
  <si>
    <t xml:space="preserve">电子阅览室 [010433]计算机应用基础 吴云[0000045]        </t>
  </si>
  <si>
    <t>2021种子1班</t>
  </si>
  <si>
    <t xml:space="preserve">南301 [070429]大学英语(1) 刘淑君[2019015]      </t>
  </si>
  <si>
    <t xml:space="preserve">南106 [070429]大学英语(1) 刘淑君[2019015]      </t>
  </si>
  <si>
    <t xml:space="preserve">北101 [070427]应用文写作 蒋林芳[2017032]      </t>
  </si>
  <si>
    <t xml:space="preserve">南207 [021250]植物生长环境（1） 戴水莲[0000141]      </t>
  </si>
  <si>
    <t xml:space="preserve">9号篮球场  [070437]体育与健康(1) 杨海鑫[2020058]      </t>
  </si>
  <si>
    <t xml:space="preserve">T4 [080156]大学生心理健康教育 米兰[0000888]        </t>
  </si>
  <si>
    <t xml:space="preserve">实602 [010433]计算机应用基础 吴云[0000045]        </t>
  </si>
  <si>
    <t xml:space="preserve">北103 [020086]遗传基础知识 陈湖光[2021118]      </t>
  </si>
  <si>
    <t>2021种子2班</t>
  </si>
  <si>
    <t xml:space="preserve">北405 [070429]大学英语(1) 李娟[2017038]        </t>
  </si>
  <si>
    <t xml:space="preserve">实603　[010433]计算机应用基础 吴云[0000045]        </t>
  </si>
  <si>
    <t xml:space="preserve">北502 [070429]大学英语(1) 李娟[2017038]        </t>
  </si>
  <si>
    <t xml:space="preserve">T1 [080143]思想道德修养与法律基础 梁毅[0000024] （双周）        </t>
  </si>
  <si>
    <t>2021环艺1班</t>
  </si>
  <si>
    <t xml:space="preserve">北502 [070429]大学英语(1) 谭倩倩[2021122]      </t>
  </si>
  <si>
    <t xml:space="preserve">实401 [021206]景观设计 谢露芳[2014057] </t>
  </si>
  <si>
    <t xml:space="preserve">实401 [021369]建筑装饰制图与识图 谢露芳[2014057]      </t>
  </si>
  <si>
    <t xml:space="preserve">南403 [070429]大学英语(1) 谭倩倩[2021122]      </t>
  </si>
  <si>
    <t xml:space="preserve">实110 [020001]素描 向慕[0000316]        </t>
  </si>
  <si>
    <t>2021现农1班</t>
  </si>
  <si>
    <t xml:space="preserve">北304 [021201]农业概论 孙琴[2014044]        </t>
  </si>
  <si>
    <t xml:space="preserve">北102 [070429]大学英语(1) 李璐[2021123]        </t>
  </si>
  <si>
    <t xml:space="preserve">T4 [080143]思想道德修养与法律基础 梁毅[0000024]        </t>
  </si>
  <si>
    <t xml:space="preserve">北101 [070427]应用文写作 郑明娥[0000315]      </t>
  </si>
  <si>
    <t xml:space="preserve">北104 [070429]大学英语(1) 李璐[2021123]        </t>
  </si>
  <si>
    <t xml:space="preserve">实601 [010433]计算机应用基础 龙开春[2016045]      </t>
  </si>
  <si>
    <t xml:space="preserve">T3 [080143]思想道德修养与法律基础 梁毅[0000024] （双周）        </t>
  </si>
  <si>
    <t xml:space="preserve">T4  [070427]应用文写作 郑明娥[0000315]      </t>
  </si>
  <si>
    <t xml:space="preserve">9号篮球场 [070437]体育与健康(1) 杨海鑫[2020058]      </t>
  </si>
  <si>
    <t xml:space="preserve">南103 [020085]应用化学 黄晓明[2021115]      </t>
  </si>
  <si>
    <t>2021园艺1班</t>
  </si>
  <si>
    <t xml:space="preserve">北302 [021388]园艺概论 潘斌[2021116]        </t>
  </si>
  <si>
    <t xml:space="preserve">南206 [021230]园艺植物遗传育种 陈湖光[2021118]      </t>
  </si>
  <si>
    <t xml:space="preserve">实601 [010433]计算机应用基础 唐绍富[0000041]      </t>
  </si>
  <si>
    <t xml:space="preserve">电子阅览室 [010433]计算机应用基础 唐绍富[0000041]      </t>
  </si>
  <si>
    <t xml:space="preserve">T2 [080156]大学生心理健康教育 常志彬[2018034]      </t>
  </si>
  <si>
    <t xml:space="preserve">8号篮球场 [070437]体育与健康(1) 上官培服[2017008]        </t>
  </si>
  <si>
    <t xml:space="preserve">北302 [070429]大学英语(1) 梁兴华[0000143]      </t>
  </si>
  <si>
    <t>2021园艺2班</t>
  </si>
  <si>
    <t xml:space="preserve">南105 [070429]大学英语(1) 肖秀莲[0000055]      </t>
  </si>
  <si>
    <t xml:space="preserve">南102 [070429]大学英语(1) 肖秀莲[0000055]      </t>
  </si>
  <si>
    <t>2021农经1班</t>
  </si>
  <si>
    <t xml:space="preserve">北203 [070210]高等数学（1） 李涛（男）[0000294]        </t>
  </si>
  <si>
    <t xml:space="preserve">南301 [070429]大学英语(1) 李微微[0000243]      </t>
  </si>
  <si>
    <t xml:space="preserve">T1 [080156]大学生心理健康教育 常志彬[2018034]      </t>
  </si>
  <si>
    <t xml:space="preserve">南405  [070429]大学英语(1) 李微微[0000243]      </t>
  </si>
  <si>
    <t xml:space="preserve">北302 [070210]高等数学（1） 李涛（男）[0000294]        </t>
  </si>
  <si>
    <t xml:space="preserve">实507 [010433]计算机应用基础 张忠义[0000076]      </t>
  </si>
  <si>
    <t xml:space="preserve">实513 [010433]计算机应用基础 张忠义[0000076]      </t>
  </si>
  <si>
    <t xml:space="preserve">南305　[050069]基础会计 蒋才明[2021133]        </t>
  </si>
  <si>
    <t>2021农经2班</t>
  </si>
  <si>
    <t xml:space="preserve">北504 [070429]大学英语(1) 陈皓铭[2020069]      </t>
  </si>
  <si>
    <t xml:space="preserve">实602 [010433]计算机应用基础 付云凯[2018029]      </t>
  </si>
  <si>
    <t xml:space="preserve">北302   [070210]高等数学（1） 李涛（男）[0000294]        </t>
  </si>
  <si>
    <t xml:space="preserve">T3 [080143]思想道德修养与法律基础 梁毅[0000024] （单周）        </t>
  </si>
  <si>
    <t xml:space="preserve">北204 [070429]大学英语(1) 陈皓铭[2020069]      </t>
  </si>
  <si>
    <t xml:space="preserve">实507　[010433]计算机应用基础 付云凯[2018029]      </t>
  </si>
  <si>
    <t>2021现农特岗1班</t>
  </si>
  <si>
    <t xml:space="preserve">南206 [020085]应用化学 袁全[0000152]        </t>
  </si>
  <si>
    <t>T3 [080143]思想道德修养与法律基础 向巍[2019005]</t>
  </si>
  <si>
    <t xml:space="preserve">南308 [070429]大学英语(1) 胡彦霞[0000133]      </t>
  </si>
  <si>
    <t xml:space="preserve">南106 [070427]应用文写作 李亚玲[2014037]      </t>
  </si>
  <si>
    <t xml:space="preserve">11号篮球场 [070437]体育与健康(1) 张东升[0000286]      </t>
  </si>
  <si>
    <t>T3 [080143]思想道德修养与法律基础 向巍[2019005] （双周）</t>
  </si>
  <si>
    <t xml:space="preserve">南103 [070427]应用文写作 李亚玲[2014037]      </t>
  </si>
  <si>
    <t xml:space="preserve">北406 [070429]大学英语(1) 胡彦霞[0000133]      </t>
  </si>
  <si>
    <t>2021现农特岗2班</t>
  </si>
  <si>
    <t xml:space="preserve">北506 [021201]农业概论 孙琴[2014044]        </t>
  </si>
  <si>
    <t xml:space="preserve">南103 [020085]应用化学 黄晓明        </t>
  </si>
  <si>
    <t>2021现农特岗3班</t>
  </si>
  <si>
    <t xml:space="preserve">南202 [020085]应用化学 袁全[0000152]        </t>
  </si>
  <si>
    <t xml:space="preserve">北101  [070427]应用文写作 郑明娥[0000315]      </t>
  </si>
  <si>
    <t xml:space="preserve">T4 [070427]应用文写作 郑明娥[0000315]      </t>
  </si>
  <si>
    <t>2020机制1班</t>
  </si>
  <si>
    <t xml:space="preserve">南407 [030338]机械制造工艺与夹具 唐健[0000122] </t>
  </si>
  <si>
    <t xml:space="preserve">实203 [030359]UG 杨阳[0000120] </t>
  </si>
  <si>
    <t xml:space="preserve">北406 [040175]电工电子技术 谢向花[0000085] </t>
  </si>
  <si>
    <t xml:space="preserve">北404 [030086]金属切削机床与刀具 赵北辰[0000122] </t>
  </si>
  <si>
    <t xml:space="preserve">南502 [030224]金属材料与热处理 唐三叶[0000266] </t>
  </si>
  <si>
    <t>机械与汽车工程系</t>
  </si>
  <si>
    <t>2020汽维1班</t>
  </si>
  <si>
    <t xml:space="preserve">南304 [030457]汽车电工电子技术 邓峰[2017018] </t>
  </si>
  <si>
    <t>6号篮球场 [070439]体育与健康(3) 邝丽萍[2016029]</t>
  </si>
  <si>
    <t xml:space="preserve">南408 [030545]汽车维护与保养 罗光奇[2017017] </t>
  </si>
  <si>
    <t xml:space="preserve">汽车营销实训室104 [030483]商务礼仪 肖露云[0000103] </t>
  </si>
  <si>
    <t xml:space="preserve">实202  [030550]汽车电器设备拆装与检修 佘国芹[2018017] </t>
  </si>
  <si>
    <t xml:space="preserve">南504 [030156]汽车底盘构造与维修 杨海[0000089] </t>
  </si>
  <si>
    <t xml:space="preserve">北202 [030550]汽车电器设备拆装与检修 佘国芹[2018017] </t>
  </si>
  <si>
    <t>2020汽维2班</t>
  </si>
  <si>
    <t xml:space="preserve">南501 [030545]汽车维护与保养 罗光奇[2017017] </t>
  </si>
  <si>
    <t xml:space="preserve">北302 [030550]汽车电器设备拆装与检修 佘国芹[2018017] </t>
  </si>
  <si>
    <t>2020汽营1班</t>
  </si>
  <si>
    <t xml:space="preserve">南501 [030276]汽车专业英语 罗正球[0000101] </t>
  </si>
  <si>
    <t xml:space="preserve">汽车营销实训室104 [030468]汽车营销礼仪 肖露云[0000103] </t>
  </si>
  <si>
    <t xml:space="preserve">南408 [030408]商务谈判技术 刘斐[2018018] </t>
  </si>
  <si>
    <t xml:space="preserve">北302 [030476]汽车电器设备构造与维修 佘国芹[2018017] </t>
  </si>
  <si>
    <t xml:space="preserve">南506 [030319]汽车保险理赔与实务 张建友[0000092] </t>
  </si>
  <si>
    <t xml:space="preserve">南506 [030449]汽车新技术新材料 张建友[0000092] </t>
  </si>
  <si>
    <t>2020汽维五年制1班</t>
  </si>
  <si>
    <t xml:space="preserve">南105 [070435]英语(3) 刘鑫[2015028] </t>
  </si>
  <si>
    <t>南103 [070425]数学(3) 吴亮[2016030]</t>
  </si>
  <si>
    <t xml:space="preserve">8号篮球场 [070439]体育与健康(3) 上官培服[2017008] </t>
  </si>
  <si>
    <t xml:space="preserve">南504 [070449]语文(3) 罗凡[0000178] </t>
  </si>
  <si>
    <t xml:space="preserve">实505 [010480]信息技术 田晴[2014024] </t>
  </si>
  <si>
    <t xml:space="preserve">车库汽车发动机实训室 [030459]汽车发动机构造与维修 刘时英[0000105] </t>
  </si>
  <si>
    <t xml:space="preserve">南406 [030476]汽车电器设备构造与维修 吴志强[2016032] </t>
  </si>
  <si>
    <t>2020机制(3D)1班</t>
  </si>
  <si>
    <t xml:space="preserve">北505 [030338]机械制造工艺与夹具 黄志伟[0000122] </t>
  </si>
  <si>
    <t>南401 [030224]金属材料与热处理 唐三叶[0000347]</t>
  </si>
  <si>
    <t xml:space="preserve">南407 [030338]机械制造工艺与夹具 黄志伟[0000122] </t>
  </si>
  <si>
    <t xml:space="preserve">南408 [030226]3D打印技术导论 刘斐[2018018] </t>
  </si>
  <si>
    <t xml:space="preserve">南105 [040175]电工电子技术 张应早[0000219] </t>
  </si>
  <si>
    <t>2020汽智1班</t>
  </si>
  <si>
    <t>实513 [010382]Python语言程序设计 胡炜[0000043]</t>
  </si>
  <si>
    <t xml:space="preserve">南501 [2015006]汽车电控技术 罗正球[0000101] </t>
  </si>
  <si>
    <t xml:space="preserve">北504 [030156]汽车底盘构造与维修 杨海[0000089] </t>
  </si>
  <si>
    <t xml:space="preserve">南406 [030497]智能交通技术及应用 张波[0000297] </t>
  </si>
  <si>
    <t xml:space="preserve">南206 [030156]汽车底盘构造与维修 杨海[0000089] </t>
  </si>
  <si>
    <t xml:space="preserve">南505 [030476]汽车电器设备构造与维修 吴志强[2016032] </t>
  </si>
  <si>
    <t>2018机制五年制1班</t>
  </si>
  <si>
    <t xml:space="preserve">实203 [030359]UG 刘斐[2018018] </t>
  </si>
  <si>
    <t xml:space="preserve">南505 [030475]数控铣加工 段兰兰[0000122] </t>
  </si>
  <si>
    <t xml:space="preserve">南505 [030474]数控车加工 段兰兰[0000122] </t>
  </si>
  <si>
    <t xml:space="preserve">北202 [030025]冲压模具设计与制造 郝彦琴[0000109] </t>
  </si>
  <si>
    <t xml:space="preserve">南202 [040222]电气控制 孙姣梅[0000367] </t>
  </si>
  <si>
    <t>2018汽维五年制1班</t>
  </si>
  <si>
    <t xml:space="preserve">南405 [030470]新能源汽车技术 彭煜星[2016034] </t>
  </si>
  <si>
    <t xml:space="preserve">南406 [030329]自动变速器 吴志强[2016032] </t>
  </si>
  <si>
    <t xml:space="preserve">南502 [030393]消费者心理学 唐三叶[0000266] </t>
  </si>
  <si>
    <t xml:space="preserve">南501 [030340]汽车发动机电控技术 罗正球[0000101] </t>
  </si>
  <si>
    <t xml:space="preserve">南307 [030484]汽车售后服务管理 邓峰[2017018] </t>
  </si>
  <si>
    <t xml:space="preserve">南304 [030484]汽车售后服务管理 邓峰[2017018] </t>
  </si>
  <si>
    <t>2018汽维五年制2班</t>
  </si>
  <si>
    <t xml:space="preserve">南404 [030329]自动变速器 吴志强[2016032] </t>
  </si>
  <si>
    <t>2020机电1班</t>
  </si>
  <si>
    <t>2号篮球场 [070439]体育与健康(3) 杨艳青[0000075]</t>
  </si>
  <si>
    <t xml:space="preserve">实306 [041063]液压(气动)控制技术 刘志强[2021016] </t>
  </si>
  <si>
    <t xml:space="preserve">实408 [040307]C语言程序设计 陈幸如[2018041] </t>
  </si>
  <si>
    <t>北301 [041137]机械识图与绘制 杨晓珍[0000145]</t>
  </si>
  <si>
    <t xml:space="preserve">实307 [041136]电机与控制技术 汪凯波[0000080] </t>
  </si>
  <si>
    <t xml:space="preserve">北104 [041136]电机与控制技术 汪凯波[0000080] </t>
  </si>
  <si>
    <t>电子电气工程系</t>
  </si>
  <si>
    <t>2020机电2班</t>
  </si>
  <si>
    <t xml:space="preserve">实408 [040307]C语言程序设计 钟卫连[0000221] </t>
  </si>
  <si>
    <t xml:space="preserve">实308 [041136]电机与控制技术 尹耕钦[0000015] </t>
  </si>
  <si>
    <t>北204 [041137]机械识图与绘制 杨晓珍[0000145]</t>
  </si>
  <si>
    <t xml:space="preserve">实306 [041063]液压(气动)控制技术 钟帆[0000074] </t>
  </si>
  <si>
    <t xml:space="preserve">实312 [040307]C语言程序设计 钟卫连[0000221] </t>
  </si>
  <si>
    <t>2020应电1班</t>
  </si>
  <si>
    <t>南202 [041000]数字电子技术 孙姣梅[0000367]</t>
  </si>
  <si>
    <t xml:space="preserve">实312 [040307]C语言程序设计 文念念[2018008] </t>
  </si>
  <si>
    <t>实405 [040220]单片机应用技术 唐东成[2019010]</t>
  </si>
  <si>
    <t xml:space="preserve">实312 [040037]电子CAD 钟峰[0000088] </t>
  </si>
  <si>
    <t xml:space="preserve">南101 [041033]传感器应用技术 钟帆[0000074] </t>
  </si>
  <si>
    <t>2020机电五年制1班</t>
  </si>
  <si>
    <t xml:space="preserve">北501 [070449]语文(3) 罗凡[0000178] </t>
  </si>
  <si>
    <t xml:space="preserve">南405 [030195]机械设计基础 李柳[0000137] </t>
  </si>
  <si>
    <t>南506 [070425]数学(3) 吴亮[2016030]</t>
  </si>
  <si>
    <t xml:space="preserve">南408 [030053]机械制造技术 唐健[0000118] </t>
  </si>
  <si>
    <t xml:space="preserve">南407 [030195]机械设计基础 李柳[0000137] </t>
  </si>
  <si>
    <t xml:space="preserve">实506 [010480]信息技术 欧阳云龙[2021108] </t>
  </si>
  <si>
    <t>2020机电五年制2班</t>
  </si>
  <si>
    <t>10号篮球场 [070439]体育与健康(3) 杨艳青[0000075]</t>
  </si>
  <si>
    <t xml:space="preserve">北306 [030053]机械制造技术 唐健[0000118] </t>
  </si>
  <si>
    <t>2020智能控制1班</t>
  </si>
  <si>
    <t xml:space="preserve">实312 [040220]单片机应用技术 唐晨光[0000214] </t>
  </si>
  <si>
    <t xml:space="preserve">北403 [041033]传感器应用技术 李永明[2017016] </t>
  </si>
  <si>
    <t xml:space="preserve">南503 [030566]机械工程基础 唐健[0000118] </t>
  </si>
  <si>
    <t xml:space="preserve">实307 [040222]电气控制 汪凯波[0000080] </t>
  </si>
  <si>
    <t xml:space="preserve">北206 [040222]电气控制 汪凯波[0000080] </t>
  </si>
  <si>
    <t>2020智能产品1班</t>
  </si>
  <si>
    <t>实603 [010008]JAVA语言程序设计 欧阳云龙[2021108]</t>
  </si>
  <si>
    <t>2018机电五年制1班</t>
  </si>
  <si>
    <t xml:space="preserve">实310 [041066]PLC应用技术(2) 胡廷华[0000212] </t>
  </si>
  <si>
    <t xml:space="preserve">实312 [041069]机器人基础 钟卫鹏[2018006] </t>
  </si>
  <si>
    <t xml:space="preserve">实305 [041067]机床电气故障检修(1) 毛秀芝[0000368] </t>
  </si>
  <si>
    <t xml:space="preserve">南203 [040044]自动检测技术 李永明[2017016] </t>
  </si>
  <si>
    <t xml:space="preserve">南202 [040044]自动检测技术 李永明[2017016] </t>
  </si>
  <si>
    <t>2018机电五年制2班</t>
  </si>
  <si>
    <t>2020旅游1班</t>
  </si>
  <si>
    <t>北206 [050542]旅游政策与法规 张萍[0000205]</t>
  </si>
  <si>
    <t xml:space="preserve">北205 [050669]景点讲解 刘慧[0000303] </t>
  </si>
  <si>
    <t>北304 [050646]地方导游基础 聂瑞希[2020004]</t>
  </si>
  <si>
    <t>北501 [050670]酒店服务 杨梨园[2016018]</t>
  </si>
  <si>
    <t xml:space="preserve">北406 [050669]景点讲解 刘慧[0000303] </t>
  </si>
  <si>
    <t xml:space="preserve">实502 [050441]茶文化与茶艺 李玉华[0000200] </t>
  </si>
  <si>
    <t>T3 [050660]研学旅行服务与管理 刘湘霞[0000359]（10-13周）</t>
  </si>
  <si>
    <t>商贸管理系</t>
  </si>
  <si>
    <t>2020旅游2班</t>
  </si>
  <si>
    <t>北402 [050646]地方导游基础 廖亚萍</t>
  </si>
  <si>
    <t>2020旅游3班</t>
  </si>
  <si>
    <t>北205 [050646]地方导游基础 尤祺明</t>
  </si>
  <si>
    <t xml:space="preserve">实502 [050441]茶文化与茶艺 刘姚欧[2016021] </t>
  </si>
  <si>
    <t>2020旅游4班</t>
  </si>
  <si>
    <t>南502 [050646]地方导游基础 尤祺明</t>
  </si>
  <si>
    <t>3号篮球场 [070439]体育与健康(3) 邝丽萍[2016029]</t>
  </si>
  <si>
    <t>2020旅游五年制1班</t>
  </si>
  <si>
    <t xml:space="preserve">南507 [050524]前厅客房服务与管理 潘存功[2021100] </t>
  </si>
  <si>
    <t xml:space="preserve">南502 [050519]全国导游基础 廖亚萍 </t>
  </si>
  <si>
    <t xml:space="preserve">实502 [050441]茶文化与茶艺 刘姚欧[2016041] </t>
  </si>
  <si>
    <t xml:space="preserve">实603 [010480]信息技术 欧阳云龙[2021108] </t>
  </si>
  <si>
    <t>2020会计1班</t>
  </si>
  <si>
    <t xml:space="preserve">南507 [050633]成本核算与管理 程晓艳[0000445] </t>
  </si>
  <si>
    <t>北202 [050628]统计基础 廖松[0000201]</t>
  </si>
  <si>
    <t xml:space="preserve">实302 [050673]初级会计实务（2） 杨继秀[0000237] </t>
  </si>
  <si>
    <t xml:space="preserve">南407 [050633]成本核算与管理 程晓艳[0000445] </t>
  </si>
  <si>
    <t xml:space="preserve">南508 [050673]初级会计实务（2） 杨继秀[0000237] </t>
  </si>
  <si>
    <t xml:space="preserve">南101 [050634]纳税实务 粟龄慧[2016035] </t>
  </si>
  <si>
    <t>北405 [050628]统计基础 廖松[0000201]</t>
  </si>
  <si>
    <t xml:space="preserve">南103 [050634]纳税实务 粟龄慧[2016035] </t>
  </si>
  <si>
    <t>实302 [010412]EXCEL在财务报表中的应用 刘玲[2018024]</t>
  </si>
  <si>
    <t>2020会计2班</t>
  </si>
  <si>
    <t>南508 [050634]纳税实务 李芬芬[2015003]</t>
  </si>
  <si>
    <t xml:space="preserve">2号篮球场 [070439]体育与健康(3) 王霞[0000146] </t>
  </si>
  <si>
    <t>南203 [050634]纳税实务 李芬芬[2015003]</t>
  </si>
  <si>
    <t>2020会计3班</t>
  </si>
  <si>
    <t xml:space="preserve">北103 [050628]统计基础 陈怡[2017004] </t>
  </si>
  <si>
    <t>北204 [050633]成本核算与管理 沈杉林[2014050]</t>
  </si>
  <si>
    <t xml:space="preserve">实302 [010412]EXCEL在财务报表中的应用 程莉娜[2021015] </t>
  </si>
  <si>
    <t xml:space="preserve">北503 [050673]初级会计实务（2） 杨继秀[0000237] </t>
  </si>
  <si>
    <t xml:space="preserve">南503 [050673]初级会计实务（2） 杨继秀[0000237] </t>
  </si>
  <si>
    <t>2020会计4班</t>
  </si>
  <si>
    <t xml:space="preserve">实506 [010412]EXCEL在财务报表中的应用 程莉娜[2021015] </t>
  </si>
  <si>
    <t xml:space="preserve">南506 [050634]纳税实务 粟德琼[0000199] </t>
  </si>
  <si>
    <t xml:space="preserve">南508 [050673]初级会计实务（2） 李芬芬[2015003] </t>
  </si>
  <si>
    <t xml:space="preserve">南508 [050673]初级会计实务（2）李芬芬[2015003] </t>
  </si>
  <si>
    <t xml:space="preserve">南505 [050634]纳税实务 粟德琼[0000199] </t>
  </si>
  <si>
    <t xml:space="preserve">南405 [050634]纳税实务 粟德琼[0000199] </t>
  </si>
  <si>
    <t xml:space="preserve">南504 [050628]统计基础 陈怡[2017004] </t>
  </si>
  <si>
    <t>2020会计5班</t>
  </si>
  <si>
    <t xml:space="preserve">北203 [050628]统计基础 蒋琼[0000056] </t>
  </si>
  <si>
    <t xml:space="preserve">南408 [050673]初级会计实务（2）粟龄慧[2016035] </t>
  </si>
  <si>
    <t xml:space="preserve">实501 [050673]初级会计实务（2） 粟龄慧[2016035] </t>
  </si>
  <si>
    <t xml:space="preserve">实302 [050634]纳税实务 粟德琼[0000199] </t>
  </si>
  <si>
    <t xml:space="preserve">4号篮球场 [070439]体育与健康(3) 王霞[0000146] </t>
  </si>
  <si>
    <t>2020会计6班</t>
  </si>
  <si>
    <t xml:space="preserve">南503 [050634]纳税实务 邓邵军[0000360] </t>
  </si>
  <si>
    <t xml:space="preserve">南103 [050673]初级会计实务（2） 粟龄慧[2016035] </t>
  </si>
  <si>
    <t xml:space="preserve">北505 [050634]纳税实务 邓邵军[0000360] </t>
  </si>
  <si>
    <t xml:space="preserve">实502 [050634]纳税实务 邓邵军[0000360] </t>
  </si>
  <si>
    <t>2020会计7班</t>
  </si>
  <si>
    <t xml:space="preserve">南506 [050633]成本核算与管理 粟德琼[0000199] </t>
  </si>
  <si>
    <t xml:space="preserve">实302 [050673]初级会计实务（2） 程晓艳[0000445] </t>
  </si>
  <si>
    <t xml:space="preserve">南507 [050673]初级会计实务（2） 程晓艳[0000445] </t>
  </si>
  <si>
    <t xml:space="preserve">实503 [050634]纳税实务 邓邵军[0000360] </t>
  </si>
  <si>
    <t>2020智能物流1班</t>
  </si>
  <si>
    <t xml:space="preserve">实301 [050603]智能仓储与配送 曾囿儒[2020071] </t>
  </si>
  <si>
    <t xml:space="preserve">实503 [050664]条码技术与应用 刘新贵[0000203] </t>
  </si>
  <si>
    <t xml:space="preserve">实503 [050607]冷链物流管理 胡晋铭[0000401] </t>
  </si>
  <si>
    <t xml:space="preserve">实501 [010149]计算机网络技术 向子明[0000044] </t>
  </si>
  <si>
    <t xml:space="preserve">实302 [050663]数据库技术 曾囿儒[2020071] </t>
  </si>
  <si>
    <t>2020智能物流2班</t>
  </si>
  <si>
    <t xml:space="preserve">实501 [050664]条码技术与应用 刘新贵[0000203] </t>
  </si>
  <si>
    <t>2020移动商务1班</t>
  </si>
  <si>
    <t xml:space="preserve">实302 [050504]网页编辑与美化 蒋玉[0000117] </t>
  </si>
  <si>
    <t xml:space="preserve">实501 [050583]办公软件高级应用王洋[2017024] </t>
  </si>
  <si>
    <t xml:space="preserve">北202 [050485]商务礼仪 高文[0000231] </t>
  </si>
  <si>
    <t xml:space="preserve">实303 [050624]电子商务支付与安全 蒋琼[0000056] </t>
  </si>
  <si>
    <t xml:space="preserve">实302 [050577]移动商务文案写作 粟珣博[2016006] </t>
  </si>
  <si>
    <t xml:space="preserve">实501 [050550]新媒体技能运营实践 粟昱霖[2021014] </t>
  </si>
  <si>
    <t xml:space="preserve">北405 [050577]移动商务文案写作 粟珣博[2016006] </t>
  </si>
  <si>
    <t xml:space="preserve">实303 [050611]移动营销实务 张金生[0000296] </t>
  </si>
  <si>
    <t>2020移动商务2班</t>
  </si>
  <si>
    <t xml:space="preserve">实303 [050550]新媒体技能运营实践 粟昱霖[2021014] </t>
  </si>
  <si>
    <t xml:space="preserve">实303 [050504]网页编辑与美化 蒋玉[0000117] </t>
  </si>
  <si>
    <t xml:space="preserve">实302 [050583]办公软件高级应用 王洋[2017024] </t>
  </si>
  <si>
    <t>2018旅游五年制1班</t>
  </si>
  <si>
    <t xml:space="preserve">北504 [050545]中外民俗 廖亚萍[2021110] </t>
  </si>
  <si>
    <t>北403 [050426]旅游项目策划 武超[0000311]</t>
  </si>
  <si>
    <t xml:space="preserve">南403 [050394]计调操作实务 刘湘霞[0000359] </t>
  </si>
  <si>
    <t>北302 [050544]旅游客源国与目的地概况 聂瑞希[2020004]</t>
  </si>
  <si>
    <t xml:space="preserve">南407 [050387]旅游景区服务与管理 袁梦姣[2017044] </t>
  </si>
  <si>
    <t xml:space="preserve">南501 [050397]餐饮服务与管理 潘存功[2021100] </t>
  </si>
  <si>
    <t>南102 [050660]研学旅行服务与管理 刘湘霞[0000359]（10-13周）</t>
  </si>
  <si>
    <t>2018牧医五年制1班</t>
  </si>
  <si>
    <t xml:space="preserve">南405 [060170]动物防疫与检疫 肖凌云 </t>
  </si>
  <si>
    <t>南503 [050199]社交礼仪 江领[2016043]</t>
  </si>
  <si>
    <t xml:space="preserve">北202 [060161]猪生产 尧国民[0000099] </t>
  </si>
  <si>
    <t xml:space="preserve">北402 [060170]动物防疫与检疫 肖凌云 </t>
  </si>
  <si>
    <t xml:space="preserve">北503 [060162]禽生产 陈巧华[2021004] </t>
  </si>
  <si>
    <t>南201 [060014]淡水养殖与鱼病防治 廖羡妮</t>
  </si>
  <si>
    <t xml:space="preserve">南105 [060162]禽生产 陈巧华[2021004] </t>
  </si>
  <si>
    <t xml:space="preserve">北105 [060242]动物食品卫生检验 丁美月 </t>
  </si>
  <si>
    <t xml:space="preserve">北202 [060242]动物食品卫生检验      丁美月  </t>
  </si>
  <si>
    <t>动物科技系</t>
  </si>
  <si>
    <t>2019牧医特岗1班</t>
  </si>
  <si>
    <t>北305 [060202]动物外科及产科疾病 罗世民[0000123]</t>
  </si>
  <si>
    <t xml:space="preserve">南106 [060193]动物寄生虫病防治 胡辉[0000102] </t>
  </si>
  <si>
    <t xml:space="preserve">T2 大学生职业规划与创业就业指导 徐段希[2021104] </t>
  </si>
  <si>
    <t xml:space="preserve">北305 [060241]动物食品加工技术 向敏[0000272] </t>
  </si>
  <si>
    <t>南503 [050194]市场营销 江领[2016043]</t>
  </si>
  <si>
    <t xml:space="preserve">北204 [060241]动物食品加工技术 向敏[0000272] </t>
  </si>
  <si>
    <t xml:space="preserve">南201 [060193]动物寄生虫病防治 胡辉[0000102] </t>
  </si>
  <si>
    <t xml:space="preserve">北103 [060163]牛羊生产技术 陈巧华 </t>
  </si>
  <si>
    <t>北105 [060242]动物食品卫生检验 丁美月[2021006]</t>
  </si>
  <si>
    <t>2020牧医特岗1班</t>
  </si>
  <si>
    <t xml:space="preserve">北402 [060180]动物营养与饲料 张光友[0000468] </t>
  </si>
  <si>
    <t xml:space="preserve">北303 [060159]动物药理 白玲[0000469] </t>
  </si>
  <si>
    <t xml:space="preserve">南305 [060156]动物病理 吴国海[0000464] </t>
  </si>
  <si>
    <t xml:space="preserve">北402 [060302]动物繁殖技术 苏五珍[0000225] </t>
  </si>
  <si>
    <t xml:space="preserve">南305 [060180]动物营养与饲料 张光友[0000468] </t>
  </si>
  <si>
    <t>北305 [060292]动物临床诊疗技术 罗世民[0000123]</t>
  </si>
  <si>
    <t xml:space="preserve">北205 [060156]动物病理 吴国海[0000464] </t>
  </si>
  <si>
    <t xml:space="preserve">北105 [060302]动物繁殖技术 苏五珍[0000225] </t>
  </si>
  <si>
    <t>2020牧医特岗2班</t>
  </si>
  <si>
    <t xml:space="preserve">北402 [060156]动物病理 吴国海 </t>
  </si>
  <si>
    <t>北104 [060302]动物繁殖技术 郭青春[0000352]</t>
  </si>
  <si>
    <t>南408 [060302]动物繁殖技术 郭青春[0000352]</t>
  </si>
  <si>
    <t>2020牧医1班</t>
  </si>
  <si>
    <t xml:space="preserve">南408 [060292]动物临床诊疗技术 舒鸣[0000467] </t>
  </si>
  <si>
    <t xml:space="preserve">北205 [060156]动物病理 吴国海 </t>
  </si>
  <si>
    <t xml:space="preserve">北202 [060180]动物营养与饲料 张光友[0000468] </t>
  </si>
  <si>
    <t xml:space="preserve">南307 [060292]动物临床诊疗技术 舒鸣[0000467] </t>
  </si>
  <si>
    <t xml:space="preserve">北504 [060159]动物药理 白玲[0000469] </t>
  </si>
  <si>
    <t xml:space="preserve">北402 [060156]动物病理 吴国海[0000464] </t>
  </si>
  <si>
    <t>2020牧医2班</t>
  </si>
  <si>
    <t xml:space="preserve">南408 [060180]动物营养与饲料 张光友[0000468] </t>
  </si>
  <si>
    <t xml:space="preserve">北502 [060159]动物药理 白玲[0000469] </t>
  </si>
  <si>
    <t xml:space="preserve">北301 [060180]动物营养与饲料 张光友 </t>
  </si>
  <si>
    <t xml:space="preserve">北504 [060292]动物临床诊疗技术 舒鸣[0000467] </t>
  </si>
  <si>
    <t>9号篮球场 [070439]体育与健康(3) 杨海鑫[2020058]</t>
  </si>
  <si>
    <t>2020牧医五年制1班</t>
  </si>
  <si>
    <t>北104 [060201]动物遗传与育种 郭青春[0000352]</t>
  </si>
  <si>
    <t>北506 [070425]数学(3) 吴亮[2016030]</t>
  </si>
  <si>
    <t xml:space="preserve">实505 [010480]信息技术 田晴 [2014001] </t>
  </si>
  <si>
    <t>南408 [060201]动物遗传与育种 郭青春[0000352]</t>
  </si>
  <si>
    <t xml:space="preserve">南505 [060153]动物微生物与免疫 肖凌云[0000406] </t>
  </si>
  <si>
    <t xml:space="preserve">北104 [060153]动物微生物与免疫 肖凌云[0000406] </t>
  </si>
  <si>
    <t>南104 动物生化(双周） 杨旭</t>
  </si>
  <si>
    <t>2020宠物1班</t>
  </si>
  <si>
    <t>动物医院 宠物临床诊疗技术 李进军</t>
  </si>
  <si>
    <t xml:space="preserve">南301 [060311]小动物中兽医诊疗技术 陈杨超[2020070] </t>
  </si>
  <si>
    <t xml:space="preserve">南507 [060311]小动物中兽医诊疗技术 陈杨超[2020070] </t>
  </si>
  <si>
    <t>北105 [050224]畜牧兽医法规 肖凌云</t>
  </si>
  <si>
    <t>动物医院[060200]宠物护理与美容 邓园园[0000476]</t>
  </si>
  <si>
    <t>2020动医1班</t>
  </si>
  <si>
    <t xml:space="preserve">北302 [060156]动物病理 尹灿[2015016] </t>
  </si>
  <si>
    <t xml:space="preserve">北105 [060014]淡水养殖与鱼病防治 黄光中[0000175] </t>
  </si>
  <si>
    <t>北203 [060010]动物生产技术 周玉林[0000131]</t>
  </si>
  <si>
    <t>北104 [060159]动物药理 黄民省[20027]</t>
  </si>
  <si>
    <t xml:space="preserve">动物医院 [060066]宠物美容护理技术 邓园园[20021] </t>
  </si>
  <si>
    <t>北403 [060010]动物生产技术 周玉林[0000131]</t>
  </si>
  <si>
    <t xml:space="preserve">北105 [060156]动物病理 尹灿[2015016] </t>
  </si>
  <si>
    <t xml:space="preserve">南104 [060106]动物微生物与免疫（双周） 杨旭[2018010] </t>
  </si>
  <si>
    <t>2020动医2班</t>
  </si>
  <si>
    <t xml:space="preserve">南306 动物病理 王湘[0000464] </t>
  </si>
  <si>
    <t xml:space="preserve">南206 [060106]动物微生物与免疫06 罗维[2018010] </t>
  </si>
  <si>
    <t>南504 [060010]动物生产技术 周玉林[0000131]</t>
  </si>
  <si>
    <t>动物医院 动物临床诊疗技术 李进军</t>
  </si>
  <si>
    <t xml:space="preserve">南104 [060106]动物微生物与免疫06 罗维[2018010] </t>
  </si>
  <si>
    <t>2020动医3班</t>
  </si>
  <si>
    <t>北503 [060010]动物生产技术 周玉林[0000131]</t>
  </si>
  <si>
    <t xml:space="preserve">北203 [060106]动物微生物与免疫06 罗维[2018010] </t>
  </si>
  <si>
    <t>北103 [060159]动物药理 黄民省[20027]</t>
  </si>
  <si>
    <t>2020动医4班</t>
  </si>
  <si>
    <t xml:space="preserve">南405 [060292]动物临床诊疗技术 李中波[2018009] </t>
  </si>
  <si>
    <t xml:space="preserve">南306 动物病理 衣蕾[2020057] </t>
  </si>
  <si>
    <t xml:space="preserve">南506 动物病理 衣蕾[2020057] </t>
  </si>
  <si>
    <t xml:space="preserve">北405 [060292]动物临床诊疗技术 李中波[2018009] </t>
  </si>
  <si>
    <t>2020动医5班</t>
  </si>
  <si>
    <t xml:space="preserve">北105 [060106]动物微生物与免疫06 肖凌云[0000406] </t>
  </si>
  <si>
    <t xml:space="preserve">南303 [060292]动物临床诊疗技术 李中波 </t>
  </si>
  <si>
    <t>南504 [060159]动物药理 甘泉</t>
  </si>
  <si>
    <t xml:space="preserve">北404 [060292]动物临床诊疗技术 李中波 </t>
  </si>
  <si>
    <t xml:space="preserve">北104 [060106]动物微生物与免疫06 肖凌云[0000406] </t>
  </si>
  <si>
    <t xml:space="preserve">北102 [060159]动物药理 甘泉 </t>
  </si>
  <si>
    <t>2020动物药学班</t>
  </si>
  <si>
    <t>2021牧医1班</t>
  </si>
  <si>
    <t>3号篮球场  [070437]体育与健康(1) 王玥[0000125</t>
  </si>
  <si>
    <t xml:space="preserve">北301 [070427]应用文写作 彭艾英[2016027]      </t>
  </si>
  <si>
    <t xml:space="preserve">南205  [070429]大学英语(1) 刘玉燕[0000058]      </t>
  </si>
  <si>
    <t>南303 [060151]动物解剖 侯强红</t>
  </si>
  <si>
    <t xml:space="preserve">北505 [060191]动物生化 张铭[2016033]        </t>
  </si>
  <si>
    <t xml:space="preserve">南206  [070429]大学英语(1) 刘玉燕[0000058]      </t>
  </si>
  <si>
    <t>北302 [060151]动物解剖 侯强红</t>
  </si>
  <si>
    <t xml:space="preserve">南408 [060191]动物生化 张铭[2016033]        </t>
  </si>
  <si>
    <t xml:space="preserve">T3 [070427]应用文写作 彭艾英[2016027]      </t>
  </si>
  <si>
    <t>2021牧医2班</t>
  </si>
  <si>
    <t xml:space="preserve">南101 [070429]大学英语(1) 刘玉燕[0000058]      </t>
  </si>
  <si>
    <t>南305 [060151]动物解剖 衣蕾[202005</t>
  </si>
  <si>
    <t xml:space="preserve">南105 [060191]动物生化 张铭[2016033]        </t>
  </si>
  <si>
    <t>南306 [060151]动物解剖 衣蕾[202005</t>
  </si>
  <si>
    <t>2021宠物1班</t>
  </si>
  <si>
    <t xml:space="preserve">南303 [070429]大学英语(1) 李兴慧[0000108]      </t>
  </si>
  <si>
    <t>北306 [060151]动物解剖 侯强红</t>
  </si>
  <si>
    <t xml:space="preserve">北402 [060206]动物生理 苏五珍[0000225]      </t>
  </si>
  <si>
    <t xml:space="preserve">T4 [080156]大学生心理健康教育 贾蓉[0000226]        </t>
  </si>
  <si>
    <t>南404  [060151]动物解剖 侯强红</t>
  </si>
  <si>
    <t>T3 [080143]思想道德修养与法律基础 向巍[2019005] （单周）</t>
  </si>
  <si>
    <t xml:space="preserve">北505 [070429]大学英语(1) 李兴慧[0000108]      </t>
  </si>
  <si>
    <t xml:space="preserve">12号篮球场 [070437]体育与健康(1) 邝丽萍[2016029]      </t>
  </si>
  <si>
    <t>2021动医1班</t>
  </si>
  <si>
    <t xml:space="preserve">T4 [080143]思想道德修养与法律基础 王义友[0000027]      </t>
  </si>
  <si>
    <t xml:space="preserve">南404 [070429]大学英语(1) 汪玉波[0000048]      </t>
  </si>
  <si>
    <t xml:space="preserve">北303 [060020]动物生理 甘泉[2021121]        </t>
  </si>
  <si>
    <t xml:space="preserve">6号篮球场 [070437]体育与健康(1) 邝丽萍[2016029]      </t>
  </si>
  <si>
    <t xml:space="preserve">T3 [080143]思想道德修养与法律基础 王义友[0000027]（单周）      </t>
  </si>
  <si>
    <t xml:space="preserve">南202 [070429]大学英语(1) 汪玉波[0000048]      </t>
  </si>
  <si>
    <t xml:space="preserve">南303 [070427]应用文写作 彭艾英[2016027]      </t>
  </si>
  <si>
    <t xml:space="preserve">北101 [070427]应用文写作 彭艾英[2016027]      </t>
  </si>
  <si>
    <t xml:space="preserve">北102 [060020]动物生理 甘泉[2021121]        </t>
  </si>
  <si>
    <t xml:space="preserve">北102 [060151]动物解剖 卿任科[2021120]      </t>
  </si>
  <si>
    <t>2021动医2班</t>
  </si>
  <si>
    <t xml:space="preserve">南504 [060020]动物生理 甘泉[2021121]        </t>
  </si>
  <si>
    <t xml:space="preserve">南405 [070429]大学英语(1) 汪玉波[0000048]      </t>
  </si>
  <si>
    <t>2021动医3班</t>
  </si>
  <si>
    <t xml:space="preserve">北406 [060020]动物生理 黄柄舒[0000507]      </t>
  </si>
  <si>
    <t xml:space="preserve">北205 [070429]大学英语(1) 王羿元[2019008]      </t>
  </si>
  <si>
    <t xml:space="preserve">T3 [080143]思想道德修养与法律基础 王义友[0000027]（双周）      </t>
  </si>
  <si>
    <t xml:space="preserve">南508 [070429]大学英语(1) 王羿元[2019008]      </t>
  </si>
  <si>
    <t xml:space="preserve">北303 [060020]动物生理 黄柄舒[0000507]      </t>
  </si>
  <si>
    <t xml:space="preserve">北304 [060151]动物解剖 卿任科[2021120]      </t>
  </si>
  <si>
    <t>2021动医4班</t>
  </si>
  <si>
    <t xml:space="preserve">南403 [060151]动物解剖 李中波[2018009]      </t>
  </si>
  <si>
    <t xml:space="preserve">北203 [060151]动物解剖 李中波[2018009]      </t>
  </si>
  <si>
    <t xml:space="preserve">北501 [070427]应用文写作 彭艾英[2016027]      </t>
  </si>
  <si>
    <t>2021动医5班</t>
  </si>
  <si>
    <t xml:space="preserve">南403  [060151]动物解剖 李中波[2018009]      </t>
  </si>
  <si>
    <t>北202 [060020]动物生理 叶林</t>
  </si>
  <si>
    <t xml:space="preserve">南301 [070429]大学英语(1) 周英[0000059]        </t>
  </si>
  <si>
    <t xml:space="preserve">3号篮球场 [070437]体育与健康(1) 邝丽萍[2016029]      </t>
  </si>
  <si>
    <t>北305 [060020]动物生理 叶林</t>
  </si>
  <si>
    <t xml:space="preserve">北404  [060151]动物解剖 李中波[2018009]      </t>
  </si>
  <si>
    <t xml:space="preserve">南302 [070429]大学英语(1) 周英[0000059]        </t>
  </si>
  <si>
    <t>2021牧医特岗1班</t>
  </si>
  <si>
    <t xml:space="preserve">南206 [060004]动物生物化学 张铭[2016033]        </t>
  </si>
  <si>
    <t xml:space="preserve">T3 [080143]思想道德修养与法律基础 王义友[0000027]      </t>
  </si>
  <si>
    <t>南404  [060151]动物解剖 衣蕾[202005</t>
  </si>
  <si>
    <t>5号篮球场  [070437]体育与健康(1) 王玥[0000125</t>
  </si>
  <si>
    <t xml:space="preserve">T3 [080143]思想道德修养与法律基础 王义友[0000027] （单周）      </t>
  </si>
  <si>
    <t xml:space="preserve">北502 [070427]应用文写作 彭艾英[2016027]      </t>
  </si>
  <si>
    <t xml:space="preserve">北502 [070429]大学英语(1) 李兴慧[0000108]      </t>
  </si>
  <si>
    <t xml:space="preserve">南408 [060004]动物生物化学 张铭[2016033]        </t>
  </si>
  <si>
    <t>2021牧医特岗2班</t>
  </si>
  <si>
    <t>北306 [060151]动物解剖 陈杨超</t>
  </si>
  <si>
    <t xml:space="preserve">北502 [070429]大学英语(1) 周英[0000059]        </t>
  </si>
  <si>
    <t>北302 [060151]动物解剖 陈杨超</t>
  </si>
  <si>
    <t xml:space="preserve">南105 [060004]动物生物化学 张铭[2016033]        </t>
  </si>
  <si>
    <t xml:space="preserve">南201 [070427]应用文写作 彭艾英[2016027]      </t>
  </si>
  <si>
    <t>2020服装1班</t>
  </si>
  <si>
    <t xml:space="preserve">实207 [070608]成衣设计与制作（2） 谢春伶[0000370] </t>
  </si>
  <si>
    <t xml:space="preserve">图5楼人文系机房 [070474]电脑辅助设计(1) 尹佳[0000091] </t>
  </si>
  <si>
    <t xml:space="preserve">图5楼人文系机房 [070463]服装CAD(1) 刘毅[0000387] </t>
  </si>
  <si>
    <t>6号篮球场 [070439]体育与健康(3) 胡超芙[2020051]</t>
  </si>
  <si>
    <t xml:space="preserve">北101 [070603]时装设计与技法（1） 叶宇桦[2014014] </t>
  </si>
  <si>
    <t xml:space="preserve">图5服装综合实训室1（绘图） [070453]服装平面结构设计(2) 钟彩丽[2021010] </t>
  </si>
  <si>
    <t xml:space="preserve">实209 [070605]成衣立体造型设计（1） 叶宇桦[2014014] </t>
  </si>
  <si>
    <t xml:space="preserve">图504 [070601]服装专题设计（1） 段文准[2014015] </t>
  </si>
  <si>
    <t>人文科学技术系</t>
  </si>
  <si>
    <t>2020服装2班</t>
  </si>
  <si>
    <t xml:space="preserve">实209 [070605]成衣立体造型设计（1） 向静波[0000130] </t>
  </si>
  <si>
    <t xml:space="preserve">图5服装综合实训室1（绘图） [070605]成衣立体造型设计（1） 向静波[0000130] </t>
  </si>
  <si>
    <t xml:space="preserve">实207 [070608]成衣设计与制作（2） 李俊佳[2020018] </t>
  </si>
  <si>
    <t>2020服装3班</t>
  </si>
  <si>
    <t xml:space="preserve">图5楼人文系机房 [070463]服装CAD(1) 李俊佳[2020018] </t>
  </si>
  <si>
    <t xml:space="preserve">实110 [070603]时装设计与技法（1） 李俊佳[2020018] </t>
  </si>
  <si>
    <t>2020服装五年制1班</t>
  </si>
  <si>
    <t xml:space="preserve">图书馆5楼缝纫区 [070608]成衣设计与制作（2）向静波[0000130] </t>
  </si>
  <si>
    <t xml:space="preserve">南104 [080148]职业道德与法律基础 段力琳[2020013] </t>
  </si>
  <si>
    <t xml:space="preserve">南104 [070354]中外服装史 李俊佳[2020018] </t>
  </si>
  <si>
    <t xml:space="preserve">图5服装综合实训室1（绘图） [070501]服装平面设计结构（2） 钟彩丽[2021010] </t>
  </si>
  <si>
    <t>2018服装五年制1班</t>
  </si>
  <si>
    <t xml:space="preserve">实209 [070467]服装立体剪裁(2) 李晓丹[2014006] </t>
  </si>
  <si>
    <t xml:space="preserve">南104 [070311]服装市场营销 钟彩丽[2021010] </t>
  </si>
  <si>
    <t xml:space="preserve">实207 [070495]服装缝制工艺(6) 李晓丹[2014006] </t>
  </si>
  <si>
    <t xml:space="preserve">图504 [070397]服装图案设计(1) 李俊佳[2020018] </t>
  </si>
  <si>
    <t>图5楼人文系机房 [070464]服装CAD(2) 李晓丹[2014006]</t>
  </si>
  <si>
    <t xml:space="preserve">实209 [070508]民族服饰工艺 刘理[2016015] </t>
  </si>
  <si>
    <t xml:space="preserve">图5楼人文系机房 [070476]电脑辅助设计(3) 刘毅[0000387] </t>
  </si>
  <si>
    <t>2020建筑1班</t>
  </si>
  <si>
    <t xml:space="preserve">南404 
[210209]建筑工程施工技术 李文博[2014009] </t>
  </si>
  <si>
    <t xml:space="preserve">南403 [210004]建筑工程测量 谢妮[2014010] </t>
  </si>
  <si>
    <t>南306 [210012]建筑工程招投标与合同管理 李爱国[0000409]</t>
  </si>
  <si>
    <t xml:space="preserve">南406 [210209]建筑工程施工技术 李文博[2014009] </t>
  </si>
  <si>
    <t xml:space="preserve">南407 [210010]建筑设备 尹细莲[0000333] </t>
  </si>
  <si>
    <t>南403 
[210029]建筑力学 杨译淞[0000366]</t>
  </si>
  <si>
    <t xml:space="preserve">实405 [210005]建筑CAD 钟东[0000338] </t>
  </si>
  <si>
    <t xml:space="preserve">南304 [210029]建筑力学 杨译淞[0000366] </t>
  </si>
  <si>
    <t xml:space="preserve"> </t>
  </si>
  <si>
    <t xml:space="preserve">南404 [210209]建筑工程施工技术 李文博[2014009] </t>
  </si>
  <si>
    <t>建筑工程系</t>
  </si>
  <si>
    <t>2020建筑2班</t>
  </si>
  <si>
    <t xml:space="preserve">南303 [210029]建筑力学 杨译淞[0000366] </t>
  </si>
  <si>
    <t xml:space="preserve">实504 [210005]建筑CAD 李姝[2014011] </t>
  </si>
  <si>
    <t xml:space="preserve">南306 [210029]建筑力学 杨译淞[0000366] </t>
  </si>
  <si>
    <t>南404 [210012]建筑工程招投标与合同管理 李爱国[0000409]</t>
  </si>
  <si>
    <t>2020建筑3班</t>
  </si>
  <si>
    <t xml:space="preserve">南406 [210209]建筑工程施工技术 曾维湘[2014009] </t>
  </si>
  <si>
    <t xml:space="preserve">南405 [210004]建筑工程测量 谢妮[2014010] </t>
  </si>
  <si>
    <t>南407 [210209]建筑工程施工技术 曾维湘</t>
  </si>
  <si>
    <t>南308 [210209]建筑工程施工技术 曾维湘</t>
  </si>
  <si>
    <t>2020建筑五年制1班</t>
  </si>
  <si>
    <t xml:space="preserve">南402 [210029]建筑力学 陈秀华[2021020] </t>
  </si>
  <si>
    <t xml:space="preserve">南307 [210004]建筑工程测量 孟祥宇[0000424] </t>
  </si>
  <si>
    <t xml:space="preserve">北104 [080148]职业道德与法律基础 段力琳[2020013] </t>
  </si>
  <si>
    <t xml:space="preserve">图4楼电子阅览室 [010480]信息技术 田晴[2014001] </t>
  </si>
  <si>
    <t>2020建筑五年制2班</t>
  </si>
  <si>
    <t xml:space="preserve">南303 [210004]建筑工程测量 孟祥宇[0000424] </t>
  </si>
  <si>
    <t>2020造价1班</t>
  </si>
  <si>
    <t xml:space="preserve">实405 
[210005]建筑CAD 李姝[2014011] </t>
  </si>
  <si>
    <t xml:space="preserve">实405 [210224]清华斯维尔三维算量 肖恒升[0000393] </t>
  </si>
  <si>
    <t xml:space="preserve">南308 [210070]安装工程识图与施工工艺 阮晓玲[0000326] </t>
  </si>
  <si>
    <t>南307 [210227]建筑工程计量与计价（上） 黄磊[2016022]</t>
  </si>
  <si>
    <t xml:space="preserve">北101 [210209]建筑工程施工技术 米颖嶂[0000391] </t>
  </si>
  <si>
    <t xml:space="preserve">南403 [210227]建筑工程计量与计价（上） 黄磊[2016022] </t>
  </si>
  <si>
    <t xml:space="preserve">南306 [210211]建筑工程施工组织 薛建辉[0000330] </t>
  </si>
  <si>
    <t xml:space="preserve">北101 [210070]安装工程识图与施工工艺 阮晓玲[0000326] </t>
  </si>
  <si>
    <t>2020造价2班</t>
  </si>
  <si>
    <t xml:space="preserve">实408 [210005]建筑CAD 陈秀华[2021020] </t>
  </si>
  <si>
    <t xml:space="preserve">南307 
[210227]建筑工程计量与计价（上） 黄磊[2016022] </t>
  </si>
  <si>
    <t xml:space="preserve">南203 [210209]建筑工程施工技术 米颖嶂[0000391] </t>
  </si>
  <si>
    <t>2020市政1班</t>
  </si>
  <si>
    <t xml:space="preserve">南305 [210135]市政工程材料与检测 尹细莲[0000333] </t>
  </si>
  <si>
    <t>南305 [210135]市政工程材料与检测 尹细莲[0000333]</t>
  </si>
  <si>
    <t xml:space="preserve">南303 [210190]桥梁工程施工 易佩弦[0070603] </t>
  </si>
  <si>
    <t>南402 [210008]土力学与地基基础 石旭凯[0000402]</t>
  </si>
  <si>
    <t xml:space="preserve">北302 [210190]桥梁工程施工 易佩弦[0070603] </t>
  </si>
  <si>
    <t xml:space="preserve">南307 [210136]市政工程测量 孟祥宇[0000424] </t>
  </si>
  <si>
    <t xml:space="preserve">南102 [210190]桥梁工程施工 易佩弦[0070603] </t>
  </si>
  <si>
    <t>南401 [210008]土力学与地基基础 石旭凯[0000402]</t>
  </si>
  <si>
    <t xml:space="preserve">南404 [210189]道路工程施工 曾维湘[0000335] </t>
  </si>
  <si>
    <t xml:space="preserve">南308 [210189]道路工程施工 曾维湘[0000335] </t>
  </si>
  <si>
    <t>2018建筑五年制1班</t>
  </si>
  <si>
    <t xml:space="preserve">南307 [210016]建筑工程计量与计价 刘潜宁[2015019] </t>
  </si>
  <si>
    <t xml:space="preserve">南307 [210020]建筑工程项目管理 刘永生[0000365] </t>
  </si>
  <si>
    <t>南401 [210134]混凝土结构 周志海[0000331]</t>
  </si>
  <si>
    <t xml:space="preserve">北302 [210016]建筑工程计量与计价 刘潜宁[2015019] </t>
  </si>
  <si>
    <t xml:space="preserve">南401 [210008]土力学与地基基础 向龙[2018037] </t>
  </si>
  <si>
    <t xml:space="preserve">南401 [210134]混凝土结构 周志海[0000331] </t>
  </si>
  <si>
    <t xml:space="preserve">南306 [210020]建筑工程项目管理 刘永生[0000365] </t>
  </si>
  <si>
    <t xml:space="preserve">南404 [210016]建筑工程计量与计价 刘潜宁[2015019] </t>
  </si>
  <si>
    <t>2018建筑五年制2班</t>
  </si>
  <si>
    <t xml:space="preserve">南501 [210134]混凝土结构 周志海[0000331] </t>
  </si>
  <si>
    <t xml:space="preserve">南308 [210016]建筑工程计量与计价 李青[0000183] </t>
  </si>
  <si>
    <t>2020村干班</t>
  </si>
  <si>
    <t>北103 [020070]种子生产技术 李光清[0000400]</t>
  </si>
  <si>
    <t xml:space="preserve">北102 [080159]公务员基础 梁迎春[0000348] </t>
  </si>
  <si>
    <t xml:space="preserve">北102 [080123]农村基层组织建设 彭立令[2014039] </t>
  </si>
  <si>
    <t xml:space="preserve">北102 [080139]社交礼仪 高文[0000231] </t>
  </si>
  <si>
    <t>北102 [020070]种子生产技术 李光清[0000400]</t>
  </si>
  <si>
    <t>北102 [080133]演讲与口才 梁迎春[0000348]</t>
  </si>
  <si>
    <t xml:space="preserve">实408 [080114]电子商务 张金生[0000296] </t>
  </si>
  <si>
    <t>思想政治理论课部</t>
  </si>
  <si>
    <t>2021村干班</t>
  </si>
  <si>
    <t>北102 [070427]应用文写作 梁迎春[0000348]</t>
  </si>
  <si>
    <t xml:space="preserve">实408 [080203]计算机应用基础（上） 陈幸如[2018041] </t>
  </si>
  <si>
    <t xml:space="preserve">北103 [080155]廉政文化 吴文星[2016046] </t>
  </si>
  <si>
    <t xml:space="preserve">实405 [080203]计算机应用基础（上） 陈幸如[2018041] </t>
  </si>
  <si>
    <t>北103 [080165]农村政策法规 刘志范[0000176</t>
  </si>
  <si>
    <t>北103 [070427]应用文写作 梁迎春[0000348]</t>
  </si>
  <si>
    <t xml:space="preserve">南103 [080013]农村经济管理 谢海琼[0000314] </t>
  </si>
  <si>
    <t>北103 [080165]农村政策法规 刘志范[0000176]</t>
  </si>
  <si>
    <t>2021计应1班</t>
  </si>
  <si>
    <t xml:space="preserve">T2 [080143]思想道德修养与法律基础 文晖[0000023]        </t>
  </si>
  <si>
    <t xml:space="preserve">实603 [010169]Java语言程序设计 李奇[0000069]        </t>
  </si>
  <si>
    <t xml:space="preserve">南302 [070427]应用文写作 谢琛[0000291]        </t>
  </si>
  <si>
    <t xml:space="preserve">实511　[010498]photoshop图像处理 姜莉[0000066]        </t>
  </si>
  <si>
    <t xml:space="preserve">T2 [080143]思想道德修养与法律基础 文晖[0000023](单周）        </t>
  </si>
  <si>
    <t xml:space="preserve">6号篮球场 [070437]体育与健康(1) 刘庆寅        </t>
  </si>
  <si>
    <t xml:space="preserve">南503 [070429]大学英语(1) 田胜斌[0000068]      </t>
  </si>
  <si>
    <t xml:space="preserve">实603　[010433]计算机应用基础 谌顺周[0000047]      </t>
  </si>
  <si>
    <t xml:space="preserve">南302 [070429]大学英语(1) 田胜斌[0000068]      </t>
  </si>
  <si>
    <t xml:space="preserve">南206 [070427]应用文写作 谢琛[0000291]        </t>
  </si>
  <si>
    <t>3</t>
  </si>
  <si>
    <t>2021计应2班</t>
  </si>
  <si>
    <t xml:space="preserve">南504 [070429]大学英语(1) 田胜斌[0000068]      </t>
  </si>
  <si>
    <t xml:space="preserve">实602　[010433]计算机应用基础 钱宇涛[0000079]      </t>
  </si>
  <si>
    <t xml:space="preserve">南408 [070427]应用文写作 谢琛[0000291]        </t>
  </si>
  <si>
    <t xml:space="preserve">10号篮球场 [070437]体育与健康(1) 陈光[0000155]        </t>
  </si>
  <si>
    <t xml:space="preserve">实510 [010169]Java语言程序设计 张忠义[0000076]      </t>
  </si>
  <si>
    <t>2021计应3班</t>
  </si>
  <si>
    <t xml:space="preserve">实512　[010169]Java语言程序设计 唐洁[0000107]        </t>
  </si>
  <si>
    <t xml:space="preserve">T2 [080143]思想道德修养与法律基础 文晖[0000023](双周）        </t>
  </si>
  <si>
    <t xml:space="preserve">实513　[010433]计算机应用基础 邓飞[0000016]      </t>
  </si>
  <si>
    <t xml:space="preserve">实507 [010498]photoshop图像处理 武秋伶[2020028]      </t>
  </si>
  <si>
    <t xml:space="preserve">北102 [070427]应用文写作 谢琛[0000291]        </t>
  </si>
  <si>
    <t>2021计应4班</t>
  </si>
  <si>
    <t xml:space="preserve">实506 [010498]photoshop图像处理 武秋伶[2020028]      </t>
  </si>
  <si>
    <t xml:space="preserve">实603　[010433]计算机应用基础 钱宇涛[0000079]      </t>
  </si>
  <si>
    <t xml:space="preserve">实511　[010169]Java语言程序设计 刘慧芬[0000038]      </t>
  </si>
  <si>
    <t>2021计应5班</t>
  </si>
  <si>
    <t xml:space="preserve">南406 [070429]大学英语(1) 宋伟[0000062]        </t>
  </si>
  <si>
    <t xml:space="preserve">南308 [070427]应用文写作 谢琛[0000291]        </t>
  </si>
  <si>
    <t xml:space="preserve">实603　[010433]计算机应用基础 田洁[2021107]        </t>
  </si>
  <si>
    <t xml:space="preserve">实511 [010169]Java语言程序设计 贺军[0000036]        </t>
  </si>
  <si>
    <t xml:space="preserve">10号篮球场 [070437]体育与健康(1) 周本利[2016031]      </t>
  </si>
  <si>
    <t xml:space="preserve">南206 [070429]大学英语(1) 宋伟[0000062]        </t>
  </si>
  <si>
    <t xml:space="preserve">实510　[010498]photoshop图像处理 谢昕宇[2017043]      </t>
  </si>
  <si>
    <t>2021计应6班</t>
  </si>
  <si>
    <t xml:space="preserve">1号篮球场 [070437]体育与健康(1) 廖松平[0000072]      </t>
  </si>
  <si>
    <t xml:space="preserve">实507　[010498]photoshop图像处理 谢昕宇[2017043]      </t>
  </si>
  <si>
    <t xml:space="preserve">南205 [070429]大学英语(1) 宋伟[0000062]        </t>
  </si>
  <si>
    <t xml:space="preserve">实511　[010169]Java语言程序设计　 向凌志[2021109]              </t>
  </si>
  <si>
    <t xml:space="preserve">实511　[010169]Java语言程序设计　 向凌志[2021109]      </t>
  </si>
  <si>
    <t>2021计应五年制1班</t>
  </si>
  <si>
    <t xml:space="preserve">南507 [080175]政治经济与社会 舒艺[2017035]        </t>
  </si>
  <si>
    <t xml:space="preserve">北406 [070423]数学(1) 李枝海[0000162]      </t>
  </si>
  <si>
    <t>南404 [080170]历史（1） 曾杰[0000581</t>
  </si>
  <si>
    <t xml:space="preserve">北501 [070447]语文(1) 梁芳[0000271]        </t>
  </si>
  <si>
    <t xml:space="preserve">实507　[010480]信息技术 田洁[2021107]        </t>
  </si>
  <si>
    <t xml:space="preserve">实513　　　　[010534]网络安全法律法规 吴云[0000045]        </t>
  </si>
  <si>
    <t xml:space="preserve">实513     电脑组装与维护        吴云[0000045]        </t>
  </si>
  <si>
    <t xml:space="preserve">8号篮球场 [070437]体育与健康(1) 上官培服[2021126]    </t>
  </si>
  <si>
    <t xml:space="preserve">南202 [070433]英语(1) 黄洁[2015029]        </t>
  </si>
  <si>
    <t xml:space="preserve">T1 [070527]艺术 梁芳[0000271]        </t>
  </si>
  <si>
    <t>5</t>
  </si>
  <si>
    <t>2021数媒1班</t>
  </si>
  <si>
    <t xml:space="preserve">南401 [070427]应用文写作 蒋荣[0000172]        </t>
  </si>
  <si>
    <t xml:space="preserve">南402 [070429]大学英语(1) 梁兴华[0000143]      </t>
  </si>
  <si>
    <t xml:space="preserve">图501 [010443]设计概论 杨珂珂[2021112]      </t>
  </si>
  <si>
    <t xml:space="preserve">风雨球场 [070437]体育与健康(1) 刘庆寅[2014036]      </t>
  </si>
  <si>
    <t xml:space="preserve">南307 [070427]应用文写作 蒋荣[0000172]        </t>
  </si>
  <si>
    <t xml:space="preserve">实507　[010433]计算机应用基础  范慧英     </t>
  </si>
  <si>
    <t xml:space="preserve">实507　[010433]计算机应用基础  范慧英         </t>
  </si>
  <si>
    <t xml:space="preserve">[080143]思想道德修养与法律基础 汪寸琬[2020050]      </t>
  </si>
  <si>
    <t xml:space="preserve">图501 [010456]设计速写 陈橙[2017030]        </t>
  </si>
  <si>
    <t xml:space="preserve">T2 [080143]思想道德修养与法律基础 汪寸琬[2020050]（双周）      </t>
  </si>
  <si>
    <t>2021数媒2班</t>
  </si>
  <si>
    <t xml:space="preserve">图504 [010443]设计概论 杨珂珂[2021112]      </t>
  </si>
  <si>
    <t xml:space="preserve">10号篮球场 [070437]体育与健康(1) 刘庆寅[2014036]      </t>
  </si>
  <si>
    <t xml:space="preserve">实601 [010433]计算机应用基础 胡炜[0000043]        </t>
  </si>
  <si>
    <t xml:space="preserve">南507 [070429]大学英语(1) 汪玉波[0000048]      </t>
  </si>
  <si>
    <t xml:space="preserve">北101 [070427]应用文写作 蒋荣[0000172]        </t>
  </si>
  <si>
    <t xml:space="preserve">图504 [010456]设计速写 易柳[2018026]        </t>
  </si>
  <si>
    <t xml:space="preserve">南205  [070427]应用文写作 蒋荣[0000172]        </t>
  </si>
  <si>
    <t>2021数媒3班</t>
  </si>
  <si>
    <t xml:space="preserve">南505 [070427]应用文写作 邵芳[0000042]        </t>
  </si>
  <si>
    <t xml:space="preserve">实603　[010433]计算机应用基础 孙太权[0000073]      </t>
  </si>
  <si>
    <t xml:space="preserve">南301 [070429]大学英语(1) 肖秀莲[0000055]      </t>
  </si>
  <si>
    <t xml:space="preserve">南305 [070427]应用文写作 邵芳[0000042]        </t>
  </si>
  <si>
    <t>T2 [080143]思想道德修养与法律基础 汪寸琬[2020050]      （双周）</t>
  </si>
  <si>
    <t xml:space="preserve">南403 [070429]大学英语(1) 肖秀莲[0000055]      </t>
  </si>
  <si>
    <t xml:space="preserve">图504 [010456]设计速写 杨珂珂[2021112]      </t>
  </si>
  <si>
    <t>T2 [080143]思想道德修养与法律基础 汪寸琬[2020050]</t>
  </si>
  <si>
    <t>2021室内1班</t>
  </si>
  <si>
    <t xml:space="preserve">实601　[010433]计算机应用基础 梁芳[0000061]        </t>
  </si>
  <si>
    <t xml:space="preserve">北206 [070429]大学英语(1) 王羿元[2019008]      </t>
  </si>
  <si>
    <t xml:space="preserve">南205 [070427]应用文写作 龙宜霈[2017014]      </t>
  </si>
  <si>
    <t xml:space="preserve">北304 [010484]室内设计基础    吴春燕      </t>
  </si>
  <si>
    <t xml:space="preserve">南402 [070427]应用文写作 龙宜霈[2017014]      </t>
  </si>
  <si>
    <t xml:space="preserve">图501 [010247]速写 谢臻[2017019]        </t>
  </si>
  <si>
    <t xml:space="preserve">北505 [070429]大学英语(1) 王羿元[2019008]      </t>
  </si>
  <si>
    <t>2021室内2班</t>
  </si>
  <si>
    <t xml:space="preserve">图504 [010247]速写 杨亚荣[2017033]      </t>
  </si>
  <si>
    <t xml:space="preserve">北403 [010484]室内设计基础    张鹏       </t>
  </si>
  <si>
    <t xml:space="preserve">北306 [070427]应用文写作 龙宜霈[2017014]      </t>
  </si>
  <si>
    <t>2021室内3班</t>
  </si>
  <si>
    <t xml:space="preserve">T2 [080143]思想道德修养与法律基础 徐段希[2021104]（单周）      </t>
  </si>
  <si>
    <t xml:space="preserve">图504 [010247]速写 张鹏[2014002]        </t>
  </si>
  <si>
    <t xml:space="preserve">北502 [070429]大学英语(1) 李璐[2021123]        </t>
  </si>
  <si>
    <t xml:space="preserve">实506　[010433]计算机应用基础 李喜梅[0000121]      </t>
  </si>
  <si>
    <t xml:space="preserve">T1 [080143]思想道德修养与法律基础 徐段希[2021104]      </t>
  </si>
  <si>
    <t xml:space="preserve">北402 [070427]应用文写作 龙宜霈[2017014]      </t>
  </si>
  <si>
    <t xml:space="preserve">北403 [010484]室内设计基础      张鹏        </t>
  </si>
  <si>
    <t xml:space="preserve">南508 [070429]大学英语(1) 李璐[2021123]        </t>
  </si>
  <si>
    <t>2021室内4班</t>
  </si>
  <si>
    <t xml:space="preserve">北304 [010484]室内设计基础    吴春燕         </t>
  </si>
  <si>
    <t xml:space="preserve">北204 [070429]大学英语(1) 李璐[2021123]        </t>
  </si>
  <si>
    <t xml:space="preserve">实602　[010433]计算机应用基础 谌顺周[0000047]      </t>
  </si>
  <si>
    <t xml:space="preserve">图501 [010247]速写 张鹏[2014002]        </t>
  </si>
  <si>
    <t>2021机制1班</t>
  </si>
  <si>
    <t xml:space="preserve">T4 [080156]大学生心理健康教育 曹雅歆[0000888]        </t>
  </si>
  <si>
    <t xml:space="preserve">南206 [070210]高等数学（1） 袁全[0000152]        </t>
  </si>
  <si>
    <t xml:space="preserve">T3 [080143]思想道德修养与法律基础 贺彬[0000290]        </t>
  </si>
  <si>
    <t xml:space="preserve">北501  [070427]应用文写作 蒋荣[0000172]        </t>
  </si>
  <si>
    <t xml:space="preserve">南205 [070210]高等数学（1） 袁全[0000152]        </t>
  </si>
  <si>
    <t xml:space="preserve">北303　[030161]机械制图（机制1） 黄志伟[0000148]      </t>
  </si>
  <si>
    <t xml:space="preserve">南402 [070429]大学英语(1) 胡彦霞[0000133]      </t>
  </si>
  <si>
    <t>T3 [080143]思想道德修养与法律基础 贺彬[0000290]        （单周）</t>
  </si>
  <si>
    <t xml:space="preserve">北401　[030161]机械制图（机制1） 黄志伟[0000148]      </t>
  </si>
  <si>
    <t xml:space="preserve">实203　[030087]AutoCAD 付娟华[0000135]      </t>
  </si>
  <si>
    <t>2021机制2班</t>
  </si>
  <si>
    <t xml:space="preserve">北404　[030161]机械制图（机制1） 黄志伟[0000148]      </t>
  </si>
  <si>
    <t xml:space="preserve">南308 [070429]大学英语(1) 田胜斌[0000068]      </t>
  </si>
  <si>
    <t xml:space="preserve">南402 [070429]大学英语(1) 田胜斌[0000068]      </t>
  </si>
  <si>
    <t>南503 [080143]思想道德修养与法律基础 贺彬[0000290]        （单周）</t>
  </si>
  <si>
    <t xml:space="preserve">T4 [080143]思想道德修养与法律基础 贺彬[0000290]        </t>
  </si>
  <si>
    <t>2021机制五年制1班</t>
  </si>
  <si>
    <t>北202 物理 蒋明姣</t>
  </si>
  <si>
    <t xml:space="preserve">北504 [070423]数学(1) 李枝海[0000162]      </t>
  </si>
  <si>
    <t xml:space="preserve">北505 [080170]历史（1） 舒欢[2020052]        </t>
  </si>
  <si>
    <t xml:space="preserve">南103 [080175]政治经济与社会 舒艺[2017035]        </t>
  </si>
  <si>
    <t xml:space="preserve">南102　[030097]机械制图（机制1） 尹峰[0000100]        </t>
  </si>
  <si>
    <t xml:space="preserve">南203 [070433]英语(1) 谢丽群[2021001]      </t>
  </si>
  <si>
    <t xml:space="preserve">北404　[030097]机械制图（机制1） 尹峰[0000100]        </t>
  </si>
  <si>
    <t xml:space="preserve">3号篮球场 [070437]体育与健康(1) 王玥[0000125]        </t>
  </si>
  <si>
    <t>2021汽检1班</t>
  </si>
  <si>
    <t xml:space="preserve">北501 [070210]高等数学（1） 滕露[0000247]        </t>
  </si>
  <si>
    <t xml:space="preserve">南103　[030328]汽车概论 张波[0000297]        </t>
  </si>
  <si>
    <t xml:space="preserve">T2 [080143]思想道德修养与法律基础 徐段希[2021104]（双周）      </t>
  </si>
  <si>
    <t xml:space="preserve">南402 [070429]大学英语(1) 宋伟[0000062]        </t>
  </si>
  <si>
    <t xml:space="preserve">北506 [030328]汽车概论 张波[0000297]        </t>
  </si>
  <si>
    <t xml:space="preserve">北406  [070427]应用文写作 蒋荣[0000172]        </t>
  </si>
  <si>
    <t xml:space="preserve">实103　[030448]汽车零部件识图 彭煜星[2016034]      </t>
  </si>
  <si>
    <t xml:space="preserve">田径场 [070437]体育与健康(1) 向芳琳[2017049]      </t>
  </si>
  <si>
    <t xml:space="preserve">北101 [070210]高等数学（1） 滕露[0000247]        </t>
  </si>
  <si>
    <t xml:space="preserve">T3 [080156]大学生心理健康教育 米兰[2017048]      </t>
  </si>
  <si>
    <t>2021汽检2班</t>
  </si>
  <si>
    <t xml:space="preserve">南407 [070427]应用文写作 曾琳[2021125]        </t>
  </si>
  <si>
    <t xml:space="preserve">南503　[030448]汽车零部件识图 彭煜星[2016034]      </t>
  </si>
  <si>
    <t xml:space="preserve">南507　[030328]汽车概论 张波[0000297]        </t>
  </si>
  <si>
    <t xml:space="preserve">南503 [070427]应用文写作 曾琳[2021125]        </t>
  </si>
  <si>
    <t>2021汽营1班</t>
  </si>
  <si>
    <t xml:space="preserve">实103　[030328]汽车概论 付昌星[0000090]      </t>
  </si>
  <si>
    <t xml:space="preserve">南406 [070429]大学英语(1) 谭倩倩[2021122]      </t>
  </si>
  <si>
    <t xml:space="preserve">7号篮球场 [070437]体育与健康(1) 向芳琳[2017049]      </t>
  </si>
  <si>
    <t xml:space="preserve">南301 [070429]大学英语(1) 谭倩倩[2021122]      </t>
  </si>
  <si>
    <t xml:space="preserve">北404　[030328]汽车概论 付昌星[0000090]      </t>
  </si>
  <si>
    <t xml:space="preserve">南503 [080143]思想道德修养与法律基础 贺彬[0000290]（双周）        </t>
  </si>
  <si>
    <t>2021汽检五年制1班</t>
  </si>
  <si>
    <t xml:space="preserve">北103[030328]汽车概论 付昌星[0000090]      </t>
  </si>
  <si>
    <t>北202  物理 蒋明姣</t>
  </si>
  <si>
    <t xml:space="preserve">T1 [070447]语文(1) 梁芳[0000271]        </t>
  </si>
  <si>
    <t xml:space="preserve">南506 [080170]历史（1） 李慧[2015013]        </t>
  </si>
  <si>
    <t xml:space="preserve">南501 [080175]政治经济与社会 陈攀杰[2020056]      </t>
  </si>
  <si>
    <t xml:space="preserve">北303　[030361]汽车机械制图 杨海[0000089]        </t>
  </si>
  <si>
    <t xml:space="preserve">南106 [070423]数学(1) 李枝海[0000162]      </t>
  </si>
  <si>
    <t xml:space="preserve">北405　[030361]汽车机械制图 杨海[0000089]        </t>
  </si>
  <si>
    <t xml:space="preserve">南503　[030328]汽车概论 付昌星[0000090]      </t>
  </si>
  <si>
    <t>2021机制（3D）1班</t>
  </si>
  <si>
    <t xml:space="preserve">南101　[030097]机械制图（机制1） 尹峰[0000100]        </t>
  </si>
  <si>
    <t xml:space="preserve">南202 [070210]高等数学（1） 袁全[0000152]        </t>
  </si>
  <si>
    <t>T3 [080143]思想道德修养与法律基础 谢舟[2019006]        （单周）</t>
  </si>
  <si>
    <t xml:space="preserve">11号篮球场 [070437]体育与健康(1) 赵晓辉[0000411]      </t>
  </si>
  <si>
    <t xml:space="preserve">T1 [080143]思想道德修养与法律基础 谢舟[2019006]        </t>
  </si>
  <si>
    <t xml:space="preserve">T3 [080156]大学生心理健康教育 曹雅歆[2017048]      </t>
  </si>
  <si>
    <t>2021汽车智能1班</t>
  </si>
  <si>
    <t xml:space="preserve">实202 [030473]智能网联汽车技术概论 佘国芹[2018017]      </t>
  </si>
  <si>
    <t xml:space="preserve">T3 [080143]思想道德修养与法律基础 谢舟[2019006]（单周）        </t>
  </si>
  <si>
    <t xml:space="preserve">T4 [080143]思想道德修养与法律基础 谢舟[2019006]        </t>
  </si>
  <si>
    <t xml:space="preserve">北403 [040011]电工基础 王鹏[2014005]        </t>
  </si>
  <si>
    <t>2021现农装备1班</t>
  </si>
  <si>
    <t xml:space="preserve">北506  [070427]应用文写作 覃婷婷[2018036]      </t>
  </si>
  <si>
    <t xml:space="preserve">图4电子阅览室 [030580]机械制图与CAD 李柳[0000137]        </t>
  </si>
  <si>
    <t xml:space="preserve">T2 [080143]思想道德修养与法律基础 罗毅华[0000021]（单周）      </t>
  </si>
  <si>
    <t xml:space="preserve">实405 [2020005]农业信息技术 谷婕[2018011]        </t>
  </si>
  <si>
    <t xml:space="preserve">南106 [070427]应用文写作 覃婷婷[2018036]      </t>
  </si>
  <si>
    <t xml:space="preserve">T2 [080143]思想道德修养与法律基础 罗毅华[0000021]      </t>
  </si>
  <si>
    <t>2021现农装备2班</t>
  </si>
  <si>
    <t xml:space="preserve">南305 [070429]大学英语(1) 陈浩铭      </t>
  </si>
  <si>
    <t xml:space="preserve">南301 [070429]大学英语(1) 陈浩铭      </t>
  </si>
  <si>
    <t>2021机电1班</t>
  </si>
  <si>
    <t xml:space="preserve">南508 [070429]大学英语(1) 高学群[0000115]      </t>
  </si>
  <si>
    <t xml:space="preserve">风雨球场 [070437]体育与健康(1) 王霞[0000146]        </t>
  </si>
  <si>
    <t xml:space="preserve">南501 [070210]高等数学（1） 滕露[0000247]        </t>
  </si>
  <si>
    <t xml:space="preserve">南404 [070427]应用文写作 邵芳[0000042]        </t>
  </si>
  <si>
    <t xml:space="preserve">北306 [040175]电工电子技术 冯仕祥[0000082]      </t>
  </si>
  <si>
    <t xml:space="preserve">南403 [070210]高等数学（1） 滕露[0000247]        </t>
  </si>
  <si>
    <t xml:space="preserve">北104 [040175]电工电子技术 冯仕祥[0000082]      </t>
  </si>
  <si>
    <t>T3 [080143]思想道德修养与法律基础 贺彬[0000290]        （双周）</t>
  </si>
  <si>
    <t xml:space="preserve">南307 [070427]应用文写作 邵芳[0000042]        </t>
  </si>
  <si>
    <t xml:space="preserve">南406 [070429]大学英语(1) 高学群[0000115]      </t>
  </si>
  <si>
    <t>2021机电2班</t>
  </si>
  <si>
    <t xml:space="preserve">北305 [040175]电工电子技术 易小菊[0000067]      </t>
  </si>
  <si>
    <t xml:space="preserve">北401 [070210]高等数学（1） 滕露[0000247]        </t>
  </si>
  <si>
    <t xml:space="preserve">北304 [040175]电工电子技术 易小菊[0000067]      </t>
  </si>
  <si>
    <t xml:space="preserve">南404 [070210]高等数学（1） 滕露[0000247]        </t>
  </si>
  <si>
    <t xml:space="preserve">北301 [070427]应用文写作 邵芳[0000042]        </t>
  </si>
  <si>
    <t>2021机电3班</t>
  </si>
  <si>
    <t xml:space="preserve">北102 [040175]电工电子技术 谢向花[0000085]      </t>
  </si>
  <si>
    <t xml:space="preserve">北402 [040175]电工电子技术 谢向花[0000085]      </t>
  </si>
  <si>
    <t xml:space="preserve">南405  [070429]大学英语(1) 李璐[2021123]        </t>
  </si>
  <si>
    <t>2021应电1班</t>
  </si>
  <si>
    <t xml:space="preserve">北204 [040233]电工技术 张砺予[2021023]      </t>
  </si>
  <si>
    <t xml:space="preserve">南207 [070429]大学英语(1) 谭倩倩[2021122]      </t>
  </si>
  <si>
    <t xml:space="preserve">北503 [040233]电工技术 张砺予[2021023]      </t>
  </si>
  <si>
    <t xml:space="preserve">南303  [070427]应用文写作 邵芳[0000042]        </t>
  </si>
  <si>
    <t>T1 [080143]思想道德修养与法律基础 谢少平[0000313]      （单周）</t>
  </si>
  <si>
    <t xml:space="preserve">T1 [080143]思想道德修养与法律基础 谢少平[0000313]      </t>
  </si>
  <si>
    <t>2021应电五年制1班</t>
  </si>
  <si>
    <t xml:space="preserve">北105  [080175]政治经济与社会 舒艺[2017035]        </t>
  </si>
  <si>
    <t xml:space="preserve">北403 [040233]电工技术 刘志强[2021016]      </t>
  </si>
  <si>
    <t xml:space="preserve">北306 [040233]电工技术 刘志强[2021016]      </t>
  </si>
  <si>
    <t xml:space="preserve"> 北202 物理  尹耕钦[0000015] </t>
  </si>
  <si>
    <t>2021机电五年制1班</t>
  </si>
  <si>
    <t xml:space="preserve">北501 [070527]艺术 梁芳[0000271]        </t>
  </si>
  <si>
    <t xml:space="preserve">北204 [070433]英语(1) 谢丽群[2021001]      </t>
  </si>
  <si>
    <t xml:space="preserve">北206 物理  尹耕钦[0000015] </t>
  </si>
  <si>
    <t xml:space="preserve">北404 [040233]电工技术 张丽梅[2020060]      </t>
  </si>
  <si>
    <t xml:space="preserve">北403 [040233]电工技术 张丽梅[2020060]      </t>
  </si>
  <si>
    <t xml:space="preserve">南101 [080175]政治经济与社会 舒艺[2017035]        </t>
  </si>
  <si>
    <t xml:space="preserve">南305 [080170]历史（1） 贺琳[2017039]        </t>
  </si>
  <si>
    <t xml:space="preserve">北301 [070447]语文(1) 梁芳[0000271]        </t>
  </si>
  <si>
    <t xml:space="preserve">南103 [070423]数学(1) 吴亮[2016030]        </t>
  </si>
  <si>
    <t>2021机电五年制2班</t>
  </si>
  <si>
    <t xml:space="preserve">南106 [080175]政治经济与社会 舒艺[2017035]        </t>
  </si>
  <si>
    <t xml:space="preserve">北204  [070433]英语(1) 谢丽群[2021001]      </t>
  </si>
  <si>
    <t xml:space="preserve">[070423]数学(1) 吴亮[2016030]        </t>
  </si>
  <si>
    <t xml:space="preserve">北406 [040233]电工技术 张丽梅[2020060]      </t>
  </si>
  <si>
    <t xml:space="preserve">北402 [040233]电工技术 张丽梅[2020060]      </t>
  </si>
  <si>
    <t>2021智能控制1班</t>
  </si>
  <si>
    <t xml:space="preserve">北404 [040233]电工技术 杨洪军[2014007]      </t>
  </si>
  <si>
    <t xml:space="preserve">北206 [040233]电工技术 杨洪军[2014007]      </t>
  </si>
  <si>
    <t xml:space="preserve">T1 [080143]思想道德修养与法律基础 谢少平[0000313]（双周）      </t>
  </si>
  <si>
    <t>2021智能产品1班</t>
  </si>
  <si>
    <t xml:space="preserve">北504 [070210]高等数学（1） 滕露[0000247]        </t>
  </si>
  <si>
    <t xml:space="preserve">南503 [070210]高等数学（1） 滕露[0000247]        </t>
  </si>
  <si>
    <t>2021机器人1班</t>
  </si>
  <si>
    <t xml:space="preserve">北305 [040233]电工技术 文念念[2018008]      </t>
  </si>
  <si>
    <t>北501 [080143]思想道德修养与法律基础  舒欢</t>
  </si>
  <si>
    <t>北301 [080143]思想道德修养与法律基础  舒欢（单周）</t>
  </si>
  <si>
    <t xml:space="preserve">北304 [040233]电工技术 文念念[2018008]      </t>
  </si>
  <si>
    <t xml:space="preserve">南103 [070427]应用文写作 刘小平[0000447]      </t>
  </si>
  <si>
    <t>2021民宿1班</t>
  </si>
  <si>
    <t xml:space="preserve">实109 　[050399]旅游礼仪 黄双双[2017006]      </t>
  </si>
  <si>
    <t xml:space="preserve">北103　[050350]旅游学概论 谌玲[0000422]        </t>
  </si>
  <si>
    <t xml:space="preserve">南407 [070427]应用文写作 蒋镇泽[0000354]      </t>
  </si>
  <si>
    <t xml:space="preserve">实601　[010433]计算机应用基础 范英慧[2021102]      </t>
  </si>
  <si>
    <t xml:space="preserve">南504 [070429]大学英语(1) 李微微[0000243]      </t>
  </si>
  <si>
    <t xml:space="preserve">北504 [070429]大学英语(1) 李微微[0000243]      </t>
  </si>
  <si>
    <t>3号篮球场 [070437]体育与健康(1) 王玥</t>
  </si>
  <si>
    <t>2021旅游1班</t>
  </si>
  <si>
    <t xml:space="preserve">北405　[050396]旅游学概论 谌玲[2017020]      </t>
  </si>
  <si>
    <t xml:space="preserve">T3 [080143]思想道德修养与法律基础 谢舟[2019006]（双周）        </t>
  </si>
  <si>
    <t xml:space="preserve">南308 [070427]应用文写作 郑明娥[0000315]      </t>
  </si>
  <si>
    <t xml:space="preserve">实602 [010433]计算机应用基础 钟卫连[0000221]      </t>
  </si>
  <si>
    <t xml:space="preserve">T3 [080156]大学生心理健康教育 常志彬[2018034]      </t>
  </si>
  <si>
    <t>2021旅游2班</t>
  </si>
  <si>
    <t xml:space="preserve">实604 [010433]计算机应用基础 钟卫连[0000221]      </t>
  </si>
  <si>
    <t xml:space="preserve">实604  [010433]计算机应用基础 钟卫连[0000221]      </t>
  </si>
  <si>
    <t>2021会计1班</t>
  </si>
  <si>
    <t xml:space="preserve">南102 [070210]高等数学（1） 黄林芳[0000293]      </t>
  </si>
  <si>
    <t xml:space="preserve">南503 [050069]基础会计 邓邵军[0000360] </t>
  </si>
  <si>
    <t xml:space="preserve">北503 [070429]大学英语(1) 李兴慧[0000108]      </t>
  </si>
  <si>
    <t xml:space="preserve">南503 [050069]基础会计 邓邵军[0000360]         </t>
  </si>
  <si>
    <t xml:space="preserve">T1 [080156]大学生心理健康教育 米兰[0000888]        </t>
  </si>
  <si>
    <t xml:space="preserve">实507　[010433]计算机应用基础 蒋桥华[0000050]      </t>
  </si>
  <si>
    <t xml:space="preserve">南403 [070427]应用文写作 郑明娥[0000315]      </t>
  </si>
  <si>
    <t xml:space="preserve">北505 [050069]基础会计 邓邵军[0000360]         </t>
  </si>
  <si>
    <t xml:space="preserve">北503 [070210]高等数学（1） 黄林芳[0000293]      </t>
  </si>
  <si>
    <t xml:space="preserve">南203 [070427]应用文写作 郑明娥[0000315]      </t>
  </si>
  <si>
    <t>T1 [080143]思想道德修养与法律基础 谢舟[2019006]        （双周）</t>
  </si>
  <si>
    <t xml:space="preserve">南303　[050626]财经法规与会计职业道德 吴咏春[2017003]      </t>
  </si>
  <si>
    <t>2021会计2班</t>
  </si>
  <si>
    <t xml:space="preserve">北501 [070210]高等数学（1） 黄林芳[0000293]      </t>
  </si>
  <si>
    <t xml:space="preserve">北402　[050626]财经法规与会计职业道德 吴咏春[2017003]      </t>
  </si>
  <si>
    <t xml:space="preserve">2号篮球场 [070437]体育与健康(1) 王霞[0000146]        </t>
  </si>
  <si>
    <t xml:space="preserve">实506　[010433]计算机应用基础 蒋桥华[0000050]      </t>
  </si>
  <si>
    <t xml:space="preserve">南503 [070210]高等数学（1） 黄林芳[0000293]      </t>
  </si>
  <si>
    <t xml:space="preserve">南305 [070427]应用文写作 郑明娥[0000315]      </t>
  </si>
  <si>
    <t xml:space="preserve">南504 [050628]基础会计 陈怡[2017004] </t>
  </si>
  <si>
    <t>2021会计3班</t>
  </si>
  <si>
    <t xml:space="preserve">北502 [070210]高等数学（1） 谢景文[0000022]      </t>
  </si>
  <si>
    <t xml:space="preserve">实604　[010433]计算机应用基础 蒋桥华[0000050]      </t>
  </si>
  <si>
    <t xml:space="preserve">北504 [070210]高等数学（1） 谢景文[0000022]      </t>
  </si>
  <si>
    <t xml:space="preserve">4号篮球场 [070437]体育与健康(1) 王霞[0000146]        </t>
  </si>
  <si>
    <t xml:space="preserve">T1 [080143]思想道德修养与法律基础 谢舟[2019006]（单周）        </t>
  </si>
  <si>
    <t>2021会计4班</t>
  </si>
  <si>
    <t xml:space="preserve">北503 [070210]高等数学（1） 谢景文[0000022]      </t>
  </si>
  <si>
    <t xml:space="preserve">北505 [070210]高等数学（1） 谢景文[0000022]      </t>
  </si>
  <si>
    <t xml:space="preserve">北405　[050626]财经法规与会计职业道德 杨敏[2016038]        </t>
  </si>
  <si>
    <t xml:space="preserve">T2 [070427]应用文写作 龙宜霈[2017014]      </t>
  </si>
  <si>
    <t>2021会计5班</t>
  </si>
  <si>
    <t xml:space="preserve">实513　[010433]计算机应用基础 钱宇涛[0000079]      </t>
  </si>
  <si>
    <t xml:space="preserve">北105    [070210]高等数学（1） 李涛（男）[0000294]        </t>
  </si>
  <si>
    <t xml:space="preserve">南105    [070210]高等数学（1） 李涛（男）[0000294]        </t>
  </si>
  <si>
    <t>2021智能物流1班</t>
  </si>
  <si>
    <t xml:space="preserve">北303 [070429]大学英语(1) 田胜斌[0000068]      </t>
  </si>
  <si>
    <t xml:space="preserve">南403 [070429]大学英语(1) 田胜斌[0000068]      </t>
  </si>
  <si>
    <t xml:space="preserve">
实302 物流基础 
谢红英</t>
  </si>
  <si>
    <t xml:space="preserve">
实301 计算机应用 
谢红英</t>
  </si>
  <si>
    <t xml:space="preserve">实301 物流基础 
谢红英
</t>
  </si>
  <si>
    <t xml:space="preserve">T2 [080143]思想道德修养与法律基础 汪寸琬[2020050]（单周）      </t>
  </si>
  <si>
    <t>2021智能物流2班</t>
  </si>
  <si>
    <t xml:space="preserve">实507 [010433]计算机应用基础 范英慧[2021102]      </t>
  </si>
  <si>
    <t>2021移动商务1班</t>
  </si>
  <si>
    <t xml:space="preserve">实507 [010433]计算机应用基础 孙太权[0000073]      </t>
  </si>
  <si>
    <t xml:space="preserve">实507　[010433]计算机应用基础 孙太权[0000073]      </t>
  </si>
  <si>
    <t xml:space="preserve">北406 [070210]高等数学（1） 滕露[0000247]        </t>
  </si>
  <si>
    <t xml:space="preserve">T2 [080143]思想道德修养与法律基础 罗毅华[0000021]（双周）      </t>
  </si>
  <si>
    <t>北303 [070427]应用文写作 刘新梅[0000452</t>
  </si>
  <si>
    <t xml:space="preserve">实503　[050589]平面设计 刘禹[0000312]        </t>
  </si>
  <si>
    <t>南104 [070427]应用文写作 刘新梅[0000452</t>
  </si>
  <si>
    <t xml:space="preserve">T1 [080156]大学生心理健康教育 张楚筠[2021131]      </t>
  </si>
  <si>
    <t>2021移动商务2班</t>
  </si>
  <si>
    <t>2021移动商务五年制1班</t>
  </si>
  <si>
    <t xml:space="preserve">南201 [070433]英语(1) 黄洁[2015029]        </t>
  </si>
  <si>
    <t xml:space="preserve">南202 [080175]政治经济与社会 舒艺[2017035]        </t>
  </si>
  <si>
    <t xml:space="preserve">北506 [070423]数学(1) 冯梅[0000170]        </t>
  </si>
  <si>
    <t xml:space="preserve">实501　[050590]移动商务基础 粟昱霖[2021014]      </t>
  </si>
  <si>
    <t xml:space="preserve">实501　[050674]办公软件初级应用 王洋[2017024]        </t>
  </si>
  <si>
    <t>2021服装1班</t>
  </si>
  <si>
    <t>图5综合实训室1 [070277]服装材料学    杨小冉</t>
  </si>
  <si>
    <t xml:space="preserve">实110 [070531]构成设计 刘理[2016015]        </t>
  </si>
  <si>
    <t xml:space="preserve">图5综合实训室1 [070624]设计基础 尹佳[0000091]        </t>
  </si>
  <si>
    <t xml:space="preserve">T2 [080143]思想道德修养与法律基础 文晖[0000023]（单周）        </t>
  </si>
  <si>
    <t xml:space="preserve">12号篮球场  [070437]体育与健康(1) 邝丽萍[2016029]      </t>
  </si>
  <si>
    <t>2021服装2班</t>
  </si>
  <si>
    <t xml:space="preserve">图504 [070531]构成设计 刘理[2016015]        </t>
  </si>
  <si>
    <t xml:space="preserve">6号篮球场  [070437]体育与健康(1) 邝丽萍[2016029]      </t>
  </si>
  <si>
    <t xml:space="preserve">北502  [080156]大学生心理健康教育 张楚筠[2021131]      </t>
  </si>
  <si>
    <t xml:space="preserve">北502 [070479]服装材料学 杨小冉[2015002]      </t>
  </si>
  <si>
    <t xml:space="preserve">图501 [070624]设计基础 尹佳[0000091]        </t>
  </si>
  <si>
    <t>2021服装3班</t>
  </si>
  <si>
    <t xml:space="preserve">图5服装综合实训室1 [070531]构成设计 于焕军[2014027]      </t>
  </si>
  <si>
    <t xml:space="preserve">实110 [070624]设计基础 于焕军[2014027]      </t>
  </si>
  <si>
    <t xml:space="preserve">风雨球场 [070437]体育与健康(1) 舒爱平[0000456]      </t>
  </si>
  <si>
    <t>2021服装五年制1班</t>
  </si>
  <si>
    <t xml:space="preserve">南102 [080170]历史（1） 贺琳[2017039]        </t>
  </si>
  <si>
    <t xml:space="preserve">北405 [070423]数学(1) 冯梅[0000170]        </t>
  </si>
  <si>
    <t xml:space="preserve">南201 [080175]政治经济与社会 舒艺[2017035]        </t>
  </si>
  <si>
    <t xml:space="preserve">5号篮球场 [070437]体育与健康(1) 王玥[0000125]        </t>
  </si>
  <si>
    <t>2021建筑1班</t>
  </si>
  <si>
    <t xml:space="preserve">南202　[210007]建筑识图与构造(上) 杨顺武[0000332]      </t>
  </si>
  <si>
    <t xml:space="preserve">12号篮球场 [070437]体育与健康(1) 舒爱平[0000456]      </t>
  </si>
  <si>
    <t xml:space="preserve">南102 [070429]大学英语(1) 龙健[0000104]        </t>
  </si>
  <si>
    <t xml:space="preserve">北503 [070210]高等数学（1） 李佑武[0000321]      </t>
  </si>
  <si>
    <t xml:space="preserve">南302 [070427]应用文写作 唐圣晟[0000163]      </t>
  </si>
  <si>
    <t xml:space="preserve">北506 [070429]大学英语(1) 龙健[0000104]        </t>
  </si>
  <si>
    <t xml:space="preserve">南507 [070427]应用文写作 唐圣晟[0000163]      </t>
  </si>
  <si>
    <t xml:space="preserve">南402　[210007]建筑识图与构造(上) 杨顺武[0000332]      </t>
  </si>
  <si>
    <t xml:space="preserve">南101 [070210]高等数学（1） 李佑武[0000321]      </t>
  </si>
  <si>
    <t>2021建筑2班</t>
  </si>
  <si>
    <t xml:space="preserve">北505 [070429]大学英语(1) 李娟[2017038]        </t>
  </si>
  <si>
    <t xml:space="preserve">南301　[210007]建筑识图与构造(上) 杨顺武[0000332]      </t>
  </si>
  <si>
    <t xml:space="preserve">北401 [070210]高等数学（1） 李佑武[0000321]      </t>
  </si>
  <si>
    <t>T4 [080156]大学生心理健康教育 贾蓉[000022</t>
  </si>
  <si>
    <t xml:space="preserve">北506 [070427]应用文写作 唐圣晟[0000163]      </t>
  </si>
  <si>
    <t xml:space="preserve">T1 [080143]思想道德修养与法律基础 谢少平[0000313]（单周）      </t>
  </si>
  <si>
    <t>2021建筑3班</t>
  </si>
  <si>
    <t xml:space="preserve">南306 [070427]应用文写作 唐圣晟[0000163]      </t>
  </si>
  <si>
    <t xml:space="preserve">北502 [070210]高等数学（1） 李佑武[0000321]      </t>
  </si>
  <si>
    <t xml:space="preserve">南504 [070210]高等数学（1） 李佑武[0000321]      </t>
  </si>
  <si>
    <t>10号篮球场 [070437]体育与健康(1) 周本利[2016031]</t>
  </si>
  <si>
    <t>T1 [080143]思想道德修养与法律基础 谢少平[0000313]（单周）</t>
  </si>
  <si>
    <t xml:space="preserve">南203 [070427]应用文写作 唐圣晟[0000163]      </t>
  </si>
  <si>
    <t>2021建筑五年制1班</t>
  </si>
  <si>
    <t xml:space="preserve">南501　[210007]建筑识图与构造(上) 刘潜宁[2015019]      </t>
  </si>
  <si>
    <t>南402　[210001]建筑材料与检测 石旭凯[0000402]</t>
  </si>
  <si>
    <t xml:space="preserve">南201　[210007]建筑识图与构造(上) 刘潜宁[2015019]      </t>
  </si>
  <si>
    <t xml:space="preserve">北202 [070527]艺术 梁芳[0000271]        </t>
  </si>
  <si>
    <t>南401　[210001]建筑材料与检测 石旭凯[0000402]</t>
  </si>
  <si>
    <t>南203 物理 蒋明姣</t>
  </si>
  <si>
    <t>2021造价1班</t>
  </si>
  <si>
    <t xml:space="preserve">北202　[210007]建筑识图与构造(上) 钟东[0000338]        </t>
  </si>
  <si>
    <t xml:space="preserve">北404 [070429]大学英语(1) 龙健[0000104]        </t>
  </si>
  <si>
    <t xml:space="preserve">北105　[210007]建筑识图与构造(上) 钟东[0000338]        </t>
  </si>
  <si>
    <t>2021造价2班</t>
  </si>
  <si>
    <t xml:space="preserve">南102 [070427]应用文写作 唐圣晟[0000163]      </t>
  </si>
  <si>
    <t xml:space="preserve">南203　[210007]建筑识图与构造(上) 李姝[2014011]        </t>
  </si>
  <si>
    <t>2021市政1班</t>
  </si>
  <si>
    <t xml:space="preserve">南505　[210184]市政工程识图与制图 陈秀华[2021020]      </t>
  </si>
  <si>
    <t>2021级上课人数</t>
  </si>
  <si>
    <t>三年制班级</t>
  </si>
  <si>
    <t>全校上课人数</t>
  </si>
  <si>
    <t>五年制班级</t>
  </si>
  <si>
    <t>每节上课的班级数</t>
  </si>
  <si>
    <t>总人数</t>
  </si>
  <si>
    <t>全校班级数</t>
  </si>
  <si>
    <t>教室安排情况</t>
  </si>
  <si>
    <t>教学南楼</t>
  </si>
  <si>
    <t>上课实际量</t>
  </si>
  <si>
    <t>教室上课总量</t>
  </si>
  <si>
    <t>剩余教室</t>
  </si>
  <si>
    <t>南101</t>
  </si>
  <si>
    <t>刘玉燕</t>
  </si>
  <si>
    <t>尹峰</t>
  </si>
  <si>
    <t>粟龄慧</t>
  </si>
  <si>
    <t>刘志范</t>
  </si>
  <si>
    <t>舒艺</t>
  </si>
  <si>
    <t>钟帆</t>
  </si>
  <si>
    <t>南102</t>
  </si>
  <si>
    <t>贺琳</t>
  </si>
  <si>
    <t>黄林芳</t>
  </si>
  <si>
    <t>冯梅</t>
  </si>
  <si>
    <t>龙键</t>
  </si>
  <si>
    <t>唐圣晟</t>
  </si>
  <si>
    <t>易佩弦</t>
  </si>
  <si>
    <t>李慧</t>
  </si>
  <si>
    <t>肖秀莲</t>
  </si>
  <si>
    <t>刘湘霞</t>
  </si>
  <si>
    <t>南103</t>
  </si>
  <si>
    <t>张波</t>
  </si>
  <si>
    <t>吴亮</t>
  </si>
  <si>
    <t>夏宜华</t>
  </si>
  <si>
    <t>谢丽群</t>
  </si>
  <si>
    <t>谢海琼</t>
  </si>
  <si>
    <t>李亚玲</t>
  </si>
  <si>
    <t>刘小平</t>
  </si>
  <si>
    <t>黄晓明</t>
  </si>
  <si>
    <t>南104</t>
  </si>
  <si>
    <t>罗凡</t>
  </si>
  <si>
    <t>钟彩丽</t>
  </si>
  <si>
    <t>全庆丰</t>
  </si>
  <si>
    <t>段力琳</t>
  </si>
  <si>
    <t>罗维</t>
  </si>
  <si>
    <t>李俊佳</t>
  </si>
  <si>
    <t>李爱国</t>
  </si>
  <si>
    <t>刘新梅</t>
  </si>
  <si>
    <t>杨旭</t>
  </si>
  <si>
    <t>杨旭算一半</t>
  </si>
  <si>
    <t>南105</t>
  </si>
  <si>
    <t>刘鑫</t>
  </si>
  <si>
    <t>李涛（男）</t>
  </si>
  <si>
    <t>夏宜华莫小云</t>
  </si>
  <si>
    <t>张应早</t>
  </si>
  <si>
    <t>张铭</t>
  </si>
  <si>
    <t>李佑武</t>
  </si>
  <si>
    <t>陈巧华</t>
  </si>
  <si>
    <t>南106</t>
  </si>
  <si>
    <t>胡辉</t>
  </si>
  <si>
    <t>杨隆彪</t>
  </si>
  <si>
    <t>刘淑君</t>
  </si>
  <si>
    <t>李枝海</t>
  </si>
  <si>
    <t>覃婷婷</t>
  </si>
  <si>
    <t>刘林雳</t>
  </si>
  <si>
    <t>南201</t>
  </si>
  <si>
    <t>李永明</t>
  </si>
  <si>
    <t>王长安</t>
  </si>
  <si>
    <t>彭达浠</t>
  </si>
  <si>
    <t>黄洁</t>
  </si>
  <si>
    <t>刘潜宁</t>
  </si>
  <si>
    <t>陈杨超</t>
  </si>
  <si>
    <t>孙琴</t>
  </si>
  <si>
    <t>彭艾英</t>
  </si>
  <si>
    <t>廖羡妮</t>
  </si>
  <si>
    <t>南202</t>
  </si>
  <si>
    <t>杨顺武</t>
  </si>
  <si>
    <t>孙姣梅</t>
  </si>
  <si>
    <t>袁全</t>
  </si>
  <si>
    <t>朱宏爱</t>
  </si>
  <si>
    <t>汪玉波</t>
  </si>
  <si>
    <t>南203</t>
  </si>
  <si>
    <t>郑明娥</t>
  </si>
  <si>
    <t>王智课</t>
  </si>
  <si>
    <t>李姝</t>
  </si>
  <si>
    <t>米颖嶂</t>
  </si>
  <si>
    <t>蒋明姣</t>
  </si>
  <si>
    <t>李芬芬</t>
  </si>
  <si>
    <t>南205</t>
  </si>
  <si>
    <t>龙宜霈</t>
  </si>
  <si>
    <t>谷婕</t>
  </si>
  <si>
    <t>宋伟</t>
  </si>
  <si>
    <t>李启秀</t>
  </si>
  <si>
    <t>莫小云</t>
  </si>
  <si>
    <t>蒋荣</t>
  </si>
  <si>
    <t>南206</t>
  </si>
  <si>
    <t>陈湖光</t>
  </si>
  <si>
    <t>杨海</t>
  </si>
  <si>
    <t>谢琛</t>
  </si>
  <si>
    <t>南207</t>
  </si>
  <si>
    <t>柴慧清</t>
  </si>
  <si>
    <t>戴水莲</t>
  </si>
  <si>
    <t>谭倩倩</t>
  </si>
  <si>
    <t>李淼</t>
  </si>
  <si>
    <t>南301</t>
  </si>
  <si>
    <t>李微微</t>
  </si>
  <si>
    <t>周英</t>
  </si>
  <si>
    <t>陈浩铭</t>
  </si>
  <si>
    <t>南302</t>
  </si>
  <si>
    <t>田胜斌</t>
  </si>
  <si>
    <t>南303</t>
  </si>
  <si>
    <t>李兴慧</t>
  </si>
  <si>
    <t>杨译淞</t>
  </si>
  <si>
    <t>孟祥宇</t>
  </si>
  <si>
    <t>衣蕾</t>
  </si>
  <si>
    <t>李中波</t>
  </si>
  <si>
    <t>邵芳</t>
  </si>
  <si>
    <t>吴咏春</t>
  </si>
  <si>
    <t>南304</t>
  </si>
  <si>
    <t>邓峰</t>
  </si>
  <si>
    <t>张光友</t>
  </si>
  <si>
    <t>吴佳建</t>
  </si>
  <si>
    <t>张鹏</t>
  </si>
  <si>
    <t>南305</t>
  </si>
  <si>
    <t>尹细莲</t>
  </si>
  <si>
    <t>吴国海</t>
  </si>
  <si>
    <t>侯强红</t>
  </si>
  <si>
    <t>阮晓玲</t>
  </si>
  <si>
    <t>蒋才明</t>
  </si>
  <si>
    <t>南306</t>
  </si>
  <si>
    <t>王湘</t>
  </si>
  <si>
    <t>程晓艳</t>
  </si>
  <si>
    <t>薛建辉</t>
  </si>
  <si>
    <t>刘永生</t>
  </si>
  <si>
    <t>南307</t>
  </si>
  <si>
    <t>黄磊</t>
  </si>
  <si>
    <t>舒鸣</t>
  </si>
  <si>
    <t>南308</t>
  </si>
  <si>
    <t>胡彦霞</t>
  </si>
  <si>
    <t>李青</t>
  </si>
  <si>
    <t>曾维湘</t>
  </si>
  <si>
    <t>南401</t>
  </si>
  <si>
    <t>周志海</t>
  </si>
  <si>
    <t>唐三叶</t>
  </si>
  <si>
    <t>向龙</t>
  </si>
  <si>
    <t>石旭凯</t>
  </si>
  <si>
    <t>南402</t>
  </si>
  <si>
    <t>陈秀华</t>
  </si>
  <si>
    <t>梁兴华</t>
  </si>
  <si>
    <t>周新建</t>
  </si>
  <si>
    <t>南403</t>
  </si>
  <si>
    <t>谢妮</t>
  </si>
  <si>
    <t>滕露</t>
  </si>
  <si>
    <t>南404</t>
  </si>
  <si>
    <t>李文博</t>
  </si>
  <si>
    <t>曾杰</t>
  </si>
  <si>
    <t>吴志强</t>
  </si>
  <si>
    <t>南405</t>
  </si>
  <si>
    <t>彭煜星</t>
  </si>
  <si>
    <t>肖凌云</t>
  </si>
  <si>
    <t>李柳</t>
  </si>
  <si>
    <t>李璐</t>
  </si>
  <si>
    <t>粟德琼</t>
  </si>
  <si>
    <t>南406</t>
  </si>
  <si>
    <t>李涛</t>
  </si>
  <si>
    <t>高学群</t>
  </si>
  <si>
    <t>南407</t>
  </si>
  <si>
    <t>唐健</t>
  </si>
  <si>
    <t>曾琳</t>
  </si>
  <si>
    <t>黄志伟</t>
  </si>
  <si>
    <t>蒋镇泽</t>
  </si>
  <si>
    <t>袁梦姣</t>
  </si>
  <si>
    <t>南408</t>
  </si>
  <si>
    <t>罗光奇</t>
  </si>
  <si>
    <t>刘斐</t>
  </si>
  <si>
    <t>郭青春</t>
  </si>
  <si>
    <t>南501</t>
  </si>
  <si>
    <t>罗正球</t>
  </si>
  <si>
    <t>陈攀杰</t>
  </si>
  <si>
    <t>潘存功</t>
  </si>
  <si>
    <t>南502</t>
  </si>
  <si>
    <t>尤祺明</t>
  </si>
  <si>
    <t>蒲生红</t>
  </si>
  <si>
    <t>廖亚萍</t>
  </si>
  <si>
    <t>南503</t>
  </si>
  <si>
    <t>邓邵军</t>
  </si>
  <si>
    <t>江领</t>
  </si>
  <si>
    <t>杨继秀</t>
  </si>
  <si>
    <t>贺彬</t>
  </si>
  <si>
    <t>付昌星</t>
  </si>
  <si>
    <t>南504</t>
  </si>
  <si>
    <t>周玉林</t>
  </si>
  <si>
    <t>甘泉</t>
  </si>
  <si>
    <t>陈怡</t>
  </si>
  <si>
    <t>南505</t>
  </si>
  <si>
    <t>段兰兰</t>
  </si>
  <si>
    <t>廖松</t>
  </si>
  <si>
    <t>南506</t>
  </si>
  <si>
    <t>张建友</t>
  </si>
  <si>
    <t>南507</t>
  </si>
  <si>
    <t>南508</t>
  </si>
  <si>
    <t>王羿元</t>
  </si>
  <si>
    <t>教学北楼</t>
  </si>
  <si>
    <t>教学南楼合计</t>
  </si>
  <si>
    <t>北101</t>
  </si>
  <si>
    <t>蒋林芳</t>
  </si>
  <si>
    <t>叶宇桦</t>
  </si>
  <si>
    <t>北102</t>
  </si>
  <si>
    <t>谢向花</t>
  </si>
  <si>
    <t>梁迎春</t>
  </si>
  <si>
    <t>彭立令</t>
  </si>
  <si>
    <t>高文</t>
  </si>
  <si>
    <t>李光清</t>
  </si>
  <si>
    <t>卿任科</t>
  </si>
  <si>
    <t>北103</t>
  </si>
  <si>
    <t>谌玲</t>
  </si>
  <si>
    <t>吴文星</t>
  </si>
  <si>
    <t>黄民省</t>
  </si>
  <si>
    <t>北104</t>
  </si>
  <si>
    <t>冯仕祥</t>
  </si>
  <si>
    <t>汪凯波</t>
  </si>
  <si>
    <t>北105</t>
  </si>
  <si>
    <t>黄光中</t>
  </si>
  <si>
    <t>尹灿</t>
  </si>
  <si>
    <t>苏五珍</t>
  </si>
  <si>
    <t>钟东</t>
  </si>
  <si>
    <t>丁美月</t>
  </si>
  <si>
    <t>北202</t>
  </si>
  <si>
    <t>叶林</t>
  </si>
  <si>
    <t>尧国民</t>
  </si>
  <si>
    <t>郝彦琴</t>
  </si>
  <si>
    <t>梁芳（人）</t>
  </si>
  <si>
    <t>佘国芹</t>
  </si>
  <si>
    <t>尹耕钦</t>
  </si>
  <si>
    <t>北203</t>
  </si>
  <si>
    <t>蒋琼</t>
  </si>
  <si>
    <t>虞明沅</t>
  </si>
  <si>
    <t>舒烨楠</t>
  </si>
  <si>
    <t>北204</t>
  </si>
  <si>
    <t>张砺予</t>
  </si>
  <si>
    <t>沈杉林</t>
  </si>
  <si>
    <t>向敏</t>
  </si>
  <si>
    <t>杨晓珍</t>
  </si>
  <si>
    <t>陈皓铭</t>
  </si>
  <si>
    <t>北205</t>
  </si>
  <si>
    <t>刘慧</t>
  </si>
  <si>
    <t>吴春燕</t>
  </si>
  <si>
    <t>北206</t>
  </si>
  <si>
    <t>张萍</t>
  </si>
  <si>
    <t>杨洪军</t>
  </si>
  <si>
    <t>北301</t>
  </si>
  <si>
    <t>舒欢</t>
  </si>
  <si>
    <t>北302</t>
  </si>
  <si>
    <t>潘斌</t>
  </si>
  <si>
    <t>聂瑞希</t>
  </si>
  <si>
    <t>北303</t>
  </si>
  <si>
    <t>白玲</t>
  </si>
  <si>
    <t>黄柄舒</t>
  </si>
  <si>
    <t>北304</t>
  </si>
  <si>
    <t>易小菊</t>
  </si>
  <si>
    <t>文念念</t>
  </si>
  <si>
    <t>北305</t>
  </si>
  <si>
    <t>罗世民</t>
  </si>
  <si>
    <t>北306</t>
  </si>
  <si>
    <t>欧阳瑞</t>
  </si>
  <si>
    <t>刘志强</t>
  </si>
  <si>
    <t>北401</t>
  </si>
  <si>
    <t>北402</t>
  </si>
  <si>
    <t>张丽梅</t>
  </si>
  <si>
    <t>北403</t>
  </si>
  <si>
    <t>武超</t>
  </si>
  <si>
    <t>王鹏</t>
  </si>
  <si>
    <t>北404</t>
  </si>
  <si>
    <t>孙海鸥</t>
  </si>
  <si>
    <t>赵北辰</t>
  </si>
  <si>
    <t>北405</t>
  </si>
  <si>
    <t>李娟</t>
  </si>
  <si>
    <t>杨磊</t>
  </si>
  <si>
    <t>粟珣博</t>
  </si>
  <si>
    <t>杨敏</t>
  </si>
  <si>
    <t>北406</t>
  </si>
  <si>
    <t>北501</t>
  </si>
  <si>
    <t>杨梨园</t>
  </si>
  <si>
    <t>北502</t>
  </si>
  <si>
    <t>张楚筠</t>
  </si>
  <si>
    <t>杨小冉</t>
  </si>
  <si>
    <t>北503</t>
  </si>
  <si>
    <t>谢景文</t>
  </si>
  <si>
    <t>北504</t>
  </si>
  <si>
    <t>北505</t>
  </si>
  <si>
    <t>北506</t>
  </si>
  <si>
    <t>阶T教室</t>
  </si>
  <si>
    <t>教学北楼合计</t>
  </si>
  <si>
    <t>T1</t>
  </si>
  <si>
    <t>谢舟</t>
  </si>
  <si>
    <t>梁毅</t>
  </si>
  <si>
    <t>米兰</t>
  </si>
  <si>
    <t>常志彬</t>
  </si>
  <si>
    <t>徐段希</t>
  </si>
  <si>
    <t>谢少平</t>
  </si>
  <si>
    <t>T2</t>
  </si>
  <si>
    <t>文晖</t>
  </si>
  <si>
    <t>罗毅华</t>
  </si>
  <si>
    <t>汪寸琬</t>
  </si>
  <si>
    <t>T2（双单周）</t>
  </si>
  <si>
    <t>T3</t>
  </si>
  <si>
    <t>向巍</t>
  </si>
  <si>
    <t>王义友</t>
  </si>
  <si>
    <t>曹雅歆</t>
  </si>
  <si>
    <t>T3（双单周）</t>
  </si>
  <si>
    <t>T4</t>
  </si>
  <si>
    <t>贾蓉</t>
  </si>
  <si>
    <t>绘图室</t>
  </si>
  <si>
    <t>阶梯教室合计</t>
  </si>
  <si>
    <t>图501</t>
  </si>
  <si>
    <t>陈橙</t>
  </si>
  <si>
    <t>范昊如</t>
  </si>
  <si>
    <t>杨珂珂</t>
  </si>
  <si>
    <t>谢臻</t>
  </si>
  <si>
    <t>王淑文</t>
  </si>
  <si>
    <t>尹佳</t>
  </si>
  <si>
    <t>图504</t>
  </si>
  <si>
    <t>刘理</t>
  </si>
  <si>
    <t>杨亚荣</t>
  </si>
  <si>
    <t>易柳</t>
  </si>
  <si>
    <t>段文准</t>
  </si>
  <si>
    <t>实110</t>
  </si>
  <si>
    <t>于焕军</t>
  </si>
  <si>
    <t>向慕</t>
  </si>
  <si>
    <t>实训室</t>
  </si>
  <si>
    <t>绘图室合计</t>
  </si>
  <si>
    <t>建工实训室左</t>
  </si>
  <si>
    <t>建筑系</t>
  </si>
  <si>
    <t>建工实训室右</t>
  </si>
  <si>
    <t>现代制造中心1</t>
  </si>
  <si>
    <t>机</t>
  </si>
  <si>
    <t>现代制造中心2</t>
  </si>
  <si>
    <t>汽车底盘实训室(实101）</t>
  </si>
  <si>
    <t>汽车整车实训室1</t>
  </si>
  <si>
    <t>汽车整车实训室2</t>
  </si>
  <si>
    <t>车库汽车发动机实训室</t>
  </si>
  <si>
    <t>刘时英</t>
  </si>
  <si>
    <t>汽车营销实训室103</t>
  </si>
  <si>
    <t>汽车营销实训室104</t>
  </si>
  <si>
    <t>肖露云</t>
  </si>
  <si>
    <t>实109</t>
  </si>
  <si>
    <t>形体舞蹈</t>
  </si>
  <si>
    <t>黄双双</t>
  </si>
  <si>
    <t>动物医院</t>
  </si>
  <si>
    <t>动</t>
  </si>
  <si>
    <t>李进军</t>
  </si>
  <si>
    <t>邓园园</t>
  </si>
  <si>
    <t>组培楼</t>
  </si>
  <si>
    <t>环生</t>
  </si>
  <si>
    <t>实115</t>
  </si>
  <si>
    <t>实102</t>
  </si>
  <si>
    <t>实202汽车电器</t>
  </si>
  <si>
    <t>北201（服装实训室）</t>
  </si>
  <si>
    <t>人</t>
  </si>
  <si>
    <t>实207</t>
  </si>
  <si>
    <t>谢春伶</t>
  </si>
  <si>
    <t>李晓丹</t>
  </si>
  <si>
    <t>实208</t>
  </si>
  <si>
    <t>图5服装综合实训室1（绘图）</t>
  </si>
  <si>
    <t>图5服装综合实训室2（缝纫）</t>
  </si>
  <si>
    <t>向静波</t>
  </si>
  <si>
    <t>实209</t>
  </si>
  <si>
    <t>实211</t>
  </si>
  <si>
    <t>实215</t>
  </si>
  <si>
    <t>实304</t>
  </si>
  <si>
    <t>实305</t>
  </si>
  <si>
    <t>电子系</t>
  </si>
  <si>
    <t>毛秀芝</t>
  </si>
  <si>
    <t>实306</t>
  </si>
  <si>
    <t>实307</t>
  </si>
  <si>
    <t>实308</t>
  </si>
  <si>
    <t>实309</t>
  </si>
  <si>
    <t>实310</t>
  </si>
  <si>
    <t>胡廷华</t>
  </si>
  <si>
    <t>实311</t>
  </si>
  <si>
    <t>钟卫鹏</t>
  </si>
  <si>
    <t>实401</t>
  </si>
  <si>
    <t>环生系</t>
  </si>
  <si>
    <t>向友</t>
  </si>
  <si>
    <t>谢露芳</t>
  </si>
  <si>
    <t>实402</t>
  </si>
  <si>
    <t>实404</t>
  </si>
  <si>
    <t>刘元平</t>
  </si>
  <si>
    <t>胡莹</t>
  </si>
  <si>
    <t>实406</t>
  </si>
  <si>
    <t>实410</t>
  </si>
  <si>
    <t>王立新</t>
  </si>
  <si>
    <t>实502</t>
  </si>
  <si>
    <t>茶艺室</t>
  </si>
  <si>
    <t>刘姚欧</t>
  </si>
  <si>
    <t>李玉华</t>
  </si>
  <si>
    <t>学院机房</t>
  </si>
  <si>
    <t>实训室合计</t>
  </si>
  <si>
    <t>实203</t>
  </si>
  <si>
    <t>杨阳</t>
  </si>
  <si>
    <t>付娟华</t>
  </si>
  <si>
    <t>实312</t>
  </si>
  <si>
    <t>电</t>
  </si>
  <si>
    <t>唐晨光</t>
  </si>
  <si>
    <t>钟峰</t>
  </si>
  <si>
    <t>钟卫连</t>
  </si>
  <si>
    <t>实405</t>
  </si>
  <si>
    <t>建系系机房</t>
  </si>
  <si>
    <t>肖恒升</t>
  </si>
  <si>
    <t>唐东成</t>
  </si>
  <si>
    <t>陈幸如</t>
  </si>
  <si>
    <t>实408</t>
  </si>
  <si>
    <t>建</t>
  </si>
  <si>
    <t>周友</t>
  </si>
  <si>
    <t>张金生</t>
  </si>
  <si>
    <t>实504（BIM）</t>
  </si>
  <si>
    <t>实301</t>
  </si>
  <si>
    <t>商</t>
  </si>
  <si>
    <t>曾囿儒</t>
  </si>
  <si>
    <t>蒋玉</t>
  </si>
  <si>
    <t>谢红英</t>
  </si>
  <si>
    <t>实302</t>
  </si>
  <si>
    <t>程莉娜</t>
  </si>
  <si>
    <t>王洋</t>
  </si>
  <si>
    <t>刘玲</t>
  </si>
  <si>
    <t>实303</t>
  </si>
  <si>
    <t>粟昱霖</t>
  </si>
  <si>
    <t>实501</t>
  </si>
  <si>
    <t>刘新贵</t>
  </si>
  <si>
    <t>向子明</t>
  </si>
  <si>
    <t>实503</t>
  </si>
  <si>
    <t>刘禹</t>
  </si>
  <si>
    <t>胡晋铭</t>
  </si>
  <si>
    <t>实505</t>
  </si>
  <si>
    <t>信艺系机房</t>
  </si>
  <si>
    <t>李奇</t>
  </si>
  <si>
    <t>张颖</t>
  </si>
  <si>
    <t>田晴</t>
  </si>
  <si>
    <t>段鑫</t>
  </si>
  <si>
    <t>袁也</t>
  </si>
  <si>
    <t>实506</t>
  </si>
  <si>
    <t>武秋伶</t>
  </si>
  <si>
    <t>李喜梅</t>
  </si>
  <si>
    <t>蒋桥华</t>
  </si>
  <si>
    <t>欧阳云龙</t>
  </si>
  <si>
    <t>实507</t>
  </si>
  <si>
    <t>孙太权</t>
  </si>
  <si>
    <t>范英慧</t>
  </si>
  <si>
    <t>谢昕宇</t>
  </si>
  <si>
    <t>张忠义</t>
  </si>
  <si>
    <t>田洁</t>
  </si>
  <si>
    <t>付云凯</t>
  </si>
  <si>
    <t>范慧英</t>
  </si>
  <si>
    <t>实509</t>
  </si>
  <si>
    <t>梁芳（信）</t>
  </si>
  <si>
    <t>周苇</t>
  </si>
  <si>
    <t>刘慧芬</t>
  </si>
  <si>
    <t>向厚斌</t>
  </si>
  <si>
    <t>实510</t>
  </si>
  <si>
    <t>向凌志</t>
  </si>
  <si>
    <t>陈仕许</t>
  </si>
  <si>
    <t>实511</t>
  </si>
  <si>
    <t>姜莉</t>
  </si>
  <si>
    <t>贺军</t>
  </si>
  <si>
    <t>实512</t>
  </si>
  <si>
    <t>刘洁</t>
  </si>
  <si>
    <t>唐洁</t>
  </si>
  <si>
    <t>实513</t>
  </si>
  <si>
    <t>钱宇涛</t>
  </si>
  <si>
    <t>胡炜</t>
  </si>
  <si>
    <t>邓飞</t>
  </si>
  <si>
    <t>彭勃</t>
  </si>
  <si>
    <t>吴云</t>
  </si>
  <si>
    <t>赵红</t>
  </si>
  <si>
    <t>实601</t>
  </si>
  <si>
    <t>唐绍富</t>
  </si>
  <si>
    <t>龙开春</t>
  </si>
  <si>
    <t>实602</t>
  </si>
  <si>
    <t>谌顺周</t>
  </si>
  <si>
    <t>实603</t>
  </si>
  <si>
    <t>胡鑫海</t>
  </si>
  <si>
    <t>实604</t>
  </si>
  <si>
    <t>图5楼人文系机房</t>
  </si>
  <si>
    <t>刘毅</t>
  </si>
  <si>
    <t>图4楼电子阅览室</t>
  </si>
  <si>
    <t>图书馆</t>
  </si>
  <si>
    <t>体育与形体舞蹈课程</t>
  </si>
  <si>
    <t>机房合计</t>
  </si>
  <si>
    <t>1号篮球场</t>
  </si>
  <si>
    <t>廖松平</t>
  </si>
  <si>
    <t>2号篮球场</t>
  </si>
  <si>
    <t>杨艳青</t>
  </si>
  <si>
    <t>王霞</t>
  </si>
  <si>
    <t>3号篮球场</t>
  </si>
  <si>
    <t>王玥</t>
  </si>
  <si>
    <t>邝丽萍</t>
  </si>
  <si>
    <t>4号篮球场</t>
  </si>
  <si>
    <t>陈光</t>
  </si>
  <si>
    <t>5号篮球场</t>
  </si>
  <si>
    <t>舒辉</t>
  </si>
  <si>
    <t>6号篮球场</t>
  </si>
  <si>
    <t>胡超芙</t>
  </si>
  <si>
    <t>刘庆寅</t>
  </si>
  <si>
    <t>7号篮球场</t>
  </si>
  <si>
    <t>周本利</t>
  </si>
  <si>
    <t>向芳琳</t>
  </si>
  <si>
    <t>8号篮球场</t>
  </si>
  <si>
    <t>上官培服</t>
  </si>
  <si>
    <t>9号篮球场</t>
  </si>
  <si>
    <t>杨海鑫</t>
  </si>
  <si>
    <t>10号篮球场</t>
  </si>
  <si>
    <t>11号篮球场</t>
  </si>
  <si>
    <t>赵晓辉</t>
  </si>
  <si>
    <t>张东升</t>
  </si>
  <si>
    <t>12号篮球场</t>
  </si>
  <si>
    <t>舒爱平</t>
  </si>
  <si>
    <t>风雨球场</t>
  </si>
  <si>
    <t>田径场</t>
  </si>
  <si>
    <t>体育课合计</t>
  </si>
  <si>
    <t>2021-2022学年第一学期日常教学检查表</t>
  </si>
  <si>
    <t xml:space="preserve"> 检查部门：动物科技系</t>
  </si>
  <si>
    <t>检查组：</t>
  </si>
  <si>
    <t>检查时间：</t>
  </si>
  <si>
    <t>检查节次：</t>
  </si>
  <si>
    <t>第3-4节</t>
  </si>
  <si>
    <t>教学场地</t>
  </si>
  <si>
    <t>教师姓名</t>
  </si>
  <si>
    <t>任教班级</t>
  </si>
  <si>
    <t>课程</t>
  </si>
  <si>
    <t>教师</t>
  </si>
  <si>
    <t>学生</t>
  </si>
  <si>
    <t>备注</t>
  </si>
  <si>
    <t>教案   （含首页）</t>
  </si>
  <si>
    <t>手册     填写</t>
  </si>
  <si>
    <t>考勤     登记</t>
  </si>
  <si>
    <t>应到</t>
  </si>
  <si>
    <t>实到</t>
  </si>
  <si>
    <t>到课率</t>
  </si>
  <si>
    <t>课堂    纪律</t>
  </si>
  <si>
    <t>杨海鑫[2020058]</t>
  </si>
  <si>
    <t>[070437]体育与健康(1)</t>
  </si>
  <si>
    <t>米兰[0000888]</t>
  </si>
  <si>
    <t>[080156]大学生心理健康教育</t>
  </si>
  <si>
    <t>阮晓玲[0000326]</t>
  </si>
  <si>
    <t>2020造价（房屋建筑）高职1班</t>
  </si>
  <si>
    <t>[210070]安装工程识图与施工工艺</t>
  </si>
  <si>
    <t>2020动医（宠物医师）高职5班</t>
  </si>
  <si>
    <t>[060159]动物药理</t>
  </si>
  <si>
    <t>2020动药高职班</t>
  </si>
  <si>
    <t>陈湖光[2021118]</t>
  </si>
  <si>
    <t>[020086]遗传基础知识</t>
  </si>
  <si>
    <t>肖凌云[0000406]</t>
  </si>
  <si>
    <t>2020五年畜牧班</t>
  </si>
  <si>
    <t>[060153]动物微生物与免疫</t>
  </si>
  <si>
    <t>苏五珍[0000225]</t>
  </si>
  <si>
    <t>2020牧医高职1班</t>
  </si>
  <si>
    <t>[060302]动物繁殖技术</t>
  </si>
  <si>
    <t>蒋琼[0000056]</t>
  </si>
  <si>
    <t>2020会计高职7班</t>
  </si>
  <si>
    <t>[050628]统计基础</t>
  </si>
  <si>
    <t>沈杉林[2014050]</t>
  </si>
  <si>
    <t>2020会计高职3班</t>
  </si>
  <si>
    <t>[050633]成本核算与管理</t>
  </si>
  <si>
    <t>刘慧[0000303]</t>
  </si>
  <si>
    <t>2020旅游高职4班</t>
  </si>
  <si>
    <t>[050669]景点讲解</t>
  </si>
  <si>
    <t>汪凯波[0000080]</t>
  </si>
  <si>
    <t>2020智能控制高职班</t>
  </si>
  <si>
    <t>[040222]电气控制</t>
  </si>
  <si>
    <t>白玲[0000469]</t>
  </si>
  <si>
    <t>2020牧医农特高职1班</t>
  </si>
  <si>
    <t>卿任科[2021120]</t>
  </si>
  <si>
    <t>2021动物医学3班</t>
  </si>
  <si>
    <t>[060151]动物解剖</t>
  </si>
  <si>
    <t>罗世民[0000123]</t>
  </si>
  <si>
    <t>2020牧医农特高职2班</t>
  </si>
  <si>
    <t>[060292]动物临床诊疗技术</t>
  </si>
  <si>
    <t>吴国海[0000464]</t>
  </si>
  <si>
    <t>2020牧医高职2班</t>
  </si>
  <si>
    <t>[060156]动物病理</t>
  </si>
  <si>
    <t>蒋林芳[2017032]</t>
  </si>
  <si>
    <t>[070427]应用文写作</t>
  </si>
  <si>
    <t>李兴慧[0000108]</t>
  </si>
  <si>
    <t>2021宠物班</t>
  </si>
  <si>
    <t>[070429]大学英语(1)</t>
  </si>
  <si>
    <t>李涛[0000144]</t>
  </si>
  <si>
    <t>2020现农高职3班</t>
  </si>
  <si>
    <t>[020403]植物保护技术1</t>
  </si>
  <si>
    <t>刘时英[0000105]</t>
  </si>
  <si>
    <t>2020五年汽运班</t>
  </si>
  <si>
    <t>[030459]汽车发动机构造与维修</t>
  </si>
  <si>
    <t>钟帆[0000074]</t>
  </si>
  <si>
    <t>2020应电高职班</t>
  </si>
  <si>
    <t>[041033]传感器应用技术</t>
  </si>
  <si>
    <t>肖秀莲[0000055]</t>
  </si>
  <si>
    <t>吴亮[2016030]</t>
  </si>
  <si>
    <t>2020五年服装1班</t>
  </si>
  <si>
    <t>[070425]数学(3)</t>
  </si>
  <si>
    <t>刘鑫[2015028]</t>
  </si>
  <si>
    <t>2020五年建筑2班</t>
  </si>
  <si>
    <t>[070435]英语(3)</t>
  </si>
  <si>
    <t>谢海琼[0000314]</t>
  </si>
  <si>
    <t>19现农特岗高职3班</t>
  </si>
  <si>
    <t>[021227]农产品经营与管理(2)</t>
  </si>
  <si>
    <t>李永明[2017016]</t>
  </si>
  <si>
    <t xml:space="preserve">18五年机电1班 </t>
  </si>
  <si>
    <t>[040044]自动检测技术</t>
  </si>
  <si>
    <t>李芬芬[2015003]</t>
  </si>
  <si>
    <t>2020会计高职2班</t>
  </si>
  <si>
    <t>[050634]纳税实务</t>
  </si>
  <si>
    <t>柴慧清[2020066]</t>
  </si>
  <si>
    <t>19现农特岗高职4班</t>
  </si>
  <si>
    <t>[021346]综合实训</t>
  </si>
  <si>
    <t>王长安[0000136]</t>
  </si>
  <si>
    <t>2020农技特岗高职1班</t>
  </si>
  <si>
    <t>[021277]设施农业</t>
  </si>
  <si>
    <t>邓峰[2017018]</t>
  </si>
  <si>
    <t>18五年汽运1班</t>
  </si>
  <si>
    <t>[030484]汽车售后服务管理</t>
  </si>
  <si>
    <t>王湘[0000464]</t>
  </si>
  <si>
    <t>2020动医（宠物医师）高职2班</t>
  </si>
  <si>
    <t>动物病理</t>
  </si>
  <si>
    <t>曾维湘[0000335]</t>
  </si>
  <si>
    <t>2020市政高职班</t>
  </si>
  <si>
    <t>[210189]道路工程施工</t>
  </si>
  <si>
    <t>向龙[2018037]</t>
  </si>
  <si>
    <t>18五年建筑2班</t>
  </si>
  <si>
    <t>[210008]土力学与地基基础</t>
  </si>
  <si>
    <t>李文博[2014009]</t>
  </si>
  <si>
    <t>2020建筑高职1班</t>
  </si>
  <si>
    <t>[210209]建筑工程施工技术</t>
  </si>
  <si>
    <t>粟德琼[0000199]</t>
  </si>
  <si>
    <t>2020会计高职4班</t>
  </si>
  <si>
    <t>谭倩倩[2021122]</t>
  </si>
  <si>
    <t>李柳[0000137]</t>
  </si>
  <si>
    <t>2020五年机电1班</t>
  </si>
  <si>
    <t>[030195]机械设计基础</t>
  </si>
  <si>
    <t>张铭[2016033]</t>
  </si>
  <si>
    <t>[060004]动物生物化学</t>
  </si>
  <si>
    <t>罗正球[0000101]</t>
  </si>
  <si>
    <t>18五年汽运2班</t>
  </si>
  <si>
    <t>[030340]汽车发动机电控技术</t>
  </si>
  <si>
    <t>唐三叶[0000266]</t>
  </si>
  <si>
    <t>2020机制（设计与加工制造）高职班</t>
  </si>
  <si>
    <t>[030224]金属材料与热处理</t>
  </si>
  <si>
    <t>黄志伟[0000122]</t>
  </si>
  <si>
    <t>2020机制（3D打印）高职班</t>
  </si>
  <si>
    <t>[030338]机械制造工艺与夹具</t>
  </si>
  <si>
    <t>杨海[0000089]</t>
  </si>
  <si>
    <t>2020汽运高职1班</t>
  </si>
  <si>
    <t>[030156]汽车底盘构造与维修</t>
  </si>
  <si>
    <t>吴志强[2016032]</t>
  </si>
  <si>
    <t>2020汽车智能高职班</t>
  </si>
  <si>
    <t>[030476]汽车电器设备构造与维修</t>
  </si>
  <si>
    <t>张建友[0000092]</t>
  </si>
  <si>
    <t>2020汽营高职1班</t>
  </si>
  <si>
    <t>[030449]汽车新技术新材料</t>
  </si>
  <si>
    <t>刘斐[2018018]</t>
  </si>
  <si>
    <t xml:space="preserve">18五年机制班  </t>
  </si>
  <si>
    <t>[030359]UG</t>
  </si>
  <si>
    <t>叶宇桦[2014014]</t>
  </si>
  <si>
    <t>2020服装高职3班</t>
  </si>
  <si>
    <t>[070605]成衣立体造型设计（1）</t>
  </si>
  <si>
    <t>曾囿儒[2020071]</t>
  </si>
  <si>
    <t>2020物流高职2班</t>
  </si>
  <si>
    <t>[050663]数据库技术</t>
  </si>
  <si>
    <t>张金生[0000296]</t>
  </si>
  <si>
    <t>2020移动商务高职2班</t>
  </si>
  <si>
    <t>[050611]移动营销实务</t>
  </si>
  <si>
    <t>毛秀芝[0000368]</t>
  </si>
  <si>
    <t>18五年机电2班</t>
  </si>
  <si>
    <t>[041067]机床电气故障检修(1)</t>
  </si>
  <si>
    <t>钟卫连[0000221]</t>
  </si>
  <si>
    <t>2020机电高职2班</t>
  </si>
  <si>
    <t>[040307]C语言程序设计</t>
  </si>
  <si>
    <t>2020园林高职班</t>
  </si>
  <si>
    <t>[020357]植物景观设计[1-6周]</t>
  </si>
  <si>
    <t>肖恒升[0000393]</t>
  </si>
  <si>
    <t>2020造价（房屋建筑）高职2班</t>
  </si>
  <si>
    <t>[210224]清华斯维尔三维算量</t>
  </si>
  <si>
    <t>陈幸如[2018041]</t>
  </si>
  <si>
    <t>2020机电高职1班</t>
  </si>
  <si>
    <t>王立新[0000184]</t>
  </si>
  <si>
    <t>19现农特岗高职1班</t>
  </si>
  <si>
    <t>[021288]苗木生产技术</t>
  </si>
  <si>
    <t>李玉华[0000200]</t>
  </si>
  <si>
    <t>2020旅游高职1班</t>
  </si>
  <si>
    <t>[050441]茶文化与茶艺</t>
  </si>
  <si>
    <t>实504</t>
  </si>
  <si>
    <t>胡莹[0000158]</t>
  </si>
  <si>
    <t>2020环艺高职班</t>
  </si>
  <si>
    <t>[2020006]3DS_Max+V-RAY+Photoshop效果图设计与制作</t>
  </si>
  <si>
    <t>2020数媒高职1班</t>
  </si>
  <si>
    <t>C4D</t>
  </si>
  <si>
    <t>程莉娜[2021015]</t>
  </si>
  <si>
    <t>2020会计高职5班</t>
  </si>
  <si>
    <t>[010412]EXCEL在财务报表中的应用</t>
  </si>
  <si>
    <t>段鑫[0000065]</t>
  </si>
  <si>
    <t>2020数媒高职3班</t>
  </si>
  <si>
    <t>[010458]C4D</t>
  </si>
  <si>
    <t>陈仕许[0000040]</t>
  </si>
  <si>
    <t>2020计应高职5班</t>
  </si>
  <si>
    <t>[010383]JavaScript网页技术</t>
  </si>
  <si>
    <t>李奇[0000069]</t>
  </si>
  <si>
    <t>2020计应高职3班</t>
  </si>
  <si>
    <t>[010385]微信小程序设计</t>
  </si>
  <si>
    <t>赵红[0000084]</t>
  </si>
  <si>
    <t>2020计应高职4班</t>
  </si>
  <si>
    <t>[010353]Android应用开发</t>
  </si>
  <si>
    <t>胡鑫海[2020012]</t>
  </si>
  <si>
    <t>2020计应高职2班</t>
  </si>
  <si>
    <t>[010463]Bootstrap响应式开发</t>
  </si>
  <si>
    <t>梯3</t>
  </si>
  <si>
    <t>彭艾英[2016027]</t>
  </si>
  <si>
    <t>欧阳云龙[2021108]</t>
  </si>
  <si>
    <t>2020五年数媒2班</t>
  </si>
  <si>
    <t>[010480]信息技术</t>
  </si>
  <si>
    <t>王淑文[2017031]</t>
  </si>
  <si>
    <t>2020室内高职2班</t>
  </si>
  <si>
    <t>[010317]环境实体写生</t>
  </si>
  <si>
    <t>刘毅[0000387]</t>
  </si>
  <si>
    <t>18五年服装班</t>
  </si>
  <si>
    <t>[070476]电脑辅助设计(3)</t>
  </si>
  <si>
    <t>第   节</t>
  </si>
  <si>
    <t>课堂纪律</t>
  </si>
  <si>
    <t>组别</t>
  </si>
  <si>
    <t>检查节次</t>
  </si>
  <si>
    <t>设置方式</t>
  </si>
  <si>
    <t>第9组</t>
  </si>
  <si>
    <r>
      <rPr>
        <sz val="9"/>
        <rFont val="宋体"/>
        <charset val="134"/>
      </rPr>
      <t>在N5单元格内，输入值：(=</t>
    </r>
    <r>
      <rPr>
        <sz val="9"/>
        <color rgb="FFFF0000"/>
        <rFont val="宋体"/>
        <charset val="134"/>
      </rPr>
      <t>课表!列名4</t>
    </r>
    <r>
      <rPr>
        <sz val="9"/>
        <rFont val="宋体"/>
        <charset val="134"/>
      </rPr>
      <t>)，并向下填充</t>
    </r>
  </si>
  <si>
    <t>第2组</t>
  </si>
  <si>
    <t>第1组</t>
  </si>
  <si>
    <t>第3组</t>
  </si>
  <si>
    <t>第4组</t>
  </si>
  <si>
    <t>第5组</t>
  </si>
  <si>
    <t>第6组</t>
  </si>
  <si>
    <t>第7组</t>
  </si>
  <si>
    <t>第8组</t>
  </si>
  <si>
    <r>
      <rPr>
        <sz val="16"/>
        <rFont val="方正小标宋简体"/>
        <charset val="134"/>
      </rPr>
      <t>2020-20</t>
    </r>
    <r>
      <rPr>
        <sz val="16"/>
        <rFont val="微软雅黑"/>
        <charset val="134"/>
      </rPr>
      <t>21</t>
    </r>
    <r>
      <rPr>
        <sz val="16"/>
        <rFont val="方正小标宋简体"/>
        <charset val="134"/>
      </rPr>
      <t>学年第</t>
    </r>
    <r>
      <rPr>
        <sz val="16"/>
        <rFont val="微软雅黑"/>
        <charset val="134"/>
      </rPr>
      <t>二</t>
    </r>
    <r>
      <rPr>
        <sz val="16"/>
        <rFont val="方正小标宋简体"/>
        <charset val="134"/>
      </rPr>
      <t>学期教学情况分析（11月-12月）</t>
    </r>
  </si>
  <si>
    <t>一、教师情况分析</t>
  </si>
  <si>
    <t>本学期一共有</t>
  </si>
  <si>
    <t>位教师承担教学任务。其中专职教师</t>
  </si>
  <si>
    <t>人。</t>
  </si>
  <si>
    <t>兼职教师</t>
  </si>
  <si>
    <t>人，外聘教师</t>
  </si>
  <si>
    <t>序号</t>
  </si>
  <si>
    <t>院系</t>
  </si>
  <si>
    <t>专职</t>
  </si>
  <si>
    <t>兼职</t>
  </si>
  <si>
    <t>外聘</t>
  </si>
  <si>
    <t>合计</t>
  </si>
  <si>
    <t>商贸系</t>
  </si>
  <si>
    <t>人文系</t>
  </si>
  <si>
    <t>动科系</t>
  </si>
  <si>
    <t>信艺系</t>
  </si>
  <si>
    <t>思政部</t>
  </si>
  <si>
    <t>机械系</t>
  </si>
  <si>
    <t>教师周</t>
  </si>
  <si>
    <t>课时量，如下表所示，周课时量超过16节有：</t>
  </si>
  <si>
    <t>周课时</t>
  </si>
  <si>
    <t>教学任务已排课教师：</t>
  </si>
  <si>
    <t>二、周未上课情况分析</t>
  </si>
  <si>
    <t xml:space="preserve">   本学周因大教室太缺乏问题，周五下午有0位教师上课。</t>
  </si>
  <si>
    <t xml:space="preserve">   本学期周六上课人数共有：</t>
  </si>
  <si>
    <t>，周六共有教学任务</t>
  </si>
  <si>
    <t>学时</t>
  </si>
  <si>
    <t xml:space="preserve">   本学期周日上课人数共有：</t>
  </si>
  <si>
    <t>，周日共有教学任务</t>
  </si>
  <si>
    <t>三、班级情况分析</t>
  </si>
  <si>
    <t xml:space="preserve"> 本学期共</t>
  </si>
  <si>
    <t>个教学班级。</t>
  </si>
  <si>
    <t>教学计划总量为：</t>
  </si>
  <si>
    <t>节</t>
  </si>
  <si>
    <t>实际周课时量为：</t>
  </si>
  <si>
    <t>三年制</t>
  </si>
  <si>
    <t>五年制</t>
  </si>
  <si>
    <t>四、教室使用情况分析</t>
  </si>
  <si>
    <r>
      <rPr>
        <sz val="10"/>
        <rFont val="微软雅黑"/>
        <charset val="134"/>
      </rPr>
      <t>学院教室共68间。机房</t>
    </r>
    <r>
      <rPr>
        <sz val="10"/>
        <rFont val="Arial"/>
        <charset val="134"/>
      </rPr>
      <t>23</t>
    </r>
    <r>
      <rPr>
        <sz val="10"/>
        <rFont val="微软雅黑"/>
        <charset val="134"/>
      </rPr>
      <t>间，外借电子阅览室</t>
    </r>
    <r>
      <rPr>
        <sz val="10"/>
        <rFont val="Arial"/>
        <charset val="134"/>
      </rPr>
      <t>1</t>
    </r>
    <r>
      <rPr>
        <sz val="10"/>
        <rFont val="微软雅黑"/>
        <charset val="134"/>
      </rPr>
      <t>间，绘图室</t>
    </r>
    <r>
      <rPr>
        <sz val="10"/>
        <rFont val="Arial"/>
        <charset val="134"/>
      </rPr>
      <t>3</t>
    </r>
    <r>
      <rPr>
        <sz val="10"/>
        <rFont val="微软雅黑"/>
        <charset val="134"/>
      </rPr>
      <t>间。使用情况如下表所示。</t>
    </r>
  </si>
  <si>
    <r>
      <rPr>
        <sz val="10"/>
        <rFont val="宋体"/>
        <charset val="134"/>
      </rPr>
      <t>以正常上班</t>
    </r>
    <r>
      <rPr>
        <sz val="10"/>
        <rFont val="Arial"/>
        <charset val="134"/>
      </rPr>
      <t>5</t>
    </r>
    <r>
      <rPr>
        <sz val="10"/>
        <rFont val="宋体"/>
        <charset val="134"/>
      </rPr>
      <t>天（36学时）进行计算。</t>
    </r>
  </si>
  <si>
    <t>教室</t>
  </si>
  <si>
    <t>数量</t>
  </si>
  <si>
    <t>承担教学任务量</t>
  </si>
  <si>
    <t>使用率</t>
  </si>
  <si>
    <t>电脑多媒体</t>
  </si>
  <si>
    <t>电视多媒体</t>
  </si>
  <si>
    <t>阶梯教室</t>
  </si>
  <si>
    <t>实训室（已排课）</t>
  </si>
  <si>
    <t>机房（包括电子阅览室）</t>
  </si>
  <si>
    <t>形体房</t>
  </si>
  <si>
    <t>体育课(人）</t>
  </si>
  <si>
    <r>
      <rPr>
        <sz val="10"/>
        <rFont val="宋体"/>
        <charset val="134"/>
      </rPr>
      <t>节</t>
    </r>
    <r>
      <rPr>
        <sz val="10"/>
        <rFont val="Arial"/>
        <charset val="134"/>
      </rPr>
      <t>/</t>
    </r>
    <r>
      <rPr>
        <sz val="10"/>
        <rFont val="宋体"/>
        <charset val="134"/>
      </rPr>
      <t>人</t>
    </r>
  </si>
  <si>
    <t>2020-2021学年第二学期教师周课时量统计表（11月9日-12月31日）</t>
  </si>
  <si>
    <t>系部</t>
  </si>
  <si>
    <t>教研室</t>
  </si>
  <si>
    <t>专职教师</t>
  </si>
  <si>
    <t>外聘教师</t>
  </si>
  <si>
    <t>平均课时量</t>
  </si>
  <si>
    <t>机电一体化教研室</t>
  </si>
  <si>
    <t>应用电子技术教研室</t>
  </si>
  <si>
    <t>电子系 汇总</t>
  </si>
  <si>
    <t>畜牧水产</t>
  </si>
  <si>
    <t>兽医教研室</t>
  </si>
  <si>
    <t>动科系 汇总</t>
  </si>
  <si>
    <t>园林教研室</t>
  </si>
  <si>
    <t>种植教研室</t>
  </si>
  <si>
    <t>环生系 汇总</t>
  </si>
  <si>
    <t>机械设计与制造教研室</t>
  </si>
  <si>
    <t>汽车营销与服务教研室</t>
  </si>
  <si>
    <t>汽车运用与维修教研室</t>
  </si>
  <si>
    <t>机械系 汇总</t>
  </si>
  <si>
    <t>工程造价教研室</t>
  </si>
  <si>
    <t>建筑工程技术教研室</t>
  </si>
  <si>
    <t>建筑系 汇总</t>
  </si>
  <si>
    <t>服装教研室</t>
  </si>
  <si>
    <t>人文教研室</t>
  </si>
  <si>
    <t>数学教研室</t>
  </si>
  <si>
    <t>体育教研室</t>
  </si>
  <si>
    <t>英语教研室</t>
  </si>
  <si>
    <t>人文系 汇总</t>
  </si>
  <si>
    <t>会计教研室</t>
  </si>
  <si>
    <t>旅游管理教研室</t>
  </si>
  <si>
    <t>商务教研室</t>
  </si>
  <si>
    <t>商贸系 汇总</t>
  </si>
  <si>
    <t>思想部</t>
  </si>
  <si>
    <t>大学生思想政治理论课教研室</t>
  </si>
  <si>
    <t>大学生心理健康与就业创业教研室</t>
  </si>
  <si>
    <t>思想部 汇总</t>
  </si>
  <si>
    <t>计应教研室</t>
  </si>
  <si>
    <t>室内教研室</t>
  </si>
  <si>
    <t>数媒教研室</t>
  </si>
  <si>
    <t>信艺系 汇总</t>
  </si>
  <si>
    <t>总计</t>
  </si>
  <si>
    <t>2020-2021学年第二学期周课时量详细统计表(11月9日-12月31日）</t>
  </si>
  <si>
    <t>工号</t>
  </si>
  <si>
    <t>承担课程系部</t>
  </si>
  <si>
    <t>教师类型</t>
  </si>
  <si>
    <t>所属教研室</t>
  </si>
  <si>
    <t>上课天数</t>
  </si>
  <si>
    <t>教师周课时量</t>
  </si>
  <si>
    <t>丁艺</t>
  </si>
  <si>
    <t>姓名</t>
  </si>
  <si>
    <t>初始成绩录入密码</t>
  </si>
  <si>
    <t>0000015</t>
  </si>
  <si>
    <t>密码不记得，请使用“忘记密码”功能，通过绑定手机号找回</t>
  </si>
  <si>
    <t>0000067</t>
  </si>
  <si>
    <t>0000110</t>
  </si>
  <si>
    <t>蒋明蛟</t>
  </si>
  <si>
    <t>0000219</t>
  </si>
  <si>
    <t>0070601</t>
  </si>
  <si>
    <t>唐绪伟</t>
  </si>
  <si>
    <t>0000057</t>
  </si>
  <si>
    <t>刘斌</t>
  </si>
  <si>
    <t>0000088</t>
  </si>
  <si>
    <t>0000214</t>
  </si>
  <si>
    <t>0000220</t>
  </si>
  <si>
    <t>江兴刚</t>
  </si>
  <si>
    <t>2014004</t>
  </si>
  <si>
    <t>赵圆圆</t>
  </si>
  <si>
    <t>2017015</t>
  </si>
  <si>
    <t>袁平华</t>
  </si>
  <si>
    <t>2017016</t>
  </si>
  <si>
    <t>李德玉</t>
  </si>
  <si>
    <t>曾经来过</t>
  </si>
  <si>
    <t>0000085</t>
  </si>
  <si>
    <t>0000368</t>
  </si>
  <si>
    <t>2014005</t>
  </si>
  <si>
    <t>0000082</t>
  </si>
  <si>
    <t>冯士祥</t>
  </si>
  <si>
    <t>0000212</t>
  </si>
  <si>
    <t>0000221</t>
  </si>
  <si>
    <t>0000367</t>
  </si>
  <si>
    <t>2014007</t>
  </si>
  <si>
    <t>0000459</t>
  </si>
  <si>
    <t>邢修平</t>
  </si>
  <si>
    <t>0000080</t>
  </si>
  <si>
    <t>0000099</t>
  </si>
  <si>
    <t>0000352</t>
  </si>
  <si>
    <t>0000102</t>
  </si>
  <si>
    <t>0000281</t>
  </si>
  <si>
    <t>2014028</t>
  </si>
  <si>
    <t>0000272</t>
  </si>
  <si>
    <t>0000465</t>
  </si>
  <si>
    <t>李坤燃</t>
  </si>
  <si>
    <t>0000131</t>
  </si>
  <si>
    <t>0000406</t>
  </si>
  <si>
    <t>0000468</t>
  </si>
  <si>
    <t>2016033</t>
  </si>
  <si>
    <t>0000175</t>
  </si>
  <si>
    <t>0000094</t>
  </si>
  <si>
    <t>0000123</t>
  </si>
  <si>
    <t>0000464</t>
  </si>
  <si>
    <t>0000467</t>
  </si>
  <si>
    <t>0000469</t>
  </si>
  <si>
    <t>0000476</t>
  </si>
  <si>
    <t>王吉英</t>
  </si>
  <si>
    <t>2014008</t>
  </si>
  <si>
    <t>刘晓琴</t>
  </si>
  <si>
    <t>0000225</t>
  </si>
  <si>
    <t>200224</t>
  </si>
  <si>
    <t>黄熠</t>
  </si>
  <si>
    <t>200225</t>
  </si>
  <si>
    <t>200221</t>
  </si>
  <si>
    <t>杨世培</t>
  </si>
  <si>
    <t>200226</t>
  </si>
  <si>
    <t>200222</t>
  </si>
  <si>
    <t>200223</t>
  </si>
  <si>
    <t>2016041</t>
  </si>
  <si>
    <t>仇云龙</t>
  </si>
  <si>
    <t>杨矞琪</t>
  </si>
  <si>
    <t>0000136</t>
  </si>
  <si>
    <t>0000149</t>
  </si>
  <si>
    <t>贺再新</t>
  </si>
  <si>
    <t>0000184</t>
  </si>
  <si>
    <t>0000309</t>
  </si>
  <si>
    <t>2014044</t>
  </si>
  <si>
    <t>0000271</t>
  </si>
  <si>
    <t>梁芳(人)</t>
  </si>
  <si>
    <t>20150113</t>
  </si>
  <si>
    <t>王欢妍</t>
  </si>
  <si>
    <t>2017038</t>
  </si>
  <si>
    <t>0000187</t>
  </si>
  <si>
    <t>李翔博</t>
  </si>
  <si>
    <t>0000185</t>
  </si>
  <si>
    <t>陈志力</t>
  </si>
  <si>
    <t>2018039</t>
  </si>
  <si>
    <t>2019017</t>
  </si>
  <si>
    <t>刘芬</t>
  </si>
  <si>
    <t>0000017</t>
  </si>
  <si>
    <t>唐群华</t>
  </si>
  <si>
    <t>0000139</t>
  </si>
  <si>
    <t>0000158</t>
  </si>
  <si>
    <t>0000165</t>
  </si>
  <si>
    <t>0000171</t>
  </si>
  <si>
    <t>0000316</t>
  </si>
  <si>
    <t>0000382</t>
  </si>
  <si>
    <t>毛伯平</t>
  </si>
  <si>
    <t>0000443</t>
  </si>
  <si>
    <t>尹慧</t>
  </si>
  <si>
    <t>0000470</t>
  </si>
  <si>
    <t>0070604</t>
  </si>
  <si>
    <t>张荣禄</t>
  </si>
  <si>
    <t>2014018</t>
  </si>
  <si>
    <t>2014057</t>
  </si>
  <si>
    <t>2016040</t>
  </si>
  <si>
    <t>0000129</t>
  </si>
  <si>
    <t>杨明河</t>
  </si>
  <si>
    <t>0000141</t>
  </si>
  <si>
    <t>0000144</t>
  </si>
  <si>
    <t>0000147</t>
  </si>
  <si>
    <t>张立</t>
  </si>
  <si>
    <t>0000152</t>
  </si>
  <si>
    <t>0000314</t>
  </si>
  <si>
    <t>0000098</t>
  </si>
  <si>
    <t>张建卿</t>
  </si>
  <si>
    <t>0000128</t>
  </si>
  <si>
    <t>宋玲</t>
  </si>
  <si>
    <t>0000157</t>
  </si>
  <si>
    <t>朱斌</t>
  </si>
  <si>
    <t>0000305</t>
  </si>
  <si>
    <t>2016034</t>
  </si>
  <si>
    <t>2017010</t>
  </si>
  <si>
    <t>谢立特</t>
  </si>
  <si>
    <t>0000090</t>
  </si>
  <si>
    <t>0000114</t>
  </si>
  <si>
    <t>聂笃伟</t>
  </si>
  <si>
    <t>0000116</t>
  </si>
  <si>
    <t>0000109</t>
  </si>
  <si>
    <t>2017018</t>
  </si>
  <si>
    <t>2016032</t>
  </si>
  <si>
    <t>2018002</t>
  </si>
  <si>
    <t>向志军</t>
  </si>
  <si>
    <t>2016009</t>
  </si>
  <si>
    <t>蒋承吉</t>
  </si>
  <si>
    <t>2016010</t>
  </si>
  <si>
    <t>符溆桃</t>
  </si>
  <si>
    <t>2016014</t>
  </si>
  <si>
    <t>蒋志鹏</t>
  </si>
  <si>
    <t>2017009</t>
  </si>
  <si>
    <t>金吉长</t>
  </si>
  <si>
    <t>2017017</t>
  </si>
  <si>
    <t>2018004</t>
  </si>
  <si>
    <t>陈岳琳</t>
  </si>
  <si>
    <t>符叙桃</t>
  </si>
  <si>
    <t>2018003</t>
  </si>
  <si>
    <t>孟胜利</t>
  </si>
  <si>
    <t>0000120</t>
  </si>
  <si>
    <t>2015020</t>
  </si>
  <si>
    <t>胡远忠</t>
  </si>
  <si>
    <t>黄景弛</t>
  </si>
  <si>
    <t>黄施洁</t>
  </si>
  <si>
    <t>2018016</t>
  </si>
  <si>
    <t>米玲</t>
  </si>
  <si>
    <t>2017045</t>
  </si>
  <si>
    <t>谌杰</t>
  </si>
  <si>
    <t>辅导员</t>
  </si>
  <si>
    <t>2017049</t>
  </si>
  <si>
    <t>2017052</t>
  </si>
  <si>
    <t>解立勍</t>
  </si>
  <si>
    <t>0000100</t>
  </si>
  <si>
    <t>0000118</t>
  </si>
  <si>
    <t>0000135</t>
  </si>
  <si>
    <t>0000137</t>
  </si>
  <si>
    <t>0000148</t>
  </si>
  <si>
    <t>0000266</t>
  </si>
  <si>
    <t>0000347</t>
  </si>
  <si>
    <t>黄贤页</t>
  </si>
  <si>
    <t>0000103</t>
  </si>
  <si>
    <t>0000105</t>
  </si>
  <si>
    <t>0000089</t>
  </si>
  <si>
    <t>0000092</t>
  </si>
  <si>
    <t>0000101</t>
  </si>
  <si>
    <t>0000258</t>
  </si>
  <si>
    <t>0000122</t>
  </si>
  <si>
    <t>杨友才</t>
  </si>
  <si>
    <t>0000297</t>
  </si>
  <si>
    <t>2014056</t>
  </si>
  <si>
    <t>粟果</t>
  </si>
  <si>
    <t>2017046</t>
  </si>
  <si>
    <t>毛辉辉</t>
  </si>
  <si>
    <t>0000145</t>
  </si>
  <si>
    <t>0000343</t>
  </si>
  <si>
    <t>唐帮亮</t>
  </si>
  <si>
    <t>0000409</t>
  </si>
  <si>
    <t>0000424</t>
  </si>
  <si>
    <t>0070603</t>
  </si>
  <si>
    <t>0000327</t>
  </si>
  <si>
    <t>张燕军</t>
  </si>
  <si>
    <t>退休</t>
  </si>
  <si>
    <t>2017033</t>
  </si>
  <si>
    <t>2017034</t>
  </si>
  <si>
    <t>阙磊</t>
  </si>
  <si>
    <t>2017043</t>
  </si>
  <si>
    <t>0000183</t>
  </si>
  <si>
    <t>0000326</t>
  </si>
  <si>
    <t>0000393</t>
  </si>
  <si>
    <t>2015019</t>
  </si>
  <si>
    <t>2016022</t>
  </si>
  <si>
    <t>0000222</t>
  </si>
  <si>
    <t>曾诚</t>
  </si>
  <si>
    <t>0000329</t>
  </si>
  <si>
    <t>粟幼琼</t>
  </si>
  <si>
    <t>0000330</t>
  </si>
  <si>
    <t>0000331</t>
  </si>
  <si>
    <t>0000332</t>
  </si>
  <si>
    <t>0000333</t>
  </si>
  <si>
    <t>0000335</t>
  </si>
  <si>
    <t>0000338</t>
  </si>
  <si>
    <t>0000339</t>
  </si>
  <si>
    <t>朱晓玲</t>
  </si>
  <si>
    <t>0000365</t>
  </si>
  <si>
    <t>0000366</t>
  </si>
  <si>
    <t>0000391</t>
  </si>
  <si>
    <t>0000402</t>
  </si>
  <si>
    <t>2014009</t>
  </si>
  <si>
    <t>2014010</t>
  </si>
  <si>
    <t>2014011</t>
  </si>
  <si>
    <t>2016023</t>
  </si>
  <si>
    <t>黄振华</t>
  </si>
  <si>
    <t>2018037</t>
  </si>
  <si>
    <t>唐景瑞</t>
  </si>
  <si>
    <t>0000370</t>
  </si>
  <si>
    <t>2017035</t>
  </si>
  <si>
    <t>0000178</t>
  </si>
  <si>
    <t>0000430</t>
  </si>
  <si>
    <t>谢伊玲</t>
  </si>
  <si>
    <t>0000447</t>
  </si>
  <si>
    <t>2014037</t>
  </si>
  <si>
    <t>2014040</t>
  </si>
  <si>
    <t>潘艳</t>
  </si>
  <si>
    <t>20150116</t>
  </si>
  <si>
    <t>罗桢颖</t>
  </si>
  <si>
    <t>2015013</t>
  </si>
  <si>
    <t>兼思政课</t>
  </si>
  <si>
    <t>0000408</t>
  </si>
  <si>
    <t>孙海欧</t>
  </si>
  <si>
    <t>0000294</t>
  </si>
  <si>
    <t>0000456</t>
  </si>
  <si>
    <t>0000411</t>
  </si>
  <si>
    <t>0000293</t>
  </si>
  <si>
    <t>0000462</t>
  </si>
  <si>
    <t>聂芸</t>
  </si>
  <si>
    <t>0000286</t>
  </si>
  <si>
    <t>0000235</t>
  </si>
  <si>
    <t>姚元林</t>
  </si>
  <si>
    <t>2017041</t>
  </si>
  <si>
    <t>陈骋</t>
  </si>
  <si>
    <t>0000328</t>
  </si>
  <si>
    <t>易宪文</t>
  </si>
  <si>
    <t>2015012</t>
  </si>
  <si>
    <t>吴艳英</t>
  </si>
  <si>
    <t>2015031</t>
  </si>
  <si>
    <t>胡金化</t>
  </si>
  <si>
    <t>2015032</t>
  </si>
  <si>
    <t>陈美佳</t>
  </si>
  <si>
    <t>2015033</t>
  </si>
  <si>
    <t>粟周颖</t>
  </si>
  <si>
    <t>2015034</t>
  </si>
  <si>
    <t>罗欣华</t>
  </si>
  <si>
    <t>2015035</t>
  </si>
  <si>
    <t>向小平</t>
  </si>
  <si>
    <t>2015036</t>
  </si>
  <si>
    <t>董姣姣</t>
  </si>
  <si>
    <t>2015037</t>
  </si>
  <si>
    <t>宋诚晨</t>
  </si>
  <si>
    <t>2016001</t>
  </si>
  <si>
    <t>刘玉</t>
  </si>
  <si>
    <t>2017007</t>
  </si>
  <si>
    <t>李丹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</si>
  <si>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018001</t>
    </r>
  </si>
  <si>
    <t>梁雅白</t>
  </si>
  <si>
    <t>2016030</t>
  </si>
  <si>
    <t>0000151</t>
  </si>
  <si>
    <t>郝学武</t>
  </si>
  <si>
    <t>2014036</t>
  </si>
  <si>
    <t>2015029</t>
  </si>
  <si>
    <t>2018035</t>
  </si>
  <si>
    <t>蔡青青</t>
  </si>
  <si>
    <t>2018036</t>
  </si>
  <si>
    <t>2018040</t>
  </si>
  <si>
    <t>余则笙</t>
  </si>
  <si>
    <t>2014015</t>
  </si>
  <si>
    <t>2004006</t>
  </si>
  <si>
    <t>2016015</t>
  </si>
  <si>
    <t>2014043</t>
  </si>
  <si>
    <t>杨树琴</t>
  </si>
  <si>
    <t>0000387</t>
  </si>
  <si>
    <t>2016028</t>
  </si>
  <si>
    <t>龙思瑾</t>
  </si>
  <si>
    <t>0000130</t>
  </si>
  <si>
    <t>2015002</t>
  </si>
  <si>
    <t>2014014</t>
  </si>
  <si>
    <t>0000091</t>
  </si>
  <si>
    <t>0000037</t>
  </si>
  <si>
    <t>李钢林</t>
  </si>
  <si>
    <t>0000042</t>
  </si>
  <si>
    <t>0000097</t>
  </si>
  <si>
    <t>王青</t>
  </si>
  <si>
    <t>0000163</t>
  </si>
  <si>
    <t>0000291</t>
  </si>
  <si>
    <t>0000315</t>
  </si>
  <si>
    <t>0000348</t>
  </si>
  <si>
    <t>20150118</t>
  </si>
  <si>
    <t>彭浩</t>
  </si>
  <si>
    <t>2016027</t>
  </si>
  <si>
    <t>2017014</t>
  </si>
  <si>
    <t>2017032</t>
  </si>
  <si>
    <t>0000170</t>
  </si>
  <si>
    <t>0000321</t>
  </si>
  <si>
    <t>0000247</t>
  </si>
  <si>
    <t>0000072</t>
  </si>
  <si>
    <t>0000155</t>
  </si>
  <si>
    <t>0000078</t>
  </si>
  <si>
    <t>李艳</t>
  </si>
  <si>
    <t>0000288</t>
  </si>
  <si>
    <t>0000146</t>
  </si>
  <si>
    <t>0000125</t>
  </si>
  <si>
    <t>0000075</t>
  </si>
  <si>
    <t>2016031</t>
  </si>
  <si>
    <t>0000055</t>
  </si>
  <si>
    <t>0000115</t>
  </si>
  <si>
    <t>0000133</t>
  </si>
  <si>
    <t>0000243</t>
  </si>
  <si>
    <t>0000108</t>
  </si>
  <si>
    <t>0000143</t>
  </si>
  <si>
    <t>0000058</t>
  </si>
  <si>
    <t>0000113</t>
  </si>
  <si>
    <t>刘云</t>
  </si>
  <si>
    <t>0000104</t>
  </si>
  <si>
    <t>龙健</t>
  </si>
  <si>
    <t>0000062</t>
  </si>
  <si>
    <t>0000068</t>
  </si>
  <si>
    <t>0000048</t>
  </si>
  <si>
    <t>0000059</t>
  </si>
  <si>
    <t>2017040</t>
  </si>
  <si>
    <t>肖亦然</t>
  </si>
  <si>
    <t>2017039</t>
  </si>
  <si>
    <t>0000172</t>
  </si>
  <si>
    <t>0000270</t>
  </si>
  <si>
    <t>楚志红</t>
  </si>
  <si>
    <t>2016046</t>
  </si>
  <si>
    <t>0000195</t>
  </si>
  <si>
    <t>0000200</t>
  </si>
  <si>
    <t>0000207</t>
  </si>
  <si>
    <t>张灵刚</t>
  </si>
  <si>
    <t>0000422</t>
  </si>
  <si>
    <t>2016019</t>
  </si>
  <si>
    <t>蒋东林</t>
  </si>
  <si>
    <t>2017006</t>
  </si>
  <si>
    <t>2016017</t>
  </si>
  <si>
    <t>0000213</t>
  </si>
  <si>
    <t>陈承贵</t>
  </si>
  <si>
    <t>0000311</t>
  </si>
  <si>
    <t>0000401</t>
  </si>
  <si>
    <t>谌彦君</t>
  </si>
  <si>
    <t>2018022</t>
  </si>
  <si>
    <t>糜良玲</t>
  </si>
  <si>
    <t>向新宇</t>
  </si>
  <si>
    <t>2017044</t>
  </si>
  <si>
    <t>2017047</t>
  </si>
  <si>
    <t>谌飞花</t>
  </si>
  <si>
    <t>0000389</t>
  </si>
  <si>
    <t>涂佳黎</t>
  </si>
  <si>
    <t>2015018</t>
  </si>
  <si>
    <t>粟米</t>
  </si>
  <si>
    <t>2017022</t>
  </si>
  <si>
    <t>黄美容</t>
  </si>
  <si>
    <t>2017023</t>
  </si>
  <si>
    <t>谢幸</t>
  </si>
  <si>
    <t>2017004</t>
  </si>
  <si>
    <t>2015001</t>
  </si>
  <si>
    <t>欧阳健美</t>
  </si>
  <si>
    <t>2016018</t>
  </si>
  <si>
    <t>2016044</t>
  </si>
  <si>
    <t>李明</t>
  </si>
  <si>
    <t>2017021</t>
  </si>
  <si>
    <t>刘亚斌</t>
  </si>
  <si>
    <t>2017025</t>
  </si>
  <si>
    <t>罗香莲</t>
  </si>
  <si>
    <t>0000236</t>
  </si>
  <si>
    <t>李琴</t>
  </si>
  <si>
    <t>姜翎馨雅</t>
  </si>
  <si>
    <t>2018023</t>
  </si>
  <si>
    <t>张燕</t>
  </si>
  <si>
    <t>辛颖</t>
  </si>
  <si>
    <t>2014019</t>
  </si>
  <si>
    <t>彭娜</t>
  </si>
  <si>
    <t>0000201</t>
  </si>
  <si>
    <t>0000237</t>
  </si>
  <si>
    <t>0000296</t>
  </si>
  <si>
    <t>0000360</t>
  </si>
  <si>
    <t>0000445</t>
  </si>
  <si>
    <t>2014050</t>
  </si>
  <si>
    <t>2015003</t>
  </si>
  <si>
    <t>2016035</t>
  </si>
  <si>
    <t>2017020</t>
  </si>
  <si>
    <t>袁健子</t>
  </si>
  <si>
    <t>0000199</t>
  </si>
  <si>
    <t>2016006</t>
  </si>
  <si>
    <t>0000205</t>
  </si>
  <si>
    <t>0000206</t>
  </si>
  <si>
    <t>周丽萍</t>
  </si>
  <si>
    <t>0000303</t>
  </si>
  <si>
    <t>0000359</t>
  </si>
  <si>
    <t>0000056</t>
  </si>
  <si>
    <t>0000117</t>
  </si>
  <si>
    <t>0000295</t>
  </si>
  <si>
    <t>朱周华</t>
  </si>
  <si>
    <t>0000312</t>
  </si>
  <si>
    <t>0000373</t>
  </si>
  <si>
    <t>舒会芳</t>
  </si>
  <si>
    <t>2017024</t>
  </si>
  <si>
    <t>2017050</t>
  </si>
  <si>
    <t>吴永春</t>
  </si>
  <si>
    <t>0000203</t>
  </si>
  <si>
    <t>0000060</t>
  </si>
  <si>
    <t>0000021</t>
  </si>
  <si>
    <t>0000027</t>
  </si>
  <si>
    <t>0000176</t>
  </si>
  <si>
    <t>0000231</t>
  </si>
  <si>
    <t>2014013</t>
  </si>
  <si>
    <t>张珊</t>
  </si>
  <si>
    <t>2017055</t>
  </si>
  <si>
    <t>邱跃华</t>
  </si>
  <si>
    <t>0000226</t>
  </si>
  <si>
    <t>20150112</t>
  </si>
  <si>
    <t>文倩</t>
  </si>
  <si>
    <t>2018038</t>
  </si>
  <si>
    <t>肖艳</t>
  </si>
  <si>
    <t>2017054</t>
  </si>
  <si>
    <t>田光辉</t>
  </si>
  <si>
    <t>0000023</t>
  </si>
  <si>
    <t>0000024</t>
  </si>
  <si>
    <t>0000026</t>
  </si>
  <si>
    <t>李冬梅</t>
  </si>
  <si>
    <t>0000290</t>
  </si>
  <si>
    <t>0000025</t>
  </si>
  <si>
    <t>陈灵仙</t>
  </si>
  <si>
    <t>0000250</t>
  </si>
  <si>
    <t>2014039</t>
  </si>
  <si>
    <t>2014012</t>
  </si>
  <si>
    <t>周娟</t>
  </si>
  <si>
    <t>0000177</t>
  </si>
  <si>
    <t>武思建</t>
  </si>
  <si>
    <t>2017036</t>
  </si>
  <si>
    <t>向桑</t>
  </si>
  <si>
    <t>0000016</t>
  </si>
  <si>
    <t>0000036</t>
  </si>
  <si>
    <t>0000041</t>
  </si>
  <si>
    <t>0000043</t>
  </si>
  <si>
    <t>0000044</t>
  </si>
  <si>
    <t>0000045</t>
  </si>
  <si>
    <t>0000047</t>
  </si>
  <si>
    <t>0000084</t>
  </si>
  <si>
    <t>0000107</t>
  </si>
  <si>
    <t>0000209</t>
  </si>
  <si>
    <t>0000218</t>
  </si>
  <si>
    <t>罗明</t>
  </si>
  <si>
    <t>2014001</t>
  </si>
  <si>
    <t>张琳</t>
  </si>
  <si>
    <t>2014024</t>
  </si>
  <si>
    <t>毛祯</t>
  </si>
  <si>
    <t>0000066</t>
  </si>
  <si>
    <t>2014027</t>
  </si>
  <si>
    <t>2017019</t>
  </si>
  <si>
    <t>2017042</t>
  </si>
  <si>
    <t>蔚然</t>
  </si>
  <si>
    <t>2014042</t>
  </si>
  <si>
    <t>郭书群</t>
  </si>
  <si>
    <t>2017028</t>
  </si>
  <si>
    <t>彭慧辉</t>
  </si>
  <si>
    <t>2018005</t>
  </si>
  <si>
    <t>陈海滨</t>
  </si>
  <si>
    <t>2017001</t>
  </si>
  <si>
    <t>梁淼晗</t>
  </si>
  <si>
    <t>2014002</t>
  </si>
  <si>
    <t>2017027</t>
  </si>
  <si>
    <t>张雪芝</t>
  </si>
  <si>
    <t>2017029</t>
  </si>
  <si>
    <t>杨惠惠</t>
  </si>
  <si>
    <t>2017030</t>
  </si>
  <si>
    <t>2018027</t>
  </si>
  <si>
    <t>李露</t>
  </si>
  <si>
    <t>2018028</t>
  </si>
  <si>
    <t>王璐</t>
  </si>
  <si>
    <t>何岚</t>
  </si>
  <si>
    <t>伍佳</t>
  </si>
  <si>
    <t>龚斌</t>
  </si>
  <si>
    <t>0000038</t>
  </si>
  <si>
    <t>0000040</t>
  </si>
  <si>
    <t>0000050</t>
  </si>
  <si>
    <t>0000069</t>
  </si>
  <si>
    <t>0000073</t>
  </si>
  <si>
    <t>0000076</t>
  </si>
  <si>
    <t>0000079</t>
  </si>
  <si>
    <t>0000061</t>
  </si>
  <si>
    <t>0000064</t>
  </si>
  <si>
    <t>0000121</t>
  </si>
  <si>
    <t>20150114</t>
  </si>
  <si>
    <t>2017031</t>
  </si>
  <si>
    <t>0000063</t>
  </si>
  <si>
    <t>0000452</t>
  </si>
  <si>
    <t>0000065</t>
  </si>
  <si>
    <t>0000210</t>
  </si>
  <si>
    <t>0000374</t>
  </si>
  <si>
    <t>田沐卉</t>
  </si>
  <si>
    <t>0000405</t>
  </si>
  <si>
    <t>2017053</t>
  </si>
  <si>
    <t>易辉君</t>
  </si>
  <si>
    <t>2014035</t>
  </si>
  <si>
    <t>丁密</t>
  </si>
  <si>
    <t>0000313</t>
  </si>
  <si>
    <t>0000322</t>
  </si>
  <si>
    <t>张琼</t>
  </si>
  <si>
    <t>2019015</t>
  </si>
  <si>
    <t>2017048</t>
  </si>
  <si>
    <t>张艳</t>
  </si>
  <si>
    <t>2019012</t>
  </si>
  <si>
    <t>易森淼</t>
  </si>
  <si>
    <t>2019023</t>
  </si>
  <si>
    <t>幸晓迪</t>
  </si>
  <si>
    <t>0000022</t>
  </si>
  <si>
    <t>0000451</t>
  </si>
  <si>
    <t>肖向红</t>
  </si>
  <si>
    <t>2017003</t>
  </si>
  <si>
    <t>2019005</t>
  </si>
  <si>
    <t>2019006</t>
  </si>
  <si>
    <t>2020015</t>
  </si>
  <si>
    <t>2020016</t>
  </si>
  <si>
    <t>2020014</t>
  </si>
  <si>
    <t>2020017</t>
  </si>
  <si>
    <t>蒋坤</t>
  </si>
  <si>
    <t>2020011</t>
  </si>
  <si>
    <t>李亮</t>
  </si>
  <si>
    <t>2020012</t>
  </si>
  <si>
    <t>2020008</t>
  </si>
  <si>
    <t>蒋雨澄</t>
  </si>
  <si>
    <t>2016045</t>
  </si>
  <si>
    <t>0000208</t>
  </si>
  <si>
    <t>李艳萍</t>
  </si>
  <si>
    <t>0000354</t>
  </si>
  <si>
    <t>2019007</t>
  </si>
  <si>
    <t>黄培域</t>
  </si>
  <si>
    <t>0000356</t>
  </si>
  <si>
    <t>黄良斌</t>
  </si>
  <si>
    <t>2019011</t>
  </si>
  <si>
    <t>2019008</t>
  </si>
  <si>
    <t>2019009</t>
  </si>
  <si>
    <t>袁辰鸿</t>
  </si>
  <si>
    <t>0000475</t>
  </si>
  <si>
    <t>舒鹦姿</t>
  </si>
  <si>
    <t>2019013</t>
  </si>
  <si>
    <t>刘春友</t>
  </si>
  <si>
    <t>2019010</t>
  </si>
  <si>
    <t>2020001</t>
  </si>
  <si>
    <t>吉毅</t>
  </si>
  <si>
    <t>2020002</t>
  </si>
  <si>
    <t>谢青青</t>
  </si>
  <si>
    <t>2020003</t>
  </si>
  <si>
    <t>黄江南</t>
  </si>
  <si>
    <t>2020004</t>
  </si>
  <si>
    <t>请提交身份证号码与电话号码给教务进行初始化</t>
  </si>
  <si>
    <t>2018026</t>
  </si>
  <si>
    <t>2020028</t>
  </si>
  <si>
    <t>2020055</t>
  </si>
  <si>
    <t>杨妮娟</t>
  </si>
  <si>
    <t>2020057</t>
  </si>
  <si>
    <t>2020066</t>
  </si>
  <si>
    <t>2020052</t>
  </si>
  <si>
    <t>2020056</t>
  </si>
  <si>
    <t>2020050</t>
  </si>
  <si>
    <t>2018041</t>
  </si>
  <si>
    <t>杨慧敏</t>
  </si>
  <si>
    <t>蒯昔昆</t>
  </si>
  <si>
    <t>张振</t>
  </si>
  <si>
    <t>向阳</t>
  </si>
  <si>
    <t>教务处</t>
  </si>
  <si>
    <t>2021103</t>
  </si>
  <si>
    <t>向书涵</t>
  </si>
  <si>
    <t>2021114</t>
  </si>
  <si>
    <t>2021014</t>
  </si>
  <si>
    <t>2021020</t>
  </si>
  <si>
    <t>0000412</t>
  </si>
  <si>
    <t>2020071</t>
  </si>
  <si>
    <t>2020053</t>
  </si>
  <si>
    <t>2021013</t>
  </si>
  <si>
    <t>2020013</t>
  </si>
  <si>
    <t>2021102</t>
  </si>
  <si>
    <t>2020051</t>
  </si>
  <si>
    <t>2021115</t>
  </si>
  <si>
    <t>2016043</t>
  </si>
  <si>
    <t>0000400</t>
  </si>
  <si>
    <t>2020018</t>
  </si>
  <si>
    <t>2015017</t>
  </si>
  <si>
    <t>2021021</t>
  </si>
  <si>
    <t>2021110</t>
  </si>
  <si>
    <t>20029</t>
  </si>
  <si>
    <t>2020072</t>
  </si>
  <si>
    <t>2021108</t>
  </si>
  <si>
    <t>2021116</t>
  </si>
  <si>
    <t>2016038</t>
  </si>
  <si>
    <t>0000581</t>
  </si>
  <si>
    <t>2021107</t>
  </si>
  <si>
    <t>2021022</t>
  </si>
  <si>
    <t>2021109</t>
  </si>
  <si>
    <t>2020054</t>
  </si>
  <si>
    <t>向明</t>
  </si>
  <si>
    <t>2021001</t>
  </si>
  <si>
    <t>2021104</t>
  </si>
  <si>
    <t>2021126</t>
  </si>
  <si>
    <t>2021123</t>
  </si>
  <si>
    <t>2021121</t>
  </si>
  <si>
    <t>2021120</t>
  </si>
  <si>
    <t>2021133</t>
  </si>
  <si>
    <t>2021118</t>
  </si>
  <si>
    <t>2021023</t>
  </si>
  <si>
    <t>0000507</t>
  </si>
  <si>
    <t>0000162</t>
  </si>
  <si>
    <t>2021125</t>
  </si>
  <si>
    <t>2021112</t>
  </si>
  <si>
    <t>2021131</t>
  </si>
  <si>
    <t>2021113</t>
  </si>
  <si>
    <t>2021018</t>
  </si>
  <si>
    <t>2021园艺军农1班</t>
  </si>
  <si>
    <t>2021农经军农班</t>
  </si>
  <si>
    <t>2021机制军农1班</t>
  </si>
  <si>
    <t>2021牧医军农1班</t>
  </si>
  <si>
    <t>2021建筑军农1班</t>
  </si>
  <si>
    <t>2020牧医军人班</t>
  </si>
  <si>
    <t>2019计应1班</t>
  </si>
  <si>
    <t>2019计应2班</t>
  </si>
  <si>
    <t>2019计应3班</t>
  </si>
  <si>
    <t>2019计应4班</t>
  </si>
  <si>
    <t>2019计应5班</t>
  </si>
  <si>
    <t>2019计应6班</t>
  </si>
  <si>
    <t>2019数媒1班</t>
  </si>
  <si>
    <t>2019数媒2班</t>
  </si>
  <si>
    <t>2019室内1班</t>
  </si>
  <si>
    <t>2019室内2班</t>
  </si>
  <si>
    <t>2019室内3班</t>
  </si>
  <si>
    <t>2019室内4班</t>
  </si>
  <si>
    <t>2019数媒五年制1班</t>
  </si>
  <si>
    <t>2019数媒五年制2班</t>
  </si>
  <si>
    <t>2019数媒高职1班（军人）</t>
  </si>
  <si>
    <t>2019园林1班</t>
  </si>
  <si>
    <t xml:space="preserve">	2019种子1班</t>
  </si>
  <si>
    <t xml:space="preserve">	2019环艺1班</t>
  </si>
  <si>
    <t>19环艺高职2班</t>
  </si>
  <si>
    <t>2019现农1班</t>
  </si>
  <si>
    <t xml:space="preserve">	2019园艺1班</t>
  </si>
  <si>
    <t xml:space="preserve">	2019农经1班</t>
  </si>
  <si>
    <t>19园艺高职班（军人）</t>
  </si>
  <si>
    <t>2019机制1班</t>
  </si>
  <si>
    <t>2019机制五年制1班</t>
  </si>
  <si>
    <t>2019汽维1班</t>
  </si>
  <si>
    <t>2019汽维2班</t>
  </si>
  <si>
    <t>2019汽营1班</t>
  </si>
  <si>
    <t>2019汽维五年制1班</t>
  </si>
  <si>
    <t>2019汽维五年制2班</t>
  </si>
  <si>
    <t>2019机制(3D)1班</t>
  </si>
  <si>
    <t>19机制高职班（军人）</t>
  </si>
  <si>
    <t>2019机电1班</t>
  </si>
  <si>
    <t>2019机电2班</t>
  </si>
  <si>
    <t>2019机电3班</t>
  </si>
  <si>
    <t>2019应电1班</t>
  </si>
  <si>
    <t>2019机电五年制1班</t>
  </si>
  <si>
    <t>2019机电五年制2班</t>
  </si>
  <si>
    <t>2019智能控制1班</t>
  </si>
  <si>
    <t>2019智能产品1班</t>
  </si>
  <si>
    <t>19机电一体化高职班（军人）</t>
  </si>
  <si>
    <t>2019旅游1班</t>
  </si>
  <si>
    <t>2019旅游2班</t>
  </si>
  <si>
    <t>2019旅游五年制1班</t>
  </si>
  <si>
    <t>2019会计2班</t>
  </si>
  <si>
    <t>2019会计3班</t>
  </si>
  <si>
    <t>2019会计4班</t>
  </si>
  <si>
    <t>2019会计5班</t>
  </si>
  <si>
    <t>2019智能物流1班</t>
  </si>
  <si>
    <t>2019智能物流2班</t>
  </si>
  <si>
    <t>2019移动商务1班</t>
  </si>
  <si>
    <t>2019移动商务2班</t>
  </si>
  <si>
    <t>19会计高职1班</t>
  </si>
  <si>
    <t>2019牧医1班</t>
  </si>
  <si>
    <t>2019牧医2班</t>
  </si>
  <si>
    <t xml:space="preserve">2019牧医五年制1班	</t>
  </si>
  <si>
    <t>2019宠物1班</t>
  </si>
  <si>
    <t>2019动医1班</t>
  </si>
  <si>
    <t>2019动医2班</t>
  </si>
  <si>
    <t>2019动物药学班</t>
  </si>
  <si>
    <t>2019服装1班</t>
  </si>
  <si>
    <t>2019服装2班</t>
  </si>
  <si>
    <t>2019服装3班</t>
  </si>
  <si>
    <t>2019服装五年制1班</t>
  </si>
  <si>
    <t>19村干班</t>
  </si>
  <si>
    <t>2019建筑1班</t>
  </si>
  <si>
    <t>2019建筑2班</t>
  </si>
  <si>
    <t>2019建筑五年制1班</t>
  </si>
  <si>
    <t>2019造价1班</t>
  </si>
  <si>
    <t>19建筑高职班（军人）</t>
  </si>
  <si>
    <t>2017数媒五年制1班</t>
  </si>
  <si>
    <t>2017数媒五年制2班</t>
  </si>
  <si>
    <t>2017机制五年制1班</t>
  </si>
  <si>
    <t>2017汽维五年制1班</t>
  </si>
  <si>
    <t>2017机电五年制1班</t>
  </si>
  <si>
    <t>2017机电五年制2班</t>
  </si>
  <si>
    <t>2017旅游五年制1班</t>
  </si>
  <si>
    <t>2017牧医五年制1班</t>
  </si>
  <si>
    <t>2017服装五年制1班</t>
  </si>
  <si>
    <t>2017建筑五年制1班</t>
  </si>
  <si>
    <t>2017建筑五年制2班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</si>
</sst>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0_);[Red]\(0\)"/>
    <numFmt numFmtId="178" formatCode="0_ "/>
    <numFmt numFmtId="179" formatCode="yyyy&quot;年&quot;m&quot;月&quot;d&quot;日&quot;;@"/>
    <numFmt numFmtId="180" formatCode="[$-804]aaaa;@"/>
  </numFmts>
  <fonts count="56">
    <font>
      <sz val="10"/>
      <name val="Arial"/>
      <charset val="134"/>
    </font>
    <font>
      <sz val="10"/>
      <color indexed="8"/>
      <name val="宋体"/>
      <charset val="0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6"/>
      <name val="微软雅黑"/>
      <charset val="134"/>
    </font>
    <font>
      <b/>
      <sz val="10"/>
      <name val="宋体"/>
      <charset val="134"/>
    </font>
    <font>
      <sz val="9"/>
      <color indexed="8"/>
      <name val="宋体"/>
      <charset val="0"/>
    </font>
    <font>
      <sz val="10"/>
      <name val="微软雅黑"/>
      <charset val="134"/>
    </font>
    <font>
      <b/>
      <sz val="14"/>
      <name val="黑体"/>
      <charset val="134"/>
    </font>
    <font>
      <b/>
      <sz val="10"/>
      <name val="微软雅黑"/>
      <charset val="134"/>
    </font>
    <font>
      <b/>
      <sz val="10"/>
      <name val="Arial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sz val="11"/>
      <name val="宋体"/>
      <charset val="134"/>
    </font>
    <font>
      <sz val="12"/>
      <color indexed="10"/>
      <name val="方正小标宋简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0"/>
      <name val="方正小标宋简体"/>
      <charset val="134"/>
    </font>
    <font>
      <sz val="12"/>
      <name val="宋体"/>
      <charset val="134"/>
    </font>
    <font>
      <sz val="11"/>
      <color indexed="8"/>
      <name val="方正小标宋简体"/>
      <charset val="134"/>
    </font>
    <font>
      <sz val="9"/>
      <name val="Arial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color rgb="FF7030A0"/>
      <name val="Arial"/>
      <charset val="134"/>
    </font>
    <font>
      <b/>
      <sz val="24"/>
      <name val="微软雅黑"/>
      <charset val="134"/>
    </font>
    <font>
      <sz val="24"/>
      <name val="微软雅黑"/>
      <charset val="134"/>
    </font>
    <font>
      <sz val="12"/>
      <name val="SimSun"/>
      <charset val="134"/>
    </font>
    <font>
      <sz val="12"/>
      <name val="宋体"/>
      <charset val="134"/>
      <scheme val="major"/>
    </font>
    <font>
      <b/>
      <sz val="12"/>
      <name val="黑体"/>
      <charset val="134"/>
    </font>
    <font>
      <sz val="12"/>
      <name val="黑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37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51" fillId="23" borderId="25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37" fillId="10" borderId="23" applyNumberFormat="0" applyFon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7" borderId="21" applyNumberFormat="0" applyAlignment="0" applyProtection="0">
      <alignment vertical="center"/>
    </xf>
    <xf numFmtId="0" fontId="41" fillId="7" borderId="25" applyNumberFormat="0" applyAlignment="0" applyProtection="0">
      <alignment vertical="center"/>
    </xf>
    <xf numFmtId="0" fontId="52" fillId="27" borderId="27" applyNumberForma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</cellStyleXfs>
  <cellXfs count="19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49" fontId="2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9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9" xfId="0" applyFont="1" applyBorder="1" applyAlignment="1">
      <alignment horizontal="center" vertical="center" wrapText="1"/>
    </xf>
    <xf numFmtId="10" fontId="14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0" fontId="2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0" fontId="3" fillId="0" borderId="18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/>
    <xf numFmtId="9" fontId="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/>
    <xf numFmtId="0" fontId="24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9" fontId="25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58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20" fillId="0" borderId="14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70AD46"/>
      <color rgb="0092D050"/>
      <color rgb="0070AD47"/>
      <color rgb="0000B05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12"/>
  <sheetViews>
    <sheetView tabSelected="1" zoomScale="50" zoomScaleNormal="50" workbookViewId="0">
      <pane xSplit="2" ySplit="3" topLeftCell="C130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.14285714285714" defaultRowHeight="14.25"/>
  <cols>
    <col min="1" max="1" width="34.2857142857143" style="141" customWidth="1"/>
    <col min="2" max="2" width="9.14285714285714" style="137"/>
    <col min="3" max="3" width="15.5714285714286" style="142" customWidth="1"/>
    <col min="4" max="4" width="15.8571428571429" style="142" customWidth="1"/>
    <col min="5" max="6" width="16.2857142857143" style="142" customWidth="1"/>
    <col min="7" max="8" width="15.5714285714286" style="142" customWidth="1"/>
    <col min="9" max="10" width="15.8571428571429" style="142" customWidth="1"/>
    <col min="11" max="11" width="16.2857142857143" style="142" customWidth="1"/>
    <col min="12" max="12" width="16.1428571428571" style="142" customWidth="1"/>
    <col min="13" max="15" width="16" style="142" customWidth="1"/>
    <col min="16" max="16" width="15.5714285714286" style="142" customWidth="1"/>
    <col min="17" max="17" width="15.7142857142857" style="142" customWidth="1"/>
    <col min="18" max="18" width="15.4285714285714" style="142" customWidth="1"/>
    <col min="19" max="19" width="15.8571428571429" style="142" customWidth="1"/>
    <col min="20" max="20" width="15.5714285714286" style="142" customWidth="1"/>
    <col min="21" max="21" width="14.5714285714286" style="142" customWidth="1"/>
    <col min="22" max="22" width="14.2857142857143" style="142" customWidth="1"/>
    <col min="23" max="23" width="15.5714285714286" style="142" customWidth="1"/>
    <col min="24" max="24" width="16.1428571428571" style="142" customWidth="1"/>
    <col min="25" max="25" width="15.8571428571429" style="142" customWidth="1"/>
    <col min="26" max="26" width="15.4285714285714" style="142" customWidth="1"/>
    <col min="27" max="27" width="15" style="142" customWidth="1"/>
    <col min="28" max="28" width="15.7142857142857" style="142" customWidth="1"/>
    <col min="29" max="29" width="13.7142857142857" style="142" customWidth="1"/>
    <col min="30" max="30" width="14.1428571428571" style="142" customWidth="1"/>
    <col min="31" max="31" width="16.5714285714286" style="143" customWidth="1"/>
    <col min="32" max="32" width="22.1428571428571" style="143" customWidth="1"/>
    <col min="33" max="33" width="9.14285714285714" style="137"/>
    <col min="34" max="34" width="17.4285714285714" style="144" customWidth="1"/>
    <col min="35" max="36" width="17.4285714285714" style="139" customWidth="1"/>
    <col min="37" max="50" width="9.14285714285714" style="139"/>
    <col min="51" max="51" width="9.14285714285714" style="145"/>
    <col min="52" max="16384" width="9.14285714285714" style="137"/>
  </cols>
  <sheetData>
    <row r="1" ht="68.1" customHeight="1" spans="1:3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57"/>
      <c r="AE1" s="158"/>
    </row>
    <row r="2" ht="30" customHeight="1" spans="1:34">
      <c r="A2" s="148" t="s">
        <v>1</v>
      </c>
      <c r="B2" s="149" t="s">
        <v>2</v>
      </c>
      <c r="C2" s="149" t="s">
        <v>3</v>
      </c>
      <c r="D2" s="149"/>
      <c r="E2" s="149"/>
      <c r="F2" s="149"/>
      <c r="G2" s="150" t="s">
        <v>4</v>
      </c>
      <c r="H2" s="151"/>
      <c r="I2" s="151"/>
      <c r="J2" s="156"/>
      <c r="K2" s="150" t="s">
        <v>5</v>
      </c>
      <c r="L2" s="151"/>
      <c r="M2" s="151"/>
      <c r="N2" s="156"/>
      <c r="O2" s="150" t="s">
        <v>6</v>
      </c>
      <c r="P2" s="151"/>
      <c r="Q2" s="151"/>
      <c r="R2" s="156"/>
      <c r="S2" s="149" t="s">
        <v>7</v>
      </c>
      <c r="T2" s="149"/>
      <c r="U2" s="149"/>
      <c r="V2" s="149"/>
      <c r="W2" s="149" t="s">
        <v>8</v>
      </c>
      <c r="X2" s="149"/>
      <c r="Y2" s="149"/>
      <c r="Z2" s="149"/>
      <c r="AA2" s="149" t="s">
        <v>9</v>
      </c>
      <c r="AB2" s="149"/>
      <c r="AC2" s="149"/>
      <c r="AD2" s="149"/>
      <c r="AE2" s="143" t="s">
        <v>10</v>
      </c>
      <c r="AF2" s="143" t="s">
        <v>11</v>
      </c>
      <c r="AG2" s="137" t="s">
        <v>12</v>
      </c>
      <c r="AH2" s="144" t="s">
        <v>13</v>
      </c>
    </row>
    <row r="3" ht="30" customHeight="1" spans="1:30">
      <c r="A3" s="148"/>
      <c r="B3" s="149"/>
      <c r="C3" s="149" t="s">
        <v>14</v>
      </c>
      <c r="D3" s="149" t="s">
        <v>15</v>
      </c>
      <c r="E3" s="152" t="s">
        <v>16</v>
      </c>
      <c r="F3" s="149" t="s">
        <v>17</v>
      </c>
      <c r="G3" s="149" t="s">
        <v>14</v>
      </c>
      <c r="H3" s="152" t="s">
        <v>15</v>
      </c>
      <c r="I3" s="149" t="s">
        <v>16</v>
      </c>
      <c r="J3" s="149" t="s">
        <v>17</v>
      </c>
      <c r="K3" s="149" t="s">
        <v>14</v>
      </c>
      <c r="L3" s="149" t="s">
        <v>15</v>
      </c>
      <c r="M3" s="149" t="s">
        <v>16</v>
      </c>
      <c r="N3" s="152" t="s">
        <v>17</v>
      </c>
      <c r="O3" s="149" t="s">
        <v>14</v>
      </c>
      <c r="P3" s="152" t="s">
        <v>15</v>
      </c>
      <c r="Q3" s="149" t="s">
        <v>16</v>
      </c>
      <c r="R3" s="149" t="s">
        <v>17</v>
      </c>
      <c r="S3" s="149" t="s">
        <v>14</v>
      </c>
      <c r="T3" s="149" t="s">
        <v>15</v>
      </c>
      <c r="U3" s="149" t="s">
        <v>16</v>
      </c>
      <c r="V3" s="149" t="s">
        <v>17</v>
      </c>
      <c r="W3" s="149" t="s">
        <v>14</v>
      </c>
      <c r="X3" s="149" t="s">
        <v>15</v>
      </c>
      <c r="Y3" s="152" t="s">
        <v>16</v>
      </c>
      <c r="Z3" s="152" t="s">
        <v>17</v>
      </c>
      <c r="AA3" s="149" t="s">
        <v>14</v>
      </c>
      <c r="AB3" s="152" t="s">
        <v>15</v>
      </c>
      <c r="AC3" s="149" t="s">
        <v>16</v>
      </c>
      <c r="AD3" s="152" t="s">
        <v>17</v>
      </c>
    </row>
    <row r="4" ht="99.95" customHeight="1" spans="1:33">
      <c r="A4" s="148" t="s">
        <v>18</v>
      </c>
      <c r="B4" s="149">
        <f>VLOOKUP(A4,Sheet1!$A$1:$B$263,2,FALSE)</f>
        <v>55</v>
      </c>
      <c r="C4" s="153"/>
      <c r="D4" s="153" t="s">
        <v>19</v>
      </c>
      <c r="E4" s="153" t="s">
        <v>20</v>
      </c>
      <c r="F4" s="153" t="s">
        <v>20</v>
      </c>
      <c r="G4" s="153" t="s">
        <v>21</v>
      </c>
      <c r="H4" s="153" t="s">
        <v>21</v>
      </c>
      <c r="I4" s="153"/>
      <c r="J4" s="153"/>
      <c r="K4" s="153"/>
      <c r="L4" s="153"/>
      <c r="M4" s="153"/>
      <c r="N4" s="153"/>
      <c r="O4" s="153" t="s">
        <v>22</v>
      </c>
      <c r="P4" s="153" t="s">
        <v>22</v>
      </c>
      <c r="Q4" s="153" t="s">
        <v>23</v>
      </c>
      <c r="R4" s="153" t="s">
        <v>23</v>
      </c>
      <c r="S4" s="153"/>
      <c r="T4" s="153"/>
      <c r="U4" s="153"/>
      <c r="V4" s="153"/>
      <c r="W4" s="153" t="s">
        <v>24</v>
      </c>
      <c r="X4" s="153" t="s">
        <v>24</v>
      </c>
      <c r="Y4" s="153" t="s">
        <v>25</v>
      </c>
      <c r="Z4" s="153" t="s">
        <v>25</v>
      </c>
      <c r="AA4" s="153"/>
      <c r="AB4" s="153"/>
      <c r="AC4" s="153"/>
      <c r="AD4" s="153"/>
      <c r="AE4" s="143">
        <f>2*COUNTA(C4:AD4)</f>
        <v>26</v>
      </c>
      <c r="AF4" s="143" t="s">
        <v>26</v>
      </c>
      <c r="AG4" s="149">
        <f>IF(ISNUMBER(FIND("五年",#REF!)),5,3)</f>
        <v>3</v>
      </c>
    </row>
    <row r="5" s="136" customFormat="1" ht="99.95" customHeight="1" spans="1:51">
      <c r="A5" s="148" t="s">
        <v>27</v>
      </c>
      <c r="B5" s="149">
        <f>VLOOKUP(A5,Sheet1!$A$1:$B$263,2,FALSE)</f>
        <v>51</v>
      </c>
      <c r="C5" s="153" t="s">
        <v>22</v>
      </c>
      <c r="D5" s="153" t="s">
        <v>22</v>
      </c>
      <c r="E5" s="153" t="s">
        <v>19</v>
      </c>
      <c r="F5" s="153"/>
      <c r="G5" s="153" t="s">
        <v>28</v>
      </c>
      <c r="H5" s="153" t="s">
        <v>28</v>
      </c>
      <c r="I5" s="153"/>
      <c r="J5" s="153"/>
      <c r="K5" s="153" t="s">
        <v>22</v>
      </c>
      <c r="L5" s="153" t="s">
        <v>22</v>
      </c>
      <c r="M5" s="153" t="s">
        <v>29</v>
      </c>
      <c r="N5" s="153" t="s">
        <v>29</v>
      </c>
      <c r="O5" s="153"/>
      <c r="P5" s="153"/>
      <c r="Q5" s="153"/>
      <c r="R5" s="154"/>
      <c r="S5" s="153" t="s">
        <v>24</v>
      </c>
      <c r="T5" s="153" t="s">
        <v>24</v>
      </c>
      <c r="U5" s="153"/>
      <c r="V5" s="153"/>
      <c r="W5" s="153"/>
      <c r="X5" s="153"/>
      <c r="Y5" s="153"/>
      <c r="Z5" s="153"/>
      <c r="AA5" s="153" t="s">
        <v>30</v>
      </c>
      <c r="AB5" s="153" t="s">
        <v>30</v>
      </c>
      <c r="AC5" s="153"/>
      <c r="AD5" s="153"/>
      <c r="AE5" s="143">
        <f t="shared" ref="AE5:AE36" si="0">2*COUNTA(C5:AD5)</f>
        <v>26</v>
      </c>
      <c r="AF5" s="143" t="s">
        <v>26</v>
      </c>
      <c r="AG5" s="149">
        <f>IF(ISNUMBER(FIND("五年",#REF!)),5,3)</f>
        <v>3</v>
      </c>
      <c r="AH5" s="144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61"/>
    </row>
    <row r="6" s="136" customFormat="1" ht="99.95" customHeight="1" spans="1:51">
      <c r="A6" s="148" t="s">
        <v>31</v>
      </c>
      <c r="B6" s="149">
        <f>VLOOKUP(A6,Sheet1!$A$1:$B$263,2,FALSE)</f>
        <v>50</v>
      </c>
      <c r="C6" s="153"/>
      <c r="D6" s="153"/>
      <c r="E6" s="153"/>
      <c r="F6" s="153" t="s">
        <v>19</v>
      </c>
      <c r="G6" s="153"/>
      <c r="H6" s="153"/>
      <c r="I6" s="153" t="s">
        <v>32</v>
      </c>
      <c r="J6" s="153" t="s">
        <v>32</v>
      </c>
      <c r="K6" s="153" t="s">
        <v>33</v>
      </c>
      <c r="L6" s="153" t="s">
        <v>33</v>
      </c>
      <c r="M6" s="154"/>
      <c r="N6" s="154"/>
      <c r="O6" s="153" t="s">
        <v>24</v>
      </c>
      <c r="P6" s="153" t="s">
        <v>24</v>
      </c>
      <c r="Q6" s="153" t="s">
        <v>34</v>
      </c>
      <c r="R6" s="153" t="s">
        <v>34</v>
      </c>
      <c r="S6" s="153" t="s">
        <v>35</v>
      </c>
      <c r="T6" s="153" t="s">
        <v>35</v>
      </c>
      <c r="U6" s="153"/>
      <c r="V6" s="153"/>
      <c r="W6" s="153" t="s">
        <v>36</v>
      </c>
      <c r="X6" s="153" t="s">
        <v>36</v>
      </c>
      <c r="Y6" s="153"/>
      <c r="Z6" s="153"/>
      <c r="AA6" s="153"/>
      <c r="AB6" s="153"/>
      <c r="AC6" s="153"/>
      <c r="AD6" s="153"/>
      <c r="AE6" s="143">
        <f t="shared" si="0"/>
        <v>26</v>
      </c>
      <c r="AF6" s="143" t="s">
        <v>26</v>
      </c>
      <c r="AG6" s="149">
        <f>IF(ISNUMBER(FIND("五年",#REF!)),5,3)</f>
        <v>3</v>
      </c>
      <c r="AH6" s="144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61"/>
    </row>
    <row r="7" s="136" customFormat="1" ht="99.95" customHeight="1" spans="1:51">
      <c r="A7" s="148" t="s">
        <v>37</v>
      </c>
      <c r="B7" s="149">
        <f>VLOOKUP(A7,Sheet1!$A$1:$B$263,2,FALSE)</f>
        <v>47</v>
      </c>
      <c r="C7" s="154"/>
      <c r="D7" s="154"/>
      <c r="E7" s="153"/>
      <c r="F7" s="153"/>
      <c r="G7" s="153"/>
      <c r="H7" s="153" t="s">
        <v>19</v>
      </c>
      <c r="I7" s="154"/>
      <c r="J7" s="154"/>
      <c r="K7" s="153" t="s">
        <v>38</v>
      </c>
      <c r="L7" s="153" t="s">
        <v>38</v>
      </c>
      <c r="M7" s="153"/>
      <c r="N7" s="153"/>
      <c r="O7" s="153" t="s">
        <v>33</v>
      </c>
      <c r="P7" s="153" t="s">
        <v>33</v>
      </c>
      <c r="Q7" s="153" t="s">
        <v>24</v>
      </c>
      <c r="R7" s="153" t="s">
        <v>24</v>
      </c>
      <c r="S7" s="153" t="s">
        <v>39</v>
      </c>
      <c r="T7" s="153" t="s">
        <v>39</v>
      </c>
      <c r="U7" s="154"/>
      <c r="V7" s="153"/>
      <c r="W7" s="153"/>
      <c r="X7" s="153"/>
      <c r="Y7" s="153" t="s">
        <v>36</v>
      </c>
      <c r="Z7" s="153" t="s">
        <v>36</v>
      </c>
      <c r="AA7" s="153"/>
      <c r="AB7" s="153"/>
      <c r="AC7" s="153" t="s">
        <v>25</v>
      </c>
      <c r="AD7" s="153" t="s">
        <v>25</v>
      </c>
      <c r="AE7" s="143">
        <f t="shared" si="0"/>
        <v>26</v>
      </c>
      <c r="AF7" s="143" t="s">
        <v>26</v>
      </c>
      <c r="AG7" s="149">
        <f>IF(ISNUMBER(FIND("五年",#REF!)),5,3)</f>
        <v>3</v>
      </c>
      <c r="AH7" s="144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61"/>
    </row>
    <row r="8" s="136" customFormat="1" ht="126" customHeight="1" spans="1:51">
      <c r="A8" s="148" t="s">
        <v>40</v>
      </c>
      <c r="B8" s="149">
        <f>VLOOKUP(A8,Sheet1!$A$1:$B$263,2,FALSE)</f>
        <v>45</v>
      </c>
      <c r="C8" s="153"/>
      <c r="D8" s="153"/>
      <c r="E8" s="153"/>
      <c r="F8" s="154"/>
      <c r="G8" s="153"/>
      <c r="H8" s="153"/>
      <c r="I8" s="153" t="s">
        <v>19</v>
      </c>
      <c r="J8" s="153"/>
      <c r="K8" s="153" t="s">
        <v>41</v>
      </c>
      <c r="L8" s="153" t="s">
        <v>41</v>
      </c>
      <c r="M8" s="153" t="s">
        <v>42</v>
      </c>
      <c r="N8" s="153" t="s">
        <v>42</v>
      </c>
      <c r="O8" s="153" t="s">
        <v>43</v>
      </c>
      <c r="P8" s="153" t="s">
        <v>43</v>
      </c>
      <c r="Q8" s="153"/>
      <c r="R8" s="154"/>
      <c r="S8" s="153" t="s">
        <v>44</v>
      </c>
      <c r="T8" s="153" t="s">
        <v>44</v>
      </c>
      <c r="U8" s="153"/>
      <c r="V8" s="153"/>
      <c r="W8" s="153" t="s">
        <v>45</v>
      </c>
      <c r="X8" s="153" t="s">
        <v>45</v>
      </c>
      <c r="Y8" s="154"/>
      <c r="Z8" s="153"/>
      <c r="AA8" s="153" t="s">
        <v>24</v>
      </c>
      <c r="AB8" s="153" t="s">
        <v>24</v>
      </c>
      <c r="AC8" s="153"/>
      <c r="AD8" s="153"/>
      <c r="AE8" s="143">
        <f t="shared" si="0"/>
        <v>26</v>
      </c>
      <c r="AF8" s="143" t="s">
        <v>26</v>
      </c>
      <c r="AG8" s="149">
        <f>IF(ISNUMBER(FIND("五年",#REF!)),5,3)</f>
        <v>3</v>
      </c>
      <c r="AH8" s="144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61"/>
    </row>
    <row r="9" s="136" customFormat="1" ht="99.95" customHeight="1" spans="1:51">
      <c r="A9" s="148" t="s">
        <v>46</v>
      </c>
      <c r="B9" s="149">
        <f>VLOOKUP(A9,Sheet1!$A$1:$B$263,2,FALSE)</f>
        <v>48</v>
      </c>
      <c r="C9" s="154"/>
      <c r="D9" s="154"/>
      <c r="E9" s="153" t="s">
        <v>47</v>
      </c>
      <c r="F9" s="153"/>
      <c r="G9" s="153" t="s">
        <v>48</v>
      </c>
      <c r="H9" s="153" t="s">
        <v>48</v>
      </c>
      <c r="I9" s="153" t="s">
        <v>49</v>
      </c>
      <c r="J9" s="153" t="s">
        <v>49</v>
      </c>
      <c r="K9" s="154"/>
      <c r="L9" s="153"/>
      <c r="M9" s="153"/>
      <c r="N9" s="153"/>
      <c r="O9" s="153" t="s">
        <v>50</v>
      </c>
      <c r="P9" s="153" t="s">
        <v>50</v>
      </c>
      <c r="Q9" s="153"/>
      <c r="R9" s="153"/>
      <c r="S9" s="153" t="s">
        <v>51</v>
      </c>
      <c r="T9" s="153" t="s">
        <v>51</v>
      </c>
      <c r="U9" s="153"/>
      <c r="V9" s="153"/>
      <c r="W9" s="153" t="s">
        <v>52</v>
      </c>
      <c r="X9" s="153" t="s">
        <v>52</v>
      </c>
      <c r="Y9" s="153" t="s">
        <v>53</v>
      </c>
      <c r="Z9" s="153"/>
      <c r="AA9" s="154"/>
      <c r="AB9" s="154"/>
      <c r="AC9" s="153"/>
      <c r="AD9" s="153"/>
      <c r="AE9" s="143">
        <f t="shared" si="0"/>
        <v>24</v>
      </c>
      <c r="AF9" s="143" t="s">
        <v>26</v>
      </c>
      <c r="AG9" s="149">
        <f>IF(ISNUMBER(FIND("五年",#REF!)),5,3)</f>
        <v>3</v>
      </c>
      <c r="AH9" s="144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1"/>
    </row>
    <row r="10" s="136" customFormat="1" ht="99.95" customHeight="1" spans="1:51">
      <c r="A10" s="148" t="s">
        <v>54</v>
      </c>
      <c r="B10" s="149">
        <f>VLOOKUP(A10,Sheet1!$A$1:$B$263,2,FALSE)</f>
        <v>45</v>
      </c>
      <c r="C10" s="154"/>
      <c r="D10" s="154"/>
      <c r="E10" s="153"/>
      <c r="F10" s="153" t="s">
        <v>47</v>
      </c>
      <c r="G10" s="153" t="s">
        <v>51</v>
      </c>
      <c r="H10" s="153" t="s">
        <v>51</v>
      </c>
      <c r="I10" s="153" t="s">
        <v>48</v>
      </c>
      <c r="J10" s="153" t="s">
        <v>48</v>
      </c>
      <c r="K10" s="153"/>
      <c r="L10" s="153"/>
      <c r="M10" s="153" t="s">
        <v>55</v>
      </c>
      <c r="N10" s="153" t="s">
        <v>55</v>
      </c>
      <c r="O10" s="153" t="s">
        <v>56</v>
      </c>
      <c r="P10" s="153" t="s">
        <v>56</v>
      </c>
      <c r="Q10" s="153"/>
      <c r="R10" s="153"/>
      <c r="S10" s="154"/>
      <c r="T10" s="154"/>
      <c r="U10" s="153"/>
      <c r="V10" s="154"/>
      <c r="W10" s="153"/>
      <c r="X10" s="154"/>
      <c r="Y10" s="153"/>
      <c r="Z10" s="153" t="s">
        <v>53</v>
      </c>
      <c r="AA10" s="153" t="s">
        <v>57</v>
      </c>
      <c r="AB10" s="153" t="s">
        <v>58</v>
      </c>
      <c r="AC10" s="154"/>
      <c r="AD10" s="153"/>
      <c r="AE10" s="143">
        <f t="shared" si="0"/>
        <v>24</v>
      </c>
      <c r="AF10" s="143" t="s">
        <v>26</v>
      </c>
      <c r="AG10" s="149">
        <f>IF(ISNUMBER(FIND("五年",#REF!)),5,3)</f>
        <v>3</v>
      </c>
      <c r="AH10" s="144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61"/>
    </row>
    <row r="11" s="136" customFormat="1" ht="99.95" customHeight="1" spans="1:51">
      <c r="A11" s="148" t="s">
        <v>59</v>
      </c>
      <c r="B11" s="149">
        <f>VLOOKUP(A11,Sheet1!$A$1:$B$263,2,FALSE)</f>
        <v>47</v>
      </c>
      <c r="C11" s="153" t="s">
        <v>60</v>
      </c>
      <c r="D11" s="153" t="s">
        <v>60</v>
      </c>
      <c r="E11" s="153" t="s">
        <v>50</v>
      </c>
      <c r="F11" s="153" t="s">
        <v>50</v>
      </c>
      <c r="G11" s="153"/>
      <c r="H11" s="153"/>
      <c r="I11" s="153" t="s">
        <v>47</v>
      </c>
      <c r="J11" s="153"/>
      <c r="K11" s="153" t="s">
        <v>48</v>
      </c>
      <c r="L11" s="153" t="s">
        <v>48</v>
      </c>
      <c r="M11" s="153" t="s">
        <v>61</v>
      </c>
      <c r="N11" s="153" t="s">
        <v>61</v>
      </c>
      <c r="O11" s="153"/>
      <c r="P11" s="153"/>
      <c r="Q11" s="153" t="s">
        <v>62</v>
      </c>
      <c r="R11" s="153"/>
      <c r="S11" s="153" t="s">
        <v>63</v>
      </c>
      <c r="T11" s="153" t="s">
        <v>63</v>
      </c>
      <c r="U11" s="153"/>
      <c r="V11" s="153"/>
      <c r="W11" s="153"/>
      <c r="X11" s="153"/>
      <c r="Y11" s="154"/>
      <c r="Z11" s="154"/>
      <c r="AA11" s="153"/>
      <c r="AB11" s="153"/>
      <c r="AC11" s="153"/>
      <c r="AD11" s="153"/>
      <c r="AE11" s="143">
        <f t="shared" si="0"/>
        <v>24</v>
      </c>
      <c r="AF11" s="143" t="s">
        <v>26</v>
      </c>
      <c r="AG11" s="149">
        <f>IF(ISNUMBER(FIND("五年",#REF!)),5,3)</f>
        <v>3</v>
      </c>
      <c r="AH11" s="144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61"/>
    </row>
    <row r="12" s="136" customFormat="1" ht="99.95" customHeight="1" spans="1:51">
      <c r="A12" s="148" t="s">
        <v>64</v>
      </c>
      <c r="B12" s="149">
        <f>VLOOKUP(A12,Sheet1!$A$1:$B$263,2,FALSE)</f>
        <v>46</v>
      </c>
      <c r="C12" s="154"/>
      <c r="D12" s="153"/>
      <c r="E12" s="153"/>
      <c r="F12" s="153"/>
      <c r="G12" s="153"/>
      <c r="H12" s="153"/>
      <c r="I12" s="153" t="s">
        <v>65</v>
      </c>
      <c r="J12" s="153" t="s">
        <v>47</v>
      </c>
      <c r="K12" s="153" t="s">
        <v>66</v>
      </c>
      <c r="L12" s="153" t="s">
        <v>66</v>
      </c>
      <c r="M12" s="153" t="s">
        <v>48</v>
      </c>
      <c r="N12" s="153" t="s">
        <v>48</v>
      </c>
      <c r="O12" s="154"/>
      <c r="P12" s="153"/>
      <c r="Q12" s="153" t="s">
        <v>67</v>
      </c>
      <c r="R12" s="153" t="s">
        <v>67</v>
      </c>
      <c r="S12" s="153"/>
      <c r="T12" s="153"/>
      <c r="U12" s="153"/>
      <c r="V12" s="153"/>
      <c r="W12" s="153"/>
      <c r="X12" s="153"/>
      <c r="Y12" s="154"/>
      <c r="Z12" s="153"/>
      <c r="AA12" s="153" t="s">
        <v>68</v>
      </c>
      <c r="AB12" s="153" t="s">
        <v>68</v>
      </c>
      <c r="AC12" s="153" t="s">
        <v>69</v>
      </c>
      <c r="AD12" s="153" t="s">
        <v>69</v>
      </c>
      <c r="AE12" s="143">
        <f t="shared" si="0"/>
        <v>24</v>
      </c>
      <c r="AF12" s="143" t="s">
        <v>26</v>
      </c>
      <c r="AG12" s="149">
        <f>IF(ISNUMBER(FIND("五年",#REF!)),5,3)</f>
        <v>3</v>
      </c>
      <c r="AH12" s="144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61"/>
    </row>
    <row r="13" s="136" customFormat="1" ht="99.95" customHeight="1" spans="1:51">
      <c r="A13" s="148" t="s">
        <v>70</v>
      </c>
      <c r="B13" s="149">
        <f>VLOOKUP(A13,Sheet1!$A$1:$B$263,2,FALSE)</f>
        <v>55</v>
      </c>
      <c r="C13" s="153"/>
      <c r="D13" s="153" t="s">
        <v>71</v>
      </c>
      <c r="E13" s="153" t="s">
        <v>72</v>
      </c>
      <c r="F13" s="153" t="s">
        <v>72</v>
      </c>
      <c r="G13" s="153" t="s">
        <v>73</v>
      </c>
      <c r="H13" s="153" t="s">
        <v>73</v>
      </c>
      <c r="I13" s="154"/>
      <c r="J13" s="154"/>
      <c r="K13" s="153" t="s">
        <v>74</v>
      </c>
      <c r="L13" s="153" t="s">
        <v>74</v>
      </c>
      <c r="M13" s="153" t="s">
        <v>73</v>
      </c>
      <c r="O13" s="153" t="s">
        <v>75</v>
      </c>
      <c r="P13" s="153" t="s">
        <v>75</v>
      </c>
      <c r="Q13" s="153" t="s">
        <v>76</v>
      </c>
      <c r="R13" s="153" t="s">
        <v>76</v>
      </c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43">
        <f t="shared" si="0"/>
        <v>24</v>
      </c>
      <c r="AF13" s="143" t="s">
        <v>26</v>
      </c>
      <c r="AG13" s="149">
        <f>IF(ISNUMBER(FIND("五年",#REF!)),5,3)</f>
        <v>3</v>
      </c>
      <c r="AH13" s="144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1"/>
    </row>
    <row r="14" s="136" customFormat="1" ht="99.95" customHeight="1" spans="1:51">
      <c r="A14" s="148" t="s">
        <v>77</v>
      </c>
      <c r="B14" s="149">
        <f>VLOOKUP(A14,Sheet1!$A$1:$B$263,2,FALSE)</f>
        <v>48</v>
      </c>
      <c r="C14" s="153" t="s">
        <v>78</v>
      </c>
      <c r="D14" s="153" t="s">
        <v>78</v>
      </c>
      <c r="E14" s="153" t="s">
        <v>71</v>
      </c>
      <c r="F14" s="154"/>
      <c r="G14" s="153" t="s">
        <v>79</v>
      </c>
      <c r="H14" s="153" t="s">
        <v>79</v>
      </c>
      <c r="I14" s="153"/>
      <c r="J14" s="153" t="s">
        <v>80</v>
      </c>
      <c r="K14" s="153" t="s">
        <v>81</v>
      </c>
      <c r="L14" s="153" t="s">
        <v>81</v>
      </c>
      <c r="M14" s="154"/>
      <c r="N14" s="153"/>
      <c r="O14" s="153" t="s">
        <v>82</v>
      </c>
      <c r="P14" s="153" t="s">
        <v>82</v>
      </c>
      <c r="Q14" s="153"/>
      <c r="R14" s="153"/>
      <c r="S14" s="153" t="s">
        <v>83</v>
      </c>
      <c r="T14" s="153" t="s">
        <v>83</v>
      </c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43">
        <f t="shared" si="0"/>
        <v>24</v>
      </c>
      <c r="AF14" s="143" t="s">
        <v>26</v>
      </c>
      <c r="AG14" s="149">
        <f>IF(ISNUMBER(FIND("五年",#REF!)),5,3)</f>
        <v>3</v>
      </c>
      <c r="AH14" s="144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61"/>
    </row>
    <row r="15" s="136" customFormat="1" ht="99.95" customHeight="1" spans="1:51">
      <c r="A15" s="148" t="s">
        <v>84</v>
      </c>
      <c r="B15" s="149">
        <f>VLOOKUP(A15,Sheet1!$A$1:$B$263,2,FALSE)</f>
        <v>50</v>
      </c>
      <c r="C15" s="153" t="s">
        <v>85</v>
      </c>
      <c r="D15" s="153" t="s">
        <v>85</v>
      </c>
      <c r="E15" s="153" t="s">
        <v>78</v>
      </c>
      <c r="F15" s="153" t="s">
        <v>71</v>
      </c>
      <c r="G15" s="153" t="s">
        <v>78</v>
      </c>
      <c r="H15" s="153" t="s">
        <v>78</v>
      </c>
      <c r="I15" s="153" t="s">
        <v>86</v>
      </c>
      <c r="J15" s="153" t="s">
        <v>86</v>
      </c>
      <c r="K15" s="153" t="s">
        <v>87</v>
      </c>
      <c r="L15" s="153" t="s">
        <v>87</v>
      </c>
      <c r="M15" s="153" t="s">
        <v>81</v>
      </c>
      <c r="N15" s="153" t="s">
        <v>81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43">
        <f t="shared" si="0"/>
        <v>24</v>
      </c>
      <c r="AF15" s="143" t="s">
        <v>26</v>
      </c>
      <c r="AG15" s="149">
        <f>IF(ISNUMBER(FIND("五年",#REF!)),5,3)</f>
        <v>3</v>
      </c>
      <c r="AH15" s="144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61"/>
    </row>
    <row r="16" s="136" customFormat="1" ht="99.95" customHeight="1" spans="1:51">
      <c r="A16" s="148" t="s">
        <v>88</v>
      </c>
      <c r="B16" s="149">
        <f>VLOOKUP(A16,Sheet1!$A$1:$B$263,2,FALSE)</f>
        <v>49</v>
      </c>
      <c r="C16" s="153" t="s">
        <v>86</v>
      </c>
      <c r="D16" s="153" t="s">
        <v>86</v>
      </c>
      <c r="E16" s="153" t="s">
        <v>85</v>
      </c>
      <c r="F16" s="153" t="s">
        <v>85</v>
      </c>
      <c r="G16" s="153"/>
      <c r="H16" s="153" t="s">
        <v>71</v>
      </c>
      <c r="I16" s="153" t="s">
        <v>80</v>
      </c>
      <c r="J16" s="153"/>
      <c r="K16" s="153" t="s">
        <v>80</v>
      </c>
      <c r="L16" s="153" t="s">
        <v>80</v>
      </c>
      <c r="M16" s="153"/>
      <c r="N16" s="153"/>
      <c r="O16" s="153" t="s">
        <v>89</v>
      </c>
      <c r="P16" s="153" t="s">
        <v>89</v>
      </c>
      <c r="Q16" s="153" t="s">
        <v>90</v>
      </c>
      <c r="R16" s="153" t="s">
        <v>90</v>
      </c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43">
        <f t="shared" si="0"/>
        <v>24</v>
      </c>
      <c r="AF16" s="143" t="s">
        <v>26</v>
      </c>
      <c r="AG16" s="149">
        <f>IF(ISNUMBER(FIND("五年",#REF!)),5,3)</f>
        <v>3</v>
      </c>
      <c r="AH16" s="144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61"/>
    </row>
    <row r="17" s="136" customFormat="1" ht="99.95" customHeight="1" spans="1:51">
      <c r="A17" s="148" t="s">
        <v>91</v>
      </c>
      <c r="B17" s="149">
        <f>VLOOKUP(A17,Sheet1!$A$1:$B$263,2,FALSE)</f>
        <v>43</v>
      </c>
      <c r="C17" s="153" t="s">
        <v>92</v>
      </c>
      <c r="E17" s="153" t="s">
        <v>93</v>
      </c>
      <c r="F17" s="153"/>
      <c r="G17" s="153"/>
      <c r="H17" s="153"/>
      <c r="I17" s="153" t="s">
        <v>94</v>
      </c>
      <c r="J17" s="153"/>
      <c r="K17" s="153" t="s">
        <v>95</v>
      </c>
      <c r="L17" s="153" t="s">
        <v>96</v>
      </c>
      <c r="M17" s="153" t="s">
        <v>97</v>
      </c>
      <c r="N17" s="153" t="s">
        <v>97</v>
      </c>
      <c r="O17" s="153"/>
      <c r="P17" s="153"/>
      <c r="Q17" s="153"/>
      <c r="R17" s="153"/>
      <c r="S17" s="153" t="s">
        <v>98</v>
      </c>
      <c r="T17" s="153"/>
      <c r="U17" s="153"/>
      <c r="V17" s="153"/>
      <c r="W17" s="153"/>
      <c r="X17" s="153"/>
      <c r="Y17" s="153"/>
      <c r="Z17" s="153"/>
      <c r="AA17" s="153" t="s">
        <v>99</v>
      </c>
      <c r="AB17" s="153" t="s">
        <v>99</v>
      </c>
      <c r="AC17" s="153" t="s">
        <v>100</v>
      </c>
      <c r="AD17" s="153" t="s">
        <v>100</v>
      </c>
      <c r="AE17" s="143">
        <f t="shared" si="0"/>
        <v>24</v>
      </c>
      <c r="AF17" s="143" t="s">
        <v>26</v>
      </c>
      <c r="AG17" s="149">
        <v>5</v>
      </c>
      <c r="AH17" s="144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61"/>
    </row>
    <row r="18" s="136" customFormat="1" ht="99.95" customHeight="1" spans="1:51">
      <c r="A18" s="148" t="s">
        <v>101</v>
      </c>
      <c r="B18" s="149">
        <f>VLOOKUP(A18,Sheet1!$A$1:$B$263,2,FALSE)</f>
        <v>43</v>
      </c>
      <c r="C18" s="153" t="s">
        <v>102</v>
      </c>
      <c r="D18" s="153" t="s">
        <v>92</v>
      </c>
      <c r="E18" s="153" t="s">
        <v>103</v>
      </c>
      <c r="F18" s="153" t="s">
        <v>93</v>
      </c>
      <c r="G18" s="153"/>
      <c r="H18" s="153"/>
      <c r="I18" s="153"/>
      <c r="J18" s="153"/>
      <c r="K18" s="153"/>
      <c r="L18" s="153" t="s">
        <v>95</v>
      </c>
      <c r="M18" s="154"/>
      <c r="N18" s="154"/>
      <c r="O18" s="153" t="s">
        <v>99</v>
      </c>
      <c r="P18" s="153" t="s">
        <v>99</v>
      </c>
      <c r="S18" s="153"/>
      <c r="T18" s="153" t="s">
        <v>98</v>
      </c>
      <c r="U18" s="153"/>
      <c r="V18" s="153"/>
      <c r="W18" s="153"/>
      <c r="X18" s="153"/>
      <c r="Y18" s="153"/>
      <c r="Z18" s="153"/>
      <c r="AA18" s="153" t="s">
        <v>104</v>
      </c>
      <c r="AB18" s="153" t="s">
        <v>104</v>
      </c>
      <c r="AC18" s="153" t="s">
        <v>105</v>
      </c>
      <c r="AD18" s="153" t="s">
        <v>105</v>
      </c>
      <c r="AE18" s="143">
        <f t="shared" si="0"/>
        <v>24</v>
      </c>
      <c r="AF18" s="143" t="s">
        <v>26</v>
      </c>
      <c r="AG18" s="149">
        <v>5</v>
      </c>
      <c r="AH18" s="144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61"/>
    </row>
    <row r="19" s="136" customFormat="1" ht="99.95" customHeight="1" spans="1:51">
      <c r="A19" s="148" t="s">
        <v>106</v>
      </c>
      <c r="B19" s="149">
        <f>VLOOKUP(A19,Sheet1!$A$1:$B$263,2,FALSE)</f>
        <v>45</v>
      </c>
      <c r="C19" s="153"/>
      <c r="D19" s="153" t="s">
        <v>107</v>
      </c>
      <c r="E19" s="153" t="s">
        <v>92</v>
      </c>
      <c r="F19" s="153" t="s">
        <v>103</v>
      </c>
      <c r="G19" s="153"/>
      <c r="H19" s="153"/>
      <c r="I19" s="153" t="s">
        <v>93</v>
      </c>
      <c r="J19" s="153"/>
      <c r="K19" s="153" t="s">
        <v>108</v>
      </c>
      <c r="L19" s="153" t="s">
        <v>108</v>
      </c>
      <c r="N19" s="153" t="s">
        <v>95</v>
      </c>
      <c r="O19" s="153"/>
      <c r="P19" s="153"/>
      <c r="Q19" s="153"/>
      <c r="R19" s="153"/>
      <c r="S19" s="154"/>
      <c r="T19" s="153"/>
      <c r="U19" s="153"/>
      <c r="V19" s="153"/>
      <c r="W19" s="153" t="s">
        <v>109</v>
      </c>
      <c r="X19" s="153" t="s">
        <v>109</v>
      </c>
      <c r="Y19" s="153" t="s">
        <v>110</v>
      </c>
      <c r="Z19" s="153"/>
      <c r="AA19" s="154"/>
      <c r="AB19" s="154"/>
      <c r="AC19" s="153" t="s">
        <v>104</v>
      </c>
      <c r="AD19" s="153" t="s">
        <v>104</v>
      </c>
      <c r="AE19" s="143">
        <f t="shared" si="0"/>
        <v>24</v>
      </c>
      <c r="AF19" s="143" t="s">
        <v>26</v>
      </c>
      <c r="AG19" s="149">
        <v>5</v>
      </c>
      <c r="AH19" s="144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61"/>
    </row>
    <row r="20" ht="99.95" customHeight="1" spans="1:251">
      <c r="A20" s="148" t="s">
        <v>111</v>
      </c>
      <c r="B20" s="149">
        <f>VLOOKUP(A20,Sheet1!$A$1:$B$263,2,FALSE)</f>
        <v>41</v>
      </c>
      <c r="E20" s="153"/>
      <c r="F20" s="153"/>
      <c r="G20" s="153" t="s">
        <v>112</v>
      </c>
      <c r="H20" s="153" t="s">
        <v>112</v>
      </c>
      <c r="I20" s="153"/>
      <c r="J20" s="153"/>
      <c r="K20" s="153" t="s">
        <v>113</v>
      </c>
      <c r="L20" s="153" t="s">
        <v>113</v>
      </c>
      <c r="M20" s="153" t="s">
        <v>114</v>
      </c>
      <c r="N20" s="153" t="s">
        <v>114</v>
      </c>
      <c r="O20" s="153" t="s">
        <v>115</v>
      </c>
      <c r="P20" s="153"/>
      <c r="Q20" s="153" t="s">
        <v>116</v>
      </c>
      <c r="R20" s="153" t="s">
        <v>116</v>
      </c>
      <c r="S20" s="153"/>
      <c r="T20" s="153"/>
      <c r="U20" s="153"/>
      <c r="V20" s="153"/>
      <c r="W20" s="153"/>
      <c r="X20" s="153"/>
      <c r="AA20" s="153" t="s">
        <v>117</v>
      </c>
      <c r="AB20" s="153" t="s">
        <v>117</v>
      </c>
      <c r="AE20" s="143">
        <f t="shared" si="0"/>
        <v>22</v>
      </c>
      <c r="AF20" s="143" t="s">
        <v>26</v>
      </c>
      <c r="AG20" s="149">
        <v>5</v>
      </c>
      <c r="AH20" s="150" t="s">
        <v>118</v>
      </c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56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</row>
    <row r="21" ht="99.95" customHeight="1" spans="1:251">
      <c r="A21" s="148" t="s">
        <v>119</v>
      </c>
      <c r="B21" s="149">
        <f>VLOOKUP(A21,Sheet1!$A$1:$B$263,2,FALSE)</f>
        <v>37</v>
      </c>
      <c r="C21" s="153"/>
      <c r="E21" s="153" t="s">
        <v>120</v>
      </c>
      <c r="F21" s="153" t="s">
        <v>120</v>
      </c>
      <c r="G21" s="153" t="s">
        <v>116</v>
      </c>
      <c r="H21" s="153" t="s">
        <v>116</v>
      </c>
      <c r="I21" s="153"/>
      <c r="J21" s="153"/>
      <c r="K21" s="153"/>
      <c r="L21" s="153"/>
      <c r="M21" s="153"/>
      <c r="N21" s="153"/>
      <c r="O21" s="153"/>
      <c r="P21" s="153" t="s">
        <v>115</v>
      </c>
      <c r="Q21" s="153" t="s">
        <v>121</v>
      </c>
      <c r="R21" s="153" t="s">
        <v>121</v>
      </c>
      <c r="S21" s="153"/>
      <c r="T21" s="153"/>
      <c r="U21" s="153"/>
      <c r="V21" s="153"/>
      <c r="W21" s="153" t="s">
        <v>122</v>
      </c>
      <c r="X21" s="153" t="s">
        <v>122</v>
      </c>
      <c r="AC21" s="153" t="s">
        <v>117</v>
      </c>
      <c r="AD21" s="153" t="s">
        <v>117</v>
      </c>
      <c r="AE21" s="143">
        <f t="shared" si="0"/>
        <v>22</v>
      </c>
      <c r="AF21" s="143" t="s">
        <v>26</v>
      </c>
      <c r="AG21" s="149">
        <v>5</v>
      </c>
      <c r="AH21" s="150" t="s">
        <v>118</v>
      </c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56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</row>
    <row r="22" ht="99.95" customHeight="1" spans="1:251">
      <c r="A22" s="148" t="s">
        <v>123</v>
      </c>
      <c r="B22" s="149">
        <f>VLOOKUP(A22,Sheet1!$A$1:$B$263,2,FALSE)</f>
        <v>42</v>
      </c>
      <c r="C22" s="153" t="s">
        <v>124</v>
      </c>
      <c r="D22" s="155" t="s">
        <v>125</v>
      </c>
      <c r="E22" s="153" t="s">
        <v>126</v>
      </c>
      <c r="F22" s="153" t="s">
        <v>126</v>
      </c>
      <c r="G22" s="137"/>
      <c r="H22" s="153" t="s">
        <v>127</v>
      </c>
      <c r="I22" s="153"/>
      <c r="J22" s="153"/>
      <c r="K22" s="153" t="s">
        <v>128</v>
      </c>
      <c r="L22" s="153" t="s">
        <v>129</v>
      </c>
      <c r="M22" s="153" t="s">
        <v>130</v>
      </c>
      <c r="N22" s="153" t="s">
        <v>130</v>
      </c>
      <c r="P22" s="153" t="s">
        <v>131</v>
      </c>
      <c r="Q22" s="153"/>
      <c r="R22" s="153"/>
      <c r="S22" s="153" t="s">
        <v>132</v>
      </c>
      <c r="T22" s="153" t="s">
        <v>132</v>
      </c>
      <c r="U22" s="153"/>
      <c r="V22" s="153"/>
      <c r="W22" s="153" t="s">
        <v>133</v>
      </c>
      <c r="X22" s="153" t="s">
        <v>133</v>
      </c>
      <c r="Y22" s="137"/>
      <c r="Z22" s="153"/>
      <c r="AA22" s="153"/>
      <c r="AB22" s="153"/>
      <c r="AC22" s="153"/>
      <c r="AD22" s="153"/>
      <c r="AE22" s="143">
        <f t="shared" si="0"/>
        <v>28</v>
      </c>
      <c r="AF22" s="143" t="s">
        <v>134</v>
      </c>
      <c r="AG22" s="153">
        <f>IF(ISNUMBER(FIND("五年",#REF!)),5,3)</f>
        <v>3</v>
      </c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56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  <c r="IP22" s="149"/>
      <c r="IQ22" s="149"/>
    </row>
    <row r="23" ht="99.95" customHeight="1" spans="1:251">
      <c r="A23" s="148" t="s">
        <v>135</v>
      </c>
      <c r="B23" s="149">
        <f>VLOOKUP(A23,Sheet1!$A$1:$B$263,2,FALSE)</f>
        <v>42</v>
      </c>
      <c r="C23" s="153" t="s">
        <v>124</v>
      </c>
      <c r="D23" s="155" t="s">
        <v>125</v>
      </c>
      <c r="G23" s="153" t="s">
        <v>130</v>
      </c>
      <c r="H23" s="153" t="s">
        <v>130</v>
      </c>
      <c r="I23" s="153" t="s">
        <v>136</v>
      </c>
      <c r="J23" s="153" t="s">
        <v>136</v>
      </c>
      <c r="K23" s="153" t="s">
        <v>128</v>
      </c>
      <c r="L23" s="153"/>
      <c r="M23" s="153" t="s">
        <v>137</v>
      </c>
      <c r="N23" s="153" t="s">
        <v>137</v>
      </c>
      <c r="O23" s="137"/>
      <c r="Q23" s="153" t="s">
        <v>132</v>
      </c>
      <c r="R23" s="153" t="s">
        <v>132</v>
      </c>
      <c r="S23" s="153" t="s">
        <v>127</v>
      </c>
      <c r="T23" s="153"/>
      <c r="U23" s="153"/>
      <c r="V23" s="153"/>
      <c r="W23" s="153" t="s">
        <v>133</v>
      </c>
      <c r="X23" s="153" t="s">
        <v>133</v>
      </c>
      <c r="Y23" s="153"/>
      <c r="Z23" s="153"/>
      <c r="AA23" s="153"/>
      <c r="AB23" s="153"/>
      <c r="AC23" s="153"/>
      <c r="AD23" s="153"/>
      <c r="AE23" s="143">
        <f t="shared" si="0"/>
        <v>28</v>
      </c>
      <c r="AF23" s="143" t="s">
        <v>134</v>
      </c>
      <c r="AG23" s="153">
        <f>IF(ISNUMBER(FIND("五年",#REF!)),5,3)</f>
        <v>3</v>
      </c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56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</row>
    <row r="24" ht="99.95" customHeight="1" spans="1:251">
      <c r="A24" s="148" t="s">
        <v>138</v>
      </c>
      <c r="B24" s="149">
        <f>VLOOKUP(A24,Sheet1!$A$1:$B$263,2,FALSE)</f>
        <v>41</v>
      </c>
      <c r="C24" s="155" t="s">
        <v>125</v>
      </c>
      <c r="D24" s="153" t="s">
        <v>124</v>
      </c>
      <c r="E24" s="153" t="s">
        <v>137</v>
      </c>
      <c r="F24" s="153" t="s">
        <v>137</v>
      </c>
      <c r="G24" s="153" t="s">
        <v>133</v>
      </c>
      <c r="H24" s="153" t="s">
        <v>133</v>
      </c>
      <c r="I24" s="153" t="s">
        <v>132</v>
      </c>
      <c r="J24" s="153" t="s">
        <v>132</v>
      </c>
      <c r="K24" s="153"/>
      <c r="L24" s="153" t="s">
        <v>128</v>
      </c>
      <c r="M24" s="153" t="s">
        <v>126</v>
      </c>
      <c r="N24" s="153" t="s">
        <v>126</v>
      </c>
      <c r="O24" s="153" t="s">
        <v>130</v>
      </c>
      <c r="P24" s="153" t="s">
        <v>130</v>
      </c>
      <c r="Q24" s="153"/>
      <c r="R24" s="153"/>
      <c r="S24" s="137"/>
      <c r="T24" s="153" t="s">
        <v>127</v>
      </c>
      <c r="U24" s="153"/>
      <c r="V24" s="153"/>
      <c r="X24" s="153"/>
      <c r="Y24" s="137"/>
      <c r="Z24" s="137"/>
      <c r="AA24" s="153"/>
      <c r="AB24" s="153"/>
      <c r="AC24" s="153"/>
      <c r="AD24" s="153"/>
      <c r="AE24" s="143">
        <f t="shared" si="0"/>
        <v>28</v>
      </c>
      <c r="AF24" s="143" t="s">
        <v>134</v>
      </c>
      <c r="AG24" s="153">
        <f>IF(ISNUMBER(FIND("五年",#REF!)),5,3)</f>
        <v>3</v>
      </c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56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</row>
    <row r="25" ht="99.95" customHeight="1" spans="1:251">
      <c r="A25" s="148" t="s">
        <v>139</v>
      </c>
      <c r="B25" s="149">
        <f>VLOOKUP(A25,Sheet1!$A$1:$B$263,2,FALSE)</f>
        <v>41</v>
      </c>
      <c r="C25" s="155" t="s">
        <v>125</v>
      </c>
      <c r="D25" s="153" t="s">
        <v>124</v>
      </c>
      <c r="E25" s="153" t="s">
        <v>140</v>
      </c>
      <c r="F25" s="153"/>
      <c r="G25" s="153" t="s">
        <v>133</v>
      </c>
      <c r="H25" s="153" t="s">
        <v>133</v>
      </c>
      <c r="I25" s="137"/>
      <c r="K25" s="153" t="s">
        <v>129</v>
      </c>
      <c r="L25" s="153" t="s">
        <v>128</v>
      </c>
      <c r="M25" s="153" t="s">
        <v>132</v>
      </c>
      <c r="N25" s="153" t="s">
        <v>132</v>
      </c>
      <c r="O25" s="153" t="s">
        <v>131</v>
      </c>
      <c r="P25" s="137"/>
      <c r="Q25" s="153" t="s">
        <v>141</v>
      </c>
      <c r="R25" s="153" t="s">
        <v>141</v>
      </c>
      <c r="S25" s="153" t="s">
        <v>130</v>
      </c>
      <c r="T25" s="153" t="s">
        <v>130</v>
      </c>
      <c r="U25" s="153"/>
      <c r="V25" s="153"/>
      <c r="W25" s="153"/>
      <c r="Y25" s="153"/>
      <c r="Z25" s="153"/>
      <c r="AA25" s="153"/>
      <c r="AB25" s="153"/>
      <c r="AC25" s="153"/>
      <c r="AD25" s="153"/>
      <c r="AE25" s="143">
        <f t="shared" si="0"/>
        <v>28</v>
      </c>
      <c r="AF25" s="143" t="s">
        <v>134</v>
      </c>
      <c r="AG25" s="153">
        <f>IF(ISNUMBER(FIND("五年",#REF!)),5,3)</f>
        <v>3</v>
      </c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56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</row>
    <row r="26" ht="228.95" customHeight="1" spans="1:251">
      <c r="A26" s="148" t="s">
        <v>142</v>
      </c>
      <c r="B26" s="149">
        <f>VLOOKUP(A26,Sheet1!$A$1:$B$263,2,FALSE)</f>
        <v>47</v>
      </c>
      <c r="C26" s="153" t="s">
        <v>143</v>
      </c>
      <c r="D26" s="153" t="s">
        <v>144</v>
      </c>
      <c r="E26" s="153" t="s">
        <v>145</v>
      </c>
      <c r="F26" s="137"/>
      <c r="G26" s="153" t="s">
        <v>146</v>
      </c>
      <c r="H26" s="153" t="s">
        <v>147</v>
      </c>
      <c r="I26" s="153" t="s">
        <v>148</v>
      </c>
      <c r="J26" s="153" t="s">
        <v>148</v>
      </c>
      <c r="K26" s="153" t="s">
        <v>149</v>
      </c>
      <c r="L26" s="153" t="s">
        <v>149</v>
      </c>
      <c r="M26" s="153" t="s">
        <v>150</v>
      </c>
      <c r="N26" s="153" t="s">
        <v>151</v>
      </c>
      <c r="O26" s="153" t="s">
        <v>152</v>
      </c>
      <c r="P26" s="153" t="s">
        <v>153</v>
      </c>
      <c r="Q26" s="137"/>
      <c r="R26" s="153" t="s">
        <v>154</v>
      </c>
      <c r="S26" s="153" t="s">
        <v>152</v>
      </c>
      <c r="T26" s="153" t="s">
        <v>153</v>
      </c>
      <c r="U26" s="153"/>
      <c r="V26" s="153"/>
      <c r="W26" s="153" t="s">
        <v>149</v>
      </c>
      <c r="X26" s="153" t="s">
        <v>149</v>
      </c>
      <c r="Y26" s="153"/>
      <c r="Z26" s="153"/>
      <c r="AA26" s="153"/>
      <c r="AB26" s="153"/>
      <c r="AC26" s="153"/>
      <c r="AD26" s="153"/>
      <c r="AE26" s="143">
        <f t="shared" si="0"/>
        <v>36</v>
      </c>
      <c r="AF26" s="143" t="s">
        <v>134</v>
      </c>
      <c r="AG26" s="149">
        <f>IF(ISNUMBER(FIND("五年",#REF!)),5,3)</f>
        <v>3</v>
      </c>
      <c r="AH26" s="15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56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  <c r="IP26" s="149"/>
      <c r="IQ26" s="149"/>
    </row>
    <row r="27" ht="99.95" customHeight="1" spans="1:251">
      <c r="A27" s="148" t="s">
        <v>155</v>
      </c>
      <c r="B27" s="149">
        <f>VLOOKUP(A27,Sheet1!$A$1:$B$263,2,FALSE)</f>
        <v>39</v>
      </c>
      <c r="C27" s="153"/>
      <c r="D27" s="153" t="s">
        <v>156</v>
      </c>
      <c r="E27" s="153" t="s">
        <v>157</v>
      </c>
      <c r="F27" s="153" t="s">
        <v>145</v>
      </c>
      <c r="G27" s="155" t="s">
        <v>158</v>
      </c>
      <c r="H27" s="155" t="s">
        <v>158</v>
      </c>
      <c r="K27" s="137"/>
      <c r="L27" s="137"/>
      <c r="M27" s="155" t="s">
        <v>159</v>
      </c>
      <c r="N27" s="155" t="s">
        <v>159</v>
      </c>
      <c r="O27" s="153" t="s">
        <v>160</v>
      </c>
      <c r="P27" s="153" t="s">
        <v>160</v>
      </c>
      <c r="Q27" s="153" t="s">
        <v>161</v>
      </c>
      <c r="R27" s="153"/>
      <c r="S27" s="137"/>
      <c r="T27" s="137"/>
      <c r="U27" s="153"/>
      <c r="V27" s="153"/>
      <c r="W27" s="153"/>
      <c r="X27" s="153"/>
      <c r="Y27" s="153"/>
      <c r="Z27" s="153"/>
      <c r="AA27" s="153"/>
      <c r="AC27" s="153"/>
      <c r="AD27" s="153"/>
      <c r="AE27" s="143">
        <f t="shared" si="0"/>
        <v>20</v>
      </c>
      <c r="AF27" s="143" t="s">
        <v>134</v>
      </c>
      <c r="AG27" s="149">
        <f>IF(ISNUMBER(FIND("五年",#REF!)),5,3)</f>
        <v>3</v>
      </c>
      <c r="AH27" s="15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56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  <c r="IP27" s="149"/>
      <c r="IQ27" s="149"/>
    </row>
    <row r="28" ht="99.95" customHeight="1" spans="1:251">
      <c r="A28" s="148" t="s">
        <v>162</v>
      </c>
      <c r="B28" s="149">
        <f>VLOOKUP(A28,Sheet1!$A$1:$B$263,2,FALSE)</f>
        <v>37</v>
      </c>
      <c r="C28" s="153" t="s">
        <v>163</v>
      </c>
      <c r="D28" s="153" t="s">
        <v>163</v>
      </c>
      <c r="E28" s="153" t="s">
        <v>164</v>
      </c>
      <c r="F28" s="149" t="s">
        <v>165</v>
      </c>
      <c r="G28" s="153" t="s">
        <v>166</v>
      </c>
      <c r="H28" s="153" t="s">
        <v>166</v>
      </c>
      <c r="I28" s="153" t="s">
        <v>145</v>
      </c>
      <c r="J28" s="153"/>
      <c r="K28" s="153"/>
      <c r="L28" s="153"/>
      <c r="M28" s="153" t="s">
        <v>167</v>
      </c>
      <c r="N28" s="153" t="s">
        <v>167</v>
      </c>
      <c r="O28" s="153" t="s">
        <v>168</v>
      </c>
      <c r="P28" s="153" t="s">
        <v>168</v>
      </c>
      <c r="Q28" s="137"/>
      <c r="R28" s="153"/>
      <c r="S28" s="153" t="s">
        <v>169</v>
      </c>
      <c r="T28" s="153" t="s">
        <v>169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43">
        <f t="shared" si="0"/>
        <v>26</v>
      </c>
      <c r="AF28" s="143" t="s">
        <v>134</v>
      </c>
      <c r="AG28" s="149">
        <f>IF(ISNUMBER(FIND("五年",#REF!)),5,3)</f>
        <v>3</v>
      </c>
      <c r="AH28" s="15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56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  <c r="IM28" s="149"/>
      <c r="IN28" s="149"/>
      <c r="IO28" s="149"/>
      <c r="IP28" s="149"/>
      <c r="IQ28" s="149"/>
    </row>
    <row r="29" ht="99.95" customHeight="1" spans="1:251">
      <c r="A29" s="148" t="s">
        <v>170</v>
      </c>
      <c r="B29" s="149">
        <f>VLOOKUP(A29,Sheet1!$A$1:$B$263,2,FALSE)</f>
        <v>41</v>
      </c>
      <c r="C29" s="153" t="s">
        <v>171</v>
      </c>
      <c r="D29" s="153" t="s">
        <v>171</v>
      </c>
      <c r="E29" s="137"/>
      <c r="H29" s="153"/>
      <c r="J29" s="153"/>
      <c r="K29" s="155" t="s">
        <v>172</v>
      </c>
      <c r="L29" s="155" t="s">
        <v>173</v>
      </c>
      <c r="M29" s="153" t="s">
        <v>174</v>
      </c>
      <c r="N29" s="153" t="s">
        <v>174</v>
      </c>
      <c r="O29" s="153" t="s">
        <v>175</v>
      </c>
      <c r="P29" s="153" t="s">
        <v>175</v>
      </c>
      <c r="Q29" s="153" t="s">
        <v>47</v>
      </c>
      <c r="R29" s="153"/>
      <c r="S29" s="153" t="s">
        <v>176</v>
      </c>
      <c r="T29" s="153" t="s">
        <v>176</v>
      </c>
      <c r="U29" s="153"/>
      <c r="V29" s="153"/>
      <c r="X29" s="153"/>
      <c r="Y29" s="153"/>
      <c r="Z29" s="153"/>
      <c r="AA29" s="153"/>
      <c r="AC29" s="153"/>
      <c r="AD29" s="153"/>
      <c r="AE29" s="143">
        <f t="shared" si="0"/>
        <v>22</v>
      </c>
      <c r="AF29" s="143" t="s">
        <v>134</v>
      </c>
      <c r="AG29" s="149">
        <f>IF(ISNUMBER(FIND("五年",#REF!)),5,3)</f>
        <v>3</v>
      </c>
      <c r="AH29" s="15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56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  <c r="IP29" s="149"/>
      <c r="IQ29" s="149"/>
    </row>
    <row r="30" ht="99.95" customHeight="1" spans="1:251">
      <c r="A30" s="148" t="s">
        <v>177</v>
      </c>
      <c r="B30" s="149">
        <f>VLOOKUP(A30,Sheet1!$A$1:$B$263,2,FALSE)</f>
        <v>41</v>
      </c>
      <c r="C30" s="153" t="s">
        <v>178</v>
      </c>
      <c r="D30" s="153" t="s">
        <v>178</v>
      </c>
      <c r="E30" s="153" t="s">
        <v>175</v>
      </c>
      <c r="F30" s="153" t="s">
        <v>175</v>
      </c>
      <c r="G30" s="137"/>
      <c r="I30" s="153" t="s">
        <v>179</v>
      </c>
      <c r="J30" s="153" t="s">
        <v>145</v>
      </c>
      <c r="M30" s="153" t="s">
        <v>180</v>
      </c>
      <c r="N30" s="153" t="s">
        <v>180</v>
      </c>
      <c r="O30" s="153" t="s">
        <v>179</v>
      </c>
      <c r="Q30" s="153" t="s">
        <v>181</v>
      </c>
      <c r="R30" s="153" t="s">
        <v>181</v>
      </c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43">
        <f t="shared" si="0"/>
        <v>22</v>
      </c>
      <c r="AF30" s="143" t="s">
        <v>134</v>
      </c>
      <c r="AG30" s="149">
        <f>IF(ISNUMBER(FIND("五年",#REF!)),5,3)</f>
        <v>3</v>
      </c>
      <c r="AH30" s="15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56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  <c r="IF30" s="149"/>
      <c r="IG30" s="149"/>
      <c r="IH30" s="149"/>
      <c r="II30" s="149"/>
      <c r="IJ30" s="149"/>
      <c r="IK30" s="149"/>
      <c r="IL30" s="149"/>
      <c r="IM30" s="149"/>
      <c r="IN30" s="149"/>
      <c r="IO30" s="149"/>
      <c r="IP30" s="149"/>
      <c r="IQ30" s="149"/>
    </row>
    <row r="31" ht="99.95" customHeight="1" spans="1:251">
      <c r="A31" s="148" t="s">
        <v>182</v>
      </c>
      <c r="B31" s="149">
        <f>VLOOKUP(A31,Sheet1!$A$1:$B$263,2,FALSE)</f>
        <v>47</v>
      </c>
      <c r="C31" s="137"/>
      <c r="G31" s="137"/>
      <c r="H31" s="153" t="s">
        <v>179</v>
      </c>
      <c r="I31" s="153" t="s">
        <v>181</v>
      </c>
      <c r="J31" s="153" t="s">
        <v>181</v>
      </c>
      <c r="K31" s="153" t="s">
        <v>175</v>
      </c>
      <c r="L31" s="153" t="s">
        <v>175</v>
      </c>
      <c r="M31" s="153" t="s">
        <v>183</v>
      </c>
      <c r="O31" s="155" t="s">
        <v>184</v>
      </c>
      <c r="P31" s="155" t="s">
        <v>185</v>
      </c>
      <c r="R31" s="153" t="s">
        <v>145</v>
      </c>
      <c r="S31" s="153" t="s">
        <v>186</v>
      </c>
      <c r="T31" s="153" t="s">
        <v>186</v>
      </c>
      <c r="U31" s="153"/>
      <c r="V31" s="153"/>
      <c r="W31" s="153"/>
      <c r="X31" s="153"/>
      <c r="Y31" s="153"/>
      <c r="Z31" s="153"/>
      <c r="AA31" s="153"/>
      <c r="AC31" s="153"/>
      <c r="AD31" s="153"/>
      <c r="AE31" s="143">
        <f t="shared" si="0"/>
        <v>22</v>
      </c>
      <c r="AF31" s="143" t="s">
        <v>134</v>
      </c>
      <c r="AG31" s="149">
        <f>IF(ISNUMBER(FIND("五年",#REF!)),5,3)</f>
        <v>3</v>
      </c>
      <c r="AH31" s="15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56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</row>
    <row r="32" ht="99.95" customHeight="1" spans="1:251">
      <c r="A32" s="148" t="s">
        <v>187</v>
      </c>
      <c r="B32" s="149">
        <f>VLOOKUP(A32,Sheet1!$A$1:$B$263,2,FALSE)</f>
        <v>36</v>
      </c>
      <c r="D32" s="153" t="s">
        <v>188</v>
      </c>
      <c r="E32" s="153" t="s">
        <v>189</v>
      </c>
      <c r="F32" s="153" t="s">
        <v>189</v>
      </c>
      <c r="G32" s="153" t="s">
        <v>190</v>
      </c>
      <c r="H32" s="153" t="s">
        <v>190</v>
      </c>
      <c r="I32" s="153" t="s">
        <v>191</v>
      </c>
      <c r="J32" s="153" t="s">
        <v>191</v>
      </c>
      <c r="K32" s="153" t="s">
        <v>192</v>
      </c>
      <c r="L32" s="137"/>
      <c r="M32" s="153" t="s">
        <v>193</v>
      </c>
      <c r="N32" s="153" t="s">
        <v>193</v>
      </c>
      <c r="O32" s="137"/>
      <c r="P32" s="137"/>
      <c r="Q32" s="153" t="s">
        <v>145</v>
      </c>
      <c r="R32" s="137"/>
      <c r="S32" s="153"/>
      <c r="T32" s="153"/>
      <c r="U32" s="153"/>
      <c r="V32" s="153"/>
      <c r="W32" s="153"/>
      <c r="X32" s="153"/>
      <c r="Y32" s="153"/>
      <c r="Z32" s="153"/>
      <c r="AA32" s="153"/>
      <c r="AC32" s="153"/>
      <c r="AD32" s="153"/>
      <c r="AE32" s="143">
        <f t="shared" si="0"/>
        <v>22</v>
      </c>
      <c r="AF32" s="143" t="s">
        <v>134</v>
      </c>
      <c r="AG32" s="149">
        <f>IF(ISNUMBER(FIND("五年",#REF!)),5,3)</f>
        <v>3</v>
      </c>
      <c r="AH32" s="15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56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149"/>
      <c r="HV32" s="149"/>
      <c r="HW32" s="149"/>
      <c r="HX32" s="149"/>
      <c r="HY32" s="149"/>
      <c r="HZ32" s="149"/>
      <c r="IA32" s="149"/>
      <c r="IB32" s="149"/>
      <c r="IC32" s="149"/>
      <c r="ID32" s="149"/>
      <c r="IE32" s="149"/>
      <c r="IF32" s="149"/>
      <c r="IG32" s="149"/>
      <c r="IH32" s="149"/>
      <c r="II32" s="149"/>
      <c r="IJ32" s="149"/>
      <c r="IK32" s="149"/>
      <c r="IL32" s="149"/>
      <c r="IM32" s="149"/>
      <c r="IN32" s="149"/>
      <c r="IO32" s="149"/>
      <c r="IP32" s="149"/>
      <c r="IQ32" s="149"/>
    </row>
    <row r="33" ht="99.95" customHeight="1" spans="1:251">
      <c r="A33" s="148" t="s">
        <v>194</v>
      </c>
      <c r="B33" s="149">
        <f>VLOOKUP(A33,Sheet1!$A$1:$B$263,2,FALSE)</f>
        <v>12</v>
      </c>
      <c r="C33" s="153"/>
      <c r="D33" s="153"/>
      <c r="E33" s="153"/>
      <c r="F33" s="153" t="s">
        <v>195</v>
      </c>
      <c r="I33" s="153" t="s">
        <v>196</v>
      </c>
      <c r="J33" s="153"/>
      <c r="K33" s="153" t="s">
        <v>197</v>
      </c>
      <c r="L33" s="137"/>
      <c r="M33" s="153" t="s">
        <v>198</v>
      </c>
      <c r="N33" s="153" t="s">
        <v>198</v>
      </c>
      <c r="O33" s="153" t="s">
        <v>199</v>
      </c>
      <c r="P33" s="153" t="s">
        <v>199</v>
      </c>
      <c r="Q33" s="153" t="s">
        <v>200</v>
      </c>
      <c r="R33" s="153" t="s">
        <v>145</v>
      </c>
      <c r="S33" s="153"/>
      <c r="T33" s="153"/>
      <c r="U33" s="153"/>
      <c r="V33" s="153"/>
      <c r="W33" s="153"/>
      <c r="X33" s="153"/>
      <c r="Y33" s="153"/>
      <c r="Z33" s="153"/>
      <c r="AA33" s="153"/>
      <c r="AC33" s="153"/>
      <c r="AD33" s="153"/>
      <c r="AE33" s="143">
        <f t="shared" si="0"/>
        <v>18</v>
      </c>
      <c r="AF33" s="143" t="s">
        <v>134</v>
      </c>
      <c r="AG33" s="149">
        <f>IF(ISNUMBER(FIND("五年",#REF!)),5,3)</f>
        <v>3</v>
      </c>
      <c r="AH33" s="15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56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  <c r="II33" s="149"/>
      <c r="IJ33" s="149"/>
      <c r="IK33" s="149"/>
      <c r="IL33" s="149"/>
      <c r="IM33" s="149"/>
      <c r="IN33" s="149"/>
      <c r="IO33" s="149"/>
      <c r="IP33" s="149"/>
      <c r="IQ33" s="149"/>
    </row>
    <row r="34" ht="99.95" customHeight="1" spans="1:251">
      <c r="A34" s="148" t="s">
        <v>201</v>
      </c>
      <c r="B34" s="149">
        <f>VLOOKUP(A34,Sheet1!$A$1:$B$263,2,FALSE)</f>
        <v>20</v>
      </c>
      <c r="C34" s="149"/>
      <c r="D34" s="149" t="s">
        <v>202</v>
      </c>
      <c r="E34" s="149" t="s">
        <v>203</v>
      </c>
      <c r="F34" s="137"/>
      <c r="G34" s="149" t="s">
        <v>204</v>
      </c>
      <c r="H34" s="137"/>
      <c r="I34" s="149" t="s">
        <v>205</v>
      </c>
      <c r="J34" s="149" t="s">
        <v>205</v>
      </c>
      <c r="K34" s="137"/>
      <c r="L34" s="137"/>
      <c r="M34" s="149"/>
      <c r="N34" s="149" t="s">
        <v>206</v>
      </c>
      <c r="O34" s="149" t="s">
        <v>207</v>
      </c>
      <c r="P34" s="149" t="s">
        <v>208</v>
      </c>
      <c r="Q34" s="149" t="s">
        <v>209</v>
      </c>
      <c r="R34" s="149" t="s">
        <v>209</v>
      </c>
      <c r="S34" s="149" t="s">
        <v>210</v>
      </c>
      <c r="T34" s="149" t="s">
        <v>211</v>
      </c>
      <c r="U34" s="149"/>
      <c r="V34" s="149"/>
      <c r="W34" s="149" t="s">
        <v>212</v>
      </c>
      <c r="X34" s="149" t="s">
        <v>212</v>
      </c>
      <c r="Y34" s="137"/>
      <c r="Z34" s="137"/>
      <c r="AA34" s="149"/>
      <c r="AB34" s="149"/>
      <c r="AC34" s="149"/>
      <c r="AD34" s="149"/>
      <c r="AE34" s="143">
        <f t="shared" si="0"/>
        <v>28</v>
      </c>
      <c r="AF34" s="143" t="s">
        <v>134</v>
      </c>
      <c r="AG34" s="149">
        <v>3</v>
      </c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56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  <c r="IF34" s="149"/>
      <c r="IG34" s="149"/>
      <c r="IH34" s="149"/>
      <c r="II34" s="149"/>
      <c r="IJ34" s="149"/>
      <c r="IK34" s="149"/>
      <c r="IL34" s="149"/>
      <c r="IM34" s="149"/>
      <c r="IN34" s="149"/>
      <c r="IO34" s="149"/>
      <c r="IP34" s="149"/>
      <c r="IQ34" s="149"/>
    </row>
    <row r="35" ht="99.95" customHeight="1" spans="1:251">
      <c r="A35" s="148" t="s">
        <v>213</v>
      </c>
      <c r="B35" s="149">
        <f>VLOOKUP(A35,Sheet1!$A$1:$B$263,2,FALSE)</f>
        <v>35</v>
      </c>
      <c r="C35" s="149" t="s">
        <v>214</v>
      </c>
      <c r="D35" s="149"/>
      <c r="E35" s="149" t="s">
        <v>203</v>
      </c>
      <c r="G35" s="149" t="s">
        <v>215</v>
      </c>
      <c r="H35" s="149" t="s">
        <v>216</v>
      </c>
      <c r="I35" s="137"/>
      <c r="J35" s="149" t="s">
        <v>217</v>
      </c>
      <c r="K35" s="149"/>
      <c r="L35" s="149" t="s">
        <v>218</v>
      </c>
      <c r="M35" s="149"/>
      <c r="N35" s="149" t="s">
        <v>206</v>
      </c>
      <c r="O35" s="149" t="s">
        <v>219</v>
      </c>
      <c r="P35" s="149" t="s">
        <v>207</v>
      </c>
      <c r="Q35" s="149" t="s">
        <v>220</v>
      </c>
      <c r="R35" s="149" t="s">
        <v>220</v>
      </c>
      <c r="S35" s="149"/>
      <c r="T35" s="149" t="s">
        <v>221</v>
      </c>
      <c r="U35" s="149"/>
      <c r="V35" s="149"/>
      <c r="W35" s="149"/>
      <c r="X35" s="149"/>
      <c r="Y35" s="149"/>
      <c r="Z35" s="137"/>
      <c r="AA35" s="149"/>
      <c r="AB35" s="149"/>
      <c r="AC35" s="149"/>
      <c r="AD35" s="149"/>
      <c r="AE35" s="143">
        <f t="shared" si="0"/>
        <v>24</v>
      </c>
      <c r="AF35" s="143" t="s">
        <v>134</v>
      </c>
      <c r="AG35" s="149">
        <v>3</v>
      </c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56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</row>
    <row r="36" ht="99.95" customHeight="1" spans="1:251">
      <c r="A36" s="148" t="s">
        <v>222</v>
      </c>
      <c r="B36" s="149">
        <f>VLOOKUP(A36,Sheet1!$A$1:$B$263,2,FALSE)</f>
        <v>30</v>
      </c>
      <c r="C36" s="149"/>
      <c r="D36" s="149" t="s">
        <v>218</v>
      </c>
      <c r="F36" s="149" t="s">
        <v>203</v>
      </c>
      <c r="G36" s="149" t="s">
        <v>223</v>
      </c>
      <c r="H36" s="149" t="s">
        <v>216</v>
      </c>
      <c r="I36" s="149" t="s">
        <v>217</v>
      </c>
      <c r="J36" s="137"/>
      <c r="K36" s="149" t="s">
        <v>224</v>
      </c>
      <c r="L36" s="149" t="s">
        <v>224</v>
      </c>
      <c r="M36" s="149" t="s">
        <v>225</v>
      </c>
      <c r="N36" s="149" t="s">
        <v>226</v>
      </c>
      <c r="O36" s="149" t="s">
        <v>219</v>
      </c>
      <c r="P36" s="149" t="s">
        <v>207</v>
      </c>
      <c r="Q36" s="137"/>
      <c r="S36" s="149" t="s">
        <v>221</v>
      </c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3">
        <f t="shared" si="0"/>
        <v>24</v>
      </c>
      <c r="AF36" s="143" t="s">
        <v>134</v>
      </c>
      <c r="AG36" s="149">
        <v>3</v>
      </c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56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9"/>
      <c r="IJ36" s="149"/>
      <c r="IK36" s="149"/>
      <c r="IL36" s="149"/>
      <c r="IM36" s="149"/>
      <c r="IN36" s="149"/>
      <c r="IO36" s="149"/>
      <c r="IP36" s="149"/>
      <c r="IQ36" s="149"/>
    </row>
    <row r="37" ht="99.95" customHeight="1" spans="1:251">
      <c r="A37" s="148" t="s">
        <v>227</v>
      </c>
      <c r="B37" s="149">
        <f>VLOOKUP(A37,Sheet1!$A$1:$B$263,2,FALSE)</f>
        <v>38</v>
      </c>
      <c r="C37" s="153" t="s">
        <v>228</v>
      </c>
      <c r="D37" s="149"/>
      <c r="E37" s="149"/>
      <c r="F37" s="149" t="s">
        <v>203</v>
      </c>
      <c r="G37" s="149"/>
      <c r="H37" s="149" t="s">
        <v>218</v>
      </c>
      <c r="I37" s="137"/>
      <c r="J37" s="137"/>
      <c r="K37" s="149"/>
      <c r="L37" s="149"/>
      <c r="M37" s="149"/>
      <c r="N37" s="149" t="s">
        <v>226</v>
      </c>
      <c r="O37" s="149" t="s">
        <v>207</v>
      </c>
      <c r="P37" s="149" t="s">
        <v>219</v>
      </c>
      <c r="Q37" s="153" t="s">
        <v>229</v>
      </c>
      <c r="R37" s="149" t="s">
        <v>230</v>
      </c>
      <c r="S37" s="149" t="s">
        <v>210</v>
      </c>
      <c r="T37" s="153" t="s">
        <v>231</v>
      </c>
      <c r="U37" s="149"/>
      <c r="V37" s="149"/>
      <c r="W37" s="149" t="s">
        <v>232</v>
      </c>
      <c r="X37" s="149" t="s">
        <v>232</v>
      </c>
      <c r="Y37" s="149" t="s">
        <v>212</v>
      </c>
      <c r="Z37" s="149" t="s">
        <v>212</v>
      </c>
      <c r="AA37" s="137"/>
      <c r="AB37" s="137"/>
      <c r="AC37" s="149"/>
      <c r="AD37" s="149"/>
      <c r="AE37" s="143">
        <f t="shared" ref="AE37:AE68" si="1">2*COUNTA(C37:AD37)</f>
        <v>28</v>
      </c>
      <c r="AF37" s="143" t="s">
        <v>134</v>
      </c>
      <c r="AG37" s="149">
        <v>3</v>
      </c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56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49"/>
      <c r="GR37" s="149"/>
      <c r="GS37" s="149"/>
      <c r="GT37" s="149"/>
      <c r="GU37" s="149"/>
      <c r="GV37" s="149"/>
      <c r="GW37" s="149"/>
      <c r="GX37" s="149"/>
      <c r="GY37" s="149"/>
      <c r="GZ37" s="149"/>
      <c r="HA37" s="149"/>
      <c r="HB37" s="149"/>
      <c r="HC37" s="149"/>
      <c r="HD37" s="149"/>
      <c r="HE37" s="149"/>
      <c r="HF37" s="149"/>
      <c r="HG37" s="149"/>
      <c r="HH37" s="149"/>
      <c r="HI37" s="149"/>
      <c r="HJ37" s="149"/>
      <c r="HK37" s="149"/>
      <c r="HL37" s="149"/>
      <c r="HM37" s="149"/>
      <c r="HN37" s="149"/>
      <c r="HO37" s="149"/>
      <c r="HP37" s="149"/>
      <c r="HQ37" s="149"/>
      <c r="HR37" s="149"/>
      <c r="HS37" s="149"/>
      <c r="HT37" s="149"/>
      <c r="HU37" s="149"/>
      <c r="HV37" s="149"/>
      <c r="HW37" s="149"/>
      <c r="HX37" s="149"/>
      <c r="HY37" s="149"/>
      <c r="HZ37" s="149"/>
      <c r="IA37" s="149"/>
      <c r="IB37" s="149"/>
      <c r="IC37" s="149"/>
      <c r="ID37" s="149"/>
      <c r="IE37" s="149"/>
      <c r="IF37" s="149"/>
      <c r="IG37" s="149"/>
      <c r="IH37" s="149"/>
      <c r="II37" s="149"/>
      <c r="IJ37" s="149"/>
      <c r="IK37" s="149"/>
      <c r="IL37" s="149"/>
      <c r="IM37" s="149"/>
      <c r="IN37" s="149"/>
      <c r="IO37" s="149"/>
      <c r="IP37" s="149"/>
      <c r="IQ37" s="149"/>
    </row>
    <row r="38" ht="99.95" customHeight="1" spans="1:251">
      <c r="A38" s="148" t="s">
        <v>233</v>
      </c>
      <c r="B38" s="149">
        <f>VLOOKUP(A38,Sheet1!$A$1:$B$263,2,FALSE)</f>
        <v>48</v>
      </c>
      <c r="C38" s="149" t="s">
        <v>234</v>
      </c>
      <c r="D38" s="149" t="s">
        <v>235</v>
      </c>
      <c r="E38" s="149"/>
      <c r="F38" s="149"/>
      <c r="G38" s="149" t="s">
        <v>236</v>
      </c>
      <c r="H38" s="137"/>
      <c r="I38" s="149" t="s">
        <v>237</v>
      </c>
      <c r="J38" s="137"/>
      <c r="K38" s="149" t="s">
        <v>238</v>
      </c>
      <c r="L38" s="149"/>
      <c r="M38" s="149" t="s">
        <v>239</v>
      </c>
      <c r="N38" s="149" t="s">
        <v>239</v>
      </c>
      <c r="O38" s="149" t="s">
        <v>240</v>
      </c>
      <c r="P38" s="149" t="s">
        <v>219</v>
      </c>
      <c r="Q38" s="137"/>
      <c r="R38" s="149" t="s">
        <v>241</v>
      </c>
      <c r="S38" s="137"/>
      <c r="T38" s="149" t="s">
        <v>242</v>
      </c>
      <c r="U38" s="149"/>
      <c r="V38" s="149"/>
      <c r="W38" s="149"/>
      <c r="X38" s="149"/>
      <c r="Y38" s="149" t="s">
        <v>243</v>
      </c>
      <c r="Z38" s="149"/>
      <c r="AA38" s="149"/>
      <c r="AB38" s="149"/>
      <c r="AC38" s="149"/>
      <c r="AD38" s="149"/>
      <c r="AE38" s="143">
        <f t="shared" si="1"/>
        <v>24</v>
      </c>
      <c r="AF38" s="143" t="s">
        <v>134</v>
      </c>
      <c r="AG38" s="149">
        <v>3</v>
      </c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56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149"/>
      <c r="HV38" s="149"/>
      <c r="HW38" s="149"/>
      <c r="HX38" s="149"/>
      <c r="HY38" s="149"/>
      <c r="HZ38" s="149"/>
      <c r="IA38" s="149"/>
      <c r="IB38" s="149"/>
      <c r="IC38" s="149"/>
      <c r="ID38" s="149"/>
      <c r="IE38" s="149"/>
      <c r="IF38" s="149"/>
      <c r="IG38" s="149"/>
      <c r="IH38" s="149"/>
      <c r="II38" s="149"/>
      <c r="IJ38" s="149"/>
      <c r="IK38" s="149"/>
      <c r="IL38" s="149"/>
      <c r="IM38" s="149"/>
      <c r="IN38" s="149"/>
      <c r="IO38" s="149"/>
      <c r="IP38" s="149"/>
      <c r="IQ38" s="149"/>
    </row>
    <row r="39" ht="99.95" customHeight="1" spans="1:251">
      <c r="A39" s="148" t="s">
        <v>244</v>
      </c>
      <c r="B39" s="149">
        <f>VLOOKUP(A39,Sheet1!$A$1:$B$263,2,FALSE)</f>
        <v>39</v>
      </c>
      <c r="C39" s="149" t="s">
        <v>202</v>
      </c>
      <c r="D39" s="149" t="s">
        <v>245</v>
      </c>
      <c r="E39" s="149"/>
      <c r="F39" s="149" t="s">
        <v>216</v>
      </c>
      <c r="G39" s="149" t="s">
        <v>236</v>
      </c>
      <c r="I39" s="149" t="s">
        <v>246</v>
      </c>
      <c r="J39" s="149" t="s">
        <v>247</v>
      </c>
      <c r="K39" s="149" t="s">
        <v>248</v>
      </c>
      <c r="L39" s="149"/>
      <c r="M39" s="149" t="s">
        <v>249</v>
      </c>
      <c r="N39" s="149"/>
      <c r="O39" s="149" t="s">
        <v>240</v>
      </c>
      <c r="P39" s="149" t="s">
        <v>250</v>
      </c>
      <c r="Q39" s="149" t="s">
        <v>210</v>
      </c>
      <c r="R39" s="137"/>
      <c r="S39" s="137"/>
      <c r="T39" s="149" t="s">
        <v>251</v>
      </c>
      <c r="V39" s="149"/>
      <c r="W39" s="149"/>
      <c r="X39" s="149"/>
      <c r="Y39" s="149"/>
      <c r="Z39" s="149"/>
      <c r="AA39" s="149"/>
      <c r="AB39" s="149"/>
      <c r="AC39" s="149"/>
      <c r="AD39" s="149"/>
      <c r="AE39" s="143">
        <f t="shared" si="1"/>
        <v>24</v>
      </c>
      <c r="AF39" s="143" t="s">
        <v>134</v>
      </c>
      <c r="AG39" s="149">
        <v>3</v>
      </c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56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/>
      <c r="HN39" s="149"/>
      <c r="HO39" s="149"/>
      <c r="HP39" s="149"/>
      <c r="HQ39" s="149"/>
      <c r="HR39" s="149"/>
      <c r="HS39" s="149"/>
      <c r="HT39" s="149"/>
      <c r="HU39" s="149"/>
      <c r="HV39" s="149"/>
      <c r="HW39" s="149"/>
      <c r="HX39" s="149"/>
      <c r="HY39" s="149"/>
      <c r="HZ39" s="149"/>
      <c r="IA39" s="149"/>
      <c r="IB39" s="149"/>
      <c r="IC39" s="149"/>
      <c r="ID39" s="149"/>
      <c r="IE39" s="149"/>
      <c r="IF39" s="149"/>
      <c r="IG39" s="149"/>
      <c r="IH39" s="149"/>
      <c r="II39" s="149"/>
      <c r="IJ39" s="149"/>
      <c r="IK39" s="149"/>
      <c r="IL39" s="149"/>
      <c r="IM39" s="149"/>
      <c r="IN39" s="149"/>
      <c r="IO39" s="149"/>
      <c r="IP39" s="149"/>
      <c r="IQ39" s="149"/>
    </row>
    <row r="40" ht="99.95" customHeight="1" spans="1:251">
      <c r="A40" s="148" t="s">
        <v>252</v>
      </c>
      <c r="B40" s="149">
        <f>VLOOKUP(A40,Sheet1!$A$1:$B$263,2,FALSE)</f>
        <v>36</v>
      </c>
      <c r="C40" s="149" t="s">
        <v>245</v>
      </c>
      <c r="D40" s="149" t="s">
        <v>250</v>
      </c>
      <c r="E40" s="149"/>
      <c r="F40" s="149" t="s">
        <v>216</v>
      </c>
      <c r="G40" s="149" t="s">
        <v>253</v>
      </c>
      <c r="H40" s="149" t="s">
        <v>236</v>
      </c>
      <c r="I40" s="149" t="s">
        <v>247</v>
      </c>
      <c r="J40" s="149" t="s">
        <v>246</v>
      </c>
      <c r="K40" s="149"/>
      <c r="L40" s="149" t="s">
        <v>248</v>
      </c>
      <c r="M40" s="149" t="s">
        <v>249</v>
      </c>
      <c r="N40" s="137"/>
      <c r="O40" s="149"/>
      <c r="P40" s="149" t="s">
        <v>240</v>
      </c>
      <c r="Q40" s="149" t="s">
        <v>210</v>
      </c>
      <c r="R40" s="149"/>
      <c r="S40" s="149" t="s">
        <v>254</v>
      </c>
      <c r="T40" s="149"/>
      <c r="U40" s="149"/>
      <c r="W40" s="149"/>
      <c r="X40" s="149"/>
      <c r="Y40" s="149"/>
      <c r="Z40" s="149"/>
      <c r="AA40" s="149"/>
      <c r="AB40" s="149"/>
      <c r="AC40" s="149"/>
      <c r="AD40" s="149"/>
      <c r="AE40" s="143">
        <f t="shared" si="1"/>
        <v>24</v>
      </c>
      <c r="AF40" s="143" t="s">
        <v>134</v>
      </c>
      <c r="AG40" s="149">
        <v>3</v>
      </c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56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49"/>
      <c r="GO40" s="149"/>
      <c r="GP40" s="149"/>
      <c r="GQ40" s="149"/>
      <c r="GR40" s="149"/>
      <c r="GS40" s="149"/>
      <c r="GT40" s="149"/>
      <c r="GU40" s="149"/>
      <c r="GV40" s="149"/>
      <c r="GW40" s="149"/>
      <c r="GX40" s="149"/>
      <c r="GY40" s="149"/>
      <c r="GZ40" s="149"/>
      <c r="HA40" s="149"/>
      <c r="HB40" s="149"/>
      <c r="HC40" s="149"/>
      <c r="HD40" s="149"/>
      <c r="HE40" s="149"/>
      <c r="HF40" s="149"/>
      <c r="HG40" s="149"/>
      <c r="HH40" s="149"/>
      <c r="HI40" s="149"/>
      <c r="HJ40" s="149"/>
      <c r="HK40" s="149"/>
      <c r="HL40" s="149"/>
      <c r="HM40" s="149"/>
      <c r="HN40" s="149"/>
      <c r="HO40" s="149"/>
      <c r="HP40" s="149"/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49"/>
      <c r="IB40" s="149"/>
      <c r="IC40" s="149"/>
      <c r="ID40" s="149"/>
      <c r="IE40" s="149"/>
      <c r="IF40" s="149"/>
      <c r="IG40" s="149"/>
      <c r="IH40" s="149"/>
      <c r="II40" s="149"/>
      <c r="IJ40" s="149"/>
      <c r="IK40" s="149"/>
      <c r="IL40" s="149"/>
      <c r="IM40" s="149"/>
      <c r="IN40" s="149"/>
      <c r="IO40" s="149"/>
      <c r="IP40" s="149"/>
      <c r="IQ40" s="149"/>
    </row>
    <row r="41" ht="99.95" customHeight="1" spans="1:251">
      <c r="A41" s="148" t="s">
        <v>255</v>
      </c>
      <c r="B41" s="149">
        <f>VLOOKUP(A41,Sheet1!$A$1:$B$263,2,FALSE)</f>
        <v>45</v>
      </c>
      <c r="C41" s="149"/>
      <c r="D41" s="149" t="s">
        <v>256</v>
      </c>
      <c r="E41" s="149" t="s">
        <v>216</v>
      </c>
      <c r="F41" s="149" t="s">
        <v>257</v>
      </c>
      <c r="H41" s="149" t="s">
        <v>236</v>
      </c>
      <c r="I41" s="149"/>
      <c r="J41" s="149" t="s">
        <v>258</v>
      </c>
      <c r="K41" s="149" t="s">
        <v>259</v>
      </c>
      <c r="L41" s="149" t="s">
        <v>260</v>
      </c>
      <c r="M41" s="149" t="s">
        <v>250</v>
      </c>
      <c r="N41" s="149" t="s">
        <v>261</v>
      </c>
      <c r="O41" s="149"/>
      <c r="P41" s="149" t="s">
        <v>240</v>
      </c>
      <c r="R41" s="149" t="s">
        <v>262</v>
      </c>
      <c r="S41" s="137"/>
      <c r="T41" s="149" t="s">
        <v>210</v>
      </c>
      <c r="U41" s="149"/>
      <c r="V41" s="149"/>
      <c r="W41" s="153" t="s">
        <v>263</v>
      </c>
      <c r="X41" s="153" t="s">
        <v>263</v>
      </c>
      <c r="Y41" s="149"/>
      <c r="AA41" s="149"/>
      <c r="AC41" s="153" t="s">
        <v>263</v>
      </c>
      <c r="AD41" s="149"/>
      <c r="AE41" s="143">
        <f t="shared" si="1"/>
        <v>30</v>
      </c>
      <c r="AF41" s="143" t="s">
        <v>134</v>
      </c>
      <c r="AG41" s="149">
        <v>3</v>
      </c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56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9"/>
      <c r="IJ41" s="149"/>
      <c r="IK41" s="149"/>
      <c r="IL41" s="149"/>
      <c r="IM41" s="149"/>
      <c r="IN41" s="149"/>
      <c r="IO41" s="149"/>
      <c r="IP41" s="149"/>
      <c r="IQ41" s="149"/>
    </row>
    <row r="42" ht="99.95" customHeight="1" spans="1:251">
      <c r="A42" s="148" t="s">
        <v>264</v>
      </c>
      <c r="B42" s="149">
        <f>VLOOKUP(A42,Sheet1!$A$1:$B$263,2,FALSE)</f>
        <v>45</v>
      </c>
      <c r="C42" s="149" t="s">
        <v>256</v>
      </c>
      <c r="D42" s="149" t="s">
        <v>265</v>
      </c>
      <c r="E42" s="149" t="s">
        <v>216</v>
      </c>
      <c r="F42" s="149" t="s">
        <v>266</v>
      </c>
      <c r="G42" s="149"/>
      <c r="H42" s="149"/>
      <c r="I42" s="149"/>
      <c r="J42" s="149" t="s">
        <v>258</v>
      </c>
      <c r="K42" s="149" t="s">
        <v>267</v>
      </c>
      <c r="L42" s="149"/>
      <c r="M42" s="149" t="s">
        <v>203</v>
      </c>
      <c r="N42" s="149" t="s">
        <v>250</v>
      </c>
      <c r="O42" s="149"/>
      <c r="P42" s="149" t="s">
        <v>268</v>
      </c>
      <c r="Q42" s="149" t="s">
        <v>269</v>
      </c>
      <c r="R42" s="149" t="s">
        <v>270</v>
      </c>
      <c r="S42" s="137"/>
      <c r="T42" s="149" t="s">
        <v>210</v>
      </c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3">
        <f t="shared" si="1"/>
        <v>24</v>
      </c>
      <c r="AF42" s="143" t="s">
        <v>134</v>
      </c>
      <c r="AG42" s="149">
        <v>3</v>
      </c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56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9"/>
      <c r="IJ42" s="149"/>
      <c r="IK42" s="149"/>
      <c r="IL42" s="149"/>
      <c r="IM42" s="149"/>
      <c r="IN42" s="149"/>
      <c r="IO42" s="149"/>
      <c r="IP42" s="149"/>
      <c r="IQ42" s="149"/>
    </row>
    <row r="43" ht="99.95" customHeight="1" spans="1:251">
      <c r="A43" s="148" t="s">
        <v>271</v>
      </c>
      <c r="B43" s="149">
        <f>VLOOKUP(A43,Sheet1!$A$1:$B$263,2,FALSE)</f>
        <v>37</v>
      </c>
      <c r="C43" s="137"/>
      <c r="D43" s="149" t="s">
        <v>234</v>
      </c>
      <c r="E43" s="149" t="s">
        <v>272</v>
      </c>
      <c r="F43" s="149" t="s">
        <v>273</v>
      </c>
      <c r="H43" s="148" t="s">
        <v>274</v>
      </c>
      <c r="I43" s="149" t="s">
        <v>275</v>
      </c>
      <c r="J43" s="149" t="s">
        <v>276</v>
      </c>
      <c r="K43" s="149"/>
      <c r="L43" s="137"/>
      <c r="M43" s="149" t="s">
        <v>261</v>
      </c>
      <c r="N43" s="149" t="s">
        <v>277</v>
      </c>
      <c r="O43" s="137"/>
      <c r="Q43" s="149" t="s">
        <v>262</v>
      </c>
      <c r="R43" s="149" t="s">
        <v>278</v>
      </c>
      <c r="S43" s="149" t="s">
        <v>211</v>
      </c>
      <c r="T43" s="153" t="s">
        <v>279</v>
      </c>
      <c r="U43" s="149"/>
      <c r="V43" s="149"/>
      <c r="W43" s="137"/>
      <c r="X43" s="149"/>
      <c r="Y43" s="149"/>
      <c r="Z43" s="149"/>
      <c r="AA43" s="149"/>
      <c r="AB43" s="149"/>
      <c r="AC43" s="149"/>
      <c r="AD43" s="149"/>
      <c r="AE43" s="143">
        <f t="shared" si="1"/>
        <v>24</v>
      </c>
      <c r="AF43" s="143" t="s">
        <v>134</v>
      </c>
      <c r="AG43" s="149">
        <v>3</v>
      </c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56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  <c r="HV43" s="149"/>
      <c r="HW43" s="149"/>
      <c r="HX43" s="149"/>
      <c r="HY43" s="149"/>
      <c r="HZ43" s="149"/>
      <c r="IA43" s="149"/>
      <c r="IB43" s="149"/>
      <c r="IC43" s="149"/>
      <c r="ID43" s="149"/>
      <c r="IE43" s="149"/>
      <c r="IF43" s="149"/>
      <c r="IG43" s="149"/>
      <c r="IH43" s="149"/>
      <c r="II43" s="149"/>
      <c r="IJ43" s="149"/>
      <c r="IK43" s="149"/>
      <c r="IL43" s="149"/>
      <c r="IM43" s="149"/>
      <c r="IN43" s="149"/>
      <c r="IO43" s="149"/>
      <c r="IP43" s="149"/>
      <c r="IQ43" s="149"/>
    </row>
    <row r="44" ht="99.95" customHeight="1" spans="1:251">
      <c r="A44" s="148" t="s">
        <v>280</v>
      </c>
      <c r="B44" s="149">
        <f>VLOOKUP(A44,Sheet1!$A$1:$B$263,2,FALSE)</f>
        <v>37</v>
      </c>
      <c r="C44" s="149"/>
      <c r="D44" s="137"/>
      <c r="E44" s="149"/>
      <c r="F44" s="149" t="s">
        <v>273</v>
      </c>
      <c r="G44" s="137"/>
      <c r="H44" s="149" t="s">
        <v>253</v>
      </c>
      <c r="I44" s="149" t="s">
        <v>276</v>
      </c>
      <c r="J44" s="149" t="s">
        <v>275</v>
      </c>
      <c r="K44" s="137"/>
      <c r="L44" s="149" t="s">
        <v>281</v>
      </c>
      <c r="M44" s="137"/>
      <c r="N44" s="149" t="s">
        <v>277</v>
      </c>
      <c r="O44" s="149"/>
      <c r="P44" s="137"/>
      <c r="Q44" s="149" t="s">
        <v>278</v>
      </c>
      <c r="R44" s="137"/>
      <c r="S44" s="149" t="s">
        <v>211</v>
      </c>
      <c r="T44" s="149" t="s">
        <v>254</v>
      </c>
      <c r="U44" s="149"/>
      <c r="V44" s="149"/>
      <c r="W44" s="149"/>
      <c r="X44" s="149"/>
      <c r="Y44" s="149"/>
      <c r="Z44" s="149" t="s">
        <v>282</v>
      </c>
      <c r="AA44" s="149" t="s">
        <v>262</v>
      </c>
      <c r="AB44" s="149" t="s">
        <v>262</v>
      </c>
      <c r="AC44" s="149"/>
      <c r="AD44" s="149"/>
      <c r="AE44" s="143">
        <f t="shared" si="1"/>
        <v>24</v>
      </c>
      <c r="AF44" s="143" t="s">
        <v>134</v>
      </c>
      <c r="AG44" s="149">
        <v>3</v>
      </c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56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  <c r="FZ44" s="149"/>
      <c r="GA44" s="149"/>
      <c r="GB44" s="149"/>
      <c r="GC44" s="149"/>
      <c r="GD44" s="149"/>
      <c r="GE44" s="149"/>
      <c r="GF44" s="149"/>
      <c r="GG44" s="149"/>
      <c r="GH44" s="149"/>
      <c r="GI44" s="149"/>
      <c r="GJ44" s="149"/>
      <c r="GK44" s="149"/>
      <c r="GL44" s="149"/>
      <c r="GM44" s="149"/>
      <c r="GN44" s="149"/>
      <c r="GO44" s="149"/>
      <c r="GP44" s="149"/>
      <c r="GQ44" s="149"/>
      <c r="GR44" s="149"/>
      <c r="GS44" s="149"/>
      <c r="GT44" s="149"/>
      <c r="GU44" s="149"/>
      <c r="GV44" s="149"/>
      <c r="GW44" s="149"/>
      <c r="GX44" s="149"/>
      <c r="GY44" s="149"/>
      <c r="GZ44" s="149"/>
      <c r="HA44" s="149"/>
      <c r="HB44" s="149"/>
      <c r="HC44" s="149"/>
      <c r="HD44" s="149"/>
      <c r="HE44" s="149"/>
      <c r="HF44" s="149"/>
      <c r="HG44" s="149"/>
      <c r="HH44" s="149"/>
      <c r="HI44" s="149"/>
      <c r="HJ44" s="149"/>
      <c r="HK44" s="149"/>
      <c r="HL44" s="149"/>
      <c r="HM44" s="149"/>
      <c r="HN44" s="149"/>
      <c r="HO44" s="149"/>
      <c r="HP44" s="149"/>
      <c r="HQ44" s="149"/>
      <c r="HR44" s="149"/>
      <c r="HS44" s="149"/>
      <c r="HT44" s="149"/>
      <c r="HU44" s="149"/>
      <c r="HV44" s="149"/>
      <c r="HW44" s="149"/>
      <c r="HX44" s="149"/>
      <c r="HY44" s="149"/>
      <c r="HZ44" s="149"/>
      <c r="IA44" s="149"/>
      <c r="IB44" s="149"/>
      <c r="IC44" s="149"/>
      <c r="ID44" s="149"/>
      <c r="IE44" s="149"/>
      <c r="IF44" s="149"/>
      <c r="IG44" s="149"/>
      <c r="IH44" s="149"/>
      <c r="II44" s="149"/>
      <c r="IJ44" s="149"/>
      <c r="IK44" s="149"/>
      <c r="IL44" s="149"/>
      <c r="IM44" s="149"/>
      <c r="IN44" s="149"/>
      <c r="IO44" s="149"/>
      <c r="IP44" s="149"/>
      <c r="IQ44" s="149"/>
    </row>
    <row r="45" ht="99.95" customHeight="1" spans="1:251">
      <c r="A45" s="148" t="s">
        <v>283</v>
      </c>
      <c r="B45" s="149">
        <f>VLOOKUP(A45,Sheet1!$A$1:$B$263,2,FALSE)</f>
        <v>37</v>
      </c>
      <c r="C45" s="137"/>
      <c r="D45" s="149"/>
      <c r="E45" s="149" t="s">
        <v>257</v>
      </c>
      <c r="G45" s="149" t="s">
        <v>284</v>
      </c>
      <c r="H45" s="149"/>
      <c r="I45" s="149" t="s">
        <v>285</v>
      </c>
      <c r="J45" s="149"/>
      <c r="K45" s="149" t="s">
        <v>281</v>
      </c>
      <c r="L45" s="149" t="s">
        <v>259</v>
      </c>
      <c r="M45" s="149" t="s">
        <v>203</v>
      </c>
      <c r="N45" s="137"/>
      <c r="O45" s="149"/>
      <c r="P45" s="149" t="s">
        <v>268</v>
      </c>
      <c r="Q45" s="149" t="s">
        <v>276</v>
      </c>
      <c r="R45" s="149" t="s">
        <v>286</v>
      </c>
      <c r="S45" s="149"/>
      <c r="T45" s="149" t="s">
        <v>211</v>
      </c>
      <c r="U45" s="149"/>
      <c r="V45" s="149"/>
      <c r="W45" s="149"/>
      <c r="X45" s="149"/>
      <c r="Y45" s="149"/>
      <c r="Z45" s="149"/>
      <c r="AA45" s="149"/>
      <c r="AB45" s="149"/>
      <c r="AC45" s="149" t="s">
        <v>262</v>
      </c>
      <c r="AD45" s="149" t="s">
        <v>262</v>
      </c>
      <c r="AE45" s="143">
        <f t="shared" si="1"/>
        <v>24</v>
      </c>
      <c r="AF45" s="143" t="s">
        <v>134</v>
      </c>
      <c r="AG45" s="149">
        <v>3</v>
      </c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56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49"/>
      <c r="GB45" s="149"/>
      <c r="GC45" s="149"/>
      <c r="GD45" s="149"/>
      <c r="GE45" s="149"/>
      <c r="GF45" s="149"/>
      <c r="GG45" s="149"/>
      <c r="GH45" s="149"/>
      <c r="GI45" s="149"/>
      <c r="GJ45" s="149"/>
      <c r="GK45" s="149"/>
      <c r="GL45" s="149"/>
      <c r="GM45" s="149"/>
      <c r="GN45" s="149"/>
      <c r="GO45" s="149"/>
      <c r="GP45" s="149"/>
      <c r="GQ45" s="149"/>
      <c r="GR45" s="149"/>
      <c r="GS45" s="149"/>
      <c r="GT45" s="149"/>
      <c r="GU45" s="149"/>
      <c r="GV45" s="149"/>
      <c r="GW45" s="149"/>
      <c r="GX45" s="149"/>
      <c r="GY45" s="149"/>
      <c r="GZ45" s="149"/>
      <c r="HA45" s="149"/>
      <c r="HB45" s="149"/>
      <c r="HC45" s="149"/>
      <c r="HD45" s="149"/>
      <c r="HE45" s="149"/>
      <c r="HF45" s="149"/>
      <c r="HG45" s="149"/>
      <c r="HH45" s="149"/>
      <c r="HI45" s="149"/>
      <c r="HJ45" s="149"/>
      <c r="HK45" s="149"/>
      <c r="HL45" s="149"/>
      <c r="HM45" s="149"/>
      <c r="HN45" s="149"/>
      <c r="HO45" s="149"/>
      <c r="HP45" s="149"/>
      <c r="HQ45" s="149"/>
      <c r="HR45" s="149"/>
      <c r="HS45" s="149"/>
      <c r="HT45" s="149"/>
      <c r="HU45" s="149"/>
      <c r="HV45" s="149"/>
      <c r="HW45" s="149"/>
      <c r="HX45" s="149"/>
      <c r="HY45" s="149"/>
      <c r="HZ45" s="149"/>
      <c r="IA45" s="149"/>
      <c r="IB45" s="149"/>
      <c r="IC45" s="149"/>
      <c r="ID45" s="149"/>
      <c r="IE45" s="149"/>
      <c r="IF45" s="149"/>
      <c r="IG45" s="149"/>
      <c r="IH45" s="149"/>
      <c r="II45" s="149"/>
      <c r="IJ45" s="149"/>
      <c r="IK45" s="149"/>
      <c r="IL45" s="149"/>
      <c r="IM45" s="149"/>
      <c r="IN45" s="149"/>
      <c r="IO45" s="149"/>
      <c r="IP45" s="149"/>
      <c r="IQ45" s="149"/>
    </row>
    <row r="46" ht="99.95" customHeight="1" spans="1:251">
      <c r="A46" s="148" t="s">
        <v>287</v>
      </c>
      <c r="B46" s="149">
        <f>VLOOKUP(A46,Sheet1!$A$1:$B$263,2,FALSE)</f>
        <v>43</v>
      </c>
      <c r="C46" s="153" t="s">
        <v>288</v>
      </c>
      <c r="D46" s="153" t="s">
        <v>288</v>
      </c>
      <c r="E46" s="153" t="s">
        <v>289</v>
      </c>
      <c r="F46" s="153" t="s">
        <v>289</v>
      </c>
      <c r="G46" s="153" t="s">
        <v>289</v>
      </c>
      <c r="H46" s="153" t="s">
        <v>289</v>
      </c>
      <c r="I46" s="153" t="s">
        <v>71</v>
      </c>
      <c r="J46" s="153" t="s">
        <v>288</v>
      </c>
      <c r="K46" s="153" t="s">
        <v>290</v>
      </c>
      <c r="L46" s="153" t="s">
        <v>290</v>
      </c>
      <c r="M46" s="153" t="s">
        <v>291</v>
      </c>
      <c r="N46" s="153" t="s">
        <v>291</v>
      </c>
      <c r="O46" s="153"/>
      <c r="P46" s="153"/>
      <c r="Q46" s="153"/>
      <c r="R46" s="153"/>
      <c r="S46" s="153" t="s">
        <v>292</v>
      </c>
      <c r="T46" s="153" t="s">
        <v>292</v>
      </c>
      <c r="U46" s="153"/>
      <c r="V46" s="153"/>
      <c r="W46" s="153"/>
      <c r="X46" s="153"/>
      <c r="Y46" s="153"/>
      <c r="Z46" s="153"/>
      <c r="AA46" s="153"/>
      <c r="AC46" s="153"/>
      <c r="AD46" s="153"/>
      <c r="AE46" s="143">
        <f t="shared" si="1"/>
        <v>28</v>
      </c>
      <c r="AF46" s="143" t="s">
        <v>293</v>
      </c>
      <c r="AG46" s="149">
        <f>IF(ISNUMBER(FIND("五年",#REF!)),5,3)</f>
        <v>3</v>
      </c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56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9"/>
      <c r="IJ46" s="149"/>
      <c r="IK46" s="149"/>
      <c r="IL46" s="149"/>
      <c r="IM46" s="149"/>
      <c r="IN46" s="149"/>
      <c r="IO46" s="149"/>
      <c r="IP46" s="149"/>
      <c r="IQ46" s="149"/>
    </row>
    <row r="47" ht="99.95" customHeight="1" spans="1:251">
      <c r="A47" s="148" t="s">
        <v>294</v>
      </c>
      <c r="B47" s="149">
        <f>VLOOKUP(A47,Sheet1!$A$1:$B$263,2,FALSE)</f>
        <v>37</v>
      </c>
      <c r="C47" s="153" t="s">
        <v>295</v>
      </c>
      <c r="D47" s="153" t="s">
        <v>295</v>
      </c>
      <c r="F47" s="153" t="s">
        <v>296</v>
      </c>
      <c r="G47" s="153" t="s">
        <v>297</v>
      </c>
      <c r="H47" s="153" t="s">
        <v>297</v>
      </c>
      <c r="I47" s="153" t="s">
        <v>298</v>
      </c>
      <c r="J47" s="153" t="s">
        <v>298</v>
      </c>
      <c r="K47" s="153" t="s">
        <v>299</v>
      </c>
      <c r="L47" s="153" t="s">
        <v>299</v>
      </c>
      <c r="O47" s="153" t="s">
        <v>300</v>
      </c>
      <c r="P47" s="153" t="s">
        <v>301</v>
      </c>
      <c r="R47" s="153"/>
      <c r="S47" s="153" t="s">
        <v>300</v>
      </c>
      <c r="T47" s="153" t="s">
        <v>300</v>
      </c>
      <c r="U47" s="153"/>
      <c r="V47" s="153"/>
      <c r="Y47" s="153"/>
      <c r="Z47" s="153"/>
      <c r="AA47" s="153"/>
      <c r="AB47" s="153"/>
      <c r="AC47" s="153"/>
      <c r="AD47" s="153"/>
      <c r="AE47" s="143">
        <f t="shared" si="1"/>
        <v>26</v>
      </c>
      <c r="AF47" s="143" t="s">
        <v>293</v>
      </c>
      <c r="AG47" s="149">
        <f>IF(ISNUMBER(FIND("五年",#REF!)),5,3)</f>
        <v>3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56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9"/>
      <c r="IJ47" s="149"/>
      <c r="IK47" s="149"/>
      <c r="IL47" s="149"/>
      <c r="IM47" s="149"/>
      <c r="IN47" s="149"/>
      <c r="IO47" s="149"/>
      <c r="IP47" s="149"/>
      <c r="IQ47" s="149"/>
    </row>
    <row r="48" ht="99.95" customHeight="1" spans="1:251">
      <c r="A48" s="148" t="s">
        <v>302</v>
      </c>
      <c r="B48" s="149">
        <f>VLOOKUP(A48,Sheet1!$A$1:$B$263,2,FALSE)</f>
        <v>23</v>
      </c>
      <c r="C48" s="153" t="s">
        <v>300</v>
      </c>
      <c r="D48" s="153" t="s">
        <v>300</v>
      </c>
      <c r="E48" s="153" t="s">
        <v>298</v>
      </c>
      <c r="F48" s="153" t="s">
        <v>298</v>
      </c>
      <c r="G48" s="153" t="s">
        <v>295</v>
      </c>
      <c r="H48" s="153" t="s">
        <v>295</v>
      </c>
      <c r="I48" s="153"/>
      <c r="J48" s="153" t="s">
        <v>71</v>
      </c>
      <c r="K48" s="153" t="s">
        <v>303</v>
      </c>
      <c r="L48" s="153" t="s">
        <v>303</v>
      </c>
      <c r="M48" s="153" t="s">
        <v>304</v>
      </c>
      <c r="O48" s="137"/>
      <c r="P48" s="153" t="s">
        <v>300</v>
      </c>
      <c r="Q48" s="153" t="s">
        <v>304</v>
      </c>
      <c r="R48" s="153" t="s">
        <v>304</v>
      </c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43">
        <f t="shared" si="1"/>
        <v>26</v>
      </c>
      <c r="AF48" s="143" t="s">
        <v>293</v>
      </c>
      <c r="AG48" s="149">
        <f>IF(ISNUMBER(FIND("五年",#REF!)),5,3)</f>
        <v>3</v>
      </c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56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9"/>
      <c r="IJ48" s="149"/>
      <c r="IK48" s="149"/>
      <c r="IL48" s="149"/>
      <c r="IM48" s="149"/>
      <c r="IN48" s="149"/>
      <c r="IO48" s="149"/>
      <c r="IP48" s="149"/>
      <c r="IQ48" s="149"/>
    </row>
    <row r="49" ht="99.95" customHeight="1" spans="1:251">
      <c r="A49" s="148" t="s">
        <v>305</v>
      </c>
      <c r="B49" s="149">
        <f>VLOOKUP(A49,Sheet1!$A$1:$B$263,2,FALSE)</f>
        <v>9</v>
      </c>
      <c r="C49" s="153" t="s">
        <v>306</v>
      </c>
      <c r="E49" s="153" t="s">
        <v>307</v>
      </c>
      <c r="F49" s="153" t="s">
        <v>307</v>
      </c>
      <c r="G49" s="153"/>
      <c r="H49" s="153"/>
      <c r="I49" s="153" t="s">
        <v>308</v>
      </c>
      <c r="J49" s="153" t="s">
        <v>71</v>
      </c>
      <c r="K49" s="153" t="s">
        <v>308</v>
      </c>
      <c r="M49" s="153" t="s">
        <v>309</v>
      </c>
      <c r="N49" s="153"/>
      <c r="O49" s="153" t="s">
        <v>310</v>
      </c>
      <c r="P49" s="153" t="s">
        <v>310</v>
      </c>
      <c r="Q49" s="153" t="s">
        <v>309</v>
      </c>
      <c r="R49" s="153" t="s">
        <v>309</v>
      </c>
      <c r="S49" s="153" t="s">
        <v>311</v>
      </c>
      <c r="T49" s="153" t="s">
        <v>311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43">
        <f t="shared" si="1"/>
        <v>26</v>
      </c>
      <c r="AF49" s="143" t="s">
        <v>293</v>
      </c>
      <c r="AG49" s="149">
        <f>IF(ISNUMBER(FIND("五年",#REF!)),5,3)</f>
        <v>3</v>
      </c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56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  <c r="IP49" s="149"/>
      <c r="IQ49" s="149"/>
    </row>
    <row r="50" ht="99.95" customHeight="1" spans="1:251">
      <c r="A50" s="148" t="s">
        <v>312</v>
      </c>
      <c r="B50" s="149">
        <f>VLOOKUP(A50,Sheet1!$A$1:$B$263,2,FALSE)</f>
        <v>51</v>
      </c>
      <c r="C50" s="153" t="s">
        <v>313</v>
      </c>
      <c r="D50" s="153"/>
      <c r="E50" s="153" t="s">
        <v>314</v>
      </c>
      <c r="F50" s="153" t="s">
        <v>315</v>
      </c>
      <c r="G50" s="153" t="s">
        <v>316</v>
      </c>
      <c r="H50" s="152"/>
      <c r="I50" s="153" t="s">
        <v>317</v>
      </c>
      <c r="J50" s="153"/>
      <c r="K50" s="153" t="s">
        <v>295</v>
      </c>
      <c r="L50" s="153" t="s">
        <v>295</v>
      </c>
      <c r="M50" s="153" t="s">
        <v>318</v>
      </c>
      <c r="N50" s="153"/>
      <c r="O50" s="153" t="s">
        <v>95</v>
      </c>
      <c r="P50" s="153"/>
      <c r="Q50" s="153" t="s">
        <v>319</v>
      </c>
      <c r="R50" s="153" t="s">
        <v>319</v>
      </c>
      <c r="S50" s="153" t="s">
        <v>318</v>
      </c>
      <c r="T50" s="153" t="s">
        <v>318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43">
        <f t="shared" si="1"/>
        <v>26</v>
      </c>
      <c r="AF50" s="143" t="s">
        <v>293</v>
      </c>
      <c r="AG50" s="149">
        <f>IF(ISNUMBER(FIND("五年",#REF!)),5,3)</f>
        <v>3</v>
      </c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56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9"/>
      <c r="IJ50" s="149"/>
      <c r="IK50" s="149"/>
      <c r="IL50" s="149"/>
      <c r="IM50" s="149"/>
      <c r="IN50" s="149"/>
      <c r="IO50" s="149"/>
      <c r="IP50" s="149"/>
      <c r="IQ50" s="149"/>
    </row>
    <row r="51" ht="99.95" customHeight="1" spans="1:251">
      <c r="A51" s="148" t="s">
        <v>320</v>
      </c>
      <c r="B51" s="149">
        <f>VLOOKUP(A51,Sheet1!$A$1:$B$263,2,FALSE)</f>
        <v>15</v>
      </c>
      <c r="C51" s="153"/>
      <c r="D51" s="153" t="s">
        <v>296</v>
      </c>
      <c r="E51" s="153" t="s">
        <v>321</v>
      </c>
      <c r="F51" s="153" t="s">
        <v>321</v>
      </c>
      <c r="G51" s="153" t="s">
        <v>322</v>
      </c>
      <c r="H51" s="153" t="s">
        <v>322</v>
      </c>
      <c r="I51" s="153" t="s">
        <v>323</v>
      </c>
      <c r="J51" s="153" t="s">
        <v>324</v>
      </c>
      <c r="K51" s="153"/>
      <c r="L51" s="153" t="s">
        <v>324</v>
      </c>
      <c r="M51" s="153" t="s">
        <v>289</v>
      </c>
      <c r="N51" s="153" t="s">
        <v>289</v>
      </c>
      <c r="O51" s="153" t="s">
        <v>325</v>
      </c>
      <c r="P51" s="153" t="s">
        <v>325</v>
      </c>
      <c r="Q51" s="153" t="s">
        <v>289</v>
      </c>
      <c r="R51" s="153" t="s">
        <v>289</v>
      </c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43">
        <f t="shared" si="1"/>
        <v>28</v>
      </c>
      <c r="AF51" s="143" t="s">
        <v>293</v>
      </c>
      <c r="AG51" s="149">
        <f>IF(ISNUMBER(FIND("五年",#REF!)),5,3)</f>
        <v>3</v>
      </c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56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9"/>
      <c r="IJ51" s="149"/>
      <c r="IK51" s="149"/>
      <c r="IL51" s="149"/>
      <c r="IM51" s="149"/>
      <c r="IN51" s="149"/>
      <c r="IO51" s="149"/>
      <c r="IP51" s="149"/>
      <c r="IQ51" s="149"/>
    </row>
    <row r="52" s="137" customFormat="1" ht="129.95" customHeight="1" spans="1:251">
      <c r="A52" s="148" t="s">
        <v>326</v>
      </c>
      <c r="B52" s="149">
        <f>VLOOKUP(A52,Sheet1!$A$1:$B$263,2,FALSE)</f>
        <v>17</v>
      </c>
      <c r="C52" s="142"/>
      <c r="D52" s="153" t="s">
        <v>296</v>
      </c>
      <c r="E52" s="153" t="s">
        <v>327</v>
      </c>
      <c r="F52" s="153" t="s">
        <v>327</v>
      </c>
      <c r="G52" s="153" t="s">
        <v>328</v>
      </c>
      <c r="H52" s="153" t="s">
        <v>328</v>
      </c>
      <c r="I52" s="142"/>
      <c r="K52" s="153" t="s">
        <v>329</v>
      </c>
      <c r="L52" s="153" t="s">
        <v>329</v>
      </c>
      <c r="M52" s="142"/>
      <c r="N52" s="142"/>
      <c r="O52" s="153" t="s">
        <v>330</v>
      </c>
      <c r="P52" s="153" t="s">
        <v>330</v>
      </c>
      <c r="Q52" s="142"/>
      <c r="R52" s="153" t="s">
        <v>331</v>
      </c>
      <c r="S52" s="153" t="s">
        <v>332</v>
      </c>
      <c r="T52" s="153" t="s">
        <v>332</v>
      </c>
      <c r="U52" s="153"/>
      <c r="V52" s="153"/>
      <c r="W52" s="153"/>
      <c r="X52" s="153"/>
      <c r="Y52" s="153"/>
      <c r="Z52" s="153"/>
      <c r="AA52" s="153"/>
      <c r="AB52" s="142"/>
      <c r="AC52" s="153"/>
      <c r="AD52" s="153"/>
      <c r="AE52" s="143">
        <f t="shared" si="1"/>
        <v>24</v>
      </c>
      <c r="AF52" s="143" t="s">
        <v>293</v>
      </c>
      <c r="AG52" s="149">
        <f>IF(ISNUMBER(FIND("五年",#REF!)),5,3)</f>
        <v>3</v>
      </c>
      <c r="AH52" s="144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56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  <c r="HE52" s="149"/>
      <c r="HF52" s="149"/>
      <c r="HG52" s="149"/>
      <c r="HH52" s="149"/>
      <c r="HI52" s="149"/>
      <c r="HJ52" s="149"/>
      <c r="HK52" s="149"/>
      <c r="HL52" s="149"/>
      <c r="HM52" s="149"/>
      <c r="HN52" s="149"/>
      <c r="HO52" s="149"/>
      <c r="HP52" s="149"/>
      <c r="HQ52" s="149"/>
      <c r="HR52" s="149"/>
      <c r="HS52" s="149"/>
      <c r="HT52" s="149"/>
      <c r="HU52" s="149"/>
      <c r="HV52" s="149"/>
      <c r="HW52" s="149"/>
      <c r="HX52" s="149"/>
      <c r="HY52" s="149"/>
      <c r="HZ52" s="149"/>
      <c r="IA52" s="149"/>
      <c r="IB52" s="149"/>
      <c r="IC52" s="149"/>
      <c r="ID52" s="149"/>
      <c r="IE52" s="149"/>
      <c r="IF52" s="149"/>
      <c r="IG52" s="149"/>
      <c r="IH52" s="149"/>
      <c r="II52" s="149"/>
      <c r="IJ52" s="149"/>
      <c r="IK52" s="149"/>
      <c r="IL52" s="149"/>
      <c r="IM52" s="149"/>
      <c r="IN52" s="149"/>
      <c r="IO52" s="149"/>
      <c r="IP52" s="149"/>
      <c r="IQ52" s="149"/>
    </row>
    <row r="53" ht="99.95" customHeight="1" spans="1:34">
      <c r="A53" s="148" t="s">
        <v>333</v>
      </c>
      <c r="B53" s="149">
        <f>VLOOKUP(A53,Sheet1!$A$1:$B$263,2,FALSE)</f>
        <v>30</v>
      </c>
      <c r="C53" s="153" t="s">
        <v>334</v>
      </c>
      <c r="D53" s="153" t="s">
        <v>334</v>
      </c>
      <c r="E53" s="153"/>
      <c r="F53" s="153"/>
      <c r="G53" s="153" t="s">
        <v>335</v>
      </c>
      <c r="H53" s="153" t="s">
        <v>335</v>
      </c>
      <c r="I53" s="153"/>
      <c r="J53" s="153"/>
      <c r="K53" s="153" t="s">
        <v>336</v>
      </c>
      <c r="L53" s="153" t="s">
        <v>336</v>
      </c>
      <c r="M53" s="153" t="s">
        <v>337</v>
      </c>
      <c r="N53" s="153" t="s">
        <v>337</v>
      </c>
      <c r="O53" s="153" t="s">
        <v>338</v>
      </c>
      <c r="P53" s="153" t="s">
        <v>338</v>
      </c>
      <c r="Q53" s="153" t="s">
        <v>337</v>
      </c>
      <c r="R53" s="153" t="s">
        <v>337</v>
      </c>
      <c r="S53" s="153" t="s">
        <v>334</v>
      </c>
      <c r="T53" s="153" t="s">
        <v>334</v>
      </c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43">
        <f t="shared" si="1"/>
        <v>28</v>
      </c>
      <c r="AF53" s="143" t="s">
        <v>293</v>
      </c>
      <c r="AG53" s="149">
        <v>5</v>
      </c>
      <c r="AH53" s="150"/>
    </row>
    <row r="54" ht="99.95" customHeight="1" spans="1:34">
      <c r="A54" s="148" t="s">
        <v>339</v>
      </c>
      <c r="B54" s="149">
        <f>VLOOKUP(A54,Sheet1!$A$1:$B$263,2,FALSE)</f>
        <v>34</v>
      </c>
      <c r="C54" s="153" t="s">
        <v>340</v>
      </c>
      <c r="D54" s="153" t="s">
        <v>340</v>
      </c>
      <c r="E54" s="153" t="s">
        <v>341</v>
      </c>
      <c r="F54" s="153" t="s">
        <v>341</v>
      </c>
      <c r="G54" s="153"/>
      <c r="H54" s="153"/>
      <c r="I54" s="153" t="s">
        <v>342</v>
      </c>
      <c r="J54" s="153" t="s">
        <v>341</v>
      </c>
      <c r="K54" s="153"/>
      <c r="M54" s="153" t="s">
        <v>343</v>
      </c>
      <c r="N54" s="153" t="s">
        <v>343</v>
      </c>
      <c r="O54" s="153" t="s">
        <v>344</v>
      </c>
      <c r="P54" s="153" t="s">
        <v>343</v>
      </c>
      <c r="Q54" s="153" t="s">
        <v>342</v>
      </c>
      <c r="R54" s="153"/>
      <c r="S54" s="153" t="s">
        <v>345</v>
      </c>
      <c r="T54" s="153" t="s">
        <v>345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43">
        <f t="shared" si="1"/>
        <v>26</v>
      </c>
      <c r="AF54" s="143" t="s">
        <v>293</v>
      </c>
      <c r="AG54" s="149">
        <v>5</v>
      </c>
      <c r="AH54" s="150"/>
    </row>
    <row r="55" ht="99.95" customHeight="1" spans="1:34">
      <c r="A55" s="148" t="s">
        <v>346</v>
      </c>
      <c r="B55" s="149">
        <f>VLOOKUP(A55,Sheet1!$A$1:$B$263,2,FALSE)</f>
        <v>28</v>
      </c>
      <c r="C55" s="153"/>
      <c r="D55" s="153"/>
      <c r="E55" s="153" t="s">
        <v>345</v>
      </c>
      <c r="F55" s="153" t="s">
        <v>345</v>
      </c>
      <c r="G55" s="153" t="s">
        <v>340</v>
      </c>
      <c r="H55" s="153" t="s">
        <v>340</v>
      </c>
      <c r="I55" s="153" t="s">
        <v>341</v>
      </c>
      <c r="J55" s="153" t="s">
        <v>342</v>
      </c>
      <c r="K55" s="153"/>
      <c r="L55" s="153"/>
      <c r="M55" s="153" t="s">
        <v>347</v>
      </c>
      <c r="N55" s="153" t="s">
        <v>347</v>
      </c>
      <c r="O55" s="153" t="s">
        <v>343</v>
      </c>
      <c r="P55" s="153" t="s">
        <v>344</v>
      </c>
      <c r="Q55" s="153"/>
      <c r="R55" s="153" t="s">
        <v>342</v>
      </c>
      <c r="S55" s="153" t="s">
        <v>343</v>
      </c>
      <c r="T55" s="153" t="s">
        <v>343</v>
      </c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43">
        <f t="shared" si="1"/>
        <v>26</v>
      </c>
      <c r="AF55" s="143" t="s">
        <v>293</v>
      </c>
      <c r="AG55" s="149">
        <v>5</v>
      </c>
      <c r="AH55" s="150"/>
    </row>
    <row r="56" ht="99.95" customHeight="1" spans="1:251">
      <c r="A56" s="148" t="s">
        <v>348</v>
      </c>
      <c r="B56" s="149">
        <f>VLOOKUP(A56,Sheet1!$A$1:$B$263,2,FALSE)</f>
        <v>40</v>
      </c>
      <c r="C56" s="153"/>
      <c r="D56" s="153" t="s">
        <v>349</v>
      </c>
      <c r="E56" s="153" t="s">
        <v>350</v>
      </c>
      <c r="F56" s="153" t="s">
        <v>350</v>
      </c>
      <c r="G56" s="153" t="s">
        <v>351</v>
      </c>
      <c r="H56" s="153"/>
      <c r="I56" s="153"/>
      <c r="J56" s="153"/>
      <c r="K56" s="153" t="s">
        <v>352</v>
      </c>
      <c r="L56" s="153" t="s">
        <v>352</v>
      </c>
      <c r="N56" s="153" t="s">
        <v>353</v>
      </c>
      <c r="O56" s="153" t="s">
        <v>354</v>
      </c>
      <c r="P56" s="153" t="s">
        <v>354</v>
      </c>
      <c r="Q56" s="153"/>
      <c r="R56" s="153"/>
      <c r="S56" s="153" t="s">
        <v>351</v>
      </c>
      <c r="T56" s="153" t="s">
        <v>351</v>
      </c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43">
        <f t="shared" si="1"/>
        <v>22</v>
      </c>
      <c r="AF56" s="143" t="s">
        <v>355</v>
      </c>
      <c r="AG56" s="149">
        <f>IF(ISNUMBER(FIND("五年",#REF!)),5,3)</f>
        <v>3</v>
      </c>
      <c r="AH56" s="15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56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149"/>
      <c r="IB56" s="149"/>
      <c r="IC56" s="149"/>
      <c r="ID56" s="149"/>
      <c r="IE56" s="149"/>
      <c r="IF56" s="149"/>
      <c r="IG56" s="149"/>
      <c r="IH56" s="149"/>
      <c r="II56" s="149"/>
      <c r="IJ56" s="149"/>
      <c r="IK56" s="149"/>
      <c r="IL56" s="149"/>
      <c r="IM56" s="149"/>
      <c r="IN56" s="149"/>
      <c r="IO56" s="149"/>
      <c r="IP56" s="149"/>
      <c r="IQ56" s="149"/>
    </row>
    <row r="57" ht="99.95" customHeight="1" spans="1:251">
      <c r="A57" s="148" t="s">
        <v>356</v>
      </c>
      <c r="B57" s="149">
        <f>VLOOKUP(A57,Sheet1!$A$1:$B$263,2,FALSE)</f>
        <v>43</v>
      </c>
      <c r="C57" s="153"/>
      <c r="D57" s="153"/>
      <c r="E57" s="153" t="s">
        <v>349</v>
      </c>
      <c r="F57" s="153"/>
      <c r="G57" s="153"/>
      <c r="H57" s="153"/>
      <c r="I57" s="153"/>
      <c r="J57" s="153"/>
      <c r="K57" s="153" t="s">
        <v>357</v>
      </c>
      <c r="L57" s="153" t="s">
        <v>357</v>
      </c>
      <c r="M57" s="153" t="s">
        <v>358</v>
      </c>
      <c r="N57" s="153" t="s">
        <v>358</v>
      </c>
      <c r="O57" s="153" t="s">
        <v>359</v>
      </c>
      <c r="P57" s="153" t="s">
        <v>359</v>
      </c>
      <c r="Q57" s="153" t="s">
        <v>360</v>
      </c>
      <c r="R57" s="153" t="s">
        <v>360</v>
      </c>
      <c r="S57" s="153" t="s">
        <v>358</v>
      </c>
      <c r="T57" s="153" t="s">
        <v>361</v>
      </c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43">
        <f t="shared" si="1"/>
        <v>22</v>
      </c>
      <c r="AF57" s="143" t="s">
        <v>355</v>
      </c>
      <c r="AG57" s="149">
        <f>IF(ISNUMBER(FIND("五年",#REF!)),5,3)</f>
        <v>3</v>
      </c>
      <c r="AH57" s="15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56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  <c r="HE57" s="149"/>
      <c r="HF57" s="149"/>
      <c r="HG57" s="149"/>
      <c r="HH57" s="149"/>
      <c r="HI57" s="149"/>
      <c r="HJ57" s="149"/>
      <c r="HK57" s="149"/>
      <c r="HL57" s="149"/>
      <c r="HM57" s="149"/>
      <c r="HN57" s="149"/>
      <c r="HO57" s="149"/>
      <c r="HP57" s="149"/>
      <c r="HQ57" s="149"/>
      <c r="HR57" s="149"/>
      <c r="HS57" s="149"/>
      <c r="HT57" s="149"/>
      <c r="HU57" s="149"/>
      <c r="HV57" s="149"/>
      <c r="HW57" s="149"/>
      <c r="HX57" s="149"/>
      <c r="HY57" s="149"/>
      <c r="HZ57" s="149"/>
      <c r="IA57" s="149"/>
      <c r="IB57" s="149"/>
      <c r="IC57" s="149"/>
      <c r="ID57" s="149"/>
      <c r="IE57" s="149"/>
      <c r="IF57" s="149"/>
      <c r="IG57" s="149"/>
      <c r="IH57" s="149"/>
      <c r="II57" s="149"/>
      <c r="IJ57" s="149"/>
      <c r="IK57" s="149"/>
      <c r="IL57" s="149"/>
      <c r="IM57" s="149"/>
      <c r="IN57" s="149"/>
      <c r="IO57" s="149"/>
      <c r="IP57" s="149"/>
      <c r="IQ57" s="149"/>
    </row>
    <row r="58" ht="99.95" customHeight="1" spans="1:251">
      <c r="A58" s="148" t="s">
        <v>362</v>
      </c>
      <c r="B58" s="149">
        <f>VLOOKUP(A58,Sheet1!$A$1:$B$263,2,FALSE)</f>
        <v>34</v>
      </c>
      <c r="C58" s="153"/>
      <c r="D58" s="153"/>
      <c r="E58" s="153" t="s">
        <v>363</v>
      </c>
      <c r="F58" s="153" t="s">
        <v>363</v>
      </c>
      <c r="G58" s="153" t="s">
        <v>364</v>
      </c>
      <c r="H58" s="153" t="s">
        <v>364</v>
      </c>
      <c r="I58" s="153" t="s">
        <v>365</v>
      </c>
      <c r="J58" s="153" t="s">
        <v>365</v>
      </c>
      <c r="K58" s="153" t="s">
        <v>363</v>
      </c>
      <c r="M58" s="153" t="s">
        <v>366</v>
      </c>
      <c r="N58" s="153" t="s">
        <v>366</v>
      </c>
      <c r="O58" s="153"/>
      <c r="Q58" s="153" t="s">
        <v>365</v>
      </c>
      <c r="R58" s="153" t="s">
        <v>71</v>
      </c>
      <c r="S58" s="153" t="s">
        <v>367</v>
      </c>
      <c r="T58" s="153" t="s">
        <v>367</v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43">
        <f t="shared" si="1"/>
        <v>26</v>
      </c>
      <c r="AF58" s="143" t="s">
        <v>355</v>
      </c>
      <c r="AG58" s="149">
        <f>IF(ISNUMBER(FIND("五年",#REF!)),5,3)</f>
        <v>3</v>
      </c>
      <c r="AH58" s="15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56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  <c r="FL58" s="149"/>
      <c r="FM58" s="149"/>
      <c r="FN58" s="149"/>
      <c r="FO58" s="149"/>
      <c r="FP58" s="149"/>
      <c r="FQ58" s="149"/>
      <c r="FR58" s="149"/>
      <c r="FS58" s="149"/>
      <c r="FT58" s="149"/>
      <c r="FU58" s="149"/>
      <c r="FV58" s="149"/>
      <c r="FW58" s="149"/>
      <c r="FX58" s="149"/>
      <c r="FY58" s="149"/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  <c r="GP58" s="149"/>
      <c r="GQ58" s="149"/>
      <c r="GR58" s="149"/>
      <c r="GS58" s="149"/>
      <c r="GT58" s="149"/>
      <c r="GU58" s="149"/>
      <c r="GV58" s="149"/>
      <c r="GW58" s="149"/>
      <c r="GX58" s="149"/>
      <c r="GY58" s="149"/>
      <c r="GZ58" s="149"/>
      <c r="HA58" s="149"/>
      <c r="HB58" s="149"/>
      <c r="HC58" s="149"/>
      <c r="HD58" s="149"/>
      <c r="HE58" s="149"/>
      <c r="HF58" s="149"/>
      <c r="HG58" s="149"/>
      <c r="HH58" s="149"/>
      <c r="HI58" s="149"/>
      <c r="HJ58" s="149"/>
      <c r="HK58" s="149"/>
      <c r="HL58" s="149"/>
      <c r="HM58" s="149"/>
      <c r="HN58" s="149"/>
      <c r="HO58" s="149"/>
      <c r="HP58" s="149"/>
      <c r="HQ58" s="149"/>
      <c r="HR58" s="149"/>
      <c r="HS58" s="149"/>
      <c r="HT58" s="149"/>
      <c r="HU58" s="149"/>
      <c r="HV58" s="149"/>
      <c r="HW58" s="149"/>
      <c r="HX58" s="149"/>
      <c r="HY58" s="149"/>
      <c r="HZ58" s="149"/>
      <c r="IA58" s="149"/>
      <c r="IB58" s="149"/>
      <c r="IC58" s="149"/>
      <c r="ID58" s="149"/>
      <c r="IE58" s="149"/>
      <c r="IF58" s="149"/>
      <c r="IG58" s="149"/>
      <c r="IH58" s="149"/>
      <c r="II58" s="149"/>
      <c r="IJ58" s="149"/>
      <c r="IK58" s="149"/>
      <c r="IL58" s="149"/>
      <c r="IM58" s="149"/>
      <c r="IN58" s="149"/>
      <c r="IO58" s="149"/>
      <c r="IP58" s="149"/>
      <c r="IQ58" s="149"/>
    </row>
    <row r="59" ht="99.95" customHeight="1" spans="1:251">
      <c r="A59" s="148" t="s">
        <v>368</v>
      </c>
      <c r="B59" s="149">
        <f>VLOOKUP(A59,Sheet1!$A$1:$B$263,2,FALSE)</f>
        <v>41</v>
      </c>
      <c r="C59" s="153"/>
      <c r="D59" s="153" t="s">
        <v>313</v>
      </c>
      <c r="E59" s="152"/>
      <c r="F59" s="153" t="s">
        <v>349</v>
      </c>
      <c r="G59" s="153"/>
      <c r="H59" s="153" t="s">
        <v>369</v>
      </c>
      <c r="I59" s="153" t="s">
        <v>370</v>
      </c>
      <c r="J59" s="153"/>
      <c r="K59" s="153" t="s">
        <v>371</v>
      </c>
      <c r="L59" s="153"/>
      <c r="M59" s="153"/>
      <c r="N59" s="153"/>
      <c r="O59" s="153"/>
      <c r="P59" s="153" t="s">
        <v>95</v>
      </c>
      <c r="Q59" s="153" t="s">
        <v>372</v>
      </c>
      <c r="R59" s="153" t="s">
        <v>372</v>
      </c>
      <c r="S59" s="153" t="s">
        <v>373</v>
      </c>
      <c r="T59" s="153" t="s">
        <v>373</v>
      </c>
      <c r="U59" s="153"/>
      <c r="V59" s="153"/>
      <c r="X59" s="153"/>
      <c r="Y59" s="153" t="s">
        <v>374</v>
      </c>
      <c r="Z59" s="153"/>
      <c r="AA59" s="153"/>
      <c r="AB59" s="153"/>
      <c r="AC59" s="153"/>
      <c r="AD59" s="153"/>
      <c r="AE59" s="143">
        <f t="shared" si="1"/>
        <v>22</v>
      </c>
      <c r="AF59" s="143" t="s">
        <v>355</v>
      </c>
      <c r="AG59" s="149">
        <v>5</v>
      </c>
      <c r="AH59" s="15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56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  <c r="ED59" s="149"/>
      <c r="EE59" s="149"/>
      <c r="EF59" s="149"/>
      <c r="EG59" s="149"/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49"/>
      <c r="FL59" s="149"/>
      <c r="FM59" s="149"/>
      <c r="FN59" s="149"/>
      <c r="FO59" s="149"/>
      <c r="FP59" s="149"/>
      <c r="FQ59" s="149"/>
      <c r="FR59" s="149"/>
      <c r="FS59" s="149"/>
      <c r="FT59" s="149"/>
      <c r="FU59" s="149"/>
      <c r="FV59" s="149"/>
      <c r="FW59" s="149"/>
      <c r="FX59" s="149"/>
      <c r="FY59" s="149"/>
      <c r="FZ59" s="149"/>
      <c r="GA59" s="149"/>
      <c r="GB59" s="149"/>
      <c r="GC59" s="149"/>
      <c r="GD59" s="149"/>
      <c r="GE59" s="149"/>
      <c r="GF59" s="149"/>
      <c r="GG59" s="149"/>
      <c r="GH59" s="149"/>
      <c r="GI59" s="149"/>
      <c r="GJ59" s="149"/>
      <c r="GK59" s="149"/>
      <c r="GL59" s="149"/>
      <c r="GM59" s="149"/>
      <c r="GN59" s="149"/>
      <c r="GO59" s="149"/>
      <c r="GP59" s="149"/>
      <c r="GQ59" s="149"/>
      <c r="GR59" s="149"/>
      <c r="GS59" s="149"/>
      <c r="GT59" s="149"/>
      <c r="GU59" s="149"/>
      <c r="GV59" s="149"/>
      <c r="GW59" s="149"/>
      <c r="GX59" s="149"/>
      <c r="GY59" s="149"/>
      <c r="GZ59" s="149"/>
      <c r="HA59" s="149"/>
      <c r="HB59" s="149"/>
      <c r="HC59" s="149"/>
      <c r="HD59" s="149"/>
      <c r="HE59" s="149"/>
      <c r="HF59" s="149"/>
      <c r="HG59" s="149"/>
      <c r="HH59" s="149"/>
      <c r="HI59" s="149"/>
      <c r="HJ59" s="149"/>
      <c r="HK59" s="149"/>
      <c r="HL59" s="149"/>
      <c r="HM59" s="149"/>
      <c r="HN59" s="149"/>
      <c r="HO59" s="149"/>
      <c r="HP59" s="149"/>
      <c r="HQ59" s="149"/>
      <c r="HR59" s="149"/>
      <c r="HS59" s="149"/>
      <c r="HT59" s="149"/>
      <c r="HU59" s="149"/>
      <c r="HV59" s="149"/>
      <c r="HW59" s="149"/>
      <c r="HX59" s="149"/>
      <c r="HY59" s="149"/>
      <c r="HZ59" s="149"/>
      <c r="IA59" s="149"/>
      <c r="IB59" s="149"/>
      <c r="IC59" s="149"/>
      <c r="ID59" s="149"/>
      <c r="IE59" s="149"/>
      <c r="IF59" s="149"/>
      <c r="IG59" s="149"/>
      <c r="IH59" s="149"/>
      <c r="II59" s="149"/>
      <c r="IJ59" s="149"/>
      <c r="IK59" s="149"/>
      <c r="IL59" s="149"/>
      <c r="IM59" s="149"/>
      <c r="IN59" s="149"/>
      <c r="IO59" s="149"/>
      <c r="IP59" s="149"/>
      <c r="IQ59" s="149"/>
    </row>
    <row r="60" ht="99.95" customHeight="1" spans="1:251">
      <c r="A60" s="148" t="s">
        <v>375</v>
      </c>
      <c r="B60" s="149">
        <f>VLOOKUP(A60,Sheet1!$A$1:$B$263,2,FALSE)</f>
        <v>35</v>
      </c>
      <c r="D60" s="153"/>
      <c r="E60" s="153" t="s">
        <v>313</v>
      </c>
      <c r="F60" s="153" t="s">
        <v>314</v>
      </c>
      <c r="G60" s="152"/>
      <c r="H60" s="153" t="s">
        <v>369</v>
      </c>
      <c r="I60" s="153" t="s">
        <v>376</v>
      </c>
      <c r="J60" s="153" t="s">
        <v>370</v>
      </c>
      <c r="K60" s="153"/>
      <c r="L60" s="152"/>
      <c r="M60" s="153" t="s">
        <v>370</v>
      </c>
      <c r="N60" s="153" t="s">
        <v>370</v>
      </c>
      <c r="O60" s="153" t="s">
        <v>377</v>
      </c>
      <c r="P60" s="153" t="s">
        <v>377</v>
      </c>
      <c r="Q60" s="153" t="s">
        <v>95</v>
      </c>
      <c r="R60" s="153"/>
      <c r="S60" s="137"/>
      <c r="T60" s="137"/>
      <c r="U60" s="153"/>
      <c r="V60" s="153"/>
      <c r="W60" s="153"/>
      <c r="Y60" s="153"/>
      <c r="Z60" s="153" t="s">
        <v>374</v>
      </c>
      <c r="AA60" s="153"/>
      <c r="AB60" s="153"/>
      <c r="AC60" s="153"/>
      <c r="AD60" s="153"/>
      <c r="AE60" s="143">
        <f t="shared" si="1"/>
        <v>22</v>
      </c>
      <c r="AF60" s="143" t="s">
        <v>355</v>
      </c>
      <c r="AG60" s="149">
        <v>5</v>
      </c>
      <c r="AH60" s="15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56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</row>
    <row r="61" ht="99.95" customHeight="1" spans="1:251">
      <c r="A61" s="148" t="s">
        <v>378</v>
      </c>
      <c r="B61" s="149">
        <f>VLOOKUP(A61,Sheet1!$A$1:$B$263,2,FALSE)</f>
        <v>26</v>
      </c>
      <c r="C61" s="153"/>
      <c r="D61" s="153"/>
      <c r="E61" s="153" t="s">
        <v>379</v>
      </c>
      <c r="F61" s="153" t="s">
        <v>379</v>
      </c>
      <c r="G61" s="153" t="s">
        <v>380</v>
      </c>
      <c r="H61" s="153" t="s">
        <v>380</v>
      </c>
      <c r="I61" s="153" t="s">
        <v>360</v>
      </c>
      <c r="J61" s="153" t="s">
        <v>360</v>
      </c>
      <c r="K61" s="153" t="s">
        <v>381</v>
      </c>
      <c r="L61" s="153" t="s">
        <v>381</v>
      </c>
      <c r="M61" s="153" t="s">
        <v>382</v>
      </c>
      <c r="N61" s="153"/>
      <c r="O61" s="153"/>
      <c r="P61" s="153" t="s">
        <v>71</v>
      </c>
      <c r="Q61" s="153" t="s">
        <v>379</v>
      </c>
      <c r="R61" s="153"/>
      <c r="S61" s="153" t="s">
        <v>383</v>
      </c>
      <c r="T61" s="153" t="s">
        <v>383</v>
      </c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43">
        <f t="shared" si="1"/>
        <v>26</v>
      </c>
      <c r="AF61" s="143" t="s">
        <v>355</v>
      </c>
      <c r="AG61" s="149">
        <f>IF(ISNUMBER(FIND("五年",#REF!)),5,3)</f>
        <v>3</v>
      </c>
      <c r="AH61" s="15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56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9"/>
      <c r="IJ61" s="149"/>
      <c r="IK61" s="149"/>
      <c r="IL61" s="149"/>
      <c r="IM61" s="149"/>
      <c r="IN61" s="149"/>
      <c r="IO61" s="149"/>
      <c r="IP61" s="149"/>
      <c r="IQ61" s="149"/>
    </row>
    <row r="62" ht="99.95" customHeight="1" spans="1:251">
      <c r="A62" s="148" t="s">
        <v>384</v>
      </c>
      <c r="B62" s="149">
        <f>VLOOKUP(A62,Sheet1!$A$1:$B$263,2,FALSE)</f>
        <v>13</v>
      </c>
      <c r="C62" s="153" t="s">
        <v>385</v>
      </c>
      <c r="D62" s="153" t="s">
        <v>385</v>
      </c>
      <c r="E62" s="153" t="s">
        <v>363</v>
      </c>
      <c r="F62" s="153" t="s">
        <v>363</v>
      </c>
      <c r="G62" s="153" t="s">
        <v>364</v>
      </c>
      <c r="H62" s="153" t="s">
        <v>364</v>
      </c>
      <c r="I62" s="153" t="s">
        <v>365</v>
      </c>
      <c r="J62" s="153" t="s">
        <v>365</v>
      </c>
      <c r="K62" s="153" t="s">
        <v>363</v>
      </c>
      <c r="L62" s="153"/>
      <c r="M62" s="153" t="s">
        <v>366</v>
      </c>
      <c r="N62" s="153" t="s">
        <v>366</v>
      </c>
      <c r="O62" s="153"/>
      <c r="P62" s="153" t="s">
        <v>71</v>
      </c>
      <c r="Q62" s="153" t="s">
        <v>365</v>
      </c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43">
        <f t="shared" si="1"/>
        <v>26</v>
      </c>
      <c r="AF62" s="143" t="s">
        <v>355</v>
      </c>
      <c r="AG62" s="149">
        <f>IF(ISNUMBER(FIND("五年",#REF!)),5,3)</f>
        <v>3</v>
      </c>
      <c r="AH62" s="15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56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  <c r="IO62" s="149"/>
      <c r="IP62" s="149"/>
      <c r="IQ62" s="149"/>
    </row>
    <row r="63" ht="99.95" customHeight="1" spans="1:251">
      <c r="A63" s="148" t="s">
        <v>386</v>
      </c>
      <c r="B63" s="149">
        <f>VLOOKUP(A63,Sheet1!$A$1:$B$263,2,FALSE)</f>
        <v>42</v>
      </c>
      <c r="C63" s="153" t="s">
        <v>387</v>
      </c>
      <c r="D63" s="153" t="s">
        <v>387</v>
      </c>
      <c r="E63" s="153"/>
      <c r="F63" s="153"/>
      <c r="G63" s="153"/>
      <c r="H63" s="153"/>
      <c r="I63" s="153" t="s">
        <v>388</v>
      </c>
      <c r="J63" s="153" t="s">
        <v>388</v>
      </c>
      <c r="K63" s="153" t="s">
        <v>389</v>
      </c>
      <c r="L63" s="153" t="s">
        <v>390</v>
      </c>
      <c r="M63" s="153" t="s">
        <v>389</v>
      </c>
      <c r="O63" s="153" t="s">
        <v>389</v>
      </c>
      <c r="P63" s="153" t="s">
        <v>388</v>
      </c>
      <c r="Q63" s="153" t="s">
        <v>387</v>
      </c>
      <c r="R63" s="153"/>
      <c r="S63" s="153" t="s">
        <v>391</v>
      </c>
      <c r="T63" s="153" t="s">
        <v>391</v>
      </c>
      <c r="U63" s="153"/>
      <c r="V63" s="153"/>
      <c r="W63" s="153"/>
      <c r="X63" s="153"/>
      <c r="Y63" s="153"/>
      <c r="Z63" s="153"/>
      <c r="AB63" s="153"/>
      <c r="AC63" s="153"/>
      <c r="AD63" s="153"/>
      <c r="AE63" s="143">
        <f t="shared" si="1"/>
        <v>24</v>
      </c>
      <c r="AF63" s="143" t="s">
        <v>355</v>
      </c>
      <c r="AG63" s="149">
        <v>5</v>
      </c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56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149"/>
      <c r="HO63" s="149"/>
      <c r="HP63" s="149"/>
      <c r="HQ63" s="149"/>
      <c r="HR63" s="149"/>
      <c r="HS63" s="149"/>
      <c r="HT63" s="149"/>
      <c r="HU63" s="149"/>
      <c r="HV63" s="149"/>
      <c r="HW63" s="149"/>
      <c r="HX63" s="149"/>
      <c r="HY63" s="149"/>
      <c r="HZ63" s="149"/>
      <c r="IA63" s="149"/>
      <c r="IB63" s="149"/>
      <c r="IC63" s="149"/>
      <c r="ID63" s="149"/>
      <c r="IE63" s="149"/>
      <c r="IF63" s="149"/>
      <c r="IG63" s="149"/>
      <c r="IH63" s="149"/>
      <c r="II63" s="149"/>
      <c r="IJ63" s="149"/>
      <c r="IK63" s="149"/>
      <c r="IL63" s="149"/>
      <c r="IM63" s="149"/>
      <c r="IN63" s="149"/>
      <c r="IO63" s="149"/>
      <c r="IP63" s="149"/>
      <c r="IQ63" s="149"/>
    </row>
    <row r="64" ht="99.95" customHeight="1" spans="1:251">
      <c r="A64" s="148" t="s">
        <v>392</v>
      </c>
      <c r="B64" s="149">
        <f>VLOOKUP(A64,Sheet1!$A$1:$B$263,2,FALSE)</f>
        <v>40</v>
      </c>
      <c r="C64" s="153" t="s">
        <v>388</v>
      </c>
      <c r="D64" s="153" t="s">
        <v>388</v>
      </c>
      <c r="E64" s="153"/>
      <c r="F64" s="153"/>
      <c r="G64" s="153" t="s">
        <v>387</v>
      </c>
      <c r="H64" s="153" t="s">
        <v>387</v>
      </c>
      <c r="I64" s="153" t="s">
        <v>390</v>
      </c>
      <c r="J64" s="153" t="s">
        <v>390</v>
      </c>
      <c r="K64" s="153" t="s">
        <v>390</v>
      </c>
      <c r="L64" s="153" t="s">
        <v>389</v>
      </c>
      <c r="M64" s="153"/>
      <c r="N64" s="153"/>
      <c r="O64" s="153" t="s">
        <v>388</v>
      </c>
      <c r="P64" s="153" t="s">
        <v>389</v>
      </c>
      <c r="Q64" s="153" t="s">
        <v>389</v>
      </c>
      <c r="R64" s="153" t="s">
        <v>387</v>
      </c>
      <c r="S64" s="153"/>
      <c r="T64" s="153"/>
      <c r="U64" s="153"/>
      <c r="V64" s="153"/>
      <c r="W64" s="153"/>
      <c r="X64" s="153"/>
      <c r="Z64" s="153"/>
      <c r="AA64" s="153"/>
      <c r="AB64" s="153"/>
      <c r="AC64" s="153"/>
      <c r="AD64" s="153"/>
      <c r="AE64" s="143">
        <f t="shared" si="1"/>
        <v>24</v>
      </c>
      <c r="AF64" s="143" t="s">
        <v>355</v>
      </c>
      <c r="AG64" s="149">
        <v>5</v>
      </c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56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9"/>
      <c r="FX64" s="149"/>
      <c r="FY64" s="149"/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9"/>
      <c r="GX64" s="149"/>
      <c r="GY64" s="149"/>
      <c r="GZ64" s="149"/>
      <c r="HA64" s="149"/>
      <c r="HB64" s="149"/>
      <c r="HC64" s="149"/>
      <c r="HD64" s="149"/>
      <c r="HE64" s="149"/>
      <c r="HF64" s="149"/>
      <c r="HG64" s="149"/>
      <c r="HH64" s="149"/>
      <c r="HI64" s="149"/>
      <c r="HJ64" s="149"/>
      <c r="HK64" s="149"/>
      <c r="HL64" s="149"/>
      <c r="HM64" s="149"/>
      <c r="HN64" s="149"/>
      <c r="HO64" s="149"/>
      <c r="HP64" s="149"/>
      <c r="HQ64" s="149"/>
      <c r="HR64" s="149"/>
      <c r="HS64" s="149"/>
      <c r="HT64" s="149"/>
      <c r="HU64" s="149"/>
      <c r="HV64" s="149"/>
      <c r="HW64" s="149"/>
      <c r="HX64" s="149"/>
      <c r="HY64" s="149"/>
      <c r="HZ64" s="149"/>
      <c r="IA64" s="149"/>
      <c r="IB64" s="149"/>
      <c r="IC64" s="149"/>
      <c r="ID64" s="149"/>
      <c r="IE64" s="149"/>
      <c r="IF64" s="149"/>
      <c r="IG64" s="149"/>
      <c r="IH64" s="149"/>
      <c r="II64" s="149"/>
      <c r="IJ64" s="149"/>
      <c r="IK64" s="149"/>
      <c r="IL64" s="149"/>
      <c r="IM64" s="149"/>
      <c r="IN64" s="149"/>
      <c r="IO64" s="149"/>
      <c r="IP64" s="149"/>
      <c r="IQ64" s="149"/>
    </row>
    <row r="65" ht="99.95" customHeight="1" spans="1:34">
      <c r="A65" s="148" t="s">
        <v>393</v>
      </c>
      <c r="B65" s="149">
        <f>VLOOKUP(A65,Sheet1!$A$1:$B$263,2,FALSE)</f>
        <v>46</v>
      </c>
      <c r="C65" s="153" t="s">
        <v>394</v>
      </c>
      <c r="D65" s="153" t="s">
        <v>395</v>
      </c>
      <c r="G65" s="153" t="s">
        <v>396</v>
      </c>
      <c r="H65" s="153" t="s">
        <v>396</v>
      </c>
      <c r="J65" s="153" t="s">
        <v>93</v>
      </c>
      <c r="K65" s="153"/>
      <c r="L65" s="153" t="s">
        <v>394</v>
      </c>
      <c r="N65" s="153" t="s">
        <v>397</v>
      </c>
      <c r="O65" s="153" t="s">
        <v>398</v>
      </c>
      <c r="S65" s="153" t="s">
        <v>399</v>
      </c>
      <c r="T65" s="153" t="s">
        <v>399</v>
      </c>
      <c r="U65" s="153"/>
      <c r="W65" s="153"/>
      <c r="X65" s="153" t="s">
        <v>397</v>
      </c>
      <c r="Y65" s="153" t="s">
        <v>400</v>
      </c>
      <c r="Z65" s="153" t="s">
        <v>400</v>
      </c>
      <c r="AA65" s="153"/>
      <c r="AB65" s="153"/>
      <c r="AC65" s="153"/>
      <c r="AD65" s="153"/>
      <c r="AE65" s="143">
        <f t="shared" si="1"/>
        <v>26</v>
      </c>
      <c r="AF65" s="143" t="s">
        <v>401</v>
      </c>
      <c r="AG65" s="149">
        <f>IF(ISNUMBER(FIND("五年",#REF!)),5,3)</f>
        <v>3</v>
      </c>
      <c r="AH65" s="150"/>
    </row>
    <row r="66" ht="99.95" customHeight="1" spans="1:34">
      <c r="A66" s="148" t="s">
        <v>402</v>
      </c>
      <c r="B66" s="149">
        <f>VLOOKUP(A66,Sheet1!$A$1:$B$263,2,FALSE)</f>
        <v>34</v>
      </c>
      <c r="C66" s="153" t="s">
        <v>395</v>
      </c>
      <c r="E66" s="153" t="s">
        <v>403</v>
      </c>
      <c r="F66" s="153" t="s">
        <v>403</v>
      </c>
      <c r="G66" s="153" t="s">
        <v>399</v>
      </c>
      <c r="H66" s="153" t="s">
        <v>399</v>
      </c>
      <c r="I66" s="153" t="s">
        <v>394</v>
      </c>
      <c r="J66" s="137"/>
      <c r="M66" s="153" t="s">
        <v>397</v>
      </c>
      <c r="O66" s="153" t="s">
        <v>394</v>
      </c>
      <c r="P66" s="153" t="s">
        <v>398</v>
      </c>
      <c r="Q66" s="153" t="s">
        <v>93</v>
      </c>
      <c r="T66" s="137"/>
      <c r="V66" s="153"/>
      <c r="W66" s="153" t="s">
        <v>397</v>
      </c>
      <c r="X66" s="153"/>
      <c r="Y66" s="153" t="s">
        <v>400</v>
      </c>
      <c r="Z66" s="153" t="s">
        <v>400</v>
      </c>
      <c r="AB66" s="153"/>
      <c r="AC66" s="153"/>
      <c r="AD66" s="153"/>
      <c r="AE66" s="143">
        <f t="shared" si="1"/>
        <v>26</v>
      </c>
      <c r="AF66" s="143" t="s">
        <v>401</v>
      </c>
      <c r="AG66" s="149">
        <f>IF(ISNUMBER(FIND("五年",#REF!)),5,3)</f>
        <v>3</v>
      </c>
      <c r="AH66" s="150"/>
    </row>
    <row r="67" ht="99.95" customHeight="1" spans="1:34">
      <c r="A67" s="148" t="s">
        <v>404</v>
      </c>
      <c r="B67" s="149">
        <f>VLOOKUP(A67,Sheet1!$A$1:$B$263,2,FALSE)</f>
        <v>40</v>
      </c>
      <c r="D67" s="153" t="s">
        <v>394</v>
      </c>
      <c r="E67" s="153" t="s">
        <v>405</v>
      </c>
      <c r="F67" s="153" t="s">
        <v>405</v>
      </c>
      <c r="H67" s="137"/>
      <c r="I67" s="137"/>
      <c r="J67" s="153" t="s">
        <v>394</v>
      </c>
      <c r="K67" s="153" t="s">
        <v>395</v>
      </c>
      <c r="L67" s="137"/>
      <c r="M67" s="153" t="s">
        <v>397</v>
      </c>
      <c r="O67" s="153" t="s">
        <v>406</v>
      </c>
      <c r="P67" s="153" t="s">
        <v>406</v>
      </c>
      <c r="R67" s="153" t="s">
        <v>93</v>
      </c>
      <c r="S67" s="153" t="s">
        <v>395</v>
      </c>
      <c r="U67" s="153"/>
      <c r="W67" s="153" t="s">
        <v>397</v>
      </c>
      <c r="X67" s="153"/>
      <c r="Y67" s="153" t="s">
        <v>400</v>
      </c>
      <c r="Z67" s="153" t="s">
        <v>400</v>
      </c>
      <c r="AA67" s="153"/>
      <c r="AB67" s="153"/>
      <c r="AC67" s="153"/>
      <c r="AD67" s="153"/>
      <c r="AE67" s="143">
        <f t="shared" si="1"/>
        <v>26</v>
      </c>
      <c r="AF67" s="143" t="s">
        <v>401</v>
      </c>
      <c r="AG67" s="149">
        <f>IF(ISNUMBER(FIND("五年",#REF!)),5,3)</f>
        <v>3</v>
      </c>
      <c r="AH67" s="150"/>
    </row>
    <row r="68" ht="99.95" customHeight="1" spans="1:34">
      <c r="A68" s="148" t="s">
        <v>407</v>
      </c>
      <c r="B68" s="149">
        <f>VLOOKUP(A68,Sheet1!$A$1:$B$263,2,FALSE)</f>
        <v>41</v>
      </c>
      <c r="C68" s="153" t="s">
        <v>408</v>
      </c>
      <c r="D68" s="153" t="s">
        <v>408</v>
      </c>
      <c r="E68" s="153" t="s">
        <v>406</v>
      </c>
      <c r="F68" s="153" t="s">
        <v>406</v>
      </c>
      <c r="G68" s="137"/>
      <c r="H68" s="137"/>
      <c r="K68" s="153" t="s">
        <v>394</v>
      </c>
      <c r="L68" s="153" t="s">
        <v>395</v>
      </c>
      <c r="M68" s="153" t="s">
        <v>409</v>
      </c>
      <c r="N68" s="153" t="s">
        <v>397</v>
      </c>
      <c r="P68" s="153" t="s">
        <v>394</v>
      </c>
      <c r="R68" s="153"/>
      <c r="S68" s="137"/>
      <c r="T68" s="153" t="s">
        <v>395</v>
      </c>
      <c r="U68" s="153"/>
      <c r="V68" s="153"/>
      <c r="W68" s="153"/>
      <c r="X68" s="153" t="s">
        <v>397</v>
      </c>
      <c r="Y68" s="153" t="s">
        <v>400</v>
      </c>
      <c r="Z68" s="153" t="s">
        <v>400</v>
      </c>
      <c r="AA68" s="153"/>
      <c r="AB68" s="153"/>
      <c r="AC68" s="153"/>
      <c r="AD68" s="153"/>
      <c r="AE68" s="143">
        <f t="shared" si="1"/>
        <v>26</v>
      </c>
      <c r="AF68" s="143" t="s">
        <v>401</v>
      </c>
      <c r="AG68" s="149">
        <f>IF(ISNUMBER(FIND("五年",#REF!)),5,3)</f>
        <v>3</v>
      </c>
      <c r="AH68" s="150"/>
    </row>
    <row r="69" ht="99.95" customHeight="1" spans="1:34">
      <c r="A69" s="148" t="s">
        <v>410</v>
      </c>
      <c r="B69" s="149">
        <f>VLOOKUP(A69,Sheet1!$A$1:$B$263,2,FALSE)</f>
        <v>25</v>
      </c>
      <c r="E69" s="153" t="s">
        <v>411</v>
      </c>
      <c r="F69" s="153" t="s">
        <v>411</v>
      </c>
      <c r="G69" s="153"/>
      <c r="H69" s="153"/>
      <c r="I69" s="153" t="s">
        <v>316</v>
      </c>
      <c r="J69" s="153" t="s">
        <v>315</v>
      </c>
      <c r="K69" s="153" t="s">
        <v>96</v>
      </c>
      <c r="L69" s="153" t="s">
        <v>371</v>
      </c>
      <c r="M69" s="153" t="s">
        <v>412</v>
      </c>
      <c r="N69" s="153" t="s">
        <v>412</v>
      </c>
      <c r="O69" s="153"/>
      <c r="P69" s="153"/>
      <c r="Q69" s="153" t="s">
        <v>413</v>
      </c>
      <c r="R69" s="153" t="s">
        <v>413</v>
      </c>
      <c r="U69" s="153"/>
      <c r="V69" s="153"/>
      <c r="W69" s="153"/>
      <c r="X69" s="153"/>
      <c r="Y69" s="153"/>
      <c r="Z69" s="153"/>
      <c r="AA69" s="153" t="s">
        <v>414</v>
      </c>
      <c r="AB69" s="153"/>
      <c r="AC69" s="153"/>
      <c r="AD69" s="153"/>
      <c r="AE69" s="143">
        <f t="shared" ref="AE69:AE100" si="2">2*COUNTA(C69:AD69)</f>
        <v>22</v>
      </c>
      <c r="AF69" s="143" t="s">
        <v>401</v>
      </c>
      <c r="AG69" s="149">
        <v>5</v>
      </c>
      <c r="AH69" s="150"/>
    </row>
    <row r="70" ht="99.95" customHeight="1" spans="1:34">
      <c r="A70" s="148" t="s">
        <v>415</v>
      </c>
      <c r="B70" s="149">
        <f>VLOOKUP(A70,Sheet1!$A$1:$B$263,2,FALSE)</f>
        <v>44</v>
      </c>
      <c r="C70" s="153" t="s">
        <v>416</v>
      </c>
      <c r="D70" s="153" t="s">
        <v>417</v>
      </c>
      <c r="E70" s="153" t="s">
        <v>418</v>
      </c>
      <c r="G70" s="153" t="s">
        <v>419</v>
      </c>
      <c r="H70" s="153" t="s">
        <v>420</v>
      </c>
      <c r="I70" s="153" t="s">
        <v>421</v>
      </c>
      <c r="J70" s="137"/>
      <c r="K70" s="153" t="s">
        <v>422</v>
      </c>
      <c r="L70" s="137"/>
      <c r="M70" s="153" t="s">
        <v>423</v>
      </c>
      <c r="N70" s="153" t="s">
        <v>423</v>
      </c>
      <c r="Q70" s="153" t="s">
        <v>71</v>
      </c>
      <c r="R70" s="153"/>
      <c r="S70" s="153"/>
      <c r="T70" s="137"/>
      <c r="U70" s="153"/>
      <c r="V70" s="153"/>
      <c r="W70" s="153" t="s">
        <v>424</v>
      </c>
      <c r="X70" s="153" t="s">
        <v>424</v>
      </c>
      <c r="Y70" s="153"/>
      <c r="Z70" s="153"/>
      <c r="AA70" s="153"/>
      <c r="AB70" s="153"/>
      <c r="AC70" s="153"/>
      <c r="AD70" s="153"/>
      <c r="AE70" s="143">
        <f t="shared" si="2"/>
        <v>24</v>
      </c>
      <c r="AF70" s="143" t="s">
        <v>401</v>
      </c>
      <c r="AG70" s="149">
        <f>IF(ISNUMBER(FIND("五年",#REF!)),5,3)</f>
        <v>3</v>
      </c>
      <c r="AH70" s="150"/>
    </row>
    <row r="71" ht="99.95" customHeight="1" spans="1:34">
      <c r="A71" s="148" t="s">
        <v>425</v>
      </c>
      <c r="B71" s="149">
        <f>VLOOKUP(A71,Sheet1!$A$1:$B$263,2,FALSE)</f>
        <v>42</v>
      </c>
      <c r="C71" s="153" t="s">
        <v>417</v>
      </c>
      <c r="D71" s="153" t="s">
        <v>416</v>
      </c>
      <c r="E71" s="153" t="s">
        <v>426</v>
      </c>
      <c r="F71" s="153" t="s">
        <v>418</v>
      </c>
      <c r="G71" s="153" t="s">
        <v>420</v>
      </c>
      <c r="H71" s="153" t="s">
        <v>427</v>
      </c>
      <c r="I71" s="137"/>
      <c r="J71" s="137"/>
      <c r="K71" s="153"/>
      <c r="L71" s="153" t="s">
        <v>422</v>
      </c>
      <c r="M71" s="153"/>
      <c r="N71" s="153"/>
      <c r="P71" s="153" t="s">
        <v>416</v>
      </c>
      <c r="Q71" s="153" t="s">
        <v>426</v>
      </c>
      <c r="R71" s="153"/>
      <c r="T71" s="153" t="s">
        <v>428</v>
      </c>
      <c r="U71" s="153"/>
      <c r="V71" s="153"/>
      <c r="W71" s="153"/>
      <c r="X71" s="153"/>
      <c r="Y71" s="153" t="s">
        <v>424</v>
      </c>
      <c r="Z71" s="153" t="s">
        <v>424</v>
      </c>
      <c r="AA71" s="153"/>
      <c r="AB71" s="153"/>
      <c r="AC71" s="153"/>
      <c r="AD71" s="153"/>
      <c r="AE71" s="143">
        <f t="shared" si="2"/>
        <v>24</v>
      </c>
      <c r="AF71" s="143" t="s">
        <v>401</v>
      </c>
      <c r="AG71" s="149">
        <f>IF(ISNUMBER(FIND("五年",#REF!)),5,3)</f>
        <v>3</v>
      </c>
      <c r="AH71" s="150"/>
    </row>
    <row r="72" ht="99.95" customHeight="1" spans="1:34">
      <c r="A72" s="148" t="s">
        <v>429</v>
      </c>
      <c r="B72" s="149">
        <f>VLOOKUP(A72,Sheet1!$A$1:$B$263,2,FALSE)</f>
        <v>43</v>
      </c>
      <c r="C72" s="153" t="s">
        <v>430</v>
      </c>
      <c r="D72" s="153" t="s">
        <v>430</v>
      </c>
      <c r="E72" s="153" t="s">
        <v>431</v>
      </c>
      <c r="F72" s="153" t="s">
        <v>426</v>
      </c>
      <c r="G72" s="153" t="s">
        <v>432</v>
      </c>
      <c r="H72" s="153" t="s">
        <v>432</v>
      </c>
      <c r="I72" s="153" t="s">
        <v>427</v>
      </c>
      <c r="J72" s="153"/>
      <c r="L72" s="153" t="s">
        <v>433</v>
      </c>
      <c r="M72" s="153" t="s">
        <v>426</v>
      </c>
      <c r="N72" s="137"/>
      <c r="O72" s="153" t="s">
        <v>434</v>
      </c>
      <c r="Q72" s="153"/>
      <c r="R72" s="153" t="s">
        <v>426</v>
      </c>
      <c r="T72" s="153" t="s">
        <v>431</v>
      </c>
      <c r="U72" s="153"/>
      <c r="V72" s="153"/>
      <c r="Y72" s="153"/>
      <c r="Z72" s="153"/>
      <c r="AA72" s="153"/>
      <c r="AB72" s="153"/>
      <c r="AD72" s="153"/>
      <c r="AE72" s="143">
        <f t="shared" si="2"/>
        <v>24</v>
      </c>
      <c r="AF72" s="143" t="s">
        <v>401</v>
      </c>
      <c r="AG72" s="149">
        <f>IF(ISNUMBER(FIND("五年",#REF!)),5,3)</f>
        <v>3</v>
      </c>
      <c r="AH72" s="150"/>
    </row>
    <row r="73" ht="99.95" customHeight="1" spans="1:34">
      <c r="A73" s="148" t="s">
        <v>435</v>
      </c>
      <c r="B73" s="149">
        <f>VLOOKUP(A73,Sheet1!$A$1:$B$263,2,FALSE)</f>
        <v>47</v>
      </c>
      <c r="C73" s="153" t="s">
        <v>436</v>
      </c>
      <c r="D73" s="153" t="s">
        <v>436</v>
      </c>
      <c r="E73" s="153"/>
      <c r="F73" s="153" t="s">
        <v>431</v>
      </c>
      <c r="G73" s="153" t="s">
        <v>437</v>
      </c>
      <c r="I73" s="153" t="s">
        <v>438</v>
      </c>
      <c r="J73" s="153" t="s">
        <v>427</v>
      </c>
      <c r="N73" s="153" t="s">
        <v>439</v>
      </c>
      <c r="O73" s="153" t="s">
        <v>440</v>
      </c>
      <c r="P73" s="137"/>
      <c r="Q73" s="153"/>
      <c r="S73" s="153" t="s">
        <v>431</v>
      </c>
      <c r="T73" s="153" t="s">
        <v>441</v>
      </c>
      <c r="U73" s="153"/>
      <c r="V73" s="153"/>
      <c r="W73" s="153" t="s">
        <v>442</v>
      </c>
      <c r="X73" s="153" t="s">
        <v>442</v>
      </c>
      <c r="AA73" s="153"/>
      <c r="AB73" s="153"/>
      <c r="AC73" s="153"/>
      <c r="AE73" s="143">
        <f>2*COUNTA(C73:AC73)</f>
        <v>24</v>
      </c>
      <c r="AF73" s="143" t="s">
        <v>401</v>
      </c>
      <c r="AG73" s="149">
        <f>IF(ISNUMBER(FIND("五年",#REF!)),5,3)</f>
        <v>3</v>
      </c>
      <c r="AH73" s="150"/>
    </row>
    <row r="74" ht="99.95" customHeight="1" spans="1:34">
      <c r="A74" s="148" t="s">
        <v>443</v>
      </c>
      <c r="B74" s="149">
        <f>VLOOKUP(A74,Sheet1!$A$1:$B$263,2,FALSE)</f>
        <v>46</v>
      </c>
      <c r="C74" s="152"/>
      <c r="D74" s="153" t="s">
        <v>437</v>
      </c>
      <c r="E74" s="153" t="s">
        <v>444</v>
      </c>
      <c r="F74" s="153" t="s">
        <v>445</v>
      </c>
      <c r="G74" s="137"/>
      <c r="H74" s="153" t="s">
        <v>446</v>
      </c>
      <c r="I74" s="153"/>
      <c r="J74" s="153" t="s">
        <v>431</v>
      </c>
      <c r="L74" s="153" t="s">
        <v>447</v>
      </c>
      <c r="M74" s="153" t="s">
        <v>431</v>
      </c>
      <c r="N74" s="153" t="s">
        <v>444</v>
      </c>
      <c r="O74" s="153"/>
      <c r="P74" s="153" t="s">
        <v>440</v>
      </c>
      <c r="Q74" s="153" t="s">
        <v>448</v>
      </c>
      <c r="R74" s="153"/>
      <c r="S74" s="153" t="s">
        <v>436</v>
      </c>
      <c r="T74" s="153" t="s">
        <v>436</v>
      </c>
      <c r="V74" s="153"/>
      <c r="AA74" s="153"/>
      <c r="AB74" s="153"/>
      <c r="AC74" s="153"/>
      <c r="AD74" s="153"/>
      <c r="AE74" s="143">
        <f t="shared" si="2"/>
        <v>24</v>
      </c>
      <c r="AF74" s="143" t="s">
        <v>401</v>
      </c>
      <c r="AG74" s="149">
        <f>IF(ISNUMBER(FIND("五年",#REF!)),5,3)</f>
        <v>3</v>
      </c>
      <c r="AH74" s="150"/>
    </row>
    <row r="75" ht="99.95" customHeight="1" spans="1:34">
      <c r="A75" s="148" t="s">
        <v>449</v>
      </c>
      <c r="B75" s="149">
        <f>VLOOKUP(A75,Sheet1!$A$1:$B$263,2,FALSE)</f>
        <v>46</v>
      </c>
      <c r="C75" s="153" t="s">
        <v>450</v>
      </c>
      <c r="D75" s="137"/>
      <c r="E75" s="153" t="s">
        <v>445</v>
      </c>
      <c r="F75" s="153" t="s">
        <v>444</v>
      </c>
      <c r="G75" s="153" t="s">
        <v>451</v>
      </c>
      <c r="I75" s="153" t="s">
        <v>431</v>
      </c>
      <c r="J75" s="137"/>
      <c r="K75" s="153"/>
      <c r="L75" s="153"/>
      <c r="M75" s="153" t="s">
        <v>452</v>
      </c>
      <c r="N75" s="153" t="s">
        <v>431</v>
      </c>
      <c r="O75" s="153"/>
      <c r="P75" s="153"/>
      <c r="R75" s="153" t="s">
        <v>448</v>
      </c>
      <c r="S75" s="153" t="s">
        <v>444</v>
      </c>
      <c r="T75" s="153" t="s">
        <v>453</v>
      </c>
      <c r="U75" s="153"/>
      <c r="W75" s="153"/>
      <c r="X75" s="153"/>
      <c r="Y75" s="153"/>
      <c r="Z75" s="153"/>
      <c r="AA75" s="153" t="s">
        <v>424</v>
      </c>
      <c r="AB75" s="153" t="s">
        <v>424</v>
      </c>
      <c r="AC75" s="153"/>
      <c r="AD75" s="153"/>
      <c r="AE75" s="143">
        <f t="shared" si="2"/>
        <v>24</v>
      </c>
      <c r="AF75" s="143" t="s">
        <v>401</v>
      </c>
      <c r="AG75" s="149">
        <f>IF(ISNUMBER(FIND("五年",#REF!)),5,3)</f>
        <v>3</v>
      </c>
      <c r="AH75" s="150"/>
    </row>
    <row r="76" ht="99.95" customHeight="1" spans="1:34">
      <c r="A76" s="148" t="s">
        <v>454</v>
      </c>
      <c r="B76" s="149">
        <f>VLOOKUP(A76,Sheet1!$A$1:$B$263,2,FALSE)</f>
        <v>45</v>
      </c>
      <c r="C76" s="153" t="s">
        <v>455</v>
      </c>
      <c r="D76" s="153" t="s">
        <v>450</v>
      </c>
      <c r="E76" s="153"/>
      <c r="F76" s="137"/>
      <c r="G76" s="153" t="s">
        <v>450</v>
      </c>
      <c r="H76" s="153" t="s">
        <v>455</v>
      </c>
      <c r="I76" s="153"/>
      <c r="J76" s="153" t="s">
        <v>376</v>
      </c>
      <c r="K76" s="153" t="s">
        <v>456</v>
      </c>
      <c r="L76" s="153"/>
      <c r="M76" s="153" t="s">
        <v>444</v>
      </c>
      <c r="N76" s="153"/>
      <c r="O76" s="153" t="s">
        <v>457</v>
      </c>
      <c r="Q76" s="153"/>
      <c r="R76" s="137"/>
      <c r="S76" s="153" t="s">
        <v>458</v>
      </c>
      <c r="T76" s="153" t="s">
        <v>444</v>
      </c>
      <c r="U76" s="153"/>
      <c r="V76" s="153"/>
      <c r="W76" s="153"/>
      <c r="X76" s="153"/>
      <c r="Y76" s="153"/>
      <c r="Z76" s="153"/>
      <c r="AA76" s="153"/>
      <c r="AC76" s="153" t="s">
        <v>424</v>
      </c>
      <c r="AD76" s="153" t="s">
        <v>424</v>
      </c>
      <c r="AE76" s="143">
        <f t="shared" si="2"/>
        <v>24</v>
      </c>
      <c r="AF76" s="143" t="s">
        <v>401</v>
      </c>
      <c r="AG76" s="149">
        <f>IF(ISNUMBER(FIND("五年",#REF!)),5,3)</f>
        <v>3</v>
      </c>
      <c r="AH76" s="150"/>
    </row>
    <row r="77" ht="99.95" customHeight="1" spans="1:34">
      <c r="A77" s="148" t="s">
        <v>459</v>
      </c>
      <c r="B77" s="149">
        <f>VLOOKUP(A77,Sheet1!$A$1:$B$263,2,FALSE)</f>
        <v>43</v>
      </c>
      <c r="C77" s="153" t="s">
        <v>460</v>
      </c>
      <c r="D77" s="153" t="s">
        <v>460</v>
      </c>
      <c r="E77" s="153" t="s">
        <v>461</v>
      </c>
      <c r="F77" s="153" t="s">
        <v>461</v>
      </c>
      <c r="G77" s="153"/>
      <c r="H77" s="153"/>
      <c r="I77" s="153" t="s">
        <v>462</v>
      </c>
      <c r="J77" s="153" t="s">
        <v>462</v>
      </c>
      <c r="M77" s="153" t="s">
        <v>463</v>
      </c>
      <c r="N77" s="153" t="s">
        <v>463</v>
      </c>
      <c r="O77" s="153"/>
      <c r="P77" s="153" t="s">
        <v>349</v>
      </c>
      <c r="Q77" s="153" t="s">
        <v>464</v>
      </c>
      <c r="R77" s="153" t="s">
        <v>464</v>
      </c>
      <c r="S77" s="153"/>
      <c r="T77" s="153"/>
      <c r="U77" s="153"/>
      <c r="V77" s="153"/>
      <c r="W77" s="153"/>
      <c r="X77" s="153"/>
      <c r="Y77" s="153"/>
      <c r="Z77" s="153"/>
      <c r="AC77" s="153"/>
      <c r="AD77" s="153"/>
      <c r="AE77" s="143">
        <f t="shared" si="2"/>
        <v>22</v>
      </c>
      <c r="AF77" s="143" t="s">
        <v>401</v>
      </c>
      <c r="AG77" s="149">
        <f>IF(ISNUMBER(FIND("五年",#REF!)),5,3)</f>
        <v>3</v>
      </c>
      <c r="AH77" s="150"/>
    </row>
    <row r="78" ht="99.95" customHeight="1" spans="1:34">
      <c r="A78" s="148" t="s">
        <v>465</v>
      </c>
      <c r="B78" s="149">
        <f>VLOOKUP(A78,Sheet1!$A$1:$B$263,2,FALSE)</f>
        <v>42</v>
      </c>
      <c r="C78" s="153" t="s">
        <v>466</v>
      </c>
      <c r="D78" s="153" t="s">
        <v>466</v>
      </c>
      <c r="G78" s="153"/>
      <c r="H78" s="153" t="s">
        <v>376</v>
      </c>
      <c r="I78" s="153" t="s">
        <v>460</v>
      </c>
      <c r="J78" s="153" t="s">
        <v>460</v>
      </c>
      <c r="M78" s="153" t="s">
        <v>462</v>
      </c>
      <c r="N78" s="153" t="s">
        <v>462</v>
      </c>
      <c r="O78" s="137"/>
      <c r="P78" s="137"/>
      <c r="Q78" s="153" t="s">
        <v>463</v>
      </c>
      <c r="R78" s="153" t="s">
        <v>463</v>
      </c>
      <c r="S78" s="153" t="s">
        <v>464</v>
      </c>
      <c r="T78" s="153" t="s">
        <v>464</v>
      </c>
      <c r="U78" s="153"/>
      <c r="V78" s="153"/>
      <c r="Y78" s="153"/>
      <c r="Z78" s="153"/>
      <c r="AA78" s="153"/>
      <c r="AB78" s="137"/>
      <c r="AC78" s="153"/>
      <c r="AD78" s="153"/>
      <c r="AE78" s="143">
        <f t="shared" si="2"/>
        <v>22</v>
      </c>
      <c r="AF78" s="143" t="s">
        <v>401</v>
      </c>
      <c r="AG78" s="149">
        <f>IF(ISNUMBER(FIND("五年",#REF!)),5,3)</f>
        <v>3</v>
      </c>
      <c r="AH78" s="150"/>
    </row>
    <row r="79" ht="99.95" customHeight="1" spans="1:34">
      <c r="A79" s="148" t="s">
        <v>467</v>
      </c>
      <c r="B79" s="149">
        <f>VLOOKUP(A79,Sheet1!$A$1:$B$263,2,FALSE)</f>
        <v>27</v>
      </c>
      <c r="C79" s="153" t="s">
        <v>468</v>
      </c>
      <c r="D79" s="153" t="s">
        <v>468</v>
      </c>
      <c r="E79" s="153" t="s">
        <v>469</v>
      </c>
      <c r="F79" s="153" t="s">
        <v>469</v>
      </c>
      <c r="G79" s="153" t="s">
        <v>470</v>
      </c>
      <c r="I79" s="153" t="s">
        <v>471</v>
      </c>
      <c r="J79" s="153" t="s">
        <v>472</v>
      </c>
      <c r="K79" s="153" t="s">
        <v>473</v>
      </c>
      <c r="L79" s="153" t="s">
        <v>473</v>
      </c>
      <c r="N79" s="153"/>
      <c r="O79" s="153"/>
      <c r="P79" s="153" t="s">
        <v>474</v>
      </c>
      <c r="Q79" s="153"/>
      <c r="R79" s="153" t="s">
        <v>349</v>
      </c>
      <c r="S79" s="153" t="s">
        <v>475</v>
      </c>
      <c r="T79" s="153"/>
      <c r="U79" s="153"/>
      <c r="V79" s="153"/>
      <c r="Y79" s="153"/>
      <c r="AA79" s="153"/>
      <c r="AB79" s="153"/>
      <c r="AC79" s="153"/>
      <c r="AD79" s="153"/>
      <c r="AE79" s="143">
        <f t="shared" si="2"/>
        <v>24</v>
      </c>
      <c r="AF79" s="143" t="s">
        <v>401</v>
      </c>
      <c r="AG79" s="149">
        <f>IF(ISNUMBER(FIND("五年",#REF!)),5,3)</f>
        <v>3</v>
      </c>
      <c r="AH79" s="150"/>
    </row>
    <row r="80" ht="99.95" customHeight="1" spans="1:34">
      <c r="A80" s="148" t="s">
        <v>476</v>
      </c>
      <c r="B80" s="149">
        <f>VLOOKUP(A80,Sheet1!$A$1:$B$263,2,FALSE)</f>
        <v>28</v>
      </c>
      <c r="C80" s="153"/>
      <c r="D80" s="153"/>
      <c r="E80" s="153" t="s">
        <v>477</v>
      </c>
      <c r="F80" s="153" t="s">
        <v>477</v>
      </c>
      <c r="G80" s="153"/>
      <c r="H80" s="153" t="s">
        <v>470</v>
      </c>
      <c r="I80" s="153" t="s">
        <v>472</v>
      </c>
      <c r="J80" s="153" t="s">
        <v>471</v>
      </c>
      <c r="K80" s="153" t="s">
        <v>478</v>
      </c>
      <c r="L80" s="153" t="s">
        <v>478</v>
      </c>
      <c r="M80" s="153" t="s">
        <v>479</v>
      </c>
      <c r="N80" s="153" t="s">
        <v>479</v>
      </c>
      <c r="O80" s="153" t="s">
        <v>474</v>
      </c>
      <c r="Q80" s="153" t="s">
        <v>349</v>
      </c>
      <c r="S80" s="153"/>
      <c r="T80" s="153" t="s">
        <v>475</v>
      </c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43">
        <f t="shared" si="2"/>
        <v>24</v>
      </c>
      <c r="AF80" s="143" t="s">
        <v>401</v>
      </c>
      <c r="AG80" s="149">
        <f>IF(ISNUMBER(FIND("五年",#REF!)),5,3)</f>
        <v>3</v>
      </c>
      <c r="AH80" s="150"/>
    </row>
    <row r="81" ht="99.95" customHeight="1" spans="1:251">
      <c r="A81" s="148" t="s">
        <v>480</v>
      </c>
      <c r="B81" s="149">
        <f>VLOOKUP(A81,Sheet1!$A$1:$B$263,2,FALSE)</f>
        <v>30</v>
      </c>
      <c r="C81" s="153" t="s">
        <v>481</v>
      </c>
      <c r="E81" s="153" t="s">
        <v>482</v>
      </c>
      <c r="F81" s="153" t="s">
        <v>482</v>
      </c>
      <c r="G81" s="153" t="s">
        <v>483</v>
      </c>
      <c r="H81" s="153" t="s">
        <v>483</v>
      </c>
      <c r="I81" s="153" t="s">
        <v>484</v>
      </c>
      <c r="J81" s="153" t="s">
        <v>484</v>
      </c>
      <c r="L81" s="137"/>
      <c r="O81" s="153" t="s">
        <v>485</v>
      </c>
      <c r="P81" s="153" t="s">
        <v>485</v>
      </c>
      <c r="Q81" s="153" t="s">
        <v>486</v>
      </c>
      <c r="R81" s="153" t="s">
        <v>486</v>
      </c>
      <c r="T81" s="137"/>
      <c r="U81" s="153"/>
      <c r="V81" s="153"/>
      <c r="W81" s="153" t="s">
        <v>487</v>
      </c>
      <c r="X81" s="153" t="s">
        <v>487</v>
      </c>
      <c r="Y81" s="153"/>
      <c r="Z81" s="153"/>
      <c r="AA81" s="153"/>
      <c r="AB81" s="153"/>
      <c r="AC81" s="153"/>
      <c r="AD81" s="153"/>
      <c r="AE81" s="143">
        <f t="shared" si="2"/>
        <v>26</v>
      </c>
      <c r="AF81" s="143" t="s">
        <v>401</v>
      </c>
      <c r="AG81" s="149">
        <v>5</v>
      </c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56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/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/>
      <c r="IN81" s="149"/>
      <c r="IO81" s="149"/>
      <c r="IP81" s="149"/>
      <c r="IQ81" s="149"/>
    </row>
    <row r="82" ht="99.95" customHeight="1" spans="1:33">
      <c r="A82" s="148" t="s">
        <v>488</v>
      </c>
      <c r="B82" s="149">
        <f>VLOOKUP(A82,Sheet1!$A$1:$B$263,2,FALSE)</f>
        <v>29</v>
      </c>
      <c r="C82" s="137"/>
      <c r="E82" s="153" t="s">
        <v>489</v>
      </c>
      <c r="F82" s="153" t="s">
        <v>490</v>
      </c>
      <c r="H82" s="153"/>
      <c r="I82" s="137"/>
      <c r="J82" s="137"/>
      <c r="K82" s="153" t="s">
        <v>491</v>
      </c>
      <c r="L82" s="137"/>
      <c r="N82" s="153" t="s">
        <v>492</v>
      </c>
      <c r="O82" s="153" t="s">
        <v>493</v>
      </c>
      <c r="Q82" s="137"/>
      <c r="R82" s="153"/>
      <c r="S82" s="153" t="s">
        <v>491</v>
      </c>
      <c r="U82" s="153"/>
      <c r="V82" s="153"/>
      <c r="W82" s="149"/>
      <c r="X82" s="149"/>
      <c r="Y82" s="153" t="s">
        <v>494</v>
      </c>
      <c r="Z82" s="153" t="s">
        <v>495</v>
      </c>
      <c r="AA82" s="153" t="s">
        <v>496</v>
      </c>
      <c r="AB82" s="153"/>
      <c r="AC82" s="153" t="s">
        <v>494</v>
      </c>
      <c r="AD82" s="153" t="s">
        <v>497</v>
      </c>
      <c r="AE82" s="143">
        <f t="shared" si="2"/>
        <v>22</v>
      </c>
      <c r="AF82" s="143" t="s">
        <v>498</v>
      </c>
      <c r="AG82" s="149">
        <v>5</v>
      </c>
    </row>
    <row r="83" ht="99.95" customHeight="1" spans="1:251">
      <c r="A83" s="148" t="s">
        <v>499</v>
      </c>
      <c r="B83" s="149">
        <f>VLOOKUP(A83,Sheet1!$A$1:$B$263,2,FALSE)</f>
        <v>31</v>
      </c>
      <c r="C83" s="153" t="s">
        <v>500</v>
      </c>
      <c r="D83" s="153" t="s">
        <v>501</v>
      </c>
      <c r="E83" s="153"/>
      <c r="F83" s="153" t="s">
        <v>502</v>
      </c>
      <c r="G83" s="153" t="s">
        <v>500</v>
      </c>
      <c r="H83" s="153" t="s">
        <v>503</v>
      </c>
      <c r="I83" s="153"/>
      <c r="J83" s="153" t="s">
        <v>504</v>
      </c>
      <c r="K83" s="153" t="s">
        <v>505</v>
      </c>
      <c r="L83" s="153" t="s">
        <v>506</v>
      </c>
      <c r="N83" s="153" t="s">
        <v>500</v>
      </c>
      <c r="P83" s="153"/>
      <c r="Q83" s="153"/>
      <c r="S83" s="153"/>
      <c r="T83" s="153"/>
      <c r="U83" s="153"/>
      <c r="V83" s="153"/>
      <c r="W83" s="149"/>
      <c r="X83" s="149"/>
      <c r="Y83" s="153" t="s">
        <v>507</v>
      </c>
      <c r="Z83" s="153"/>
      <c r="AA83" s="153" t="s">
        <v>507</v>
      </c>
      <c r="AB83" s="153" t="s">
        <v>508</v>
      </c>
      <c r="AC83" s="153" t="s">
        <v>508</v>
      </c>
      <c r="AD83" s="137"/>
      <c r="AE83" s="143">
        <f t="shared" si="2"/>
        <v>26</v>
      </c>
      <c r="AF83" s="143" t="s">
        <v>498</v>
      </c>
      <c r="AG83" s="149">
        <f>IF(ISNUMBER(FIND("五年",#REF!)),5,3)</f>
        <v>3</v>
      </c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56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  <c r="HE83" s="149"/>
      <c r="HF83" s="149"/>
      <c r="HG83" s="149"/>
      <c r="HH83" s="149"/>
      <c r="HI83" s="149"/>
      <c r="HJ83" s="149"/>
      <c r="HK83" s="149"/>
      <c r="HL83" s="149"/>
      <c r="HM83" s="149"/>
      <c r="HN83" s="149"/>
      <c r="HO83" s="149"/>
      <c r="HP83" s="149"/>
      <c r="HQ83" s="149"/>
      <c r="HR83" s="149"/>
      <c r="HS83" s="149"/>
      <c r="HT83" s="149"/>
      <c r="HU83" s="149"/>
      <c r="HV83" s="149"/>
      <c r="HW83" s="149"/>
      <c r="HX83" s="149"/>
      <c r="HY83" s="149"/>
      <c r="HZ83" s="149"/>
      <c r="IA83" s="149"/>
      <c r="IB83" s="149"/>
      <c r="IC83" s="149"/>
      <c r="ID83" s="149"/>
      <c r="IE83" s="149"/>
      <c r="IF83" s="149"/>
      <c r="IG83" s="149"/>
      <c r="IH83" s="149"/>
      <c r="II83" s="149"/>
      <c r="IJ83" s="149"/>
      <c r="IK83" s="149"/>
      <c r="IL83" s="149"/>
      <c r="IM83" s="149"/>
      <c r="IN83" s="149"/>
      <c r="IO83" s="149"/>
      <c r="IP83" s="149"/>
      <c r="IQ83" s="149"/>
    </row>
    <row r="84" ht="99.95" customHeight="1" spans="1:251">
      <c r="A84" s="148" t="s">
        <v>509</v>
      </c>
      <c r="B84" s="149">
        <f>VLOOKUP(A84,Sheet1!$A$1:$B$263,2,FALSE)</f>
        <v>34</v>
      </c>
      <c r="C84" s="153" t="s">
        <v>510</v>
      </c>
      <c r="D84" s="153" t="s">
        <v>511</v>
      </c>
      <c r="E84" s="137"/>
      <c r="F84" s="153" t="s">
        <v>512</v>
      </c>
      <c r="G84" s="153" t="s">
        <v>513</v>
      </c>
      <c r="H84" s="153" t="s">
        <v>514</v>
      </c>
      <c r="I84" s="137"/>
      <c r="J84" s="153"/>
      <c r="K84" s="153" t="s">
        <v>515</v>
      </c>
      <c r="L84" s="137"/>
      <c r="M84" s="137"/>
      <c r="N84" s="153" t="s">
        <v>516</v>
      </c>
      <c r="P84" s="153" t="s">
        <v>517</v>
      </c>
      <c r="Q84" s="153" t="s">
        <v>315</v>
      </c>
      <c r="R84" s="153"/>
      <c r="S84" s="153" t="s">
        <v>515</v>
      </c>
      <c r="T84" s="153" t="s">
        <v>511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43">
        <f t="shared" si="2"/>
        <v>22</v>
      </c>
      <c r="AF84" s="143" t="s">
        <v>498</v>
      </c>
      <c r="AG84" s="149">
        <f>IF(ISNUMBER(FIND("五年",#REF!)),5,3)</f>
        <v>3</v>
      </c>
      <c r="AH84" s="15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56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49"/>
      <c r="EF84" s="149"/>
      <c r="EG84" s="149"/>
      <c r="EH84" s="149"/>
      <c r="EI84" s="149"/>
      <c r="EJ84" s="149"/>
      <c r="EK84" s="149"/>
      <c r="EL84" s="149"/>
      <c r="EM84" s="149"/>
      <c r="EN84" s="149"/>
      <c r="EO84" s="149"/>
      <c r="EP84" s="149"/>
      <c r="EQ84" s="149"/>
      <c r="ER84" s="149"/>
      <c r="ES84" s="149"/>
      <c r="ET84" s="149"/>
      <c r="EU84" s="149"/>
      <c r="EV84" s="149"/>
      <c r="EW84" s="149"/>
      <c r="EX84" s="149"/>
      <c r="EY84" s="149"/>
      <c r="EZ84" s="149"/>
      <c r="FA84" s="149"/>
      <c r="FB84" s="149"/>
      <c r="FC84" s="149"/>
      <c r="FD84" s="149"/>
      <c r="FE84" s="149"/>
      <c r="FF84" s="149"/>
      <c r="FG84" s="149"/>
      <c r="FH84" s="149"/>
      <c r="FI84" s="149"/>
      <c r="FJ84" s="149"/>
      <c r="FK84" s="149"/>
      <c r="FL84" s="149"/>
      <c r="FM84" s="149"/>
      <c r="FN84" s="149"/>
      <c r="FO84" s="149"/>
      <c r="FP84" s="149"/>
      <c r="FQ84" s="149"/>
      <c r="FR84" s="149"/>
      <c r="FS84" s="149"/>
      <c r="FT84" s="149"/>
      <c r="FU84" s="149"/>
      <c r="FV84" s="149"/>
      <c r="FW84" s="149"/>
      <c r="FX84" s="149"/>
      <c r="FY84" s="149"/>
      <c r="FZ84" s="149"/>
      <c r="GA84" s="149"/>
      <c r="GB84" s="149"/>
      <c r="GC84" s="149"/>
      <c r="GD84" s="149"/>
      <c r="GE84" s="149"/>
      <c r="GF84" s="149"/>
      <c r="GG84" s="149"/>
      <c r="GH84" s="149"/>
      <c r="GI84" s="149"/>
      <c r="GJ84" s="149"/>
      <c r="GK84" s="149"/>
      <c r="GL84" s="149"/>
      <c r="GM84" s="149"/>
      <c r="GN84" s="149"/>
      <c r="GO84" s="149"/>
      <c r="GP84" s="149"/>
      <c r="GQ84" s="149"/>
      <c r="GR84" s="149"/>
      <c r="GS84" s="149"/>
      <c r="GT84" s="149"/>
      <c r="GU84" s="149"/>
      <c r="GV84" s="149"/>
      <c r="GW84" s="149"/>
      <c r="GX84" s="149"/>
      <c r="GY84" s="149"/>
      <c r="GZ84" s="149"/>
      <c r="HA84" s="149"/>
      <c r="HB84" s="149"/>
      <c r="HC84" s="149"/>
      <c r="HD84" s="149"/>
      <c r="HE84" s="149"/>
      <c r="HF84" s="149"/>
      <c r="HG84" s="149"/>
      <c r="HH84" s="149"/>
      <c r="HI84" s="149"/>
      <c r="HJ84" s="149"/>
      <c r="HK84" s="149"/>
      <c r="HL84" s="149"/>
      <c r="HM84" s="149"/>
      <c r="HN84" s="149"/>
      <c r="HO84" s="149"/>
      <c r="HP84" s="149"/>
      <c r="HQ84" s="149"/>
      <c r="HR84" s="149"/>
      <c r="HS84" s="149"/>
      <c r="HT84" s="149"/>
      <c r="HU84" s="149"/>
      <c r="HV84" s="149"/>
      <c r="HW84" s="149"/>
      <c r="HX84" s="149"/>
      <c r="HY84" s="149"/>
      <c r="HZ84" s="149"/>
      <c r="IA84" s="149"/>
      <c r="IB84" s="149"/>
      <c r="IC84" s="149"/>
      <c r="ID84" s="149"/>
      <c r="IE84" s="149"/>
      <c r="IF84" s="149"/>
      <c r="IG84" s="149"/>
      <c r="IH84" s="149"/>
      <c r="II84" s="149"/>
      <c r="IJ84" s="149"/>
      <c r="IK84" s="149"/>
      <c r="IL84" s="149"/>
      <c r="IM84" s="149"/>
      <c r="IN84" s="149"/>
      <c r="IO84" s="149"/>
      <c r="IP84" s="149"/>
      <c r="IQ84" s="149"/>
    </row>
    <row r="85" ht="99.95" customHeight="1" spans="1:251">
      <c r="A85" s="148" t="s">
        <v>518</v>
      </c>
      <c r="B85" s="149">
        <f>VLOOKUP(A85,Sheet1!$A$1:$B$263,2,FALSE)</f>
        <v>34</v>
      </c>
      <c r="C85" s="153" t="s">
        <v>511</v>
      </c>
      <c r="D85" s="153" t="s">
        <v>519</v>
      </c>
      <c r="E85" s="153" t="s">
        <v>514</v>
      </c>
      <c r="F85" s="153" t="s">
        <v>520</v>
      </c>
      <c r="G85" s="153"/>
      <c r="H85" s="153"/>
      <c r="I85" s="153" t="s">
        <v>514</v>
      </c>
      <c r="J85" s="153"/>
      <c r="K85" s="137"/>
      <c r="L85" s="153" t="s">
        <v>515</v>
      </c>
      <c r="M85" s="153" t="s">
        <v>516</v>
      </c>
      <c r="N85" s="153" t="s">
        <v>409</v>
      </c>
      <c r="O85" s="153" t="s">
        <v>521</v>
      </c>
      <c r="Q85" s="153"/>
      <c r="R85" s="137"/>
      <c r="S85" s="153" t="s">
        <v>511</v>
      </c>
      <c r="T85" s="153" t="s">
        <v>515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43">
        <f t="shared" si="2"/>
        <v>22</v>
      </c>
      <c r="AF85" s="143" t="s">
        <v>498</v>
      </c>
      <c r="AG85" s="149">
        <f>IF(ISNUMBER(FIND("五年",#REF!)),5,3)</f>
        <v>3</v>
      </c>
      <c r="AH85" s="15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56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49"/>
      <c r="EL85" s="149"/>
      <c r="EM85" s="149"/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49"/>
      <c r="FH85" s="149"/>
      <c r="FI85" s="149"/>
      <c r="FJ85" s="149"/>
      <c r="FK85" s="149"/>
      <c r="FL85" s="149"/>
      <c r="FM85" s="149"/>
      <c r="FN85" s="149"/>
      <c r="FO85" s="149"/>
      <c r="FP85" s="149"/>
      <c r="FQ85" s="149"/>
      <c r="FR85" s="149"/>
      <c r="FS85" s="149"/>
      <c r="FT85" s="149"/>
      <c r="FU85" s="149"/>
      <c r="FV85" s="149"/>
      <c r="FW85" s="149"/>
      <c r="FX85" s="149"/>
      <c r="FY85" s="149"/>
      <c r="FZ85" s="149"/>
      <c r="GA85" s="149"/>
      <c r="GB85" s="149"/>
      <c r="GC85" s="149"/>
      <c r="GD85" s="149"/>
      <c r="GE85" s="149"/>
      <c r="GF85" s="149"/>
      <c r="GG85" s="149"/>
      <c r="GH85" s="149"/>
      <c r="GI85" s="149"/>
      <c r="GJ85" s="149"/>
      <c r="GK85" s="149"/>
      <c r="GL85" s="149"/>
      <c r="GM85" s="149"/>
      <c r="GN85" s="149"/>
      <c r="GO85" s="149"/>
      <c r="GP85" s="149"/>
      <c r="GQ85" s="149"/>
      <c r="GR85" s="149"/>
      <c r="GS85" s="149"/>
      <c r="GT85" s="149"/>
      <c r="GU85" s="149"/>
      <c r="GV85" s="149"/>
      <c r="GW85" s="149"/>
      <c r="GX85" s="149"/>
      <c r="GY85" s="149"/>
      <c r="GZ85" s="149"/>
      <c r="HA85" s="149"/>
      <c r="HB85" s="149"/>
      <c r="HC85" s="149"/>
      <c r="HD85" s="149"/>
      <c r="HE85" s="149"/>
      <c r="HF85" s="149"/>
      <c r="HG85" s="149"/>
      <c r="HH85" s="149"/>
      <c r="HI85" s="149"/>
      <c r="HJ85" s="149"/>
      <c r="HK85" s="149"/>
      <c r="HL85" s="149"/>
      <c r="HM85" s="149"/>
      <c r="HN85" s="149"/>
      <c r="HO85" s="149"/>
      <c r="HP85" s="149"/>
      <c r="HQ85" s="149"/>
      <c r="HR85" s="149"/>
      <c r="HS85" s="149"/>
      <c r="HT85" s="149"/>
      <c r="HU85" s="149"/>
      <c r="HV85" s="149"/>
      <c r="HW85" s="149"/>
      <c r="HX85" s="149"/>
      <c r="HY85" s="149"/>
      <c r="HZ85" s="149"/>
      <c r="IA85" s="149"/>
      <c r="IB85" s="149"/>
      <c r="IC85" s="149"/>
      <c r="ID85" s="149"/>
      <c r="IE85" s="149"/>
      <c r="IF85" s="149"/>
      <c r="IG85" s="149"/>
      <c r="IH85" s="149"/>
      <c r="II85" s="149"/>
      <c r="IJ85" s="149"/>
      <c r="IK85" s="149"/>
      <c r="IL85" s="149"/>
      <c r="IM85" s="149"/>
      <c r="IN85" s="149"/>
      <c r="IO85" s="149"/>
      <c r="IP85" s="149"/>
      <c r="IQ85" s="149"/>
    </row>
    <row r="86" ht="99.95" customHeight="1" spans="1:251">
      <c r="A86" s="148" t="s">
        <v>522</v>
      </c>
      <c r="B86" s="149">
        <f>VLOOKUP(A86,Sheet1!$A$1:$B$263,2,FALSE)</f>
        <v>39</v>
      </c>
      <c r="C86" s="153" t="s">
        <v>523</v>
      </c>
      <c r="E86" s="137"/>
      <c r="F86" s="153"/>
      <c r="G86" s="153"/>
      <c r="H86" s="153" t="s">
        <v>511</v>
      </c>
      <c r="I86" s="153" t="s">
        <v>524</v>
      </c>
      <c r="J86" s="137"/>
      <c r="K86" s="153" t="s">
        <v>513</v>
      </c>
      <c r="L86" s="153" t="s">
        <v>525</v>
      </c>
      <c r="M86" s="153" t="s">
        <v>526</v>
      </c>
      <c r="N86" s="137"/>
      <c r="O86" s="153" t="s">
        <v>527</v>
      </c>
      <c r="Q86" s="153" t="s">
        <v>514</v>
      </c>
      <c r="R86" s="153" t="s">
        <v>315</v>
      </c>
      <c r="S86" s="153" t="s">
        <v>528</v>
      </c>
      <c r="T86" s="153" t="s">
        <v>517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43">
        <f t="shared" si="2"/>
        <v>22</v>
      </c>
      <c r="AF86" s="143" t="s">
        <v>498</v>
      </c>
      <c r="AG86" s="149">
        <f>IF(ISNUMBER(FIND("五年",#REF!)),5,3)</f>
        <v>3</v>
      </c>
      <c r="AH86" s="15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56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  <c r="GZ86" s="149"/>
      <c r="HA86" s="149"/>
      <c r="HB86" s="149"/>
      <c r="HC86" s="149"/>
      <c r="HD86" s="149"/>
      <c r="HE86" s="149"/>
      <c r="HF86" s="149"/>
      <c r="HG86" s="149"/>
      <c r="HH86" s="149"/>
      <c r="HI86" s="149"/>
      <c r="HJ86" s="149"/>
      <c r="HK86" s="149"/>
      <c r="HL86" s="149"/>
      <c r="HM86" s="149"/>
      <c r="HN86" s="149"/>
      <c r="HO86" s="149"/>
      <c r="HP86" s="149"/>
      <c r="HQ86" s="149"/>
      <c r="HR86" s="149"/>
      <c r="HS86" s="149"/>
      <c r="HT86" s="149"/>
      <c r="HU86" s="149"/>
      <c r="HV86" s="149"/>
      <c r="HW86" s="149"/>
      <c r="HX86" s="149"/>
      <c r="HY86" s="149"/>
      <c r="HZ86" s="149"/>
      <c r="IA86" s="149"/>
      <c r="IB86" s="149"/>
      <c r="IC86" s="149"/>
      <c r="ID86" s="149"/>
      <c r="IE86" s="149"/>
      <c r="IF86" s="149"/>
      <c r="IG86" s="149"/>
      <c r="IH86" s="149"/>
      <c r="II86" s="149"/>
      <c r="IJ86" s="149"/>
      <c r="IK86" s="149"/>
      <c r="IL86" s="149"/>
      <c r="IM86" s="149"/>
      <c r="IN86" s="149"/>
      <c r="IO86" s="149"/>
      <c r="IP86" s="149"/>
      <c r="IQ86" s="149"/>
    </row>
    <row r="87" ht="99.95" customHeight="1" spans="1:251">
      <c r="A87" s="148" t="s">
        <v>529</v>
      </c>
      <c r="B87" s="149">
        <f>VLOOKUP(A87,Sheet1!$A$1:$B$263,2,FALSE)</f>
        <v>42</v>
      </c>
      <c r="C87" s="137"/>
      <c r="D87" s="153" t="s">
        <v>530</v>
      </c>
      <c r="E87" s="137"/>
      <c r="F87" s="137"/>
      <c r="G87" s="153" t="s">
        <v>511</v>
      </c>
      <c r="H87" s="137"/>
      <c r="I87" s="137"/>
      <c r="J87" s="153" t="s">
        <v>516</v>
      </c>
      <c r="K87" s="153"/>
      <c r="L87" s="153" t="s">
        <v>531</v>
      </c>
      <c r="M87" s="153" t="s">
        <v>532</v>
      </c>
      <c r="N87" s="153" t="s">
        <v>526</v>
      </c>
      <c r="O87" s="153" t="s">
        <v>517</v>
      </c>
      <c r="P87" s="153" t="s">
        <v>533</v>
      </c>
      <c r="Q87" s="153" t="s">
        <v>534</v>
      </c>
      <c r="R87" s="153"/>
      <c r="S87" s="153" t="s">
        <v>517</v>
      </c>
      <c r="T87" s="153" t="s">
        <v>528</v>
      </c>
      <c r="U87" s="153"/>
      <c r="W87" s="153"/>
      <c r="Y87" s="153"/>
      <c r="Z87" s="153"/>
      <c r="AA87" s="153"/>
      <c r="AB87" s="153"/>
      <c r="AC87" s="153"/>
      <c r="AD87" s="153"/>
      <c r="AE87" s="143">
        <f t="shared" si="2"/>
        <v>22</v>
      </c>
      <c r="AF87" s="143" t="s">
        <v>498</v>
      </c>
      <c r="AG87" s="149">
        <f>IF(ISNUMBER(FIND("五年",#REF!)),5,3)</f>
        <v>3</v>
      </c>
      <c r="AH87" s="15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56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  <c r="EC87" s="149"/>
      <c r="ED87" s="149"/>
      <c r="EE87" s="149"/>
      <c r="EF87" s="149"/>
      <c r="EG87" s="149"/>
      <c r="EH87" s="149"/>
      <c r="EI87" s="149"/>
      <c r="EJ87" s="149"/>
      <c r="EK87" s="149"/>
      <c r="EL87" s="149"/>
      <c r="EM87" s="149"/>
      <c r="EN87" s="149"/>
      <c r="EO87" s="149"/>
      <c r="EP87" s="149"/>
      <c r="EQ87" s="149"/>
      <c r="ER87" s="149"/>
      <c r="ES87" s="149"/>
      <c r="ET87" s="149"/>
      <c r="EU87" s="149"/>
      <c r="EV87" s="149"/>
      <c r="EW87" s="149"/>
      <c r="EX87" s="149"/>
      <c r="EY87" s="149"/>
      <c r="EZ87" s="149"/>
      <c r="FA87" s="149"/>
      <c r="FB87" s="149"/>
      <c r="FC87" s="149"/>
      <c r="FD87" s="149"/>
      <c r="FE87" s="149"/>
      <c r="FF87" s="149"/>
      <c r="FG87" s="149"/>
      <c r="FH87" s="149"/>
      <c r="FI87" s="149"/>
      <c r="FJ87" s="149"/>
      <c r="FK87" s="149"/>
      <c r="FL87" s="149"/>
      <c r="FM87" s="149"/>
      <c r="FN87" s="149"/>
      <c r="FO87" s="149"/>
      <c r="FP87" s="149"/>
      <c r="FQ87" s="149"/>
      <c r="FR87" s="149"/>
      <c r="FS87" s="149"/>
      <c r="FT87" s="149"/>
      <c r="FU87" s="149"/>
      <c r="FV87" s="149"/>
      <c r="FW87" s="149"/>
      <c r="FX87" s="149"/>
      <c r="FY87" s="149"/>
      <c r="FZ87" s="149"/>
      <c r="GA87" s="149"/>
      <c r="GB87" s="149"/>
      <c r="GC87" s="149"/>
      <c r="GD87" s="149"/>
      <c r="GE87" s="149"/>
      <c r="GF87" s="149"/>
      <c r="GG87" s="149"/>
      <c r="GH87" s="149"/>
      <c r="GI87" s="149"/>
      <c r="GJ87" s="149"/>
      <c r="GK87" s="149"/>
      <c r="GL87" s="149"/>
      <c r="GM87" s="149"/>
      <c r="GN87" s="149"/>
      <c r="GO87" s="149"/>
      <c r="GP87" s="149"/>
      <c r="GQ87" s="149"/>
      <c r="GR87" s="149"/>
      <c r="GS87" s="149"/>
      <c r="GT87" s="149"/>
      <c r="GU87" s="149"/>
      <c r="GV87" s="149"/>
      <c r="GW87" s="149"/>
      <c r="GX87" s="149"/>
      <c r="GY87" s="149"/>
      <c r="GZ87" s="149"/>
      <c r="HA87" s="149"/>
      <c r="HB87" s="149"/>
      <c r="HC87" s="149"/>
      <c r="HD87" s="149"/>
      <c r="HE87" s="149"/>
      <c r="HF87" s="149"/>
      <c r="HG87" s="149"/>
      <c r="HH87" s="149"/>
      <c r="HI87" s="149"/>
      <c r="HJ87" s="149"/>
      <c r="HK87" s="149"/>
      <c r="HL87" s="149"/>
      <c r="HM87" s="149"/>
      <c r="HN87" s="149"/>
      <c r="HO87" s="149"/>
      <c r="HP87" s="149"/>
      <c r="HQ87" s="149"/>
      <c r="HR87" s="149"/>
      <c r="HS87" s="149"/>
      <c r="HT87" s="149"/>
      <c r="HU87" s="149"/>
      <c r="HV87" s="149"/>
      <c r="HW87" s="149"/>
      <c r="HX87" s="149"/>
      <c r="HY87" s="149"/>
      <c r="HZ87" s="149"/>
      <c r="IA87" s="149"/>
      <c r="IB87" s="149"/>
      <c r="IC87" s="149"/>
      <c r="ID87" s="149"/>
      <c r="IE87" s="149"/>
      <c r="IF87" s="149"/>
      <c r="IG87" s="149"/>
      <c r="IH87" s="149"/>
      <c r="II87" s="149"/>
      <c r="IJ87" s="149"/>
      <c r="IK87" s="149"/>
      <c r="IL87" s="149"/>
      <c r="IM87" s="149"/>
      <c r="IN87" s="149"/>
      <c r="IO87" s="149"/>
      <c r="IP87" s="149"/>
      <c r="IQ87" s="149"/>
    </row>
    <row r="88" ht="99.95" customHeight="1" spans="1:251">
      <c r="A88" s="148" t="s">
        <v>535</v>
      </c>
      <c r="B88" s="149">
        <f>VLOOKUP(A88,Sheet1!$A$1:$B$263,2,FALSE)</f>
        <v>52</v>
      </c>
      <c r="E88" s="153" t="s">
        <v>536</v>
      </c>
      <c r="F88" s="153"/>
      <c r="I88" s="153" t="s">
        <v>537</v>
      </c>
      <c r="J88" s="153" t="s">
        <v>538</v>
      </c>
      <c r="K88" s="153" t="s">
        <v>92</v>
      </c>
      <c r="L88" s="153" t="s">
        <v>313</v>
      </c>
      <c r="M88" s="153"/>
      <c r="N88" s="153" t="s">
        <v>534</v>
      </c>
      <c r="O88" s="153"/>
      <c r="P88" s="153" t="s">
        <v>539</v>
      </c>
      <c r="Q88" s="153" t="s">
        <v>540</v>
      </c>
      <c r="R88" s="137"/>
      <c r="T88" s="153" t="s">
        <v>541</v>
      </c>
      <c r="U88" s="153"/>
      <c r="V88" s="153"/>
      <c r="W88" s="153" t="s">
        <v>542</v>
      </c>
      <c r="X88" s="153" t="s">
        <v>542</v>
      </c>
      <c r="Y88" s="153"/>
      <c r="Z88" s="153"/>
      <c r="AA88" s="153" t="s">
        <v>542</v>
      </c>
      <c r="AB88" s="153" t="s">
        <v>542</v>
      </c>
      <c r="AC88" s="153"/>
      <c r="AD88" s="153"/>
      <c r="AE88" s="143">
        <f t="shared" si="2"/>
        <v>26</v>
      </c>
      <c r="AF88" s="143" t="s">
        <v>498</v>
      </c>
      <c r="AG88" s="149">
        <f>IF(ISNUMBER(FIND("五年",#REF!)),5,3)</f>
        <v>3</v>
      </c>
      <c r="AH88" s="15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56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49"/>
      <c r="EK88" s="149"/>
      <c r="EL88" s="149"/>
      <c r="EM88" s="149"/>
      <c r="EN88" s="149"/>
      <c r="EO88" s="149"/>
      <c r="EP88" s="149"/>
      <c r="EQ88" s="149"/>
      <c r="ER88" s="149"/>
      <c r="ES88" s="149"/>
      <c r="ET88" s="149"/>
      <c r="EU88" s="149"/>
      <c r="EV88" s="149"/>
      <c r="EW88" s="149"/>
      <c r="EX88" s="149"/>
      <c r="EY88" s="149"/>
      <c r="EZ88" s="149"/>
      <c r="FA88" s="149"/>
      <c r="FB88" s="149"/>
      <c r="FC88" s="149"/>
      <c r="FD88" s="149"/>
      <c r="FE88" s="149"/>
      <c r="FF88" s="149"/>
      <c r="FG88" s="149"/>
      <c r="FH88" s="149"/>
      <c r="FI88" s="149"/>
      <c r="FJ88" s="149"/>
      <c r="FK88" s="149"/>
      <c r="FL88" s="149"/>
      <c r="FM88" s="149"/>
      <c r="FN88" s="149"/>
      <c r="FO88" s="149"/>
      <c r="FP88" s="149"/>
      <c r="FQ88" s="149"/>
      <c r="FR88" s="149"/>
      <c r="FS88" s="149"/>
      <c r="FT88" s="149"/>
      <c r="FU88" s="149"/>
      <c r="FV88" s="149"/>
      <c r="FW88" s="149"/>
      <c r="FX88" s="149"/>
      <c r="FY88" s="149"/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49"/>
      <c r="GL88" s="149"/>
      <c r="GM88" s="149"/>
      <c r="GN88" s="149"/>
      <c r="GO88" s="149"/>
      <c r="GP88" s="149"/>
      <c r="GQ88" s="149"/>
      <c r="GR88" s="149"/>
      <c r="GS88" s="149"/>
      <c r="GT88" s="149"/>
      <c r="GU88" s="149"/>
      <c r="GV88" s="149"/>
      <c r="GW88" s="149"/>
      <c r="GX88" s="149"/>
      <c r="GY88" s="149"/>
      <c r="GZ88" s="149"/>
      <c r="HA88" s="149"/>
      <c r="HB88" s="149"/>
      <c r="HC88" s="149"/>
      <c r="HD88" s="149"/>
      <c r="HE88" s="149"/>
      <c r="HF88" s="149"/>
      <c r="HG88" s="149"/>
      <c r="HH88" s="149"/>
      <c r="HI88" s="149"/>
      <c r="HJ88" s="149"/>
      <c r="HK88" s="149"/>
      <c r="HL88" s="149"/>
      <c r="HM88" s="149"/>
      <c r="HN88" s="149"/>
      <c r="HO88" s="149"/>
      <c r="HP88" s="149"/>
      <c r="HQ88" s="149"/>
      <c r="HR88" s="149"/>
      <c r="HS88" s="149"/>
      <c r="HT88" s="149"/>
      <c r="HU88" s="149"/>
      <c r="HV88" s="149"/>
      <c r="HW88" s="149"/>
      <c r="HX88" s="149"/>
      <c r="HY88" s="149"/>
      <c r="HZ88" s="149"/>
      <c r="IA88" s="149"/>
      <c r="IB88" s="149"/>
      <c r="IC88" s="149"/>
      <c r="ID88" s="149"/>
      <c r="IE88" s="149"/>
      <c r="IF88" s="149"/>
      <c r="IG88" s="149"/>
      <c r="IH88" s="149"/>
      <c r="II88" s="149"/>
      <c r="IJ88" s="149"/>
      <c r="IK88" s="149"/>
      <c r="IL88" s="149"/>
      <c r="IM88" s="149"/>
      <c r="IN88" s="149"/>
      <c r="IO88" s="149"/>
      <c r="IP88" s="149"/>
      <c r="IQ88" s="149"/>
    </row>
    <row r="89" ht="99.95" customHeight="1" spans="1:251">
      <c r="A89" s="148" t="s">
        <v>543</v>
      </c>
      <c r="B89" s="149">
        <f>VLOOKUP(A89,Sheet1!$A$1:$B$263,2,FALSE)</f>
        <v>45</v>
      </c>
      <c r="C89" s="153" t="s">
        <v>544</v>
      </c>
      <c r="D89" s="153" t="s">
        <v>545</v>
      </c>
      <c r="E89" s="153" t="s">
        <v>534</v>
      </c>
      <c r="F89" s="153" t="s">
        <v>544</v>
      </c>
      <c r="G89" s="153"/>
      <c r="H89" s="153" t="s">
        <v>546</v>
      </c>
      <c r="I89" s="137"/>
      <c r="J89" s="153"/>
      <c r="K89" s="137"/>
      <c r="L89" s="137"/>
      <c r="M89" s="153" t="s">
        <v>544</v>
      </c>
      <c r="N89" s="153"/>
      <c r="O89" s="137"/>
      <c r="P89" s="137"/>
      <c r="Q89" s="153"/>
      <c r="R89" s="153" t="s">
        <v>547</v>
      </c>
      <c r="S89" s="137"/>
      <c r="T89" s="153"/>
      <c r="U89" s="153"/>
      <c r="V89" s="153"/>
      <c r="W89" s="153" t="s">
        <v>548</v>
      </c>
      <c r="X89" s="153" t="s">
        <v>548</v>
      </c>
      <c r="Y89" s="153"/>
      <c r="Z89" s="153"/>
      <c r="AA89" s="153"/>
      <c r="AB89" s="153"/>
      <c r="AC89" s="153"/>
      <c r="AD89" s="153"/>
      <c r="AE89" s="143">
        <f t="shared" si="2"/>
        <v>18</v>
      </c>
      <c r="AF89" s="143" t="s">
        <v>498</v>
      </c>
      <c r="AG89" s="149">
        <f>IF(ISNUMBER(FIND("五年",#REF!)),5,3)</f>
        <v>3</v>
      </c>
      <c r="AH89" s="15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56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  <c r="EI89" s="149"/>
      <c r="EJ89" s="149"/>
      <c r="EK89" s="149"/>
      <c r="EL89" s="149"/>
      <c r="EM89" s="149"/>
      <c r="EN89" s="149"/>
      <c r="EO89" s="149"/>
      <c r="EP89" s="149"/>
      <c r="EQ89" s="149"/>
      <c r="ER89" s="149"/>
      <c r="ES89" s="149"/>
      <c r="ET89" s="149"/>
      <c r="EU89" s="149"/>
      <c r="EV89" s="149"/>
      <c r="EW89" s="149"/>
      <c r="EX89" s="149"/>
      <c r="EY89" s="149"/>
      <c r="EZ89" s="149"/>
      <c r="FA89" s="149"/>
      <c r="FB89" s="149"/>
      <c r="FC89" s="149"/>
      <c r="FD89" s="149"/>
      <c r="FE89" s="149"/>
      <c r="FF89" s="149"/>
      <c r="FG89" s="149"/>
      <c r="FH89" s="149"/>
      <c r="FI89" s="149"/>
      <c r="FJ89" s="149"/>
      <c r="FK89" s="149"/>
      <c r="FL89" s="149"/>
      <c r="FM89" s="149"/>
      <c r="FN89" s="149"/>
      <c r="FO89" s="149"/>
      <c r="FP89" s="149"/>
      <c r="FQ89" s="149"/>
      <c r="FR89" s="149"/>
      <c r="FS89" s="149"/>
      <c r="FT89" s="149"/>
      <c r="FU89" s="149"/>
      <c r="FV89" s="149"/>
      <c r="FW89" s="149"/>
      <c r="FX89" s="149"/>
      <c r="FY89" s="149"/>
      <c r="FZ89" s="149"/>
      <c r="GA89" s="149"/>
      <c r="GB89" s="149"/>
      <c r="GC89" s="149"/>
      <c r="GD89" s="149"/>
      <c r="GE89" s="149"/>
      <c r="GF89" s="149"/>
      <c r="GG89" s="149"/>
      <c r="GH89" s="149"/>
      <c r="GI89" s="149"/>
      <c r="GJ89" s="149"/>
      <c r="GK89" s="149"/>
      <c r="GL89" s="149"/>
      <c r="GM89" s="149"/>
      <c r="GN89" s="149"/>
      <c r="GO89" s="149"/>
      <c r="GP89" s="149"/>
      <c r="GQ89" s="149"/>
      <c r="GR89" s="149"/>
      <c r="GS89" s="149"/>
      <c r="GT89" s="149"/>
      <c r="GU89" s="149"/>
      <c r="GV89" s="149"/>
      <c r="GW89" s="149"/>
      <c r="GX89" s="149"/>
      <c r="GY89" s="149"/>
      <c r="GZ89" s="149"/>
      <c r="HA89" s="149"/>
      <c r="HB89" s="149"/>
      <c r="HC89" s="149"/>
      <c r="HD89" s="149"/>
      <c r="HE89" s="149"/>
      <c r="HF89" s="149"/>
      <c r="HG89" s="149"/>
      <c r="HH89" s="149"/>
      <c r="HI89" s="149"/>
      <c r="HJ89" s="149"/>
      <c r="HK89" s="149"/>
      <c r="HL89" s="149"/>
      <c r="HM89" s="149"/>
      <c r="HN89" s="149"/>
      <c r="HO89" s="149"/>
      <c r="HP89" s="149"/>
      <c r="HQ89" s="149"/>
      <c r="HR89" s="149"/>
      <c r="HS89" s="149"/>
      <c r="HT89" s="149"/>
      <c r="HU89" s="149"/>
      <c r="HV89" s="149"/>
      <c r="HW89" s="149"/>
      <c r="HX89" s="149"/>
      <c r="HY89" s="149"/>
      <c r="HZ89" s="149"/>
      <c r="IA89" s="149"/>
      <c r="IB89" s="149"/>
      <c r="IC89" s="149"/>
      <c r="ID89" s="149"/>
      <c r="IE89" s="149"/>
      <c r="IF89" s="149"/>
      <c r="IG89" s="149"/>
      <c r="IH89" s="149"/>
      <c r="II89" s="149"/>
      <c r="IJ89" s="149"/>
      <c r="IK89" s="149"/>
      <c r="IL89" s="149"/>
      <c r="IM89" s="149"/>
      <c r="IN89" s="149"/>
      <c r="IO89" s="149"/>
      <c r="IP89" s="149"/>
      <c r="IQ89" s="149"/>
    </row>
    <row r="90" ht="99.95" customHeight="1" spans="1:251">
      <c r="A90" s="148" t="s">
        <v>549</v>
      </c>
      <c r="B90" s="149">
        <f>VLOOKUP(A90,Sheet1!$A$1:$B$263,2,FALSE)</f>
        <v>45</v>
      </c>
      <c r="C90" s="137"/>
      <c r="D90" s="153" t="s">
        <v>515</v>
      </c>
      <c r="E90" s="153" t="s">
        <v>550</v>
      </c>
      <c r="F90" s="153" t="s">
        <v>534</v>
      </c>
      <c r="G90" s="153" t="s">
        <v>551</v>
      </c>
      <c r="H90" s="153" t="s">
        <v>552</v>
      </c>
      <c r="I90" s="153" t="s">
        <v>553</v>
      </c>
      <c r="J90" s="137"/>
      <c r="K90" s="153" t="s">
        <v>551</v>
      </c>
      <c r="L90" s="153" t="s">
        <v>554</v>
      </c>
      <c r="M90" s="153" t="s">
        <v>555</v>
      </c>
      <c r="N90" s="153" t="s">
        <v>556</v>
      </c>
      <c r="O90" s="153"/>
      <c r="P90" s="137"/>
      <c r="Q90" s="153" t="s">
        <v>515</v>
      </c>
      <c r="R90" s="153" t="s">
        <v>553</v>
      </c>
      <c r="T90" s="137"/>
      <c r="U90" s="153"/>
      <c r="V90" s="153"/>
      <c r="W90" s="153"/>
      <c r="X90" s="153"/>
      <c r="Y90" s="153" t="s">
        <v>557</v>
      </c>
      <c r="Z90" s="153" t="s">
        <v>557</v>
      </c>
      <c r="AA90" s="153"/>
      <c r="AB90" s="153"/>
      <c r="AC90" s="153" t="s">
        <v>557</v>
      </c>
      <c r="AD90" s="153" t="s">
        <v>557</v>
      </c>
      <c r="AE90" s="143">
        <f t="shared" si="2"/>
        <v>32</v>
      </c>
      <c r="AF90" s="143" t="s">
        <v>498</v>
      </c>
      <c r="AG90" s="149">
        <f>IF(ISNUMBER(FIND("五年",#REF!)),5,3)</f>
        <v>3</v>
      </c>
      <c r="AH90" s="15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56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  <c r="EI90" s="149"/>
      <c r="EJ90" s="149"/>
      <c r="EK90" s="149"/>
      <c r="EL90" s="149"/>
      <c r="EM90" s="149"/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49"/>
      <c r="EY90" s="149"/>
      <c r="EZ90" s="149"/>
      <c r="FA90" s="149"/>
      <c r="FB90" s="149"/>
      <c r="FC90" s="149"/>
      <c r="FD90" s="149"/>
      <c r="FE90" s="149"/>
      <c r="FF90" s="149"/>
      <c r="FG90" s="149"/>
      <c r="FH90" s="149"/>
      <c r="FI90" s="149"/>
      <c r="FJ90" s="149"/>
      <c r="FK90" s="149"/>
      <c r="FL90" s="149"/>
      <c r="FM90" s="149"/>
      <c r="FN90" s="149"/>
      <c r="FO90" s="149"/>
      <c r="FP90" s="149"/>
      <c r="FQ90" s="149"/>
      <c r="FR90" s="149"/>
      <c r="FS90" s="149"/>
      <c r="FT90" s="149"/>
      <c r="FU90" s="149"/>
      <c r="FV90" s="149"/>
      <c r="FW90" s="149"/>
      <c r="FX90" s="149"/>
      <c r="FY90" s="149"/>
      <c r="FZ90" s="149"/>
      <c r="GA90" s="149"/>
      <c r="GB90" s="149"/>
      <c r="GC90" s="149"/>
      <c r="GD90" s="149"/>
      <c r="GE90" s="149"/>
      <c r="GF90" s="149"/>
      <c r="GG90" s="149"/>
      <c r="GH90" s="149"/>
      <c r="GI90" s="149"/>
      <c r="GJ90" s="149"/>
      <c r="GK90" s="149"/>
      <c r="GL90" s="149"/>
      <c r="GM90" s="149"/>
      <c r="GN90" s="149"/>
      <c r="GO90" s="149"/>
      <c r="GP90" s="149"/>
      <c r="GQ90" s="149"/>
      <c r="GR90" s="149"/>
      <c r="GS90" s="149"/>
      <c r="GT90" s="149"/>
      <c r="GU90" s="149"/>
      <c r="GV90" s="149"/>
      <c r="GW90" s="149"/>
      <c r="GX90" s="149"/>
      <c r="GY90" s="149"/>
      <c r="GZ90" s="149"/>
      <c r="HA90" s="149"/>
      <c r="HB90" s="149"/>
      <c r="HC90" s="149"/>
      <c r="HD90" s="149"/>
      <c r="HE90" s="149"/>
      <c r="HF90" s="149"/>
      <c r="HG90" s="149"/>
      <c r="HH90" s="149"/>
      <c r="HI90" s="149"/>
      <c r="HJ90" s="149"/>
      <c r="HK90" s="149"/>
      <c r="HL90" s="149"/>
      <c r="HM90" s="149"/>
      <c r="HN90" s="149"/>
      <c r="HO90" s="149"/>
      <c r="HP90" s="149"/>
      <c r="HQ90" s="149"/>
      <c r="HR90" s="149"/>
      <c r="HS90" s="149"/>
      <c r="HT90" s="149"/>
      <c r="HU90" s="149"/>
      <c r="HV90" s="149"/>
      <c r="HW90" s="149"/>
      <c r="HX90" s="149"/>
      <c r="HY90" s="149"/>
      <c r="HZ90" s="149"/>
      <c r="IA90" s="149"/>
      <c r="IB90" s="149"/>
      <c r="IC90" s="149"/>
      <c r="ID90" s="149"/>
      <c r="IE90" s="149"/>
      <c r="IF90" s="149"/>
      <c r="IG90" s="149"/>
      <c r="IH90" s="149"/>
      <c r="II90" s="149"/>
      <c r="IJ90" s="149"/>
      <c r="IK90" s="149"/>
      <c r="IL90" s="149"/>
      <c r="IM90" s="149"/>
      <c r="IN90" s="149"/>
      <c r="IO90" s="149"/>
      <c r="IP90" s="149"/>
      <c r="IQ90" s="149"/>
    </row>
    <row r="91" ht="99.95" customHeight="1" spans="1:251">
      <c r="A91" s="148" t="s">
        <v>558</v>
      </c>
      <c r="B91" s="149">
        <f>VLOOKUP(A91,Sheet1!$A$1:$B$263,2,FALSE)</f>
        <v>45</v>
      </c>
      <c r="C91" s="153" t="s">
        <v>559</v>
      </c>
      <c r="D91" s="153" t="s">
        <v>560</v>
      </c>
      <c r="E91" s="137"/>
      <c r="F91" s="153" t="s">
        <v>561</v>
      </c>
      <c r="G91" s="137"/>
      <c r="H91" s="153" t="s">
        <v>551</v>
      </c>
      <c r="I91" s="153" t="s">
        <v>534</v>
      </c>
      <c r="J91" s="153" t="s">
        <v>553</v>
      </c>
      <c r="K91" s="153" t="s">
        <v>554</v>
      </c>
      <c r="L91" s="153" t="s">
        <v>551</v>
      </c>
      <c r="M91" s="153"/>
      <c r="N91" s="153" t="s">
        <v>562</v>
      </c>
      <c r="O91" s="153" t="s">
        <v>555</v>
      </c>
      <c r="P91" s="153" t="s">
        <v>563</v>
      </c>
      <c r="Q91" s="153" t="s">
        <v>553</v>
      </c>
      <c r="R91" s="153" t="s">
        <v>544</v>
      </c>
      <c r="S91" s="137"/>
      <c r="T91" s="153" t="s">
        <v>559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43">
        <f t="shared" si="2"/>
        <v>28</v>
      </c>
      <c r="AF91" s="143" t="s">
        <v>498</v>
      </c>
      <c r="AG91" s="149">
        <f>IF(ISNUMBER(FIND("五年",#REF!)),5,3)</f>
        <v>3</v>
      </c>
      <c r="AH91" s="15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56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  <c r="ED91" s="149"/>
      <c r="EE91" s="149"/>
      <c r="EF91" s="149"/>
      <c r="EG91" s="149"/>
      <c r="EH91" s="149"/>
      <c r="EI91" s="149"/>
      <c r="EJ91" s="149"/>
      <c r="EK91" s="149"/>
      <c r="EL91" s="149"/>
      <c r="EM91" s="149"/>
      <c r="EN91" s="149"/>
      <c r="EO91" s="149"/>
      <c r="EP91" s="149"/>
      <c r="EQ91" s="149"/>
      <c r="ER91" s="149"/>
      <c r="ES91" s="149"/>
      <c r="ET91" s="149"/>
      <c r="EU91" s="149"/>
      <c r="EV91" s="149"/>
      <c r="EW91" s="149"/>
      <c r="EX91" s="149"/>
      <c r="EY91" s="149"/>
      <c r="EZ91" s="149"/>
      <c r="FA91" s="149"/>
      <c r="FB91" s="149"/>
      <c r="FC91" s="149"/>
      <c r="FD91" s="149"/>
      <c r="FE91" s="149"/>
      <c r="FF91" s="149"/>
      <c r="FG91" s="149"/>
      <c r="FH91" s="149"/>
      <c r="FI91" s="149"/>
      <c r="FJ91" s="149"/>
      <c r="FK91" s="149"/>
      <c r="FL91" s="149"/>
      <c r="FM91" s="149"/>
      <c r="FN91" s="149"/>
      <c r="FO91" s="149"/>
      <c r="FP91" s="149"/>
      <c r="FQ91" s="149"/>
      <c r="FR91" s="149"/>
      <c r="FS91" s="149"/>
      <c r="FT91" s="149"/>
      <c r="FU91" s="149"/>
      <c r="FV91" s="149"/>
      <c r="FW91" s="149"/>
      <c r="FX91" s="149"/>
      <c r="FY91" s="149"/>
      <c r="FZ91" s="149"/>
      <c r="GA91" s="149"/>
      <c r="GB91" s="149"/>
      <c r="GC91" s="149"/>
      <c r="GD91" s="149"/>
      <c r="GE91" s="149"/>
      <c r="GF91" s="149"/>
      <c r="GG91" s="149"/>
      <c r="GH91" s="149"/>
      <c r="GI91" s="149"/>
      <c r="GJ91" s="149"/>
      <c r="GK91" s="149"/>
      <c r="GL91" s="149"/>
      <c r="GM91" s="149"/>
      <c r="GN91" s="149"/>
      <c r="GO91" s="149"/>
      <c r="GP91" s="149"/>
      <c r="GQ91" s="149"/>
      <c r="GR91" s="149"/>
      <c r="GS91" s="149"/>
      <c r="GT91" s="149"/>
      <c r="GU91" s="149"/>
      <c r="GV91" s="149"/>
      <c r="GW91" s="149"/>
      <c r="GX91" s="149"/>
      <c r="GY91" s="149"/>
      <c r="GZ91" s="149"/>
      <c r="HA91" s="149"/>
      <c r="HB91" s="149"/>
      <c r="HC91" s="149"/>
      <c r="HD91" s="149"/>
      <c r="HE91" s="149"/>
      <c r="HF91" s="149"/>
      <c r="HG91" s="149"/>
      <c r="HH91" s="149"/>
      <c r="HI91" s="149"/>
      <c r="HJ91" s="149"/>
      <c r="HK91" s="149"/>
      <c r="HL91" s="149"/>
      <c r="HM91" s="149"/>
      <c r="HN91" s="149"/>
      <c r="HO91" s="149"/>
      <c r="HP91" s="149"/>
      <c r="HQ91" s="149"/>
      <c r="HR91" s="149"/>
      <c r="HS91" s="149"/>
      <c r="HT91" s="149"/>
      <c r="HU91" s="149"/>
      <c r="HV91" s="149"/>
      <c r="HW91" s="149"/>
      <c r="HX91" s="149"/>
      <c r="HY91" s="149"/>
      <c r="HZ91" s="149"/>
      <c r="IA91" s="149"/>
      <c r="IB91" s="149"/>
      <c r="IC91" s="149"/>
      <c r="ID91" s="149"/>
      <c r="IE91" s="149"/>
      <c r="IF91" s="149"/>
      <c r="IG91" s="149"/>
      <c r="IH91" s="149"/>
      <c r="II91" s="149"/>
      <c r="IJ91" s="149"/>
      <c r="IK91" s="149"/>
      <c r="IL91" s="149"/>
      <c r="IM91" s="149"/>
      <c r="IN91" s="149"/>
      <c r="IO91" s="149"/>
      <c r="IP91" s="149"/>
      <c r="IQ91" s="149"/>
    </row>
    <row r="92" ht="99.95" customHeight="1" spans="1:251">
      <c r="A92" s="148" t="s">
        <v>564</v>
      </c>
      <c r="B92" s="149">
        <f>VLOOKUP(A92,Sheet1!$A$1:$B$263,2,FALSE)</f>
        <v>47</v>
      </c>
      <c r="C92" s="153" t="s">
        <v>553</v>
      </c>
      <c r="D92" s="153" t="s">
        <v>565</v>
      </c>
      <c r="E92" s="153" t="s">
        <v>562</v>
      </c>
      <c r="F92" s="137"/>
      <c r="G92" s="137"/>
      <c r="H92" s="153" t="s">
        <v>559</v>
      </c>
      <c r="I92" s="153" t="s">
        <v>551</v>
      </c>
      <c r="J92" s="153" t="s">
        <v>554</v>
      </c>
      <c r="K92" s="153" t="s">
        <v>566</v>
      </c>
      <c r="L92" s="153" t="s">
        <v>567</v>
      </c>
      <c r="M92" s="153" t="s">
        <v>551</v>
      </c>
      <c r="N92" s="153"/>
      <c r="O92" s="153" t="s">
        <v>563</v>
      </c>
      <c r="P92" s="153" t="s">
        <v>555</v>
      </c>
      <c r="Q92" s="153" t="s">
        <v>562</v>
      </c>
      <c r="R92" s="153" t="s">
        <v>47</v>
      </c>
      <c r="S92" s="153" t="s">
        <v>559</v>
      </c>
      <c r="T92" s="153"/>
      <c r="U92" s="153"/>
      <c r="V92" s="153"/>
      <c r="W92" s="153"/>
      <c r="Y92" s="153"/>
      <c r="Z92" s="137"/>
      <c r="AA92" s="153"/>
      <c r="AB92" s="153"/>
      <c r="AC92" s="153"/>
      <c r="AD92" s="153"/>
      <c r="AE92" s="143">
        <f t="shared" si="2"/>
        <v>28</v>
      </c>
      <c r="AF92" s="143" t="s">
        <v>498</v>
      </c>
      <c r="AG92" s="149">
        <f>IF(ISNUMBER(FIND("五年",#REF!)),5,3)</f>
        <v>3</v>
      </c>
      <c r="AH92" s="15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56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  <c r="EI92" s="149"/>
      <c r="EJ92" s="149"/>
      <c r="EK92" s="149"/>
      <c r="EL92" s="149"/>
      <c r="EM92" s="149"/>
      <c r="EN92" s="149"/>
      <c r="EO92" s="149"/>
      <c r="EP92" s="149"/>
      <c r="EQ92" s="149"/>
      <c r="ER92" s="149"/>
      <c r="ES92" s="149"/>
      <c r="ET92" s="149"/>
      <c r="EU92" s="149"/>
      <c r="EV92" s="149"/>
      <c r="EW92" s="149"/>
      <c r="EX92" s="149"/>
      <c r="EY92" s="149"/>
      <c r="EZ92" s="149"/>
      <c r="FA92" s="149"/>
      <c r="FB92" s="149"/>
      <c r="FC92" s="149"/>
      <c r="FD92" s="149"/>
      <c r="FE92" s="149"/>
      <c r="FF92" s="149"/>
      <c r="FG92" s="149"/>
      <c r="FH92" s="149"/>
      <c r="FI92" s="149"/>
      <c r="FJ92" s="149"/>
      <c r="FK92" s="149"/>
      <c r="FL92" s="149"/>
      <c r="FM92" s="149"/>
      <c r="FN92" s="149"/>
      <c r="FO92" s="149"/>
      <c r="FP92" s="149"/>
      <c r="FQ92" s="149"/>
      <c r="FR92" s="149"/>
      <c r="FS92" s="149"/>
      <c r="FT92" s="149"/>
      <c r="FU92" s="149"/>
      <c r="FV92" s="149"/>
      <c r="FW92" s="149"/>
      <c r="FX92" s="149"/>
      <c r="FY92" s="149"/>
      <c r="FZ92" s="149"/>
      <c r="GA92" s="149"/>
      <c r="GB92" s="149"/>
      <c r="GC92" s="149"/>
      <c r="GD92" s="149"/>
      <c r="GE92" s="149"/>
      <c r="GF92" s="149"/>
      <c r="GG92" s="149"/>
      <c r="GH92" s="149"/>
      <c r="GI92" s="149"/>
      <c r="GJ92" s="149"/>
      <c r="GK92" s="149"/>
      <c r="GL92" s="149"/>
      <c r="GM92" s="149"/>
      <c r="GN92" s="149"/>
      <c r="GO92" s="149"/>
      <c r="GP92" s="149"/>
      <c r="GQ92" s="149"/>
      <c r="GR92" s="149"/>
      <c r="GS92" s="149"/>
      <c r="GT92" s="149"/>
      <c r="GU92" s="149"/>
      <c r="GV92" s="149"/>
      <c r="GW92" s="149"/>
      <c r="GX92" s="149"/>
      <c r="GY92" s="149"/>
      <c r="GZ92" s="149"/>
      <c r="HA92" s="149"/>
      <c r="HB92" s="149"/>
      <c r="HC92" s="149"/>
      <c r="HD92" s="149"/>
      <c r="HE92" s="149"/>
      <c r="HF92" s="149"/>
      <c r="HG92" s="149"/>
      <c r="HH92" s="149"/>
      <c r="HI92" s="149"/>
      <c r="HJ92" s="149"/>
      <c r="HK92" s="149"/>
      <c r="HL92" s="149"/>
      <c r="HM92" s="149"/>
      <c r="HN92" s="149"/>
      <c r="HO92" s="149"/>
      <c r="HP92" s="149"/>
      <c r="HQ92" s="149"/>
      <c r="HR92" s="149"/>
      <c r="HS92" s="149"/>
      <c r="HT92" s="149"/>
      <c r="HU92" s="149"/>
      <c r="HV92" s="149"/>
      <c r="HW92" s="149"/>
      <c r="HX92" s="149"/>
      <c r="HY92" s="149"/>
      <c r="HZ92" s="149"/>
      <c r="IA92" s="149"/>
      <c r="IB92" s="149"/>
      <c r="IC92" s="149"/>
      <c r="ID92" s="149"/>
      <c r="IE92" s="149"/>
      <c r="IF92" s="149"/>
      <c r="IG92" s="149"/>
      <c r="IH92" s="149"/>
      <c r="II92" s="149"/>
      <c r="IJ92" s="149"/>
      <c r="IK92" s="149"/>
      <c r="IL92" s="149"/>
      <c r="IM92" s="149"/>
      <c r="IN92" s="149"/>
      <c r="IO92" s="149"/>
      <c r="IP92" s="149"/>
      <c r="IQ92" s="149"/>
    </row>
    <row r="93" ht="99.95" customHeight="1" spans="1:251">
      <c r="A93" s="148" t="s">
        <v>568</v>
      </c>
      <c r="B93" s="149">
        <f>VLOOKUP(A93,Sheet1!$A$1:$B$263,2,FALSE)</f>
        <v>45</v>
      </c>
      <c r="C93" s="153" t="s">
        <v>560</v>
      </c>
      <c r="D93" s="153" t="s">
        <v>553</v>
      </c>
      <c r="E93" s="153" t="s">
        <v>561</v>
      </c>
      <c r="F93" s="149" t="s">
        <v>569</v>
      </c>
      <c r="G93" s="153" t="s">
        <v>570</v>
      </c>
      <c r="I93" s="153" t="s">
        <v>554</v>
      </c>
      <c r="J93" s="153" t="s">
        <v>534</v>
      </c>
      <c r="K93" s="153" t="s">
        <v>567</v>
      </c>
      <c r="L93" s="153" t="s">
        <v>566</v>
      </c>
      <c r="M93" s="137"/>
      <c r="N93" s="153" t="s">
        <v>555</v>
      </c>
      <c r="O93" s="137"/>
      <c r="P93" s="153"/>
      <c r="Q93" s="153" t="s">
        <v>571</v>
      </c>
      <c r="S93" s="149" t="s">
        <v>572</v>
      </c>
      <c r="T93" s="137"/>
      <c r="U93" s="153"/>
      <c r="V93" s="153"/>
      <c r="X93" s="153" t="s">
        <v>494</v>
      </c>
      <c r="Z93" s="153"/>
      <c r="AA93" s="153" t="s">
        <v>494</v>
      </c>
      <c r="AB93" s="153"/>
      <c r="AC93" s="153"/>
      <c r="AD93" s="153"/>
      <c r="AE93" s="143">
        <f t="shared" si="2"/>
        <v>28</v>
      </c>
      <c r="AF93" s="143" t="s">
        <v>498</v>
      </c>
      <c r="AG93" s="149">
        <f>IF(ISNUMBER(FIND("五年",#REF!)),5,3)</f>
        <v>3</v>
      </c>
      <c r="AH93" s="15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56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49"/>
      <c r="DY93" s="149"/>
      <c r="DZ93" s="149"/>
      <c r="EA93" s="149"/>
      <c r="EB93" s="149"/>
      <c r="EC93" s="149"/>
      <c r="ED93" s="149"/>
      <c r="EE93" s="149"/>
      <c r="EF93" s="149"/>
      <c r="EG93" s="149"/>
      <c r="EH93" s="149"/>
      <c r="EI93" s="149"/>
      <c r="EJ93" s="149"/>
      <c r="EK93" s="149"/>
      <c r="EL93" s="149"/>
      <c r="EM93" s="149"/>
      <c r="EN93" s="149"/>
      <c r="EO93" s="149"/>
      <c r="EP93" s="149"/>
      <c r="EQ93" s="149"/>
      <c r="ER93" s="149"/>
      <c r="ES93" s="149"/>
      <c r="ET93" s="149"/>
      <c r="EU93" s="149"/>
      <c r="EV93" s="149"/>
      <c r="EW93" s="149"/>
      <c r="EX93" s="149"/>
      <c r="EY93" s="149"/>
      <c r="EZ93" s="149"/>
      <c r="FA93" s="149"/>
      <c r="FB93" s="149"/>
      <c r="FC93" s="149"/>
      <c r="FD93" s="149"/>
      <c r="FE93" s="149"/>
      <c r="FF93" s="149"/>
      <c r="FG93" s="149"/>
      <c r="FH93" s="149"/>
      <c r="FI93" s="149"/>
      <c r="FJ93" s="149"/>
      <c r="FK93" s="149"/>
      <c r="FL93" s="149"/>
      <c r="FM93" s="149"/>
      <c r="FN93" s="149"/>
      <c r="FO93" s="149"/>
      <c r="FP93" s="149"/>
      <c r="FQ93" s="149"/>
      <c r="FR93" s="149"/>
      <c r="FS93" s="149"/>
      <c r="FT93" s="149"/>
      <c r="FU93" s="149"/>
      <c r="FV93" s="149"/>
      <c r="FW93" s="149"/>
      <c r="FX93" s="149"/>
      <c r="FY93" s="149"/>
      <c r="FZ93" s="149"/>
      <c r="GA93" s="149"/>
      <c r="GB93" s="149"/>
      <c r="GC93" s="149"/>
      <c r="GD93" s="149"/>
      <c r="GE93" s="149"/>
      <c r="GF93" s="149"/>
      <c r="GG93" s="149"/>
      <c r="GH93" s="149"/>
      <c r="GI93" s="149"/>
      <c r="GJ93" s="149"/>
      <c r="GK93" s="149"/>
      <c r="GL93" s="149"/>
      <c r="GM93" s="149"/>
      <c r="GN93" s="149"/>
      <c r="GO93" s="149"/>
      <c r="GP93" s="149"/>
      <c r="GQ93" s="149"/>
      <c r="GR93" s="149"/>
      <c r="GS93" s="149"/>
      <c r="GT93" s="149"/>
      <c r="GU93" s="149"/>
      <c r="GV93" s="149"/>
      <c r="GW93" s="149"/>
      <c r="GX93" s="149"/>
      <c r="GY93" s="149"/>
      <c r="GZ93" s="149"/>
      <c r="HA93" s="149"/>
      <c r="HB93" s="149"/>
      <c r="HC93" s="149"/>
      <c r="HD93" s="149"/>
      <c r="HE93" s="149"/>
      <c r="HF93" s="149"/>
      <c r="HG93" s="149"/>
      <c r="HH93" s="149"/>
      <c r="HI93" s="149"/>
      <c r="HJ93" s="149"/>
      <c r="HK93" s="149"/>
      <c r="HL93" s="149"/>
      <c r="HM93" s="149"/>
      <c r="HN93" s="149"/>
      <c r="HO93" s="149"/>
      <c r="HP93" s="149"/>
      <c r="HQ93" s="149"/>
      <c r="HR93" s="149"/>
      <c r="HS93" s="149"/>
      <c r="HT93" s="149"/>
      <c r="HU93" s="149"/>
      <c r="HV93" s="149"/>
      <c r="HW93" s="149"/>
      <c r="HX93" s="149"/>
      <c r="HY93" s="149"/>
      <c r="HZ93" s="149"/>
      <c r="IA93" s="149"/>
      <c r="IB93" s="149"/>
      <c r="IC93" s="149"/>
      <c r="ID93" s="149"/>
      <c r="IE93" s="149"/>
      <c r="IF93" s="149"/>
      <c r="IG93" s="149"/>
      <c r="IH93" s="149"/>
      <c r="II93" s="149"/>
      <c r="IJ93" s="149"/>
      <c r="IK93" s="149"/>
      <c r="IL93" s="149"/>
      <c r="IM93" s="149"/>
      <c r="IN93" s="149"/>
      <c r="IO93" s="149"/>
      <c r="IP93" s="149"/>
      <c r="IQ93" s="149"/>
    </row>
    <row r="94" ht="99.95" customHeight="1" spans="1:251">
      <c r="A94" s="148" t="s">
        <v>573</v>
      </c>
      <c r="B94" s="149">
        <f>VLOOKUP(A94,Sheet1!$A$1:$B$263,2,FALSE)</f>
        <v>30</v>
      </c>
      <c r="C94" s="153" t="s">
        <v>565</v>
      </c>
      <c r="D94" s="153" t="s">
        <v>570</v>
      </c>
      <c r="F94" s="153" t="s">
        <v>574</v>
      </c>
      <c r="G94" s="153" t="s">
        <v>552</v>
      </c>
      <c r="H94" s="153" t="s">
        <v>554</v>
      </c>
      <c r="I94" s="153"/>
      <c r="K94" s="137"/>
      <c r="L94" s="149" t="s">
        <v>575</v>
      </c>
      <c r="M94" s="153" t="s">
        <v>534</v>
      </c>
      <c r="N94" s="153" t="s">
        <v>576</v>
      </c>
      <c r="O94" s="149" t="s">
        <v>577</v>
      </c>
      <c r="P94" s="137"/>
      <c r="Q94" s="153"/>
      <c r="R94" s="153" t="s">
        <v>571</v>
      </c>
      <c r="S94" s="153" t="s">
        <v>578</v>
      </c>
      <c r="T94" s="153" t="s">
        <v>579</v>
      </c>
      <c r="U94" s="153"/>
      <c r="V94" s="153"/>
      <c r="W94" s="153" t="s">
        <v>494</v>
      </c>
      <c r="X94" s="153"/>
      <c r="Y94" s="153"/>
      <c r="Z94" s="153"/>
      <c r="AA94" s="153"/>
      <c r="AB94" s="153" t="s">
        <v>494</v>
      </c>
      <c r="AC94" s="153"/>
      <c r="AD94" s="153"/>
      <c r="AE94" s="143">
        <f t="shared" si="2"/>
        <v>28</v>
      </c>
      <c r="AF94" s="143" t="s">
        <v>498</v>
      </c>
      <c r="AG94" s="149">
        <f>IF(ISNUMBER(FIND("五年",#REF!)),5,3)</f>
        <v>3</v>
      </c>
      <c r="AH94" s="15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56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  <c r="EN94" s="149"/>
      <c r="EO94" s="149"/>
      <c r="EP94" s="149"/>
      <c r="EQ94" s="149"/>
      <c r="ER94" s="149"/>
      <c r="ES94" s="149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49"/>
      <c r="FH94" s="149"/>
      <c r="FI94" s="149"/>
      <c r="FJ94" s="149"/>
      <c r="FK94" s="149"/>
      <c r="FL94" s="149"/>
      <c r="FM94" s="149"/>
      <c r="FN94" s="149"/>
      <c r="FO94" s="149"/>
      <c r="FP94" s="149"/>
      <c r="FQ94" s="149"/>
      <c r="FR94" s="149"/>
      <c r="FS94" s="149"/>
      <c r="FT94" s="149"/>
      <c r="FU94" s="149"/>
      <c r="FV94" s="149"/>
      <c r="FW94" s="149"/>
      <c r="FX94" s="149"/>
      <c r="FY94" s="149"/>
      <c r="FZ94" s="149"/>
      <c r="GA94" s="149"/>
      <c r="GB94" s="149"/>
      <c r="GC94" s="149"/>
      <c r="GD94" s="149"/>
      <c r="GE94" s="149"/>
      <c r="GF94" s="149"/>
      <c r="GG94" s="149"/>
      <c r="GH94" s="149"/>
      <c r="GI94" s="149"/>
      <c r="GJ94" s="149"/>
      <c r="GK94" s="149"/>
      <c r="GL94" s="149"/>
      <c r="GM94" s="149"/>
      <c r="GN94" s="149"/>
      <c r="GO94" s="149"/>
      <c r="GP94" s="149"/>
      <c r="GQ94" s="149"/>
      <c r="GR94" s="149"/>
      <c r="GS94" s="149"/>
      <c r="GT94" s="149"/>
      <c r="GU94" s="149"/>
      <c r="GV94" s="149"/>
      <c r="GW94" s="149"/>
      <c r="GX94" s="149"/>
      <c r="GY94" s="149"/>
      <c r="GZ94" s="149"/>
      <c r="HA94" s="149"/>
      <c r="HB94" s="149"/>
      <c r="HC94" s="149"/>
      <c r="HD94" s="149"/>
      <c r="HE94" s="149"/>
      <c r="HF94" s="149"/>
      <c r="HG94" s="149"/>
      <c r="HH94" s="149"/>
      <c r="HI94" s="149"/>
      <c r="HJ94" s="149"/>
      <c r="HK94" s="149"/>
      <c r="HL94" s="149"/>
      <c r="HM94" s="149"/>
      <c r="HN94" s="149"/>
      <c r="HO94" s="149"/>
      <c r="HP94" s="149"/>
      <c r="HQ94" s="149"/>
      <c r="HR94" s="149"/>
      <c r="HS94" s="149"/>
      <c r="HT94" s="149"/>
      <c r="HU94" s="149"/>
      <c r="HV94" s="149"/>
      <c r="HW94" s="149"/>
      <c r="HX94" s="149"/>
      <c r="HY94" s="149"/>
      <c r="HZ94" s="149"/>
      <c r="IA94" s="149"/>
      <c r="IB94" s="149"/>
      <c r="IC94" s="149"/>
      <c r="ID94" s="149"/>
      <c r="IE94" s="149"/>
      <c r="IF94" s="149"/>
      <c r="IG94" s="149"/>
      <c r="IH94" s="149"/>
      <c r="II94" s="149"/>
      <c r="IJ94" s="149"/>
      <c r="IK94" s="149"/>
      <c r="IL94" s="149"/>
      <c r="IM94" s="149"/>
      <c r="IN94" s="149"/>
      <c r="IO94" s="149"/>
      <c r="IP94" s="149"/>
      <c r="IQ94" s="149"/>
    </row>
    <row r="95" ht="99.95" customHeight="1" spans="1:251">
      <c r="A95" s="148" t="s">
        <v>580</v>
      </c>
      <c r="B95" s="149">
        <f>VLOOKUP(A95,Sheet1!$A$1:$B$263,2,FALSE)</f>
        <v>17</v>
      </c>
      <c r="C95" s="153" t="s">
        <v>565</v>
      </c>
      <c r="D95" s="153" t="s">
        <v>570</v>
      </c>
      <c r="E95" s="153"/>
      <c r="F95" s="153" t="s">
        <v>574</v>
      </c>
      <c r="G95" s="153" t="s">
        <v>552</v>
      </c>
      <c r="H95" s="153" t="s">
        <v>554</v>
      </c>
      <c r="I95" s="153"/>
      <c r="L95" s="149" t="s">
        <v>575</v>
      </c>
      <c r="M95" s="153" t="s">
        <v>534</v>
      </c>
      <c r="N95" s="153" t="s">
        <v>576</v>
      </c>
      <c r="O95" s="149" t="s">
        <v>577</v>
      </c>
      <c r="P95" s="153"/>
      <c r="Q95" s="153"/>
      <c r="R95" s="153" t="s">
        <v>571</v>
      </c>
      <c r="S95" s="153" t="s">
        <v>578</v>
      </c>
      <c r="T95" s="153" t="s">
        <v>579</v>
      </c>
      <c r="U95" s="153"/>
      <c r="V95" s="153"/>
      <c r="W95" s="153" t="s">
        <v>494</v>
      </c>
      <c r="Y95" s="153"/>
      <c r="Z95" s="153"/>
      <c r="AA95" s="153"/>
      <c r="AB95" s="153" t="s">
        <v>494</v>
      </c>
      <c r="AC95" s="153"/>
      <c r="AD95" s="153"/>
      <c r="AE95" s="143">
        <f t="shared" si="2"/>
        <v>28</v>
      </c>
      <c r="AF95" s="143" t="s">
        <v>498</v>
      </c>
      <c r="AG95" s="149">
        <f>IF(ISNUMBER(FIND("五年",#REF!)),5,3)</f>
        <v>3</v>
      </c>
      <c r="AH95" s="15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56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49"/>
      <c r="EF95" s="149"/>
      <c r="EG95" s="149"/>
      <c r="EH95" s="149"/>
      <c r="EI95" s="149"/>
      <c r="EJ95" s="149"/>
      <c r="EK95" s="149"/>
      <c r="EL95" s="149"/>
      <c r="EM95" s="149"/>
      <c r="EN95" s="149"/>
      <c r="EO95" s="149"/>
      <c r="EP95" s="149"/>
      <c r="EQ95" s="149"/>
      <c r="ER95" s="149"/>
      <c r="ES95" s="149"/>
      <c r="ET95" s="149"/>
      <c r="EU95" s="149"/>
      <c r="EV95" s="149"/>
      <c r="EW95" s="149"/>
      <c r="EX95" s="149"/>
      <c r="EY95" s="149"/>
      <c r="EZ95" s="149"/>
      <c r="FA95" s="149"/>
      <c r="FB95" s="149"/>
      <c r="FC95" s="149"/>
      <c r="FD95" s="149"/>
      <c r="FE95" s="149"/>
      <c r="FF95" s="149"/>
      <c r="FG95" s="149"/>
      <c r="FH95" s="149"/>
      <c r="FI95" s="149"/>
      <c r="FJ95" s="149"/>
      <c r="FK95" s="149"/>
      <c r="FL95" s="149"/>
      <c r="FM95" s="149"/>
      <c r="FN95" s="149"/>
      <c r="FO95" s="149"/>
      <c r="FP95" s="149"/>
      <c r="FQ95" s="149"/>
      <c r="FR95" s="149"/>
      <c r="FS95" s="149"/>
      <c r="FT95" s="149"/>
      <c r="FU95" s="149"/>
      <c r="FV95" s="149"/>
      <c r="FW95" s="149"/>
      <c r="FX95" s="149"/>
      <c r="FY95" s="149"/>
      <c r="FZ95" s="149"/>
      <c r="GA95" s="149"/>
      <c r="GB95" s="149"/>
      <c r="GC95" s="149"/>
      <c r="GD95" s="149"/>
      <c r="GE95" s="149"/>
      <c r="GF95" s="149"/>
      <c r="GG95" s="149"/>
      <c r="GH95" s="149"/>
      <c r="GI95" s="149"/>
      <c r="GJ95" s="149"/>
      <c r="GK95" s="149"/>
      <c r="GL95" s="149"/>
      <c r="GM95" s="149"/>
      <c r="GN95" s="149"/>
      <c r="GO95" s="149"/>
      <c r="GP95" s="149"/>
      <c r="GQ95" s="149"/>
      <c r="GR95" s="149"/>
      <c r="GS95" s="149"/>
      <c r="GT95" s="149"/>
      <c r="GU95" s="149"/>
      <c r="GV95" s="149"/>
      <c r="GW95" s="149"/>
      <c r="GX95" s="149"/>
      <c r="GY95" s="149"/>
      <c r="GZ95" s="149"/>
      <c r="HA95" s="149"/>
      <c r="HB95" s="149"/>
      <c r="HC95" s="149"/>
      <c r="HD95" s="149"/>
      <c r="HE95" s="149"/>
      <c r="HF95" s="149"/>
      <c r="HG95" s="149"/>
      <c r="HH95" s="149"/>
      <c r="HI95" s="149"/>
      <c r="HJ95" s="149"/>
      <c r="HK95" s="149"/>
      <c r="HL95" s="149"/>
      <c r="HM95" s="149"/>
      <c r="HN95" s="149"/>
      <c r="HO95" s="149"/>
      <c r="HP95" s="149"/>
      <c r="HQ95" s="149"/>
      <c r="HR95" s="149"/>
      <c r="HS95" s="149"/>
      <c r="HT95" s="149"/>
      <c r="HU95" s="149"/>
      <c r="HV95" s="149"/>
      <c r="HW95" s="149"/>
      <c r="HX95" s="149"/>
      <c r="HY95" s="149"/>
      <c r="HZ95" s="149"/>
      <c r="IA95" s="149"/>
      <c r="IB95" s="149"/>
      <c r="IC95" s="149"/>
      <c r="ID95" s="149"/>
      <c r="IE95" s="149"/>
      <c r="IF95" s="149"/>
      <c r="IG95" s="149"/>
      <c r="IH95" s="149"/>
      <c r="II95" s="149"/>
      <c r="IJ95" s="149"/>
      <c r="IK95" s="149"/>
      <c r="IL95" s="149"/>
      <c r="IM95" s="149"/>
      <c r="IN95" s="149"/>
      <c r="IO95" s="149"/>
      <c r="IP95" s="149"/>
      <c r="IQ95" s="149"/>
    </row>
    <row r="96" ht="99.95" customHeight="1" spans="1:251">
      <c r="A96" s="148" t="s">
        <v>581</v>
      </c>
      <c r="B96" s="149">
        <f>VLOOKUP(A96,Sheet1!$A$1:$B$263,2,FALSE)</f>
        <v>47</v>
      </c>
      <c r="D96" s="149" t="s">
        <v>582</v>
      </c>
      <c r="E96" s="149" t="s">
        <v>583</v>
      </c>
      <c r="F96" s="149"/>
      <c r="G96" s="149" t="s">
        <v>584</v>
      </c>
      <c r="I96" s="149" t="s">
        <v>585</v>
      </c>
      <c r="J96" s="149"/>
      <c r="K96" s="149" t="s">
        <v>586</v>
      </c>
      <c r="L96" s="149" t="s">
        <v>587</v>
      </c>
      <c r="M96" s="149" t="s">
        <v>273</v>
      </c>
      <c r="N96" s="149" t="s">
        <v>249</v>
      </c>
      <c r="O96" s="149" t="s">
        <v>588</v>
      </c>
      <c r="P96" s="137"/>
      <c r="Q96" s="149"/>
      <c r="R96" s="149" t="s">
        <v>277</v>
      </c>
      <c r="S96" s="149" t="s">
        <v>589</v>
      </c>
      <c r="T96" s="149" t="s">
        <v>590</v>
      </c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3">
        <f t="shared" si="2"/>
        <v>24</v>
      </c>
      <c r="AF96" s="143" t="s">
        <v>498</v>
      </c>
      <c r="AG96" s="149">
        <v>3</v>
      </c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56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  <c r="DV96" s="149"/>
      <c r="DW96" s="149"/>
      <c r="DX96" s="149"/>
      <c r="DY96" s="149"/>
      <c r="DZ96" s="149"/>
      <c r="EA96" s="149"/>
      <c r="EB96" s="149"/>
      <c r="EC96" s="149"/>
      <c r="ED96" s="149"/>
      <c r="EE96" s="149"/>
      <c r="EF96" s="149"/>
      <c r="EG96" s="149"/>
      <c r="EH96" s="149"/>
      <c r="EI96" s="149"/>
      <c r="EJ96" s="149"/>
      <c r="EK96" s="149"/>
      <c r="EL96" s="149"/>
      <c r="EM96" s="149"/>
      <c r="EN96" s="149"/>
      <c r="EO96" s="149"/>
      <c r="EP96" s="149"/>
      <c r="EQ96" s="149"/>
      <c r="ER96" s="149"/>
      <c r="ES96" s="149"/>
      <c r="ET96" s="149"/>
      <c r="EU96" s="149"/>
      <c r="EV96" s="149"/>
      <c r="EW96" s="149"/>
      <c r="EX96" s="149"/>
      <c r="EY96" s="149"/>
      <c r="EZ96" s="149"/>
      <c r="FA96" s="149"/>
      <c r="FB96" s="149"/>
      <c r="FC96" s="149"/>
      <c r="FD96" s="149"/>
      <c r="FE96" s="149"/>
      <c r="FF96" s="149"/>
      <c r="FG96" s="149"/>
      <c r="FH96" s="149"/>
      <c r="FI96" s="149"/>
      <c r="FJ96" s="149"/>
      <c r="FK96" s="149"/>
      <c r="FL96" s="149"/>
      <c r="FM96" s="149"/>
      <c r="FN96" s="149"/>
      <c r="FO96" s="149"/>
      <c r="FP96" s="149"/>
      <c r="FQ96" s="149"/>
      <c r="FR96" s="149"/>
      <c r="FS96" s="149"/>
      <c r="FT96" s="149"/>
      <c r="FU96" s="149"/>
      <c r="FV96" s="149"/>
      <c r="FW96" s="149"/>
      <c r="FX96" s="149"/>
      <c r="FY96" s="149"/>
      <c r="FZ96" s="149"/>
      <c r="GA96" s="149"/>
      <c r="GB96" s="149"/>
      <c r="GC96" s="149"/>
      <c r="GD96" s="149"/>
      <c r="GE96" s="149"/>
      <c r="GF96" s="149"/>
      <c r="GG96" s="149"/>
      <c r="GH96" s="149"/>
      <c r="GI96" s="149"/>
      <c r="GJ96" s="149"/>
      <c r="GK96" s="149"/>
      <c r="GL96" s="149"/>
      <c r="GM96" s="149"/>
      <c r="GN96" s="149"/>
      <c r="GO96" s="149"/>
      <c r="GP96" s="149"/>
      <c r="GQ96" s="149"/>
      <c r="GR96" s="149"/>
      <c r="GS96" s="149"/>
      <c r="GT96" s="149"/>
      <c r="GU96" s="149"/>
      <c r="GV96" s="149"/>
      <c r="GW96" s="149"/>
      <c r="GX96" s="149"/>
      <c r="GY96" s="149"/>
      <c r="GZ96" s="149"/>
      <c r="HA96" s="149"/>
      <c r="HB96" s="149"/>
      <c r="HC96" s="149"/>
      <c r="HD96" s="149"/>
      <c r="HE96" s="149"/>
      <c r="HF96" s="149"/>
      <c r="HG96" s="149"/>
      <c r="HH96" s="149"/>
      <c r="HI96" s="149"/>
      <c r="HJ96" s="149"/>
      <c r="HK96" s="149"/>
      <c r="HL96" s="149"/>
      <c r="HM96" s="149"/>
      <c r="HN96" s="149"/>
      <c r="HO96" s="149"/>
      <c r="HP96" s="149"/>
      <c r="HQ96" s="149"/>
      <c r="HR96" s="149"/>
      <c r="HS96" s="149"/>
      <c r="HT96" s="149"/>
      <c r="HU96" s="149"/>
      <c r="HV96" s="149"/>
      <c r="HW96" s="149"/>
      <c r="HX96" s="149"/>
      <c r="HY96" s="149"/>
      <c r="HZ96" s="149"/>
      <c r="IA96" s="149"/>
      <c r="IB96" s="149"/>
      <c r="IC96" s="149"/>
      <c r="ID96" s="149"/>
      <c r="IE96" s="149"/>
      <c r="IF96" s="149"/>
      <c r="IG96" s="149"/>
      <c r="IH96" s="149"/>
      <c r="II96" s="149"/>
      <c r="IJ96" s="149"/>
      <c r="IK96" s="149"/>
      <c r="IL96" s="149"/>
      <c r="IM96" s="149"/>
      <c r="IN96" s="149"/>
      <c r="IO96" s="149"/>
      <c r="IP96" s="149"/>
      <c r="IQ96" s="149"/>
    </row>
    <row r="97" ht="99.95" customHeight="1" spans="1:251">
      <c r="A97" s="148" t="s">
        <v>591</v>
      </c>
      <c r="B97" s="149">
        <f>VLOOKUP(A97,Sheet1!$A$1:$B$263,2,FALSE)</f>
        <v>45</v>
      </c>
      <c r="C97" s="149"/>
      <c r="D97" s="149" t="s">
        <v>592</v>
      </c>
      <c r="E97" s="149" t="s">
        <v>583</v>
      </c>
      <c r="F97" s="149"/>
      <c r="G97" s="149"/>
      <c r="H97" s="149" t="s">
        <v>582</v>
      </c>
      <c r="I97" s="149"/>
      <c r="J97" s="149" t="s">
        <v>593</v>
      </c>
      <c r="K97" s="149" t="s">
        <v>587</v>
      </c>
      <c r="L97" s="149" t="s">
        <v>586</v>
      </c>
      <c r="M97" s="149" t="s">
        <v>273</v>
      </c>
      <c r="N97" s="149" t="s">
        <v>249</v>
      </c>
      <c r="O97" s="149"/>
      <c r="P97" s="149"/>
      <c r="Q97" s="149" t="s">
        <v>594</v>
      </c>
      <c r="R97" s="149" t="s">
        <v>277</v>
      </c>
      <c r="S97" s="149"/>
      <c r="T97" s="149" t="s">
        <v>590</v>
      </c>
      <c r="U97" s="149"/>
      <c r="V97" s="149"/>
      <c r="W97" s="149"/>
      <c r="X97" s="149" t="s">
        <v>595</v>
      </c>
      <c r="Y97" s="149"/>
      <c r="Z97" s="149"/>
      <c r="AA97" s="149"/>
      <c r="AB97" s="149"/>
      <c r="AC97" s="149"/>
      <c r="AD97" s="149"/>
      <c r="AE97" s="143">
        <f t="shared" si="2"/>
        <v>24</v>
      </c>
      <c r="AF97" s="143" t="s">
        <v>498</v>
      </c>
      <c r="AG97" s="149">
        <v>3</v>
      </c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56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49"/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49"/>
      <c r="EQ97" s="149"/>
      <c r="ER97" s="149"/>
      <c r="ES97" s="149"/>
      <c r="ET97" s="149"/>
      <c r="EU97" s="149"/>
      <c r="EV97" s="149"/>
      <c r="EW97" s="149"/>
      <c r="EX97" s="149"/>
      <c r="EY97" s="149"/>
      <c r="EZ97" s="149"/>
      <c r="FA97" s="149"/>
      <c r="FB97" s="149"/>
      <c r="FC97" s="149"/>
      <c r="FD97" s="149"/>
      <c r="FE97" s="149"/>
      <c r="FF97" s="149"/>
      <c r="FG97" s="149"/>
      <c r="FH97" s="149"/>
      <c r="FI97" s="149"/>
      <c r="FJ97" s="149"/>
      <c r="FK97" s="149"/>
      <c r="FL97" s="149"/>
      <c r="FM97" s="149"/>
      <c r="FN97" s="149"/>
      <c r="FO97" s="149"/>
      <c r="FP97" s="149"/>
      <c r="FQ97" s="149"/>
      <c r="FR97" s="149"/>
      <c r="FS97" s="149"/>
      <c r="FT97" s="149"/>
      <c r="FU97" s="149"/>
      <c r="FV97" s="149"/>
      <c r="FW97" s="149"/>
      <c r="FX97" s="149"/>
      <c r="FY97" s="149"/>
      <c r="FZ97" s="149"/>
      <c r="GA97" s="149"/>
      <c r="GB97" s="149"/>
      <c r="GC97" s="149"/>
      <c r="GD97" s="149"/>
      <c r="GE97" s="149"/>
      <c r="GF97" s="149"/>
      <c r="GG97" s="149"/>
      <c r="GH97" s="149"/>
      <c r="GI97" s="149"/>
      <c r="GJ97" s="149"/>
      <c r="GK97" s="149"/>
      <c r="GL97" s="149"/>
      <c r="GM97" s="149"/>
      <c r="GN97" s="149"/>
      <c r="GO97" s="149"/>
      <c r="GP97" s="149"/>
      <c r="GQ97" s="149"/>
      <c r="GR97" s="149"/>
      <c r="GS97" s="149"/>
      <c r="GT97" s="149"/>
      <c r="GU97" s="149"/>
      <c r="GV97" s="149"/>
      <c r="GW97" s="149"/>
      <c r="GX97" s="149"/>
      <c r="GY97" s="149"/>
      <c r="GZ97" s="149"/>
      <c r="HA97" s="149"/>
      <c r="HB97" s="149"/>
      <c r="HC97" s="149"/>
      <c r="HD97" s="149"/>
      <c r="HE97" s="149"/>
      <c r="HF97" s="149"/>
      <c r="HG97" s="149"/>
      <c r="HH97" s="149"/>
      <c r="HI97" s="149"/>
      <c r="HJ97" s="149"/>
      <c r="HK97" s="149"/>
      <c r="HL97" s="149"/>
      <c r="HM97" s="149"/>
      <c r="HN97" s="149"/>
      <c r="HO97" s="149"/>
      <c r="HP97" s="149"/>
      <c r="HQ97" s="149"/>
      <c r="HR97" s="149"/>
      <c r="HS97" s="149"/>
      <c r="HT97" s="149"/>
      <c r="HU97" s="149"/>
      <c r="HV97" s="149"/>
      <c r="HW97" s="149"/>
      <c r="HX97" s="149"/>
      <c r="HY97" s="149"/>
      <c r="HZ97" s="149"/>
      <c r="IA97" s="149"/>
      <c r="IB97" s="149"/>
      <c r="IC97" s="149"/>
      <c r="ID97" s="149"/>
      <c r="IE97" s="149"/>
      <c r="IF97" s="149"/>
      <c r="IG97" s="149"/>
      <c r="IH97" s="149"/>
      <c r="II97" s="149"/>
      <c r="IJ97" s="149"/>
      <c r="IK97" s="149"/>
      <c r="IL97" s="149"/>
      <c r="IM97" s="149"/>
      <c r="IN97" s="149"/>
      <c r="IO97" s="149"/>
      <c r="IP97" s="149"/>
      <c r="IQ97" s="149"/>
    </row>
    <row r="98" ht="99.95" customHeight="1" spans="1:251">
      <c r="A98" s="148" t="s">
        <v>596</v>
      </c>
      <c r="B98" s="149">
        <f>VLOOKUP(A98,Sheet1!$A$1:$B$263,2,FALSE)</f>
        <v>55</v>
      </c>
      <c r="C98" s="149" t="s">
        <v>597</v>
      </c>
      <c r="D98" s="149"/>
      <c r="E98" s="149" t="s">
        <v>273</v>
      </c>
      <c r="F98" s="149" t="s">
        <v>598</v>
      </c>
      <c r="G98" s="149" t="s">
        <v>216</v>
      </c>
      <c r="H98" s="153" t="s">
        <v>599</v>
      </c>
      <c r="I98" s="137"/>
      <c r="J98" s="149" t="s">
        <v>600</v>
      </c>
      <c r="K98" s="149" t="s">
        <v>601</v>
      </c>
      <c r="L98" s="153" t="s">
        <v>599</v>
      </c>
      <c r="M98" s="137"/>
      <c r="N98" s="149" t="s">
        <v>602</v>
      </c>
      <c r="O98" s="137"/>
      <c r="P98" s="153" t="s">
        <v>603</v>
      </c>
      <c r="Q98" s="149" t="s">
        <v>604</v>
      </c>
      <c r="R98" s="149" t="s">
        <v>210</v>
      </c>
      <c r="S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3">
        <f t="shared" si="2"/>
        <v>24</v>
      </c>
      <c r="AF98" s="143" t="s">
        <v>498</v>
      </c>
      <c r="AG98" s="149">
        <v>3</v>
      </c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56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  <c r="DR98" s="149"/>
      <c r="DS98" s="149"/>
      <c r="DT98" s="149"/>
      <c r="DU98" s="149"/>
      <c r="DV98" s="149"/>
      <c r="DW98" s="149"/>
      <c r="DX98" s="149"/>
      <c r="DY98" s="149"/>
      <c r="DZ98" s="149"/>
      <c r="EA98" s="149"/>
      <c r="EB98" s="149"/>
      <c r="EC98" s="149"/>
      <c r="ED98" s="149"/>
      <c r="EE98" s="149"/>
      <c r="EF98" s="149"/>
      <c r="EG98" s="149"/>
      <c r="EH98" s="149"/>
      <c r="EI98" s="149"/>
      <c r="EJ98" s="149"/>
      <c r="EK98" s="149"/>
      <c r="EL98" s="149"/>
      <c r="EM98" s="149"/>
      <c r="EN98" s="149"/>
      <c r="EO98" s="149"/>
      <c r="EP98" s="149"/>
      <c r="EQ98" s="149"/>
      <c r="ER98" s="149"/>
      <c r="ES98" s="149"/>
      <c r="ET98" s="149"/>
      <c r="EU98" s="149"/>
      <c r="EV98" s="149"/>
      <c r="EW98" s="149"/>
      <c r="EX98" s="149"/>
      <c r="EY98" s="149"/>
      <c r="EZ98" s="149"/>
      <c r="FA98" s="149"/>
      <c r="FB98" s="149"/>
      <c r="FC98" s="149"/>
      <c r="FD98" s="149"/>
      <c r="FE98" s="149"/>
      <c r="FF98" s="149"/>
      <c r="FG98" s="149"/>
      <c r="FH98" s="149"/>
      <c r="FI98" s="149"/>
      <c r="FJ98" s="149"/>
      <c r="FK98" s="149"/>
      <c r="FL98" s="149"/>
      <c r="FM98" s="149"/>
      <c r="FN98" s="149"/>
      <c r="FO98" s="149"/>
      <c r="FP98" s="149"/>
      <c r="FQ98" s="149"/>
      <c r="FR98" s="149"/>
      <c r="FS98" s="149"/>
      <c r="FT98" s="149"/>
      <c r="FU98" s="149"/>
      <c r="FV98" s="149"/>
      <c r="FW98" s="149"/>
      <c r="FX98" s="149"/>
      <c r="FY98" s="149"/>
      <c r="FZ98" s="149"/>
      <c r="GA98" s="149"/>
      <c r="GB98" s="149"/>
      <c r="GC98" s="149"/>
      <c r="GD98" s="149"/>
      <c r="GE98" s="149"/>
      <c r="GF98" s="149"/>
      <c r="GG98" s="149"/>
      <c r="GH98" s="149"/>
      <c r="GI98" s="149"/>
      <c r="GJ98" s="149"/>
      <c r="GK98" s="149"/>
      <c r="GL98" s="149"/>
      <c r="GM98" s="149"/>
      <c r="GN98" s="149"/>
      <c r="GO98" s="149"/>
      <c r="GP98" s="149"/>
      <c r="GQ98" s="149"/>
      <c r="GR98" s="149"/>
      <c r="GS98" s="149"/>
      <c r="GT98" s="149"/>
      <c r="GU98" s="149"/>
      <c r="GV98" s="149"/>
      <c r="GW98" s="149"/>
      <c r="GX98" s="149"/>
      <c r="GY98" s="149"/>
      <c r="GZ98" s="149"/>
      <c r="HA98" s="149"/>
      <c r="HB98" s="149"/>
      <c r="HC98" s="149"/>
      <c r="HD98" s="149"/>
      <c r="HE98" s="149"/>
      <c r="HF98" s="149"/>
      <c r="HG98" s="149"/>
      <c r="HH98" s="149"/>
      <c r="HI98" s="149"/>
      <c r="HJ98" s="149"/>
      <c r="HK98" s="149"/>
      <c r="HL98" s="149"/>
      <c r="HM98" s="149"/>
      <c r="HN98" s="149"/>
      <c r="HO98" s="149"/>
      <c r="HP98" s="149"/>
      <c r="HQ98" s="149"/>
      <c r="HR98" s="149"/>
      <c r="HS98" s="149"/>
      <c r="HT98" s="149"/>
      <c r="HU98" s="149"/>
      <c r="HV98" s="149"/>
      <c r="HW98" s="149"/>
      <c r="HX98" s="149"/>
      <c r="HY98" s="149"/>
      <c r="HZ98" s="149"/>
      <c r="IA98" s="149"/>
      <c r="IB98" s="149"/>
      <c r="IC98" s="149"/>
      <c r="ID98" s="149"/>
      <c r="IE98" s="149"/>
      <c r="IF98" s="149"/>
      <c r="IG98" s="149"/>
      <c r="IH98" s="149"/>
      <c r="II98" s="149"/>
      <c r="IJ98" s="149"/>
      <c r="IK98" s="149"/>
      <c r="IL98" s="149"/>
      <c r="IM98" s="149"/>
      <c r="IN98" s="149"/>
      <c r="IO98" s="149"/>
      <c r="IP98" s="149"/>
      <c r="IQ98" s="149"/>
    </row>
    <row r="99" ht="99.95" customHeight="1" spans="1:251">
      <c r="A99" s="148" t="s">
        <v>605</v>
      </c>
      <c r="B99" s="149">
        <f>VLOOKUP(A99,Sheet1!$A$1:$B$263,2,FALSE)</f>
        <v>48</v>
      </c>
      <c r="C99" s="149" t="s">
        <v>606</v>
      </c>
      <c r="D99" s="137"/>
      <c r="E99" s="149" t="s">
        <v>607</v>
      </c>
      <c r="F99" s="149" t="s">
        <v>608</v>
      </c>
      <c r="G99" s="137"/>
      <c r="H99" s="137"/>
      <c r="I99" s="149" t="s">
        <v>600</v>
      </c>
      <c r="J99" s="149" t="s">
        <v>609</v>
      </c>
      <c r="K99" s="149"/>
      <c r="L99" s="149" t="s">
        <v>610</v>
      </c>
      <c r="M99" s="153" t="s">
        <v>611</v>
      </c>
      <c r="N99" s="149" t="s">
        <v>612</v>
      </c>
      <c r="O99" s="149"/>
      <c r="P99" s="149"/>
      <c r="R99" s="149" t="s">
        <v>613</v>
      </c>
      <c r="S99" s="149" t="s">
        <v>614</v>
      </c>
      <c r="U99" s="149"/>
      <c r="V99" s="149"/>
      <c r="W99" s="149" t="s">
        <v>615</v>
      </c>
      <c r="X99" s="149" t="s">
        <v>615</v>
      </c>
      <c r="AA99" s="149"/>
      <c r="AB99" s="149"/>
      <c r="AC99" s="149"/>
      <c r="AD99" s="149"/>
      <c r="AE99" s="143">
        <f t="shared" si="2"/>
        <v>24</v>
      </c>
      <c r="AF99" s="143" t="s">
        <v>498</v>
      </c>
      <c r="AG99" s="149">
        <v>3</v>
      </c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56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49"/>
      <c r="FK99" s="149"/>
      <c r="FL99" s="149"/>
      <c r="FM99" s="149"/>
      <c r="FN99" s="149"/>
      <c r="FO99" s="149"/>
      <c r="FP99" s="149"/>
      <c r="FQ99" s="149"/>
      <c r="FR99" s="149"/>
      <c r="FS99" s="149"/>
      <c r="FT99" s="149"/>
      <c r="FU99" s="149"/>
      <c r="FV99" s="149"/>
      <c r="FW99" s="149"/>
      <c r="FX99" s="149"/>
      <c r="FY99" s="149"/>
      <c r="FZ99" s="149"/>
      <c r="GA99" s="149"/>
      <c r="GB99" s="149"/>
      <c r="GC99" s="149"/>
      <c r="GD99" s="149"/>
      <c r="GE99" s="149"/>
      <c r="GF99" s="149"/>
      <c r="GG99" s="149"/>
      <c r="GH99" s="149"/>
      <c r="GI99" s="149"/>
      <c r="GJ99" s="149"/>
      <c r="GK99" s="149"/>
      <c r="GL99" s="149"/>
      <c r="GM99" s="149"/>
      <c r="GN99" s="149"/>
      <c r="GO99" s="149"/>
      <c r="GP99" s="149"/>
      <c r="GQ99" s="149"/>
      <c r="GR99" s="149"/>
      <c r="GS99" s="149"/>
      <c r="GT99" s="149"/>
      <c r="GU99" s="149"/>
      <c r="GV99" s="149"/>
      <c r="GW99" s="149"/>
      <c r="GX99" s="149"/>
      <c r="GY99" s="149"/>
      <c r="GZ99" s="149"/>
      <c r="HA99" s="149"/>
      <c r="HB99" s="149"/>
      <c r="HC99" s="149"/>
      <c r="HD99" s="149"/>
      <c r="HE99" s="149"/>
      <c r="HF99" s="149"/>
      <c r="HG99" s="149"/>
      <c r="HH99" s="149"/>
      <c r="HI99" s="149"/>
      <c r="HJ99" s="149"/>
      <c r="HK99" s="149"/>
      <c r="HL99" s="149"/>
      <c r="HM99" s="149"/>
      <c r="HN99" s="149"/>
      <c r="HO99" s="149"/>
      <c r="HP99" s="149"/>
      <c r="HQ99" s="149"/>
      <c r="HR99" s="149"/>
      <c r="HS99" s="149"/>
      <c r="HT99" s="149"/>
      <c r="HU99" s="149"/>
      <c r="HV99" s="149"/>
      <c r="HW99" s="149"/>
      <c r="HX99" s="149"/>
      <c r="HY99" s="149"/>
      <c r="HZ99" s="149"/>
      <c r="IA99" s="149"/>
      <c r="IB99" s="149"/>
      <c r="IC99" s="149"/>
      <c r="ID99" s="149"/>
      <c r="IE99" s="149"/>
      <c r="IF99" s="149"/>
      <c r="IG99" s="149"/>
      <c r="IH99" s="149"/>
      <c r="II99" s="149"/>
      <c r="IJ99" s="149"/>
      <c r="IK99" s="149"/>
      <c r="IL99" s="149"/>
      <c r="IM99" s="149"/>
      <c r="IN99" s="149"/>
      <c r="IO99" s="149"/>
      <c r="IP99" s="149"/>
      <c r="IQ99" s="149"/>
    </row>
    <row r="100" ht="99.95" customHeight="1" spans="1:251">
      <c r="A100" s="148" t="s">
        <v>616</v>
      </c>
      <c r="B100" s="149">
        <f>VLOOKUP(A100,Sheet1!$A$1:$B$263,2,FALSE)</f>
        <v>39</v>
      </c>
      <c r="C100" s="149" t="s">
        <v>606</v>
      </c>
      <c r="E100" s="149" t="s">
        <v>608</v>
      </c>
      <c r="F100" s="149" t="s">
        <v>607</v>
      </c>
      <c r="G100" s="137"/>
      <c r="H100" s="137"/>
      <c r="I100" s="149" t="s">
        <v>600</v>
      </c>
      <c r="J100" s="149" t="s">
        <v>583</v>
      </c>
      <c r="K100" s="149"/>
      <c r="L100" s="149" t="s">
        <v>610</v>
      </c>
      <c r="M100" s="149" t="s">
        <v>617</v>
      </c>
      <c r="N100" s="137"/>
      <c r="O100" s="149"/>
      <c r="P100" s="149" t="s">
        <v>604</v>
      </c>
      <c r="Q100" s="149" t="s">
        <v>613</v>
      </c>
      <c r="R100" s="149" t="s">
        <v>618</v>
      </c>
      <c r="S100" s="149"/>
      <c r="T100" s="137"/>
      <c r="U100" s="149"/>
      <c r="V100" s="149"/>
      <c r="W100" s="149"/>
      <c r="X100" s="149"/>
      <c r="Y100" s="149" t="s">
        <v>615</v>
      </c>
      <c r="Z100" s="149" t="s">
        <v>615</v>
      </c>
      <c r="AA100" s="137"/>
      <c r="AB100" s="137"/>
      <c r="AC100" s="137"/>
      <c r="AD100" s="149"/>
      <c r="AE100" s="143">
        <f t="shared" si="2"/>
        <v>24</v>
      </c>
      <c r="AF100" s="143" t="s">
        <v>498</v>
      </c>
      <c r="AG100" s="149">
        <v>3</v>
      </c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56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49"/>
      <c r="EI100" s="149"/>
      <c r="EJ100" s="149"/>
      <c r="EK100" s="149"/>
      <c r="EL100" s="149"/>
      <c r="EM100" s="149"/>
      <c r="EN100" s="149"/>
      <c r="EO100" s="149"/>
      <c r="EP100" s="149"/>
      <c r="EQ100" s="149"/>
      <c r="ER100" s="149"/>
      <c r="ES100" s="149"/>
      <c r="ET100" s="149"/>
      <c r="EU100" s="149"/>
      <c r="EV100" s="149"/>
      <c r="EW100" s="149"/>
      <c r="EX100" s="149"/>
      <c r="EY100" s="149"/>
      <c r="EZ100" s="149"/>
      <c r="FA100" s="149"/>
      <c r="FB100" s="149"/>
      <c r="FC100" s="149"/>
      <c r="FD100" s="149"/>
      <c r="FE100" s="149"/>
      <c r="FF100" s="149"/>
      <c r="FG100" s="149"/>
      <c r="FH100" s="149"/>
      <c r="FI100" s="149"/>
      <c r="FJ100" s="149"/>
      <c r="FK100" s="149"/>
      <c r="FL100" s="149"/>
      <c r="FM100" s="149"/>
      <c r="FN100" s="149"/>
      <c r="FO100" s="149"/>
      <c r="FP100" s="149"/>
      <c r="FQ100" s="149"/>
      <c r="FR100" s="149"/>
      <c r="FS100" s="149"/>
      <c r="FT100" s="149"/>
      <c r="FU100" s="149"/>
      <c r="FV100" s="149"/>
      <c r="FW100" s="149"/>
      <c r="FX100" s="149"/>
      <c r="FY100" s="149"/>
      <c r="FZ100" s="149"/>
      <c r="GA100" s="149"/>
      <c r="GB100" s="149"/>
      <c r="GC100" s="149"/>
      <c r="GD100" s="149"/>
      <c r="GE100" s="149"/>
      <c r="GF100" s="149"/>
      <c r="GG100" s="149"/>
      <c r="GH100" s="149"/>
      <c r="GI100" s="149"/>
      <c r="GJ100" s="149"/>
      <c r="GK100" s="149"/>
      <c r="GL100" s="149"/>
      <c r="GM100" s="149"/>
      <c r="GN100" s="149"/>
      <c r="GO100" s="149"/>
      <c r="GP100" s="149"/>
      <c r="GQ100" s="149"/>
      <c r="GR100" s="149"/>
      <c r="GS100" s="149"/>
      <c r="GT100" s="149"/>
      <c r="GU100" s="149"/>
      <c r="GV100" s="149"/>
      <c r="GW100" s="149"/>
      <c r="GX100" s="149"/>
      <c r="GY100" s="149"/>
      <c r="GZ100" s="149"/>
      <c r="HA100" s="149"/>
      <c r="HB100" s="149"/>
      <c r="HC100" s="149"/>
      <c r="HD100" s="149"/>
      <c r="HE100" s="149"/>
      <c r="HF100" s="149"/>
      <c r="HG100" s="149"/>
      <c r="HH100" s="149"/>
      <c r="HI100" s="149"/>
      <c r="HJ100" s="149"/>
      <c r="HK100" s="149"/>
      <c r="HL100" s="149"/>
      <c r="HM100" s="149"/>
      <c r="HN100" s="149"/>
      <c r="HO100" s="149"/>
      <c r="HP100" s="149"/>
      <c r="HQ100" s="149"/>
      <c r="HR100" s="149"/>
      <c r="HS100" s="149"/>
      <c r="HT100" s="149"/>
      <c r="HU100" s="149"/>
      <c r="HV100" s="149"/>
      <c r="HW100" s="149"/>
      <c r="HX100" s="149"/>
      <c r="HY100" s="149"/>
      <c r="HZ100" s="149"/>
      <c r="IA100" s="149"/>
      <c r="IB100" s="149"/>
      <c r="IC100" s="149"/>
      <c r="ID100" s="149"/>
      <c r="IE100" s="149"/>
      <c r="IF100" s="149"/>
      <c r="IG100" s="149"/>
      <c r="IH100" s="149"/>
      <c r="II100" s="149"/>
      <c r="IJ100" s="149"/>
      <c r="IK100" s="149"/>
      <c r="IL100" s="149"/>
      <c r="IM100" s="149"/>
      <c r="IN100" s="149"/>
      <c r="IO100" s="149"/>
      <c r="IP100" s="149"/>
      <c r="IQ100" s="149"/>
    </row>
    <row r="101" ht="99.95" customHeight="1" spans="1:251">
      <c r="A101" s="148" t="s">
        <v>619</v>
      </c>
      <c r="B101" s="149">
        <f>VLOOKUP(A101,Sheet1!$A$1:$B$263,2,FALSE)</f>
        <v>41</v>
      </c>
      <c r="C101" s="137"/>
      <c r="D101" s="149" t="s">
        <v>606</v>
      </c>
      <c r="E101" s="149" t="s">
        <v>609</v>
      </c>
      <c r="F101" s="149" t="s">
        <v>620</v>
      </c>
      <c r="G101" s="137"/>
      <c r="H101" s="149" t="s">
        <v>621</v>
      </c>
      <c r="J101" s="149" t="s">
        <v>583</v>
      </c>
      <c r="K101" s="137"/>
      <c r="L101" s="149" t="s">
        <v>622</v>
      </c>
      <c r="M101" s="149" t="s">
        <v>600</v>
      </c>
      <c r="N101" s="149"/>
      <c r="O101" s="149" t="s">
        <v>623</v>
      </c>
      <c r="P101" s="149"/>
      <c r="Q101" s="149" t="s">
        <v>613</v>
      </c>
      <c r="R101" s="149" t="s">
        <v>624</v>
      </c>
      <c r="S101" s="149" t="s">
        <v>625</v>
      </c>
      <c r="T101" s="149" t="s">
        <v>625</v>
      </c>
      <c r="U101" s="149"/>
      <c r="V101" s="149"/>
      <c r="W101" s="149"/>
      <c r="X101" s="149"/>
      <c r="Y101" s="149"/>
      <c r="Z101" s="149"/>
      <c r="AA101" s="137"/>
      <c r="AB101" s="137"/>
      <c r="AC101" s="149"/>
      <c r="AD101" s="149"/>
      <c r="AE101" s="143">
        <f t="shared" ref="AE101:AE132" si="3">2*COUNTA(C101:AD101)</f>
        <v>24</v>
      </c>
      <c r="AF101" s="143" t="s">
        <v>498</v>
      </c>
      <c r="AG101" s="149">
        <v>3</v>
      </c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56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49"/>
      <c r="ED101" s="149"/>
      <c r="EE101" s="149"/>
      <c r="EF101" s="149"/>
      <c r="EG101" s="149"/>
      <c r="EH101" s="149"/>
      <c r="EI101" s="149"/>
      <c r="EJ101" s="149"/>
      <c r="EK101" s="149"/>
      <c r="EL101" s="149"/>
      <c r="EM101" s="149"/>
      <c r="EN101" s="149"/>
      <c r="EO101" s="149"/>
      <c r="EP101" s="149"/>
      <c r="EQ101" s="149"/>
      <c r="ER101" s="149"/>
      <c r="ES101" s="149"/>
      <c r="ET101" s="149"/>
      <c r="EU101" s="149"/>
      <c r="EV101" s="149"/>
      <c r="EW101" s="149"/>
      <c r="EX101" s="149"/>
      <c r="EY101" s="149"/>
      <c r="EZ101" s="149"/>
      <c r="FA101" s="149"/>
      <c r="FB101" s="149"/>
      <c r="FC101" s="149"/>
      <c r="FD101" s="149"/>
      <c r="FE101" s="149"/>
      <c r="FF101" s="149"/>
      <c r="FG101" s="149"/>
      <c r="FH101" s="149"/>
      <c r="FI101" s="149"/>
      <c r="FJ101" s="149"/>
      <c r="FK101" s="149"/>
      <c r="FL101" s="149"/>
      <c r="FM101" s="149"/>
      <c r="FN101" s="149"/>
      <c r="FO101" s="149"/>
      <c r="FP101" s="149"/>
      <c r="FQ101" s="149"/>
      <c r="FR101" s="149"/>
      <c r="FS101" s="149"/>
      <c r="FT101" s="149"/>
      <c r="FU101" s="149"/>
      <c r="FV101" s="149"/>
      <c r="FW101" s="149"/>
      <c r="FX101" s="149"/>
      <c r="FY101" s="149"/>
      <c r="FZ101" s="149"/>
      <c r="GA101" s="149"/>
      <c r="GB101" s="149"/>
      <c r="GC101" s="149"/>
      <c r="GD101" s="149"/>
      <c r="GE101" s="149"/>
      <c r="GF101" s="149"/>
      <c r="GG101" s="149"/>
      <c r="GH101" s="149"/>
      <c r="GI101" s="149"/>
      <c r="GJ101" s="149"/>
      <c r="GK101" s="149"/>
      <c r="GL101" s="149"/>
      <c r="GM101" s="149"/>
      <c r="GN101" s="149"/>
      <c r="GO101" s="149"/>
      <c r="GP101" s="149"/>
      <c r="GQ101" s="149"/>
      <c r="GR101" s="149"/>
      <c r="GS101" s="149"/>
      <c r="GT101" s="149"/>
      <c r="GU101" s="149"/>
      <c r="GV101" s="149"/>
      <c r="GW101" s="149"/>
      <c r="GX101" s="149"/>
      <c r="GY101" s="149"/>
      <c r="GZ101" s="149"/>
      <c r="HA101" s="149"/>
      <c r="HB101" s="149"/>
      <c r="HC101" s="149"/>
      <c r="HD101" s="149"/>
      <c r="HE101" s="149"/>
      <c r="HF101" s="149"/>
      <c r="HG101" s="149"/>
      <c r="HH101" s="149"/>
      <c r="HI101" s="149"/>
      <c r="HJ101" s="149"/>
      <c r="HK101" s="149"/>
      <c r="HL101" s="149"/>
      <c r="HM101" s="149"/>
      <c r="HN101" s="149"/>
      <c r="HO101" s="149"/>
      <c r="HP101" s="149"/>
      <c r="HQ101" s="149"/>
      <c r="HR101" s="149"/>
      <c r="HS101" s="149"/>
      <c r="HT101" s="149"/>
      <c r="HU101" s="149"/>
      <c r="HV101" s="149"/>
      <c r="HW101" s="149"/>
      <c r="HX101" s="149"/>
      <c r="HY101" s="149"/>
      <c r="HZ101" s="149"/>
      <c r="IA101" s="149"/>
      <c r="IB101" s="149"/>
      <c r="IC101" s="149"/>
      <c r="ID101" s="149"/>
      <c r="IE101" s="149"/>
      <c r="IF101" s="149"/>
      <c r="IG101" s="149"/>
      <c r="IH101" s="149"/>
      <c r="II101" s="149"/>
      <c r="IJ101" s="149"/>
      <c r="IK101" s="149"/>
      <c r="IL101" s="149"/>
      <c r="IM101" s="149"/>
      <c r="IN101" s="149"/>
      <c r="IO101" s="149"/>
      <c r="IP101" s="149"/>
      <c r="IQ101" s="149"/>
    </row>
    <row r="102" ht="99.95" customHeight="1" spans="1:251">
      <c r="A102" s="148" t="s">
        <v>626</v>
      </c>
      <c r="B102" s="149">
        <f>VLOOKUP(A102,Sheet1!$A$1:$B$263,2,FALSE)</f>
        <v>37</v>
      </c>
      <c r="C102" s="149" t="s">
        <v>627</v>
      </c>
      <c r="D102" s="149" t="s">
        <v>606</v>
      </c>
      <c r="E102" s="149" t="s">
        <v>620</v>
      </c>
      <c r="F102" s="149" t="s">
        <v>583</v>
      </c>
      <c r="G102" s="149" t="s">
        <v>621</v>
      </c>
      <c r="H102" s="149" t="s">
        <v>609</v>
      </c>
      <c r="I102" s="149" t="s">
        <v>628</v>
      </c>
      <c r="J102" s="149"/>
      <c r="K102" s="137"/>
      <c r="L102" s="149" t="s">
        <v>622</v>
      </c>
      <c r="M102" s="149" t="s">
        <v>600</v>
      </c>
      <c r="N102" s="149"/>
      <c r="O102" s="149" t="s">
        <v>629</v>
      </c>
      <c r="P102" s="149" t="s">
        <v>623</v>
      </c>
      <c r="Q102" s="149" t="s">
        <v>624</v>
      </c>
      <c r="R102" s="149"/>
      <c r="S102" s="149"/>
      <c r="T102" s="149"/>
      <c r="U102" s="149"/>
      <c r="V102" s="149"/>
      <c r="W102" s="137"/>
      <c r="X102" s="149"/>
      <c r="Z102" s="149"/>
      <c r="AA102" s="149"/>
      <c r="AB102" s="149"/>
      <c r="AC102" s="149"/>
      <c r="AD102" s="149"/>
      <c r="AE102" s="143">
        <f t="shared" si="3"/>
        <v>24</v>
      </c>
      <c r="AF102" s="143" t="s">
        <v>498</v>
      </c>
      <c r="AG102" s="149">
        <v>3</v>
      </c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56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  <c r="FL102" s="149"/>
      <c r="FM102" s="149"/>
      <c r="FN102" s="149"/>
      <c r="FO102" s="149"/>
      <c r="FP102" s="149"/>
      <c r="FQ102" s="149"/>
      <c r="FR102" s="149"/>
      <c r="FS102" s="149"/>
      <c r="FT102" s="149"/>
      <c r="FU102" s="149"/>
      <c r="FV102" s="149"/>
      <c r="FW102" s="149"/>
      <c r="FX102" s="149"/>
      <c r="FY102" s="149"/>
      <c r="FZ102" s="149"/>
      <c r="GA102" s="149"/>
      <c r="GB102" s="149"/>
      <c r="GC102" s="149"/>
      <c r="GD102" s="149"/>
      <c r="GE102" s="149"/>
      <c r="GF102" s="149"/>
      <c r="GG102" s="149"/>
      <c r="GH102" s="149"/>
      <c r="GI102" s="149"/>
      <c r="GJ102" s="149"/>
      <c r="GK102" s="149"/>
      <c r="GL102" s="149"/>
      <c r="GM102" s="149"/>
      <c r="GN102" s="149"/>
      <c r="GO102" s="149"/>
      <c r="GP102" s="149"/>
      <c r="GQ102" s="149"/>
      <c r="GR102" s="149"/>
      <c r="GS102" s="149"/>
      <c r="GT102" s="149"/>
      <c r="GU102" s="149"/>
      <c r="GV102" s="149"/>
      <c r="GW102" s="149"/>
      <c r="GX102" s="149"/>
      <c r="GY102" s="149"/>
      <c r="GZ102" s="149"/>
      <c r="HA102" s="149"/>
      <c r="HB102" s="149"/>
      <c r="HC102" s="149"/>
      <c r="HD102" s="149"/>
      <c r="HE102" s="149"/>
      <c r="HF102" s="149"/>
      <c r="HG102" s="149"/>
      <c r="HH102" s="149"/>
      <c r="HI102" s="149"/>
      <c r="HJ102" s="149"/>
      <c r="HK102" s="149"/>
      <c r="HL102" s="149"/>
      <c r="HM102" s="149"/>
      <c r="HN102" s="149"/>
      <c r="HO102" s="149"/>
      <c r="HP102" s="149"/>
      <c r="HQ102" s="149"/>
      <c r="HR102" s="149"/>
      <c r="HS102" s="149"/>
      <c r="HT102" s="149"/>
      <c r="HU102" s="149"/>
      <c r="HV102" s="149"/>
      <c r="HW102" s="149"/>
      <c r="HX102" s="149"/>
      <c r="HY102" s="149"/>
      <c r="HZ102" s="149"/>
      <c r="IA102" s="149"/>
      <c r="IB102" s="149"/>
      <c r="IC102" s="149"/>
      <c r="ID102" s="149"/>
      <c r="IE102" s="149"/>
      <c r="IF102" s="149"/>
      <c r="IG102" s="149"/>
      <c r="IH102" s="149"/>
      <c r="II102" s="149"/>
      <c r="IJ102" s="149"/>
      <c r="IK102" s="149"/>
      <c r="IL102" s="149"/>
      <c r="IM102" s="149"/>
      <c r="IN102" s="149"/>
      <c r="IO102" s="149"/>
      <c r="IP102" s="149"/>
      <c r="IQ102" s="149"/>
    </row>
    <row r="103" ht="99.95" customHeight="1" spans="1:251">
      <c r="A103" s="148" t="s">
        <v>630</v>
      </c>
      <c r="B103" s="149">
        <f>VLOOKUP(A103,Sheet1!$A$1:$B$263,2,FALSE)</f>
        <v>33</v>
      </c>
      <c r="D103" s="149" t="s">
        <v>631</v>
      </c>
      <c r="E103" s="149" t="s">
        <v>273</v>
      </c>
      <c r="F103" s="149" t="s">
        <v>583</v>
      </c>
      <c r="H103" s="137"/>
      <c r="I103" s="149" t="s">
        <v>632</v>
      </c>
      <c r="J103" s="149" t="s">
        <v>600</v>
      </c>
      <c r="K103" s="149" t="s">
        <v>633</v>
      </c>
      <c r="L103" s="149" t="s">
        <v>634</v>
      </c>
      <c r="M103" s="149" t="s">
        <v>635</v>
      </c>
      <c r="N103" s="149" t="s">
        <v>602</v>
      </c>
      <c r="O103" s="149" t="s">
        <v>629</v>
      </c>
      <c r="P103" s="149" t="s">
        <v>636</v>
      </c>
      <c r="Q103" s="149"/>
      <c r="S103" s="149"/>
      <c r="T103" s="149" t="s">
        <v>637</v>
      </c>
      <c r="U103" s="149"/>
      <c r="V103" s="149"/>
      <c r="W103" s="137"/>
      <c r="X103" s="149"/>
      <c r="Y103" s="149"/>
      <c r="AA103" s="149"/>
      <c r="AB103" s="149"/>
      <c r="AC103" s="149"/>
      <c r="AD103" s="149"/>
      <c r="AE103" s="143">
        <f t="shared" si="3"/>
        <v>24</v>
      </c>
      <c r="AF103" s="143" t="s">
        <v>498</v>
      </c>
      <c r="AG103" s="149">
        <v>3</v>
      </c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56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49"/>
      <c r="DN103" s="149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49"/>
      <c r="ED103" s="149"/>
      <c r="EE103" s="149"/>
      <c r="EF103" s="149"/>
      <c r="EG103" s="149"/>
      <c r="EH103" s="149"/>
      <c r="EI103" s="149"/>
      <c r="EJ103" s="149"/>
      <c r="EK103" s="149"/>
      <c r="EL103" s="149"/>
      <c r="EM103" s="149"/>
      <c r="EN103" s="149"/>
      <c r="EO103" s="149"/>
      <c r="EP103" s="149"/>
      <c r="EQ103" s="149"/>
      <c r="ER103" s="149"/>
      <c r="ES103" s="149"/>
      <c r="ET103" s="149"/>
      <c r="EU103" s="149"/>
      <c r="EV103" s="149"/>
      <c r="EW103" s="149"/>
      <c r="EX103" s="149"/>
      <c r="EY103" s="149"/>
      <c r="EZ103" s="149"/>
      <c r="FA103" s="149"/>
      <c r="FB103" s="149"/>
      <c r="FC103" s="149"/>
      <c r="FD103" s="149"/>
      <c r="FE103" s="149"/>
      <c r="FF103" s="149"/>
      <c r="FG103" s="149"/>
      <c r="FH103" s="149"/>
      <c r="FI103" s="149"/>
      <c r="FJ103" s="149"/>
      <c r="FK103" s="149"/>
      <c r="FL103" s="149"/>
      <c r="FM103" s="149"/>
      <c r="FN103" s="149"/>
      <c r="FO103" s="149"/>
      <c r="FP103" s="149"/>
      <c r="FQ103" s="149"/>
      <c r="FR103" s="149"/>
      <c r="FS103" s="149"/>
      <c r="FT103" s="149"/>
      <c r="FU103" s="149"/>
      <c r="FV103" s="149"/>
      <c r="FW103" s="149"/>
      <c r="FX103" s="149"/>
      <c r="FY103" s="149"/>
      <c r="FZ103" s="149"/>
      <c r="GA103" s="149"/>
      <c r="GB103" s="149"/>
      <c r="GC103" s="149"/>
      <c r="GD103" s="149"/>
      <c r="GE103" s="149"/>
      <c r="GF103" s="149"/>
      <c r="GG103" s="149"/>
      <c r="GH103" s="149"/>
      <c r="GI103" s="149"/>
      <c r="GJ103" s="149"/>
      <c r="GK103" s="149"/>
      <c r="GL103" s="149"/>
      <c r="GM103" s="149"/>
      <c r="GN103" s="149"/>
      <c r="GO103" s="149"/>
      <c r="GP103" s="149"/>
      <c r="GQ103" s="149"/>
      <c r="GR103" s="149"/>
      <c r="GS103" s="149"/>
      <c r="GT103" s="149"/>
      <c r="GU103" s="149"/>
      <c r="GV103" s="149"/>
      <c r="GW103" s="149"/>
      <c r="GX103" s="149"/>
      <c r="GY103" s="149"/>
      <c r="GZ103" s="149"/>
      <c r="HA103" s="149"/>
      <c r="HB103" s="149"/>
      <c r="HC103" s="149"/>
      <c r="HD103" s="149"/>
      <c r="HE103" s="149"/>
      <c r="HF103" s="149"/>
      <c r="HG103" s="149"/>
      <c r="HH103" s="149"/>
      <c r="HI103" s="149"/>
      <c r="HJ103" s="149"/>
      <c r="HK103" s="149"/>
      <c r="HL103" s="149"/>
      <c r="HM103" s="149"/>
      <c r="HN103" s="149"/>
      <c r="HO103" s="149"/>
      <c r="HP103" s="149"/>
      <c r="HQ103" s="149"/>
      <c r="HR103" s="149"/>
      <c r="HS103" s="149"/>
      <c r="HT103" s="149"/>
      <c r="HU103" s="149"/>
      <c r="HV103" s="149"/>
      <c r="HW103" s="149"/>
      <c r="HX103" s="149"/>
      <c r="HY103" s="149"/>
      <c r="HZ103" s="149"/>
      <c r="IA103" s="149"/>
      <c r="IB103" s="149"/>
      <c r="IC103" s="149"/>
      <c r="ID103" s="149"/>
      <c r="IE103" s="149"/>
      <c r="IF103" s="149"/>
      <c r="IG103" s="149"/>
      <c r="IH103" s="149"/>
      <c r="II103" s="149"/>
      <c r="IJ103" s="149"/>
      <c r="IK103" s="149"/>
      <c r="IL103" s="149"/>
      <c r="IM103" s="149"/>
      <c r="IN103" s="149"/>
      <c r="IO103" s="149"/>
      <c r="IP103" s="149"/>
      <c r="IQ103" s="149"/>
    </row>
    <row r="104" ht="99.95" customHeight="1" spans="1:251">
      <c r="A104" s="148" t="s">
        <v>638</v>
      </c>
      <c r="B104" s="149">
        <f>VLOOKUP(A104,Sheet1!$A$1:$B$263,2,FALSE)</f>
        <v>34</v>
      </c>
      <c r="C104" s="149"/>
      <c r="D104" s="149" t="s">
        <v>597</v>
      </c>
      <c r="E104" s="137"/>
      <c r="F104" s="149"/>
      <c r="G104" s="149"/>
      <c r="H104" s="149" t="s">
        <v>639</v>
      </c>
      <c r="I104" s="149" t="s">
        <v>583</v>
      </c>
      <c r="J104" s="137"/>
      <c r="K104" s="149" t="s">
        <v>640</v>
      </c>
      <c r="L104" s="149" t="s">
        <v>641</v>
      </c>
      <c r="M104" s="149" t="s">
        <v>642</v>
      </c>
      <c r="N104" s="149" t="s">
        <v>600</v>
      </c>
      <c r="O104" s="149" t="s">
        <v>643</v>
      </c>
      <c r="P104" s="149" t="s">
        <v>644</v>
      </c>
      <c r="Q104" s="137"/>
      <c r="R104" s="149"/>
      <c r="S104" s="149" t="s">
        <v>645</v>
      </c>
      <c r="T104" s="149" t="s">
        <v>646</v>
      </c>
      <c r="U104" s="149"/>
      <c r="V104" s="149"/>
      <c r="W104" s="149" t="s">
        <v>595</v>
      </c>
      <c r="X104" s="137"/>
      <c r="Y104" s="149"/>
      <c r="Z104" s="149"/>
      <c r="AA104" s="149"/>
      <c r="AB104" s="149"/>
      <c r="AC104" s="149"/>
      <c r="AD104" s="149"/>
      <c r="AE104" s="143">
        <f t="shared" si="3"/>
        <v>24</v>
      </c>
      <c r="AF104" s="143" t="s">
        <v>498</v>
      </c>
      <c r="AG104" s="149">
        <v>3</v>
      </c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56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49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49"/>
      <c r="FM104" s="149"/>
      <c r="FN104" s="149"/>
      <c r="FO104" s="149"/>
      <c r="FP104" s="149"/>
      <c r="FQ104" s="149"/>
      <c r="FR104" s="149"/>
      <c r="FS104" s="149"/>
      <c r="FT104" s="149"/>
      <c r="FU104" s="149"/>
      <c r="FV104" s="149"/>
      <c r="FW104" s="149"/>
      <c r="FX104" s="149"/>
      <c r="FY104" s="149"/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9"/>
      <c r="GW104" s="149"/>
      <c r="GX104" s="149"/>
      <c r="GY104" s="149"/>
      <c r="GZ104" s="149"/>
      <c r="HA104" s="149"/>
      <c r="HB104" s="149"/>
      <c r="HC104" s="149"/>
      <c r="HD104" s="149"/>
      <c r="HE104" s="149"/>
      <c r="HF104" s="149"/>
      <c r="HG104" s="149"/>
      <c r="HH104" s="149"/>
      <c r="HI104" s="149"/>
      <c r="HJ104" s="149"/>
      <c r="HK104" s="149"/>
      <c r="HL104" s="149"/>
      <c r="HM104" s="149"/>
      <c r="HN104" s="149"/>
      <c r="HO104" s="149"/>
      <c r="HP104" s="149"/>
      <c r="HQ104" s="149"/>
      <c r="HR104" s="149"/>
      <c r="HS104" s="149"/>
      <c r="HT104" s="149"/>
      <c r="HU104" s="149"/>
      <c r="HV104" s="149"/>
      <c r="HW104" s="149"/>
      <c r="HX104" s="149"/>
      <c r="HY104" s="149"/>
      <c r="HZ104" s="149"/>
      <c r="IA104" s="149"/>
      <c r="IB104" s="149"/>
      <c r="IC104" s="149"/>
      <c r="ID104" s="149"/>
      <c r="IE104" s="149"/>
      <c r="IF104" s="149"/>
      <c r="IG104" s="149"/>
      <c r="IH104" s="149"/>
      <c r="II104" s="149"/>
      <c r="IJ104" s="149"/>
      <c r="IK104" s="149"/>
      <c r="IL104" s="149"/>
      <c r="IM104" s="149"/>
      <c r="IN104" s="149"/>
      <c r="IO104" s="149"/>
      <c r="IP104" s="149"/>
      <c r="IQ104" s="149"/>
    </row>
    <row r="105" ht="99.95" customHeight="1" spans="1:251">
      <c r="A105" s="148" t="s">
        <v>647</v>
      </c>
      <c r="B105" s="149">
        <f>VLOOKUP(A105,Sheet1!$A$1:$B$263,2,FALSE)</f>
        <v>34</v>
      </c>
      <c r="C105" s="149"/>
      <c r="D105" s="149" t="s">
        <v>637</v>
      </c>
      <c r="E105" s="149" t="s">
        <v>648</v>
      </c>
      <c r="F105" s="149"/>
      <c r="G105" s="149" t="s">
        <v>639</v>
      </c>
      <c r="H105" s="149" t="s">
        <v>649</v>
      </c>
      <c r="I105" s="149"/>
      <c r="J105" s="149"/>
      <c r="K105" s="149" t="s">
        <v>640</v>
      </c>
      <c r="L105" s="149" t="s">
        <v>642</v>
      </c>
      <c r="M105" s="149" t="s">
        <v>612</v>
      </c>
      <c r="N105" s="149" t="s">
        <v>600</v>
      </c>
      <c r="O105" s="149" t="s">
        <v>643</v>
      </c>
      <c r="P105" s="149" t="s">
        <v>650</v>
      </c>
      <c r="Q105" s="149"/>
      <c r="R105" s="149" t="s">
        <v>651</v>
      </c>
      <c r="S105" s="149" t="s">
        <v>652</v>
      </c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3">
        <f t="shared" si="3"/>
        <v>24</v>
      </c>
      <c r="AF105" s="143" t="s">
        <v>498</v>
      </c>
      <c r="AG105" s="149">
        <v>3</v>
      </c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56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49"/>
      <c r="ED105" s="149"/>
      <c r="EE105" s="149"/>
      <c r="EF105" s="149"/>
      <c r="EG105" s="149"/>
      <c r="EH105" s="149"/>
      <c r="EI105" s="149"/>
      <c r="EJ105" s="149"/>
      <c r="EK105" s="149"/>
      <c r="EL105" s="149"/>
      <c r="EM105" s="149"/>
      <c r="EN105" s="149"/>
      <c r="EO105" s="149"/>
      <c r="EP105" s="149"/>
      <c r="EQ105" s="149"/>
      <c r="ER105" s="149"/>
      <c r="ES105" s="149"/>
      <c r="ET105" s="149"/>
      <c r="EU105" s="149"/>
      <c r="EV105" s="149"/>
      <c r="EW105" s="149"/>
      <c r="EX105" s="149"/>
      <c r="EY105" s="149"/>
      <c r="EZ105" s="149"/>
      <c r="FA105" s="149"/>
      <c r="FB105" s="149"/>
      <c r="FC105" s="149"/>
      <c r="FD105" s="149"/>
      <c r="FE105" s="149"/>
      <c r="FF105" s="149"/>
      <c r="FG105" s="149"/>
      <c r="FH105" s="149"/>
      <c r="FI105" s="149"/>
      <c r="FJ105" s="149"/>
      <c r="FK105" s="149"/>
      <c r="FL105" s="149"/>
      <c r="FM105" s="149"/>
      <c r="FN105" s="149"/>
      <c r="FO105" s="149"/>
      <c r="FP105" s="149"/>
      <c r="FQ105" s="149"/>
      <c r="FR105" s="149"/>
      <c r="FS105" s="149"/>
      <c r="FT105" s="149"/>
      <c r="FU105" s="149"/>
      <c r="FV105" s="149"/>
      <c r="FW105" s="149"/>
      <c r="FX105" s="149"/>
      <c r="FY105" s="149"/>
      <c r="FZ105" s="149"/>
      <c r="GA105" s="149"/>
      <c r="GB105" s="149"/>
      <c r="GC105" s="149"/>
      <c r="GD105" s="149"/>
      <c r="GE105" s="149"/>
      <c r="GF105" s="149"/>
      <c r="GG105" s="149"/>
      <c r="GH105" s="149"/>
      <c r="GI105" s="149"/>
      <c r="GJ105" s="149"/>
      <c r="GK105" s="149"/>
      <c r="GL105" s="149"/>
      <c r="GM105" s="149"/>
      <c r="GN105" s="149"/>
      <c r="GO105" s="149"/>
      <c r="GP105" s="149"/>
      <c r="GQ105" s="149"/>
      <c r="GR105" s="149"/>
      <c r="GS105" s="149"/>
      <c r="GT105" s="149"/>
      <c r="GU105" s="149"/>
      <c r="GV105" s="149"/>
      <c r="GW105" s="149"/>
      <c r="GX105" s="149"/>
      <c r="GY105" s="149"/>
      <c r="GZ105" s="149"/>
      <c r="HA105" s="149"/>
      <c r="HB105" s="149"/>
      <c r="HC105" s="149"/>
      <c r="HD105" s="149"/>
      <c r="HE105" s="149"/>
      <c r="HF105" s="149"/>
      <c r="HG105" s="149"/>
      <c r="HH105" s="149"/>
      <c r="HI105" s="149"/>
      <c r="HJ105" s="149"/>
      <c r="HK105" s="149"/>
      <c r="HL105" s="149"/>
      <c r="HM105" s="149"/>
      <c r="HN105" s="149"/>
      <c r="HO105" s="149"/>
      <c r="HP105" s="149"/>
      <c r="HQ105" s="149"/>
      <c r="HR105" s="149"/>
      <c r="HS105" s="149"/>
      <c r="HT105" s="149"/>
      <c r="HU105" s="149"/>
      <c r="HV105" s="149"/>
      <c r="HW105" s="149"/>
      <c r="HX105" s="149"/>
      <c r="HY105" s="149"/>
      <c r="HZ105" s="149"/>
      <c r="IA105" s="149"/>
      <c r="IB105" s="149"/>
      <c r="IC105" s="149"/>
      <c r="ID105" s="149"/>
      <c r="IE105" s="149"/>
      <c r="IF105" s="149"/>
      <c r="IG105" s="149"/>
      <c r="IH105" s="149"/>
      <c r="II105" s="149"/>
      <c r="IJ105" s="149"/>
      <c r="IK105" s="149"/>
      <c r="IL105" s="149"/>
      <c r="IM105" s="149"/>
      <c r="IN105" s="149"/>
      <c r="IO105" s="149"/>
      <c r="IP105" s="149"/>
      <c r="IQ105" s="149"/>
    </row>
    <row r="106" ht="129.95" customHeight="1" spans="1:33">
      <c r="A106" s="148" t="s">
        <v>653</v>
      </c>
      <c r="B106" s="149">
        <f>VLOOKUP(A106,Sheet1!$A$1:$B$263,2,FALSE)</f>
        <v>37</v>
      </c>
      <c r="C106" s="149" t="s">
        <v>654</v>
      </c>
      <c r="D106" s="149" t="s">
        <v>654</v>
      </c>
      <c r="E106" s="149" t="s">
        <v>655</v>
      </c>
      <c r="F106" s="149" t="s">
        <v>655</v>
      </c>
      <c r="G106" s="162" t="s">
        <v>656</v>
      </c>
      <c r="H106" s="162" t="s">
        <v>656</v>
      </c>
      <c r="I106" s="149" t="s">
        <v>657</v>
      </c>
      <c r="J106" s="149"/>
      <c r="K106" s="149"/>
      <c r="L106" s="149" t="s">
        <v>658</v>
      </c>
      <c r="M106" s="149"/>
      <c r="N106" s="149"/>
      <c r="O106" s="149" t="s">
        <v>659</v>
      </c>
      <c r="P106" s="149" t="s">
        <v>659</v>
      </c>
      <c r="Q106" s="153" t="s">
        <v>660</v>
      </c>
      <c r="R106" s="153" t="s">
        <v>660</v>
      </c>
      <c r="S106" s="149"/>
      <c r="T106" s="149"/>
      <c r="U106" s="153"/>
      <c r="V106" s="153"/>
      <c r="W106" s="153"/>
      <c r="X106" s="153"/>
      <c r="Y106" s="162" t="s">
        <v>661</v>
      </c>
      <c r="Z106" s="153"/>
      <c r="AA106" s="149"/>
      <c r="AB106" s="149"/>
      <c r="AC106" s="153"/>
      <c r="AD106" s="153"/>
      <c r="AE106" s="143">
        <f t="shared" si="3"/>
        <v>26</v>
      </c>
      <c r="AF106" s="143" t="s">
        <v>662</v>
      </c>
      <c r="AG106" s="149">
        <f>IF(ISNUMBER(FIND("五年",#REF!)),5,3)</f>
        <v>3</v>
      </c>
    </row>
    <row r="107" ht="117" customHeight="1" spans="1:33">
      <c r="A107" s="148" t="s">
        <v>663</v>
      </c>
      <c r="B107" s="149">
        <f>VLOOKUP(A107,Sheet1!$A$1:$B$263,2,FALSE)</f>
        <v>38</v>
      </c>
      <c r="D107" s="149"/>
      <c r="E107" s="149" t="s">
        <v>664</v>
      </c>
      <c r="F107" s="149" t="s">
        <v>665</v>
      </c>
      <c r="G107" s="149" t="s">
        <v>659</v>
      </c>
      <c r="H107" s="149" t="s">
        <v>659</v>
      </c>
      <c r="I107" s="149"/>
      <c r="J107" s="149" t="s">
        <v>657</v>
      </c>
      <c r="K107" s="149" t="s">
        <v>658</v>
      </c>
      <c r="L107" s="162"/>
      <c r="M107" s="162" t="s">
        <v>656</v>
      </c>
      <c r="N107" s="162" t="s">
        <v>656</v>
      </c>
      <c r="O107" s="149"/>
      <c r="P107" s="154"/>
      <c r="Q107" s="149"/>
      <c r="R107" s="149"/>
      <c r="S107" s="153" t="s">
        <v>666</v>
      </c>
      <c r="T107" s="153" t="s">
        <v>666</v>
      </c>
      <c r="U107" s="162"/>
      <c r="V107" s="162"/>
      <c r="W107" s="162" t="s">
        <v>661</v>
      </c>
      <c r="X107" s="162"/>
      <c r="Y107" s="149" t="s">
        <v>655</v>
      </c>
      <c r="Z107" s="149" t="s">
        <v>655</v>
      </c>
      <c r="AC107" s="149"/>
      <c r="AD107" s="149"/>
      <c r="AE107" s="143">
        <f t="shared" si="3"/>
        <v>26</v>
      </c>
      <c r="AF107" s="143" t="s">
        <v>662</v>
      </c>
      <c r="AG107" s="149">
        <f>IF(ISNUMBER(FIND("五年",#REF!)),5,3)</f>
        <v>3</v>
      </c>
    </row>
    <row r="108" ht="134.1" customHeight="1" spans="1:33">
      <c r="A108" s="148" t="s">
        <v>667</v>
      </c>
      <c r="B108" s="149">
        <f>VLOOKUP(A108,Sheet1!$A$1:$B$263,2,FALSE)</f>
        <v>41</v>
      </c>
      <c r="C108" s="162" t="s">
        <v>668</v>
      </c>
      <c r="D108" s="162" t="s">
        <v>668</v>
      </c>
      <c r="E108" s="154"/>
      <c r="F108" s="154"/>
      <c r="G108" s="162"/>
      <c r="H108" s="162"/>
      <c r="I108" s="149" t="s">
        <v>659</v>
      </c>
      <c r="J108" s="149" t="s">
        <v>659</v>
      </c>
      <c r="K108" s="153" t="s">
        <v>666</v>
      </c>
      <c r="L108" s="153" t="s">
        <v>666</v>
      </c>
      <c r="M108" s="153"/>
      <c r="N108" s="153"/>
      <c r="O108" s="149" t="s">
        <v>655</v>
      </c>
      <c r="P108" s="149" t="s">
        <v>655</v>
      </c>
      <c r="Q108" s="149" t="s">
        <v>657</v>
      </c>
      <c r="R108" s="149" t="s">
        <v>669</v>
      </c>
      <c r="S108" s="153" t="s">
        <v>660</v>
      </c>
      <c r="T108" s="153" t="s">
        <v>660</v>
      </c>
      <c r="U108" s="153"/>
      <c r="V108" s="153"/>
      <c r="W108" s="153"/>
      <c r="X108" s="162" t="s">
        <v>661</v>
      </c>
      <c r="AA108" s="153"/>
      <c r="AB108" s="153"/>
      <c r="AC108" s="153"/>
      <c r="AD108" s="153"/>
      <c r="AE108" s="143">
        <f t="shared" si="3"/>
        <v>26</v>
      </c>
      <c r="AF108" s="143" t="s">
        <v>662</v>
      </c>
      <c r="AG108" s="149">
        <f>IF(ISNUMBER(FIND("五年",#REF!)),5,3)</f>
        <v>3</v>
      </c>
    </row>
    <row r="109" ht="99.95" customHeight="1" spans="1:33">
      <c r="A109" s="148" t="s">
        <v>670</v>
      </c>
      <c r="B109" s="149">
        <f>VLOOKUP(A109,Sheet1!$A$1:$B$263,2,FALSE)</f>
        <v>33</v>
      </c>
      <c r="C109" s="162"/>
      <c r="D109" s="162"/>
      <c r="E109" s="149"/>
      <c r="G109" s="149" t="s">
        <v>671</v>
      </c>
      <c r="H109" s="149" t="s">
        <v>671</v>
      </c>
      <c r="I109" s="153" t="s">
        <v>316</v>
      </c>
      <c r="J109" s="153" t="s">
        <v>672</v>
      </c>
      <c r="K109" s="153" t="s">
        <v>313</v>
      </c>
      <c r="L109" s="162"/>
      <c r="M109" s="149"/>
      <c r="N109" s="137"/>
      <c r="O109" s="152"/>
      <c r="P109" s="137"/>
      <c r="Q109" s="149" t="s">
        <v>673</v>
      </c>
      <c r="R109" s="149" t="s">
        <v>657</v>
      </c>
      <c r="S109" s="153" t="s">
        <v>314</v>
      </c>
      <c r="U109" s="153"/>
      <c r="V109" s="153"/>
      <c r="W109" s="162" t="s">
        <v>674</v>
      </c>
      <c r="X109" s="162" t="s">
        <v>674</v>
      </c>
      <c r="Y109" s="149"/>
      <c r="Z109" s="149"/>
      <c r="AA109" s="153"/>
      <c r="AB109" s="153" t="s">
        <v>414</v>
      </c>
      <c r="AC109" s="153"/>
      <c r="AD109" s="153"/>
      <c r="AE109" s="143">
        <f t="shared" si="3"/>
        <v>22</v>
      </c>
      <c r="AF109" s="143" t="s">
        <v>662</v>
      </c>
      <c r="AG109" s="149">
        <v>5</v>
      </c>
    </row>
    <row r="110" ht="99.95" customHeight="1" spans="1:33">
      <c r="A110" s="148" t="s">
        <v>675</v>
      </c>
      <c r="B110" s="149">
        <f>VLOOKUP(A110,Sheet1!$A$1:$B$263,2,FALSE)</f>
        <v>24</v>
      </c>
      <c r="C110" s="149" t="s">
        <v>676</v>
      </c>
      <c r="D110" s="149" t="s">
        <v>676</v>
      </c>
      <c r="F110" s="162" t="s">
        <v>677</v>
      </c>
      <c r="G110" s="162" t="s">
        <v>678</v>
      </c>
      <c r="H110" s="162" t="s">
        <v>678</v>
      </c>
      <c r="I110" s="149" t="s">
        <v>679</v>
      </c>
      <c r="J110" s="163" t="s">
        <v>679</v>
      </c>
      <c r="K110" s="162" t="s">
        <v>680</v>
      </c>
      <c r="L110" s="162" t="s">
        <v>680</v>
      </c>
      <c r="M110" s="149" t="s">
        <v>681</v>
      </c>
      <c r="N110" s="149"/>
      <c r="O110" s="137"/>
      <c r="P110" s="137"/>
      <c r="R110" s="149"/>
      <c r="S110" s="162" t="s">
        <v>682</v>
      </c>
      <c r="T110" s="162" t="s">
        <v>682</v>
      </c>
      <c r="U110" s="153"/>
      <c r="V110" s="153"/>
      <c r="W110" s="153"/>
      <c r="X110" s="153"/>
      <c r="Y110" s="149"/>
      <c r="Z110" s="149"/>
      <c r="AA110" s="153"/>
      <c r="AB110" s="153"/>
      <c r="AC110" s="153"/>
      <c r="AD110" s="153"/>
      <c r="AE110" s="143">
        <f t="shared" si="3"/>
        <v>24</v>
      </c>
      <c r="AF110" s="143" t="s">
        <v>662</v>
      </c>
      <c r="AG110" s="149">
        <v>5</v>
      </c>
    </row>
    <row r="111" ht="99.95" customHeight="1" spans="1:33">
      <c r="A111" s="148" t="s">
        <v>683</v>
      </c>
      <c r="B111" s="149">
        <f>VLOOKUP(A111,Sheet1!$A$1:$B$263,2,FALSE)</f>
        <v>36</v>
      </c>
      <c r="C111" s="153" t="s">
        <v>684</v>
      </c>
      <c r="E111" s="153" t="s">
        <v>685</v>
      </c>
      <c r="F111" s="153" t="s">
        <v>685</v>
      </c>
      <c r="G111" s="153"/>
      <c r="H111" s="153"/>
      <c r="I111" s="153" t="s">
        <v>686</v>
      </c>
      <c r="J111" s="153" t="s">
        <v>19</v>
      </c>
      <c r="L111" s="153" t="s">
        <v>687</v>
      </c>
      <c r="M111" s="153" t="s">
        <v>688</v>
      </c>
      <c r="N111" s="153" t="s">
        <v>689</v>
      </c>
      <c r="O111" s="153" t="s">
        <v>690</v>
      </c>
      <c r="P111" s="153" t="s">
        <v>690</v>
      </c>
      <c r="Q111" s="153" t="s">
        <v>691</v>
      </c>
      <c r="R111" s="153" t="s">
        <v>692</v>
      </c>
      <c r="S111" s="153"/>
      <c r="T111" s="153" t="s">
        <v>693</v>
      </c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43">
        <f t="shared" si="3"/>
        <v>26</v>
      </c>
      <c r="AF111" s="143" t="s">
        <v>694</v>
      </c>
      <c r="AG111" s="149">
        <f>IF(ISNUMBER(FIND("五年",#REF!)),5,3)</f>
        <v>3</v>
      </c>
    </row>
    <row r="112" ht="99.95" customHeight="1" spans="1:33">
      <c r="A112" s="148" t="s">
        <v>695</v>
      </c>
      <c r="B112" s="149">
        <f>VLOOKUP(A112,Sheet1!$A$1:$B$263,2,FALSE)</f>
        <v>44</v>
      </c>
      <c r="C112" s="153"/>
      <c r="D112" s="153" t="s">
        <v>693</v>
      </c>
      <c r="E112" s="153"/>
      <c r="F112" s="153" t="s">
        <v>696</v>
      </c>
      <c r="G112" s="153" t="s">
        <v>697</v>
      </c>
      <c r="H112" s="153" t="s">
        <v>697</v>
      </c>
      <c r="I112" s="153" t="s">
        <v>685</v>
      </c>
      <c r="J112" s="153" t="s">
        <v>685</v>
      </c>
      <c r="K112" s="153" t="s">
        <v>688</v>
      </c>
      <c r="L112" s="153" t="s">
        <v>19</v>
      </c>
      <c r="M112" s="153" t="s">
        <v>687</v>
      </c>
      <c r="O112" s="153"/>
      <c r="P112" s="153" t="s">
        <v>698</v>
      </c>
      <c r="Q112" s="153" t="s">
        <v>699</v>
      </c>
      <c r="S112" s="153" t="s">
        <v>693</v>
      </c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43">
        <f t="shared" si="3"/>
        <v>24</v>
      </c>
      <c r="AF112" s="143" t="s">
        <v>694</v>
      </c>
      <c r="AG112" s="149">
        <f>IF(ISNUMBER(FIND("五年",#REF!)),5,3)</f>
        <v>3</v>
      </c>
    </row>
    <row r="113" ht="99.95" customHeight="1" spans="1:33">
      <c r="A113" s="148" t="s">
        <v>700</v>
      </c>
      <c r="B113" s="149">
        <f>VLOOKUP(A113,Sheet1!$A$1:$B$263,2,FALSE)</f>
        <v>35</v>
      </c>
      <c r="C113" s="153" t="s">
        <v>692</v>
      </c>
      <c r="D113" s="153"/>
      <c r="E113" s="153"/>
      <c r="F113" s="153"/>
      <c r="G113" s="153" t="s">
        <v>690</v>
      </c>
      <c r="H113" s="153" t="s">
        <v>690</v>
      </c>
      <c r="I113" s="153"/>
      <c r="J113" s="153" t="s">
        <v>686</v>
      </c>
      <c r="K113" s="153" t="s">
        <v>696</v>
      </c>
      <c r="L113" s="153" t="s">
        <v>688</v>
      </c>
      <c r="M113" s="153" t="s">
        <v>19</v>
      </c>
      <c r="N113" s="153" t="s">
        <v>701</v>
      </c>
      <c r="O113" s="153" t="s">
        <v>702</v>
      </c>
      <c r="P113" s="153" t="s">
        <v>702</v>
      </c>
      <c r="Q113" s="153" t="s">
        <v>703</v>
      </c>
      <c r="R113" s="153" t="s">
        <v>691</v>
      </c>
      <c r="S113" s="153" t="s">
        <v>704</v>
      </c>
      <c r="T113" s="153"/>
      <c r="U113" s="153"/>
      <c r="V113" s="153"/>
      <c r="W113" s="153"/>
      <c r="Y113" s="153"/>
      <c r="Z113" s="153"/>
      <c r="AA113" s="153"/>
      <c r="AB113" s="153"/>
      <c r="AC113" s="153"/>
      <c r="AD113" s="153"/>
      <c r="AE113" s="143">
        <f t="shared" si="3"/>
        <v>26</v>
      </c>
      <c r="AF113" s="143" t="s">
        <v>694</v>
      </c>
      <c r="AG113" s="149">
        <f>IF(ISNUMBER(FIND("五年",#REF!)),5,3)</f>
        <v>3</v>
      </c>
    </row>
    <row r="114" ht="99.95" customHeight="1" spans="1:33">
      <c r="A114" s="148" t="s">
        <v>705</v>
      </c>
      <c r="B114" s="149">
        <f>VLOOKUP(A114,Sheet1!$A$1:$B$263,2,FALSE)</f>
        <v>48</v>
      </c>
      <c r="C114" s="152"/>
      <c r="D114" s="153" t="s">
        <v>706</v>
      </c>
      <c r="E114" s="153" t="s">
        <v>707</v>
      </c>
      <c r="F114" s="153" t="s">
        <v>707</v>
      </c>
      <c r="G114" s="153"/>
      <c r="H114" s="153"/>
      <c r="I114" s="153" t="s">
        <v>706</v>
      </c>
      <c r="J114" s="153" t="s">
        <v>692</v>
      </c>
      <c r="K114" s="153"/>
      <c r="L114" s="153" t="s">
        <v>708</v>
      </c>
      <c r="M114" s="153" t="s">
        <v>92</v>
      </c>
      <c r="N114" s="153"/>
      <c r="O114" s="153" t="s">
        <v>709</v>
      </c>
      <c r="P114" s="153"/>
      <c r="Q114" s="153" t="s">
        <v>103</v>
      </c>
      <c r="R114" s="153" t="s">
        <v>534</v>
      </c>
      <c r="S114" s="153" t="s">
        <v>313</v>
      </c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43">
        <f t="shared" si="3"/>
        <v>22</v>
      </c>
      <c r="AF114" s="143" t="s">
        <v>694</v>
      </c>
      <c r="AG114" s="149">
        <v>5</v>
      </c>
    </row>
    <row r="115" ht="99.95" customHeight="1" spans="1:33">
      <c r="A115" s="148" t="s">
        <v>710</v>
      </c>
      <c r="B115" s="149">
        <f>VLOOKUP(A115,Sheet1!$A$1:$B$263,2,FALSE)</f>
        <v>46</v>
      </c>
      <c r="C115" s="153" t="s">
        <v>706</v>
      </c>
      <c r="E115" s="153" t="s">
        <v>315</v>
      </c>
      <c r="F115" s="153"/>
      <c r="G115" s="153" t="s">
        <v>711</v>
      </c>
      <c r="H115" s="153" t="s">
        <v>711</v>
      </c>
      <c r="I115" s="153" t="s">
        <v>672</v>
      </c>
      <c r="J115" s="153" t="s">
        <v>706</v>
      </c>
      <c r="K115" s="153"/>
      <c r="L115" s="153" t="s">
        <v>92</v>
      </c>
      <c r="M115" s="137"/>
      <c r="O115" s="153"/>
      <c r="P115" s="153" t="s">
        <v>709</v>
      </c>
      <c r="Q115" s="153"/>
      <c r="R115" s="153" t="s">
        <v>103</v>
      </c>
      <c r="S115" s="153"/>
      <c r="T115" s="153" t="s">
        <v>313</v>
      </c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43">
        <f t="shared" si="3"/>
        <v>20</v>
      </c>
      <c r="AF115" s="143" t="s">
        <v>694</v>
      </c>
      <c r="AG115" s="149">
        <v>5</v>
      </c>
    </row>
    <row r="116" ht="99.95" customHeight="1" spans="1:33">
      <c r="A116" s="148" t="s">
        <v>712</v>
      </c>
      <c r="B116" s="149">
        <f>VLOOKUP(A116,Sheet1!$A$1:$B$263,2,FALSE)</f>
        <v>40</v>
      </c>
      <c r="C116" s="153" t="s">
        <v>713</v>
      </c>
      <c r="D116" s="153" t="s">
        <v>713</v>
      </c>
      <c r="E116" s="153" t="s">
        <v>714</v>
      </c>
      <c r="F116" s="153" t="s">
        <v>714</v>
      </c>
      <c r="G116" s="153"/>
      <c r="H116" s="153"/>
      <c r="K116" s="153" t="s">
        <v>715</v>
      </c>
      <c r="L116" s="153" t="s">
        <v>716</v>
      </c>
      <c r="M116" s="153"/>
      <c r="N116" s="153" t="s">
        <v>19</v>
      </c>
      <c r="O116" s="153" t="s">
        <v>717</v>
      </c>
      <c r="P116" s="153" t="s">
        <v>718</v>
      </c>
      <c r="Q116" s="153" t="s">
        <v>719</v>
      </c>
      <c r="R116" s="153" t="s">
        <v>719</v>
      </c>
      <c r="S116" s="153" t="s">
        <v>717</v>
      </c>
      <c r="T116" s="153" t="s">
        <v>720</v>
      </c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43">
        <f t="shared" si="3"/>
        <v>26</v>
      </c>
      <c r="AF116" s="143" t="s">
        <v>694</v>
      </c>
      <c r="AG116" s="149">
        <f>IF(ISNUMBER(FIND("五年",#REF!)),5,3)</f>
        <v>3</v>
      </c>
    </row>
    <row r="117" ht="99.95" customHeight="1" spans="1:33">
      <c r="A117" s="148" t="s">
        <v>721</v>
      </c>
      <c r="B117" s="149">
        <f>VLOOKUP(A117,Sheet1!$A$1:$B$263,2,FALSE)</f>
        <v>43</v>
      </c>
      <c r="C117" s="153"/>
      <c r="D117" s="153"/>
      <c r="E117" s="153" t="s">
        <v>722</v>
      </c>
      <c r="F117" s="153" t="s">
        <v>722</v>
      </c>
      <c r="G117" s="153"/>
      <c r="H117" s="153"/>
      <c r="I117" s="153" t="s">
        <v>315</v>
      </c>
      <c r="J117" s="153"/>
      <c r="K117" s="153" t="s">
        <v>723</v>
      </c>
      <c r="L117" s="153" t="s">
        <v>715</v>
      </c>
      <c r="M117" s="153" t="s">
        <v>719</v>
      </c>
      <c r="N117" s="153" t="s">
        <v>719</v>
      </c>
      <c r="O117" s="153" t="s">
        <v>718</v>
      </c>
      <c r="P117" s="153" t="s">
        <v>717</v>
      </c>
      <c r="Q117" s="153" t="s">
        <v>715</v>
      </c>
      <c r="R117" s="153" t="s">
        <v>724</v>
      </c>
      <c r="S117" s="153" t="s">
        <v>714</v>
      </c>
      <c r="T117" s="153" t="s">
        <v>714</v>
      </c>
      <c r="U117" s="153"/>
      <c r="X117" s="153"/>
      <c r="Y117" s="153"/>
      <c r="Z117" s="153"/>
      <c r="AA117" s="153"/>
      <c r="AB117" s="153"/>
      <c r="AC117" s="153"/>
      <c r="AD117" s="153"/>
      <c r="AE117" s="143">
        <f t="shared" si="3"/>
        <v>26</v>
      </c>
      <c r="AF117" s="143" t="s">
        <v>694</v>
      </c>
      <c r="AG117" s="149">
        <f>IF(ISNUMBER(FIND("五年",#REF!)),5,3)</f>
        <v>3</v>
      </c>
    </row>
    <row r="118" ht="99.95" customHeight="1" spans="1:33">
      <c r="A118" s="148" t="s">
        <v>725</v>
      </c>
      <c r="B118" s="149">
        <f>VLOOKUP(A118,Sheet1!$A$1:$B$263,2,FALSE)</f>
        <v>12</v>
      </c>
      <c r="C118" s="153" t="s">
        <v>726</v>
      </c>
      <c r="D118" s="153" t="s">
        <v>727</v>
      </c>
      <c r="E118" s="153" t="s">
        <v>728</v>
      </c>
      <c r="F118" s="153" t="s">
        <v>729</v>
      </c>
      <c r="G118" s="153"/>
      <c r="H118" s="153" t="s">
        <v>730</v>
      </c>
      <c r="I118" s="153" t="s">
        <v>731</v>
      </c>
      <c r="J118" s="153" t="s">
        <v>731</v>
      </c>
      <c r="K118" s="153"/>
      <c r="L118" s="153" t="s">
        <v>732</v>
      </c>
      <c r="M118" s="153" t="s">
        <v>19</v>
      </c>
      <c r="N118" s="153"/>
      <c r="O118" s="153" t="s">
        <v>733</v>
      </c>
      <c r="Q118" s="153"/>
      <c r="R118" s="153" t="s">
        <v>734</v>
      </c>
      <c r="T118" s="153" t="s">
        <v>735</v>
      </c>
      <c r="U118" s="153"/>
      <c r="V118" s="153"/>
      <c r="W118" s="153"/>
      <c r="X118" s="153"/>
      <c r="Y118" s="153"/>
      <c r="Z118" s="153"/>
      <c r="AA118" s="153"/>
      <c r="AB118" s="153"/>
      <c r="AD118" s="153"/>
      <c r="AE118" s="143">
        <f t="shared" si="3"/>
        <v>24</v>
      </c>
      <c r="AF118" s="143" t="s">
        <v>694</v>
      </c>
      <c r="AG118" s="149">
        <f>IF(ISNUMBER(FIND("五年",#REF!)),5,3)</f>
        <v>3</v>
      </c>
    </row>
    <row r="119" ht="99.95" customHeight="1" spans="1:251">
      <c r="A119" s="148" t="s">
        <v>736</v>
      </c>
      <c r="B119" s="149">
        <f>VLOOKUP(A119,Sheet1!$A$1:$B$263,2,FALSE)</f>
        <v>30</v>
      </c>
      <c r="C119" s="153" t="s">
        <v>737</v>
      </c>
      <c r="D119" s="153" t="s">
        <v>738</v>
      </c>
      <c r="E119" s="153"/>
      <c r="F119" s="153" t="s">
        <v>739</v>
      </c>
      <c r="G119" s="153" t="s">
        <v>740</v>
      </c>
      <c r="H119" s="137"/>
      <c r="I119" s="153" t="s">
        <v>741</v>
      </c>
      <c r="J119" s="153"/>
      <c r="K119" s="153" t="s">
        <v>742</v>
      </c>
      <c r="L119" s="153"/>
      <c r="M119" s="153"/>
      <c r="N119" s="153" t="s">
        <v>741</v>
      </c>
      <c r="O119" s="153" t="s">
        <v>743</v>
      </c>
      <c r="P119" s="153" t="s">
        <v>744</v>
      </c>
      <c r="Q119" s="153" t="s">
        <v>692</v>
      </c>
      <c r="R119" s="153" t="s">
        <v>742</v>
      </c>
      <c r="S119" s="153" t="s">
        <v>741</v>
      </c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43">
        <f t="shared" si="3"/>
        <v>24</v>
      </c>
      <c r="AF119" s="143" t="s">
        <v>694</v>
      </c>
      <c r="AG119" s="149">
        <v>5</v>
      </c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56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  <c r="HE119" s="149"/>
      <c r="HF119" s="149"/>
      <c r="HG119" s="149"/>
      <c r="HH119" s="149"/>
      <c r="HI119" s="149"/>
      <c r="HJ119" s="149"/>
      <c r="HK119" s="149"/>
      <c r="HL119" s="149"/>
      <c r="HM119" s="149"/>
      <c r="HN119" s="149"/>
      <c r="HO119" s="149"/>
      <c r="HP119" s="149"/>
      <c r="HQ119" s="149"/>
      <c r="HR119" s="149"/>
      <c r="HS119" s="149"/>
      <c r="HT119" s="149"/>
      <c r="HU119" s="149"/>
      <c r="HV119" s="149"/>
      <c r="HW119" s="149"/>
      <c r="HX119" s="149"/>
      <c r="HY119" s="149"/>
      <c r="HZ119" s="149"/>
      <c r="IA119" s="149"/>
      <c r="IB119" s="149"/>
      <c r="IC119" s="149"/>
      <c r="ID119" s="149"/>
      <c r="IE119" s="149"/>
      <c r="IF119" s="149"/>
      <c r="IG119" s="149"/>
      <c r="IH119" s="149"/>
      <c r="II119" s="149"/>
      <c r="IJ119" s="149"/>
      <c r="IK119" s="149"/>
      <c r="IL119" s="149"/>
      <c r="IM119" s="149"/>
      <c r="IN119" s="149"/>
      <c r="IO119" s="149"/>
      <c r="IP119" s="149"/>
      <c r="IQ119" s="149"/>
    </row>
    <row r="120" ht="99.95" customHeight="1" spans="1:251">
      <c r="A120" s="148" t="s">
        <v>745</v>
      </c>
      <c r="B120" s="149">
        <f>VLOOKUP(A120,Sheet1!$A$1:$B$263,2,FALSE)</f>
        <v>35</v>
      </c>
      <c r="C120" s="153"/>
      <c r="E120" s="153" t="s">
        <v>746</v>
      </c>
      <c r="F120" s="153"/>
      <c r="G120" s="153" t="s">
        <v>738</v>
      </c>
      <c r="H120" s="153" t="s">
        <v>738</v>
      </c>
      <c r="I120" s="153" t="s">
        <v>747</v>
      </c>
      <c r="J120" s="153" t="s">
        <v>741</v>
      </c>
      <c r="K120" s="153"/>
      <c r="L120" s="153" t="s">
        <v>742</v>
      </c>
      <c r="M120" s="153" t="s">
        <v>741</v>
      </c>
      <c r="O120" s="153" t="s">
        <v>747</v>
      </c>
      <c r="P120" s="153" t="s">
        <v>747</v>
      </c>
      <c r="Q120" s="153" t="s">
        <v>742</v>
      </c>
      <c r="R120" s="153"/>
      <c r="T120" s="153" t="s">
        <v>741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43">
        <f t="shared" si="3"/>
        <v>22</v>
      </c>
      <c r="AF120" s="143" t="s">
        <v>694</v>
      </c>
      <c r="AG120" s="149">
        <v>5</v>
      </c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56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49"/>
      <c r="FQ120" s="149"/>
      <c r="FR120" s="149"/>
      <c r="FS120" s="149"/>
      <c r="FT120" s="149"/>
      <c r="FU120" s="149"/>
      <c r="FV120" s="149"/>
      <c r="FW120" s="149"/>
      <c r="FX120" s="149"/>
      <c r="FY120" s="149"/>
      <c r="FZ120" s="149"/>
      <c r="GA120" s="149"/>
      <c r="GB120" s="149"/>
      <c r="GC120" s="149"/>
      <c r="GD120" s="149"/>
      <c r="GE120" s="149"/>
      <c r="GF120" s="149"/>
      <c r="GG120" s="149"/>
      <c r="GH120" s="149"/>
      <c r="GI120" s="149"/>
      <c r="GJ120" s="149"/>
      <c r="GK120" s="149"/>
      <c r="GL120" s="149"/>
      <c r="GM120" s="149"/>
      <c r="GN120" s="149"/>
      <c r="GO120" s="149"/>
      <c r="GP120" s="149"/>
      <c r="GQ120" s="149"/>
      <c r="GR120" s="149"/>
      <c r="GS120" s="149"/>
      <c r="GT120" s="149"/>
      <c r="GU120" s="149"/>
      <c r="GV120" s="149"/>
      <c r="GW120" s="149"/>
      <c r="GX120" s="149"/>
      <c r="GY120" s="149"/>
      <c r="GZ120" s="149"/>
      <c r="HA120" s="149"/>
      <c r="HB120" s="149"/>
      <c r="HC120" s="149"/>
      <c r="HD120" s="149"/>
      <c r="HE120" s="149"/>
      <c r="HF120" s="149"/>
      <c r="HG120" s="149"/>
      <c r="HH120" s="149"/>
      <c r="HI120" s="149"/>
      <c r="HJ120" s="149"/>
      <c r="HK120" s="149"/>
      <c r="HL120" s="149"/>
      <c r="HM120" s="149"/>
      <c r="HN120" s="149"/>
      <c r="HO120" s="149"/>
      <c r="HP120" s="149"/>
      <c r="HQ120" s="149"/>
      <c r="HR120" s="149"/>
      <c r="HS120" s="149"/>
      <c r="HT120" s="149"/>
      <c r="HU120" s="149"/>
      <c r="HV120" s="149"/>
      <c r="HW120" s="149"/>
      <c r="HX120" s="149"/>
      <c r="HY120" s="149"/>
      <c r="HZ120" s="149"/>
      <c r="IA120" s="149"/>
      <c r="IB120" s="149"/>
      <c r="IC120" s="149"/>
      <c r="ID120" s="149"/>
      <c r="IE120" s="149"/>
      <c r="IF120" s="149"/>
      <c r="IG120" s="149"/>
      <c r="IH120" s="149"/>
      <c r="II120" s="149"/>
      <c r="IJ120" s="149"/>
      <c r="IK120" s="149"/>
      <c r="IL120" s="149"/>
      <c r="IM120" s="149"/>
      <c r="IN120" s="149"/>
      <c r="IO120" s="149"/>
      <c r="IP120" s="149"/>
      <c r="IQ120" s="149"/>
    </row>
    <row r="121" ht="99.95" customHeight="1" spans="1:251">
      <c r="A121" s="148" t="s">
        <v>748</v>
      </c>
      <c r="B121" s="149">
        <f>VLOOKUP(A121,Sheet1!$A$1:$B$263,2,FALSE)</f>
        <v>39</v>
      </c>
      <c r="C121" s="153"/>
      <c r="D121" s="153"/>
      <c r="E121" s="153"/>
      <c r="F121" s="153"/>
      <c r="G121" s="153" t="s">
        <v>749</v>
      </c>
      <c r="H121" s="153" t="s">
        <v>750</v>
      </c>
      <c r="I121" s="153" t="s">
        <v>751</v>
      </c>
      <c r="J121" s="153" t="s">
        <v>750</v>
      </c>
      <c r="K121" s="153" t="s">
        <v>752</v>
      </c>
      <c r="L121" s="153" t="s">
        <v>752</v>
      </c>
      <c r="M121" s="153" t="s">
        <v>751</v>
      </c>
      <c r="N121" s="153" t="s">
        <v>753</v>
      </c>
      <c r="O121" s="153" t="s">
        <v>754</v>
      </c>
      <c r="P121" s="153" t="s">
        <v>750</v>
      </c>
      <c r="Q121" s="153" t="s">
        <v>755</v>
      </c>
      <c r="R121" s="153" t="s">
        <v>755</v>
      </c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43">
        <f t="shared" si="3"/>
        <v>24</v>
      </c>
      <c r="AF121" s="143" t="s">
        <v>756</v>
      </c>
      <c r="AG121" s="149">
        <v>3</v>
      </c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56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  <c r="DV121" s="149"/>
      <c r="DW121" s="149"/>
      <c r="DX121" s="149"/>
      <c r="DY121" s="149"/>
      <c r="DZ121" s="149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49"/>
      <c r="EK121" s="149"/>
      <c r="EL121" s="149"/>
      <c r="EM121" s="149"/>
      <c r="EN121" s="149"/>
      <c r="EO121" s="149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  <c r="FH121" s="149"/>
      <c r="FI121" s="149"/>
      <c r="FJ121" s="149"/>
      <c r="FK121" s="149"/>
      <c r="FL121" s="149"/>
      <c r="FM121" s="149"/>
      <c r="FN121" s="149"/>
      <c r="FO121" s="149"/>
      <c r="FP121" s="149"/>
      <c r="FQ121" s="149"/>
      <c r="FR121" s="149"/>
      <c r="FS121" s="149"/>
      <c r="FT121" s="149"/>
      <c r="FU121" s="149"/>
      <c r="FV121" s="149"/>
      <c r="FW121" s="149"/>
      <c r="FX121" s="149"/>
      <c r="FY121" s="149"/>
      <c r="FZ121" s="149"/>
      <c r="GA121" s="149"/>
      <c r="GB121" s="149"/>
      <c r="GC121" s="149"/>
      <c r="GD121" s="149"/>
      <c r="GE121" s="149"/>
      <c r="GF121" s="149"/>
      <c r="GG121" s="149"/>
      <c r="GH121" s="149"/>
      <c r="GI121" s="149"/>
      <c r="GJ121" s="149"/>
      <c r="GK121" s="149"/>
      <c r="GL121" s="149"/>
      <c r="GM121" s="149"/>
      <c r="GN121" s="149"/>
      <c r="GO121" s="149"/>
      <c r="GP121" s="149"/>
      <c r="GQ121" s="149"/>
      <c r="GR121" s="149"/>
      <c r="GS121" s="149"/>
      <c r="GT121" s="149"/>
      <c r="GU121" s="149"/>
      <c r="GV121" s="149"/>
      <c r="GW121" s="149"/>
      <c r="GX121" s="149"/>
      <c r="GY121" s="149"/>
      <c r="GZ121" s="149"/>
      <c r="HA121" s="149"/>
      <c r="HB121" s="149"/>
      <c r="HC121" s="149"/>
      <c r="HD121" s="149"/>
      <c r="HE121" s="149"/>
      <c r="HF121" s="149"/>
      <c r="HG121" s="149"/>
      <c r="HH121" s="149"/>
      <c r="HI121" s="149"/>
      <c r="HJ121" s="149"/>
      <c r="HK121" s="149"/>
      <c r="HL121" s="149"/>
      <c r="HM121" s="149"/>
      <c r="HN121" s="149"/>
      <c r="HO121" s="149"/>
      <c r="HP121" s="149"/>
      <c r="HQ121" s="149"/>
      <c r="HR121" s="149"/>
      <c r="HS121" s="149"/>
      <c r="HT121" s="149"/>
      <c r="HU121" s="149"/>
      <c r="HV121" s="149"/>
      <c r="HW121" s="149"/>
      <c r="HX121" s="149"/>
      <c r="HY121" s="149"/>
      <c r="HZ121" s="149"/>
      <c r="IA121" s="149"/>
      <c r="IB121" s="149"/>
      <c r="IC121" s="149"/>
      <c r="ID121" s="149"/>
      <c r="IE121" s="149"/>
      <c r="IF121" s="149"/>
      <c r="IG121" s="149"/>
      <c r="IH121" s="149"/>
      <c r="II121" s="149"/>
      <c r="IJ121" s="149"/>
      <c r="IK121" s="149"/>
      <c r="IL121" s="149"/>
      <c r="IM121" s="149"/>
      <c r="IN121" s="149"/>
      <c r="IO121" s="149"/>
      <c r="IP121" s="149"/>
      <c r="IQ121" s="149"/>
    </row>
    <row r="122" ht="99.95" customHeight="1" spans="1:251">
      <c r="A122" s="148" t="s">
        <v>757</v>
      </c>
      <c r="B122" s="149">
        <v>36</v>
      </c>
      <c r="C122" s="153"/>
      <c r="D122" s="153"/>
      <c r="E122" s="153"/>
      <c r="F122" s="153"/>
      <c r="G122" s="153" t="s">
        <v>758</v>
      </c>
      <c r="H122" s="153" t="s">
        <v>759</v>
      </c>
      <c r="I122" s="153" t="s">
        <v>760</v>
      </c>
      <c r="J122" s="153" t="s">
        <v>760</v>
      </c>
      <c r="K122" s="153" t="s">
        <v>761</v>
      </c>
      <c r="L122" s="153" t="s">
        <v>761</v>
      </c>
      <c r="M122" s="153" t="s">
        <v>762</v>
      </c>
      <c r="N122" s="153" t="s">
        <v>763</v>
      </c>
      <c r="O122" s="153" t="s">
        <v>764</v>
      </c>
      <c r="P122" s="153" t="s">
        <v>764</v>
      </c>
      <c r="Q122" s="153" t="s">
        <v>763</v>
      </c>
      <c r="R122" s="153" t="s">
        <v>765</v>
      </c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43">
        <f t="shared" si="3"/>
        <v>24</v>
      </c>
      <c r="AF122" s="143" t="s">
        <v>756</v>
      </c>
      <c r="AG122" s="149">
        <v>3</v>
      </c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56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49"/>
      <c r="FU122" s="149"/>
      <c r="FV122" s="149"/>
      <c r="FW122" s="149"/>
      <c r="FX122" s="149"/>
      <c r="FY122" s="149"/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  <c r="GZ122" s="149"/>
      <c r="HA122" s="149"/>
      <c r="HB122" s="149"/>
      <c r="HC122" s="149"/>
      <c r="HD122" s="149"/>
      <c r="HE122" s="149"/>
      <c r="HF122" s="149"/>
      <c r="HG122" s="149"/>
      <c r="HH122" s="149"/>
      <c r="HI122" s="149"/>
      <c r="HJ122" s="149"/>
      <c r="HK122" s="149"/>
      <c r="HL122" s="149"/>
      <c r="HM122" s="149"/>
      <c r="HN122" s="149"/>
      <c r="HO122" s="149"/>
      <c r="HP122" s="149"/>
      <c r="HQ122" s="149"/>
      <c r="HR122" s="149"/>
      <c r="HS122" s="149"/>
      <c r="HT122" s="149"/>
      <c r="HU122" s="149"/>
      <c r="HV122" s="149"/>
      <c r="HW122" s="149"/>
      <c r="HX122" s="149"/>
      <c r="HY122" s="149"/>
      <c r="HZ122" s="149"/>
      <c r="IA122" s="149"/>
      <c r="IB122" s="149"/>
      <c r="IC122" s="149"/>
      <c r="ID122" s="149"/>
      <c r="IE122" s="149"/>
      <c r="IF122" s="149"/>
      <c r="IG122" s="149"/>
      <c r="IH122" s="149"/>
      <c r="II122" s="149"/>
      <c r="IJ122" s="149"/>
      <c r="IK122" s="149"/>
      <c r="IL122" s="149"/>
      <c r="IM122" s="149"/>
      <c r="IN122" s="149"/>
      <c r="IO122" s="149"/>
      <c r="IP122" s="149"/>
      <c r="IQ122" s="149"/>
    </row>
    <row r="123" s="137" customFormat="1" ht="99.95" customHeight="1" spans="1:251">
      <c r="A123" s="141" t="s">
        <v>766</v>
      </c>
      <c r="B123" s="149">
        <f>VLOOKUP(A123,Sheet1!$A$1:$B$263,2,FALSE)</f>
        <v>48</v>
      </c>
      <c r="C123" s="153" t="s">
        <v>767</v>
      </c>
      <c r="D123" s="153"/>
      <c r="E123" s="153" t="s">
        <v>768</v>
      </c>
      <c r="F123" s="153" t="s">
        <v>768</v>
      </c>
      <c r="G123" s="153" t="s">
        <v>769</v>
      </c>
      <c r="H123" s="153"/>
      <c r="I123" s="153" t="s">
        <v>770</v>
      </c>
      <c r="J123" s="153" t="s">
        <v>770</v>
      </c>
      <c r="K123" s="153" t="s">
        <v>771</v>
      </c>
      <c r="L123" s="153"/>
      <c r="M123" s="153"/>
      <c r="N123" s="153" t="s">
        <v>772</v>
      </c>
      <c r="P123" s="153" t="s">
        <v>773</v>
      </c>
      <c r="Q123" s="153" t="s">
        <v>774</v>
      </c>
      <c r="R123" s="153" t="s">
        <v>774</v>
      </c>
      <c r="S123" s="153"/>
      <c r="T123" s="153"/>
      <c r="U123" s="153"/>
      <c r="V123" s="153"/>
      <c r="W123" s="153" t="s">
        <v>775</v>
      </c>
      <c r="Y123" s="153" t="s">
        <v>776</v>
      </c>
      <c r="Z123" s="153"/>
      <c r="AA123" s="153"/>
      <c r="AB123" s="153"/>
      <c r="AC123" s="153"/>
      <c r="AD123" s="153"/>
      <c r="AE123" s="143">
        <f t="shared" si="3"/>
        <v>26</v>
      </c>
      <c r="AF123" s="143" t="s">
        <v>26</v>
      </c>
      <c r="AG123" s="149" t="s">
        <v>777</v>
      </c>
      <c r="AH123" s="144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56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149"/>
      <c r="FL123" s="149"/>
      <c r="FM123" s="149"/>
      <c r="FN123" s="149"/>
      <c r="FO123" s="149"/>
      <c r="FP123" s="149"/>
      <c r="FQ123" s="149"/>
      <c r="FR123" s="149"/>
      <c r="FS123" s="149"/>
      <c r="FT123" s="149"/>
      <c r="FU123" s="149"/>
      <c r="FV123" s="149"/>
      <c r="FW123" s="149"/>
      <c r="FX123" s="149"/>
      <c r="FY123" s="149"/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  <c r="GZ123" s="149"/>
      <c r="HA123" s="149"/>
      <c r="HB123" s="149"/>
      <c r="HC123" s="149"/>
      <c r="HD123" s="149"/>
      <c r="HE123" s="149"/>
      <c r="HF123" s="149"/>
      <c r="HG123" s="149"/>
      <c r="HH123" s="149"/>
      <c r="HI123" s="149"/>
      <c r="HJ123" s="149"/>
      <c r="HK123" s="149"/>
      <c r="HL123" s="149"/>
      <c r="HM123" s="149"/>
      <c r="HN123" s="149"/>
      <c r="HO123" s="149"/>
      <c r="HP123" s="149"/>
      <c r="HQ123" s="149"/>
      <c r="HR123" s="149"/>
      <c r="HS123" s="149"/>
      <c r="HT123" s="149"/>
      <c r="HU123" s="149"/>
      <c r="HV123" s="149"/>
      <c r="HW123" s="149"/>
      <c r="HX123" s="149"/>
      <c r="HY123" s="149"/>
      <c r="HZ123" s="149"/>
      <c r="IA123" s="149"/>
      <c r="IB123" s="149"/>
      <c r="IC123" s="149"/>
      <c r="ID123" s="149"/>
      <c r="IE123" s="149"/>
      <c r="IF123" s="149"/>
      <c r="IG123" s="149"/>
      <c r="IH123" s="149"/>
      <c r="II123" s="149"/>
      <c r="IJ123" s="149"/>
      <c r="IK123" s="149"/>
      <c r="IL123" s="149"/>
      <c r="IM123" s="149"/>
      <c r="IN123" s="149"/>
      <c r="IO123" s="149"/>
      <c r="IP123" s="149"/>
      <c r="IQ123" s="149"/>
    </row>
    <row r="124" s="137" customFormat="1" ht="99.95" customHeight="1" spans="1:251">
      <c r="A124" s="141" t="s">
        <v>778</v>
      </c>
      <c r="B124" s="149">
        <f>VLOOKUP(A124,Sheet1!$A$1:$B$263,2,FALSE)</f>
        <v>42</v>
      </c>
      <c r="C124" s="153" t="s">
        <v>767</v>
      </c>
      <c r="E124" s="153"/>
      <c r="F124" s="153"/>
      <c r="G124" s="153"/>
      <c r="H124" s="153" t="s">
        <v>779</v>
      </c>
      <c r="I124" s="153" t="s">
        <v>780</v>
      </c>
      <c r="J124" s="153" t="s">
        <v>780</v>
      </c>
      <c r="K124" s="153" t="s">
        <v>771</v>
      </c>
      <c r="L124" s="153"/>
      <c r="M124" s="153"/>
      <c r="N124" s="153" t="s">
        <v>781</v>
      </c>
      <c r="O124" s="153"/>
      <c r="P124" s="153" t="s">
        <v>782</v>
      </c>
      <c r="Q124" s="153" t="s">
        <v>770</v>
      </c>
      <c r="R124" s="153" t="s">
        <v>770</v>
      </c>
      <c r="S124" s="153" t="s">
        <v>783</v>
      </c>
      <c r="T124" s="153" t="s">
        <v>783</v>
      </c>
      <c r="U124" s="153"/>
      <c r="V124" s="153"/>
      <c r="W124" s="153" t="s">
        <v>776</v>
      </c>
      <c r="X124" s="153" t="s">
        <v>775</v>
      </c>
      <c r="Y124" s="153"/>
      <c r="Z124" s="153"/>
      <c r="AA124" s="153"/>
      <c r="AB124" s="153"/>
      <c r="AC124" s="153"/>
      <c r="AD124" s="153"/>
      <c r="AE124" s="143">
        <f t="shared" si="3"/>
        <v>26</v>
      </c>
      <c r="AF124" s="143" t="s">
        <v>26</v>
      </c>
      <c r="AG124" s="149" t="s">
        <v>777</v>
      </c>
      <c r="AH124" s="144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56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  <c r="ED124" s="149"/>
      <c r="EE124" s="149"/>
      <c r="EF124" s="149"/>
      <c r="EG124" s="149"/>
      <c r="EH124" s="149"/>
      <c r="EI124" s="149"/>
      <c r="EJ124" s="149"/>
      <c r="EK124" s="149"/>
      <c r="EL124" s="149"/>
      <c r="EM124" s="149"/>
      <c r="EN124" s="149"/>
      <c r="EO124" s="149"/>
      <c r="EP124" s="149"/>
      <c r="EQ124" s="149"/>
      <c r="ER124" s="149"/>
      <c r="ES124" s="149"/>
      <c r="ET124" s="149"/>
      <c r="EU124" s="149"/>
      <c r="EV124" s="149"/>
      <c r="EW124" s="149"/>
      <c r="EX124" s="149"/>
      <c r="EY124" s="149"/>
      <c r="EZ124" s="149"/>
      <c r="FA124" s="149"/>
      <c r="FB124" s="149"/>
      <c r="FC124" s="149"/>
      <c r="FD124" s="149"/>
      <c r="FE124" s="149"/>
      <c r="FF124" s="149"/>
      <c r="FG124" s="149"/>
      <c r="FH124" s="149"/>
      <c r="FI124" s="149"/>
      <c r="FJ124" s="149"/>
      <c r="FK124" s="149"/>
      <c r="FL124" s="149"/>
      <c r="FM124" s="149"/>
      <c r="FN124" s="149"/>
      <c r="FO124" s="149"/>
      <c r="FP124" s="149"/>
      <c r="FQ124" s="149"/>
      <c r="FR124" s="149"/>
      <c r="FS124" s="149"/>
      <c r="FT124" s="149"/>
      <c r="FU124" s="149"/>
      <c r="FV124" s="149"/>
      <c r="FW124" s="149"/>
      <c r="FX124" s="149"/>
      <c r="FY124" s="149"/>
      <c r="FZ124" s="149"/>
      <c r="GA124" s="149"/>
      <c r="GB124" s="149"/>
      <c r="GC124" s="149"/>
      <c r="GD124" s="149"/>
      <c r="GE124" s="149"/>
      <c r="GF124" s="149"/>
      <c r="GG124" s="149"/>
      <c r="GH124" s="149"/>
      <c r="GI124" s="149"/>
      <c r="GJ124" s="149"/>
      <c r="GK124" s="149"/>
      <c r="GL124" s="149"/>
      <c r="GM124" s="149"/>
      <c r="GN124" s="149"/>
      <c r="GO124" s="149"/>
      <c r="GP124" s="149"/>
      <c r="GQ124" s="149"/>
      <c r="GR124" s="149"/>
      <c r="GS124" s="149"/>
      <c r="GT124" s="149"/>
      <c r="GU124" s="149"/>
      <c r="GV124" s="149"/>
      <c r="GW124" s="149"/>
      <c r="GX124" s="149"/>
      <c r="GY124" s="149"/>
      <c r="GZ124" s="149"/>
      <c r="HA124" s="149"/>
      <c r="HB124" s="149"/>
      <c r="HC124" s="149"/>
      <c r="HD124" s="149"/>
      <c r="HE124" s="149"/>
      <c r="HF124" s="149"/>
      <c r="HG124" s="149"/>
      <c r="HH124" s="149"/>
      <c r="HI124" s="149"/>
      <c r="HJ124" s="149"/>
      <c r="HK124" s="149"/>
      <c r="HL124" s="149"/>
      <c r="HM124" s="149"/>
      <c r="HN124" s="149"/>
      <c r="HO124" s="149"/>
      <c r="HP124" s="149"/>
      <c r="HQ124" s="149"/>
      <c r="HR124" s="149"/>
      <c r="HS124" s="149"/>
      <c r="HT124" s="149"/>
      <c r="HU124" s="149"/>
      <c r="HV124" s="149"/>
      <c r="HW124" s="149"/>
      <c r="HX124" s="149"/>
      <c r="HY124" s="149"/>
      <c r="HZ124" s="149"/>
      <c r="IA124" s="149"/>
      <c r="IB124" s="149"/>
      <c r="IC124" s="149"/>
      <c r="ID124" s="149"/>
      <c r="IE124" s="149"/>
      <c r="IF124" s="149"/>
      <c r="IG124" s="149"/>
      <c r="IH124" s="149"/>
      <c r="II124" s="149"/>
      <c r="IJ124" s="149"/>
      <c r="IK124" s="149"/>
      <c r="IL124" s="149"/>
      <c r="IM124" s="149"/>
      <c r="IN124" s="149"/>
      <c r="IO124" s="149"/>
      <c r="IP124" s="149"/>
      <c r="IQ124" s="149"/>
    </row>
    <row r="125" s="137" customFormat="1" ht="99.95" customHeight="1" spans="1:251">
      <c r="A125" s="141" t="s">
        <v>784</v>
      </c>
      <c r="B125" s="149">
        <f>VLOOKUP(A125,Sheet1!$A$1:$B$263,2,FALSE)</f>
        <v>42</v>
      </c>
      <c r="C125" s="149" t="s">
        <v>637</v>
      </c>
      <c r="D125" s="153" t="s">
        <v>767</v>
      </c>
      <c r="E125" s="153" t="s">
        <v>785</v>
      </c>
      <c r="F125" s="153" t="s">
        <v>785</v>
      </c>
      <c r="G125" s="153"/>
      <c r="H125" s="153" t="s">
        <v>769</v>
      </c>
      <c r="J125" s="153"/>
      <c r="K125" s="153" t="s">
        <v>786</v>
      </c>
      <c r="L125" s="153"/>
      <c r="M125" s="153" t="s">
        <v>787</v>
      </c>
      <c r="N125" s="153" t="s">
        <v>787</v>
      </c>
      <c r="O125" s="153" t="s">
        <v>788</v>
      </c>
      <c r="P125" s="153" t="s">
        <v>788</v>
      </c>
      <c r="Q125" s="153" t="s">
        <v>782</v>
      </c>
      <c r="R125" s="153" t="s">
        <v>789</v>
      </c>
      <c r="S125" s="149" t="s">
        <v>637</v>
      </c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43">
        <f t="shared" si="3"/>
        <v>26</v>
      </c>
      <c r="AF125" s="143" t="s">
        <v>26</v>
      </c>
      <c r="AG125" s="149" t="s">
        <v>777</v>
      </c>
      <c r="AH125" s="144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56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  <c r="DT125" s="149"/>
      <c r="DU125" s="149"/>
      <c r="DV125" s="149"/>
      <c r="DW125" s="149"/>
      <c r="DX125" s="149"/>
      <c r="DY125" s="149"/>
      <c r="DZ125" s="149"/>
      <c r="EA125" s="149"/>
      <c r="EB125" s="149"/>
      <c r="EC125" s="149"/>
      <c r="ED125" s="149"/>
      <c r="EE125" s="149"/>
      <c r="EF125" s="149"/>
      <c r="EG125" s="149"/>
      <c r="EH125" s="149"/>
      <c r="EI125" s="149"/>
      <c r="EJ125" s="149"/>
      <c r="EK125" s="149"/>
      <c r="EL125" s="149"/>
      <c r="EM125" s="149"/>
      <c r="EN125" s="149"/>
      <c r="EO125" s="149"/>
      <c r="EP125" s="149"/>
      <c r="EQ125" s="149"/>
      <c r="ER125" s="149"/>
      <c r="ES125" s="149"/>
      <c r="ET125" s="149"/>
      <c r="EU125" s="149"/>
      <c r="EV125" s="149"/>
      <c r="EW125" s="149"/>
      <c r="EX125" s="149"/>
      <c r="EY125" s="149"/>
      <c r="EZ125" s="149"/>
      <c r="FA125" s="149"/>
      <c r="FB125" s="149"/>
      <c r="FC125" s="149"/>
      <c r="FD125" s="149"/>
      <c r="FE125" s="149"/>
      <c r="FF125" s="149"/>
      <c r="FG125" s="149"/>
      <c r="FH125" s="149"/>
      <c r="FI125" s="149"/>
      <c r="FJ125" s="149"/>
      <c r="FK125" s="149"/>
      <c r="FL125" s="149"/>
      <c r="FM125" s="149"/>
      <c r="FN125" s="149"/>
      <c r="FO125" s="149"/>
      <c r="FP125" s="149"/>
      <c r="FQ125" s="149"/>
      <c r="FR125" s="149"/>
      <c r="FS125" s="149"/>
      <c r="FT125" s="149"/>
      <c r="FU125" s="149"/>
      <c r="FV125" s="149"/>
      <c r="FW125" s="149"/>
      <c r="FX125" s="149"/>
      <c r="FY125" s="149"/>
      <c r="FZ125" s="149"/>
      <c r="GA125" s="149"/>
      <c r="GB125" s="149"/>
      <c r="GC125" s="149"/>
      <c r="GD125" s="149"/>
      <c r="GE125" s="149"/>
      <c r="GF125" s="149"/>
      <c r="GG125" s="149"/>
      <c r="GH125" s="149"/>
      <c r="GI125" s="149"/>
      <c r="GJ125" s="149"/>
      <c r="GK125" s="149"/>
      <c r="GL125" s="149"/>
      <c r="GM125" s="149"/>
      <c r="GN125" s="149"/>
      <c r="GO125" s="149"/>
      <c r="GP125" s="149"/>
      <c r="GQ125" s="149"/>
      <c r="GR125" s="149"/>
      <c r="GS125" s="149"/>
      <c r="GT125" s="149"/>
      <c r="GU125" s="149"/>
      <c r="GV125" s="149"/>
      <c r="GW125" s="149"/>
      <c r="GX125" s="149"/>
      <c r="GY125" s="149"/>
      <c r="GZ125" s="149"/>
      <c r="HA125" s="149"/>
      <c r="HB125" s="149"/>
      <c r="HC125" s="149"/>
      <c r="HD125" s="149"/>
      <c r="HE125" s="149"/>
      <c r="HF125" s="149"/>
      <c r="HG125" s="149"/>
      <c r="HH125" s="149"/>
      <c r="HI125" s="149"/>
      <c r="HJ125" s="149"/>
      <c r="HK125" s="149"/>
      <c r="HL125" s="149"/>
      <c r="HM125" s="149"/>
      <c r="HN125" s="149"/>
      <c r="HO125" s="149"/>
      <c r="HP125" s="149"/>
      <c r="HQ125" s="149"/>
      <c r="HR125" s="149"/>
      <c r="HS125" s="149"/>
      <c r="HT125" s="149"/>
      <c r="HU125" s="149"/>
      <c r="HV125" s="149"/>
      <c r="HW125" s="149"/>
      <c r="HX125" s="149"/>
      <c r="HY125" s="149"/>
      <c r="HZ125" s="149"/>
      <c r="IA125" s="149"/>
      <c r="IB125" s="149"/>
      <c r="IC125" s="149"/>
      <c r="ID125" s="149"/>
      <c r="IE125" s="149"/>
      <c r="IF125" s="149"/>
      <c r="IG125" s="149"/>
      <c r="IH125" s="149"/>
      <c r="II125" s="149"/>
      <c r="IJ125" s="149"/>
      <c r="IK125" s="149"/>
      <c r="IL125" s="149"/>
      <c r="IM125" s="149"/>
      <c r="IN125" s="149"/>
      <c r="IO125" s="149"/>
      <c r="IP125" s="149"/>
      <c r="IQ125" s="149"/>
    </row>
    <row r="126" s="137" customFormat="1" ht="99.95" customHeight="1" spans="1:251">
      <c r="A126" s="141" t="s">
        <v>790</v>
      </c>
      <c r="B126" s="149">
        <f>VLOOKUP(A126,Sheet1!$A$1:$B$263,2,FALSE)</f>
        <v>44</v>
      </c>
      <c r="C126" s="153"/>
      <c r="D126" s="153" t="s">
        <v>767</v>
      </c>
      <c r="E126" s="153"/>
      <c r="F126" s="153"/>
      <c r="G126" s="149" t="s">
        <v>649</v>
      </c>
      <c r="H126" s="153"/>
      <c r="I126" s="153" t="s">
        <v>791</v>
      </c>
      <c r="J126" s="153" t="s">
        <v>791</v>
      </c>
      <c r="K126" s="153" t="s">
        <v>786</v>
      </c>
      <c r="L126" s="149" t="s">
        <v>633</v>
      </c>
      <c r="M126" s="153" t="s">
        <v>781</v>
      </c>
      <c r="N126" s="153"/>
      <c r="O126" s="153" t="s">
        <v>792</v>
      </c>
      <c r="P126" s="153" t="s">
        <v>792</v>
      </c>
      <c r="Q126" s="153"/>
      <c r="R126" s="153" t="s">
        <v>782</v>
      </c>
      <c r="S126" s="153" t="s">
        <v>793</v>
      </c>
      <c r="T126" s="153" t="s">
        <v>793</v>
      </c>
      <c r="U126" s="153"/>
      <c r="V126" s="153"/>
      <c r="X126" s="153" t="s">
        <v>776</v>
      </c>
      <c r="Y126" s="153"/>
      <c r="Z126" s="153"/>
      <c r="AA126" s="153"/>
      <c r="AB126" s="153"/>
      <c r="AC126" s="153"/>
      <c r="AD126" s="153"/>
      <c r="AE126" s="143">
        <f t="shared" si="3"/>
        <v>26</v>
      </c>
      <c r="AF126" s="143" t="s">
        <v>26</v>
      </c>
      <c r="AG126" s="149" t="s">
        <v>777</v>
      </c>
      <c r="AH126" s="144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56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  <c r="ED126" s="149"/>
      <c r="EE126" s="149"/>
      <c r="EF126" s="149"/>
      <c r="EG126" s="149"/>
      <c r="EH126" s="149"/>
      <c r="EI126" s="149"/>
      <c r="EJ126" s="149"/>
      <c r="EK126" s="149"/>
      <c r="EL126" s="149"/>
      <c r="EM126" s="149"/>
      <c r="EN126" s="149"/>
      <c r="EO126" s="149"/>
      <c r="EP126" s="149"/>
      <c r="EQ126" s="149"/>
      <c r="ER126" s="149"/>
      <c r="ES126" s="149"/>
      <c r="ET126" s="149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49"/>
      <c r="FP126" s="149"/>
      <c r="FQ126" s="149"/>
      <c r="FR126" s="149"/>
      <c r="FS126" s="149"/>
      <c r="FT126" s="149"/>
      <c r="FU126" s="149"/>
      <c r="FV126" s="149"/>
      <c r="FW126" s="149"/>
      <c r="FX126" s="149"/>
      <c r="FY126" s="149"/>
      <c r="FZ126" s="149"/>
      <c r="GA126" s="149"/>
      <c r="GB126" s="149"/>
      <c r="GC126" s="149"/>
      <c r="GD126" s="149"/>
      <c r="GE126" s="149"/>
      <c r="GF126" s="149"/>
      <c r="GG126" s="149"/>
      <c r="GH126" s="149"/>
      <c r="GI126" s="149"/>
      <c r="GJ126" s="149"/>
      <c r="GK126" s="149"/>
      <c r="GL126" s="149"/>
      <c r="GM126" s="149"/>
      <c r="GN126" s="149"/>
      <c r="GO126" s="149"/>
      <c r="GP126" s="149"/>
      <c r="GQ126" s="149"/>
      <c r="GR126" s="149"/>
      <c r="GS126" s="149"/>
      <c r="GT126" s="149"/>
      <c r="GU126" s="149"/>
      <c r="GV126" s="149"/>
      <c r="GW126" s="149"/>
      <c r="GX126" s="149"/>
      <c r="GY126" s="149"/>
      <c r="GZ126" s="149"/>
      <c r="HA126" s="149"/>
      <c r="HB126" s="149"/>
      <c r="HC126" s="149"/>
      <c r="HD126" s="149"/>
      <c r="HE126" s="149"/>
      <c r="HF126" s="149"/>
      <c r="HG126" s="149"/>
      <c r="HH126" s="149"/>
      <c r="HI126" s="149"/>
      <c r="HJ126" s="149"/>
      <c r="HK126" s="149"/>
      <c r="HL126" s="149"/>
      <c r="HM126" s="149"/>
      <c r="HN126" s="149"/>
      <c r="HO126" s="149"/>
      <c r="HP126" s="149"/>
      <c r="HQ126" s="149"/>
      <c r="HR126" s="149"/>
      <c r="HS126" s="149"/>
      <c r="HT126" s="149"/>
      <c r="HU126" s="149"/>
      <c r="HV126" s="149"/>
      <c r="HW126" s="149"/>
      <c r="HX126" s="149"/>
      <c r="HY126" s="149"/>
      <c r="HZ126" s="149"/>
      <c r="IA126" s="149"/>
      <c r="IB126" s="149"/>
      <c r="IC126" s="149"/>
      <c r="ID126" s="149"/>
      <c r="IE126" s="149"/>
      <c r="IF126" s="149"/>
      <c r="IG126" s="149"/>
      <c r="IH126" s="149"/>
      <c r="II126" s="149"/>
      <c r="IJ126" s="149"/>
      <c r="IK126" s="149"/>
      <c r="IL126" s="149"/>
      <c r="IM126" s="149"/>
      <c r="IN126" s="149"/>
      <c r="IO126" s="149"/>
      <c r="IP126" s="149"/>
      <c r="IQ126" s="149"/>
    </row>
    <row r="127" s="137" customFormat="1" ht="99.95" customHeight="1" spans="1:251">
      <c r="A127" s="141" t="s">
        <v>794</v>
      </c>
      <c r="B127" s="149">
        <f>VLOOKUP(A127,Sheet1!$A$1:$B$263,2,FALSE)</f>
        <v>42</v>
      </c>
      <c r="C127" s="153" t="s">
        <v>795</v>
      </c>
      <c r="D127" s="153"/>
      <c r="E127" s="153" t="s">
        <v>796</v>
      </c>
      <c r="F127" s="153"/>
      <c r="G127" s="153" t="s">
        <v>767</v>
      </c>
      <c r="H127" s="153"/>
      <c r="I127" s="153" t="s">
        <v>797</v>
      </c>
      <c r="J127" s="153" t="s">
        <v>797</v>
      </c>
      <c r="K127" s="153" t="s">
        <v>798</v>
      </c>
      <c r="L127" s="153" t="s">
        <v>798</v>
      </c>
      <c r="N127" s="153" t="s">
        <v>799</v>
      </c>
      <c r="O127" s="153" t="s">
        <v>771</v>
      </c>
      <c r="P127" s="153" t="s">
        <v>800</v>
      </c>
      <c r="Q127" s="153" t="s">
        <v>801</v>
      </c>
      <c r="R127" s="153" t="s">
        <v>801</v>
      </c>
      <c r="U127" s="153"/>
      <c r="V127" s="153"/>
      <c r="W127" s="153"/>
      <c r="X127" s="153"/>
      <c r="Y127" s="153"/>
      <c r="Z127" s="153" t="s">
        <v>776</v>
      </c>
      <c r="AA127" s="153"/>
      <c r="AB127" s="153"/>
      <c r="AC127" s="153"/>
      <c r="AD127" s="153"/>
      <c r="AE127" s="143">
        <f t="shared" si="3"/>
        <v>26</v>
      </c>
      <c r="AF127" s="143" t="s">
        <v>26</v>
      </c>
      <c r="AG127" s="149" t="s">
        <v>777</v>
      </c>
      <c r="AH127" s="144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56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  <c r="HE127" s="149"/>
      <c r="HF127" s="149"/>
      <c r="HG127" s="149"/>
      <c r="HH127" s="149"/>
      <c r="HI127" s="149"/>
      <c r="HJ127" s="149"/>
      <c r="HK127" s="149"/>
      <c r="HL127" s="149"/>
      <c r="HM127" s="149"/>
      <c r="HN127" s="149"/>
      <c r="HO127" s="149"/>
      <c r="HP127" s="149"/>
      <c r="HQ127" s="149"/>
      <c r="HR127" s="149"/>
      <c r="HS127" s="149"/>
      <c r="HT127" s="149"/>
      <c r="HU127" s="149"/>
      <c r="HV127" s="149"/>
      <c r="HW127" s="149"/>
      <c r="HX127" s="149"/>
      <c r="HY127" s="149"/>
      <c r="HZ127" s="149"/>
      <c r="IA127" s="149"/>
      <c r="IB127" s="149"/>
      <c r="IC127" s="149"/>
      <c r="ID127" s="149"/>
      <c r="IE127" s="149"/>
      <c r="IF127" s="149"/>
      <c r="IG127" s="149"/>
      <c r="IH127" s="149"/>
      <c r="II127" s="149"/>
      <c r="IJ127" s="149"/>
      <c r="IK127" s="149"/>
      <c r="IL127" s="149"/>
      <c r="IM127" s="149"/>
      <c r="IN127" s="149"/>
      <c r="IO127" s="149"/>
      <c r="IP127" s="149"/>
      <c r="IQ127" s="149"/>
    </row>
    <row r="128" s="137" customFormat="1" ht="99.95" customHeight="1" spans="1:251">
      <c r="A128" s="148" t="s">
        <v>802</v>
      </c>
      <c r="B128" s="149">
        <f>VLOOKUP(A128,Sheet1!$A$1:$B$263,2,FALSE)</f>
        <v>35</v>
      </c>
      <c r="C128" s="153"/>
      <c r="D128" s="153" t="s">
        <v>795</v>
      </c>
      <c r="E128" s="153"/>
      <c r="F128" s="153" t="s">
        <v>796</v>
      </c>
      <c r="G128" s="153" t="s">
        <v>767</v>
      </c>
      <c r="H128" s="153" t="s">
        <v>803</v>
      </c>
      <c r="I128" s="153" t="s">
        <v>804</v>
      </c>
      <c r="J128" s="153" t="s">
        <v>804</v>
      </c>
      <c r="K128" s="153"/>
      <c r="L128" s="153" t="s">
        <v>805</v>
      </c>
      <c r="M128" s="153" t="s">
        <v>806</v>
      </c>
      <c r="N128" s="153" t="s">
        <v>807</v>
      </c>
      <c r="O128" s="153" t="s">
        <v>771</v>
      </c>
      <c r="P128" s="153"/>
      <c r="Q128" s="153" t="s">
        <v>789</v>
      </c>
      <c r="R128" s="153"/>
      <c r="S128" s="153" t="s">
        <v>797</v>
      </c>
      <c r="T128" s="153" t="s">
        <v>797</v>
      </c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43">
        <f t="shared" si="3"/>
        <v>26</v>
      </c>
      <c r="AF128" s="143" t="s">
        <v>26</v>
      </c>
      <c r="AG128" s="149" t="s">
        <v>777</v>
      </c>
      <c r="AH128" s="144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56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  <c r="HE128" s="149"/>
      <c r="HF128" s="149"/>
      <c r="HG128" s="149"/>
      <c r="HH128" s="149"/>
      <c r="HI128" s="149"/>
      <c r="HJ128" s="149"/>
      <c r="HK128" s="149"/>
      <c r="HL128" s="149"/>
      <c r="HM128" s="149"/>
      <c r="HN128" s="149"/>
      <c r="HO128" s="149"/>
      <c r="HP128" s="149"/>
      <c r="HQ128" s="149"/>
      <c r="HR128" s="149"/>
      <c r="HS128" s="149"/>
      <c r="HT128" s="149"/>
      <c r="HU128" s="149"/>
      <c r="HV128" s="149"/>
      <c r="HW128" s="149"/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  <c r="II128" s="149"/>
      <c r="IJ128" s="149"/>
      <c r="IK128" s="149"/>
      <c r="IL128" s="149"/>
      <c r="IM128" s="149"/>
      <c r="IN128" s="149"/>
      <c r="IO128" s="149"/>
      <c r="IP128" s="149"/>
      <c r="IQ128" s="149"/>
    </row>
    <row r="129" s="137" customFormat="1" ht="99.95" customHeight="1" spans="1:251">
      <c r="A129" s="148" t="s">
        <v>808</v>
      </c>
      <c r="B129" s="149">
        <f>VLOOKUP(A129,Sheet1!$A$1:$B$263,2,FALSE)</f>
        <v>47</v>
      </c>
      <c r="C129" s="153"/>
      <c r="D129" s="153"/>
      <c r="E129" s="153" t="s">
        <v>791</v>
      </c>
      <c r="F129" s="153" t="s">
        <v>791</v>
      </c>
      <c r="G129" s="153" t="s">
        <v>809</v>
      </c>
      <c r="H129" s="153" t="s">
        <v>810</v>
      </c>
      <c r="I129" s="153" t="s">
        <v>811</v>
      </c>
      <c r="J129" s="153"/>
      <c r="K129" s="153"/>
      <c r="L129" s="153"/>
      <c r="M129" s="153"/>
      <c r="N129" s="153"/>
      <c r="O129" s="153"/>
      <c r="P129" s="153" t="s">
        <v>812</v>
      </c>
      <c r="Q129" s="153" t="s">
        <v>813</v>
      </c>
      <c r="S129" s="153" t="s">
        <v>814</v>
      </c>
      <c r="T129" s="153" t="s">
        <v>815</v>
      </c>
      <c r="U129" s="153"/>
      <c r="V129" s="153"/>
      <c r="W129" s="153"/>
      <c r="X129" s="153" t="s">
        <v>816</v>
      </c>
      <c r="Y129" s="153" t="s">
        <v>817</v>
      </c>
      <c r="Z129" s="153"/>
      <c r="AA129" s="153"/>
      <c r="AB129" s="153"/>
      <c r="AC129" s="153" t="s">
        <v>818</v>
      </c>
      <c r="AD129" s="153"/>
      <c r="AE129" s="143">
        <f t="shared" si="3"/>
        <v>24</v>
      </c>
      <c r="AF129" s="143" t="s">
        <v>26</v>
      </c>
      <c r="AG129" s="149" t="s">
        <v>819</v>
      </c>
      <c r="AH129" s="144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56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  <c r="DT129" s="149"/>
      <c r="DU129" s="149"/>
      <c r="DV129" s="149"/>
      <c r="DW129" s="149"/>
      <c r="DX129" s="149"/>
      <c r="DY129" s="149"/>
      <c r="DZ129" s="149"/>
      <c r="EA129" s="149"/>
      <c r="EB129" s="149"/>
      <c r="EC129" s="149"/>
      <c r="ED129" s="149"/>
      <c r="EE129" s="149"/>
      <c r="EF129" s="149"/>
      <c r="EG129" s="149"/>
      <c r="EH129" s="149"/>
      <c r="EI129" s="149"/>
      <c r="EJ129" s="149"/>
      <c r="EK129" s="149"/>
      <c r="EL129" s="149"/>
      <c r="EM129" s="149"/>
      <c r="EN129" s="149"/>
      <c r="EO129" s="149"/>
      <c r="EP129" s="149"/>
      <c r="EQ129" s="149"/>
      <c r="ER129" s="149"/>
      <c r="ES129" s="149"/>
      <c r="ET129" s="149"/>
      <c r="EU129" s="149"/>
      <c r="EV129" s="149"/>
      <c r="EW129" s="149"/>
      <c r="EX129" s="149"/>
      <c r="EY129" s="149"/>
      <c r="EZ129" s="149"/>
      <c r="FA129" s="149"/>
      <c r="FB129" s="149"/>
      <c r="FC129" s="149"/>
      <c r="FD129" s="149"/>
      <c r="FE129" s="149"/>
      <c r="FF129" s="149"/>
      <c r="FG129" s="149"/>
      <c r="FH129" s="149"/>
      <c r="FI129" s="149"/>
      <c r="FJ129" s="149"/>
      <c r="FK129" s="149"/>
      <c r="FL129" s="149"/>
      <c r="FM129" s="149"/>
      <c r="FN129" s="149"/>
      <c r="FO129" s="149"/>
      <c r="FP129" s="149"/>
      <c r="FQ129" s="149"/>
      <c r="FR129" s="149"/>
      <c r="FS129" s="149"/>
      <c r="FT129" s="149"/>
      <c r="FU129" s="149"/>
      <c r="FV129" s="149"/>
      <c r="FW129" s="149"/>
      <c r="FX129" s="149"/>
      <c r="FY129" s="149"/>
      <c r="FZ129" s="149"/>
      <c r="GA129" s="149"/>
      <c r="GB129" s="149"/>
      <c r="GC129" s="149"/>
      <c r="GD129" s="149"/>
      <c r="GE129" s="149"/>
      <c r="GF129" s="149"/>
      <c r="GG129" s="149"/>
      <c r="GH129" s="149"/>
      <c r="GI129" s="149"/>
      <c r="GJ129" s="149"/>
      <c r="GK129" s="149"/>
      <c r="GL129" s="149"/>
      <c r="GM129" s="149"/>
      <c r="GN129" s="149"/>
      <c r="GO129" s="149"/>
      <c r="GP129" s="149"/>
      <c r="GQ129" s="149"/>
      <c r="GR129" s="149"/>
      <c r="GS129" s="149"/>
      <c r="GT129" s="149"/>
      <c r="GU129" s="149"/>
      <c r="GV129" s="149"/>
      <c r="GW129" s="149"/>
      <c r="GX129" s="149"/>
      <c r="GY129" s="149"/>
      <c r="GZ129" s="149"/>
      <c r="HA129" s="149"/>
      <c r="HB129" s="149"/>
      <c r="HC129" s="149"/>
      <c r="HD129" s="149"/>
      <c r="HE129" s="149"/>
      <c r="HF129" s="149"/>
      <c r="HG129" s="149"/>
      <c r="HH129" s="149"/>
      <c r="HI129" s="149"/>
      <c r="HJ129" s="149"/>
      <c r="HK129" s="149"/>
      <c r="HL129" s="149"/>
      <c r="HM129" s="149"/>
      <c r="HN129" s="149"/>
      <c r="HO129" s="149"/>
      <c r="HP129" s="149"/>
      <c r="HQ129" s="149"/>
      <c r="HR129" s="149"/>
      <c r="HS129" s="149"/>
      <c r="HT129" s="149"/>
      <c r="HU129" s="149"/>
      <c r="HV129" s="149"/>
      <c r="HW129" s="149"/>
      <c r="HX129" s="149"/>
      <c r="HY129" s="149"/>
      <c r="HZ129" s="149"/>
      <c r="IA129" s="149"/>
      <c r="IB129" s="149"/>
      <c r="IC129" s="149"/>
      <c r="ID129" s="149"/>
      <c r="IE129" s="149"/>
      <c r="IF129" s="149"/>
      <c r="IG129" s="149"/>
      <c r="IH129" s="149"/>
      <c r="II129" s="149"/>
      <c r="IJ129" s="149"/>
      <c r="IK129" s="149"/>
      <c r="IL129" s="149"/>
      <c r="IM129" s="149"/>
      <c r="IN129" s="149"/>
      <c r="IO129" s="149"/>
      <c r="IP129" s="149"/>
      <c r="IQ129" s="149"/>
    </row>
    <row r="130" s="137" customFormat="1" ht="99.95" customHeight="1" spans="1:251">
      <c r="A130" s="148" t="s">
        <v>820</v>
      </c>
      <c r="B130" s="149">
        <f>VLOOKUP(A130,Sheet1!$A$1:$B$263,2,FALSE)</f>
        <v>49</v>
      </c>
      <c r="C130" s="153" t="s">
        <v>821</v>
      </c>
      <c r="D130" s="153"/>
      <c r="E130" s="153"/>
      <c r="F130" s="153"/>
      <c r="G130" s="153"/>
      <c r="H130" s="149" t="s">
        <v>204</v>
      </c>
      <c r="I130" s="153"/>
      <c r="J130" s="153"/>
      <c r="K130" s="149" t="s">
        <v>822</v>
      </c>
      <c r="L130" s="153"/>
      <c r="M130" s="153"/>
      <c r="N130" s="153"/>
      <c r="O130" s="153" t="s">
        <v>823</v>
      </c>
      <c r="P130" s="153" t="s">
        <v>823</v>
      </c>
      <c r="Q130" s="153" t="s">
        <v>824</v>
      </c>
      <c r="R130" s="153" t="s">
        <v>825</v>
      </c>
      <c r="S130" s="171" t="s">
        <v>826</v>
      </c>
      <c r="T130" s="171" t="s">
        <v>827</v>
      </c>
      <c r="U130" s="153"/>
      <c r="V130" s="153"/>
      <c r="W130" s="153" t="s">
        <v>828</v>
      </c>
      <c r="X130" s="153"/>
      <c r="Y130" s="153" t="s">
        <v>829</v>
      </c>
      <c r="Z130" s="153" t="s">
        <v>829</v>
      </c>
      <c r="AA130" s="153"/>
      <c r="AB130" s="153" t="s">
        <v>830</v>
      </c>
      <c r="AE130" s="143">
        <f>2*COUNTA(C130:AC130)</f>
        <v>26</v>
      </c>
      <c r="AF130" s="143" t="s">
        <v>26</v>
      </c>
      <c r="AG130" s="149" t="s">
        <v>777</v>
      </c>
      <c r="AH130" s="144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56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  <c r="HE130" s="149"/>
      <c r="HF130" s="149"/>
      <c r="HG130" s="149"/>
      <c r="HH130" s="149"/>
      <c r="HI130" s="149"/>
      <c r="HJ130" s="149"/>
      <c r="HK130" s="149"/>
      <c r="HL130" s="149"/>
      <c r="HM130" s="149"/>
      <c r="HN130" s="149"/>
      <c r="HO130" s="149"/>
      <c r="HP130" s="149"/>
      <c r="HQ130" s="149"/>
      <c r="HR130" s="149"/>
      <c r="HS130" s="149"/>
      <c r="HT130" s="149"/>
      <c r="HU130" s="149"/>
      <c r="HV130" s="149"/>
      <c r="HW130" s="149"/>
      <c r="HX130" s="149"/>
      <c r="HY130" s="149"/>
      <c r="HZ130" s="149"/>
      <c r="IA130" s="149"/>
      <c r="IB130" s="149"/>
      <c r="IC130" s="149"/>
      <c r="ID130" s="149"/>
      <c r="IE130" s="149"/>
      <c r="IF130" s="149"/>
      <c r="IG130" s="149"/>
      <c r="IH130" s="149"/>
      <c r="II130" s="149"/>
      <c r="IJ130" s="149"/>
      <c r="IK130" s="149"/>
      <c r="IL130" s="149"/>
      <c r="IM130" s="149"/>
      <c r="IN130" s="149"/>
      <c r="IO130" s="149"/>
      <c r="IP130" s="149"/>
      <c r="IQ130" s="149"/>
    </row>
    <row r="131" s="137" customFormat="1" ht="99.95" customHeight="1" spans="1:251">
      <c r="A131" s="148" t="s">
        <v>831</v>
      </c>
      <c r="B131" s="149">
        <f>VLOOKUP(A131,Sheet1!$A$1:$B$263,2,FALSE)</f>
        <v>46</v>
      </c>
      <c r="C131" s="153" t="s">
        <v>832</v>
      </c>
      <c r="D131" s="153" t="s">
        <v>832</v>
      </c>
      <c r="E131" s="153" t="s">
        <v>833</v>
      </c>
      <c r="F131" s="153"/>
      <c r="G131" s="153" t="s">
        <v>834</v>
      </c>
      <c r="H131" s="153" t="s">
        <v>834</v>
      </c>
      <c r="I131" s="153" t="s">
        <v>835</v>
      </c>
      <c r="J131" s="153"/>
      <c r="M131" s="153" t="s">
        <v>836</v>
      </c>
      <c r="N131" s="153" t="s">
        <v>611</v>
      </c>
      <c r="O131" s="153" t="s">
        <v>837</v>
      </c>
      <c r="P131" s="153" t="s">
        <v>837</v>
      </c>
      <c r="Q131" s="153"/>
      <c r="R131" s="153"/>
      <c r="S131" s="153" t="s">
        <v>838</v>
      </c>
      <c r="U131" s="153"/>
      <c r="V131" s="153"/>
      <c r="W131" s="153" t="s">
        <v>828</v>
      </c>
      <c r="X131" s="153"/>
      <c r="AA131" s="153"/>
      <c r="AB131" s="153" t="s">
        <v>830</v>
      </c>
      <c r="AD131" s="153"/>
      <c r="AE131" s="143">
        <f t="shared" si="3"/>
        <v>26</v>
      </c>
      <c r="AF131" s="143" t="s">
        <v>26</v>
      </c>
      <c r="AG131" s="149" t="s">
        <v>777</v>
      </c>
      <c r="AH131" s="144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56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149"/>
      <c r="FH131" s="149"/>
      <c r="FI131" s="149"/>
      <c r="FJ131" s="149"/>
      <c r="FK131" s="149"/>
      <c r="FL131" s="149"/>
      <c r="FM131" s="149"/>
      <c r="FN131" s="149"/>
      <c r="FO131" s="149"/>
      <c r="FP131" s="149"/>
      <c r="FQ131" s="149"/>
      <c r="FR131" s="149"/>
      <c r="FS131" s="149"/>
      <c r="FT131" s="149"/>
      <c r="FU131" s="149"/>
      <c r="FV131" s="149"/>
      <c r="FW131" s="149"/>
      <c r="FX131" s="149"/>
      <c r="FY131" s="149"/>
      <c r="FZ131" s="149"/>
      <c r="GA131" s="149"/>
      <c r="GB131" s="149"/>
      <c r="GC131" s="149"/>
      <c r="GD131" s="149"/>
      <c r="GE131" s="149"/>
      <c r="GF131" s="149"/>
      <c r="GG131" s="149"/>
      <c r="GH131" s="149"/>
      <c r="GI131" s="149"/>
      <c r="GJ131" s="149"/>
      <c r="GK131" s="149"/>
      <c r="GL131" s="149"/>
      <c r="GM131" s="149"/>
      <c r="GN131" s="149"/>
      <c r="GO131" s="149"/>
      <c r="GP131" s="149"/>
      <c r="GQ131" s="149"/>
      <c r="GR131" s="149"/>
      <c r="GS131" s="149"/>
      <c r="GT131" s="149"/>
      <c r="GU131" s="149"/>
      <c r="GV131" s="149"/>
      <c r="GW131" s="149"/>
      <c r="GX131" s="149"/>
      <c r="GY131" s="149"/>
      <c r="GZ131" s="149"/>
      <c r="HA131" s="149"/>
      <c r="HB131" s="149"/>
      <c r="HC131" s="149"/>
      <c r="HD131" s="149"/>
      <c r="HE131" s="149"/>
      <c r="HF131" s="149"/>
      <c r="HG131" s="149"/>
      <c r="HH131" s="149"/>
      <c r="HI131" s="149"/>
      <c r="HJ131" s="149"/>
      <c r="HK131" s="149"/>
      <c r="HL131" s="149"/>
      <c r="HM131" s="149"/>
      <c r="HN131" s="149"/>
      <c r="HO131" s="149"/>
      <c r="HP131" s="149"/>
      <c r="HQ131" s="149"/>
      <c r="HR131" s="149"/>
      <c r="HS131" s="149"/>
      <c r="HT131" s="149"/>
      <c r="HU131" s="149"/>
      <c r="HV131" s="149"/>
      <c r="HW131" s="149"/>
      <c r="HX131" s="149"/>
      <c r="HY131" s="149"/>
      <c r="HZ131" s="149"/>
      <c r="IA131" s="149"/>
      <c r="IB131" s="149"/>
      <c r="IC131" s="149"/>
      <c r="ID131" s="149"/>
      <c r="IE131" s="149"/>
      <c r="IF131" s="149"/>
      <c r="IG131" s="149"/>
      <c r="IH131" s="149"/>
      <c r="II131" s="149"/>
      <c r="IJ131" s="149"/>
      <c r="IK131" s="149"/>
      <c r="IL131" s="149"/>
      <c r="IM131" s="149"/>
      <c r="IN131" s="149"/>
      <c r="IO131" s="149"/>
      <c r="IP131" s="149"/>
      <c r="IQ131" s="149"/>
    </row>
    <row r="132" s="137" customFormat="1" ht="99.95" customHeight="1" spans="1:251">
      <c r="A132" s="148" t="s">
        <v>839</v>
      </c>
      <c r="B132" s="149">
        <f>VLOOKUP(A132,Sheet1!$A$1:$B$263,2,FALSE)</f>
        <v>49</v>
      </c>
      <c r="C132" s="153" t="s">
        <v>840</v>
      </c>
      <c r="E132" s="153"/>
      <c r="F132" s="153" t="s">
        <v>833</v>
      </c>
      <c r="G132" s="153" t="s">
        <v>841</v>
      </c>
      <c r="H132" s="153" t="s">
        <v>841</v>
      </c>
      <c r="I132" s="153"/>
      <c r="J132" s="153"/>
      <c r="K132" s="153" t="s">
        <v>832</v>
      </c>
      <c r="L132" s="153" t="s">
        <v>832</v>
      </c>
      <c r="M132" s="153" t="s">
        <v>842</v>
      </c>
      <c r="N132" s="153" t="s">
        <v>843</v>
      </c>
      <c r="P132" s="153" t="s">
        <v>844</v>
      </c>
      <c r="Q132" s="153" t="s">
        <v>845</v>
      </c>
      <c r="R132" s="153"/>
      <c r="S132" s="153" t="s">
        <v>846</v>
      </c>
      <c r="T132" s="153" t="s">
        <v>846</v>
      </c>
      <c r="U132" s="153"/>
      <c r="V132" s="153"/>
      <c r="W132" s="153"/>
      <c r="X132" s="153"/>
      <c r="Y132" s="153"/>
      <c r="Z132" s="153"/>
      <c r="AA132" s="153" t="s">
        <v>847</v>
      </c>
      <c r="AB132" s="153"/>
      <c r="AD132" s="153"/>
      <c r="AE132" s="143">
        <f t="shared" si="3"/>
        <v>26</v>
      </c>
      <c r="AF132" s="143" t="s">
        <v>26</v>
      </c>
      <c r="AG132" s="149" t="s">
        <v>777</v>
      </c>
      <c r="AH132" s="144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56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  <c r="IM132" s="149"/>
      <c r="IN132" s="149"/>
      <c r="IO132" s="149"/>
      <c r="IP132" s="149"/>
      <c r="IQ132" s="149"/>
    </row>
    <row r="133" s="137" customFormat="1" ht="99.95" customHeight="1" spans="1:251">
      <c r="A133" s="141" t="s">
        <v>848</v>
      </c>
      <c r="B133" s="149">
        <f>VLOOKUP(A133,Sheet1!$A$1:$B$263,2,FALSE)</f>
        <v>42</v>
      </c>
      <c r="C133" s="153" t="s">
        <v>849</v>
      </c>
      <c r="D133" s="153" t="s">
        <v>849</v>
      </c>
      <c r="E133" s="153" t="s">
        <v>850</v>
      </c>
      <c r="F133" s="153" t="s">
        <v>851</v>
      </c>
      <c r="G133" s="153"/>
      <c r="H133" s="153" t="s">
        <v>767</v>
      </c>
      <c r="I133" s="171" t="s">
        <v>852</v>
      </c>
      <c r="J133" s="153"/>
      <c r="K133" s="153"/>
      <c r="L133" s="153" t="s">
        <v>803</v>
      </c>
      <c r="M133" s="153" t="s">
        <v>853</v>
      </c>
      <c r="O133" s="153" t="s">
        <v>786</v>
      </c>
      <c r="P133" s="153"/>
      <c r="Q133" s="153" t="s">
        <v>854</v>
      </c>
      <c r="R133" s="153" t="s">
        <v>854</v>
      </c>
      <c r="S133" s="153"/>
      <c r="T133" s="153" t="s">
        <v>855</v>
      </c>
      <c r="U133" s="153"/>
      <c r="V133" s="153"/>
      <c r="W133" s="153"/>
      <c r="X133" s="153"/>
      <c r="Y133" s="153"/>
      <c r="Z133" s="153"/>
      <c r="AA133" s="153"/>
      <c r="AB133" s="153"/>
      <c r="AD133" s="153"/>
      <c r="AE133" s="143">
        <f t="shared" ref="AE133:AE164" si="4">2*COUNTA(C133:AD133)</f>
        <v>24</v>
      </c>
      <c r="AF133" s="143" t="s">
        <v>26</v>
      </c>
      <c r="AG133" s="149" t="s">
        <v>777</v>
      </c>
      <c r="AH133" s="144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56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9"/>
      <c r="IQ133" s="149"/>
    </row>
    <row r="134" s="137" customFormat="1" ht="99.95" customHeight="1" spans="1:251">
      <c r="A134" s="141" t="s">
        <v>856</v>
      </c>
      <c r="B134" s="149">
        <f>VLOOKUP(A134,Sheet1!$A$1:$B$263,2,FALSE)</f>
        <v>36</v>
      </c>
      <c r="C134" s="153"/>
      <c r="D134" s="153"/>
      <c r="E134" s="153" t="s">
        <v>851</v>
      </c>
      <c r="F134" s="153" t="s">
        <v>850</v>
      </c>
      <c r="G134" s="153"/>
      <c r="H134" s="153" t="s">
        <v>767</v>
      </c>
      <c r="I134" s="153" t="s">
        <v>787</v>
      </c>
      <c r="J134" s="153" t="s">
        <v>787</v>
      </c>
      <c r="K134" s="153"/>
      <c r="M134" s="153" t="s">
        <v>857</v>
      </c>
      <c r="N134" s="153" t="s">
        <v>857</v>
      </c>
      <c r="O134" s="153" t="s">
        <v>786</v>
      </c>
      <c r="P134" s="153"/>
      <c r="Q134" s="171" t="s">
        <v>858</v>
      </c>
      <c r="R134" s="153" t="s">
        <v>824</v>
      </c>
      <c r="S134" s="153" t="s">
        <v>855</v>
      </c>
      <c r="T134" s="153" t="s">
        <v>859</v>
      </c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43">
        <f t="shared" si="4"/>
        <v>24</v>
      </c>
      <c r="AF134" s="143" t="s">
        <v>26</v>
      </c>
      <c r="AG134" s="149" t="s">
        <v>777</v>
      </c>
      <c r="AH134" s="144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56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  <c r="IO134" s="149"/>
      <c r="IP134" s="149"/>
      <c r="IQ134" s="149"/>
    </row>
    <row r="135" s="137" customFormat="1" ht="99.95" customHeight="1" spans="1:251">
      <c r="A135" s="141" t="s">
        <v>860</v>
      </c>
      <c r="B135" s="149">
        <f>VLOOKUP(A135,Sheet1!$A$1:$B$263,2,FALSE)</f>
        <v>42</v>
      </c>
      <c r="C135" s="153"/>
      <c r="D135" s="153"/>
      <c r="E135" s="153" t="s">
        <v>861</v>
      </c>
      <c r="F135" s="153"/>
      <c r="G135" s="153" t="s">
        <v>862</v>
      </c>
      <c r="H135" s="153" t="s">
        <v>862</v>
      </c>
      <c r="J135" s="149" t="s">
        <v>863</v>
      </c>
      <c r="K135" s="153" t="s">
        <v>864</v>
      </c>
      <c r="L135" s="153" t="s">
        <v>864</v>
      </c>
      <c r="M135" s="153" t="s">
        <v>803</v>
      </c>
      <c r="N135" s="153"/>
      <c r="O135" s="153" t="s">
        <v>865</v>
      </c>
      <c r="P135" s="153" t="s">
        <v>866</v>
      </c>
      <c r="Q135" s="153"/>
      <c r="R135" s="171" t="s">
        <v>867</v>
      </c>
      <c r="S135" s="153" t="s">
        <v>859</v>
      </c>
      <c r="T135" s="149" t="s">
        <v>868</v>
      </c>
      <c r="U135" s="153"/>
      <c r="V135" s="153"/>
      <c r="Y135" s="153"/>
      <c r="AA135" s="153"/>
      <c r="AB135" s="153"/>
      <c r="AC135" s="153"/>
      <c r="AD135" s="153"/>
      <c r="AE135" s="143">
        <f t="shared" si="4"/>
        <v>24</v>
      </c>
      <c r="AF135" s="143" t="s">
        <v>26</v>
      </c>
      <c r="AG135" s="149" t="s">
        <v>777</v>
      </c>
      <c r="AH135" s="144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56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</row>
    <row r="136" s="137" customFormat="1" ht="99.95" customHeight="1" spans="1:251">
      <c r="A136" s="141" t="s">
        <v>869</v>
      </c>
      <c r="B136" s="149">
        <f>VLOOKUP(A136,Sheet1!$A$1:$B$263,2,FALSE)</f>
        <v>42</v>
      </c>
      <c r="C136" s="153"/>
      <c r="D136" s="153" t="s">
        <v>821</v>
      </c>
      <c r="E136" s="153" t="s">
        <v>861</v>
      </c>
      <c r="F136" s="153"/>
      <c r="G136" s="153"/>
      <c r="I136" s="149" t="s">
        <v>863</v>
      </c>
      <c r="J136" s="171" t="s">
        <v>870</v>
      </c>
      <c r="K136" s="153"/>
      <c r="L136" s="149" t="s">
        <v>871</v>
      </c>
      <c r="M136" s="153" t="s">
        <v>872</v>
      </c>
      <c r="N136" s="153" t="s">
        <v>872</v>
      </c>
      <c r="O136" s="153" t="s">
        <v>865</v>
      </c>
      <c r="P136" s="153" t="s">
        <v>803</v>
      </c>
      <c r="S136" s="153"/>
      <c r="T136" s="153" t="s">
        <v>838</v>
      </c>
      <c r="U136" s="153"/>
      <c r="V136" s="153"/>
      <c r="W136" s="153" t="s">
        <v>873</v>
      </c>
      <c r="X136" s="153" t="s">
        <v>873</v>
      </c>
      <c r="Y136" s="153"/>
      <c r="Z136" s="153"/>
      <c r="AA136" s="153"/>
      <c r="AB136" s="153"/>
      <c r="AC136" s="153"/>
      <c r="AD136" s="153"/>
      <c r="AE136" s="143">
        <f t="shared" si="4"/>
        <v>24</v>
      </c>
      <c r="AF136" s="143" t="s">
        <v>26</v>
      </c>
      <c r="AG136" s="149" t="s">
        <v>777</v>
      </c>
      <c r="AH136" s="144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56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  <c r="IO136" s="149"/>
      <c r="IP136" s="149"/>
      <c r="IQ136" s="149"/>
    </row>
    <row r="137" s="137" customFormat="1" ht="99.95" customHeight="1" spans="1:251">
      <c r="A137" s="141" t="s">
        <v>874</v>
      </c>
      <c r="B137" s="149">
        <f>VLOOKUP(A137,Sheet1!$A$1:$B$263,2,FALSE)</f>
        <v>33</v>
      </c>
      <c r="C137" s="153"/>
      <c r="D137" s="153"/>
      <c r="E137" s="153" t="s">
        <v>875</v>
      </c>
      <c r="F137" s="153" t="s">
        <v>876</v>
      </c>
      <c r="G137" s="153" t="s">
        <v>274</v>
      </c>
      <c r="H137" s="153" t="s">
        <v>877</v>
      </c>
      <c r="I137" s="153" t="s">
        <v>878</v>
      </c>
      <c r="J137" s="153" t="s">
        <v>879</v>
      </c>
      <c r="K137" s="153"/>
      <c r="L137" s="153"/>
      <c r="N137" s="153" t="s">
        <v>836</v>
      </c>
      <c r="O137" s="153" t="s">
        <v>880</v>
      </c>
      <c r="P137" s="153" t="s">
        <v>881</v>
      </c>
      <c r="Q137" s="153" t="s">
        <v>882</v>
      </c>
      <c r="S137" s="153" t="s">
        <v>883</v>
      </c>
      <c r="T137" s="153" t="s">
        <v>883</v>
      </c>
      <c r="U137" s="153"/>
      <c r="V137" s="153"/>
      <c r="W137" s="149" t="s">
        <v>884</v>
      </c>
      <c r="X137" s="149" t="s">
        <v>884</v>
      </c>
      <c r="Y137" s="153" t="s">
        <v>816</v>
      </c>
      <c r="Z137" s="153"/>
      <c r="AA137" s="153"/>
      <c r="AB137" s="153"/>
      <c r="AC137" s="153"/>
      <c r="AD137" s="153"/>
      <c r="AE137" s="143">
        <f t="shared" si="4"/>
        <v>30</v>
      </c>
      <c r="AF137" s="143" t="s">
        <v>293</v>
      </c>
      <c r="AG137" s="149" t="s">
        <v>777</v>
      </c>
      <c r="AH137" s="144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56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  <c r="HE137" s="149"/>
      <c r="HF137" s="149"/>
      <c r="HG137" s="149"/>
      <c r="HH137" s="149"/>
      <c r="HI137" s="149"/>
      <c r="HJ137" s="149"/>
      <c r="HK137" s="149"/>
      <c r="HL137" s="149"/>
      <c r="HM137" s="149"/>
      <c r="HN137" s="149"/>
      <c r="HO137" s="149"/>
      <c r="HP137" s="149"/>
      <c r="HQ137" s="149"/>
      <c r="HR137" s="149"/>
      <c r="HS137" s="149"/>
      <c r="HT137" s="149"/>
      <c r="HU137" s="149"/>
      <c r="HV137" s="149"/>
      <c r="HW137" s="149"/>
      <c r="HX137" s="149"/>
      <c r="HY137" s="149"/>
      <c r="HZ137" s="149"/>
      <c r="IA137" s="149"/>
      <c r="IB137" s="149"/>
      <c r="IC137" s="149"/>
      <c r="ID137" s="149"/>
      <c r="IE137" s="149"/>
      <c r="IF137" s="149"/>
      <c r="IG137" s="149"/>
      <c r="IH137" s="149"/>
      <c r="II137" s="149"/>
      <c r="IJ137" s="149"/>
      <c r="IK137" s="149"/>
      <c r="IL137" s="149"/>
      <c r="IM137" s="149"/>
      <c r="IN137" s="149"/>
      <c r="IO137" s="149"/>
      <c r="IP137" s="149"/>
      <c r="IQ137" s="149"/>
    </row>
    <row r="138" s="137" customFormat="1" ht="99.95" customHeight="1" spans="1:251">
      <c r="A138" s="148" t="s">
        <v>885</v>
      </c>
      <c r="B138" s="149">
        <f>VLOOKUP(A138,Sheet1!$A$1:$B$263,2,FALSE)</f>
        <v>24</v>
      </c>
      <c r="C138" s="153"/>
      <c r="D138" s="153"/>
      <c r="E138" s="153" t="s">
        <v>875</v>
      </c>
      <c r="F138" s="153" t="s">
        <v>876</v>
      </c>
      <c r="G138" s="153" t="s">
        <v>886</v>
      </c>
      <c r="H138" s="153" t="s">
        <v>886</v>
      </c>
      <c r="I138" s="153" t="s">
        <v>878</v>
      </c>
      <c r="J138" s="153" t="s">
        <v>879</v>
      </c>
      <c r="K138" s="149" t="s">
        <v>884</v>
      </c>
      <c r="L138" s="149" t="s">
        <v>884</v>
      </c>
      <c r="M138" s="153" t="s">
        <v>887</v>
      </c>
      <c r="N138" s="153" t="s">
        <v>836</v>
      </c>
      <c r="P138" s="153" t="s">
        <v>880</v>
      </c>
      <c r="Q138" s="153" t="s">
        <v>888</v>
      </c>
      <c r="R138" s="153" t="s">
        <v>889</v>
      </c>
      <c r="S138" s="153"/>
      <c r="T138" s="153" t="s">
        <v>890</v>
      </c>
      <c r="U138" s="153"/>
      <c r="V138" s="153"/>
      <c r="W138" s="153"/>
      <c r="Y138" s="153"/>
      <c r="Z138" s="153" t="s">
        <v>816</v>
      </c>
      <c r="AA138" s="153"/>
      <c r="AB138" s="153"/>
      <c r="AC138" s="153"/>
      <c r="AD138" s="153"/>
      <c r="AE138" s="143">
        <f t="shared" si="4"/>
        <v>30</v>
      </c>
      <c r="AF138" s="143" t="s">
        <v>293</v>
      </c>
      <c r="AG138" s="149" t="s">
        <v>777</v>
      </c>
      <c r="AH138" s="144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56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  <c r="HE138" s="149"/>
      <c r="HF138" s="149"/>
      <c r="HG138" s="149"/>
      <c r="HH138" s="149"/>
      <c r="HI138" s="149"/>
      <c r="HJ138" s="149"/>
      <c r="HK138" s="149"/>
      <c r="HL138" s="149"/>
      <c r="HM138" s="149"/>
      <c r="HN138" s="149"/>
      <c r="HO138" s="149"/>
      <c r="HP138" s="149"/>
      <c r="HQ138" s="149"/>
      <c r="HR138" s="149"/>
      <c r="HS138" s="149"/>
      <c r="HT138" s="149"/>
      <c r="HU138" s="149"/>
      <c r="HV138" s="149"/>
      <c r="HW138" s="149"/>
      <c r="HX138" s="149"/>
      <c r="HY138" s="149"/>
      <c r="HZ138" s="149"/>
      <c r="IA138" s="149"/>
      <c r="IB138" s="149"/>
      <c r="IC138" s="149"/>
      <c r="ID138" s="149"/>
      <c r="IE138" s="149"/>
      <c r="IF138" s="149"/>
      <c r="IG138" s="149"/>
      <c r="IH138" s="149"/>
      <c r="II138" s="149"/>
      <c r="IJ138" s="149"/>
      <c r="IK138" s="149"/>
      <c r="IL138" s="149"/>
      <c r="IM138" s="149"/>
      <c r="IN138" s="149"/>
      <c r="IO138" s="149"/>
      <c r="IP138" s="149"/>
      <c r="IQ138" s="149"/>
    </row>
    <row r="139" s="137" customFormat="1" ht="99.95" customHeight="1" spans="1:251">
      <c r="A139" s="148" t="s">
        <v>891</v>
      </c>
      <c r="B139" s="149">
        <f>VLOOKUP(A139,Sheet1!$A$1:$B$263,2,FALSE)</f>
        <v>21</v>
      </c>
      <c r="C139" s="153"/>
      <c r="D139" s="153"/>
      <c r="E139" s="153" t="s">
        <v>892</v>
      </c>
      <c r="F139" s="153" t="s">
        <v>893</v>
      </c>
      <c r="G139" s="153" t="s">
        <v>894</v>
      </c>
      <c r="H139" s="153" t="s">
        <v>895</v>
      </c>
      <c r="I139" s="153"/>
      <c r="J139" s="153"/>
      <c r="K139" s="153"/>
      <c r="L139" s="153"/>
      <c r="M139" s="153" t="s">
        <v>896</v>
      </c>
      <c r="N139" s="153" t="s">
        <v>896</v>
      </c>
      <c r="O139" s="153" t="s">
        <v>897</v>
      </c>
      <c r="P139" s="153" t="s">
        <v>812</v>
      </c>
      <c r="Q139" s="153"/>
      <c r="R139" s="153"/>
      <c r="S139" s="153" t="s">
        <v>898</v>
      </c>
      <c r="T139" s="153" t="s">
        <v>898</v>
      </c>
      <c r="U139" s="153"/>
      <c r="V139" s="153"/>
      <c r="W139" s="153"/>
      <c r="X139" s="153"/>
      <c r="Z139" s="153" t="s">
        <v>899</v>
      </c>
      <c r="AA139" s="153"/>
      <c r="AB139" s="153"/>
      <c r="AC139" s="153" t="s">
        <v>818</v>
      </c>
      <c r="AD139" s="153"/>
      <c r="AE139" s="143">
        <f t="shared" si="4"/>
        <v>24</v>
      </c>
      <c r="AF139" s="143" t="s">
        <v>293</v>
      </c>
      <c r="AG139" s="149" t="s">
        <v>819</v>
      </c>
      <c r="AH139" s="144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56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149"/>
      <c r="IB139" s="149"/>
      <c r="IC139" s="149"/>
      <c r="ID139" s="149"/>
      <c r="IE139" s="149"/>
      <c r="IF139" s="149"/>
      <c r="IG139" s="149"/>
      <c r="IH139" s="149"/>
      <c r="II139" s="149"/>
      <c r="IJ139" s="149"/>
      <c r="IK139" s="149"/>
      <c r="IL139" s="149"/>
      <c r="IM139" s="149"/>
      <c r="IN139" s="149"/>
      <c r="IO139" s="149"/>
      <c r="IP139" s="149"/>
      <c r="IQ139" s="149"/>
    </row>
    <row r="140" s="137" customFormat="1" ht="99.95" customHeight="1" spans="1:251">
      <c r="A140" s="148" t="s">
        <v>900</v>
      </c>
      <c r="B140" s="149">
        <f>VLOOKUP(A140,Sheet1!$A$1:$B$263,2,FALSE)</f>
        <v>42</v>
      </c>
      <c r="C140" s="153" t="s">
        <v>901</v>
      </c>
      <c r="D140" s="153" t="s">
        <v>902</v>
      </c>
      <c r="E140" s="153" t="s">
        <v>903</v>
      </c>
      <c r="F140" s="153"/>
      <c r="G140" s="153" t="s">
        <v>904</v>
      </c>
      <c r="H140" s="153" t="s">
        <v>905</v>
      </c>
      <c r="J140" s="153" t="s">
        <v>906</v>
      </c>
      <c r="K140" s="153" t="s">
        <v>805</v>
      </c>
      <c r="L140" s="153" t="s">
        <v>907</v>
      </c>
      <c r="M140" s="153" t="s">
        <v>907</v>
      </c>
      <c r="O140" s="153"/>
      <c r="P140" s="153" t="s">
        <v>865</v>
      </c>
      <c r="Q140" s="153" t="s">
        <v>825</v>
      </c>
      <c r="R140" s="153" t="s">
        <v>908</v>
      </c>
      <c r="S140" s="153" t="s">
        <v>907</v>
      </c>
      <c r="T140" s="153"/>
      <c r="U140" s="153"/>
      <c r="V140" s="153"/>
      <c r="AA140" s="153" t="s">
        <v>909</v>
      </c>
      <c r="AB140" s="153" t="s">
        <v>910</v>
      </c>
      <c r="AC140" s="153"/>
      <c r="AD140" s="153"/>
      <c r="AE140" s="143">
        <f t="shared" si="4"/>
        <v>30</v>
      </c>
      <c r="AF140" s="143" t="s">
        <v>293</v>
      </c>
      <c r="AG140" s="149" t="s">
        <v>777</v>
      </c>
      <c r="AH140" s="144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56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  <c r="ED140" s="149"/>
      <c r="EE140" s="149"/>
      <c r="EF140" s="149"/>
      <c r="EG140" s="149"/>
      <c r="EH140" s="149"/>
      <c r="EI140" s="149"/>
      <c r="EJ140" s="149"/>
      <c r="EK140" s="149"/>
      <c r="EL140" s="149"/>
      <c r="EM140" s="149"/>
      <c r="EN140" s="149"/>
      <c r="EO140" s="149"/>
      <c r="EP140" s="149"/>
      <c r="EQ140" s="149"/>
      <c r="ER140" s="149"/>
      <c r="ES140" s="149"/>
      <c r="ET140" s="149"/>
      <c r="EU140" s="149"/>
      <c r="EV140" s="149"/>
      <c r="EW140" s="149"/>
      <c r="EX140" s="149"/>
      <c r="EY140" s="149"/>
      <c r="EZ140" s="149"/>
      <c r="FA140" s="149"/>
      <c r="FB140" s="149"/>
      <c r="FC140" s="149"/>
      <c r="FD140" s="149"/>
      <c r="FE140" s="149"/>
      <c r="FF140" s="149"/>
      <c r="FG140" s="149"/>
      <c r="FH140" s="149"/>
      <c r="FI140" s="149"/>
      <c r="FJ140" s="149"/>
      <c r="FK140" s="149"/>
      <c r="FL140" s="149"/>
      <c r="FM140" s="149"/>
      <c r="FN140" s="149"/>
      <c r="FO140" s="149"/>
      <c r="FP140" s="149"/>
      <c r="FQ140" s="149"/>
      <c r="FR140" s="149"/>
      <c r="FS140" s="149"/>
      <c r="FT140" s="149"/>
      <c r="FU140" s="149"/>
      <c r="FV140" s="149"/>
      <c r="FW140" s="149"/>
      <c r="FX140" s="149"/>
      <c r="FY140" s="149"/>
      <c r="FZ140" s="149"/>
      <c r="GA140" s="149"/>
      <c r="GB140" s="149"/>
      <c r="GC140" s="149"/>
      <c r="GD140" s="149"/>
      <c r="GE140" s="149"/>
      <c r="GF140" s="149"/>
      <c r="GG140" s="149"/>
      <c r="GH140" s="149"/>
      <c r="GI140" s="149"/>
      <c r="GJ140" s="149"/>
      <c r="GK140" s="149"/>
      <c r="GL140" s="149"/>
      <c r="GM140" s="149"/>
      <c r="GN140" s="149"/>
      <c r="GO140" s="149"/>
      <c r="GP140" s="149"/>
      <c r="GQ140" s="149"/>
      <c r="GR140" s="149"/>
      <c r="GS140" s="149"/>
      <c r="GT140" s="149"/>
      <c r="GU140" s="149"/>
      <c r="GV140" s="149"/>
      <c r="GW140" s="149"/>
      <c r="GX140" s="149"/>
      <c r="GY140" s="149"/>
      <c r="GZ140" s="149"/>
      <c r="HA140" s="149"/>
      <c r="HB140" s="149"/>
      <c r="HC140" s="149"/>
      <c r="HD140" s="149"/>
      <c r="HE140" s="149"/>
      <c r="HF140" s="149"/>
      <c r="HG140" s="149"/>
      <c r="HH140" s="149"/>
      <c r="HI140" s="149"/>
      <c r="HJ140" s="149"/>
      <c r="HK140" s="149"/>
      <c r="HL140" s="149"/>
      <c r="HM140" s="149"/>
      <c r="HN140" s="149"/>
      <c r="HO140" s="149"/>
      <c r="HP140" s="149"/>
      <c r="HQ140" s="149"/>
      <c r="HR140" s="149"/>
      <c r="HS140" s="149"/>
      <c r="HT140" s="149"/>
      <c r="HU140" s="149"/>
      <c r="HV140" s="149"/>
      <c r="HW140" s="149"/>
      <c r="HX140" s="149"/>
      <c r="HY140" s="149"/>
      <c r="HZ140" s="149"/>
      <c r="IA140" s="149"/>
      <c r="IB140" s="149"/>
      <c r="IC140" s="149"/>
      <c r="ID140" s="149"/>
      <c r="IE140" s="149"/>
      <c r="IF140" s="149"/>
      <c r="IG140" s="149"/>
      <c r="IH140" s="149"/>
      <c r="II140" s="149"/>
      <c r="IJ140" s="149"/>
      <c r="IK140" s="149"/>
      <c r="IL140" s="149"/>
      <c r="IM140" s="149"/>
      <c r="IN140" s="149"/>
      <c r="IO140" s="149"/>
      <c r="IP140" s="149"/>
      <c r="IQ140" s="149"/>
    </row>
    <row r="141" s="137" customFormat="1" ht="99.95" customHeight="1" spans="1:251">
      <c r="A141" s="148" t="s">
        <v>911</v>
      </c>
      <c r="B141" s="149">
        <f>VLOOKUP(A141,Sheet1!$A$1:$B$263,2,FALSE)</f>
        <v>32</v>
      </c>
      <c r="C141" s="153" t="s">
        <v>901</v>
      </c>
      <c r="D141" s="153"/>
      <c r="E141" s="153" t="s">
        <v>903</v>
      </c>
      <c r="F141" s="153" t="s">
        <v>912</v>
      </c>
      <c r="G141" s="153" t="s">
        <v>905</v>
      </c>
      <c r="H141" s="153" t="s">
        <v>904</v>
      </c>
      <c r="I141" s="153" t="s">
        <v>913</v>
      </c>
      <c r="K141" s="153" t="s">
        <v>907</v>
      </c>
      <c r="L141" s="153"/>
      <c r="M141" s="153" t="s">
        <v>914</v>
      </c>
      <c r="N141" s="153" t="s">
        <v>915</v>
      </c>
      <c r="O141" s="153" t="s">
        <v>800</v>
      </c>
      <c r="P141" s="153" t="s">
        <v>865</v>
      </c>
      <c r="Q141" s="153" t="s">
        <v>908</v>
      </c>
      <c r="R141" s="153"/>
      <c r="S141" s="153"/>
      <c r="T141" s="153" t="s">
        <v>907</v>
      </c>
      <c r="U141" s="153"/>
      <c r="V141" s="153"/>
      <c r="Y141" s="153"/>
      <c r="Z141" s="153"/>
      <c r="AA141" s="153" t="s">
        <v>909</v>
      </c>
      <c r="AB141" s="153" t="s">
        <v>910</v>
      </c>
      <c r="AE141" s="143">
        <f>2*COUNTA(C141:AC141)</f>
        <v>30</v>
      </c>
      <c r="AF141" s="143" t="s">
        <v>293</v>
      </c>
      <c r="AG141" s="149" t="s">
        <v>777</v>
      </c>
      <c r="AH141" s="144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56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  <c r="ED141" s="149"/>
      <c r="EE141" s="149"/>
      <c r="EF141" s="149"/>
      <c r="EG141" s="149"/>
      <c r="EH141" s="149"/>
      <c r="EI141" s="149"/>
      <c r="EJ141" s="149"/>
      <c r="EK141" s="149"/>
      <c r="EL141" s="149"/>
      <c r="EM141" s="149"/>
      <c r="EN141" s="149"/>
      <c r="EO141" s="149"/>
      <c r="EP141" s="149"/>
      <c r="EQ141" s="149"/>
      <c r="ER141" s="149"/>
      <c r="ES141" s="149"/>
      <c r="ET141" s="149"/>
      <c r="EU141" s="149"/>
      <c r="EV141" s="149"/>
      <c r="EW141" s="149"/>
      <c r="EX141" s="149"/>
      <c r="EY141" s="149"/>
      <c r="EZ141" s="149"/>
      <c r="FA141" s="149"/>
      <c r="FB141" s="149"/>
      <c r="FC141" s="149"/>
      <c r="FD141" s="149"/>
      <c r="FE141" s="149"/>
      <c r="FF141" s="149"/>
      <c r="FG141" s="149"/>
      <c r="FH141" s="149"/>
      <c r="FI141" s="149"/>
      <c r="FJ141" s="149"/>
      <c r="FK141" s="149"/>
      <c r="FL141" s="149"/>
      <c r="FM141" s="149"/>
      <c r="FN141" s="149"/>
      <c r="FO141" s="149"/>
      <c r="FP141" s="149"/>
      <c r="FQ141" s="149"/>
      <c r="FR141" s="149"/>
      <c r="FS141" s="149"/>
      <c r="FT141" s="149"/>
      <c r="FU141" s="149"/>
      <c r="FV141" s="149"/>
      <c r="FW141" s="149"/>
      <c r="FX141" s="149"/>
      <c r="FY141" s="149"/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  <c r="GZ141" s="149"/>
      <c r="HA141" s="149"/>
      <c r="HB141" s="149"/>
      <c r="HC141" s="149"/>
      <c r="HD141" s="149"/>
      <c r="HE141" s="149"/>
      <c r="HF141" s="149"/>
      <c r="HG141" s="149"/>
      <c r="HH141" s="149"/>
      <c r="HI141" s="149"/>
      <c r="HJ141" s="149"/>
      <c r="HK141" s="149"/>
      <c r="HL141" s="149"/>
      <c r="HM141" s="149"/>
      <c r="HN141" s="149"/>
      <c r="HO141" s="149"/>
      <c r="HP141" s="149"/>
      <c r="HQ141" s="149"/>
      <c r="HR141" s="149"/>
      <c r="HS141" s="149"/>
      <c r="HT141" s="149"/>
      <c r="HU141" s="149"/>
      <c r="HV141" s="149"/>
      <c r="HW141" s="149"/>
      <c r="HX141" s="149"/>
      <c r="HY141" s="149"/>
      <c r="HZ141" s="149"/>
      <c r="IA141" s="149"/>
      <c r="IB141" s="149"/>
      <c r="IC141" s="149"/>
      <c r="ID141" s="149"/>
      <c r="IE141" s="149"/>
      <c r="IF141" s="149"/>
      <c r="IG141" s="149"/>
      <c r="IH141" s="149"/>
      <c r="II141" s="149"/>
      <c r="IJ141" s="149"/>
      <c r="IK141" s="149"/>
      <c r="IL141" s="149"/>
      <c r="IM141" s="149"/>
      <c r="IN141" s="149"/>
      <c r="IO141" s="149"/>
      <c r="IP141" s="149"/>
      <c r="IQ141" s="149"/>
    </row>
    <row r="142" s="137" customFormat="1" ht="99.95" customHeight="1" spans="1:251">
      <c r="A142" s="148" t="s">
        <v>916</v>
      </c>
      <c r="B142" s="149">
        <f>VLOOKUP(A142,Sheet1!$A$1:$B$263,2,FALSE)</f>
        <v>20</v>
      </c>
      <c r="C142" s="153"/>
      <c r="D142" s="153" t="s">
        <v>917</v>
      </c>
      <c r="E142" s="153" t="s">
        <v>912</v>
      </c>
      <c r="G142" s="153" t="s">
        <v>918</v>
      </c>
      <c r="H142" s="153"/>
      <c r="I142" s="153" t="s">
        <v>913</v>
      </c>
      <c r="K142" s="153" t="s">
        <v>907</v>
      </c>
      <c r="L142" s="153"/>
      <c r="M142" s="153" t="s">
        <v>915</v>
      </c>
      <c r="N142" s="153" t="s">
        <v>919</v>
      </c>
      <c r="O142" s="153" t="s">
        <v>920</v>
      </c>
      <c r="Q142" s="153" t="s">
        <v>921</v>
      </c>
      <c r="R142" s="153" t="s">
        <v>922</v>
      </c>
      <c r="S142" s="153" t="s">
        <v>890</v>
      </c>
      <c r="T142" s="153" t="s">
        <v>907</v>
      </c>
      <c r="U142" s="153"/>
      <c r="V142" s="153"/>
      <c r="Y142" s="153"/>
      <c r="Z142" s="153"/>
      <c r="AA142" s="153"/>
      <c r="AB142" s="153" t="s">
        <v>910</v>
      </c>
      <c r="AE142" s="143">
        <f>2*COUNTA(C142:AC142)</f>
        <v>26</v>
      </c>
      <c r="AF142" s="143" t="s">
        <v>293</v>
      </c>
      <c r="AG142" s="149" t="s">
        <v>777</v>
      </c>
      <c r="AH142" s="144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56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149"/>
      <c r="EF142" s="149"/>
      <c r="EG142" s="149"/>
      <c r="EH142" s="149"/>
      <c r="EI142" s="149"/>
      <c r="EJ142" s="149"/>
      <c r="EK142" s="149"/>
      <c r="EL142" s="149"/>
      <c r="EM142" s="149"/>
      <c r="EN142" s="149"/>
      <c r="EO142" s="149"/>
      <c r="EP142" s="149"/>
      <c r="EQ142" s="149"/>
      <c r="ER142" s="149"/>
      <c r="ES142" s="149"/>
      <c r="ET142" s="149"/>
      <c r="EU142" s="149"/>
      <c r="EV142" s="149"/>
      <c r="EW142" s="149"/>
      <c r="EX142" s="149"/>
      <c r="EY142" s="149"/>
      <c r="EZ142" s="149"/>
      <c r="FA142" s="149"/>
      <c r="FB142" s="149"/>
      <c r="FC142" s="149"/>
      <c r="FD142" s="149"/>
      <c r="FE142" s="149"/>
      <c r="FF142" s="149"/>
      <c r="FG142" s="149"/>
      <c r="FH142" s="149"/>
      <c r="FI142" s="149"/>
      <c r="FJ142" s="149"/>
      <c r="FK142" s="149"/>
      <c r="FL142" s="149"/>
      <c r="FM142" s="149"/>
      <c r="FN142" s="149"/>
      <c r="FO142" s="149"/>
      <c r="FP142" s="149"/>
      <c r="FQ142" s="149"/>
      <c r="FR142" s="149"/>
      <c r="FS142" s="149"/>
      <c r="FT142" s="149"/>
      <c r="FU142" s="149"/>
      <c r="FV142" s="149"/>
      <c r="FW142" s="149"/>
      <c r="FX142" s="149"/>
      <c r="FY142" s="149"/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  <c r="GZ142" s="149"/>
      <c r="HA142" s="149"/>
      <c r="HB142" s="149"/>
      <c r="HC142" s="149"/>
      <c r="HD142" s="149"/>
      <c r="HE142" s="149"/>
      <c r="HF142" s="149"/>
      <c r="HG142" s="149"/>
      <c r="HH142" s="149"/>
      <c r="HI142" s="149"/>
      <c r="HJ142" s="149"/>
      <c r="HK142" s="149"/>
      <c r="HL142" s="149"/>
      <c r="HM142" s="149"/>
      <c r="HN142" s="149"/>
      <c r="HO142" s="149"/>
      <c r="HP142" s="149"/>
      <c r="HQ142" s="149"/>
      <c r="HR142" s="149"/>
      <c r="HS142" s="149"/>
      <c r="HT142" s="149"/>
      <c r="HU142" s="149"/>
      <c r="HV142" s="149"/>
      <c r="HW142" s="149"/>
      <c r="HX142" s="149"/>
      <c r="HY142" s="149"/>
      <c r="HZ142" s="149"/>
      <c r="IA142" s="149"/>
      <c r="IB142" s="149"/>
      <c r="IC142" s="149"/>
      <c r="ID142" s="149"/>
      <c r="IE142" s="149"/>
      <c r="IF142" s="149"/>
      <c r="IG142" s="149"/>
      <c r="IH142" s="149"/>
      <c r="II142" s="149"/>
      <c r="IJ142" s="149"/>
      <c r="IK142" s="149"/>
      <c r="IL142" s="149"/>
      <c r="IM142" s="149"/>
      <c r="IN142" s="149"/>
      <c r="IO142" s="149"/>
      <c r="IP142" s="149"/>
      <c r="IQ142" s="149"/>
    </row>
    <row r="143" s="137" customFormat="1" ht="99.95" customHeight="1" spans="1:251">
      <c r="A143" s="148" t="s">
        <v>923</v>
      </c>
      <c r="B143" s="149">
        <f>VLOOKUP(A143,Sheet1!$A$1:$B$263,2,FALSE)</f>
        <v>45</v>
      </c>
      <c r="C143" s="153"/>
      <c r="D143" s="153"/>
      <c r="E143" s="153" t="s">
        <v>924</v>
      </c>
      <c r="F143" s="153" t="s">
        <v>925</v>
      </c>
      <c r="G143" s="153" t="s">
        <v>926</v>
      </c>
      <c r="I143" s="153" t="s">
        <v>927</v>
      </c>
      <c r="J143" s="153" t="s">
        <v>928</v>
      </c>
      <c r="K143" s="153"/>
      <c r="L143" s="153" t="s">
        <v>919</v>
      </c>
      <c r="M143" s="153" t="s">
        <v>929</v>
      </c>
      <c r="N143" s="153" t="s">
        <v>929</v>
      </c>
      <c r="O143" s="153" t="s">
        <v>930</v>
      </c>
      <c r="Q143" s="153" t="s">
        <v>931</v>
      </c>
      <c r="S143" s="153" t="s">
        <v>932</v>
      </c>
      <c r="U143" s="153"/>
      <c r="V143" s="153"/>
      <c r="W143" s="153"/>
      <c r="X143" s="153" t="s">
        <v>817</v>
      </c>
      <c r="Y143" s="153"/>
      <c r="Z143" s="153"/>
      <c r="AA143" s="153"/>
      <c r="AB143" s="153"/>
      <c r="AC143" s="153"/>
      <c r="AD143" s="153" t="s">
        <v>818</v>
      </c>
      <c r="AE143" s="143">
        <f t="shared" si="4"/>
        <v>26</v>
      </c>
      <c r="AF143" s="143" t="s">
        <v>293</v>
      </c>
      <c r="AG143" s="149" t="s">
        <v>819</v>
      </c>
      <c r="AH143" s="144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56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  <c r="HB143" s="149"/>
      <c r="HC143" s="149"/>
      <c r="HD143" s="149"/>
      <c r="HE143" s="149"/>
      <c r="HF143" s="149"/>
      <c r="HG143" s="149"/>
      <c r="HH143" s="149"/>
      <c r="HI143" s="149"/>
      <c r="HJ143" s="149"/>
      <c r="HK143" s="149"/>
      <c r="HL143" s="149"/>
      <c r="HM143" s="149"/>
      <c r="HN143" s="149"/>
      <c r="HO143" s="149"/>
      <c r="HP143" s="149"/>
      <c r="HQ143" s="149"/>
      <c r="HR143" s="149"/>
      <c r="HS143" s="149"/>
      <c r="HT143" s="149"/>
      <c r="HU143" s="149"/>
      <c r="HV143" s="149"/>
      <c r="HW143" s="149"/>
      <c r="HX143" s="149"/>
      <c r="HY143" s="149"/>
      <c r="HZ143" s="149"/>
      <c r="IA143" s="149"/>
      <c r="IB143" s="149"/>
      <c r="IC143" s="149"/>
      <c r="ID143" s="149"/>
      <c r="IE143" s="149"/>
      <c r="IF143" s="149"/>
      <c r="IG143" s="149"/>
      <c r="IH143" s="149"/>
      <c r="II143" s="149"/>
      <c r="IJ143" s="149"/>
      <c r="IK143" s="149"/>
      <c r="IL143" s="149"/>
      <c r="IM143" s="149"/>
      <c r="IN143" s="149"/>
      <c r="IO143" s="149"/>
      <c r="IP143" s="149"/>
      <c r="IQ143" s="149"/>
    </row>
    <row r="144" s="137" customFormat="1" ht="99.95" customHeight="1" spans="1:251">
      <c r="A144" s="148" t="s">
        <v>933</v>
      </c>
      <c r="B144" s="149">
        <f>VLOOKUP(A144,Sheet1!$A$1:$B$263,2,FALSE)</f>
        <v>21</v>
      </c>
      <c r="C144" s="153"/>
      <c r="D144" s="153" t="s">
        <v>228</v>
      </c>
      <c r="E144" s="153" t="s">
        <v>934</v>
      </c>
      <c r="F144" s="153" t="s">
        <v>934</v>
      </c>
      <c r="G144" s="153"/>
      <c r="H144" s="153" t="s">
        <v>935</v>
      </c>
      <c r="I144" s="153" t="s">
        <v>878</v>
      </c>
      <c r="J144" s="153" t="s">
        <v>936</v>
      </c>
      <c r="K144" s="153" t="s">
        <v>896</v>
      </c>
      <c r="L144" s="153" t="s">
        <v>937</v>
      </c>
      <c r="N144" s="153" t="s">
        <v>836</v>
      </c>
      <c r="Q144" s="153" t="s">
        <v>938</v>
      </c>
      <c r="R144" s="153" t="s">
        <v>935</v>
      </c>
      <c r="S144" s="153" t="s">
        <v>231</v>
      </c>
      <c r="U144" s="153"/>
      <c r="V144" s="153"/>
      <c r="W144" s="153" t="s">
        <v>939</v>
      </c>
      <c r="Y144" s="149" t="s">
        <v>884</v>
      </c>
      <c r="Z144" s="149" t="s">
        <v>884</v>
      </c>
      <c r="AA144" s="153"/>
      <c r="AB144" s="153"/>
      <c r="AC144" s="153"/>
      <c r="AD144" s="153"/>
      <c r="AE144" s="143">
        <f t="shared" si="4"/>
        <v>30</v>
      </c>
      <c r="AF144" s="143" t="s">
        <v>293</v>
      </c>
      <c r="AG144" s="149" t="s">
        <v>777</v>
      </c>
      <c r="AH144" s="144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56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  <c r="IE144" s="149"/>
      <c r="IF144" s="149"/>
      <c r="IG144" s="149"/>
      <c r="IH144" s="149"/>
      <c r="II144" s="149"/>
      <c r="IJ144" s="149"/>
      <c r="IK144" s="149"/>
      <c r="IL144" s="149"/>
      <c r="IM144" s="149"/>
      <c r="IN144" s="149"/>
      <c r="IO144" s="149"/>
      <c r="IP144" s="149"/>
      <c r="IQ144" s="149"/>
    </row>
    <row r="145" s="137" customFormat="1" ht="99.95" customHeight="1" spans="1:251">
      <c r="A145" s="148" t="s">
        <v>940</v>
      </c>
      <c r="B145" s="149">
        <f>VLOOKUP(A145,Sheet1!$A$1:$B$263,2,FALSE)</f>
        <v>24</v>
      </c>
      <c r="C145" s="153" t="s">
        <v>941</v>
      </c>
      <c r="D145" s="153" t="s">
        <v>941</v>
      </c>
      <c r="E145" s="153" t="s">
        <v>912</v>
      </c>
      <c r="F145" s="153"/>
      <c r="G145" s="153" t="s">
        <v>918</v>
      </c>
      <c r="H145" s="153"/>
      <c r="I145" s="153" t="s">
        <v>942</v>
      </c>
      <c r="K145" s="153"/>
      <c r="L145" s="153" t="s">
        <v>943</v>
      </c>
      <c r="M145" s="153" t="s">
        <v>915</v>
      </c>
      <c r="N145" s="153" t="s">
        <v>919</v>
      </c>
      <c r="O145" s="153" t="s">
        <v>920</v>
      </c>
      <c r="P145" s="153"/>
      <c r="Q145" s="153"/>
      <c r="R145" s="153"/>
      <c r="S145" s="153" t="s">
        <v>944</v>
      </c>
      <c r="T145" s="153" t="s">
        <v>944</v>
      </c>
      <c r="U145" s="153"/>
      <c r="V145" s="153"/>
      <c r="X145" s="153" t="s">
        <v>939</v>
      </c>
      <c r="AA145" s="153"/>
      <c r="AB145" s="153"/>
      <c r="AC145" s="153"/>
      <c r="AD145" s="153"/>
      <c r="AE145" s="143">
        <f t="shared" si="4"/>
        <v>24</v>
      </c>
      <c r="AF145" s="143" t="s">
        <v>293</v>
      </c>
      <c r="AG145" s="149" t="s">
        <v>777</v>
      </c>
      <c r="AH145" s="144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56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  <c r="BM145" s="149"/>
      <c r="BN145" s="149"/>
      <c r="BO145" s="149"/>
      <c r="BP145" s="149"/>
      <c r="BQ145" s="149"/>
      <c r="BR145" s="149"/>
      <c r="BS145" s="149"/>
      <c r="BT145" s="149"/>
      <c r="BU145" s="149"/>
      <c r="BV145" s="149"/>
      <c r="BW145" s="149"/>
      <c r="BX145" s="149"/>
      <c r="BY145" s="149"/>
      <c r="BZ145" s="149"/>
      <c r="CA145" s="14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  <c r="DV145" s="149"/>
      <c r="DW145" s="149"/>
      <c r="DX145" s="149"/>
      <c r="DY145" s="149"/>
      <c r="DZ145" s="149"/>
      <c r="EA145" s="149"/>
      <c r="EB145" s="149"/>
      <c r="EC145" s="149"/>
      <c r="ED145" s="149"/>
      <c r="EE145" s="149"/>
      <c r="EF145" s="149"/>
      <c r="EG145" s="149"/>
      <c r="EH145" s="149"/>
      <c r="EI145" s="149"/>
      <c r="EJ145" s="149"/>
      <c r="EK145" s="149"/>
      <c r="EL145" s="149"/>
      <c r="EM145" s="149"/>
      <c r="EN145" s="149"/>
      <c r="EO145" s="149"/>
      <c r="EP145" s="149"/>
      <c r="EQ145" s="149"/>
      <c r="ER145" s="149"/>
      <c r="ES145" s="149"/>
      <c r="ET145" s="149"/>
      <c r="EU145" s="149"/>
      <c r="EV145" s="149"/>
      <c r="EW145" s="149"/>
      <c r="EX145" s="149"/>
      <c r="EY145" s="149"/>
      <c r="EZ145" s="149"/>
      <c r="FA145" s="149"/>
      <c r="FB145" s="149"/>
      <c r="FC145" s="149"/>
      <c r="FD145" s="149"/>
      <c r="FE145" s="149"/>
      <c r="FF145" s="149"/>
      <c r="FG145" s="149"/>
      <c r="FH145" s="149"/>
      <c r="FI145" s="149"/>
      <c r="FJ145" s="149"/>
      <c r="FK145" s="149"/>
      <c r="FL145" s="149"/>
      <c r="FM145" s="149"/>
      <c r="FN145" s="149"/>
      <c r="FO145" s="149"/>
      <c r="FP145" s="149"/>
      <c r="FQ145" s="149"/>
      <c r="FR145" s="149"/>
      <c r="FS145" s="149"/>
      <c r="FT145" s="149"/>
      <c r="FU145" s="149"/>
      <c r="FV145" s="149"/>
      <c r="FW145" s="149"/>
      <c r="FX145" s="149"/>
      <c r="FY145" s="149"/>
      <c r="FZ145" s="149"/>
      <c r="GA145" s="149"/>
      <c r="GB145" s="149"/>
      <c r="GC145" s="149"/>
      <c r="GD145" s="149"/>
      <c r="GE145" s="149"/>
      <c r="GF145" s="149"/>
      <c r="GG145" s="149"/>
      <c r="GH145" s="149"/>
      <c r="GI145" s="149"/>
      <c r="GJ145" s="149"/>
      <c r="GK145" s="149"/>
      <c r="GL145" s="149"/>
      <c r="GM145" s="149"/>
      <c r="GN145" s="149"/>
      <c r="GO145" s="149"/>
      <c r="GP145" s="149"/>
      <c r="GQ145" s="149"/>
      <c r="GR145" s="149"/>
      <c r="GS145" s="149"/>
      <c r="GT145" s="149"/>
      <c r="GU145" s="149"/>
      <c r="GV145" s="149"/>
      <c r="GW145" s="149"/>
      <c r="GX145" s="149"/>
      <c r="GY145" s="149"/>
      <c r="GZ145" s="149"/>
      <c r="HA145" s="149"/>
      <c r="HB145" s="149"/>
      <c r="HC145" s="149"/>
      <c r="HD145" s="149"/>
      <c r="HE145" s="149"/>
      <c r="HF145" s="149"/>
      <c r="HG145" s="149"/>
      <c r="HH145" s="149"/>
      <c r="HI145" s="149"/>
      <c r="HJ145" s="149"/>
      <c r="HK145" s="149"/>
      <c r="HL145" s="149"/>
      <c r="HM145" s="149"/>
      <c r="HN145" s="149"/>
      <c r="HO145" s="149"/>
      <c r="HP145" s="149"/>
      <c r="HQ145" s="149"/>
      <c r="HR145" s="149"/>
      <c r="HS145" s="149"/>
      <c r="HT145" s="149"/>
      <c r="HU145" s="149"/>
      <c r="HV145" s="149"/>
      <c r="HW145" s="149"/>
      <c r="HX145" s="149"/>
      <c r="HY145" s="149"/>
      <c r="HZ145" s="149"/>
      <c r="IA145" s="149"/>
      <c r="IB145" s="149"/>
      <c r="IC145" s="149"/>
      <c r="ID145" s="149"/>
      <c r="IE145" s="149"/>
      <c r="IF145" s="149"/>
      <c r="IG145" s="149"/>
      <c r="IH145" s="149"/>
      <c r="II145" s="149"/>
      <c r="IJ145" s="149"/>
      <c r="IK145" s="149"/>
      <c r="IL145" s="149"/>
      <c r="IM145" s="149"/>
      <c r="IN145" s="149"/>
      <c r="IO145" s="149"/>
      <c r="IP145" s="149"/>
      <c r="IQ145" s="149"/>
    </row>
    <row r="146" s="137" customFormat="1" ht="99.95" customHeight="1" spans="1:251">
      <c r="A146" s="148" t="s">
        <v>945</v>
      </c>
      <c r="B146" s="149">
        <f>VLOOKUP(A146,Sheet1!$A$1:$B$263,2,FALSE)</f>
        <v>64</v>
      </c>
      <c r="D146" s="153" t="s">
        <v>803</v>
      </c>
      <c r="E146" s="153" t="s">
        <v>946</v>
      </c>
      <c r="F146" s="153"/>
      <c r="G146" s="153" t="s">
        <v>947</v>
      </c>
      <c r="H146" s="153" t="s">
        <v>947</v>
      </c>
      <c r="I146" s="153" t="s">
        <v>948</v>
      </c>
      <c r="J146" s="153" t="s">
        <v>835</v>
      </c>
      <c r="N146" s="153" t="s">
        <v>949</v>
      </c>
      <c r="O146" s="153"/>
      <c r="P146" s="153" t="s">
        <v>950</v>
      </c>
      <c r="Q146" s="149" t="s">
        <v>618</v>
      </c>
      <c r="R146" s="153" t="s">
        <v>951</v>
      </c>
      <c r="S146" s="153"/>
      <c r="U146" s="153"/>
      <c r="V146" s="153"/>
      <c r="W146" s="153"/>
      <c r="X146" s="153" t="s">
        <v>939</v>
      </c>
      <c r="AA146" s="153"/>
      <c r="AB146" s="153"/>
      <c r="AC146" s="153"/>
      <c r="AD146" s="153"/>
      <c r="AE146" s="143">
        <f>2*COUNTA(D146:AD146)</f>
        <v>22</v>
      </c>
      <c r="AF146" s="143" t="s">
        <v>293</v>
      </c>
      <c r="AG146" s="149" t="s">
        <v>777</v>
      </c>
      <c r="AH146" s="144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56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  <c r="HE146" s="149"/>
      <c r="HF146" s="149"/>
      <c r="HG146" s="149"/>
      <c r="HH146" s="149"/>
      <c r="HI146" s="149"/>
      <c r="HJ146" s="149"/>
      <c r="HK146" s="149"/>
      <c r="HL146" s="149"/>
      <c r="HM146" s="149"/>
      <c r="HN146" s="149"/>
      <c r="HO146" s="149"/>
      <c r="HP146" s="149"/>
      <c r="HQ146" s="149"/>
      <c r="HR146" s="149"/>
      <c r="HS146" s="149"/>
      <c r="HT146" s="149"/>
      <c r="HU146" s="149"/>
      <c r="HV146" s="149"/>
      <c r="HW146" s="149"/>
      <c r="HX146" s="149"/>
      <c r="HY146" s="149"/>
      <c r="HZ146" s="149"/>
      <c r="IA146" s="149"/>
      <c r="IB146" s="149"/>
      <c r="IC146" s="149"/>
      <c r="ID146" s="149"/>
      <c r="IE146" s="149"/>
      <c r="IF146" s="149"/>
      <c r="IG146" s="149"/>
      <c r="IH146" s="149"/>
      <c r="II146" s="149"/>
      <c r="IJ146" s="149"/>
      <c r="IK146" s="149"/>
      <c r="IL146" s="149"/>
      <c r="IM146" s="149"/>
      <c r="IN146" s="149"/>
      <c r="IO146" s="149"/>
      <c r="IP146" s="149"/>
      <c r="IQ146" s="149"/>
    </row>
    <row r="147" s="137" customFormat="1" ht="99.95" customHeight="1" spans="1:251">
      <c r="A147" s="148" t="s">
        <v>952</v>
      </c>
      <c r="B147" s="149" t="e">
        <f>VLOOKUP(A147,Sheet1!$A$1:$B$263,2,FALSE)</f>
        <v>#N/A</v>
      </c>
      <c r="C147" s="153" t="s">
        <v>947</v>
      </c>
      <c r="D147" s="153" t="s">
        <v>947</v>
      </c>
      <c r="F147" s="153" t="s">
        <v>946</v>
      </c>
      <c r="G147" s="153" t="s">
        <v>953</v>
      </c>
      <c r="I147" s="153" t="s">
        <v>948</v>
      </c>
      <c r="L147" s="153"/>
      <c r="M147" s="153" t="s">
        <v>949</v>
      </c>
      <c r="N147" s="153" t="s">
        <v>803</v>
      </c>
      <c r="P147" s="153"/>
      <c r="Q147" s="153" t="s">
        <v>950</v>
      </c>
      <c r="R147" s="153" t="s">
        <v>951</v>
      </c>
      <c r="S147" s="153" t="s">
        <v>954</v>
      </c>
      <c r="U147" s="153"/>
      <c r="V147" s="153"/>
      <c r="W147" s="153"/>
      <c r="X147" s="153" t="s">
        <v>939</v>
      </c>
      <c r="Z147" s="153"/>
      <c r="AC147" s="153"/>
      <c r="AD147" s="153"/>
      <c r="AE147" s="143">
        <f t="shared" si="4"/>
        <v>22</v>
      </c>
      <c r="AF147" s="143" t="s">
        <v>293</v>
      </c>
      <c r="AG147" s="149" t="s">
        <v>777</v>
      </c>
      <c r="AH147" s="144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56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9"/>
      <c r="EE147" s="149"/>
      <c r="EF147" s="149"/>
      <c r="EG147" s="149"/>
      <c r="EH147" s="149"/>
      <c r="EI147" s="149"/>
      <c r="EJ147" s="149"/>
      <c r="EK147" s="149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49"/>
      <c r="EV147" s="149"/>
      <c r="EW147" s="149"/>
      <c r="EX147" s="149"/>
      <c r="EY147" s="149"/>
      <c r="EZ147" s="149"/>
      <c r="FA147" s="149"/>
      <c r="FB147" s="149"/>
      <c r="FC147" s="149"/>
      <c r="FD147" s="149"/>
      <c r="FE147" s="149"/>
      <c r="FF147" s="149"/>
      <c r="FG147" s="149"/>
      <c r="FH147" s="149"/>
      <c r="FI147" s="149"/>
      <c r="FJ147" s="149"/>
      <c r="FK147" s="149"/>
      <c r="FL147" s="149"/>
      <c r="FM147" s="149"/>
      <c r="FN147" s="149"/>
      <c r="FO147" s="149"/>
      <c r="FP147" s="149"/>
      <c r="FQ147" s="149"/>
      <c r="FR147" s="149"/>
      <c r="FS147" s="149"/>
      <c r="FT147" s="149"/>
      <c r="FU147" s="149"/>
      <c r="FV147" s="149"/>
      <c r="FW147" s="149"/>
      <c r="FX147" s="149"/>
      <c r="FY147" s="149"/>
      <c r="FZ147" s="149"/>
      <c r="GA147" s="149"/>
      <c r="GB147" s="149"/>
      <c r="GC147" s="149"/>
      <c r="GD147" s="149"/>
      <c r="GE147" s="149"/>
      <c r="GF147" s="149"/>
      <c r="GG147" s="149"/>
      <c r="GH147" s="149"/>
      <c r="GI147" s="149"/>
      <c r="GJ147" s="149"/>
      <c r="GK147" s="149"/>
      <c r="GL147" s="149"/>
      <c r="GM147" s="149"/>
      <c r="GN147" s="149"/>
      <c r="GO147" s="149"/>
      <c r="GP147" s="149"/>
      <c r="GQ147" s="149"/>
      <c r="GR147" s="149"/>
      <c r="GS147" s="149"/>
      <c r="GT147" s="149"/>
      <c r="GU147" s="149"/>
      <c r="GV147" s="149"/>
      <c r="GW147" s="149"/>
      <c r="GX147" s="149"/>
      <c r="GY147" s="149"/>
      <c r="GZ147" s="149"/>
      <c r="HA147" s="149"/>
      <c r="HB147" s="149"/>
      <c r="HC147" s="149"/>
      <c r="HD147" s="149"/>
      <c r="HE147" s="149"/>
      <c r="HF147" s="149"/>
      <c r="HG147" s="149"/>
      <c r="HH147" s="149"/>
      <c r="HI147" s="149"/>
      <c r="HJ147" s="149"/>
      <c r="HK147" s="149"/>
      <c r="HL147" s="149"/>
      <c r="HM147" s="149"/>
      <c r="HN147" s="149"/>
      <c r="HO147" s="149"/>
      <c r="HP147" s="149"/>
      <c r="HQ147" s="149"/>
      <c r="HR147" s="149"/>
      <c r="HS147" s="149"/>
      <c r="HT147" s="149"/>
      <c r="HU147" s="149"/>
      <c r="HV147" s="149"/>
      <c r="HW147" s="149"/>
      <c r="HX147" s="149"/>
      <c r="HY147" s="149"/>
      <c r="HZ147" s="149"/>
      <c r="IA147" s="149"/>
      <c r="IB147" s="149"/>
      <c r="IC147" s="149"/>
      <c r="ID147" s="149"/>
      <c r="IE147" s="149"/>
      <c r="IF147" s="149"/>
      <c r="IG147" s="149"/>
      <c r="IH147" s="149"/>
      <c r="II147" s="149"/>
      <c r="IJ147" s="149"/>
      <c r="IK147" s="149"/>
      <c r="IL147" s="149"/>
      <c r="IM147" s="149"/>
      <c r="IN147" s="149"/>
      <c r="IO147" s="149"/>
      <c r="IP147" s="149"/>
      <c r="IQ147" s="149"/>
    </row>
    <row r="148" s="137" customFormat="1" ht="99.95" customHeight="1" spans="1:251">
      <c r="A148" s="148" t="s">
        <v>955</v>
      </c>
      <c r="B148" s="149">
        <f>VLOOKUP(A148,Sheet1!$A$1:$B$263,2,FALSE)</f>
        <v>40</v>
      </c>
      <c r="C148" s="153" t="s">
        <v>956</v>
      </c>
      <c r="D148" s="153" t="s">
        <v>957</v>
      </c>
      <c r="F148" s="153" t="s">
        <v>958</v>
      </c>
      <c r="G148" s="153" t="s">
        <v>877</v>
      </c>
      <c r="H148" s="153" t="s">
        <v>959</v>
      </c>
      <c r="I148" s="153" t="s">
        <v>960</v>
      </c>
      <c r="J148" s="153" t="s">
        <v>960</v>
      </c>
      <c r="K148" s="153" t="s">
        <v>961</v>
      </c>
      <c r="M148" s="153" t="s">
        <v>962</v>
      </c>
      <c r="N148" s="153" t="s">
        <v>962</v>
      </c>
      <c r="Q148" s="153" t="s">
        <v>963</v>
      </c>
      <c r="R148" s="153"/>
      <c r="S148" s="153" t="s">
        <v>964</v>
      </c>
      <c r="T148" s="153" t="s">
        <v>965</v>
      </c>
      <c r="U148" s="153"/>
      <c r="V148" s="153"/>
      <c r="X148" s="153"/>
      <c r="Y148" s="153"/>
      <c r="Z148" s="153"/>
      <c r="AA148" s="153"/>
      <c r="AC148" s="153"/>
      <c r="AD148" s="153"/>
      <c r="AE148" s="143">
        <f t="shared" si="4"/>
        <v>26</v>
      </c>
      <c r="AF148" s="143" t="s">
        <v>355</v>
      </c>
      <c r="AG148" s="149" t="s">
        <v>777</v>
      </c>
      <c r="AH148" s="144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56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49"/>
      <c r="EF148" s="149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49"/>
      <c r="FL148" s="149"/>
      <c r="FM148" s="149"/>
      <c r="FN148" s="149"/>
      <c r="FO148" s="149"/>
      <c r="FP148" s="149"/>
      <c r="FQ148" s="149"/>
      <c r="FR148" s="149"/>
      <c r="FS148" s="149"/>
      <c r="FT148" s="149"/>
      <c r="FU148" s="149"/>
      <c r="FV148" s="149"/>
      <c r="FW148" s="149"/>
      <c r="FX148" s="149"/>
      <c r="FY148" s="149"/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  <c r="GZ148" s="149"/>
      <c r="HA148" s="149"/>
      <c r="HB148" s="149"/>
      <c r="HC148" s="149"/>
      <c r="HD148" s="149"/>
      <c r="HE148" s="149"/>
      <c r="HF148" s="149"/>
      <c r="HG148" s="149"/>
      <c r="HH148" s="149"/>
      <c r="HI148" s="149"/>
      <c r="HJ148" s="149"/>
      <c r="HK148" s="149"/>
      <c r="HL148" s="149"/>
      <c r="HM148" s="149"/>
      <c r="HN148" s="149"/>
      <c r="HO148" s="149"/>
      <c r="HP148" s="149"/>
      <c r="HQ148" s="149"/>
      <c r="HR148" s="149"/>
      <c r="HS148" s="149"/>
      <c r="HT148" s="149"/>
      <c r="HU148" s="149"/>
      <c r="HV148" s="149"/>
      <c r="HW148" s="149"/>
      <c r="HX148" s="149"/>
      <c r="HY148" s="149"/>
      <c r="HZ148" s="149"/>
      <c r="IA148" s="149"/>
      <c r="IB148" s="149"/>
      <c r="IC148" s="149"/>
      <c r="ID148" s="149"/>
      <c r="IE148" s="149"/>
      <c r="IF148" s="149"/>
      <c r="IG148" s="149"/>
      <c r="IH148" s="149"/>
      <c r="II148" s="149"/>
      <c r="IJ148" s="149"/>
      <c r="IK148" s="149"/>
      <c r="IL148" s="149"/>
      <c r="IM148" s="149"/>
      <c r="IN148" s="149"/>
      <c r="IO148" s="149"/>
      <c r="IP148" s="149"/>
      <c r="IQ148" s="149"/>
    </row>
    <row r="149" s="137" customFormat="1" ht="99.95" customHeight="1" spans="1:251">
      <c r="A149" s="148" t="s">
        <v>966</v>
      </c>
      <c r="B149" s="149">
        <f>VLOOKUP(A149,Sheet1!$A$1:$B$263,2,FALSE)</f>
        <v>36</v>
      </c>
      <c r="D149" s="153" t="s">
        <v>956</v>
      </c>
      <c r="E149" s="153" t="s">
        <v>957</v>
      </c>
      <c r="F149" s="153"/>
      <c r="G149" s="153" t="s">
        <v>877</v>
      </c>
      <c r="H149" s="153"/>
      <c r="I149" s="153" t="s">
        <v>967</v>
      </c>
      <c r="J149" s="153" t="s">
        <v>967</v>
      </c>
      <c r="K149" s="153" t="s">
        <v>956</v>
      </c>
      <c r="L149" s="153" t="s">
        <v>968</v>
      </c>
      <c r="M149" s="153" t="s">
        <v>969</v>
      </c>
      <c r="N149" s="153" t="s">
        <v>969</v>
      </c>
      <c r="O149" s="153" t="s">
        <v>970</v>
      </c>
      <c r="Q149" s="153" t="s">
        <v>963</v>
      </c>
      <c r="R149" s="153" t="s">
        <v>971</v>
      </c>
      <c r="S149" s="153"/>
      <c r="T149" s="153" t="s">
        <v>964</v>
      </c>
      <c r="U149" s="153"/>
      <c r="V149" s="153"/>
      <c r="Y149" s="153"/>
      <c r="Z149" s="153"/>
      <c r="AA149" s="153"/>
      <c r="AB149" s="153"/>
      <c r="AC149" s="153"/>
      <c r="AD149" s="153"/>
      <c r="AE149" s="143">
        <f t="shared" si="4"/>
        <v>26</v>
      </c>
      <c r="AF149" s="143" t="s">
        <v>355</v>
      </c>
      <c r="AG149" s="149" t="s">
        <v>777</v>
      </c>
      <c r="AH149" s="144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56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  <c r="HE149" s="149"/>
      <c r="HF149" s="149"/>
      <c r="HG149" s="149"/>
      <c r="HH149" s="149"/>
      <c r="HI149" s="149"/>
      <c r="HJ149" s="149"/>
      <c r="HK149" s="149"/>
      <c r="HL149" s="149"/>
      <c r="HM149" s="149"/>
      <c r="HN149" s="149"/>
      <c r="HO149" s="149"/>
      <c r="HP149" s="149"/>
      <c r="HQ149" s="149"/>
      <c r="HR149" s="149"/>
      <c r="HS149" s="149"/>
      <c r="HT149" s="149"/>
      <c r="HU149" s="149"/>
      <c r="HV149" s="149"/>
      <c r="HW149" s="149"/>
      <c r="HX149" s="149"/>
      <c r="HY149" s="149"/>
      <c r="HZ149" s="149"/>
      <c r="IA149" s="149"/>
      <c r="IB149" s="149"/>
      <c r="IC149" s="149"/>
      <c r="ID149" s="149"/>
      <c r="IE149" s="149"/>
      <c r="IF149" s="149"/>
      <c r="IG149" s="149"/>
      <c r="IH149" s="149"/>
      <c r="II149" s="149"/>
      <c r="IJ149" s="149"/>
      <c r="IK149" s="149"/>
      <c r="IL149" s="149"/>
      <c r="IM149" s="149"/>
      <c r="IN149" s="149"/>
      <c r="IO149" s="149"/>
      <c r="IP149" s="149"/>
      <c r="IQ149" s="149"/>
    </row>
    <row r="150" s="137" customFormat="1" ht="99.95" customHeight="1" spans="1:251">
      <c r="A150" s="148" t="s">
        <v>972</v>
      </c>
      <c r="B150" s="149">
        <f>VLOOKUP(A150,Sheet1!$A$1:$B$263,2,FALSE)</f>
        <v>36</v>
      </c>
      <c r="C150" s="149" t="s">
        <v>235</v>
      </c>
      <c r="D150" s="153" t="s">
        <v>937</v>
      </c>
      <c r="E150" s="153" t="s">
        <v>973</v>
      </c>
      <c r="F150" s="153" t="s">
        <v>973</v>
      </c>
      <c r="G150" s="153"/>
      <c r="H150" s="153" t="s">
        <v>877</v>
      </c>
      <c r="I150" s="153" t="s">
        <v>974</v>
      </c>
      <c r="J150" s="153" t="s">
        <v>974</v>
      </c>
      <c r="L150" s="153" t="s">
        <v>968</v>
      </c>
      <c r="M150" s="153"/>
      <c r="N150" s="153"/>
      <c r="O150" s="153" t="s">
        <v>970</v>
      </c>
      <c r="Q150" s="153" t="s">
        <v>882</v>
      </c>
      <c r="R150" s="153" t="s">
        <v>971</v>
      </c>
      <c r="S150" s="149" t="s">
        <v>975</v>
      </c>
      <c r="T150" s="153" t="s">
        <v>964</v>
      </c>
      <c r="U150" s="153"/>
      <c r="V150" s="153"/>
      <c r="Y150" s="153"/>
      <c r="Z150" s="153"/>
      <c r="AA150" s="153"/>
      <c r="AB150" s="153"/>
      <c r="AD150" s="153"/>
      <c r="AE150" s="143">
        <f t="shared" si="4"/>
        <v>26</v>
      </c>
      <c r="AF150" s="143" t="s">
        <v>355</v>
      </c>
      <c r="AG150" s="149" t="s">
        <v>777</v>
      </c>
      <c r="AH150" s="144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56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  <c r="HE150" s="149"/>
      <c r="HF150" s="149"/>
      <c r="HG150" s="149"/>
      <c r="HH150" s="149"/>
      <c r="HI150" s="149"/>
      <c r="HJ150" s="149"/>
      <c r="HK150" s="149"/>
      <c r="HL150" s="149"/>
      <c r="HM150" s="149"/>
      <c r="HN150" s="149"/>
      <c r="HO150" s="149"/>
      <c r="HP150" s="149"/>
      <c r="HQ150" s="149"/>
      <c r="HR150" s="149"/>
      <c r="HS150" s="149"/>
      <c r="HT150" s="149"/>
      <c r="HU150" s="149"/>
      <c r="HV150" s="149"/>
      <c r="HW150" s="149"/>
      <c r="HX150" s="149"/>
      <c r="HY150" s="149"/>
      <c r="HZ150" s="149"/>
      <c r="IA150" s="149"/>
      <c r="IB150" s="149"/>
      <c r="IC150" s="149"/>
      <c r="ID150" s="149"/>
      <c r="IE150" s="149"/>
      <c r="IF150" s="149"/>
      <c r="IG150" s="149"/>
      <c r="IH150" s="149"/>
      <c r="II150" s="149"/>
      <c r="IJ150" s="149"/>
      <c r="IK150" s="149"/>
      <c r="IL150" s="149"/>
      <c r="IM150" s="149"/>
      <c r="IN150" s="149"/>
      <c r="IO150" s="149"/>
      <c r="IP150" s="149"/>
      <c r="IQ150" s="149"/>
    </row>
    <row r="151" s="137" customFormat="1" ht="99.95" customHeight="1" spans="1:251">
      <c r="A151" s="148" t="s">
        <v>976</v>
      </c>
      <c r="B151" s="149">
        <f>VLOOKUP(A151,Sheet1!$A$1:$B$263,2,FALSE)</f>
        <v>33</v>
      </c>
      <c r="C151" s="153" t="s">
        <v>977</v>
      </c>
      <c r="D151" s="153" t="s">
        <v>977</v>
      </c>
      <c r="E151" s="153"/>
      <c r="G151" s="153" t="s">
        <v>959</v>
      </c>
      <c r="H151" s="153" t="s">
        <v>935</v>
      </c>
      <c r="I151" s="153"/>
      <c r="J151" s="153"/>
      <c r="K151" s="153" t="s">
        <v>978</v>
      </c>
      <c r="L151" s="153" t="s">
        <v>937</v>
      </c>
      <c r="M151" s="153" t="s">
        <v>979</v>
      </c>
      <c r="N151" s="153" t="s">
        <v>979</v>
      </c>
      <c r="O151" s="153" t="s">
        <v>980</v>
      </c>
      <c r="P151" s="153" t="s">
        <v>920</v>
      </c>
      <c r="R151" s="153" t="s">
        <v>935</v>
      </c>
      <c r="S151" s="153"/>
      <c r="T151" s="153" t="s">
        <v>981</v>
      </c>
      <c r="U151" s="153"/>
      <c r="V151" s="153"/>
      <c r="W151" s="153"/>
      <c r="X151" s="153"/>
      <c r="Y151" s="153"/>
      <c r="Z151" s="153"/>
      <c r="AA151" s="153"/>
      <c r="AB151" s="153" t="s">
        <v>982</v>
      </c>
      <c r="AC151" s="153"/>
      <c r="AE151" s="143">
        <f>2*COUNTA(C151:AC151)</f>
        <v>26</v>
      </c>
      <c r="AF151" s="143" t="s">
        <v>355</v>
      </c>
      <c r="AG151" s="149" t="s">
        <v>777</v>
      </c>
      <c r="AH151" s="144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56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149"/>
      <c r="IB151" s="149"/>
      <c r="IC151" s="149"/>
      <c r="ID151" s="149"/>
      <c r="IE151" s="149"/>
      <c r="IF151" s="149"/>
      <c r="IG151" s="149"/>
      <c r="IH151" s="149"/>
      <c r="II151" s="149"/>
      <c r="IJ151" s="149"/>
      <c r="IK151" s="149"/>
      <c r="IL151" s="149"/>
      <c r="IM151" s="149"/>
      <c r="IN151" s="149"/>
      <c r="IO151" s="149"/>
      <c r="IP151" s="149"/>
      <c r="IQ151" s="149"/>
    </row>
    <row r="152" s="137" customFormat="1" ht="99.95" customHeight="1" spans="1:251">
      <c r="A152" s="148" t="s">
        <v>983</v>
      </c>
      <c r="B152" s="149">
        <f>VLOOKUP(A152,Sheet1!$A$1:$B$263,2,FALSE)</f>
        <v>43</v>
      </c>
      <c r="C152" s="153"/>
      <c r="D152" s="153" t="s">
        <v>984</v>
      </c>
      <c r="E152" s="153" t="s">
        <v>893</v>
      </c>
      <c r="G152" s="153" t="s">
        <v>926</v>
      </c>
      <c r="H152" s="153" t="s">
        <v>894</v>
      </c>
      <c r="I152" s="153" t="s">
        <v>985</v>
      </c>
      <c r="J152" s="153" t="s">
        <v>985</v>
      </c>
      <c r="K152" s="153"/>
      <c r="L152" s="153"/>
      <c r="M152" s="153"/>
      <c r="N152" s="153"/>
      <c r="P152" s="153"/>
      <c r="Q152" s="153" t="s">
        <v>986</v>
      </c>
      <c r="R152" s="153" t="s">
        <v>986</v>
      </c>
      <c r="S152" s="153"/>
      <c r="T152" s="153" t="s">
        <v>987</v>
      </c>
      <c r="U152" s="153"/>
      <c r="V152" s="153"/>
      <c r="W152" s="153" t="s">
        <v>817</v>
      </c>
      <c r="X152" s="153" t="s">
        <v>242</v>
      </c>
      <c r="Y152" s="153"/>
      <c r="Z152" s="153"/>
      <c r="AA152" s="153"/>
      <c r="AB152" s="153"/>
      <c r="AC152" s="153"/>
      <c r="AD152" s="153" t="s">
        <v>818</v>
      </c>
      <c r="AE152" s="143">
        <f t="shared" si="4"/>
        <v>24</v>
      </c>
      <c r="AF152" s="143" t="s">
        <v>355</v>
      </c>
      <c r="AG152" s="149" t="s">
        <v>819</v>
      </c>
      <c r="AH152" s="144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56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  <c r="HE152" s="149"/>
      <c r="HF152" s="149"/>
      <c r="HG152" s="149"/>
      <c r="HH152" s="149"/>
      <c r="HI152" s="149"/>
      <c r="HJ152" s="149"/>
      <c r="HK152" s="149"/>
      <c r="HL152" s="149"/>
      <c r="HM152" s="149"/>
      <c r="HN152" s="149"/>
      <c r="HO152" s="149"/>
      <c r="HP152" s="149"/>
      <c r="HQ152" s="149"/>
      <c r="HR152" s="149"/>
      <c r="HS152" s="149"/>
      <c r="HT152" s="149"/>
      <c r="HU152" s="149"/>
      <c r="HV152" s="149"/>
      <c r="HW152" s="149"/>
      <c r="HX152" s="149"/>
      <c r="HY152" s="149"/>
      <c r="HZ152" s="149"/>
      <c r="IA152" s="149"/>
      <c r="IB152" s="149"/>
      <c r="IC152" s="149"/>
      <c r="ID152" s="149"/>
      <c r="IE152" s="149"/>
      <c r="IF152" s="149"/>
      <c r="IG152" s="149"/>
      <c r="IH152" s="149"/>
      <c r="II152" s="149"/>
      <c r="IJ152" s="149"/>
      <c r="IK152" s="149"/>
      <c r="IL152" s="149"/>
      <c r="IM152" s="149"/>
      <c r="IN152" s="149"/>
      <c r="IO152" s="149"/>
      <c r="IP152" s="149"/>
      <c r="IQ152" s="149"/>
    </row>
    <row r="153" s="137" customFormat="1" ht="99.95" customHeight="1" spans="1:251">
      <c r="A153" s="148" t="s">
        <v>988</v>
      </c>
      <c r="B153" s="149">
        <f>VLOOKUP(A153,Sheet1!$A$1:$B$263,2,FALSE)</f>
        <v>41</v>
      </c>
      <c r="E153" s="153" t="s">
        <v>989</v>
      </c>
      <c r="G153" s="153" t="s">
        <v>990</v>
      </c>
      <c r="H153" s="153" t="s">
        <v>991</v>
      </c>
      <c r="I153" s="153" t="s">
        <v>992</v>
      </c>
      <c r="J153" s="153" t="s">
        <v>992</v>
      </c>
      <c r="K153" s="153" t="s">
        <v>993</v>
      </c>
      <c r="L153" s="153" t="s">
        <v>993</v>
      </c>
      <c r="M153" s="153" t="s">
        <v>994</v>
      </c>
      <c r="N153" s="153" t="s">
        <v>937</v>
      </c>
      <c r="O153" s="153" t="s">
        <v>995</v>
      </c>
      <c r="S153" s="153" t="s">
        <v>996</v>
      </c>
      <c r="T153" s="153" t="s">
        <v>997</v>
      </c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43">
        <f>2*COUNTA(D153:AD153)</f>
        <v>24</v>
      </c>
      <c r="AF153" s="143" t="s">
        <v>355</v>
      </c>
      <c r="AG153" s="149" t="s">
        <v>819</v>
      </c>
      <c r="AH153" s="144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56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49"/>
      <c r="EK153" s="149"/>
      <c r="EL153" s="149"/>
      <c r="EM153" s="149"/>
      <c r="EN153" s="149"/>
      <c r="EO153" s="149"/>
      <c r="EP153" s="149"/>
      <c r="EQ153" s="149"/>
      <c r="ER153" s="149"/>
      <c r="ES153" s="149"/>
      <c r="ET153" s="149"/>
      <c r="EU153" s="149"/>
      <c r="EV153" s="149"/>
      <c r="EW153" s="149"/>
      <c r="EX153" s="149"/>
      <c r="EY153" s="149"/>
      <c r="EZ153" s="149"/>
      <c r="FA153" s="149"/>
      <c r="FB153" s="149"/>
      <c r="FC153" s="149"/>
      <c r="FD153" s="149"/>
      <c r="FE153" s="149"/>
      <c r="FF153" s="149"/>
      <c r="FG153" s="149"/>
      <c r="FH153" s="149"/>
      <c r="FI153" s="149"/>
      <c r="FJ153" s="149"/>
      <c r="FK153" s="149"/>
      <c r="FL153" s="149"/>
      <c r="FM153" s="149"/>
      <c r="FN153" s="149"/>
      <c r="FO153" s="149"/>
      <c r="FP153" s="149"/>
      <c r="FQ153" s="149"/>
      <c r="FR153" s="149"/>
      <c r="FS153" s="149"/>
      <c r="FT153" s="149"/>
      <c r="FU153" s="149"/>
      <c r="FV153" s="149"/>
      <c r="FW153" s="149"/>
      <c r="FX153" s="149"/>
      <c r="FY153" s="149"/>
      <c r="FZ153" s="149"/>
      <c r="GA153" s="149"/>
      <c r="GB153" s="149"/>
      <c r="GC153" s="149"/>
      <c r="GD153" s="149"/>
      <c r="GE153" s="149"/>
      <c r="GF153" s="149"/>
      <c r="GG153" s="149"/>
      <c r="GH153" s="149"/>
      <c r="GI153" s="149"/>
      <c r="GJ153" s="149"/>
      <c r="GK153" s="149"/>
      <c r="GL153" s="149"/>
      <c r="GM153" s="149"/>
      <c r="GN153" s="149"/>
      <c r="GO153" s="149"/>
      <c r="GP153" s="149"/>
      <c r="GQ153" s="149"/>
      <c r="GR153" s="149"/>
      <c r="GS153" s="149"/>
      <c r="GT153" s="149"/>
      <c r="GU153" s="149"/>
      <c r="GV153" s="149"/>
      <c r="GW153" s="149"/>
      <c r="GX153" s="149"/>
      <c r="GY153" s="149"/>
      <c r="GZ153" s="149"/>
      <c r="HA153" s="149"/>
      <c r="HB153" s="149"/>
      <c r="HC153" s="149"/>
      <c r="HD153" s="149"/>
      <c r="HE153" s="149"/>
      <c r="HF153" s="149"/>
      <c r="HG153" s="149"/>
      <c r="HH153" s="149"/>
      <c r="HI153" s="149"/>
      <c r="HJ153" s="149"/>
      <c r="HK153" s="149"/>
      <c r="HL153" s="149"/>
      <c r="HM153" s="149"/>
      <c r="HN153" s="149"/>
      <c r="HO153" s="149"/>
      <c r="HP153" s="149"/>
      <c r="HQ153" s="149"/>
      <c r="HR153" s="149"/>
      <c r="HS153" s="149"/>
      <c r="HT153" s="149"/>
      <c r="HU153" s="149"/>
      <c r="HV153" s="149"/>
      <c r="HW153" s="149"/>
      <c r="HX153" s="149"/>
      <c r="HY153" s="149"/>
      <c r="HZ153" s="149"/>
      <c r="IA153" s="149"/>
      <c r="IB153" s="149"/>
      <c r="IC153" s="149"/>
      <c r="ID153" s="149"/>
      <c r="IE153" s="149"/>
      <c r="IF153" s="149"/>
      <c r="IG153" s="149"/>
      <c r="IH153" s="149"/>
      <c r="II153" s="149"/>
      <c r="IJ153" s="149"/>
      <c r="IK153" s="149"/>
      <c r="IL153" s="149"/>
      <c r="IM153" s="149"/>
      <c r="IN153" s="149"/>
      <c r="IO153" s="149"/>
      <c r="IP153" s="149"/>
      <c r="IQ153" s="149"/>
    </row>
    <row r="154" s="137" customFormat="1" ht="99.95" customHeight="1" spans="1:251">
      <c r="A154" s="148" t="s">
        <v>998</v>
      </c>
      <c r="B154" s="149">
        <f>VLOOKUP(A154,Sheet1!$A$1:$B$263,2,FALSE)</f>
        <v>41</v>
      </c>
      <c r="C154" s="153" t="s">
        <v>999</v>
      </c>
      <c r="E154" s="153" t="s">
        <v>989</v>
      </c>
      <c r="G154" s="153" t="s">
        <v>991</v>
      </c>
      <c r="H154" s="153" t="s">
        <v>1000</v>
      </c>
      <c r="J154" s="153" t="s">
        <v>1001</v>
      </c>
      <c r="K154" s="153"/>
      <c r="L154" s="153"/>
      <c r="M154" s="153" t="s">
        <v>1002</v>
      </c>
      <c r="N154" s="153" t="s">
        <v>1002</v>
      </c>
      <c r="O154" s="153"/>
      <c r="P154" s="153" t="s">
        <v>995</v>
      </c>
      <c r="Q154" s="153" t="s">
        <v>1003</v>
      </c>
      <c r="R154" s="153" t="s">
        <v>1003</v>
      </c>
      <c r="S154" s="153" t="s">
        <v>996</v>
      </c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43">
        <f t="shared" si="4"/>
        <v>22</v>
      </c>
      <c r="AF154" s="143" t="s">
        <v>355</v>
      </c>
      <c r="AG154" s="149" t="s">
        <v>819</v>
      </c>
      <c r="AH154" s="144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56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9"/>
      <c r="EO154" s="149"/>
      <c r="EP154" s="149"/>
      <c r="EQ154" s="149"/>
      <c r="ER154" s="149"/>
      <c r="ES154" s="149"/>
      <c r="ET154" s="149"/>
      <c r="EU154" s="149"/>
      <c r="EV154" s="149"/>
      <c r="EW154" s="149"/>
      <c r="EX154" s="149"/>
      <c r="EY154" s="149"/>
      <c r="EZ154" s="149"/>
      <c r="FA154" s="149"/>
      <c r="FB154" s="149"/>
      <c r="FC154" s="149"/>
      <c r="FD154" s="149"/>
      <c r="FE154" s="149"/>
      <c r="FF154" s="149"/>
      <c r="FG154" s="149"/>
      <c r="FH154" s="149"/>
      <c r="FI154" s="149"/>
      <c r="FJ154" s="149"/>
      <c r="FK154" s="149"/>
      <c r="FL154" s="149"/>
      <c r="FM154" s="149"/>
      <c r="FN154" s="149"/>
      <c r="FO154" s="149"/>
      <c r="FP154" s="149"/>
      <c r="FQ154" s="149"/>
      <c r="FR154" s="149"/>
      <c r="FS154" s="149"/>
      <c r="FT154" s="149"/>
      <c r="FU154" s="149"/>
      <c r="FV154" s="149"/>
      <c r="FW154" s="149"/>
      <c r="FX154" s="149"/>
      <c r="FY154" s="149"/>
      <c r="FZ154" s="149"/>
      <c r="GA154" s="149"/>
      <c r="GB154" s="149"/>
      <c r="GC154" s="149"/>
      <c r="GD154" s="149"/>
      <c r="GE154" s="149"/>
      <c r="GF154" s="149"/>
      <c r="GG154" s="149"/>
      <c r="GH154" s="149"/>
      <c r="GI154" s="149"/>
      <c r="GJ154" s="149"/>
      <c r="GK154" s="149"/>
      <c r="GL154" s="149"/>
      <c r="GM154" s="149"/>
      <c r="GN154" s="149"/>
      <c r="GO154" s="149"/>
      <c r="GP154" s="149"/>
      <c r="GQ154" s="149"/>
      <c r="GR154" s="149"/>
      <c r="GS154" s="149"/>
      <c r="GT154" s="149"/>
      <c r="GU154" s="149"/>
      <c r="GV154" s="149"/>
      <c r="GW154" s="149"/>
      <c r="GX154" s="149"/>
      <c r="GY154" s="149"/>
      <c r="GZ154" s="149"/>
      <c r="HA154" s="149"/>
      <c r="HB154" s="149"/>
      <c r="HC154" s="149"/>
      <c r="HD154" s="149"/>
      <c r="HE154" s="149"/>
      <c r="HF154" s="149"/>
      <c r="HG154" s="149"/>
      <c r="HH154" s="149"/>
      <c r="HI154" s="149"/>
      <c r="HJ154" s="149"/>
      <c r="HK154" s="149"/>
      <c r="HL154" s="149"/>
      <c r="HM154" s="149"/>
      <c r="HN154" s="149"/>
      <c r="HO154" s="149"/>
      <c r="HP154" s="149"/>
      <c r="HQ154" s="149"/>
      <c r="HR154" s="149"/>
      <c r="HS154" s="149"/>
      <c r="HT154" s="149"/>
      <c r="HU154" s="149"/>
      <c r="HV154" s="149"/>
      <c r="HW154" s="149"/>
      <c r="HX154" s="149"/>
      <c r="HY154" s="149"/>
      <c r="HZ154" s="149"/>
      <c r="IA154" s="149"/>
      <c r="IB154" s="149"/>
      <c r="IC154" s="149"/>
      <c r="ID154" s="149"/>
      <c r="IE154" s="149"/>
      <c r="IF154" s="149"/>
      <c r="IG154" s="149"/>
      <c r="IH154" s="149"/>
      <c r="II154" s="149"/>
      <c r="IJ154" s="149"/>
      <c r="IK154" s="149"/>
      <c r="IL154" s="149"/>
      <c r="IM154" s="149"/>
      <c r="IN154" s="149"/>
      <c r="IO154" s="149"/>
      <c r="IP154" s="149"/>
      <c r="IQ154" s="149"/>
    </row>
    <row r="155" s="137" customFormat="1" ht="99.95" customHeight="1" spans="1:251">
      <c r="A155" s="148" t="s">
        <v>1004</v>
      </c>
      <c r="B155" s="149">
        <f>VLOOKUP(A155,Sheet1!$A$1:$B$263,2,FALSE)</f>
        <v>22</v>
      </c>
      <c r="C155" s="153" t="s">
        <v>1005</v>
      </c>
      <c r="D155" s="153" t="s">
        <v>1005</v>
      </c>
      <c r="E155" s="153" t="s">
        <v>937</v>
      </c>
      <c r="F155" s="153" t="s">
        <v>958</v>
      </c>
      <c r="G155" s="153" t="s">
        <v>959</v>
      </c>
      <c r="H155" s="153" t="s">
        <v>918</v>
      </c>
      <c r="I155" s="153"/>
      <c r="J155" s="153"/>
      <c r="K155" s="153" t="s">
        <v>961</v>
      </c>
      <c r="L155" s="153" t="s">
        <v>978</v>
      </c>
      <c r="N155" s="153"/>
      <c r="O155" s="153" t="s">
        <v>980</v>
      </c>
      <c r="Q155" s="153" t="s">
        <v>1006</v>
      </c>
      <c r="R155" s="153" t="s">
        <v>1006</v>
      </c>
      <c r="S155" s="153"/>
      <c r="T155" s="153" t="s">
        <v>1007</v>
      </c>
      <c r="U155" s="153"/>
      <c r="V155" s="153"/>
      <c r="X155" s="153"/>
      <c r="Y155" s="153"/>
      <c r="Z155" s="153"/>
      <c r="AA155" s="153" t="s">
        <v>982</v>
      </c>
      <c r="AC155" s="153"/>
      <c r="AD155" s="153"/>
      <c r="AE155" s="143">
        <f t="shared" si="4"/>
        <v>26</v>
      </c>
      <c r="AF155" s="143" t="s">
        <v>355</v>
      </c>
      <c r="AG155" s="149" t="s">
        <v>777</v>
      </c>
      <c r="AH155" s="144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56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  <c r="HE155" s="149"/>
      <c r="HF155" s="149"/>
      <c r="HG155" s="149"/>
      <c r="HH155" s="149"/>
      <c r="HI155" s="149"/>
      <c r="HJ155" s="149"/>
      <c r="HK155" s="149"/>
      <c r="HL155" s="149"/>
      <c r="HM155" s="149"/>
      <c r="HN155" s="149"/>
      <c r="HO155" s="149"/>
      <c r="HP155" s="149"/>
      <c r="HQ155" s="149"/>
      <c r="HR155" s="149"/>
      <c r="HS155" s="149"/>
      <c r="HT155" s="149"/>
      <c r="HU155" s="149"/>
      <c r="HV155" s="149"/>
      <c r="HW155" s="149"/>
      <c r="HX155" s="149"/>
      <c r="HY155" s="149"/>
      <c r="HZ155" s="149"/>
      <c r="IA155" s="149"/>
      <c r="IB155" s="149"/>
      <c r="IC155" s="149"/>
      <c r="ID155" s="149"/>
      <c r="IE155" s="149"/>
      <c r="IF155" s="149"/>
      <c r="IG155" s="149"/>
      <c r="IH155" s="149"/>
      <c r="II155" s="149"/>
      <c r="IJ155" s="149"/>
      <c r="IK155" s="149"/>
      <c r="IL155" s="149"/>
      <c r="IM155" s="149"/>
      <c r="IN155" s="149"/>
      <c r="IO155" s="149"/>
      <c r="IP155" s="149"/>
      <c r="IQ155" s="149"/>
    </row>
    <row r="156" s="137" customFormat="1" ht="99.95" customHeight="1" spans="1:251">
      <c r="A156" s="148" t="s">
        <v>1008</v>
      </c>
      <c r="B156" s="149">
        <f>VLOOKUP(A156,Sheet1!$A$1:$B$263,2,FALSE)</f>
        <v>15</v>
      </c>
      <c r="C156" s="153" t="s">
        <v>1005</v>
      </c>
      <c r="D156" s="153" t="s">
        <v>1005</v>
      </c>
      <c r="E156" s="153" t="s">
        <v>937</v>
      </c>
      <c r="G156" s="153" t="s">
        <v>959</v>
      </c>
      <c r="H156" s="153" t="s">
        <v>918</v>
      </c>
      <c r="I156" s="153" t="s">
        <v>1009</v>
      </c>
      <c r="J156" s="153"/>
      <c r="K156" s="153"/>
      <c r="L156" s="153" t="s">
        <v>978</v>
      </c>
      <c r="N156" s="153"/>
      <c r="O156" s="153" t="s">
        <v>980</v>
      </c>
      <c r="Q156" s="153" t="s">
        <v>1006</v>
      </c>
      <c r="R156" s="153" t="s">
        <v>1006</v>
      </c>
      <c r="S156" s="153" t="s">
        <v>1007</v>
      </c>
      <c r="T156" s="153" t="s">
        <v>1010</v>
      </c>
      <c r="U156" s="153"/>
      <c r="V156" s="153"/>
      <c r="X156" s="153" t="s">
        <v>982</v>
      </c>
      <c r="Z156" s="153"/>
      <c r="AA156" s="153"/>
      <c r="AB156" s="153"/>
      <c r="AC156" s="153"/>
      <c r="AD156" s="153"/>
      <c r="AE156" s="143">
        <f t="shared" si="4"/>
        <v>26</v>
      </c>
      <c r="AF156" s="143" t="s">
        <v>355</v>
      </c>
      <c r="AG156" s="149" t="s">
        <v>777</v>
      </c>
      <c r="AH156" s="144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56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  <c r="ED156" s="149"/>
      <c r="EE156" s="149"/>
      <c r="EF156" s="149"/>
      <c r="EG156" s="149"/>
      <c r="EH156" s="149"/>
      <c r="EI156" s="149"/>
      <c r="EJ156" s="149"/>
      <c r="EK156" s="149"/>
      <c r="EL156" s="149"/>
      <c r="EM156" s="149"/>
      <c r="EN156" s="149"/>
      <c r="EO156" s="149"/>
      <c r="EP156" s="149"/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49"/>
      <c r="FL156" s="149"/>
      <c r="FM156" s="149"/>
      <c r="FN156" s="149"/>
      <c r="FO156" s="149"/>
      <c r="FP156" s="149"/>
      <c r="FQ156" s="149"/>
      <c r="FR156" s="149"/>
      <c r="FS156" s="149"/>
      <c r="FT156" s="149"/>
      <c r="FU156" s="149"/>
      <c r="FV156" s="149"/>
      <c r="FW156" s="149"/>
      <c r="FX156" s="149"/>
      <c r="FY156" s="149"/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  <c r="GZ156" s="149"/>
      <c r="HA156" s="149"/>
      <c r="HB156" s="149"/>
      <c r="HC156" s="149"/>
      <c r="HD156" s="149"/>
      <c r="HE156" s="149"/>
      <c r="HF156" s="149"/>
      <c r="HG156" s="149"/>
      <c r="HH156" s="149"/>
      <c r="HI156" s="149"/>
      <c r="HJ156" s="149"/>
      <c r="HK156" s="149"/>
      <c r="HL156" s="149"/>
      <c r="HM156" s="149"/>
      <c r="HN156" s="149"/>
      <c r="HO156" s="149"/>
      <c r="HP156" s="149"/>
      <c r="HQ156" s="149"/>
      <c r="HR156" s="149"/>
      <c r="HS156" s="149"/>
      <c r="HT156" s="149"/>
      <c r="HU156" s="149"/>
      <c r="HV156" s="149"/>
      <c r="HW156" s="149"/>
      <c r="HX156" s="149"/>
      <c r="HY156" s="149"/>
      <c r="HZ156" s="149"/>
      <c r="IA156" s="149"/>
      <c r="IB156" s="149"/>
      <c r="IC156" s="149"/>
      <c r="ID156" s="149"/>
      <c r="IE156" s="149"/>
      <c r="IF156" s="149"/>
      <c r="IG156" s="149"/>
      <c r="IH156" s="149"/>
      <c r="II156" s="149"/>
      <c r="IJ156" s="149"/>
      <c r="IK156" s="149"/>
      <c r="IL156" s="149"/>
      <c r="IM156" s="149"/>
      <c r="IN156" s="149"/>
      <c r="IO156" s="149"/>
      <c r="IP156" s="149"/>
      <c r="IQ156" s="149"/>
    </row>
    <row r="157" s="137" customFormat="1" ht="99.95" customHeight="1" spans="1:251">
      <c r="A157" s="148" t="s">
        <v>1011</v>
      </c>
      <c r="B157" s="149">
        <f>VLOOKUP(A157,Sheet1!$A$1:$B$263,2,FALSE)</f>
        <v>41</v>
      </c>
      <c r="C157" s="153"/>
      <c r="D157" s="153" t="s">
        <v>228</v>
      </c>
      <c r="E157" s="153" t="s">
        <v>1012</v>
      </c>
      <c r="F157" s="153" t="s">
        <v>1012</v>
      </c>
      <c r="H157" s="153"/>
      <c r="I157" s="153" t="s">
        <v>1009</v>
      </c>
      <c r="J157" s="153" t="s">
        <v>1013</v>
      </c>
      <c r="L157" s="153"/>
      <c r="M157" s="153" t="s">
        <v>937</v>
      </c>
      <c r="N157" s="153" t="s">
        <v>1014</v>
      </c>
      <c r="O157" s="153" t="s">
        <v>1015</v>
      </c>
      <c r="P157" s="153" t="s">
        <v>1015</v>
      </c>
      <c r="Q157" s="153"/>
      <c r="R157" s="153"/>
      <c r="S157" s="153" t="s">
        <v>231</v>
      </c>
      <c r="T157" s="153" t="s">
        <v>1010</v>
      </c>
      <c r="U157" s="153"/>
      <c r="V157" s="153"/>
      <c r="W157" s="153" t="s">
        <v>1016</v>
      </c>
      <c r="X157" s="153" t="s">
        <v>1016</v>
      </c>
      <c r="Z157" s="153"/>
      <c r="AA157" s="153"/>
      <c r="AB157" s="153"/>
      <c r="AC157" s="153"/>
      <c r="AD157" s="153"/>
      <c r="AE157" s="143">
        <f t="shared" si="4"/>
        <v>26</v>
      </c>
      <c r="AF157" s="143" t="s">
        <v>355</v>
      </c>
      <c r="AG157" s="149" t="s">
        <v>777</v>
      </c>
      <c r="AH157" s="144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56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  <c r="HE157" s="149"/>
      <c r="HF157" s="149"/>
      <c r="HG157" s="149"/>
      <c r="HH157" s="149"/>
      <c r="HI157" s="149"/>
      <c r="HJ157" s="149"/>
      <c r="HK157" s="149"/>
      <c r="HL157" s="149"/>
      <c r="HM157" s="149"/>
      <c r="HN157" s="149"/>
      <c r="HO157" s="149"/>
      <c r="HP157" s="149"/>
      <c r="HQ157" s="149"/>
      <c r="HR157" s="149"/>
      <c r="HS157" s="149"/>
      <c r="HT157" s="149"/>
      <c r="HU157" s="149"/>
      <c r="HV157" s="149"/>
      <c r="HW157" s="149"/>
      <c r="HX157" s="149"/>
      <c r="HY157" s="149"/>
      <c r="HZ157" s="149"/>
      <c r="IA157" s="149"/>
      <c r="IB157" s="149"/>
      <c r="IC157" s="149"/>
      <c r="ID157" s="149"/>
      <c r="IE157" s="149"/>
      <c r="IF157" s="149"/>
      <c r="IG157" s="149"/>
      <c r="IH157" s="149"/>
      <c r="II157" s="149"/>
      <c r="IJ157" s="149"/>
      <c r="IK157" s="149"/>
      <c r="IL157" s="149"/>
      <c r="IM157" s="149"/>
      <c r="IN157" s="149"/>
      <c r="IO157" s="149"/>
      <c r="IP157" s="149"/>
      <c r="IQ157" s="149"/>
    </row>
    <row r="158" s="137" customFormat="1" ht="99.95" customHeight="1" spans="1:251">
      <c r="A158" s="148" t="s">
        <v>1017</v>
      </c>
      <c r="B158" s="149">
        <f>VLOOKUP(A158,Sheet1!$A$1:$B$263,2,FALSE)</f>
        <v>45</v>
      </c>
      <c r="D158" s="153" t="s">
        <v>1018</v>
      </c>
      <c r="E158" s="153"/>
      <c r="F158" s="153"/>
      <c r="G158" s="153"/>
      <c r="H158" s="153" t="s">
        <v>1019</v>
      </c>
      <c r="I158" s="153" t="s">
        <v>942</v>
      </c>
      <c r="J158" s="153"/>
      <c r="K158" s="153"/>
      <c r="L158" s="153" t="s">
        <v>943</v>
      </c>
      <c r="M158" s="153"/>
      <c r="N158" s="153" t="s">
        <v>1020</v>
      </c>
      <c r="O158" s="153" t="s">
        <v>1021</v>
      </c>
      <c r="P158" s="153" t="s">
        <v>1021</v>
      </c>
      <c r="Q158" s="153" t="s">
        <v>1022</v>
      </c>
      <c r="R158" s="153" t="s">
        <v>1020</v>
      </c>
      <c r="S158" s="153" t="s">
        <v>1023</v>
      </c>
      <c r="T158" s="153"/>
      <c r="U158" s="153"/>
      <c r="V158" s="153"/>
      <c r="W158" s="153"/>
      <c r="X158" s="153" t="s">
        <v>1024</v>
      </c>
      <c r="Z158" s="153"/>
      <c r="AA158" s="153" t="s">
        <v>910</v>
      </c>
      <c r="AB158" s="153"/>
      <c r="AC158" s="153"/>
      <c r="AD158" s="153"/>
      <c r="AE158" s="143">
        <f>2*COUNTA(D158:AD158)</f>
        <v>24</v>
      </c>
      <c r="AF158" s="143" t="s">
        <v>401</v>
      </c>
      <c r="AG158" s="149" t="s">
        <v>777</v>
      </c>
      <c r="AH158" s="144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56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  <c r="IE158" s="149"/>
      <c r="IF158" s="149"/>
      <c r="IG158" s="149"/>
      <c r="IH158" s="149"/>
      <c r="II158" s="149"/>
      <c r="IJ158" s="149"/>
      <c r="IK158" s="149"/>
      <c r="IL158" s="149"/>
      <c r="IM158" s="149"/>
      <c r="IN158" s="149"/>
      <c r="IO158" s="149"/>
      <c r="IP158" s="149"/>
      <c r="IQ158" s="149"/>
    </row>
    <row r="159" s="137" customFormat="1" ht="99.95" customHeight="1" spans="1:251">
      <c r="A159" s="148" t="s">
        <v>1025</v>
      </c>
      <c r="B159" s="149">
        <f>VLOOKUP(A159,Sheet1!$A$1:$B$263,2,FALSE)</f>
        <v>34</v>
      </c>
      <c r="C159" s="153"/>
      <c r="D159" s="153"/>
      <c r="E159" s="153" t="s">
        <v>1018</v>
      </c>
      <c r="F159" s="153" t="s">
        <v>1026</v>
      </c>
      <c r="G159" s="153" t="s">
        <v>1023</v>
      </c>
      <c r="H159" s="153"/>
      <c r="I159" s="153" t="s">
        <v>1027</v>
      </c>
      <c r="J159" s="153" t="s">
        <v>237</v>
      </c>
      <c r="K159" s="153" t="s">
        <v>943</v>
      </c>
      <c r="L159" s="153"/>
      <c r="M159" s="153"/>
      <c r="N159" s="153" t="s">
        <v>1028</v>
      </c>
      <c r="O159" s="153" t="s">
        <v>1029</v>
      </c>
      <c r="P159" s="153" t="s">
        <v>1029</v>
      </c>
      <c r="Q159" s="153"/>
      <c r="R159" s="153" t="s">
        <v>1022</v>
      </c>
      <c r="S159" s="153" t="s">
        <v>1030</v>
      </c>
      <c r="T159" s="153"/>
      <c r="U159" s="153"/>
      <c r="V159" s="153"/>
      <c r="W159" s="153"/>
      <c r="X159" s="153"/>
      <c r="Y159" s="153" t="s">
        <v>242</v>
      </c>
      <c r="Z159" s="153"/>
      <c r="AA159" s="153"/>
      <c r="AB159" s="153"/>
      <c r="AC159" s="153"/>
      <c r="AD159" s="153"/>
      <c r="AE159" s="143">
        <f t="shared" si="4"/>
        <v>24</v>
      </c>
      <c r="AF159" s="143" t="s">
        <v>401</v>
      </c>
      <c r="AG159" s="149" t="s">
        <v>777</v>
      </c>
      <c r="AH159" s="144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56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  <c r="IE159" s="149"/>
      <c r="IF159" s="149"/>
      <c r="IG159" s="149"/>
      <c r="IH159" s="149"/>
      <c r="II159" s="149"/>
      <c r="IJ159" s="149"/>
      <c r="IK159" s="149"/>
      <c r="IL159" s="149"/>
      <c r="IM159" s="149"/>
      <c r="IN159" s="149"/>
      <c r="IO159" s="149"/>
      <c r="IP159" s="149"/>
      <c r="IQ159" s="149"/>
    </row>
    <row r="160" s="137" customFormat="1" ht="99.95" customHeight="1" spans="1:251">
      <c r="A160" s="148" t="s">
        <v>1031</v>
      </c>
      <c r="B160" s="149">
        <f>VLOOKUP(A160,Sheet1!$A$1:$B$263,2,FALSE)</f>
        <v>25</v>
      </c>
      <c r="C160" s="153" t="s">
        <v>1032</v>
      </c>
      <c r="D160" s="153" t="s">
        <v>1033</v>
      </c>
      <c r="E160" s="153" t="s">
        <v>1026</v>
      </c>
      <c r="F160" s="153" t="s">
        <v>1018</v>
      </c>
      <c r="H160" s="153" t="s">
        <v>1023</v>
      </c>
      <c r="I160" s="153" t="s">
        <v>1027</v>
      </c>
      <c r="J160" s="153" t="s">
        <v>237</v>
      </c>
      <c r="K160" s="153" t="s">
        <v>943</v>
      </c>
      <c r="L160" s="153"/>
      <c r="M160" s="153"/>
      <c r="N160" s="153" t="s">
        <v>1028</v>
      </c>
      <c r="O160" s="153"/>
      <c r="P160" s="153" t="s">
        <v>242</v>
      </c>
      <c r="R160" s="153"/>
      <c r="S160" s="153" t="s">
        <v>1030</v>
      </c>
      <c r="T160" s="153" t="s">
        <v>1023</v>
      </c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43">
        <f t="shared" si="4"/>
        <v>24</v>
      </c>
      <c r="AF160" s="143" t="s">
        <v>401</v>
      </c>
      <c r="AG160" s="149" t="s">
        <v>777</v>
      </c>
      <c r="AH160" s="144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56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  <c r="IE160" s="149"/>
      <c r="IF160" s="149"/>
      <c r="IG160" s="149"/>
      <c r="IH160" s="149"/>
      <c r="II160" s="149"/>
      <c r="IJ160" s="149"/>
      <c r="IK160" s="149"/>
      <c r="IL160" s="149"/>
      <c r="IM160" s="149"/>
      <c r="IN160" s="149"/>
      <c r="IO160" s="149"/>
      <c r="IP160" s="149"/>
      <c r="IQ160" s="149"/>
    </row>
    <row r="161" s="137" customFormat="1" ht="99.95" customHeight="1" spans="1:251">
      <c r="A161" s="148" t="s">
        <v>1034</v>
      </c>
      <c r="B161" s="149">
        <f>VLOOKUP(A161,Sheet1!$A$1:$B$263,2,FALSE)</f>
        <v>43</v>
      </c>
      <c r="C161" s="153" t="s">
        <v>938</v>
      </c>
      <c r="D161" s="153" t="s">
        <v>1035</v>
      </c>
      <c r="E161" s="153" t="s">
        <v>1036</v>
      </c>
      <c r="F161" s="153" t="s">
        <v>957</v>
      </c>
      <c r="G161" s="153" t="s">
        <v>1037</v>
      </c>
      <c r="H161" s="153" t="s">
        <v>1038</v>
      </c>
      <c r="I161" s="153" t="s">
        <v>1039</v>
      </c>
      <c r="K161" s="153" t="s">
        <v>1040</v>
      </c>
      <c r="L161" s="153" t="s">
        <v>1040</v>
      </c>
      <c r="M161" s="153" t="s">
        <v>1041</v>
      </c>
      <c r="N161" s="153" t="s">
        <v>1042</v>
      </c>
      <c r="O161" s="153" t="s">
        <v>603</v>
      </c>
      <c r="P161" s="153" t="s">
        <v>1043</v>
      </c>
      <c r="Q161" s="153" t="s">
        <v>1044</v>
      </c>
      <c r="R161" s="153" t="s">
        <v>1045</v>
      </c>
      <c r="S161" s="153"/>
      <c r="T161" s="153"/>
      <c r="U161" s="153"/>
      <c r="V161" s="153"/>
      <c r="W161" s="153" t="s">
        <v>1046</v>
      </c>
      <c r="Z161" s="153"/>
      <c r="AA161" s="153"/>
      <c r="AB161" s="153"/>
      <c r="AC161" s="153"/>
      <c r="AD161" s="153"/>
      <c r="AE161" s="143">
        <f t="shared" si="4"/>
        <v>32</v>
      </c>
      <c r="AF161" s="143" t="s">
        <v>401</v>
      </c>
      <c r="AG161" s="149" t="s">
        <v>777</v>
      </c>
      <c r="AH161" s="144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56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  <c r="HE161" s="149"/>
      <c r="HF161" s="149"/>
      <c r="HG161" s="149"/>
      <c r="HH161" s="149"/>
      <c r="HI161" s="149"/>
      <c r="HJ161" s="149"/>
      <c r="HK161" s="149"/>
      <c r="HL161" s="149"/>
      <c r="HM161" s="149"/>
      <c r="HN161" s="149"/>
      <c r="HO161" s="149"/>
      <c r="HP161" s="149"/>
      <c r="HQ161" s="149"/>
      <c r="HR161" s="149"/>
      <c r="HS161" s="149"/>
      <c r="HT161" s="149"/>
      <c r="HU161" s="149"/>
      <c r="HV161" s="149"/>
      <c r="HW161" s="149"/>
      <c r="HX161" s="149"/>
      <c r="HY161" s="149"/>
      <c r="HZ161" s="149"/>
      <c r="IA161" s="149"/>
      <c r="IB161" s="149"/>
      <c r="IC161" s="149"/>
      <c r="ID161" s="149"/>
      <c r="IE161" s="149"/>
      <c r="IF161" s="149"/>
      <c r="IG161" s="149"/>
      <c r="IH161" s="149"/>
      <c r="II161" s="149"/>
      <c r="IJ161" s="149"/>
      <c r="IK161" s="149"/>
      <c r="IL161" s="149"/>
      <c r="IM161" s="149"/>
      <c r="IN161" s="149"/>
      <c r="IO161" s="149"/>
      <c r="IP161" s="149"/>
      <c r="IQ161" s="149"/>
    </row>
    <row r="162" s="137" customFormat="1" ht="99.95" customHeight="1" spans="1:251">
      <c r="A162" s="148" t="s">
        <v>1047</v>
      </c>
      <c r="B162" s="149">
        <f>VLOOKUP(A162,Sheet1!$A$1:$B$263,2,FALSE)</f>
        <v>42</v>
      </c>
      <c r="C162" s="153" t="s">
        <v>938</v>
      </c>
      <c r="E162" s="153" t="s">
        <v>1044</v>
      </c>
      <c r="F162" s="153"/>
      <c r="G162" s="153" t="s">
        <v>1048</v>
      </c>
      <c r="H162" s="153" t="s">
        <v>1037</v>
      </c>
      <c r="I162" s="153" t="s">
        <v>1039</v>
      </c>
      <c r="K162" s="153"/>
      <c r="L162" s="153"/>
      <c r="M162" s="153" t="s">
        <v>1049</v>
      </c>
      <c r="N162" s="153" t="s">
        <v>1050</v>
      </c>
      <c r="O162" s="153" t="s">
        <v>1051</v>
      </c>
      <c r="P162" s="153" t="s">
        <v>1051</v>
      </c>
      <c r="Q162" s="153" t="s">
        <v>1052</v>
      </c>
      <c r="R162" s="153" t="s">
        <v>1045</v>
      </c>
      <c r="S162" s="153" t="s">
        <v>1053</v>
      </c>
      <c r="T162" s="149" t="s">
        <v>645</v>
      </c>
      <c r="U162" s="153"/>
      <c r="V162" s="153"/>
      <c r="X162" s="153"/>
      <c r="Y162" s="153" t="s">
        <v>1054</v>
      </c>
      <c r="Z162" s="153"/>
      <c r="AA162" s="153" t="s">
        <v>1054</v>
      </c>
      <c r="AB162" s="153" t="s">
        <v>1054</v>
      </c>
      <c r="AD162" s="153"/>
      <c r="AE162" s="143">
        <f t="shared" si="4"/>
        <v>32</v>
      </c>
      <c r="AF162" s="143" t="s">
        <v>401</v>
      </c>
      <c r="AG162" s="149" t="s">
        <v>777</v>
      </c>
      <c r="AH162" s="144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56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  <c r="HR162" s="149"/>
      <c r="HS162" s="149"/>
      <c r="HT162" s="149"/>
      <c r="HU162" s="149"/>
      <c r="HV162" s="149"/>
      <c r="HW162" s="149"/>
      <c r="HX162" s="149"/>
      <c r="HY162" s="149"/>
      <c r="HZ162" s="149"/>
      <c r="IA162" s="149"/>
      <c r="IB162" s="149"/>
      <c r="IC162" s="149"/>
      <c r="ID162" s="149"/>
      <c r="IE162" s="149"/>
      <c r="IF162" s="149"/>
      <c r="IG162" s="149"/>
      <c r="IH162" s="149"/>
      <c r="II162" s="149"/>
      <c r="IJ162" s="149"/>
      <c r="IK162" s="149"/>
      <c r="IL162" s="149"/>
      <c r="IM162" s="149"/>
      <c r="IN162" s="149"/>
      <c r="IO162" s="149"/>
      <c r="IP162" s="149"/>
      <c r="IQ162" s="149"/>
    </row>
    <row r="163" s="137" customFormat="1" ht="99.95" customHeight="1" spans="1:251">
      <c r="A163" s="148" t="s">
        <v>1055</v>
      </c>
      <c r="B163" s="149">
        <f>VLOOKUP(A163,Sheet1!$A$1:$B$263,2,FALSE)</f>
        <v>42</v>
      </c>
      <c r="C163" s="149" t="s">
        <v>592</v>
      </c>
      <c r="D163" s="153" t="s">
        <v>938</v>
      </c>
      <c r="E163" s="153"/>
      <c r="F163" s="153" t="s">
        <v>1056</v>
      </c>
      <c r="G163" s="153" t="s">
        <v>1057</v>
      </c>
      <c r="H163" s="153" t="s">
        <v>1057</v>
      </c>
      <c r="J163" s="153" t="s">
        <v>211</v>
      </c>
      <c r="M163" s="153" t="s">
        <v>1058</v>
      </c>
      <c r="N163" s="153" t="s">
        <v>853</v>
      </c>
      <c r="O163" s="153" t="s">
        <v>866</v>
      </c>
      <c r="P163" s="153" t="s">
        <v>1059</v>
      </c>
      <c r="Q163" s="153"/>
      <c r="R163" s="153" t="s">
        <v>1060</v>
      </c>
      <c r="S163" s="153"/>
      <c r="T163" s="149" t="s">
        <v>587</v>
      </c>
      <c r="U163" s="153"/>
      <c r="V163" s="153"/>
      <c r="W163" s="153"/>
      <c r="X163" s="153" t="s">
        <v>1046</v>
      </c>
      <c r="Y163" s="153"/>
      <c r="Z163" s="153" t="s">
        <v>1054</v>
      </c>
      <c r="AA163" s="153"/>
      <c r="AC163" s="153" t="s">
        <v>1054</v>
      </c>
      <c r="AD163" s="153" t="s">
        <v>1054</v>
      </c>
      <c r="AE163" s="143">
        <f t="shared" si="4"/>
        <v>32</v>
      </c>
      <c r="AF163" s="143" t="s">
        <v>401</v>
      </c>
      <c r="AG163" s="149" t="s">
        <v>777</v>
      </c>
      <c r="AH163" s="144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56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  <c r="EK163" s="149"/>
      <c r="EL163" s="149"/>
      <c r="EM163" s="149"/>
      <c r="EN163" s="149"/>
      <c r="EO163" s="149"/>
      <c r="EP163" s="149"/>
      <c r="EQ163" s="149"/>
      <c r="ER163" s="149"/>
      <c r="ES163" s="149"/>
      <c r="ET163" s="149"/>
      <c r="EU163" s="149"/>
      <c r="EV163" s="149"/>
      <c r="EW163" s="149"/>
      <c r="EX163" s="149"/>
      <c r="EY163" s="149"/>
      <c r="EZ163" s="149"/>
      <c r="FA163" s="149"/>
      <c r="FB163" s="149"/>
      <c r="FC163" s="149"/>
      <c r="FD163" s="149"/>
      <c r="FE163" s="149"/>
      <c r="FF163" s="149"/>
      <c r="FG163" s="149"/>
      <c r="FH163" s="149"/>
      <c r="FI163" s="149"/>
      <c r="FJ163" s="149"/>
      <c r="FK163" s="149"/>
      <c r="FL163" s="149"/>
      <c r="FM163" s="149"/>
      <c r="FN163" s="149"/>
      <c r="FO163" s="149"/>
      <c r="FP163" s="149"/>
      <c r="FQ163" s="149"/>
      <c r="FR163" s="149"/>
      <c r="FS163" s="149"/>
      <c r="FT163" s="149"/>
      <c r="FU163" s="149"/>
      <c r="FV163" s="149"/>
      <c r="FW163" s="149"/>
      <c r="FX163" s="149"/>
      <c r="FY163" s="149"/>
      <c r="FZ163" s="149"/>
      <c r="GA163" s="149"/>
      <c r="GB163" s="149"/>
      <c r="GC163" s="149"/>
      <c r="GD163" s="149"/>
      <c r="GE163" s="149"/>
      <c r="GF163" s="149"/>
      <c r="GG163" s="149"/>
      <c r="GH163" s="149"/>
      <c r="GI163" s="149"/>
      <c r="GJ163" s="149"/>
      <c r="GK163" s="149"/>
      <c r="GL163" s="149"/>
      <c r="GM163" s="149"/>
      <c r="GN163" s="149"/>
      <c r="GO163" s="149"/>
      <c r="GP163" s="149"/>
      <c r="GQ163" s="149"/>
      <c r="GR163" s="149"/>
      <c r="GS163" s="149"/>
      <c r="GT163" s="149"/>
      <c r="GU163" s="149"/>
      <c r="GV163" s="149"/>
      <c r="GW163" s="149"/>
      <c r="GX163" s="149"/>
      <c r="GY163" s="149"/>
      <c r="GZ163" s="149"/>
      <c r="HA163" s="149"/>
      <c r="HB163" s="149"/>
      <c r="HC163" s="149"/>
      <c r="HD163" s="149"/>
      <c r="HE163" s="149"/>
      <c r="HF163" s="149"/>
      <c r="HG163" s="149"/>
      <c r="HH163" s="149"/>
      <c r="HI163" s="149"/>
      <c r="HJ163" s="149"/>
      <c r="HK163" s="149"/>
      <c r="HL163" s="149"/>
      <c r="HM163" s="149"/>
      <c r="HN163" s="149"/>
      <c r="HO163" s="149"/>
      <c r="HP163" s="149"/>
      <c r="HQ163" s="149"/>
      <c r="HR163" s="149"/>
      <c r="HS163" s="149"/>
      <c r="HT163" s="149"/>
      <c r="HU163" s="149"/>
      <c r="HV163" s="149"/>
      <c r="HW163" s="149"/>
      <c r="HX163" s="149"/>
      <c r="HY163" s="149"/>
      <c r="HZ163" s="149"/>
      <c r="IA163" s="149"/>
      <c r="IB163" s="149"/>
      <c r="IC163" s="149"/>
      <c r="ID163" s="149"/>
      <c r="IE163" s="149"/>
      <c r="IF163" s="149"/>
      <c r="IG163" s="149"/>
      <c r="IH163" s="149"/>
      <c r="II163" s="149"/>
      <c r="IJ163" s="149"/>
      <c r="IK163" s="149"/>
      <c r="IL163" s="149"/>
      <c r="IM163" s="149"/>
      <c r="IN163" s="149"/>
      <c r="IO163" s="149"/>
      <c r="IP163" s="149"/>
      <c r="IQ163" s="149"/>
    </row>
    <row r="164" s="137" customFormat="1" ht="99.95" customHeight="1" spans="1:251">
      <c r="A164" s="148" t="s">
        <v>1061</v>
      </c>
      <c r="B164" s="149">
        <f>VLOOKUP(A164,Sheet1!$A$1:$B$263,2,FALSE)</f>
        <v>43</v>
      </c>
      <c r="C164" s="153"/>
      <c r="D164" s="153" t="s">
        <v>938</v>
      </c>
      <c r="E164" s="153" t="s">
        <v>1062</v>
      </c>
      <c r="H164" s="149" t="s">
        <v>584</v>
      </c>
      <c r="I164" s="153" t="s">
        <v>1063</v>
      </c>
      <c r="J164" s="153" t="s">
        <v>211</v>
      </c>
      <c r="K164" s="153"/>
      <c r="L164" s="153" t="s">
        <v>1050</v>
      </c>
      <c r="M164" s="153" t="s">
        <v>792</v>
      </c>
      <c r="N164" s="153" t="s">
        <v>792</v>
      </c>
      <c r="R164" s="153" t="s">
        <v>1060</v>
      </c>
      <c r="S164" s="149" t="s">
        <v>587</v>
      </c>
      <c r="T164" s="153" t="s">
        <v>1064</v>
      </c>
      <c r="U164" s="153"/>
      <c r="V164" s="153"/>
      <c r="W164" s="153" t="s">
        <v>263</v>
      </c>
      <c r="X164" s="153" t="s">
        <v>263</v>
      </c>
      <c r="Y164" s="153" t="s">
        <v>1065</v>
      </c>
      <c r="AA164" s="153"/>
      <c r="AC164" s="153" t="s">
        <v>263</v>
      </c>
      <c r="AD164" s="153" t="s">
        <v>1065</v>
      </c>
      <c r="AE164" s="143">
        <f t="shared" si="4"/>
        <v>32</v>
      </c>
      <c r="AF164" s="143" t="s">
        <v>401</v>
      </c>
      <c r="AG164" s="149" t="s">
        <v>777</v>
      </c>
      <c r="AH164" s="144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56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49"/>
      <c r="FK164" s="149"/>
      <c r="FL164" s="149"/>
      <c r="FM164" s="149"/>
      <c r="FN164" s="149"/>
      <c r="FO164" s="149"/>
      <c r="FP164" s="149"/>
      <c r="FQ164" s="149"/>
      <c r="FR164" s="149"/>
      <c r="FS164" s="149"/>
      <c r="FT164" s="149"/>
      <c r="FU164" s="149"/>
      <c r="FV164" s="149"/>
      <c r="FW164" s="149"/>
      <c r="FX164" s="149"/>
      <c r="FY164" s="149"/>
      <c r="FZ164" s="149"/>
      <c r="GA164" s="149"/>
      <c r="GB164" s="149"/>
      <c r="GC164" s="149"/>
      <c r="GD164" s="149"/>
      <c r="GE164" s="149"/>
      <c r="GF164" s="149"/>
      <c r="GG164" s="149"/>
      <c r="GH164" s="149"/>
      <c r="GI164" s="149"/>
      <c r="GJ164" s="149"/>
      <c r="GK164" s="149"/>
      <c r="GL164" s="149"/>
      <c r="GM164" s="149"/>
      <c r="GN164" s="149"/>
      <c r="GO164" s="149"/>
      <c r="GP164" s="149"/>
      <c r="GQ164" s="149"/>
      <c r="GR164" s="149"/>
      <c r="GS164" s="149"/>
      <c r="GT164" s="149"/>
      <c r="GU164" s="149"/>
      <c r="GV164" s="149"/>
      <c r="GW164" s="149"/>
      <c r="GX164" s="149"/>
      <c r="GY164" s="149"/>
      <c r="GZ164" s="149"/>
      <c r="HA164" s="149"/>
      <c r="HB164" s="149"/>
      <c r="HC164" s="149"/>
      <c r="HD164" s="149"/>
      <c r="HE164" s="149"/>
      <c r="HF164" s="149"/>
      <c r="HG164" s="149"/>
      <c r="HH164" s="149"/>
      <c r="HI164" s="149"/>
      <c r="HJ164" s="149"/>
      <c r="HK164" s="149"/>
      <c r="HL164" s="149"/>
      <c r="HM164" s="149"/>
      <c r="HN164" s="149"/>
      <c r="HO164" s="149"/>
      <c r="HP164" s="149"/>
      <c r="HQ164" s="149"/>
      <c r="HR164" s="149"/>
      <c r="HS164" s="149"/>
      <c r="HT164" s="149"/>
      <c r="HU164" s="149"/>
      <c r="HV164" s="149"/>
      <c r="HW164" s="149"/>
      <c r="HX164" s="149"/>
      <c r="HY164" s="149"/>
      <c r="HZ164" s="149"/>
      <c r="IA164" s="149"/>
      <c r="IB164" s="149"/>
      <c r="IC164" s="149"/>
      <c r="ID164" s="149"/>
      <c r="IE164" s="149"/>
      <c r="IF164" s="149"/>
      <c r="IG164" s="149"/>
      <c r="IH164" s="149"/>
      <c r="II164" s="149"/>
      <c r="IJ164" s="149"/>
      <c r="IK164" s="149"/>
      <c r="IL164" s="149"/>
      <c r="IM164" s="149"/>
      <c r="IN164" s="149"/>
      <c r="IO164" s="149"/>
      <c r="IP164" s="149"/>
      <c r="IQ164" s="149"/>
    </row>
    <row r="165" s="137" customFormat="1" ht="99.95" customHeight="1" spans="1:251">
      <c r="A165" s="148" t="s">
        <v>1066</v>
      </c>
      <c r="B165" s="149">
        <f>VLOOKUP(A165,Sheet1!$A$1:$B$263,2,FALSE)</f>
        <v>40</v>
      </c>
      <c r="C165" s="153" t="s">
        <v>1067</v>
      </c>
      <c r="D165" s="153" t="s">
        <v>1067</v>
      </c>
      <c r="E165" s="149" t="s">
        <v>1068</v>
      </c>
      <c r="F165" s="153" t="s">
        <v>875</v>
      </c>
      <c r="I165" s="149" t="s">
        <v>1069</v>
      </c>
      <c r="J165" s="153" t="s">
        <v>942</v>
      </c>
      <c r="K165" s="153"/>
      <c r="L165" s="153" t="s">
        <v>956</v>
      </c>
      <c r="M165" s="153" t="s">
        <v>1050</v>
      </c>
      <c r="O165" s="153"/>
      <c r="Q165" s="153" t="s">
        <v>938</v>
      </c>
      <c r="R165" s="153" t="s">
        <v>1064</v>
      </c>
      <c r="S165" s="153" t="s">
        <v>965</v>
      </c>
      <c r="T165" s="153"/>
      <c r="U165" s="153"/>
      <c r="V165" s="153"/>
      <c r="Y165" s="153" t="s">
        <v>1065</v>
      </c>
      <c r="Z165" s="153" t="s">
        <v>263</v>
      </c>
      <c r="AA165" s="153" t="s">
        <v>263</v>
      </c>
      <c r="AB165" s="153" t="s">
        <v>263</v>
      </c>
      <c r="AD165" s="153" t="s">
        <v>1065</v>
      </c>
      <c r="AE165" s="143">
        <f t="shared" ref="AE165:AE181" si="5">2*COUNTA(C165:AD165)</f>
        <v>32</v>
      </c>
      <c r="AF165" s="143" t="s">
        <v>401</v>
      </c>
      <c r="AG165" s="149" t="s">
        <v>777</v>
      </c>
      <c r="AH165" s="144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56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/>
      <c r="EG165" s="149"/>
      <c r="EH165" s="149"/>
      <c r="EI165" s="149"/>
      <c r="EJ165" s="149"/>
      <c r="EK165" s="149"/>
      <c r="EL165" s="149"/>
      <c r="EM165" s="149"/>
      <c r="EN165" s="149"/>
      <c r="EO165" s="149"/>
      <c r="EP165" s="149"/>
      <c r="EQ165" s="149"/>
      <c r="ER165" s="149"/>
      <c r="ES165" s="149"/>
      <c r="ET165" s="149"/>
      <c r="EU165" s="149"/>
      <c r="EV165" s="149"/>
      <c r="EW165" s="149"/>
      <c r="EX165" s="149"/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149"/>
      <c r="FI165" s="149"/>
      <c r="FJ165" s="149"/>
      <c r="FK165" s="149"/>
      <c r="FL165" s="149"/>
      <c r="FM165" s="149"/>
      <c r="FN165" s="149"/>
      <c r="FO165" s="149"/>
      <c r="FP165" s="149"/>
      <c r="FQ165" s="149"/>
      <c r="FR165" s="149"/>
      <c r="FS165" s="149"/>
      <c r="FT165" s="149"/>
      <c r="FU165" s="149"/>
      <c r="FV165" s="149"/>
      <c r="FW165" s="149"/>
      <c r="FX165" s="149"/>
      <c r="FY165" s="149"/>
      <c r="FZ165" s="149"/>
      <c r="GA165" s="149"/>
      <c r="GB165" s="149"/>
      <c r="GC165" s="149"/>
      <c r="GD165" s="149"/>
      <c r="GE165" s="149"/>
      <c r="GF165" s="149"/>
      <c r="GG165" s="149"/>
      <c r="GH165" s="149"/>
      <c r="GI165" s="149"/>
      <c r="GJ165" s="149"/>
      <c r="GK165" s="149"/>
      <c r="GL165" s="149"/>
      <c r="GM165" s="149"/>
      <c r="GN165" s="149"/>
      <c r="GO165" s="149"/>
      <c r="GP165" s="149"/>
      <c r="GQ165" s="149"/>
      <c r="GR165" s="149"/>
      <c r="GS165" s="149"/>
      <c r="GT165" s="149"/>
      <c r="GU165" s="149"/>
      <c r="GV165" s="149"/>
      <c r="GW165" s="149"/>
      <c r="GX165" s="149"/>
      <c r="GY165" s="149"/>
      <c r="GZ165" s="149"/>
      <c r="HA165" s="149"/>
      <c r="HB165" s="149"/>
      <c r="HC165" s="149"/>
      <c r="HD165" s="149"/>
      <c r="HE165" s="149"/>
      <c r="HF165" s="149"/>
      <c r="HG165" s="149"/>
      <c r="HH165" s="149"/>
      <c r="HI165" s="149"/>
      <c r="HJ165" s="149"/>
      <c r="HK165" s="149"/>
      <c r="HL165" s="149"/>
      <c r="HM165" s="149"/>
      <c r="HN165" s="149"/>
      <c r="HO165" s="149"/>
      <c r="HP165" s="149"/>
      <c r="HQ165" s="149"/>
      <c r="HR165" s="149"/>
      <c r="HS165" s="149"/>
      <c r="HT165" s="149"/>
      <c r="HU165" s="149"/>
      <c r="HV165" s="149"/>
      <c r="HW165" s="149"/>
      <c r="HX165" s="149"/>
      <c r="HY165" s="149"/>
      <c r="HZ165" s="149"/>
      <c r="IA165" s="149"/>
      <c r="IB165" s="149"/>
      <c r="IC165" s="149"/>
      <c r="ID165" s="149"/>
      <c r="IE165" s="149"/>
      <c r="IF165" s="149"/>
      <c r="IG165" s="149"/>
      <c r="IH165" s="149"/>
      <c r="II165" s="149"/>
      <c r="IJ165" s="149"/>
      <c r="IK165" s="149"/>
      <c r="IL165" s="149"/>
      <c r="IM165" s="149"/>
      <c r="IN165" s="149"/>
      <c r="IO165" s="149"/>
      <c r="IP165" s="149"/>
      <c r="IQ165" s="149"/>
    </row>
    <row r="166" s="137" customFormat="1" ht="99.95" customHeight="1" spans="1:251">
      <c r="A166" s="148" t="s">
        <v>1070</v>
      </c>
      <c r="B166" s="149">
        <f>VLOOKUP(A166,Sheet1!$A$1:$B$263,2,FALSE)</f>
        <v>35</v>
      </c>
      <c r="D166" s="153" t="s">
        <v>840</v>
      </c>
      <c r="F166" s="153"/>
      <c r="G166" s="153"/>
      <c r="H166" s="153"/>
      <c r="I166" s="153" t="s">
        <v>1071</v>
      </c>
      <c r="J166" s="153" t="s">
        <v>1063</v>
      </c>
      <c r="L166" s="153" t="s">
        <v>1072</v>
      </c>
      <c r="M166" s="153" t="s">
        <v>843</v>
      </c>
      <c r="N166" s="153" t="s">
        <v>1058</v>
      </c>
      <c r="O166" s="153" t="s">
        <v>1073</v>
      </c>
      <c r="P166" s="153"/>
      <c r="Q166" s="153" t="s">
        <v>1074</v>
      </c>
      <c r="R166" s="153" t="s">
        <v>1074</v>
      </c>
      <c r="S166" s="153" t="s">
        <v>1075</v>
      </c>
      <c r="T166" s="153"/>
      <c r="U166" s="153"/>
      <c r="V166" s="153"/>
      <c r="W166" s="153" t="s">
        <v>939</v>
      </c>
      <c r="X166" s="153" t="s">
        <v>828</v>
      </c>
      <c r="Z166" s="153" t="s">
        <v>899</v>
      </c>
      <c r="AA166" s="153"/>
      <c r="AB166" s="153" t="s">
        <v>1076</v>
      </c>
      <c r="AC166" s="153"/>
      <c r="AD166" s="153"/>
      <c r="AE166" s="143">
        <f t="shared" si="5"/>
        <v>28</v>
      </c>
      <c r="AF166" s="143" t="s">
        <v>401</v>
      </c>
      <c r="AG166" s="149" t="s">
        <v>777</v>
      </c>
      <c r="AH166" s="144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56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49"/>
      <c r="EN166" s="149"/>
      <c r="EO166" s="149"/>
      <c r="EP166" s="149"/>
      <c r="EQ166" s="149"/>
      <c r="ER166" s="149"/>
      <c r="ES166" s="149"/>
      <c r="ET166" s="149"/>
      <c r="EU166" s="149"/>
      <c r="EV166" s="149"/>
      <c r="EW166" s="149"/>
      <c r="EX166" s="149"/>
      <c r="EY166" s="149"/>
      <c r="EZ166" s="149"/>
      <c r="FA166" s="149"/>
      <c r="FB166" s="149"/>
      <c r="FC166" s="149"/>
      <c r="FD166" s="149"/>
      <c r="FE166" s="149"/>
      <c r="FF166" s="149"/>
      <c r="FG166" s="149"/>
      <c r="FH166" s="149"/>
      <c r="FI166" s="149"/>
      <c r="FJ166" s="149"/>
      <c r="FK166" s="149"/>
      <c r="FL166" s="149"/>
      <c r="FM166" s="149"/>
      <c r="FN166" s="149"/>
      <c r="FO166" s="149"/>
      <c r="FP166" s="149"/>
      <c r="FQ166" s="149"/>
      <c r="FR166" s="149"/>
      <c r="FS166" s="149"/>
      <c r="FT166" s="149"/>
      <c r="FU166" s="149"/>
      <c r="FV166" s="149"/>
      <c r="FW166" s="149"/>
      <c r="FX166" s="149"/>
      <c r="FY166" s="149"/>
      <c r="FZ166" s="149"/>
      <c r="GA166" s="149"/>
      <c r="GB166" s="149"/>
      <c r="GC166" s="149"/>
      <c r="GD166" s="149"/>
      <c r="GE166" s="149"/>
      <c r="GF166" s="149"/>
      <c r="GG166" s="149"/>
      <c r="GH166" s="149"/>
      <c r="GI166" s="149"/>
      <c r="GJ166" s="149"/>
      <c r="GK166" s="149"/>
      <c r="GL166" s="149"/>
      <c r="GM166" s="149"/>
      <c r="GN166" s="149"/>
      <c r="GO166" s="149"/>
      <c r="GP166" s="149"/>
      <c r="GQ166" s="149"/>
      <c r="GR166" s="149"/>
      <c r="GS166" s="149"/>
      <c r="GT166" s="149"/>
      <c r="GU166" s="149"/>
      <c r="GV166" s="149"/>
      <c r="GW166" s="149"/>
      <c r="GX166" s="149"/>
      <c r="GY166" s="149"/>
      <c r="GZ166" s="149"/>
      <c r="HA166" s="149"/>
      <c r="HB166" s="149"/>
      <c r="HC166" s="149"/>
      <c r="HD166" s="149"/>
      <c r="HE166" s="149"/>
      <c r="HF166" s="149"/>
      <c r="HG166" s="149"/>
      <c r="HH166" s="149"/>
      <c r="HI166" s="149"/>
      <c r="HJ166" s="149"/>
      <c r="HK166" s="149"/>
      <c r="HL166" s="149"/>
      <c r="HM166" s="149"/>
      <c r="HN166" s="149"/>
      <c r="HO166" s="149"/>
      <c r="HP166" s="149"/>
      <c r="HQ166" s="149"/>
      <c r="HR166" s="149"/>
      <c r="HS166" s="149"/>
      <c r="HT166" s="149"/>
      <c r="HU166" s="149"/>
      <c r="HV166" s="149"/>
      <c r="HW166" s="149"/>
      <c r="HX166" s="149"/>
      <c r="HY166" s="149"/>
      <c r="HZ166" s="149"/>
      <c r="IA166" s="149"/>
      <c r="IB166" s="149"/>
      <c r="IC166" s="149"/>
      <c r="ID166" s="149"/>
      <c r="IE166" s="149"/>
      <c r="IF166" s="149"/>
      <c r="IG166" s="149"/>
      <c r="IH166" s="149"/>
      <c r="II166" s="149"/>
      <c r="IJ166" s="149"/>
      <c r="IK166" s="149"/>
      <c r="IL166" s="149"/>
      <c r="IM166" s="149"/>
      <c r="IN166" s="149"/>
      <c r="IO166" s="149"/>
      <c r="IP166" s="149"/>
      <c r="IQ166" s="149"/>
    </row>
    <row r="167" s="137" customFormat="1" ht="99.95" customHeight="1" spans="1:251">
      <c r="A167" s="148" t="s">
        <v>1077</v>
      </c>
      <c r="B167" s="149">
        <f>VLOOKUP(A167,Sheet1!$A$1:$B$263,2,FALSE)</f>
        <v>32</v>
      </c>
      <c r="D167" s="153" t="s">
        <v>840</v>
      </c>
      <c r="G167" s="153" t="s">
        <v>1078</v>
      </c>
      <c r="H167" s="153" t="s">
        <v>1078</v>
      </c>
      <c r="I167" s="153" t="s">
        <v>1071</v>
      </c>
      <c r="J167" s="153" t="s">
        <v>1063</v>
      </c>
      <c r="L167" s="153" t="s">
        <v>1072</v>
      </c>
      <c r="M167" s="153" t="s">
        <v>843</v>
      </c>
      <c r="N167" s="153" t="s">
        <v>1058</v>
      </c>
      <c r="O167" s="153"/>
      <c r="P167" s="153" t="s">
        <v>1073</v>
      </c>
      <c r="Q167" s="153"/>
      <c r="R167" s="153"/>
      <c r="S167" s="153"/>
      <c r="T167" s="153" t="s">
        <v>1075</v>
      </c>
      <c r="U167" s="153"/>
      <c r="V167" s="153"/>
      <c r="W167" s="153" t="s">
        <v>939</v>
      </c>
      <c r="X167" s="153" t="s">
        <v>828</v>
      </c>
      <c r="Y167" s="153" t="s">
        <v>899</v>
      </c>
      <c r="AA167" s="153"/>
      <c r="AB167" s="153" t="s">
        <v>1076</v>
      </c>
      <c r="AC167" s="153"/>
      <c r="AD167" s="153"/>
      <c r="AE167" s="143">
        <f t="shared" si="5"/>
        <v>28</v>
      </c>
      <c r="AF167" s="143" t="s">
        <v>401</v>
      </c>
      <c r="AG167" s="149" t="s">
        <v>777</v>
      </c>
      <c r="AH167" s="144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56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  <c r="ED167" s="149"/>
      <c r="EE167" s="149"/>
      <c r="EF167" s="149"/>
      <c r="EG167" s="149"/>
      <c r="EH167" s="149"/>
      <c r="EI167" s="149"/>
      <c r="EJ167" s="149"/>
      <c r="EK167" s="149"/>
      <c r="EL167" s="149"/>
      <c r="EM167" s="149"/>
      <c r="EN167" s="149"/>
      <c r="EO167" s="149"/>
      <c r="EP167" s="149"/>
      <c r="EQ167" s="149"/>
      <c r="ER167" s="149"/>
      <c r="ES167" s="149"/>
      <c r="ET167" s="149"/>
      <c r="EU167" s="149"/>
      <c r="EV167" s="149"/>
      <c r="EW167" s="149"/>
      <c r="EX167" s="149"/>
      <c r="EY167" s="149"/>
      <c r="EZ167" s="149"/>
      <c r="FA167" s="149"/>
      <c r="FB167" s="149"/>
      <c r="FC167" s="149"/>
      <c r="FD167" s="149"/>
      <c r="FE167" s="149"/>
      <c r="FF167" s="149"/>
      <c r="FG167" s="149"/>
      <c r="FH167" s="149"/>
      <c r="FI167" s="149"/>
      <c r="FJ167" s="149"/>
      <c r="FK167" s="149"/>
      <c r="FL167" s="149"/>
      <c r="FM167" s="149"/>
      <c r="FN167" s="149"/>
      <c r="FO167" s="149"/>
      <c r="FP167" s="149"/>
      <c r="FQ167" s="149"/>
      <c r="FR167" s="149"/>
      <c r="FS167" s="149"/>
      <c r="FT167" s="149"/>
      <c r="FU167" s="149"/>
      <c r="FV167" s="149"/>
      <c r="FW167" s="149"/>
      <c r="FX167" s="149"/>
      <c r="FY167" s="149"/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  <c r="GZ167" s="149"/>
      <c r="HA167" s="149"/>
      <c r="HB167" s="149"/>
      <c r="HC167" s="149"/>
      <c r="HD167" s="149"/>
      <c r="HE167" s="149"/>
      <c r="HF167" s="149"/>
      <c r="HG167" s="149"/>
      <c r="HH167" s="149"/>
      <c r="HI167" s="149"/>
      <c r="HJ167" s="149"/>
      <c r="HK167" s="149"/>
      <c r="HL167" s="149"/>
      <c r="HM167" s="149"/>
      <c r="HN167" s="149"/>
      <c r="HO167" s="149"/>
      <c r="HP167" s="149"/>
      <c r="HQ167" s="149"/>
      <c r="HR167" s="149"/>
      <c r="HS167" s="149"/>
      <c r="HT167" s="149"/>
      <c r="HU167" s="149"/>
      <c r="HV167" s="149"/>
      <c r="HW167" s="149"/>
      <c r="HX167" s="149"/>
      <c r="HY167" s="149"/>
      <c r="HZ167" s="149"/>
      <c r="IA167" s="149"/>
      <c r="IB167" s="149"/>
      <c r="IC167" s="149"/>
      <c r="ID167" s="149"/>
      <c r="IE167" s="149"/>
      <c r="IF167" s="149"/>
      <c r="IG167" s="149"/>
      <c r="IH167" s="149"/>
      <c r="II167" s="149"/>
      <c r="IJ167" s="149"/>
      <c r="IK167" s="149"/>
      <c r="IL167" s="149"/>
      <c r="IM167" s="149"/>
      <c r="IN167" s="149"/>
      <c r="IO167" s="149"/>
      <c r="IP167" s="149"/>
      <c r="IQ167" s="149"/>
    </row>
    <row r="168" s="137" customFormat="1" ht="99.95" customHeight="1" spans="1:251">
      <c r="A168" s="148" t="s">
        <v>1079</v>
      </c>
      <c r="B168" s="149">
        <f>VLOOKUP(A168,Sheet1!$A$1:$B$263,2,FALSE)</f>
        <v>36</v>
      </c>
      <c r="C168" s="153" t="s">
        <v>1080</v>
      </c>
      <c r="D168" s="153" t="s">
        <v>1081</v>
      </c>
      <c r="F168" s="153"/>
      <c r="G168" s="153" t="s">
        <v>1082</v>
      </c>
      <c r="H168" s="153"/>
      <c r="I168" s="153" t="s">
        <v>1083</v>
      </c>
      <c r="J168" s="153" t="s">
        <v>1009</v>
      </c>
      <c r="K168" s="153" t="s">
        <v>1084</v>
      </c>
      <c r="L168" s="153"/>
      <c r="M168" s="153" t="s">
        <v>772</v>
      </c>
      <c r="N168" s="153" t="s">
        <v>842</v>
      </c>
      <c r="O168" s="153" t="s">
        <v>1085</v>
      </c>
      <c r="P168" s="153" t="s">
        <v>1085</v>
      </c>
      <c r="Q168" s="153" t="s">
        <v>951</v>
      </c>
      <c r="R168" s="153" t="s">
        <v>845</v>
      </c>
      <c r="S168" s="153"/>
      <c r="T168" s="153" t="s">
        <v>1086</v>
      </c>
      <c r="U168" s="153"/>
      <c r="V168" s="153"/>
      <c r="W168" s="153"/>
      <c r="X168" s="153"/>
      <c r="Y168" s="153" t="s">
        <v>1087</v>
      </c>
      <c r="AA168" s="153"/>
      <c r="AB168" s="153"/>
      <c r="AC168" s="153"/>
      <c r="AD168" s="153"/>
      <c r="AE168" s="143">
        <f t="shared" si="5"/>
        <v>28</v>
      </c>
      <c r="AF168" s="143" t="s">
        <v>401</v>
      </c>
      <c r="AG168" s="149" t="s">
        <v>777</v>
      </c>
      <c r="AH168" s="144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56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/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  <c r="ED168" s="149"/>
      <c r="EE168" s="149"/>
      <c r="EF168" s="149"/>
      <c r="EG168" s="149"/>
      <c r="EH168" s="149"/>
      <c r="EI168" s="149"/>
      <c r="EJ168" s="149"/>
      <c r="EK168" s="149"/>
      <c r="EL168" s="149"/>
      <c r="EM168" s="149"/>
      <c r="EN168" s="149"/>
      <c r="EO168" s="149"/>
      <c r="EP168" s="149"/>
      <c r="EQ168" s="149"/>
      <c r="ER168" s="149"/>
      <c r="ES168" s="149"/>
      <c r="ET168" s="149"/>
      <c r="EU168" s="149"/>
      <c r="EV168" s="149"/>
      <c r="EW168" s="149"/>
      <c r="EX168" s="149"/>
      <c r="EY168" s="149"/>
      <c r="EZ168" s="149"/>
      <c r="FA168" s="149"/>
      <c r="FB168" s="149"/>
      <c r="FC168" s="149"/>
      <c r="FD168" s="149"/>
      <c r="FE168" s="149"/>
      <c r="FF168" s="149"/>
      <c r="FG168" s="149"/>
      <c r="FH168" s="149"/>
      <c r="FI168" s="149"/>
      <c r="FJ168" s="149"/>
      <c r="FK168" s="149"/>
      <c r="FL168" s="149"/>
      <c r="FM168" s="149"/>
      <c r="FN168" s="149"/>
      <c r="FO168" s="149"/>
      <c r="FP168" s="149"/>
      <c r="FQ168" s="149"/>
      <c r="FR168" s="149"/>
      <c r="FS168" s="149"/>
      <c r="FT168" s="149"/>
      <c r="FU168" s="149"/>
      <c r="FV168" s="149"/>
      <c r="FW168" s="149"/>
      <c r="FX168" s="149"/>
      <c r="FY168" s="149"/>
      <c r="FZ168" s="149"/>
      <c r="GA168" s="149"/>
      <c r="GB168" s="149"/>
      <c r="GC168" s="149"/>
      <c r="GD168" s="149"/>
      <c r="GE168" s="149"/>
      <c r="GF168" s="149"/>
      <c r="GG168" s="149"/>
      <c r="GH168" s="149"/>
      <c r="GI168" s="149"/>
      <c r="GJ168" s="149"/>
      <c r="GK168" s="149"/>
      <c r="GL168" s="149"/>
      <c r="GM168" s="149"/>
      <c r="GN168" s="149"/>
      <c r="GO168" s="149"/>
      <c r="GP168" s="149"/>
      <c r="GQ168" s="149"/>
      <c r="GR168" s="149"/>
      <c r="GS168" s="149"/>
      <c r="GT168" s="149"/>
      <c r="GU168" s="149"/>
      <c r="GV168" s="149"/>
      <c r="GW168" s="149"/>
      <c r="GX168" s="149"/>
      <c r="GY168" s="149"/>
      <c r="GZ168" s="149"/>
      <c r="HA168" s="149"/>
      <c r="HB168" s="149"/>
      <c r="HC168" s="149"/>
      <c r="HD168" s="149"/>
      <c r="HE168" s="149"/>
      <c r="HF168" s="149"/>
      <c r="HG168" s="149"/>
      <c r="HH168" s="149"/>
      <c r="HI168" s="149"/>
      <c r="HJ168" s="149"/>
      <c r="HK168" s="149"/>
      <c r="HL168" s="149"/>
      <c r="HM168" s="149"/>
      <c r="HN168" s="149"/>
      <c r="HO168" s="149"/>
      <c r="HP168" s="149"/>
      <c r="HQ168" s="149"/>
      <c r="HR168" s="149"/>
      <c r="HS168" s="149"/>
      <c r="HT168" s="149"/>
      <c r="HU168" s="149"/>
      <c r="HV168" s="149"/>
      <c r="HW168" s="149"/>
      <c r="HX168" s="149"/>
      <c r="HY168" s="149"/>
      <c r="HZ168" s="149"/>
      <c r="IA168" s="149"/>
      <c r="IB168" s="149"/>
      <c r="IC168" s="149"/>
      <c r="ID168" s="149"/>
      <c r="IE168" s="149"/>
      <c r="IF168" s="149"/>
      <c r="IG168" s="149"/>
      <c r="IH168" s="149"/>
      <c r="II168" s="149"/>
      <c r="IJ168" s="149"/>
      <c r="IK168" s="149"/>
      <c r="IL168" s="149"/>
      <c r="IM168" s="149"/>
      <c r="IN168" s="149"/>
      <c r="IO168" s="149"/>
      <c r="IP168" s="149"/>
      <c r="IQ168" s="149"/>
    </row>
    <row r="169" s="137" customFormat="1" ht="99.95" customHeight="1" spans="1:251">
      <c r="A169" s="148" t="s">
        <v>1088</v>
      </c>
      <c r="B169" s="149">
        <f>VLOOKUP(A169,Sheet1!$A$1:$B$263,2,FALSE)</f>
        <v>37</v>
      </c>
      <c r="C169" s="153" t="s">
        <v>1085</v>
      </c>
      <c r="D169" s="153" t="s">
        <v>1085</v>
      </c>
      <c r="E169" s="153" t="s">
        <v>1081</v>
      </c>
      <c r="F169" s="153" t="s">
        <v>1081</v>
      </c>
      <c r="G169" s="153" t="s">
        <v>1082</v>
      </c>
      <c r="H169" s="153" t="s">
        <v>816</v>
      </c>
      <c r="I169" s="153" t="s">
        <v>1083</v>
      </c>
      <c r="J169" s="153" t="s">
        <v>1009</v>
      </c>
      <c r="K169" s="153"/>
      <c r="L169" s="153" t="s">
        <v>1084</v>
      </c>
      <c r="N169" s="153" t="s">
        <v>842</v>
      </c>
      <c r="O169" s="153"/>
      <c r="P169" s="153"/>
      <c r="Q169" s="153" t="s">
        <v>951</v>
      </c>
      <c r="R169" s="153" t="s">
        <v>845</v>
      </c>
      <c r="S169" s="153" t="s">
        <v>1086</v>
      </c>
      <c r="T169" s="153"/>
      <c r="U169" s="153"/>
      <c r="V169" s="153"/>
      <c r="W169" s="153"/>
      <c r="X169" s="153"/>
      <c r="Y169" s="153" t="s">
        <v>1087</v>
      </c>
      <c r="AA169" s="153"/>
      <c r="AB169" s="153"/>
      <c r="AC169" s="153"/>
      <c r="AD169" s="153"/>
      <c r="AE169" s="143">
        <f t="shared" si="5"/>
        <v>28</v>
      </c>
      <c r="AF169" s="143" t="s">
        <v>401</v>
      </c>
      <c r="AG169" s="149" t="s">
        <v>777</v>
      </c>
      <c r="AH169" s="144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56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49"/>
      <c r="FU169" s="149"/>
      <c r="FV169" s="149"/>
      <c r="FW169" s="149"/>
      <c r="FX169" s="149"/>
      <c r="FY169" s="149"/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  <c r="GZ169" s="149"/>
      <c r="HA169" s="149"/>
      <c r="HB169" s="149"/>
      <c r="HC169" s="149"/>
      <c r="HD169" s="149"/>
      <c r="HE169" s="149"/>
      <c r="HF169" s="149"/>
      <c r="HG169" s="149"/>
      <c r="HH169" s="149"/>
      <c r="HI169" s="149"/>
      <c r="HJ169" s="149"/>
      <c r="HK169" s="149"/>
      <c r="HL169" s="149"/>
      <c r="HM169" s="149"/>
      <c r="HN169" s="149"/>
      <c r="HO169" s="149"/>
      <c r="HP169" s="149"/>
      <c r="HQ169" s="149"/>
      <c r="HR169" s="149"/>
      <c r="HS169" s="149"/>
      <c r="HT169" s="149"/>
      <c r="HU169" s="149"/>
      <c r="HV169" s="149"/>
      <c r="HW169" s="149"/>
      <c r="HX169" s="149"/>
      <c r="HY169" s="149"/>
      <c r="HZ169" s="149"/>
      <c r="IA169" s="149"/>
      <c r="IB169" s="149"/>
      <c r="IC169" s="149"/>
      <c r="ID169" s="149"/>
      <c r="IE169" s="149"/>
      <c r="IF169" s="149"/>
      <c r="IG169" s="149"/>
      <c r="IH169" s="149"/>
      <c r="II169" s="149"/>
      <c r="IJ169" s="149"/>
      <c r="IK169" s="149"/>
      <c r="IL169" s="149"/>
      <c r="IM169" s="149"/>
      <c r="IN169" s="149"/>
      <c r="IO169" s="149"/>
      <c r="IP169" s="149"/>
      <c r="IQ169" s="149"/>
    </row>
    <row r="170" s="137" customFormat="1" ht="99.95" customHeight="1" spans="1:251">
      <c r="A170" s="148" t="s">
        <v>1089</v>
      </c>
      <c r="B170" s="149">
        <f>VLOOKUP(A170,Sheet1!$A$1:$B$263,2,FALSE)</f>
        <v>48</v>
      </c>
      <c r="C170" s="153"/>
      <c r="D170" s="153" t="s">
        <v>812</v>
      </c>
      <c r="E170" s="153"/>
      <c r="F170" s="153"/>
      <c r="G170" s="153" t="s">
        <v>1090</v>
      </c>
      <c r="H170" s="153" t="s">
        <v>818</v>
      </c>
      <c r="J170" s="153" t="s">
        <v>927</v>
      </c>
      <c r="K170" s="153"/>
      <c r="L170" s="153" t="s">
        <v>1091</v>
      </c>
      <c r="M170" s="153"/>
      <c r="N170" s="153" t="s">
        <v>1092</v>
      </c>
      <c r="O170" s="153" t="s">
        <v>1093</v>
      </c>
      <c r="P170" s="153" t="s">
        <v>1093</v>
      </c>
      <c r="Q170" s="153"/>
      <c r="S170" s="153" t="s">
        <v>1094</v>
      </c>
      <c r="T170" s="153" t="s">
        <v>1094</v>
      </c>
      <c r="U170" s="153"/>
      <c r="V170" s="153"/>
      <c r="W170" s="153"/>
      <c r="X170" s="153"/>
      <c r="Y170" s="153"/>
      <c r="Z170" s="153" t="s">
        <v>242</v>
      </c>
      <c r="AA170" s="153"/>
      <c r="AB170" s="153"/>
      <c r="AC170" s="153"/>
      <c r="AD170" s="153"/>
      <c r="AE170" s="143">
        <f t="shared" si="5"/>
        <v>22</v>
      </c>
      <c r="AF170" s="143" t="s">
        <v>401</v>
      </c>
      <c r="AG170" s="149" t="s">
        <v>819</v>
      </c>
      <c r="AH170" s="144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56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  <c r="HR170" s="149"/>
      <c r="HS170" s="149"/>
      <c r="HT170" s="149"/>
      <c r="HU170" s="149"/>
      <c r="HV170" s="149"/>
      <c r="HW170" s="149"/>
      <c r="HX170" s="149"/>
      <c r="HY170" s="149"/>
      <c r="HZ170" s="149"/>
      <c r="IA170" s="149"/>
      <c r="IB170" s="149"/>
      <c r="IC170" s="149"/>
      <c r="ID170" s="149"/>
      <c r="IE170" s="149"/>
      <c r="IF170" s="149"/>
      <c r="IG170" s="149"/>
      <c r="IH170" s="149"/>
      <c r="II170" s="149"/>
      <c r="IJ170" s="149"/>
      <c r="IK170" s="149"/>
      <c r="IL170" s="149"/>
      <c r="IM170" s="149"/>
      <c r="IN170" s="149"/>
      <c r="IO170" s="149"/>
      <c r="IP170" s="149"/>
      <c r="IQ170" s="149"/>
    </row>
    <row r="171" s="137" customFormat="1" ht="99.95" customHeight="1" spans="1:251">
      <c r="A171" s="148" t="s">
        <v>1095</v>
      </c>
      <c r="B171" s="149">
        <f>VLOOKUP(A171,Sheet1!$A$1:$B$263,2,FALSE)</f>
        <v>37</v>
      </c>
      <c r="C171" s="153" t="s">
        <v>274</v>
      </c>
      <c r="D171" s="153"/>
      <c r="E171" s="153" t="s">
        <v>1096</v>
      </c>
      <c r="F171" s="153" t="s">
        <v>1044</v>
      </c>
      <c r="G171" s="153"/>
      <c r="I171" s="153" t="s">
        <v>1097</v>
      </c>
      <c r="J171" s="153" t="s">
        <v>1097</v>
      </c>
      <c r="L171" s="153" t="s">
        <v>767</v>
      </c>
      <c r="M171" s="153" t="s">
        <v>1098</v>
      </c>
      <c r="N171" s="153" t="s">
        <v>1098</v>
      </c>
      <c r="O171" s="153" t="s">
        <v>881</v>
      </c>
      <c r="P171" s="153" t="s">
        <v>1099</v>
      </c>
      <c r="R171" s="153" t="s">
        <v>1100</v>
      </c>
      <c r="S171" s="153" t="s">
        <v>1030</v>
      </c>
      <c r="T171" s="153" t="s">
        <v>1053</v>
      </c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43">
        <f t="shared" si="5"/>
        <v>26</v>
      </c>
      <c r="AF171" s="143" t="s">
        <v>662</v>
      </c>
      <c r="AG171" s="149" t="s">
        <v>777</v>
      </c>
      <c r="AH171" s="144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56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49"/>
      <c r="DZ171" s="149"/>
      <c r="EA171" s="149"/>
      <c r="EB171" s="149"/>
      <c r="EC171" s="149"/>
      <c r="ED171" s="149"/>
      <c r="EE171" s="149"/>
      <c r="EF171" s="149"/>
      <c r="EG171" s="149"/>
      <c r="EH171" s="149"/>
      <c r="EI171" s="149"/>
      <c r="EJ171" s="149"/>
      <c r="EK171" s="149"/>
      <c r="EL171" s="149"/>
      <c r="EM171" s="149"/>
      <c r="EN171" s="149"/>
      <c r="EO171" s="149"/>
      <c r="EP171" s="149"/>
      <c r="EQ171" s="149"/>
      <c r="ER171" s="149"/>
      <c r="ES171" s="149"/>
      <c r="ET171" s="149"/>
      <c r="EU171" s="149"/>
      <c r="EV171" s="149"/>
      <c r="EW171" s="149"/>
      <c r="EX171" s="149"/>
      <c r="EY171" s="149"/>
      <c r="EZ171" s="149"/>
      <c r="FA171" s="149"/>
      <c r="FB171" s="149"/>
      <c r="FC171" s="149"/>
      <c r="FD171" s="149"/>
      <c r="FE171" s="149"/>
      <c r="FF171" s="149"/>
      <c r="FG171" s="149"/>
      <c r="FH171" s="149"/>
      <c r="FI171" s="149"/>
      <c r="FJ171" s="149"/>
      <c r="FK171" s="149"/>
      <c r="FL171" s="149"/>
      <c r="FM171" s="149"/>
      <c r="FN171" s="149"/>
      <c r="FO171" s="149"/>
      <c r="FP171" s="149"/>
      <c r="FQ171" s="149"/>
      <c r="FR171" s="149"/>
      <c r="FS171" s="149"/>
      <c r="FT171" s="149"/>
      <c r="FU171" s="149"/>
      <c r="FV171" s="149"/>
      <c r="FW171" s="149"/>
      <c r="FX171" s="149"/>
      <c r="FY171" s="149"/>
      <c r="FZ171" s="149"/>
      <c r="GA171" s="149"/>
      <c r="GB171" s="149"/>
      <c r="GC171" s="149"/>
      <c r="GD171" s="149"/>
      <c r="GE171" s="149"/>
      <c r="GF171" s="149"/>
      <c r="GG171" s="149"/>
      <c r="GH171" s="149"/>
      <c r="GI171" s="149"/>
      <c r="GJ171" s="149"/>
      <c r="GK171" s="149"/>
      <c r="GL171" s="149"/>
      <c r="GM171" s="149"/>
      <c r="GN171" s="149"/>
      <c r="GO171" s="149"/>
      <c r="GP171" s="149"/>
      <c r="GQ171" s="149"/>
      <c r="GR171" s="149"/>
      <c r="GS171" s="149"/>
      <c r="GT171" s="149"/>
      <c r="GU171" s="149"/>
      <c r="GV171" s="149"/>
      <c r="GW171" s="149"/>
      <c r="GX171" s="149"/>
      <c r="GY171" s="149"/>
      <c r="GZ171" s="149"/>
      <c r="HA171" s="149"/>
      <c r="HB171" s="149"/>
      <c r="HC171" s="149"/>
      <c r="HD171" s="149"/>
      <c r="HE171" s="149"/>
      <c r="HF171" s="149"/>
      <c r="HG171" s="149"/>
      <c r="HH171" s="149"/>
      <c r="HI171" s="149"/>
      <c r="HJ171" s="149"/>
      <c r="HK171" s="149"/>
      <c r="HL171" s="149"/>
      <c r="HM171" s="149"/>
      <c r="HN171" s="149"/>
      <c r="HO171" s="149"/>
      <c r="HP171" s="149"/>
      <c r="HQ171" s="149"/>
      <c r="HR171" s="149"/>
      <c r="HS171" s="149"/>
      <c r="HT171" s="149"/>
      <c r="HU171" s="149"/>
      <c r="HV171" s="149"/>
      <c r="HW171" s="149"/>
      <c r="HX171" s="149"/>
      <c r="HY171" s="149"/>
      <c r="HZ171" s="149"/>
      <c r="IA171" s="149"/>
      <c r="IB171" s="149"/>
      <c r="IC171" s="149"/>
      <c r="ID171" s="149"/>
      <c r="IE171" s="149"/>
      <c r="IF171" s="149"/>
      <c r="IG171" s="149"/>
      <c r="IH171" s="149"/>
      <c r="II171" s="149"/>
      <c r="IJ171" s="149"/>
      <c r="IK171" s="149"/>
      <c r="IL171" s="149"/>
      <c r="IM171" s="149"/>
      <c r="IN171" s="149"/>
      <c r="IO171" s="149"/>
      <c r="IP171" s="149"/>
      <c r="IQ171" s="149"/>
    </row>
    <row r="172" s="137" customFormat="1" ht="99.95" customHeight="1" spans="1:251">
      <c r="A172" s="148" t="s">
        <v>1101</v>
      </c>
      <c r="B172" s="149">
        <f>VLOOKUP(A172,Sheet1!$A$1:$B$263,2,FALSE)</f>
        <v>34</v>
      </c>
      <c r="C172" s="153"/>
      <c r="D172" s="153" t="s">
        <v>274</v>
      </c>
      <c r="E172" s="153" t="s">
        <v>1102</v>
      </c>
      <c r="F172" s="153" t="s">
        <v>1102</v>
      </c>
      <c r="G172" s="153"/>
      <c r="H172" s="153"/>
      <c r="I172" s="153" t="s">
        <v>1103</v>
      </c>
      <c r="K172" s="153" t="s">
        <v>1104</v>
      </c>
      <c r="L172" s="153" t="s">
        <v>767</v>
      </c>
      <c r="M172" s="153"/>
      <c r="N172" s="153"/>
      <c r="P172" s="153" t="s">
        <v>1099</v>
      </c>
      <c r="Q172" s="153"/>
      <c r="R172" s="153" t="s">
        <v>1105</v>
      </c>
      <c r="S172" s="153" t="s">
        <v>279</v>
      </c>
      <c r="T172" s="153"/>
      <c r="U172" s="153"/>
      <c r="V172" s="153"/>
      <c r="W172" s="153"/>
      <c r="Y172" s="153"/>
      <c r="Z172" s="153" t="s">
        <v>1065</v>
      </c>
      <c r="AA172" s="153" t="s">
        <v>1106</v>
      </c>
      <c r="AB172" s="153" t="s">
        <v>1106</v>
      </c>
      <c r="AC172" s="153" t="s">
        <v>1065</v>
      </c>
      <c r="AD172" s="153"/>
      <c r="AE172" s="143">
        <f t="shared" si="5"/>
        <v>26</v>
      </c>
      <c r="AF172" s="143" t="s">
        <v>662</v>
      </c>
      <c r="AG172" s="149" t="s">
        <v>777</v>
      </c>
      <c r="AH172" s="144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56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49"/>
      <c r="DZ172" s="149"/>
      <c r="EA172" s="149"/>
      <c r="EB172" s="149"/>
      <c r="EC172" s="149"/>
      <c r="ED172" s="149"/>
      <c r="EE172" s="149"/>
      <c r="EF172" s="149"/>
      <c r="EG172" s="149"/>
      <c r="EH172" s="149"/>
      <c r="EI172" s="149"/>
      <c r="EJ172" s="149"/>
      <c r="EK172" s="149"/>
      <c r="EL172" s="149"/>
      <c r="EM172" s="149"/>
      <c r="EN172" s="149"/>
      <c r="EO172" s="149"/>
      <c r="EP172" s="149"/>
      <c r="EQ172" s="149"/>
      <c r="ER172" s="149"/>
      <c r="ES172" s="149"/>
      <c r="ET172" s="149"/>
      <c r="EU172" s="149"/>
      <c r="EV172" s="149"/>
      <c r="EW172" s="149"/>
      <c r="EX172" s="149"/>
      <c r="EY172" s="149"/>
      <c r="EZ172" s="149"/>
      <c r="FA172" s="149"/>
      <c r="FB172" s="149"/>
      <c r="FC172" s="149"/>
      <c r="FD172" s="149"/>
      <c r="FE172" s="149"/>
      <c r="FF172" s="149"/>
      <c r="FG172" s="149"/>
      <c r="FH172" s="149"/>
      <c r="FI172" s="149"/>
      <c r="FJ172" s="149"/>
      <c r="FK172" s="149"/>
      <c r="FL172" s="149"/>
      <c r="FM172" s="149"/>
      <c r="FN172" s="149"/>
      <c r="FO172" s="149"/>
      <c r="FP172" s="149"/>
      <c r="FQ172" s="149"/>
      <c r="FR172" s="149"/>
      <c r="FS172" s="149"/>
      <c r="FT172" s="149"/>
      <c r="FU172" s="149"/>
      <c r="FV172" s="149"/>
      <c r="FW172" s="149"/>
      <c r="FX172" s="149"/>
      <c r="FY172" s="149"/>
      <c r="FZ172" s="149"/>
      <c r="GA172" s="149"/>
      <c r="GB172" s="149"/>
      <c r="GC172" s="149"/>
      <c r="GD172" s="149"/>
      <c r="GE172" s="149"/>
      <c r="GF172" s="149"/>
      <c r="GG172" s="149"/>
      <c r="GH172" s="149"/>
      <c r="GI172" s="149"/>
      <c r="GJ172" s="149"/>
      <c r="GK172" s="149"/>
      <c r="GL172" s="149"/>
      <c r="GM172" s="149"/>
      <c r="GN172" s="149"/>
      <c r="GO172" s="149"/>
      <c r="GP172" s="149"/>
      <c r="GQ172" s="149"/>
      <c r="GR172" s="149"/>
      <c r="GS172" s="149"/>
      <c r="GT172" s="149"/>
      <c r="GU172" s="149"/>
      <c r="GV172" s="149"/>
      <c r="GW172" s="149"/>
      <c r="GX172" s="149"/>
      <c r="GY172" s="149"/>
      <c r="GZ172" s="149"/>
      <c r="HA172" s="149"/>
      <c r="HB172" s="149"/>
      <c r="HC172" s="149"/>
      <c r="HD172" s="149"/>
      <c r="HE172" s="149"/>
      <c r="HF172" s="149"/>
      <c r="HG172" s="149"/>
      <c r="HH172" s="149"/>
      <c r="HI172" s="149"/>
      <c r="HJ172" s="149"/>
      <c r="HK172" s="149"/>
      <c r="HL172" s="149"/>
      <c r="HM172" s="149"/>
      <c r="HN172" s="149"/>
      <c r="HO172" s="149"/>
      <c r="HP172" s="149"/>
      <c r="HQ172" s="149"/>
      <c r="HR172" s="149"/>
      <c r="HS172" s="149"/>
      <c r="HT172" s="149"/>
      <c r="HU172" s="149"/>
      <c r="HV172" s="149"/>
      <c r="HW172" s="149"/>
      <c r="HX172" s="149"/>
      <c r="HY172" s="149"/>
      <c r="HZ172" s="149"/>
      <c r="IA172" s="149"/>
      <c r="IB172" s="149"/>
      <c r="IC172" s="149"/>
      <c r="ID172" s="149"/>
      <c r="IE172" s="149"/>
      <c r="IF172" s="149"/>
      <c r="IG172" s="149"/>
      <c r="IH172" s="149"/>
      <c r="II172" s="149"/>
      <c r="IJ172" s="149"/>
      <c r="IK172" s="149"/>
      <c r="IL172" s="149"/>
      <c r="IM172" s="149"/>
      <c r="IN172" s="149"/>
      <c r="IO172" s="149"/>
      <c r="IP172" s="149"/>
      <c r="IQ172" s="149"/>
    </row>
    <row r="173" s="137" customFormat="1" ht="99.95" customHeight="1" spans="1:251">
      <c r="A173" s="148" t="s">
        <v>1107</v>
      </c>
      <c r="B173" s="149">
        <f>VLOOKUP(A173,Sheet1!$A$1:$B$263,2,FALSE)</f>
        <v>34</v>
      </c>
      <c r="C173" s="153" t="s">
        <v>1108</v>
      </c>
      <c r="D173" s="153" t="s">
        <v>1108</v>
      </c>
      <c r="E173" s="153"/>
      <c r="F173" s="153"/>
      <c r="G173" s="153" t="s">
        <v>1109</v>
      </c>
      <c r="H173" s="153" t="s">
        <v>1109</v>
      </c>
      <c r="I173" s="153"/>
      <c r="J173" s="153" t="s">
        <v>1013</v>
      </c>
      <c r="K173" s="153" t="s">
        <v>1104</v>
      </c>
      <c r="L173" s="149" t="s">
        <v>822</v>
      </c>
      <c r="M173" s="153"/>
      <c r="N173" s="153" t="s">
        <v>1014</v>
      </c>
      <c r="P173" s="153"/>
      <c r="Q173" s="153" t="s">
        <v>1105</v>
      </c>
      <c r="R173" s="153" t="s">
        <v>1110</v>
      </c>
      <c r="S173" s="149" t="s">
        <v>251</v>
      </c>
      <c r="T173" s="153"/>
      <c r="U173" s="153"/>
      <c r="V173" s="153"/>
      <c r="W173" s="153"/>
      <c r="X173" s="153"/>
      <c r="Y173" s="153"/>
      <c r="Z173" s="153" t="s">
        <v>1065</v>
      </c>
      <c r="AA173" s="153"/>
      <c r="AB173" s="153"/>
      <c r="AC173" s="153" t="s">
        <v>1065</v>
      </c>
      <c r="AD173" s="153"/>
      <c r="AE173" s="143">
        <f t="shared" si="5"/>
        <v>26</v>
      </c>
      <c r="AF173" s="143" t="s">
        <v>662</v>
      </c>
      <c r="AG173" s="149" t="s">
        <v>777</v>
      </c>
      <c r="AH173" s="144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56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49"/>
      <c r="DZ173" s="149"/>
      <c r="EA173" s="149"/>
      <c r="EB173" s="149"/>
      <c r="EC173" s="149"/>
      <c r="ED173" s="149"/>
      <c r="EE173" s="149"/>
      <c r="EF173" s="149"/>
      <c r="EG173" s="149"/>
      <c r="EH173" s="149"/>
      <c r="EI173" s="149"/>
      <c r="EJ173" s="149"/>
      <c r="EK173" s="149"/>
      <c r="EL173" s="149"/>
      <c r="EM173" s="149"/>
      <c r="EN173" s="149"/>
      <c r="EO173" s="149"/>
      <c r="EP173" s="149"/>
      <c r="EQ173" s="149"/>
      <c r="ER173" s="149"/>
      <c r="ES173" s="149"/>
      <c r="ET173" s="149"/>
      <c r="EU173" s="149"/>
      <c r="EV173" s="149"/>
      <c r="EW173" s="149"/>
      <c r="EX173" s="149"/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149"/>
      <c r="FI173" s="149"/>
      <c r="FJ173" s="149"/>
      <c r="FK173" s="149"/>
      <c r="FL173" s="149"/>
      <c r="FM173" s="149"/>
      <c r="FN173" s="149"/>
      <c r="FO173" s="149"/>
      <c r="FP173" s="149"/>
      <c r="FQ173" s="149"/>
      <c r="FR173" s="149"/>
      <c r="FS173" s="149"/>
      <c r="FT173" s="149"/>
      <c r="FU173" s="149"/>
      <c r="FV173" s="149"/>
      <c r="FW173" s="149"/>
      <c r="FX173" s="149"/>
      <c r="FY173" s="149"/>
      <c r="FZ173" s="149"/>
      <c r="GA173" s="149"/>
      <c r="GB173" s="149"/>
      <c r="GC173" s="149"/>
      <c r="GD173" s="149"/>
      <c r="GE173" s="149"/>
      <c r="GF173" s="149"/>
      <c r="GG173" s="149"/>
      <c r="GH173" s="149"/>
      <c r="GI173" s="149"/>
      <c r="GJ173" s="149"/>
      <c r="GK173" s="149"/>
      <c r="GL173" s="149"/>
      <c r="GM173" s="149"/>
      <c r="GN173" s="149"/>
      <c r="GO173" s="149"/>
      <c r="GP173" s="149"/>
      <c r="GQ173" s="149"/>
      <c r="GR173" s="149"/>
      <c r="GS173" s="149"/>
      <c r="GT173" s="149"/>
      <c r="GU173" s="149"/>
      <c r="GV173" s="149"/>
      <c r="GW173" s="149"/>
      <c r="GX173" s="149"/>
      <c r="GY173" s="149"/>
      <c r="GZ173" s="149"/>
      <c r="HA173" s="149"/>
      <c r="HB173" s="149"/>
      <c r="HC173" s="149"/>
      <c r="HD173" s="149"/>
      <c r="HE173" s="149"/>
      <c r="HF173" s="149"/>
      <c r="HG173" s="149"/>
      <c r="HH173" s="149"/>
      <c r="HI173" s="149"/>
      <c r="HJ173" s="149"/>
      <c r="HK173" s="149"/>
      <c r="HL173" s="149"/>
      <c r="HM173" s="149"/>
      <c r="HN173" s="149"/>
      <c r="HO173" s="149"/>
      <c r="HP173" s="149"/>
      <c r="HQ173" s="149"/>
      <c r="HR173" s="149"/>
      <c r="HS173" s="149"/>
      <c r="HT173" s="149"/>
      <c r="HU173" s="149"/>
      <c r="HV173" s="149"/>
      <c r="HW173" s="149"/>
      <c r="HX173" s="149"/>
      <c r="HY173" s="149"/>
      <c r="HZ173" s="149"/>
      <c r="IA173" s="149"/>
      <c r="IB173" s="149"/>
      <c r="IC173" s="149"/>
      <c r="ID173" s="149"/>
      <c r="IE173" s="149"/>
      <c r="IF173" s="149"/>
      <c r="IG173" s="149"/>
      <c r="IH173" s="149"/>
      <c r="II173" s="149"/>
      <c r="IJ173" s="149"/>
      <c r="IK173" s="149"/>
      <c r="IL173" s="149"/>
      <c r="IM173" s="149"/>
      <c r="IN173" s="149"/>
      <c r="IO173" s="149"/>
      <c r="IP173" s="149"/>
      <c r="IQ173" s="149"/>
    </row>
    <row r="174" s="137" customFormat="1" ht="99.95" customHeight="1" spans="1:251">
      <c r="A174" s="148" t="s">
        <v>1111</v>
      </c>
      <c r="B174" s="149">
        <f>VLOOKUP(A174,Sheet1!$A$1:$B$263,2,FALSE)</f>
        <v>38</v>
      </c>
      <c r="C174" s="153" t="s">
        <v>1112</v>
      </c>
      <c r="D174" s="153" t="s">
        <v>812</v>
      </c>
      <c r="F174" s="153" t="s">
        <v>1096</v>
      </c>
      <c r="G174" s="153"/>
      <c r="H174" s="153" t="s">
        <v>818</v>
      </c>
      <c r="I174" s="153"/>
      <c r="J174" s="153" t="s">
        <v>1113</v>
      </c>
      <c r="K174" s="153" t="s">
        <v>1114</v>
      </c>
      <c r="N174" s="153" t="s">
        <v>1115</v>
      </c>
      <c r="O174" s="153"/>
      <c r="P174" s="153" t="s">
        <v>897</v>
      </c>
      <c r="S174" s="153" t="s">
        <v>1108</v>
      </c>
      <c r="T174" s="153" t="s">
        <v>1108</v>
      </c>
      <c r="U174" s="153"/>
      <c r="V174" s="153"/>
      <c r="W174" s="153"/>
      <c r="X174" s="153"/>
      <c r="Y174" s="153"/>
      <c r="Z174" s="153"/>
      <c r="AA174" s="153"/>
      <c r="AB174" s="153"/>
      <c r="AC174" s="153" t="s">
        <v>1106</v>
      </c>
      <c r="AD174" s="153" t="s">
        <v>1106</v>
      </c>
      <c r="AE174" s="143">
        <f t="shared" si="5"/>
        <v>24</v>
      </c>
      <c r="AF174" s="143" t="s">
        <v>662</v>
      </c>
      <c r="AG174" s="149" t="s">
        <v>819</v>
      </c>
      <c r="AH174" s="144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56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  <c r="EK174" s="149"/>
      <c r="EL174" s="149"/>
      <c r="EM174" s="149"/>
      <c r="EN174" s="149"/>
      <c r="EO174" s="149"/>
      <c r="EP174" s="149"/>
      <c r="EQ174" s="149"/>
      <c r="ER174" s="149"/>
      <c r="ES174" s="149"/>
      <c r="ET174" s="149"/>
      <c r="EU174" s="149"/>
      <c r="EV174" s="149"/>
      <c r="EW174" s="149"/>
      <c r="EX174" s="149"/>
      <c r="EY174" s="149"/>
      <c r="EZ174" s="149"/>
      <c r="FA174" s="149"/>
      <c r="FB174" s="149"/>
      <c r="FC174" s="149"/>
      <c r="FD174" s="149"/>
      <c r="FE174" s="149"/>
      <c r="FF174" s="149"/>
      <c r="FG174" s="149"/>
      <c r="FH174" s="149"/>
      <c r="FI174" s="149"/>
      <c r="FJ174" s="149"/>
      <c r="FK174" s="149"/>
      <c r="FL174" s="149"/>
      <c r="FM174" s="149"/>
      <c r="FN174" s="149"/>
      <c r="FO174" s="149"/>
      <c r="FP174" s="149"/>
      <c r="FQ174" s="149"/>
      <c r="FR174" s="149"/>
      <c r="FS174" s="149"/>
      <c r="FT174" s="149"/>
      <c r="FU174" s="149"/>
      <c r="FV174" s="149"/>
      <c r="FW174" s="149"/>
      <c r="FX174" s="149"/>
      <c r="FY174" s="149"/>
      <c r="FZ174" s="149"/>
      <c r="GA174" s="149"/>
      <c r="GB174" s="149"/>
      <c r="GC174" s="149"/>
      <c r="GD174" s="149"/>
      <c r="GE174" s="149"/>
      <c r="GF174" s="149"/>
      <c r="GG174" s="149"/>
      <c r="GH174" s="149"/>
      <c r="GI174" s="149"/>
      <c r="GJ174" s="149"/>
      <c r="GK174" s="149"/>
      <c r="GL174" s="149"/>
      <c r="GM174" s="149"/>
      <c r="GN174" s="149"/>
      <c r="GO174" s="149"/>
      <c r="GP174" s="149"/>
      <c r="GQ174" s="149"/>
      <c r="GR174" s="149"/>
      <c r="GS174" s="149"/>
      <c r="GT174" s="149"/>
      <c r="GU174" s="149"/>
      <c r="GV174" s="149"/>
      <c r="GW174" s="149"/>
      <c r="GX174" s="149"/>
      <c r="GY174" s="149"/>
      <c r="GZ174" s="149"/>
      <c r="HA174" s="149"/>
      <c r="HB174" s="149"/>
      <c r="HC174" s="149"/>
      <c r="HD174" s="149"/>
      <c r="HE174" s="149"/>
      <c r="HF174" s="149"/>
      <c r="HG174" s="149"/>
      <c r="HH174" s="149"/>
      <c r="HI174" s="149"/>
      <c r="HJ174" s="149"/>
      <c r="HK174" s="149"/>
      <c r="HL174" s="149"/>
      <c r="HM174" s="149"/>
      <c r="HN174" s="149"/>
      <c r="HO174" s="149"/>
      <c r="HP174" s="149"/>
      <c r="HQ174" s="149"/>
      <c r="HR174" s="149"/>
      <c r="HS174" s="149"/>
      <c r="HT174" s="149"/>
      <c r="HU174" s="149"/>
      <c r="HV174" s="149"/>
      <c r="HW174" s="149"/>
      <c r="HX174" s="149"/>
      <c r="HY174" s="149"/>
      <c r="HZ174" s="149"/>
      <c r="IA174" s="149"/>
      <c r="IB174" s="149"/>
      <c r="IC174" s="149"/>
      <c r="ID174" s="149"/>
      <c r="IE174" s="149"/>
      <c r="IF174" s="149"/>
      <c r="IG174" s="149"/>
      <c r="IH174" s="149"/>
      <c r="II174" s="149"/>
      <c r="IJ174" s="149"/>
      <c r="IK174" s="149"/>
      <c r="IL174" s="149"/>
      <c r="IM174" s="149"/>
      <c r="IN174" s="149"/>
      <c r="IO174" s="149"/>
      <c r="IP174" s="149"/>
      <c r="IQ174" s="149"/>
    </row>
    <row r="175" s="137" customFormat="1" ht="99.95" customHeight="1" spans="1:251">
      <c r="A175" s="148" t="s">
        <v>1116</v>
      </c>
      <c r="B175" s="149">
        <f>VLOOKUP(A175,Sheet1!$A$1:$B$263,2,FALSE)</f>
        <v>41</v>
      </c>
      <c r="D175" s="153" t="s">
        <v>1117</v>
      </c>
      <c r="E175" s="153" t="s">
        <v>1118</v>
      </c>
      <c r="F175" s="153" t="s">
        <v>875</v>
      </c>
      <c r="G175" s="153" t="s">
        <v>1119</v>
      </c>
      <c r="I175" s="153"/>
      <c r="J175" s="153" t="s">
        <v>1120</v>
      </c>
      <c r="M175" s="153"/>
      <c r="N175" s="153" t="s">
        <v>1121</v>
      </c>
      <c r="O175" s="153"/>
      <c r="P175" s="153" t="s">
        <v>1122</v>
      </c>
      <c r="Q175" s="153" t="s">
        <v>1123</v>
      </c>
      <c r="R175" s="153"/>
      <c r="S175" s="153" t="s">
        <v>1007</v>
      </c>
      <c r="T175" s="153" t="s">
        <v>1124</v>
      </c>
      <c r="U175" s="153"/>
      <c r="V175" s="153"/>
      <c r="W175" s="153" t="s">
        <v>1125</v>
      </c>
      <c r="X175" s="153" t="s">
        <v>982</v>
      </c>
      <c r="Y175" s="153"/>
      <c r="Z175" s="153"/>
      <c r="AA175" s="153"/>
      <c r="AB175" s="153"/>
      <c r="AC175" s="153"/>
      <c r="AD175" s="153"/>
      <c r="AE175" s="143">
        <f t="shared" si="5"/>
        <v>24</v>
      </c>
      <c r="AF175" s="143" t="s">
        <v>694</v>
      </c>
      <c r="AG175" s="149" t="s">
        <v>777</v>
      </c>
      <c r="AH175" s="144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56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49"/>
      <c r="DB175" s="149"/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49"/>
      <c r="DZ175" s="149"/>
      <c r="EA175" s="149"/>
      <c r="EB175" s="149"/>
      <c r="EC175" s="149"/>
      <c r="ED175" s="149"/>
      <c r="EE175" s="149"/>
      <c r="EF175" s="149"/>
      <c r="EG175" s="149"/>
      <c r="EH175" s="149"/>
      <c r="EI175" s="149"/>
      <c r="EJ175" s="149"/>
      <c r="EK175" s="149"/>
      <c r="EL175" s="149"/>
      <c r="EM175" s="149"/>
      <c r="EN175" s="149"/>
      <c r="EO175" s="149"/>
      <c r="EP175" s="149"/>
      <c r="EQ175" s="149"/>
      <c r="ER175" s="149"/>
      <c r="ES175" s="149"/>
      <c r="ET175" s="149"/>
      <c r="EU175" s="149"/>
      <c r="EV175" s="149"/>
      <c r="EW175" s="149"/>
      <c r="EX175" s="149"/>
      <c r="EY175" s="149"/>
      <c r="EZ175" s="149"/>
      <c r="FA175" s="149"/>
      <c r="FB175" s="149"/>
      <c r="FC175" s="149"/>
      <c r="FD175" s="149"/>
      <c r="FE175" s="149"/>
      <c r="FF175" s="149"/>
      <c r="FG175" s="149"/>
      <c r="FH175" s="149"/>
      <c r="FI175" s="149"/>
      <c r="FJ175" s="149"/>
      <c r="FK175" s="149"/>
      <c r="FL175" s="149"/>
      <c r="FM175" s="149"/>
      <c r="FN175" s="149"/>
      <c r="FO175" s="149"/>
      <c r="FP175" s="149"/>
      <c r="FQ175" s="149"/>
      <c r="FR175" s="149"/>
      <c r="FS175" s="149"/>
      <c r="FT175" s="149"/>
      <c r="FU175" s="149"/>
      <c r="FV175" s="149"/>
      <c r="FW175" s="149"/>
      <c r="FX175" s="149"/>
      <c r="FY175" s="149"/>
      <c r="FZ175" s="149"/>
      <c r="GA175" s="149"/>
      <c r="GB175" s="149"/>
      <c r="GC175" s="149"/>
      <c r="GD175" s="149"/>
      <c r="GE175" s="149"/>
      <c r="GF175" s="149"/>
      <c r="GG175" s="149"/>
      <c r="GH175" s="149"/>
      <c r="GI175" s="149"/>
      <c r="GJ175" s="149"/>
      <c r="GK175" s="149"/>
      <c r="GL175" s="149"/>
      <c r="GM175" s="149"/>
      <c r="GN175" s="149"/>
      <c r="GO175" s="149"/>
      <c r="GP175" s="149"/>
      <c r="GQ175" s="149"/>
      <c r="GR175" s="149"/>
      <c r="GS175" s="149"/>
      <c r="GT175" s="149"/>
      <c r="GU175" s="149"/>
      <c r="GV175" s="149"/>
      <c r="GW175" s="149"/>
      <c r="GX175" s="149"/>
      <c r="GY175" s="149"/>
      <c r="GZ175" s="149"/>
      <c r="HA175" s="149"/>
      <c r="HB175" s="149"/>
      <c r="HC175" s="149"/>
      <c r="HD175" s="149"/>
      <c r="HE175" s="149"/>
      <c r="HF175" s="149"/>
      <c r="HG175" s="149"/>
      <c r="HH175" s="149"/>
      <c r="HI175" s="149"/>
      <c r="HJ175" s="149"/>
      <c r="HK175" s="149"/>
      <c r="HL175" s="149"/>
      <c r="HM175" s="149"/>
      <c r="HN175" s="149"/>
      <c r="HO175" s="149"/>
      <c r="HP175" s="149"/>
      <c r="HQ175" s="149"/>
      <c r="HR175" s="149"/>
      <c r="HS175" s="149"/>
      <c r="HT175" s="149"/>
      <c r="HU175" s="149"/>
      <c r="HV175" s="149"/>
      <c r="HW175" s="149"/>
      <c r="HX175" s="149"/>
      <c r="HY175" s="149"/>
      <c r="HZ175" s="149"/>
      <c r="IA175" s="149"/>
      <c r="IB175" s="149"/>
      <c r="IC175" s="149"/>
      <c r="ID175" s="149"/>
      <c r="IE175" s="149"/>
      <c r="IF175" s="149"/>
      <c r="IG175" s="149"/>
      <c r="IH175" s="149"/>
      <c r="II175" s="149"/>
      <c r="IJ175" s="149"/>
      <c r="IK175" s="149"/>
      <c r="IL175" s="149"/>
      <c r="IM175" s="149"/>
      <c r="IN175" s="149"/>
      <c r="IO175" s="149"/>
      <c r="IP175" s="149"/>
      <c r="IQ175" s="149"/>
    </row>
    <row r="176" s="137" customFormat="1" ht="99.95" customHeight="1" spans="1:251">
      <c r="A176" s="148" t="s">
        <v>1126</v>
      </c>
      <c r="B176" s="149">
        <f>VLOOKUP(A176,Sheet1!$A$1:$B$263,2,FALSE)</f>
        <v>42</v>
      </c>
      <c r="C176" s="153" t="s">
        <v>1117</v>
      </c>
      <c r="D176" s="149" t="s">
        <v>1127</v>
      </c>
      <c r="E176" s="153"/>
      <c r="F176" s="153"/>
      <c r="G176" s="153" t="s">
        <v>1128</v>
      </c>
      <c r="H176" s="149" t="s">
        <v>223</v>
      </c>
      <c r="I176" s="153" t="s">
        <v>1120</v>
      </c>
      <c r="J176" s="153"/>
      <c r="K176" s="153"/>
      <c r="L176" s="153" t="s">
        <v>799</v>
      </c>
      <c r="M176" s="153" t="s">
        <v>1121</v>
      </c>
      <c r="O176" s="153"/>
      <c r="P176" s="153" t="s">
        <v>1129</v>
      </c>
      <c r="Q176" s="153" t="s">
        <v>1130</v>
      </c>
      <c r="R176" s="153"/>
      <c r="S176" s="153" t="s">
        <v>1131</v>
      </c>
      <c r="T176" s="153" t="s">
        <v>1132</v>
      </c>
      <c r="U176" s="153"/>
      <c r="V176" s="153"/>
      <c r="W176" s="153"/>
      <c r="X176" s="153"/>
      <c r="Y176" s="153"/>
      <c r="Z176" s="153"/>
      <c r="AA176" s="153" t="s">
        <v>982</v>
      </c>
      <c r="AB176" s="153"/>
      <c r="AC176" s="153"/>
      <c r="AD176" s="153"/>
      <c r="AE176" s="143">
        <f t="shared" si="5"/>
        <v>24</v>
      </c>
      <c r="AF176" s="143" t="s">
        <v>694</v>
      </c>
      <c r="AG176" s="149" t="s">
        <v>777</v>
      </c>
      <c r="AH176" s="144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56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49"/>
      <c r="DB176" s="149"/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49"/>
      <c r="DO176" s="149"/>
      <c r="DP176" s="149"/>
      <c r="DQ176" s="149"/>
      <c r="DR176" s="149"/>
      <c r="DS176" s="149"/>
      <c r="DT176" s="149"/>
      <c r="DU176" s="149"/>
      <c r="DV176" s="149"/>
      <c r="DW176" s="149"/>
      <c r="DX176" s="149"/>
      <c r="DY176" s="149"/>
      <c r="DZ176" s="149"/>
      <c r="EA176" s="149"/>
      <c r="EB176" s="149"/>
      <c r="EC176" s="149"/>
      <c r="ED176" s="149"/>
      <c r="EE176" s="149"/>
      <c r="EF176" s="149"/>
      <c r="EG176" s="149"/>
      <c r="EH176" s="149"/>
      <c r="EI176" s="149"/>
      <c r="EJ176" s="149"/>
      <c r="EK176" s="149"/>
      <c r="EL176" s="149"/>
      <c r="EM176" s="149"/>
      <c r="EN176" s="149"/>
      <c r="EO176" s="149"/>
      <c r="EP176" s="149"/>
      <c r="EQ176" s="149"/>
      <c r="ER176" s="149"/>
      <c r="ES176" s="149"/>
      <c r="ET176" s="149"/>
      <c r="EU176" s="149"/>
      <c r="EV176" s="149"/>
      <c r="EW176" s="149"/>
      <c r="EX176" s="149"/>
      <c r="EY176" s="149"/>
      <c r="EZ176" s="149"/>
      <c r="FA176" s="149"/>
      <c r="FB176" s="149"/>
      <c r="FC176" s="149"/>
      <c r="FD176" s="149"/>
      <c r="FE176" s="149"/>
      <c r="FF176" s="149"/>
      <c r="FG176" s="149"/>
      <c r="FH176" s="149"/>
      <c r="FI176" s="149"/>
      <c r="FJ176" s="149"/>
      <c r="FK176" s="149"/>
      <c r="FL176" s="149"/>
      <c r="FM176" s="149"/>
      <c r="FN176" s="149"/>
      <c r="FO176" s="149"/>
      <c r="FP176" s="149"/>
      <c r="FQ176" s="149"/>
      <c r="FR176" s="149"/>
      <c r="FS176" s="149"/>
      <c r="FT176" s="149"/>
      <c r="FU176" s="149"/>
      <c r="FV176" s="149"/>
      <c r="FW176" s="149"/>
      <c r="FX176" s="149"/>
      <c r="FY176" s="149"/>
      <c r="FZ176" s="149"/>
      <c r="GA176" s="149"/>
      <c r="GB176" s="149"/>
      <c r="GC176" s="149"/>
      <c r="GD176" s="149"/>
      <c r="GE176" s="149"/>
      <c r="GF176" s="149"/>
      <c r="GG176" s="149"/>
      <c r="GH176" s="149"/>
      <c r="GI176" s="149"/>
      <c r="GJ176" s="149"/>
      <c r="GK176" s="149"/>
      <c r="GL176" s="149"/>
      <c r="GM176" s="149"/>
      <c r="GN176" s="149"/>
      <c r="GO176" s="149"/>
      <c r="GP176" s="149"/>
      <c r="GQ176" s="149"/>
      <c r="GR176" s="149"/>
      <c r="GS176" s="149"/>
      <c r="GT176" s="149"/>
      <c r="GU176" s="149"/>
      <c r="GV176" s="149"/>
      <c r="GW176" s="149"/>
      <c r="GX176" s="149"/>
      <c r="GY176" s="149"/>
      <c r="GZ176" s="149"/>
      <c r="HA176" s="149"/>
      <c r="HB176" s="149"/>
      <c r="HC176" s="149"/>
      <c r="HD176" s="149"/>
      <c r="HE176" s="149"/>
      <c r="HF176" s="149"/>
      <c r="HG176" s="149"/>
      <c r="HH176" s="149"/>
      <c r="HI176" s="149"/>
      <c r="HJ176" s="149"/>
      <c r="HK176" s="149"/>
      <c r="HL176" s="149"/>
      <c r="HM176" s="149"/>
      <c r="HN176" s="149"/>
      <c r="HO176" s="149"/>
      <c r="HP176" s="149"/>
      <c r="HQ176" s="149"/>
      <c r="HR176" s="149"/>
      <c r="HS176" s="149"/>
      <c r="HT176" s="149"/>
      <c r="HU176" s="149"/>
      <c r="HV176" s="149"/>
      <c r="HW176" s="149"/>
      <c r="HX176" s="149"/>
      <c r="HY176" s="149"/>
      <c r="HZ176" s="149"/>
      <c r="IA176" s="149"/>
      <c r="IB176" s="149"/>
      <c r="IC176" s="149"/>
      <c r="ID176" s="149"/>
      <c r="IE176" s="149"/>
      <c r="IF176" s="149"/>
      <c r="IG176" s="149"/>
      <c r="IH176" s="149"/>
      <c r="II176" s="149"/>
      <c r="IJ176" s="149"/>
      <c r="IK176" s="149"/>
      <c r="IL176" s="149"/>
      <c r="IM176" s="149"/>
      <c r="IN176" s="149"/>
      <c r="IO176" s="149"/>
      <c r="IP176" s="149"/>
      <c r="IQ176" s="149"/>
    </row>
    <row r="177" s="137" customFormat="1" ht="99.95" customHeight="1" spans="1:251">
      <c r="A177" s="148" t="s">
        <v>1133</v>
      </c>
      <c r="B177" s="149">
        <f>VLOOKUP(A177,Sheet1!$A$1:$B$263,2,FALSE)</f>
        <v>45</v>
      </c>
      <c r="C177" s="149" t="s">
        <v>1127</v>
      </c>
      <c r="E177" s="153" t="s">
        <v>1134</v>
      </c>
      <c r="F177" s="153" t="s">
        <v>1135</v>
      </c>
      <c r="G177" s="153"/>
      <c r="H177" s="153" t="s">
        <v>1128</v>
      </c>
      <c r="I177" s="153"/>
      <c r="J177" s="153"/>
      <c r="K177" s="153" t="s">
        <v>1136</v>
      </c>
      <c r="M177" s="153" t="s">
        <v>1137</v>
      </c>
      <c r="N177" s="149" t="s">
        <v>225</v>
      </c>
      <c r="O177" s="153"/>
      <c r="Q177" s="153" t="s">
        <v>1130</v>
      </c>
      <c r="R177" s="153"/>
      <c r="S177" s="153" t="s">
        <v>1124</v>
      </c>
      <c r="T177" s="153" t="s">
        <v>1138</v>
      </c>
      <c r="U177" s="153"/>
      <c r="V177" s="153"/>
      <c r="W177" s="153" t="s">
        <v>1139</v>
      </c>
      <c r="X177" s="153"/>
      <c r="Y177" s="153"/>
      <c r="Z177" s="153"/>
      <c r="AA177" s="153"/>
      <c r="AB177" s="153" t="s">
        <v>982</v>
      </c>
      <c r="AC177" s="153"/>
      <c r="AD177" s="153"/>
      <c r="AE177" s="143">
        <f t="shared" si="5"/>
        <v>24</v>
      </c>
      <c r="AF177" s="143" t="s">
        <v>694</v>
      </c>
      <c r="AG177" s="149" t="s">
        <v>777</v>
      </c>
      <c r="AH177" s="144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56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  <c r="ED177" s="149"/>
      <c r="EE177" s="149"/>
      <c r="EF177" s="149"/>
      <c r="EG177" s="149"/>
      <c r="EH177" s="149"/>
      <c r="EI177" s="149"/>
      <c r="EJ177" s="149"/>
      <c r="EK177" s="149"/>
      <c r="EL177" s="149"/>
      <c r="EM177" s="149"/>
      <c r="EN177" s="149"/>
      <c r="EO177" s="149"/>
      <c r="EP177" s="149"/>
      <c r="EQ177" s="149"/>
      <c r="ER177" s="149"/>
      <c r="ES177" s="149"/>
      <c r="ET177" s="149"/>
      <c r="EU177" s="149"/>
      <c r="EV177" s="149"/>
      <c r="EW177" s="149"/>
      <c r="EX177" s="149"/>
      <c r="EY177" s="149"/>
      <c r="EZ177" s="149"/>
      <c r="FA177" s="149"/>
      <c r="FB177" s="149"/>
      <c r="FC177" s="149"/>
      <c r="FD177" s="149"/>
      <c r="FE177" s="149"/>
      <c r="FF177" s="149"/>
      <c r="FG177" s="149"/>
      <c r="FH177" s="149"/>
      <c r="FI177" s="149"/>
      <c r="FJ177" s="149"/>
      <c r="FK177" s="149"/>
      <c r="FL177" s="149"/>
      <c r="FM177" s="149"/>
      <c r="FN177" s="149"/>
      <c r="FO177" s="149"/>
      <c r="FP177" s="149"/>
      <c r="FQ177" s="149"/>
      <c r="FR177" s="149"/>
      <c r="FS177" s="149"/>
      <c r="FT177" s="149"/>
      <c r="FU177" s="149"/>
      <c r="FV177" s="149"/>
      <c r="FW177" s="149"/>
      <c r="FX177" s="149"/>
      <c r="FY177" s="149"/>
      <c r="FZ177" s="149"/>
      <c r="GA177" s="149"/>
      <c r="GB177" s="149"/>
      <c r="GC177" s="149"/>
      <c r="GD177" s="149"/>
      <c r="GE177" s="149"/>
      <c r="GF177" s="149"/>
      <c r="GG177" s="149"/>
      <c r="GH177" s="149"/>
      <c r="GI177" s="149"/>
      <c r="GJ177" s="149"/>
      <c r="GK177" s="149"/>
      <c r="GL177" s="149"/>
      <c r="GM177" s="149"/>
      <c r="GN177" s="149"/>
      <c r="GO177" s="149"/>
      <c r="GP177" s="149"/>
      <c r="GQ177" s="149"/>
      <c r="GR177" s="149"/>
      <c r="GS177" s="149"/>
      <c r="GT177" s="149"/>
      <c r="GU177" s="149"/>
      <c r="GV177" s="149"/>
      <c r="GW177" s="149"/>
      <c r="GX177" s="149"/>
      <c r="GY177" s="149"/>
      <c r="GZ177" s="149"/>
      <c r="HA177" s="149"/>
      <c r="HB177" s="149"/>
      <c r="HC177" s="149"/>
      <c r="HD177" s="149"/>
      <c r="HE177" s="149"/>
      <c r="HF177" s="149"/>
      <c r="HG177" s="149"/>
      <c r="HH177" s="149"/>
      <c r="HI177" s="149"/>
      <c r="HJ177" s="149"/>
      <c r="HK177" s="149"/>
      <c r="HL177" s="149"/>
      <c r="HM177" s="149"/>
      <c r="HN177" s="149"/>
      <c r="HO177" s="149"/>
      <c r="HP177" s="149"/>
      <c r="HQ177" s="149"/>
      <c r="HR177" s="149"/>
      <c r="HS177" s="149"/>
      <c r="HT177" s="149"/>
      <c r="HU177" s="149"/>
      <c r="HV177" s="149"/>
      <c r="HW177" s="149"/>
      <c r="HX177" s="149"/>
      <c r="HY177" s="149"/>
      <c r="HZ177" s="149"/>
      <c r="IA177" s="149"/>
      <c r="IB177" s="149"/>
      <c r="IC177" s="149"/>
      <c r="ID177" s="149"/>
      <c r="IE177" s="149"/>
      <c r="IF177" s="149"/>
      <c r="IG177" s="149"/>
      <c r="IH177" s="149"/>
      <c r="II177" s="149"/>
      <c r="IJ177" s="149"/>
      <c r="IK177" s="149"/>
      <c r="IL177" s="149"/>
      <c r="IM177" s="149"/>
      <c r="IN177" s="149"/>
      <c r="IO177" s="149"/>
      <c r="IP177" s="149"/>
      <c r="IQ177" s="149"/>
    </row>
    <row r="178" s="137" customFormat="1" ht="99.95" customHeight="1" spans="1:251">
      <c r="A178" s="148" t="s">
        <v>1140</v>
      </c>
      <c r="B178" s="149">
        <f>VLOOKUP(A178,Sheet1!$A$1:$B$263,2,FALSE)</f>
        <v>50</v>
      </c>
      <c r="C178" s="153"/>
      <c r="D178" s="153" t="s">
        <v>1141</v>
      </c>
      <c r="E178" s="153" t="s">
        <v>1142</v>
      </c>
      <c r="F178" s="153" t="s">
        <v>1118</v>
      </c>
      <c r="G178" s="153"/>
      <c r="H178" s="153" t="s">
        <v>1143</v>
      </c>
      <c r="I178" s="153" t="s">
        <v>928</v>
      </c>
      <c r="J178" s="153" t="s">
        <v>811</v>
      </c>
      <c r="K178" s="153"/>
      <c r="L178" s="153"/>
      <c r="M178" s="153" t="s">
        <v>1092</v>
      </c>
      <c r="N178" s="153"/>
      <c r="O178" s="153" t="s">
        <v>1144</v>
      </c>
      <c r="P178" s="153" t="s">
        <v>1145</v>
      </c>
      <c r="Q178" s="153" t="s">
        <v>1090</v>
      </c>
      <c r="R178" s="153"/>
      <c r="S178" s="153" t="s">
        <v>1146</v>
      </c>
      <c r="T178" s="153" t="s">
        <v>996</v>
      </c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43">
        <f t="shared" si="5"/>
        <v>24</v>
      </c>
      <c r="AF178" s="143" t="s">
        <v>694</v>
      </c>
      <c r="AG178" s="149" t="s">
        <v>819</v>
      </c>
      <c r="AH178" s="144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56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49"/>
      <c r="DB178" s="149"/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49"/>
      <c r="DO178" s="149"/>
      <c r="DP178" s="149"/>
      <c r="DQ178" s="149"/>
      <c r="DR178" s="149"/>
      <c r="DS178" s="149"/>
      <c r="DT178" s="149"/>
      <c r="DU178" s="149"/>
      <c r="DV178" s="149"/>
      <c r="DW178" s="149"/>
      <c r="DX178" s="149"/>
      <c r="DY178" s="149"/>
      <c r="DZ178" s="149"/>
      <c r="EA178" s="149"/>
      <c r="EB178" s="149"/>
      <c r="EC178" s="149"/>
      <c r="ED178" s="149"/>
      <c r="EE178" s="149"/>
      <c r="EF178" s="149"/>
      <c r="EG178" s="149"/>
      <c r="EH178" s="149"/>
      <c r="EI178" s="149"/>
      <c r="EJ178" s="149"/>
      <c r="EK178" s="149"/>
      <c r="EL178" s="149"/>
      <c r="EM178" s="149"/>
      <c r="EN178" s="149"/>
      <c r="EO178" s="149"/>
      <c r="EP178" s="149"/>
      <c r="EQ178" s="149"/>
      <c r="ER178" s="149"/>
      <c r="ES178" s="149"/>
      <c r="ET178" s="149"/>
      <c r="EU178" s="149"/>
      <c r="EV178" s="149"/>
      <c r="EW178" s="149"/>
      <c r="EX178" s="149"/>
      <c r="EY178" s="149"/>
      <c r="EZ178" s="149"/>
      <c r="FA178" s="149"/>
      <c r="FB178" s="149"/>
      <c r="FC178" s="149"/>
      <c r="FD178" s="149"/>
      <c r="FE178" s="149"/>
      <c r="FF178" s="149"/>
      <c r="FG178" s="149"/>
      <c r="FH178" s="149"/>
      <c r="FI178" s="149"/>
      <c r="FJ178" s="149"/>
      <c r="FK178" s="149"/>
      <c r="FL178" s="149"/>
      <c r="FM178" s="149"/>
      <c r="FN178" s="149"/>
      <c r="FO178" s="149"/>
      <c r="FP178" s="149"/>
      <c r="FQ178" s="149"/>
      <c r="FR178" s="149"/>
      <c r="FS178" s="149"/>
      <c r="FT178" s="149"/>
      <c r="FU178" s="149"/>
      <c r="FV178" s="149"/>
      <c r="FW178" s="149"/>
      <c r="FX178" s="149"/>
      <c r="FY178" s="149"/>
      <c r="FZ178" s="149"/>
      <c r="GA178" s="149"/>
      <c r="GB178" s="149"/>
      <c r="GC178" s="149"/>
      <c r="GD178" s="149"/>
      <c r="GE178" s="149"/>
      <c r="GF178" s="149"/>
      <c r="GG178" s="149"/>
      <c r="GH178" s="149"/>
      <c r="GI178" s="149"/>
      <c r="GJ178" s="149"/>
      <c r="GK178" s="149"/>
      <c r="GL178" s="149"/>
      <c r="GM178" s="149"/>
      <c r="GN178" s="149"/>
      <c r="GO178" s="149"/>
      <c r="GP178" s="149"/>
      <c r="GQ178" s="149"/>
      <c r="GR178" s="149"/>
      <c r="GS178" s="149"/>
      <c r="GT178" s="149"/>
      <c r="GU178" s="149"/>
      <c r="GV178" s="149"/>
      <c r="GW178" s="149"/>
      <c r="GX178" s="149"/>
      <c r="GY178" s="149"/>
      <c r="GZ178" s="149"/>
      <c r="HA178" s="149"/>
      <c r="HB178" s="149"/>
      <c r="HC178" s="149"/>
      <c r="HD178" s="149"/>
      <c r="HE178" s="149"/>
      <c r="HF178" s="149"/>
      <c r="HG178" s="149"/>
      <c r="HH178" s="149"/>
      <c r="HI178" s="149"/>
      <c r="HJ178" s="149"/>
      <c r="HK178" s="149"/>
      <c r="HL178" s="149"/>
      <c r="HM178" s="149"/>
      <c r="HN178" s="149"/>
      <c r="HO178" s="149"/>
      <c r="HP178" s="149"/>
      <c r="HQ178" s="149"/>
      <c r="HR178" s="149"/>
      <c r="HS178" s="149"/>
      <c r="HT178" s="149"/>
      <c r="HU178" s="149"/>
      <c r="HV178" s="149"/>
      <c r="HW178" s="149"/>
      <c r="HX178" s="149"/>
      <c r="HY178" s="149"/>
      <c r="HZ178" s="149"/>
      <c r="IA178" s="149"/>
      <c r="IB178" s="149"/>
      <c r="IC178" s="149"/>
      <c r="ID178" s="149"/>
      <c r="IE178" s="149"/>
      <c r="IF178" s="149"/>
      <c r="IG178" s="149"/>
      <c r="IH178" s="149"/>
      <c r="II178" s="149"/>
      <c r="IJ178" s="149"/>
      <c r="IK178" s="149"/>
      <c r="IL178" s="149"/>
      <c r="IM178" s="149"/>
      <c r="IN178" s="149"/>
      <c r="IO178" s="149"/>
      <c r="IP178" s="149"/>
      <c r="IQ178" s="149"/>
    </row>
    <row r="179" s="137" customFormat="1" ht="99.95" customHeight="1" spans="1:251">
      <c r="A179" s="148" t="s">
        <v>1147</v>
      </c>
      <c r="B179" s="149">
        <f>VLOOKUP(A179,Sheet1!$A$1:$B$263,2,FALSE)</f>
        <v>40</v>
      </c>
      <c r="C179" s="153" t="s">
        <v>1122</v>
      </c>
      <c r="E179" s="153" t="s">
        <v>1135</v>
      </c>
      <c r="F179" s="153" t="s">
        <v>1134</v>
      </c>
      <c r="I179" s="153" t="s">
        <v>1110</v>
      </c>
      <c r="J179" s="153" t="s">
        <v>1148</v>
      </c>
      <c r="K179" s="153"/>
      <c r="L179" s="153" t="s">
        <v>1149</v>
      </c>
      <c r="O179" s="153" t="s">
        <v>1129</v>
      </c>
      <c r="P179" s="153"/>
      <c r="Q179" s="153" t="s">
        <v>1150</v>
      </c>
      <c r="R179" s="153" t="s">
        <v>1123</v>
      </c>
      <c r="S179" s="153" t="s">
        <v>981</v>
      </c>
      <c r="T179" s="153"/>
      <c r="U179" s="153"/>
      <c r="V179" s="153"/>
      <c r="W179" s="153" t="s">
        <v>982</v>
      </c>
      <c r="X179" s="153"/>
      <c r="Z179" s="153" t="s">
        <v>1087</v>
      </c>
      <c r="AA179" s="153"/>
      <c r="AB179" s="153"/>
      <c r="AC179" s="153"/>
      <c r="AD179" s="153"/>
      <c r="AE179" s="143">
        <f t="shared" si="5"/>
        <v>24</v>
      </c>
      <c r="AF179" s="143" t="s">
        <v>694</v>
      </c>
      <c r="AG179" s="149" t="s">
        <v>777</v>
      </c>
      <c r="AH179" s="144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56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49"/>
      <c r="EJ179" s="149"/>
      <c r="EK179" s="149"/>
      <c r="EL179" s="149"/>
      <c r="EM179" s="149"/>
      <c r="EN179" s="149"/>
      <c r="EO179" s="149"/>
      <c r="EP179" s="149"/>
      <c r="EQ179" s="149"/>
      <c r="ER179" s="149"/>
      <c r="ES179" s="149"/>
      <c r="ET179" s="149"/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  <c r="FH179" s="149"/>
      <c r="FI179" s="149"/>
      <c r="FJ179" s="149"/>
      <c r="FK179" s="149"/>
      <c r="FL179" s="149"/>
      <c r="FM179" s="149"/>
      <c r="FN179" s="149"/>
      <c r="FO179" s="149"/>
      <c r="FP179" s="149"/>
      <c r="FQ179" s="149"/>
      <c r="FR179" s="149"/>
      <c r="FS179" s="149"/>
      <c r="FT179" s="149"/>
      <c r="FU179" s="149"/>
      <c r="FV179" s="149"/>
      <c r="FW179" s="149"/>
      <c r="FX179" s="149"/>
      <c r="FY179" s="149"/>
      <c r="FZ179" s="149"/>
      <c r="GA179" s="149"/>
      <c r="GB179" s="149"/>
      <c r="GC179" s="149"/>
      <c r="GD179" s="149"/>
      <c r="GE179" s="149"/>
      <c r="GF179" s="149"/>
      <c r="GG179" s="149"/>
      <c r="GH179" s="149"/>
      <c r="GI179" s="149"/>
      <c r="GJ179" s="149"/>
      <c r="GK179" s="149"/>
      <c r="GL179" s="149"/>
      <c r="GM179" s="149"/>
      <c r="GN179" s="149"/>
      <c r="GO179" s="149"/>
      <c r="GP179" s="149"/>
      <c r="GQ179" s="149"/>
      <c r="GR179" s="149"/>
      <c r="GS179" s="149"/>
      <c r="GT179" s="149"/>
      <c r="GU179" s="149"/>
      <c r="GV179" s="149"/>
      <c r="GW179" s="149"/>
      <c r="GX179" s="149"/>
      <c r="GY179" s="149"/>
      <c r="GZ179" s="149"/>
      <c r="HA179" s="149"/>
      <c r="HB179" s="149"/>
      <c r="HC179" s="149"/>
      <c r="HD179" s="149"/>
      <c r="HE179" s="149"/>
      <c r="HF179" s="149"/>
      <c r="HG179" s="149"/>
      <c r="HH179" s="149"/>
      <c r="HI179" s="149"/>
      <c r="HJ179" s="149"/>
      <c r="HK179" s="149"/>
      <c r="HL179" s="149"/>
      <c r="HM179" s="149"/>
      <c r="HN179" s="149"/>
      <c r="HO179" s="149"/>
      <c r="HP179" s="149"/>
      <c r="HQ179" s="149"/>
      <c r="HR179" s="149"/>
      <c r="HS179" s="149"/>
      <c r="HT179" s="149"/>
      <c r="HU179" s="149"/>
      <c r="HV179" s="149"/>
      <c r="HW179" s="149"/>
      <c r="HX179" s="149"/>
      <c r="HY179" s="149"/>
      <c r="HZ179" s="149"/>
      <c r="IA179" s="149"/>
      <c r="IB179" s="149"/>
      <c r="IC179" s="149"/>
      <c r="ID179" s="149"/>
      <c r="IE179" s="149"/>
      <c r="IF179" s="149"/>
      <c r="IG179" s="149"/>
      <c r="IH179" s="149"/>
      <c r="II179" s="149"/>
      <c r="IJ179" s="149"/>
      <c r="IK179" s="149"/>
      <c r="IL179" s="149"/>
      <c r="IM179" s="149"/>
      <c r="IN179" s="149"/>
      <c r="IO179" s="149"/>
      <c r="IP179" s="149"/>
      <c r="IQ179" s="149"/>
    </row>
    <row r="180" s="137" customFormat="1" ht="99.95" customHeight="1" spans="1:251">
      <c r="A180" s="148" t="s">
        <v>1151</v>
      </c>
      <c r="B180" s="149">
        <f>VLOOKUP(A180,Sheet1!$A$1:$B$263,2,FALSE)</f>
        <v>36</v>
      </c>
      <c r="C180" s="153"/>
      <c r="D180" s="153" t="s">
        <v>1122</v>
      </c>
      <c r="E180" s="153" t="s">
        <v>1135</v>
      </c>
      <c r="F180" s="153"/>
      <c r="I180" s="153" t="s">
        <v>1152</v>
      </c>
      <c r="J180" s="153" t="s">
        <v>1110</v>
      </c>
      <c r="K180" s="153" t="s">
        <v>1149</v>
      </c>
      <c r="L180" s="153"/>
      <c r="M180" s="153" t="s">
        <v>1153</v>
      </c>
      <c r="N180" s="153" t="s">
        <v>1153</v>
      </c>
      <c r="O180" s="153" t="s">
        <v>1129</v>
      </c>
      <c r="P180" s="153"/>
      <c r="Q180" s="153"/>
      <c r="R180" s="153"/>
      <c r="S180" s="153" t="s">
        <v>981</v>
      </c>
      <c r="T180" s="153"/>
      <c r="U180" s="153"/>
      <c r="V180" s="153"/>
      <c r="W180" s="153" t="s">
        <v>982</v>
      </c>
      <c r="X180" s="153" t="s">
        <v>1139</v>
      </c>
      <c r="Z180" s="153" t="s">
        <v>1087</v>
      </c>
      <c r="AA180" s="153"/>
      <c r="AB180" s="153"/>
      <c r="AC180" s="153"/>
      <c r="AD180" s="153"/>
      <c r="AE180" s="143">
        <f t="shared" si="5"/>
        <v>24</v>
      </c>
      <c r="AF180" s="143" t="s">
        <v>694</v>
      </c>
      <c r="AG180" s="149" t="s">
        <v>777</v>
      </c>
      <c r="AH180" s="144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56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49"/>
      <c r="DB180" s="149"/>
      <c r="DC180" s="149"/>
      <c r="DD180" s="149"/>
      <c r="DE180" s="149"/>
      <c r="DF180" s="149"/>
      <c r="DG180" s="149"/>
      <c r="DH180" s="149"/>
      <c r="DI180" s="149"/>
      <c r="DJ180" s="149"/>
      <c r="DK180" s="149"/>
      <c r="DL180" s="149"/>
      <c r="DM180" s="149"/>
      <c r="DN180" s="149"/>
      <c r="DO180" s="149"/>
      <c r="DP180" s="149"/>
      <c r="DQ180" s="149"/>
      <c r="DR180" s="149"/>
      <c r="DS180" s="149"/>
      <c r="DT180" s="149"/>
      <c r="DU180" s="149"/>
      <c r="DV180" s="149"/>
      <c r="DW180" s="149"/>
      <c r="DX180" s="149"/>
      <c r="DY180" s="149"/>
      <c r="DZ180" s="149"/>
      <c r="EA180" s="149"/>
      <c r="EB180" s="149"/>
      <c r="EC180" s="149"/>
      <c r="ED180" s="149"/>
      <c r="EE180" s="149"/>
      <c r="EF180" s="149"/>
      <c r="EG180" s="149"/>
      <c r="EH180" s="149"/>
      <c r="EI180" s="149"/>
      <c r="EJ180" s="149"/>
      <c r="EK180" s="149"/>
      <c r="EL180" s="149"/>
      <c r="EM180" s="149"/>
      <c r="EN180" s="149"/>
      <c r="EO180" s="149"/>
      <c r="EP180" s="149"/>
      <c r="EQ180" s="149"/>
      <c r="ER180" s="149"/>
      <c r="ES180" s="149"/>
      <c r="ET180" s="149"/>
      <c r="EU180" s="149"/>
      <c r="EV180" s="149"/>
      <c r="EW180" s="149"/>
      <c r="EX180" s="149"/>
      <c r="EY180" s="149"/>
      <c r="EZ180" s="149"/>
      <c r="FA180" s="149"/>
      <c r="FB180" s="149"/>
      <c r="FC180" s="149"/>
      <c r="FD180" s="149"/>
      <c r="FE180" s="149"/>
      <c r="FF180" s="149"/>
      <c r="FG180" s="149"/>
      <c r="FH180" s="149"/>
      <c r="FI180" s="149"/>
      <c r="FJ180" s="149"/>
      <c r="FK180" s="149"/>
      <c r="FL180" s="149"/>
      <c r="FM180" s="149"/>
      <c r="FN180" s="149"/>
      <c r="FO180" s="149"/>
      <c r="FP180" s="149"/>
      <c r="FQ180" s="149"/>
      <c r="FR180" s="149"/>
      <c r="FS180" s="149"/>
      <c r="FT180" s="149"/>
      <c r="FU180" s="149"/>
      <c r="FV180" s="149"/>
      <c r="FW180" s="149"/>
      <c r="FX180" s="149"/>
      <c r="FY180" s="149"/>
      <c r="FZ180" s="149"/>
      <c r="GA180" s="149"/>
      <c r="GB180" s="149"/>
      <c r="GC180" s="149"/>
      <c r="GD180" s="149"/>
      <c r="GE180" s="149"/>
      <c r="GF180" s="149"/>
      <c r="GG180" s="149"/>
      <c r="GH180" s="149"/>
      <c r="GI180" s="149"/>
      <c r="GJ180" s="149"/>
      <c r="GK180" s="149"/>
      <c r="GL180" s="149"/>
      <c r="GM180" s="149"/>
      <c r="GN180" s="149"/>
      <c r="GO180" s="149"/>
      <c r="GP180" s="149"/>
      <c r="GQ180" s="149"/>
      <c r="GR180" s="149"/>
      <c r="GS180" s="149"/>
      <c r="GT180" s="149"/>
      <c r="GU180" s="149"/>
      <c r="GV180" s="149"/>
      <c r="GW180" s="149"/>
      <c r="GX180" s="149"/>
      <c r="GY180" s="149"/>
      <c r="GZ180" s="149"/>
      <c r="HA180" s="149"/>
      <c r="HB180" s="149"/>
      <c r="HC180" s="149"/>
      <c r="HD180" s="149"/>
      <c r="HE180" s="149"/>
      <c r="HF180" s="149"/>
      <c r="HG180" s="149"/>
      <c r="HH180" s="149"/>
      <c r="HI180" s="149"/>
      <c r="HJ180" s="149"/>
      <c r="HK180" s="149"/>
      <c r="HL180" s="149"/>
      <c r="HM180" s="149"/>
      <c r="HN180" s="149"/>
      <c r="HO180" s="149"/>
      <c r="HP180" s="149"/>
      <c r="HQ180" s="149"/>
      <c r="HR180" s="149"/>
      <c r="HS180" s="149"/>
      <c r="HT180" s="149"/>
      <c r="HU180" s="149"/>
      <c r="HV180" s="149"/>
      <c r="HW180" s="149"/>
      <c r="HX180" s="149"/>
      <c r="HY180" s="149"/>
      <c r="HZ180" s="149"/>
      <c r="IA180" s="149"/>
      <c r="IB180" s="149"/>
      <c r="IC180" s="149"/>
      <c r="ID180" s="149"/>
      <c r="IE180" s="149"/>
      <c r="IF180" s="149"/>
      <c r="IG180" s="149"/>
      <c r="IH180" s="149"/>
      <c r="II180" s="149"/>
      <c r="IJ180" s="149"/>
      <c r="IK180" s="149"/>
      <c r="IL180" s="149"/>
      <c r="IM180" s="149"/>
      <c r="IN180" s="149"/>
      <c r="IO180" s="149"/>
      <c r="IP180" s="149"/>
      <c r="IQ180" s="149"/>
    </row>
    <row r="181" s="137" customFormat="1" ht="99.95" customHeight="1" spans="1:251">
      <c r="A181" s="148" t="s">
        <v>1154</v>
      </c>
      <c r="B181" s="149">
        <f>VLOOKUP(A181,Sheet1!$A$1:$B$263,2,FALSE)</f>
        <v>40</v>
      </c>
      <c r="C181" s="153"/>
      <c r="D181" s="153"/>
      <c r="E181" s="153"/>
      <c r="F181" s="153"/>
      <c r="G181" s="153"/>
      <c r="H181" s="153" t="s">
        <v>1119</v>
      </c>
      <c r="I181" s="153"/>
      <c r="J181" s="153" t="s">
        <v>1152</v>
      </c>
      <c r="K181" s="153"/>
      <c r="L181" s="153" t="s">
        <v>1136</v>
      </c>
      <c r="M181" s="153" t="s">
        <v>1155</v>
      </c>
      <c r="N181" s="153" t="s">
        <v>1155</v>
      </c>
      <c r="O181" s="153" t="s">
        <v>1122</v>
      </c>
      <c r="P181" s="153"/>
      <c r="Q181" s="153" t="s">
        <v>1110</v>
      </c>
      <c r="R181" s="153" t="s">
        <v>922</v>
      </c>
      <c r="S181" s="153" t="s">
        <v>890</v>
      </c>
      <c r="T181" s="153" t="s">
        <v>1131</v>
      </c>
      <c r="U181" s="153"/>
      <c r="V181" s="153"/>
      <c r="W181" s="153"/>
      <c r="X181" s="153" t="s">
        <v>1125</v>
      </c>
      <c r="Y181" s="153"/>
      <c r="Z181" s="153"/>
      <c r="AA181" s="153" t="s">
        <v>910</v>
      </c>
      <c r="AB181" s="153"/>
      <c r="AC181" s="153"/>
      <c r="AD181" s="153"/>
      <c r="AE181" s="143">
        <f t="shared" si="5"/>
        <v>24</v>
      </c>
      <c r="AF181" s="143" t="s">
        <v>694</v>
      </c>
      <c r="AG181" s="149" t="s">
        <v>777</v>
      </c>
      <c r="AH181" s="144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56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  <c r="ED181" s="149"/>
      <c r="EE181" s="149"/>
      <c r="EF181" s="149"/>
      <c r="EG181" s="149"/>
      <c r="EH181" s="149"/>
      <c r="EI181" s="149"/>
      <c r="EJ181" s="149"/>
      <c r="EK181" s="149"/>
      <c r="EL181" s="149"/>
      <c r="EM181" s="149"/>
      <c r="EN181" s="149"/>
      <c r="EO181" s="149"/>
      <c r="EP181" s="149"/>
      <c r="EQ181" s="149"/>
      <c r="ER181" s="149"/>
      <c r="ES181" s="149"/>
      <c r="ET181" s="149"/>
      <c r="EU181" s="149"/>
      <c r="EV181" s="149"/>
      <c r="EW181" s="149"/>
      <c r="EX181" s="149"/>
      <c r="EY181" s="149"/>
      <c r="EZ181" s="149"/>
      <c r="FA181" s="149"/>
      <c r="FB181" s="149"/>
      <c r="FC181" s="149"/>
      <c r="FD181" s="149"/>
      <c r="FE181" s="149"/>
      <c r="FF181" s="149"/>
      <c r="FG181" s="149"/>
      <c r="FH181" s="149"/>
      <c r="FI181" s="149"/>
      <c r="FJ181" s="149"/>
      <c r="FK181" s="149"/>
      <c r="FL181" s="149"/>
      <c r="FM181" s="149"/>
      <c r="FN181" s="149"/>
      <c r="FO181" s="149"/>
      <c r="FP181" s="149"/>
      <c r="FQ181" s="149"/>
      <c r="FR181" s="149"/>
      <c r="FS181" s="149"/>
      <c r="FT181" s="149"/>
      <c r="FU181" s="149"/>
      <c r="FV181" s="149"/>
      <c r="FW181" s="149"/>
      <c r="FX181" s="149"/>
      <c r="FY181" s="149"/>
      <c r="FZ181" s="149"/>
      <c r="GA181" s="149"/>
      <c r="GB181" s="149"/>
      <c r="GC181" s="149"/>
      <c r="GD181" s="149"/>
      <c r="GE181" s="149"/>
      <c r="GF181" s="149"/>
      <c r="GG181" s="149"/>
      <c r="GH181" s="149"/>
      <c r="GI181" s="149"/>
      <c r="GJ181" s="149"/>
      <c r="GK181" s="149"/>
      <c r="GL181" s="149"/>
      <c r="GM181" s="149"/>
      <c r="GN181" s="149"/>
      <c r="GO181" s="149"/>
      <c r="GP181" s="149"/>
      <c r="GQ181" s="149"/>
      <c r="GR181" s="149"/>
      <c r="GS181" s="149"/>
      <c r="GT181" s="149"/>
      <c r="GU181" s="149"/>
      <c r="GV181" s="149"/>
      <c r="GW181" s="149"/>
      <c r="GX181" s="149"/>
      <c r="GY181" s="149"/>
      <c r="GZ181" s="149"/>
      <c r="HA181" s="149"/>
      <c r="HB181" s="149"/>
      <c r="HC181" s="149"/>
      <c r="HD181" s="149"/>
      <c r="HE181" s="149"/>
      <c r="HF181" s="149"/>
      <c r="HG181" s="149"/>
      <c r="HH181" s="149"/>
      <c r="HI181" s="149"/>
      <c r="HJ181" s="149"/>
      <c r="HK181" s="149"/>
      <c r="HL181" s="149"/>
      <c r="HM181" s="149"/>
      <c r="HN181" s="149"/>
      <c r="HO181" s="149"/>
      <c r="HP181" s="149"/>
      <c r="HQ181" s="149"/>
      <c r="HR181" s="149"/>
      <c r="HS181" s="149"/>
      <c r="HT181" s="149"/>
      <c r="HU181" s="149"/>
      <c r="HV181" s="149"/>
      <c r="HW181" s="149"/>
      <c r="HX181" s="149"/>
      <c r="HY181" s="149"/>
      <c r="HZ181" s="149"/>
      <c r="IA181" s="149"/>
      <c r="IB181" s="149"/>
      <c r="IC181" s="149"/>
      <c r="ID181" s="149"/>
      <c r="IE181" s="149"/>
      <c r="IF181" s="149"/>
      <c r="IG181" s="149"/>
      <c r="IH181" s="149"/>
      <c r="II181" s="149"/>
      <c r="IJ181" s="149"/>
      <c r="IK181" s="149"/>
      <c r="IL181" s="149"/>
      <c r="IM181" s="149"/>
      <c r="IN181" s="149"/>
      <c r="IO181" s="149"/>
      <c r="IP181" s="149"/>
      <c r="IQ181" s="149"/>
    </row>
    <row r="182" ht="30" customHeight="1" spans="1:251">
      <c r="A182" s="164" t="s">
        <v>1156</v>
      </c>
      <c r="B182" s="153"/>
      <c r="C182" s="153" t="e">
        <f>SUMIFS($B$4:$B$181,C4:C181,"*",$A$4:$A$181,"2021*")</f>
        <v>#N/A</v>
      </c>
      <c r="D182" s="153" t="e">
        <f t="shared" ref="D182:AD182" si="6">SUMIFS($B$4:$B$181,D4:D181,"*",$A$4:$A$181,"2021*")</f>
        <v>#N/A</v>
      </c>
      <c r="E182" s="153">
        <f t="shared" si="6"/>
        <v>2133</v>
      </c>
      <c r="F182" s="153" t="e">
        <f t="shared" si="6"/>
        <v>#N/A</v>
      </c>
      <c r="G182" s="153" t="e">
        <f t="shared" si="6"/>
        <v>#N/A</v>
      </c>
      <c r="H182" s="153">
        <f t="shared" si="6"/>
        <v>2084</v>
      </c>
      <c r="I182" s="153" t="e">
        <f t="shared" si="6"/>
        <v>#N/A</v>
      </c>
      <c r="J182" s="153">
        <f t="shared" si="6"/>
        <v>2117</v>
      </c>
      <c r="K182" s="153">
        <f t="shared" si="6"/>
        <v>1522</v>
      </c>
      <c r="L182" s="153">
        <f t="shared" si="6"/>
        <v>1854</v>
      </c>
      <c r="M182" s="153" t="e">
        <f t="shared" si="6"/>
        <v>#N/A</v>
      </c>
      <c r="N182" s="153" t="e">
        <f t="shared" si="6"/>
        <v>#N/A</v>
      </c>
      <c r="O182" s="153">
        <f t="shared" si="6"/>
        <v>1819</v>
      </c>
      <c r="P182" s="153">
        <f t="shared" si="6"/>
        <v>2054</v>
      </c>
      <c r="Q182" s="153" t="e">
        <f t="shared" si="6"/>
        <v>#N/A</v>
      </c>
      <c r="R182" s="153" t="e">
        <f t="shared" si="6"/>
        <v>#N/A</v>
      </c>
      <c r="S182" s="153" t="e">
        <f t="shared" si="6"/>
        <v>#N/A</v>
      </c>
      <c r="T182" s="153">
        <f t="shared" si="6"/>
        <v>2031</v>
      </c>
      <c r="U182" s="153">
        <f t="shared" si="6"/>
        <v>0</v>
      </c>
      <c r="V182" s="153">
        <f t="shared" si="6"/>
        <v>0</v>
      </c>
      <c r="W182" s="153">
        <f t="shared" si="6"/>
        <v>865</v>
      </c>
      <c r="X182" s="153" t="e">
        <f t="shared" si="6"/>
        <v>#N/A</v>
      </c>
      <c r="Y182" s="153">
        <f t="shared" si="6"/>
        <v>587</v>
      </c>
      <c r="Z182" s="153">
        <f t="shared" si="6"/>
        <v>580</v>
      </c>
      <c r="AA182" s="153">
        <f t="shared" si="6"/>
        <v>425</v>
      </c>
      <c r="AB182" s="153">
        <f t="shared" si="6"/>
        <v>487</v>
      </c>
      <c r="AC182" s="153">
        <f t="shared" si="6"/>
        <v>341</v>
      </c>
      <c r="AD182" s="153">
        <f t="shared" si="6"/>
        <v>288</v>
      </c>
      <c r="AE182" s="143">
        <f>SUM(AE4:AE181)</f>
        <v>4470</v>
      </c>
      <c r="AF182" s="143" t="s">
        <v>1157</v>
      </c>
      <c r="AG182" s="149">
        <f>COUNTIF(AG4:AG181,"3")</f>
        <v>148</v>
      </c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56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  <c r="EO182" s="149"/>
      <c r="EP182" s="149"/>
      <c r="EQ182" s="149"/>
      <c r="ER182" s="149"/>
      <c r="ES182" s="149"/>
      <c r="ET182" s="149"/>
      <c r="EU182" s="149"/>
      <c r="EV182" s="149"/>
      <c r="EW182" s="149"/>
      <c r="EX182" s="149"/>
      <c r="EY182" s="149"/>
      <c r="EZ182" s="149"/>
      <c r="FA182" s="149"/>
      <c r="FB182" s="149"/>
      <c r="FC182" s="149"/>
      <c r="FD182" s="149"/>
      <c r="FE182" s="149"/>
      <c r="FF182" s="149"/>
      <c r="FG182" s="149"/>
      <c r="FH182" s="149"/>
      <c r="FI182" s="149"/>
      <c r="FJ182" s="149"/>
      <c r="FK182" s="149"/>
      <c r="FL182" s="149"/>
      <c r="FM182" s="149"/>
      <c r="FN182" s="149"/>
      <c r="FO182" s="149"/>
      <c r="FP182" s="149"/>
      <c r="FQ182" s="149"/>
      <c r="FR182" s="149"/>
      <c r="FS182" s="149"/>
      <c r="FT182" s="149"/>
      <c r="FU182" s="149"/>
      <c r="FV182" s="149"/>
      <c r="FW182" s="149"/>
      <c r="FX182" s="149"/>
      <c r="FY182" s="149"/>
      <c r="FZ182" s="149"/>
      <c r="GA182" s="149"/>
      <c r="GB182" s="149"/>
      <c r="GC182" s="149"/>
      <c r="GD182" s="149"/>
      <c r="GE182" s="149"/>
      <c r="GF182" s="149"/>
      <c r="GG182" s="149"/>
      <c r="GH182" s="149"/>
      <c r="GI182" s="149"/>
      <c r="GJ182" s="149"/>
      <c r="GK182" s="149"/>
      <c r="GL182" s="149"/>
      <c r="GM182" s="149"/>
      <c r="GN182" s="149"/>
      <c r="GO182" s="149"/>
      <c r="GP182" s="149"/>
      <c r="GQ182" s="149"/>
      <c r="GR182" s="149"/>
      <c r="GS182" s="149"/>
      <c r="GT182" s="149"/>
      <c r="GU182" s="149"/>
      <c r="GV182" s="149"/>
      <c r="GW182" s="149"/>
      <c r="GX182" s="149"/>
      <c r="GY182" s="149"/>
      <c r="GZ182" s="149"/>
      <c r="HA182" s="149"/>
      <c r="HB182" s="149"/>
      <c r="HC182" s="149"/>
      <c r="HD182" s="149"/>
      <c r="HE182" s="149"/>
      <c r="HF182" s="149"/>
      <c r="HG182" s="149"/>
      <c r="HH182" s="149"/>
      <c r="HI182" s="149"/>
      <c r="HJ182" s="149"/>
      <c r="HK182" s="149"/>
      <c r="HL182" s="149"/>
      <c r="HM182" s="149"/>
      <c r="HN182" s="149"/>
      <c r="HO182" s="149"/>
      <c r="HP182" s="149"/>
      <c r="HQ182" s="149"/>
      <c r="HR182" s="149"/>
      <c r="HS182" s="149"/>
      <c r="HT182" s="149"/>
      <c r="HU182" s="149"/>
      <c r="HV182" s="149"/>
      <c r="HW182" s="149"/>
      <c r="HX182" s="149"/>
      <c r="HY182" s="149"/>
      <c r="HZ182" s="149"/>
      <c r="IA182" s="149"/>
      <c r="IB182" s="149"/>
      <c r="IC182" s="149"/>
      <c r="ID182" s="149"/>
      <c r="IE182" s="149"/>
      <c r="IF182" s="149"/>
      <c r="IG182" s="149"/>
      <c r="IH182" s="149"/>
      <c r="II182" s="149"/>
      <c r="IJ182" s="149"/>
      <c r="IK182" s="149"/>
      <c r="IL182" s="149"/>
      <c r="IM182" s="149"/>
      <c r="IN182" s="149"/>
      <c r="IO182" s="149"/>
      <c r="IP182" s="149"/>
      <c r="IQ182" s="149"/>
    </row>
    <row r="183" ht="30" customHeight="1" spans="1:251">
      <c r="A183" s="164" t="s">
        <v>1158</v>
      </c>
      <c r="B183" s="153"/>
      <c r="C183" s="153" t="e">
        <f>SUMIF(C4:C181,"*",$B$4:$B$181)</f>
        <v>#N/A</v>
      </c>
      <c r="D183" s="153" t="e">
        <f t="shared" ref="D183:AD183" si="7">SUMIF(D4:D181,"*",$B$4:$B$181)</f>
        <v>#N/A</v>
      </c>
      <c r="E183" s="153">
        <f t="shared" si="7"/>
        <v>4560</v>
      </c>
      <c r="F183" s="153" t="e">
        <f t="shared" si="7"/>
        <v>#N/A</v>
      </c>
      <c r="G183" s="153" t="e">
        <f t="shared" si="7"/>
        <v>#N/A</v>
      </c>
      <c r="H183" s="153">
        <f t="shared" si="7"/>
        <v>4440</v>
      </c>
      <c r="I183" s="153" t="e">
        <f t="shared" si="7"/>
        <v>#N/A</v>
      </c>
      <c r="J183" s="153">
        <f t="shared" si="7"/>
        <v>4149</v>
      </c>
      <c r="K183" s="153">
        <f t="shared" si="7"/>
        <v>3920</v>
      </c>
      <c r="L183" s="153">
        <f t="shared" si="7"/>
        <v>4385</v>
      </c>
      <c r="M183" s="153" t="e">
        <f t="shared" si="7"/>
        <v>#N/A</v>
      </c>
      <c r="N183" s="153" t="e">
        <f t="shared" si="7"/>
        <v>#N/A</v>
      </c>
      <c r="O183" s="153">
        <f t="shared" si="7"/>
        <v>4104</v>
      </c>
      <c r="P183" s="153">
        <f t="shared" si="7"/>
        <v>4304</v>
      </c>
      <c r="Q183" s="153" t="e">
        <f t="shared" si="7"/>
        <v>#N/A</v>
      </c>
      <c r="R183" s="153" t="e">
        <f t="shared" si="7"/>
        <v>#N/A</v>
      </c>
      <c r="S183" s="153" t="e">
        <f t="shared" si="7"/>
        <v>#N/A</v>
      </c>
      <c r="T183" s="153">
        <f t="shared" si="7"/>
        <v>4215</v>
      </c>
      <c r="U183" s="153">
        <f t="shared" si="7"/>
        <v>0</v>
      </c>
      <c r="V183" s="153">
        <f t="shared" si="7"/>
        <v>0</v>
      </c>
      <c r="W183" s="153">
        <f t="shared" si="7"/>
        <v>1686</v>
      </c>
      <c r="X183" s="153" t="e">
        <f t="shared" si="7"/>
        <v>#N/A</v>
      </c>
      <c r="Y183" s="153">
        <f t="shared" si="7"/>
        <v>1206</v>
      </c>
      <c r="Z183" s="153">
        <f t="shared" si="7"/>
        <v>1077</v>
      </c>
      <c r="AA183" s="153">
        <f t="shared" si="7"/>
        <v>967</v>
      </c>
      <c r="AB183" s="153">
        <f t="shared" si="7"/>
        <v>1010</v>
      </c>
      <c r="AC183" s="153">
        <f t="shared" si="7"/>
        <v>752</v>
      </c>
      <c r="AD183" s="153">
        <f t="shared" si="7"/>
        <v>668</v>
      </c>
      <c r="AE183" s="143" t="s">
        <v>10</v>
      </c>
      <c r="AF183" s="143" t="s">
        <v>1159</v>
      </c>
      <c r="AG183" s="149">
        <f>COUNTIF(AG4:AG181,"5")</f>
        <v>30</v>
      </c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56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  <c r="HR183" s="149"/>
      <c r="HS183" s="149"/>
      <c r="HT183" s="149"/>
      <c r="HU183" s="149"/>
      <c r="HV183" s="149"/>
      <c r="HW183" s="149"/>
      <c r="HX183" s="149"/>
      <c r="HY183" s="149"/>
      <c r="HZ183" s="149"/>
      <c r="IA183" s="149"/>
      <c r="IB183" s="149"/>
      <c r="IC183" s="149"/>
      <c r="ID183" s="149"/>
      <c r="IE183" s="149"/>
      <c r="IF183" s="149"/>
      <c r="IG183" s="149"/>
      <c r="IH183" s="149"/>
      <c r="II183" s="149"/>
      <c r="IJ183" s="149"/>
      <c r="IK183" s="149"/>
      <c r="IL183" s="149"/>
      <c r="IM183" s="149"/>
      <c r="IN183" s="149"/>
      <c r="IO183" s="149"/>
      <c r="IP183" s="149"/>
      <c r="IQ183" s="149"/>
    </row>
    <row r="184" ht="30" customHeight="1" spans="1:251">
      <c r="A184" s="164" t="s">
        <v>1160</v>
      </c>
      <c r="B184" s="153" t="s">
        <v>1161</v>
      </c>
      <c r="C184" s="153">
        <f>COUNTA(C4:C181)</f>
        <v>98</v>
      </c>
      <c r="D184" s="153">
        <f t="shared" ref="D184:AD184" si="8">COUNTA(D4:D181)</f>
        <v>115</v>
      </c>
      <c r="E184" s="153">
        <f t="shared" si="8"/>
        <v>119</v>
      </c>
      <c r="F184" s="153">
        <f t="shared" si="8"/>
        <v>110</v>
      </c>
      <c r="G184" s="153">
        <f t="shared" si="8"/>
        <v>105</v>
      </c>
      <c r="H184" s="153">
        <f t="shared" si="8"/>
        <v>116</v>
      </c>
      <c r="I184" s="153">
        <f t="shared" si="8"/>
        <v>121</v>
      </c>
      <c r="J184" s="153">
        <f t="shared" si="8"/>
        <v>108</v>
      </c>
      <c r="K184" s="153">
        <f t="shared" si="8"/>
        <v>102</v>
      </c>
      <c r="L184" s="153">
        <f t="shared" si="8"/>
        <v>113</v>
      </c>
      <c r="M184" s="153">
        <f t="shared" si="8"/>
        <v>120</v>
      </c>
      <c r="N184" s="153">
        <f t="shared" si="8"/>
        <v>119</v>
      </c>
      <c r="O184" s="153">
        <f t="shared" si="8"/>
        <v>109</v>
      </c>
      <c r="P184" s="153">
        <f t="shared" si="8"/>
        <v>111</v>
      </c>
      <c r="Q184" s="153">
        <f t="shared" si="8"/>
        <v>114</v>
      </c>
      <c r="R184" s="153">
        <f t="shared" si="8"/>
        <v>105</v>
      </c>
      <c r="S184" s="153">
        <f t="shared" si="8"/>
        <v>111</v>
      </c>
      <c r="T184" s="153">
        <f t="shared" si="8"/>
        <v>110</v>
      </c>
      <c r="U184" s="153">
        <f t="shared" si="8"/>
        <v>0</v>
      </c>
      <c r="V184" s="153">
        <f t="shared" si="8"/>
        <v>0</v>
      </c>
      <c r="W184" s="153">
        <f t="shared" si="8"/>
        <v>42</v>
      </c>
      <c r="X184" s="153">
        <f t="shared" si="8"/>
        <v>44</v>
      </c>
      <c r="Y184" s="153">
        <f t="shared" si="8"/>
        <v>30</v>
      </c>
      <c r="Z184" s="153">
        <f t="shared" si="8"/>
        <v>28</v>
      </c>
      <c r="AA184" s="153">
        <f t="shared" si="8"/>
        <v>24</v>
      </c>
      <c r="AB184" s="153">
        <f t="shared" si="8"/>
        <v>26</v>
      </c>
      <c r="AC184" s="153">
        <f t="shared" si="8"/>
        <v>19</v>
      </c>
      <c r="AD184" s="153">
        <f t="shared" si="8"/>
        <v>16</v>
      </c>
      <c r="AF184" s="143" t="s">
        <v>1162</v>
      </c>
      <c r="AG184" s="149">
        <f>SUM(AG182:AG183)</f>
        <v>178</v>
      </c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56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  <c r="EK184" s="149"/>
      <c r="EL184" s="149"/>
      <c r="EM184" s="149"/>
      <c r="EN184" s="149"/>
      <c r="EO184" s="149"/>
      <c r="EP184" s="149"/>
      <c r="EQ184" s="149"/>
      <c r="ER184" s="149"/>
      <c r="ES184" s="149"/>
      <c r="ET184" s="149"/>
      <c r="EU184" s="149"/>
      <c r="EV184" s="149"/>
      <c r="EW184" s="149"/>
      <c r="EX184" s="149"/>
      <c r="EY184" s="149"/>
      <c r="EZ184" s="149"/>
      <c r="FA184" s="149"/>
      <c r="FB184" s="149"/>
      <c r="FC184" s="149"/>
      <c r="FD184" s="149"/>
      <c r="FE184" s="149"/>
      <c r="FF184" s="149"/>
      <c r="FG184" s="149"/>
      <c r="FH184" s="149"/>
      <c r="FI184" s="149"/>
      <c r="FJ184" s="149"/>
      <c r="FK184" s="149"/>
      <c r="FL184" s="149"/>
      <c r="FM184" s="149"/>
      <c r="FN184" s="149"/>
      <c r="FO184" s="149"/>
      <c r="FP184" s="149"/>
      <c r="FQ184" s="149"/>
      <c r="FR184" s="149"/>
      <c r="FS184" s="149"/>
      <c r="FT184" s="149"/>
      <c r="FU184" s="149"/>
      <c r="FV184" s="149"/>
      <c r="FW184" s="149"/>
      <c r="FX184" s="149"/>
      <c r="FY184" s="149"/>
      <c r="FZ184" s="149"/>
      <c r="GA184" s="149"/>
      <c r="GB184" s="149"/>
      <c r="GC184" s="149"/>
      <c r="GD184" s="149"/>
      <c r="GE184" s="149"/>
      <c r="GF184" s="149"/>
      <c r="GG184" s="149"/>
      <c r="GH184" s="149"/>
      <c r="GI184" s="149"/>
      <c r="GJ184" s="149"/>
      <c r="GK184" s="149"/>
      <c r="GL184" s="149"/>
      <c r="GM184" s="149"/>
      <c r="GN184" s="149"/>
      <c r="GO184" s="149"/>
      <c r="GP184" s="149"/>
      <c r="GQ184" s="149"/>
      <c r="GR184" s="149"/>
      <c r="GS184" s="149"/>
      <c r="GT184" s="149"/>
      <c r="GU184" s="149"/>
      <c r="GV184" s="149"/>
      <c r="GW184" s="149"/>
      <c r="GX184" s="149"/>
      <c r="GY184" s="149"/>
      <c r="GZ184" s="149"/>
      <c r="HA184" s="149"/>
      <c r="HB184" s="149"/>
      <c r="HC184" s="149"/>
      <c r="HD184" s="149"/>
      <c r="HE184" s="149"/>
      <c r="HF184" s="149"/>
      <c r="HG184" s="149"/>
      <c r="HH184" s="149"/>
      <c r="HI184" s="149"/>
      <c r="HJ184" s="149"/>
      <c r="HK184" s="149"/>
      <c r="HL184" s="149"/>
      <c r="HM184" s="149"/>
      <c r="HN184" s="149"/>
      <c r="HO184" s="149"/>
      <c r="HP184" s="149"/>
      <c r="HQ184" s="149"/>
      <c r="HR184" s="149"/>
      <c r="HS184" s="149"/>
      <c r="HT184" s="149"/>
      <c r="HU184" s="149"/>
      <c r="HV184" s="149"/>
      <c r="HW184" s="149"/>
      <c r="HX184" s="149"/>
      <c r="HY184" s="149"/>
      <c r="HZ184" s="149"/>
      <c r="IA184" s="149"/>
      <c r="IB184" s="149"/>
      <c r="IC184" s="149"/>
      <c r="ID184" s="149"/>
      <c r="IE184" s="149"/>
      <c r="IF184" s="149"/>
      <c r="IG184" s="149"/>
      <c r="IH184" s="149"/>
      <c r="II184" s="149"/>
      <c r="IJ184" s="149"/>
      <c r="IK184" s="149"/>
      <c r="IL184" s="149"/>
      <c r="IM184" s="149"/>
      <c r="IN184" s="149"/>
      <c r="IO184" s="149"/>
      <c r="IP184" s="149"/>
      <c r="IQ184" s="149"/>
    </row>
    <row r="185" ht="30" customHeight="1" spans="1:251">
      <c r="A185" s="165">
        <f>COUNTA(A4:A181)</f>
        <v>178</v>
      </c>
      <c r="B185" s="166" t="e">
        <f>SUM(B4:B181)</f>
        <v>#N/A</v>
      </c>
      <c r="C185" s="166" t="s">
        <v>1163</v>
      </c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G185" s="149"/>
      <c r="AH185" s="15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56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49"/>
      <c r="FU185" s="149"/>
      <c r="FV185" s="149"/>
      <c r="FW185" s="149"/>
      <c r="FX185" s="149"/>
      <c r="FY185" s="149"/>
      <c r="FZ185" s="149"/>
      <c r="GA185" s="149"/>
      <c r="GB185" s="149"/>
      <c r="GC185" s="149"/>
      <c r="GD185" s="149"/>
      <c r="GE185" s="149"/>
      <c r="GF185" s="149"/>
      <c r="GG185" s="149"/>
      <c r="GH185" s="149"/>
      <c r="GI185" s="149"/>
      <c r="GJ185" s="149"/>
      <c r="GK185" s="149"/>
      <c r="GL185" s="149"/>
      <c r="GM185" s="149"/>
      <c r="GN185" s="149"/>
      <c r="GO185" s="149"/>
      <c r="GP185" s="149"/>
      <c r="GQ185" s="149"/>
      <c r="GR185" s="149"/>
      <c r="GS185" s="149"/>
      <c r="GT185" s="149"/>
      <c r="GU185" s="149"/>
      <c r="GV185" s="149"/>
      <c r="GW185" s="149"/>
      <c r="GX185" s="149"/>
      <c r="GY185" s="149"/>
      <c r="GZ185" s="149"/>
      <c r="HA185" s="149"/>
      <c r="HB185" s="149"/>
      <c r="HC185" s="149"/>
      <c r="HD185" s="149"/>
      <c r="HE185" s="149"/>
      <c r="HF185" s="149"/>
      <c r="HG185" s="149"/>
      <c r="HH185" s="149"/>
      <c r="HI185" s="149"/>
      <c r="HJ185" s="149"/>
      <c r="HK185" s="149"/>
      <c r="HL185" s="149"/>
      <c r="HM185" s="149"/>
      <c r="HN185" s="149"/>
      <c r="HO185" s="149"/>
      <c r="HP185" s="149"/>
      <c r="HQ185" s="149"/>
      <c r="HR185" s="149"/>
      <c r="HS185" s="149"/>
      <c r="HT185" s="149"/>
      <c r="HU185" s="149"/>
      <c r="HV185" s="149"/>
      <c r="HW185" s="149"/>
      <c r="HX185" s="149"/>
      <c r="HY185" s="149"/>
      <c r="HZ185" s="149"/>
      <c r="IA185" s="149"/>
      <c r="IB185" s="149"/>
      <c r="IC185" s="149"/>
      <c r="ID185" s="149"/>
      <c r="IE185" s="149"/>
      <c r="IF185" s="149"/>
      <c r="IG185" s="149"/>
      <c r="IH185" s="149"/>
      <c r="II185" s="149"/>
      <c r="IJ185" s="149"/>
      <c r="IK185" s="149"/>
      <c r="IL185" s="149"/>
      <c r="IM185" s="149"/>
      <c r="IN185" s="149"/>
      <c r="IO185" s="149"/>
      <c r="IP185" s="149"/>
      <c r="IQ185" s="149"/>
    </row>
    <row r="186" ht="30" customHeight="1" spans="1:251">
      <c r="A186" s="167" t="s">
        <v>1164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72"/>
      <c r="AE186" s="143" t="s">
        <v>1165</v>
      </c>
      <c r="AF186" s="143" t="s">
        <v>1166</v>
      </c>
      <c r="AG186" s="149" t="s">
        <v>1167</v>
      </c>
      <c r="AH186" s="15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56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  <c r="ED186" s="149"/>
      <c r="EE186" s="149"/>
      <c r="EF186" s="149"/>
      <c r="EG186" s="149"/>
      <c r="EH186" s="149"/>
      <c r="EI186" s="149"/>
      <c r="EJ186" s="149"/>
      <c r="EK186" s="149"/>
      <c r="EL186" s="149"/>
      <c r="EM186" s="149"/>
      <c r="EN186" s="149"/>
      <c r="EO186" s="149"/>
      <c r="EP186" s="149"/>
      <c r="EQ186" s="149"/>
      <c r="ER186" s="149"/>
      <c r="ES186" s="149"/>
      <c r="ET186" s="149"/>
      <c r="EU186" s="149"/>
      <c r="EV186" s="149"/>
      <c r="EW186" s="149"/>
      <c r="EX186" s="149"/>
      <c r="EY186" s="149"/>
      <c r="EZ186" s="149"/>
      <c r="FA186" s="149"/>
      <c r="FB186" s="149"/>
      <c r="FC186" s="149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  <c r="GZ186" s="149"/>
      <c r="HA186" s="149"/>
      <c r="HB186" s="149"/>
      <c r="HC186" s="149"/>
      <c r="HD186" s="149"/>
      <c r="HE186" s="149"/>
      <c r="HF186" s="149"/>
      <c r="HG186" s="149"/>
      <c r="HH186" s="149"/>
      <c r="HI186" s="149"/>
      <c r="HJ186" s="149"/>
      <c r="HK186" s="149"/>
      <c r="HL186" s="149"/>
      <c r="HM186" s="149"/>
      <c r="HN186" s="149"/>
      <c r="HO186" s="149"/>
      <c r="HP186" s="149"/>
      <c r="HQ186" s="149"/>
      <c r="HR186" s="149"/>
      <c r="HS186" s="149"/>
      <c r="HT186" s="149"/>
      <c r="HU186" s="149"/>
      <c r="HV186" s="149"/>
      <c r="HW186" s="149"/>
      <c r="HX186" s="149"/>
      <c r="HY186" s="149"/>
      <c r="HZ186" s="149"/>
      <c r="IA186" s="149"/>
      <c r="IB186" s="149"/>
      <c r="IC186" s="149"/>
      <c r="ID186" s="149"/>
      <c r="IE186" s="149"/>
      <c r="IF186" s="149"/>
      <c r="IG186" s="149"/>
      <c r="IH186" s="149"/>
      <c r="II186" s="149"/>
      <c r="IJ186" s="149"/>
      <c r="IK186" s="149"/>
      <c r="IL186" s="149"/>
      <c r="IM186" s="149"/>
      <c r="IN186" s="149"/>
      <c r="IO186" s="149"/>
      <c r="IP186" s="149"/>
      <c r="IQ186" s="149"/>
    </row>
    <row r="187" ht="30" customHeight="1" spans="1:33">
      <c r="A187" s="164" t="s">
        <v>1168</v>
      </c>
      <c r="B187" s="153">
        <v>47</v>
      </c>
      <c r="C187" s="142" t="s">
        <v>1169</v>
      </c>
      <c r="D187" s="142" t="s">
        <v>1169</v>
      </c>
      <c r="E187" s="169" t="s">
        <v>1170</v>
      </c>
      <c r="F187" s="169" t="s">
        <v>1170</v>
      </c>
      <c r="G187" s="137"/>
      <c r="H187" s="137"/>
      <c r="I187" s="169" t="s">
        <v>1171</v>
      </c>
      <c r="J187" s="137"/>
      <c r="K187" s="169" t="s">
        <v>1172</v>
      </c>
      <c r="L187" s="169" t="s">
        <v>1172</v>
      </c>
      <c r="M187" s="137" t="s">
        <v>1173</v>
      </c>
      <c r="N187" s="169" t="s">
        <v>1172</v>
      </c>
      <c r="O187" s="169" t="s">
        <v>1172</v>
      </c>
      <c r="P187" s="169" t="s">
        <v>1172</v>
      </c>
      <c r="Q187" s="169" t="s">
        <v>1172</v>
      </c>
      <c r="S187" s="169" t="s">
        <v>1174</v>
      </c>
      <c r="T187" s="169" t="s">
        <v>1174</v>
      </c>
      <c r="U187" s="153"/>
      <c r="V187" s="153"/>
      <c r="W187" s="137"/>
      <c r="X187" s="137"/>
      <c r="Y187" s="153"/>
      <c r="Z187" s="153"/>
      <c r="AA187" s="153"/>
      <c r="AB187" s="153"/>
      <c r="AC187" s="153"/>
      <c r="AD187" s="153"/>
      <c r="AE187" s="143">
        <f>2*COUNTA(C187:AD187)</f>
        <v>28</v>
      </c>
      <c r="AF187" s="143">
        <v>56</v>
      </c>
      <c r="AG187" s="137">
        <f t="shared" ref="AG187:AG222" si="9">AF187-AE187</f>
        <v>28</v>
      </c>
    </row>
    <row r="188" ht="30" customHeight="1" spans="1:33">
      <c r="A188" s="164" t="s">
        <v>1175</v>
      </c>
      <c r="B188" s="153">
        <v>47</v>
      </c>
      <c r="C188" s="155" t="s">
        <v>1176</v>
      </c>
      <c r="D188" s="153" t="s">
        <v>1177</v>
      </c>
      <c r="E188" s="153" t="s">
        <v>1178</v>
      </c>
      <c r="F188" s="153" t="s">
        <v>1178</v>
      </c>
      <c r="G188" s="169" t="s">
        <v>1179</v>
      </c>
      <c r="H188" s="169" t="s">
        <v>1179</v>
      </c>
      <c r="I188" s="169" t="s">
        <v>1180</v>
      </c>
      <c r="J188" s="169" t="s">
        <v>1180</v>
      </c>
      <c r="K188" s="142" t="s">
        <v>1170</v>
      </c>
      <c r="L188" s="142" t="s">
        <v>1181</v>
      </c>
      <c r="M188" s="142" t="s">
        <v>1170</v>
      </c>
      <c r="N188" s="137" t="s">
        <v>1170</v>
      </c>
      <c r="O188" s="169" t="s">
        <v>1182</v>
      </c>
      <c r="P188" s="169" t="s">
        <v>1182</v>
      </c>
      <c r="Q188" s="169" t="s">
        <v>1178</v>
      </c>
      <c r="R188" s="169" t="s">
        <v>1178</v>
      </c>
      <c r="S188" s="137" t="s">
        <v>1183</v>
      </c>
      <c r="T188" s="137" t="s">
        <v>1183</v>
      </c>
      <c r="U188" s="169"/>
      <c r="V188" s="169"/>
      <c r="W188" s="153" t="s">
        <v>1184</v>
      </c>
      <c r="X188" s="153" t="s">
        <v>1184</v>
      </c>
      <c r="Z188" s="169"/>
      <c r="AA188" s="169"/>
      <c r="AB188" s="169"/>
      <c r="AC188" s="169"/>
      <c r="AD188" s="169"/>
      <c r="AE188" s="143">
        <f t="shared" ref="AE188:AE222" si="10">2*COUNTA(C188:AD188)</f>
        <v>40</v>
      </c>
      <c r="AF188" s="143">
        <v>56</v>
      </c>
      <c r="AG188" s="137">
        <f t="shared" si="9"/>
        <v>16</v>
      </c>
    </row>
    <row r="189" ht="32.1" customHeight="1" spans="1:33">
      <c r="A189" s="164" t="s">
        <v>1185</v>
      </c>
      <c r="B189" s="153">
        <v>47</v>
      </c>
      <c r="D189" s="142" t="s">
        <v>1186</v>
      </c>
      <c r="E189" s="153" t="s">
        <v>1187</v>
      </c>
      <c r="F189" s="153" t="s">
        <v>1187</v>
      </c>
      <c r="G189" s="169" t="s">
        <v>1171</v>
      </c>
      <c r="H189" s="137" t="s">
        <v>1173</v>
      </c>
      <c r="I189" s="152" t="s">
        <v>1188</v>
      </c>
      <c r="J189" s="152" t="s">
        <v>1188</v>
      </c>
      <c r="K189" s="142" t="s">
        <v>1189</v>
      </c>
      <c r="L189" s="169" t="s">
        <v>1189</v>
      </c>
      <c r="M189" s="153" t="s">
        <v>1171</v>
      </c>
      <c r="N189" s="153" t="s">
        <v>1171</v>
      </c>
      <c r="O189" s="169" t="s">
        <v>1190</v>
      </c>
      <c r="P189" s="169" t="s">
        <v>1190</v>
      </c>
      <c r="Q189" s="169" t="s">
        <v>1191</v>
      </c>
      <c r="R189" s="169" t="s">
        <v>1191</v>
      </c>
      <c r="S189" s="153" t="s">
        <v>1187</v>
      </c>
      <c r="T189" s="153" t="s">
        <v>1187</v>
      </c>
      <c r="U189" s="169"/>
      <c r="W189" s="153" t="s">
        <v>1192</v>
      </c>
      <c r="X189" s="142" t="s">
        <v>1192</v>
      </c>
      <c r="Y189" s="169" t="s">
        <v>1193</v>
      </c>
      <c r="Z189" s="142" t="s">
        <v>1193</v>
      </c>
      <c r="AA189" s="169"/>
      <c r="AB189" s="169"/>
      <c r="AC189" s="169"/>
      <c r="AD189" s="169"/>
      <c r="AE189" s="143">
        <f t="shared" si="10"/>
        <v>42</v>
      </c>
      <c r="AF189" s="143">
        <v>56</v>
      </c>
      <c r="AG189" s="137">
        <f t="shared" si="9"/>
        <v>14</v>
      </c>
    </row>
    <row r="190" ht="30" customHeight="1" spans="1:35">
      <c r="A190" s="164" t="s">
        <v>1194</v>
      </c>
      <c r="B190" s="153">
        <v>47</v>
      </c>
      <c r="C190" s="169" t="s">
        <v>1195</v>
      </c>
      <c r="D190" s="169" t="s">
        <v>1195</v>
      </c>
      <c r="E190" s="169" t="s">
        <v>1195</v>
      </c>
      <c r="F190" s="153" t="s">
        <v>1196</v>
      </c>
      <c r="G190" s="170" t="s">
        <v>1197</v>
      </c>
      <c r="H190" s="170" t="s">
        <v>1197</v>
      </c>
      <c r="I190" s="142" t="s">
        <v>1198</v>
      </c>
      <c r="J190" s="142" t="s">
        <v>1198</v>
      </c>
      <c r="K190" s="169" t="s">
        <v>1195</v>
      </c>
      <c r="L190" s="169" t="s">
        <v>1195</v>
      </c>
      <c r="M190" s="169" t="s">
        <v>1195</v>
      </c>
      <c r="O190" s="142" t="s">
        <v>1199</v>
      </c>
      <c r="P190" s="142" t="s">
        <v>1199</v>
      </c>
      <c r="Q190" s="142" t="s">
        <v>1200</v>
      </c>
      <c r="R190" s="169" t="s">
        <v>1201</v>
      </c>
      <c r="S190" s="137" t="s">
        <v>1202</v>
      </c>
      <c r="T190" s="137" t="s">
        <v>1202</v>
      </c>
      <c r="U190" s="169"/>
      <c r="V190" s="169"/>
      <c r="W190" s="169" t="s">
        <v>1203</v>
      </c>
      <c r="X190" s="169" t="s">
        <v>1203</v>
      </c>
      <c r="Y190" s="169" t="s">
        <v>1203</v>
      </c>
      <c r="Z190" s="169" t="s">
        <v>1203</v>
      </c>
      <c r="AA190" s="169"/>
      <c r="AB190" s="169"/>
      <c r="AC190" s="169"/>
      <c r="AD190" s="169"/>
      <c r="AE190" s="143">
        <f t="shared" si="10"/>
        <v>42</v>
      </c>
      <c r="AF190" s="143">
        <v>56</v>
      </c>
      <c r="AG190" s="137">
        <f t="shared" si="9"/>
        <v>14</v>
      </c>
      <c r="AI190" s="139" t="s">
        <v>1204</v>
      </c>
    </row>
    <row r="191" ht="30" customHeight="1" spans="1:33">
      <c r="A191" s="164" t="s">
        <v>1205</v>
      </c>
      <c r="B191" s="153">
        <v>47</v>
      </c>
      <c r="C191" s="169" t="s">
        <v>1206</v>
      </c>
      <c r="D191" s="169" t="s">
        <v>1206</v>
      </c>
      <c r="E191" s="169" t="s">
        <v>1206</v>
      </c>
      <c r="G191" s="137" t="s">
        <v>1183</v>
      </c>
      <c r="H191" s="137" t="s">
        <v>1183</v>
      </c>
      <c r="I191" s="142" t="s">
        <v>1207</v>
      </c>
      <c r="K191" s="169" t="s">
        <v>1206</v>
      </c>
      <c r="L191" s="169" t="s">
        <v>1206</v>
      </c>
      <c r="M191" s="152" t="s">
        <v>1208</v>
      </c>
      <c r="N191" s="152" t="s">
        <v>1188</v>
      </c>
      <c r="O191" s="153" t="s">
        <v>1209</v>
      </c>
      <c r="P191" s="153" t="s">
        <v>1209</v>
      </c>
      <c r="Q191" s="153" t="s">
        <v>1210</v>
      </c>
      <c r="R191" s="142" t="s">
        <v>1210</v>
      </c>
      <c r="S191" s="169" t="s">
        <v>1206</v>
      </c>
      <c r="T191" s="169" t="s">
        <v>1206</v>
      </c>
      <c r="U191" s="153"/>
      <c r="V191" s="153"/>
      <c r="W191" s="142" t="s">
        <v>1211</v>
      </c>
      <c r="X191" s="142" t="s">
        <v>1211</v>
      </c>
      <c r="Z191" s="142" t="s">
        <v>1212</v>
      </c>
      <c r="AA191" s="153"/>
      <c r="AB191" s="169"/>
      <c r="AC191" s="169"/>
      <c r="AD191" s="153"/>
      <c r="AE191" s="143">
        <f t="shared" si="10"/>
        <v>38</v>
      </c>
      <c r="AF191" s="143">
        <v>56</v>
      </c>
      <c r="AG191" s="137">
        <f t="shared" si="9"/>
        <v>18</v>
      </c>
    </row>
    <row r="192" ht="30" customHeight="1" spans="1:33">
      <c r="A192" s="164" t="s">
        <v>1213</v>
      </c>
      <c r="B192" s="153">
        <v>47</v>
      </c>
      <c r="C192" s="169" t="s">
        <v>1173</v>
      </c>
      <c r="D192" s="169" t="s">
        <v>1214</v>
      </c>
      <c r="E192" s="169" t="s">
        <v>1215</v>
      </c>
      <c r="F192" s="169" t="s">
        <v>1215</v>
      </c>
      <c r="G192" s="169" t="s">
        <v>1216</v>
      </c>
      <c r="H192" s="169" t="s">
        <v>1190</v>
      </c>
      <c r="I192" s="169" t="s">
        <v>1191</v>
      </c>
      <c r="J192" s="153" t="s">
        <v>1191</v>
      </c>
      <c r="K192" s="170" t="s">
        <v>1197</v>
      </c>
      <c r="L192" s="170" t="s">
        <v>1197</v>
      </c>
      <c r="M192" s="170" t="s">
        <v>1197</v>
      </c>
      <c r="N192" s="170" t="s">
        <v>1197</v>
      </c>
      <c r="O192" s="137" t="s">
        <v>1217</v>
      </c>
      <c r="P192" s="142" t="s">
        <v>1218</v>
      </c>
      <c r="Q192" s="142" t="s">
        <v>1218</v>
      </c>
      <c r="R192" s="169" t="s">
        <v>1219</v>
      </c>
      <c r="S192" s="137" t="s">
        <v>1190</v>
      </c>
      <c r="T192" s="137" t="s">
        <v>1190</v>
      </c>
      <c r="U192" s="169"/>
      <c r="V192" s="169"/>
      <c r="W192" s="153"/>
      <c r="X192" s="153"/>
      <c r="Y192" s="169"/>
      <c r="Z192" s="169"/>
      <c r="AA192" s="169"/>
      <c r="AB192" s="169"/>
      <c r="AC192" s="169"/>
      <c r="AD192" s="169"/>
      <c r="AE192" s="143">
        <f t="shared" si="10"/>
        <v>36</v>
      </c>
      <c r="AF192" s="143">
        <v>56</v>
      </c>
      <c r="AG192" s="137">
        <f t="shared" si="9"/>
        <v>20</v>
      </c>
    </row>
    <row r="193" ht="30" customHeight="1" spans="1:33">
      <c r="A193" s="164" t="s">
        <v>1220</v>
      </c>
      <c r="B193" s="153">
        <v>65</v>
      </c>
      <c r="C193" s="169" t="s">
        <v>1221</v>
      </c>
      <c r="D193" s="169" t="s">
        <v>1222</v>
      </c>
      <c r="E193" s="153" t="s">
        <v>1223</v>
      </c>
      <c r="F193" s="153" t="s">
        <v>1223</v>
      </c>
      <c r="G193" s="169" t="s">
        <v>1224</v>
      </c>
      <c r="H193" s="142" t="s">
        <v>1225</v>
      </c>
      <c r="I193" s="169" t="s">
        <v>1226</v>
      </c>
      <c r="J193" s="169" t="s">
        <v>1226</v>
      </c>
      <c r="K193" s="169" t="s">
        <v>1173</v>
      </c>
      <c r="L193" s="169" t="s">
        <v>1214</v>
      </c>
      <c r="M193" s="153" t="s">
        <v>1223</v>
      </c>
      <c r="N193" s="153" t="s">
        <v>1223</v>
      </c>
      <c r="O193" s="169" t="s">
        <v>1227</v>
      </c>
      <c r="P193" s="169" t="s">
        <v>1227</v>
      </c>
      <c r="Q193" s="169" t="s">
        <v>1224</v>
      </c>
      <c r="S193" s="137" t="s">
        <v>1228</v>
      </c>
      <c r="T193" s="137" t="s">
        <v>1228</v>
      </c>
      <c r="U193" s="153"/>
      <c r="V193" s="153"/>
      <c r="W193" s="153" t="s">
        <v>1229</v>
      </c>
      <c r="X193" s="153" t="s">
        <v>1229</v>
      </c>
      <c r="Y193" s="153" t="s">
        <v>1229</v>
      </c>
      <c r="Z193" s="169"/>
      <c r="AA193" s="153" t="s">
        <v>1229</v>
      </c>
      <c r="AB193" s="153" t="s">
        <v>1229</v>
      </c>
      <c r="AC193" s="153" t="s">
        <v>1229</v>
      </c>
      <c r="AD193" s="169"/>
      <c r="AE193" s="143">
        <f t="shared" si="10"/>
        <v>46</v>
      </c>
      <c r="AF193" s="143">
        <v>56</v>
      </c>
      <c r="AG193" s="137">
        <f t="shared" si="9"/>
        <v>10</v>
      </c>
    </row>
    <row r="194" ht="30" customHeight="1" spans="1:33">
      <c r="A194" s="164" t="s">
        <v>1230</v>
      </c>
      <c r="B194" s="153">
        <v>65</v>
      </c>
      <c r="C194" s="153" t="s">
        <v>1231</v>
      </c>
      <c r="D194" s="153" t="s">
        <v>1231</v>
      </c>
      <c r="E194" s="153" t="s">
        <v>1232</v>
      </c>
      <c r="F194" s="153" t="s">
        <v>1232</v>
      </c>
      <c r="G194" s="153" t="s">
        <v>1233</v>
      </c>
      <c r="H194" s="153" t="s">
        <v>1233</v>
      </c>
      <c r="I194" s="153" t="s">
        <v>1234</v>
      </c>
      <c r="J194" s="153" t="s">
        <v>1234</v>
      </c>
      <c r="K194" s="153" t="s">
        <v>1232</v>
      </c>
      <c r="L194" s="169" t="s">
        <v>1173</v>
      </c>
      <c r="M194" s="142" t="s">
        <v>1235</v>
      </c>
      <c r="N194" s="153" t="s">
        <v>1235</v>
      </c>
      <c r="O194" s="153" t="s">
        <v>1232</v>
      </c>
      <c r="P194" s="153" t="s">
        <v>1232</v>
      </c>
      <c r="Q194" s="153" t="s">
        <v>1233</v>
      </c>
      <c r="R194" s="153" t="s">
        <v>1233</v>
      </c>
      <c r="S194" s="137" t="s">
        <v>1221</v>
      </c>
      <c r="T194" s="137" t="s">
        <v>1221</v>
      </c>
      <c r="U194" s="169"/>
      <c r="V194" s="169"/>
      <c r="W194" s="169" t="s">
        <v>1224</v>
      </c>
      <c r="X194" s="169" t="s">
        <v>1224</v>
      </c>
      <c r="Y194" s="169" t="s">
        <v>1224</v>
      </c>
      <c r="Z194" s="169"/>
      <c r="AA194" s="169"/>
      <c r="AB194" s="169"/>
      <c r="AC194" s="169"/>
      <c r="AD194" s="169"/>
      <c r="AE194" s="143">
        <f t="shared" si="10"/>
        <v>42</v>
      </c>
      <c r="AF194" s="143">
        <v>56</v>
      </c>
      <c r="AG194" s="137">
        <f t="shared" si="9"/>
        <v>14</v>
      </c>
    </row>
    <row r="195" ht="30" customHeight="1" spans="1:33">
      <c r="A195" s="164" t="s">
        <v>1236</v>
      </c>
      <c r="B195" s="153">
        <v>65</v>
      </c>
      <c r="C195" s="152" t="s">
        <v>1208</v>
      </c>
      <c r="D195" s="152" t="s">
        <v>1208</v>
      </c>
      <c r="E195" s="169" t="s">
        <v>1237</v>
      </c>
      <c r="F195" s="169" t="s">
        <v>1237</v>
      </c>
      <c r="G195" s="169" t="s">
        <v>1238</v>
      </c>
      <c r="H195" s="169" t="s">
        <v>1238</v>
      </c>
      <c r="I195" s="169" t="s">
        <v>1221</v>
      </c>
      <c r="J195" s="169" t="s">
        <v>1221</v>
      </c>
      <c r="K195" s="169" t="s">
        <v>1221</v>
      </c>
      <c r="L195" s="169" t="s">
        <v>1221</v>
      </c>
      <c r="M195" s="169" t="s">
        <v>1239</v>
      </c>
      <c r="N195" s="169" t="s">
        <v>1239</v>
      </c>
      <c r="O195" s="142" t="s">
        <v>1189</v>
      </c>
      <c r="P195" s="142" t="s">
        <v>1189</v>
      </c>
      <c r="Q195" s="169" t="s">
        <v>1237</v>
      </c>
      <c r="R195" s="169" t="s">
        <v>1240</v>
      </c>
      <c r="S195" s="137" t="s">
        <v>1241</v>
      </c>
      <c r="T195" s="137" t="s">
        <v>1242</v>
      </c>
      <c r="U195" s="169"/>
      <c r="V195" s="169"/>
      <c r="W195" s="169" t="s">
        <v>1180</v>
      </c>
      <c r="X195" s="169" t="s">
        <v>1180</v>
      </c>
      <c r="Y195" s="169"/>
      <c r="Z195" s="169"/>
      <c r="AA195" s="169"/>
      <c r="AB195" s="169"/>
      <c r="AC195" s="169"/>
      <c r="AD195" s="169"/>
      <c r="AE195" s="143">
        <f t="shared" si="10"/>
        <v>40</v>
      </c>
      <c r="AF195" s="143">
        <v>56</v>
      </c>
      <c r="AG195" s="137">
        <f t="shared" si="9"/>
        <v>16</v>
      </c>
    </row>
    <row r="196" ht="30" customHeight="1" spans="1:33">
      <c r="A196" s="164" t="s">
        <v>1243</v>
      </c>
      <c r="B196" s="153">
        <v>65</v>
      </c>
      <c r="C196" s="155" t="s">
        <v>1189</v>
      </c>
      <c r="D196" s="155" t="s">
        <v>1189</v>
      </c>
      <c r="E196" s="153" t="s">
        <v>1244</v>
      </c>
      <c r="F196" s="153" t="s">
        <v>1244</v>
      </c>
      <c r="G196" s="169" t="s">
        <v>1169</v>
      </c>
      <c r="H196" s="169" t="s">
        <v>1169</v>
      </c>
      <c r="I196" s="153" t="s">
        <v>1245</v>
      </c>
      <c r="J196" s="153" t="s">
        <v>1233</v>
      </c>
      <c r="K196" s="169" t="s">
        <v>1246</v>
      </c>
      <c r="L196" s="169" t="s">
        <v>1246</v>
      </c>
      <c r="M196" s="153" t="s">
        <v>1247</v>
      </c>
      <c r="N196" s="153" t="s">
        <v>1247</v>
      </c>
      <c r="O196" s="169" t="s">
        <v>1248</v>
      </c>
      <c r="P196" s="169" t="s">
        <v>1248</v>
      </c>
      <c r="Q196" s="169" t="s">
        <v>1223</v>
      </c>
      <c r="R196" s="169" t="s">
        <v>1223</v>
      </c>
      <c r="S196" s="137" t="s">
        <v>1249</v>
      </c>
      <c r="T196" s="137" t="s">
        <v>1249</v>
      </c>
      <c r="U196" s="169"/>
      <c r="V196" s="169"/>
      <c r="AA196" s="153"/>
      <c r="AB196" s="153"/>
      <c r="AC196" s="153"/>
      <c r="AD196" s="169"/>
      <c r="AE196" s="143">
        <f t="shared" si="10"/>
        <v>36</v>
      </c>
      <c r="AF196" s="143">
        <v>56</v>
      </c>
      <c r="AG196" s="137">
        <f t="shared" si="9"/>
        <v>20</v>
      </c>
    </row>
    <row r="197" ht="30" customHeight="1" spans="1:33">
      <c r="A197" s="164" t="s">
        <v>1250</v>
      </c>
      <c r="B197" s="153">
        <v>65</v>
      </c>
      <c r="C197" s="153" t="s">
        <v>1199</v>
      </c>
      <c r="D197" s="153" t="s">
        <v>1199</v>
      </c>
      <c r="E197" s="153" t="s">
        <v>1233</v>
      </c>
      <c r="F197" s="153" t="s">
        <v>1233</v>
      </c>
      <c r="G197" s="142" t="s">
        <v>1210</v>
      </c>
      <c r="H197" s="137" t="s">
        <v>1210</v>
      </c>
      <c r="I197" s="137" t="s">
        <v>1251</v>
      </c>
      <c r="J197" s="169" t="s">
        <v>1251</v>
      </c>
      <c r="K197" s="169" t="s">
        <v>1169</v>
      </c>
      <c r="L197" s="169" t="s">
        <v>1169</v>
      </c>
      <c r="M197" s="169" t="s">
        <v>1215</v>
      </c>
      <c r="N197" s="169" t="s">
        <v>1215</v>
      </c>
      <c r="O197" s="169" t="s">
        <v>1246</v>
      </c>
      <c r="P197" s="169" t="s">
        <v>1246</v>
      </c>
      <c r="R197" s="169" t="s">
        <v>1252</v>
      </c>
      <c r="S197" s="137" t="s">
        <v>1169</v>
      </c>
      <c r="T197" s="137" t="s">
        <v>1169</v>
      </c>
      <c r="U197" s="169"/>
      <c r="V197" s="169"/>
      <c r="W197" s="169" t="s">
        <v>1253</v>
      </c>
      <c r="X197" s="169" t="s">
        <v>1253</v>
      </c>
      <c r="Y197" s="169" t="s">
        <v>1253</v>
      </c>
      <c r="Z197" s="169" t="s">
        <v>1253</v>
      </c>
      <c r="AA197" s="153"/>
      <c r="AB197" s="153"/>
      <c r="AC197" s="169"/>
      <c r="AD197" s="169"/>
      <c r="AE197" s="143">
        <f t="shared" si="10"/>
        <v>42</v>
      </c>
      <c r="AF197" s="143">
        <v>56</v>
      </c>
      <c r="AG197" s="137">
        <f t="shared" si="9"/>
        <v>14</v>
      </c>
    </row>
    <row r="198" ht="30" customHeight="1" spans="1:33">
      <c r="A198" s="164" t="s">
        <v>1254</v>
      </c>
      <c r="B198" s="153">
        <v>65</v>
      </c>
      <c r="C198" s="169" t="s">
        <v>1255</v>
      </c>
      <c r="D198" s="169" t="s">
        <v>1255</v>
      </c>
      <c r="E198" s="169" t="s">
        <v>1255</v>
      </c>
      <c r="F198" s="169" t="s">
        <v>1255</v>
      </c>
      <c r="G198" s="169" t="s">
        <v>1255</v>
      </c>
      <c r="H198" s="169" t="s">
        <v>1255</v>
      </c>
      <c r="I198" s="169" t="s">
        <v>1256</v>
      </c>
      <c r="J198" s="169" t="s">
        <v>1256</v>
      </c>
      <c r="K198" s="137" t="s">
        <v>1257</v>
      </c>
      <c r="L198" s="137" t="s">
        <v>1257</v>
      </c>
      <c r="M198" s="169" t="s">
        <v>1255</v>
      </c>
      <c r="N198" s="169" t="s">
        <v>1255</v>
      </c>
      <c r="O198" s="169" t="s">
        <v>1255</v>
      </c>
      <c r="P198" s="169" t="s">
        <v>1255</v>
      </c>
      <c r="Q198" s="169" t="s">
        <v>1258</v>
      </c>
      <c r="R198" s="169" t="s">
        <v>1258</v>
      </c>
      <c r="S198" s="137" t="s">
        <v>1255</v>
      </c>
      <c r="T198" s="137" t="s">
        <v>1255</v>
      </c>
      <c r="U198" s="169"/>
      <c r="V198" s="169"/>
      <c r="W198" s="153"/>
      <c r="X198" s="153"/>
      <c r="Y198" s="153"/>
      <c r="Z198" s="169"/>
      <c r="AA198" s="169"/>
      <c r="AB198" s="169"/>
      <c r="AC198" s="169"/>
      <c r="AD198" s="169"/>
      <c r="AE198" s="143">
        <f t="shared" si="10"/>
        <v>36</v>
      </c>
      <c r="AF198" s="143">
        <v>56</v>
      </c>
      <c r="AG198" s="137">
        <f t="shared" si="9"/>
        <v>20</v>
      </c>
    </row>
    <row r="199" ht="30" customHeight="1" spans="1:33">
      <c r="A199" s="164" t="s">
        <v>1259</v>
      </c>
      <c r="B199" s="153">
        <v>70</v>
      </c>
      <c r="C199" s="142" t="s">
        <v>1216</v>
      </c>
      <c r="D199" s="153" t="s">
        <v>1226</v>
      </c>
      <c r="E199" s="137" t="s">
        <v>1260</v>
      </c>
      <c r="F199" s="153" t="s">
        <v>1260</v>
      </c>
      <c r="G199" s="153" t="s">
        <v>1231</v>
      </c>
      <c r="H199" s="153" t="s">
        <v>1231</v>
      </c>
      <c r="I199" s="153" t="s">
        <v>1223</v>
      </c>
      <c r="J199" s="153" t="s">
        <v>1223</v>
      </c>
      <c r="K199" s="142" t="s">
        <v>1261</v>
      </c>
      <c r="L199" s="142" t="s">
        <v>1261</v>
      </c>
      <c r="M199" s="137" t="s">
        <v>1183</v>
      </c>
      <c r="N199" s="137" t="s">
        <v>1183</v>
      </c>
      <c r="O199" s="137" t="s">
        <v>1257</v>
      </c>
      <c r="P199" s="137" t="s">
        <v>1257</v>
      </c>
      <c r="R199" s="169"/>
      <c r="S199" s="137" t="s">
        <v>1262</v>
      </c>
      <c r="T199" s="137"/>
      <c r="U199" s="169"/>
      <c r="V199" s="169"/>
      <c r="W199" s="169"/>
      <c r="X199" s="169"/>
      <c r="Y199" s="169" t="s">
        <v>1223</v>
      </c>
      <c r="Z199" s="169" t="s">
        <v>1223</v>
      </c>
      <c r="AA199" s="169"/>
      <c r="AB199" s="169"/>
      <c r="AC199" s="169"/>
      <c r="AD199" s="169"/>
      <c r="AE199" s="143">
        <f t="shared" si="10"/>
        <v>34</v>
      </c>
      <c r="AF199" s="143">
        <v>56</v>
      </c>
      <c r="AG199" s="137">
        <f t="shared" si="9"/>
        <v>22</v>
      </c>
    </row>
    <row r="200" ht="30" customHeight="1" spans="1:33">
      <c r="A200" s="164" t="s">
        <v>1263</v>
      </c>
      <c r="B200" s="153">
        <v>70</v>
      </c>
      <c r="C200" s="142" t="s">
        <v>1261</v>
      </c>
      <c r="D200" s="142" t="s">
        <v>1261</v>
      </c>
      <c r="E200" s="169" t="s">
        <v>1222</v>
      </c>
      <c r="F200" s="169" t="s">
        <v>1222</v>
      </c>
      <c r="G200" s="169" t="s">
        <v>1253</v>
      </c>
      <c r="H200" s="169" t="s">
        <v>1253</v>
      </c>
      <c r="I200" s="169" t="s">
        <v>1222</v>
      </c>
      <c r="J200" s="169" t="s">
        <v>1222</v>
      </c>
      <c r="K200" s="153" t="s">
        <v>1188</v>
      </c>
      <c r="L200" s="153" t="s">
        <v>1188</v>
      </c>
      <c r="M200" s="169" t="s">
        <v>1180</v>
      </c>
      <c r="N200" s="169" t="s">
        <v>1180</v>
      </c>
      <c r="O200" s="155" t="s">
        <v>1197</v>
      </c>
      <c r="P200" s="155" t="s">
        <v>1197</v>
      </c>
      <c r="Q200" s="169" t="s">
        <v>1222</v>
      </c>
      <c r="R200" s="169" t="s">
        <v>1222</v>
      </c>
      <c r="S200" s="137" t="s">
        <v>1261</v>
      </c>
      <c r="T200" s="137" t="s">
        <v>1261</v>
      </c>
      <c r="U200" s="169"/>
      <c r="V200" s="169"/>
      <c r="W200" s="169" t="s">
        <v>1264</v>
      </c>
      <c r="X200" s="169" t="s">
        <v>1264</v>
      </c>
      <c r="Z200" s="153"/>
      <c r="AA200" s="169"/>
      <c r="AB200" s="169"/>
      <c r="AC200" s="153"/>
      <c r="AD200" s="153"/>
      <c r="AE200" s="143">
        <f t="shared" si="10"/>
        <v>40</v>
      </c>
      <c r="AF200" s="143">
        <v>56</v>
      </c>
      <c r="AG200" s="137">
        <f t="shared" si="9"/>
        <v>16</v>
      </c>
    </row>
    <row r="201" ht="30" customHeight="1" spans="1:33">
      <c r="A201" s="164" t="s">
        <v>1265</v>
      </c>
      <c r="B201" s="153">
        <v>70</v>
      </c>
      <c r="C201" s="142" t="s">
        <v>1266</v>
      </c>
      <c r="D201" s="142" t="s">
        <v>1266</v>
      </c>
      <c r="E201" s="153" t="s">
        <v>1181</v>
      </c>
      <c r="F201" s="153" t="s">
        <v>1267</v>
      </c>
      <c r="G201" s="169" t="s">
        <v>1268</v>
      </c>
      <c r="H201" s="169" t="s">
        <v>1268</v>
      </c>
      <c r="I201" s="137" t="s">
        <v>1269</v>
      </c>
      <c r="K201" s="153" t="s">
        <v>1267</v>
      </c>
      <c r="L201" s="142" t="s">
        <v>1270</v>
      </c>
      <c r="M201" s="142" t="s">
        <v>1228</v>
      </c>
      <c r="N201" s="142" t="s">
        <v>1228</v>
      </c>
      <c r="O201" s="142" t="s">
        <v>1271</v>
      </c>
      <c r="P201" s="142" t="s">
        <v>1271</v>
      </c>
      <c r="Q201" s="153" t="s">
        <v>1223</v>
      </c>
      <c r="R201" s="153" t="s">
        <v>1223</v>
      </c>
      <c r="S201" s="137" t="s">
        <v>1222</v>
      </c>
      <c r="T201" s="137" t="s">
        <v>1222</v>
      </c>
      <c r="U201" s="169"/>
      <c r="V201" s="169"/>
      <c r="W201" s="142" t="s">
        <v>1272</v>
      </c>
      <c r="X201" s="142" t="s">
        <v>1272</v>
      </c>
      <c r="AA201" s="169"/>
      <c r="AB201" s="169"/>
      <c r="AC201" s="153"/>
      <c r="AD201" s="153"/>
      <c r="AE201" s="143">
        <f t="shared" si="10"/>
        <v>38</v>
      </c>
      <c r="AF201" s="143">
        <v>56</v>
      </c>
      <c r="AG201" s="137">
        <f t="shared" si="9"/>
        <v>18</v>
      </c>
    </row>
    <row r="202" ht="30" customHeight="1" spans="1:33">
      <c r="A202" s="164" t="s">
        <v>1273</v>
      </c>
      <c r="B202" s="153">
        <v>70</v>
      </c>
      <c r="C202" s="153" t="s">
        <v>1274</v>
      </c>
      <c r="D202" s="153" t="s">
        <v>1274</v>
      </c>
      <c r="E202" s="153" t="s">
        <v>1274</v>
      </c>
      <c r="F202" s="153" t="s">
        <v>1274</v>
      </c>
      <c r="G202" s="153" t="s">
        <v>1274</v>
      </c>
      <c r="H202" s="153" t="s">
        <v>1274</v>
      </c>
      <c r="I202" s="169" t="s">
        <v>1275</v>
      </c>
      <c r="J202" s="169" t="s">
        <v>1276</v>
      </c>
      <c r="K202" s="153" t="s">
        <v>1274</v>
      </c>
      <c r="L202" s="153" t="s">
        <v>1274</v>
      </c>
      <c r="M202" s="153" t="s">
        <v>1240</v>
      </c>
      <c r="N202" s="153" t="s">
        <v>1240</v>
      </c>
      <c r="O202" s="142" t="s">
        <v>1277</v>
      </c>
      <c r="P202" s="142" t="s">
        <v>1277</v>
      </c>
      <c r="Q202" s="153" t="s">
        <v>1267</v>
      </c>
      <c r="R202" s="153" t="s">
        <v>1267</v>
      </c>
      <c r="S202" s="137" t="s">
        <v>1274</v>
      </c>
      <c r="T202" s="137" t="s">
        <v>1274</v>
      </c>
      <c r="U202" s="169"/>
      <c r="V202" s="169"/>
      <c r="W202" s="153"/>
      <c r="X202" s="153"/>
      <c r="Y202" s="153"/>
      <c r="Z202" s="153"/>
      <c r="AA202" s="169"/>
      <c r="AB202" s="169"/>
      <c r="AC202" s="169"/>
      <c r="AD202" s="169"/>
      <c r="AE202" s="143">
        <f t="shared" si="10"/>
        <v>36</v>
      </c>
      <c r="AF202" s="143">
        <v>56</v>
      </c>
      <c r="AG202" s="137">
        <f t="shared" si="9"/>
        <v>20</v>
      </c>
    </row>
    <row r="203" ht="30" customHeight="1" spans="1:33">
      <c r="A203" s="164" t="s">
        <v>1278</v>
      </c>
      <c r="B203" s="153">
        <v>70</v>
      </c>
      <c r="C203" s="142" t="s">
        <v>1279</v>
      </c>
      <c r="D203" s="142" t="s">
        <v>1279</v>
      </c>
      <c r="E203" s="169" t="s">
        <v>1275</v>
      </c>
      <c r="F203" s="169" t="s">
        <v>1280</v>
      </c>
      <c r="G203" s="137" t="s">
        <v>1262</v>
      </c>
      <c r="H203" s="169" t="s">
        <v>1275</v>
      </c>
      <c r="I203" s="169" t="s">
        <v>1281</v>
      </c>
      <c r="J203" s="169" t="s">
        <v>1269</v>
      </c>
      <c r="K203" s="169" t="s">
        <v>1245</v>
      </c>
      <c r="L203" s="142" t="s">
        <v>1282</v>
      </c>
      <c r="M203" s="142" t="s">
        <v>1271</v>
      </c>
      <c r="N203" s="142" t="s">
        <v>1271</v>
      </c>
      <c r="O203" s="155" t="s">
        <v>1176</v>
      </c>
      <c r="P203" s="155" t="s">
        <v>1176</v>
      </c>
      <c r="Q203" s="169" t="s">
        <v>1275</v>
      </c>
      <c r="R203" s="169"/>
      <c r="S203" s="137" t="s">
        <v>1237</v>
      </c>
      <c r="T203" s="137" t="s">
        <v>1237</v>
      </c>
      <c r="U203" s="169"/>
      <c r="V203" s="169"/>
      <c r="W203" s="153" t="s">
        <v>1283</v>
      </c>
      <c r="X203" s="153" t="s">
        <v>1283</v>
      </c>
      <c r="Y203" s="153"/>
      <c r="Z203" s="153" t="s">
        <v>1283</v>
      </c>
      <c r="AA203" s="153" t="s">
        <v>1283</v>
      </c>
      <c r="AB203" s="153" t="s">
        <v>1283</v>
      </c>
      <c r="AC203" s="153" t="s">
        <v>1283</v>
      </c>
      <c r="AD203" s="153"/>
      <c r="AE203" s="143">
        <f t="shared" si="10"/>
        <v>46</v>
      </c>
      <c r="AF203" s="143">
        <v>56</v>
      </c>
      <c r="AG203" s="137">
        <f t="shared" si="9"/>
        <v>10</v>
      </c>
    </row>
    <row r="204" ht="30" customHeight="1" spans="1:33">
      <c r="A204" s="164" t="s">
        <v>1284</v>
      </c>
      <c r="B204" s="153">
        <v>70</v>
      </c>
      <c r="C204" s="169" t="s">
        <v>1285</v>
      </c>
      <c r="D204" s="169" t="s">
        <v>1269</v>
      </c>
      <c r="E204" s="169" t="s">
        <v>1180</v>
      </c>
      <c r="F204" s="169" t="s">
        <v>1180</v>
      </c>
      <c r="G204" s="169" t="s">
        <v>1269</v>
      </c>
      <c r="H204" s="169" t="s">
        <v>1285</v>
      </c>
      <c r="I204" s="153" t="s">
        <v>1201</v>
      </c>
      <c r="J204" s="153" t="s">
        <v>1201</v>
      </c>
      <c r="K204" s="153" t="s">
        <v>1286</v>
      </c>
      <c r="L204" s="153" t="s">
        <v>1286</v>
      </c>
      <c r="M204" s="169" t="s">
        <v>1287</v>
      </c>
      <c r="N204" s="169" t="s">
        <v>1287</v>
      </c>
      <c r="O204" s="169" t="s">
        <v>1288</v>
      </c>
      <c r="P204" s="169" t="s">
        <v>1267</v>
      </c>
      <c r="Q204" s="169" t="s">
        <v>1287</v>
      </c>
      <c r="R204" s="169" t="s">
        <v>1287</v>
      </c>
      <c r="S204" s="137" t="s">
        <v>1285</v>
      </c>
      <c r="T204" s="137" t="s">
        <v>1285</v>
      </c>
      <c r="U204" s="169"/>
      <c r="V204" s="169"/>
      <c r="W204" s="169" t="s">
        <v>1269</v>
      </c>
      <c r="X204" s="169" t="s">
        <v>1269</v>
      </c>
      <c r="Y204" s="153"/>
      <c r="Z204" s="153"/>
      <c r="AA204" s="169"/>
      <c r="AB204" s="169"/>
      <c r="AC204" s="169"/>
      <c r="AD204" s="153"/>
      <c r="AE204" s="143">
        <f t="shared" si="10"/>
        <v>40</v>
      </c>
      <c r="AF204" s="143">
        <v>56</v>
      </c>
      <c r="AG204" s="137">
        <f t="shared" si="9"/>
        <v>16</v>
      </c>
    </row>
    <row r="205" ht="30" customHeight="1" spans="1:33">
      <c r="A205" s="164" t="s">
        <v>1289</v>
      </c>
      <c r="B205" s="153">
        <v>70</v>
      </c>
      <c r="C205" s="169" t="s">
        <v>1225</v>
      </c>
      <c r="D205" s="169" t="s">
        <v>1288</v>
      </c>
      <c r="E205" s="169" t="s">
        <v>1268</v>
      </c>
      <c r="F205" s="169" t="s">
        <v>1268</v>
      </c>
      <c r="G205" s="169" t="s">
        <v>1288</v>
      </c>
      <c r="H205" s="169" t="s">
        <v>1288</v>
      </c>
      <c r="I205" s="169" t="s">
        <v>1268</v>
      </c>
      <c r="J205" s="169" t="s">
        <v>1268</v>
      </c>
      <c r="K205" s="169" t="s">
        <v>1290</v>
      </c>
      <c r="L205" s="169" t="s">
        <v>1290</v>
      </c>
      <c r="M205" s="169" t="s">
        <v>1291</v>
      </c>
      <c r="N205" s="142" t="s">
        <v>1291</v>
      </c>
      <c r="O205" s="153" t="s">
        <v>1274</v>
      </c>
      <c r="P205" s="153" t="s">
        <v>1274</v>
      </c>
      <c r="Q205" s="169" t="s">
        <v>1249</v>
      </c>
      <c r="R205" s="169" t="s">
        <v>1249</v>
      </c>
      <c r="S205" s="137" t="s">
        <v>1271</v>
      </c>
      <c r="T205" s="137" t="s">
        <v>1271</v>
      </c>
      <c r="U205" s="169"/>
      <c r="V205" s="169"/>
      <c r="Y205" s="153"/>
      <c r="Z205" s="153"/>
      <c r="AA205" s="153"/>
      <c r="AB205" s="153"/>
      <c r="AC205" s="153"/>
      <c r="AD205" s="153"/>
      <c r="AE205" s="143">
        <f t="shared" si="10"/>
        <v>36</v>
      </c>
      <c r="AF205" s="143">
        <v>56</v>
      </c>
      <c r="AG205" s="137">
        <f t="shared" si="9"/>
        <v>20</v>
      </c>
    </row>
    <row r="206" ht="30" customHeight="1" spans="1:33">
      <c r="A206" s="164" t="s">
        <v>1292</v>
      </c>
      <c r="B206" s="153">
        <v>70</v>
      </c>
      <c r="C206" s="169" t="s">
        <v>1293</v>
      </c>
      <c r="D206" s="169" t="s">
        <v>1293</v>
      </c>
      <c r="E206" s="169" t="s">
        <v>1253</v>
      </c>
      <c r="F206" s="169" t="s">
        <v>1253</v>
      </c>
      <c r="G206" s="169" t="s">
        <v>1293</v>
      </c>
      <c r="H206" s="169" t="s">
        <v>1293</v>
      </c>
      <c r="I206" s="169" t="s">
        <v>1294</v>
      </c>
      <c r="J206" s="153" t="s">
        <v>1267</v>
      </c>
      <c r="K206" s="169" t="s">
        <v>1282</v>
      </c>
      <c r="L206" s="169" t="s">
        <v>1282</v>
      </c>
      <c r="M206" s="169" t="s">
        <v>1264</v>
      </c>
      <c r="N206" s="169" t="s">
        <v>1237</v>
      </c>
      <c r="O206" s="169" t="s">
        <v>1294</v>
      </c>
      <c r="P206" s="169" t="s">
        <v>1294</v>
      </c>
      <c r="Q206" s="169" t="s">
        <v>1282</v>
      </c>
      <c r="R206" s="169" t="s">
        <v>1282</v>
      </c>
      <c r="S206" s="137" t="s">
        <v>1295</v>
      </c>
      <c r="T206" s="137" t="s">
        <v>1295</v>
      </c>
      <c r="U206" s="169"/>
      <c r="V206" s="169"/>
      <c r="W206" s="153"/>
      <c r="X206" s="153"/>
      <c r="Y206" s="169"/>
      <c r="Z206" s="169"/>
      <c r="AA206" s="169"/>
      <c r="AB206" s="169"/>
      <c r="AC206" s="153"/>
      <c r="AD206" s="153"/>
      <c r="AE206" s="143">
        <f t="shared" si="10"/>
        <v>36</v>
      </c>
      <c r="AF206" s="143">
        <v>56</v>
      </c>
      <c r="AG206" s="137">
        <f t="shared" si="9"/>
        <v>20</v>
      </c>
    </row>
    <row r="207" ht="30" customHeight="1" spans="1:33">
      <c r="A207" s="164" t="s">
        <v>1296</v>
      </c>
      <c r="B207" s="153">
        <v>70</v>
      </c>
      <c r="C207" s="169" t="s">
        <v>1249</v>
      </c>
      <c r="D207" s="169" t="s">
        <v>1249</v>
      </c>
      <c r="E207" s="153" t="s">
        <v>1190</v>
      </c>
      <c r="F207" s="153" t="s">
        <v>1297</v>
      </c>
      <c r="G207" s="169" t="s">
        <v>1298</v>
      </c>
      <c r="H207" s="169" t="s">
        <v>1298</v>
      </c>
      <c r="I207" s="153" t="s">
        <v>1299</v>
      </c>
      <c r="J207" s="153" t="s">
        <v>1299</v>
      </c>
      <c r="K207" s="169" t="s">
        <v>1297</v>
      </c>
      <c r="L207" s="169" t="s">
        <v>1297</v>
      </c>
      <c r="M207" s="153" t="s">
        <v>1299</v>
      </c>
      <c r="N207" s="153" t="s">
        <v>1299</v>
      </c>
      <c r="O207" s="169" t="s">
        <v>1300</v>
      </c>
      <c r="P207" s="169" t="s">
        <v>1300</v>
      </c>
      <c r="Q207" s="153" t="s">
        <v>1297</v>
      </c>
      <c r="R207" s="153" t="s">
        <v>1297</v>
      </c>
      <c r="S207" s="137" t="s">
        <v>1299</v>
      </c>
      <c r="T207" s="137" t="s">
        <v>1299</v>
      </c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43">
        <f t="shared" si="10"/>
        <v>36</v>
      </c>
      <c r="AF207" s="143">
        <v>56</v>
      </c>
      <c r="AG207" s="137">
        <f t="shared" si="9"/>
        <v>20</v>
      </c>
    </row>
    <row r="208" ht="30" customHeight="1" spans="1:33">
      <c r="A208" s="164" t="s">
        <v>1301</v>
      </c>
      <c r="B208" s="153">
        <v>70</v>
      </c>
      <c r="C208" s="169" t="s">
        <v>1302</v>
      </c>
      <c r="D208" s="169" t="s">
        <v>1302</v>
      </c>
      <c r="E208" s="169" t="s">
        <v>1300</v>
      </c>
      <c r="F208" s="169" t="s">
        <v>1300</v>
      </c>
      <c r="G208" s="169" t="s">
        <v>1246</v>
      </c>
      <c r="H208" s="169" t="s">
        <v>1246</v>
      </c>
      <c r="I208" s="169" t="s">
        <v>1302</v>
      </c>
      <c r="J208" s="169" t="s">
        <v>1302</v>
      </c>
      <c r="K208" s="142" t="s">
        <v>1303</v>
      </c>
      <c r="L208" s="142" t="s">
        <v>1303</v>
      </c>
      <c r="M208" s="153" t="s">
        <v>1244</v>
      </c>
      <c r="N208" s="153" t="s">
        <v>1244</v>
      </c>
      <c r="O208" s="153" t="s">
        <v>1293</v>
      </c>
      <c r="P208" s="153" t="s">
        <v>1293</v>
      </c>
      <c r="Q208" s="169" t="s">
        <v>1264</v>
      </c>
      <c r="R208" s="169" t="s">
        <v>1304</v>
      </c>
      <c r="S208" s="137" t="s">
        <v>1231</v>
      </c>
      <c r="T208" s="137" t="s">
        <v>1231</v>
      </c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43">
        <f t="shared" si="10"/>
        <v>36</v>
      </c>
      <c r="AF208" s="143">
        <v>56</v>
      </c>
      <c r="AG208" s="137">
        <f t="shared" si="9"/>
        <v>20</v>
      </c>
    </row>
    <row r="209" ht="30" customHeight="1" spans="1:33">
      <c r="A209" s="164" t="s">
        <v>1305</v>
      </c>
      <c r="B209" s="153">
        <v>70</v>
      </c>
      <c r="C209" s="169" t="s">
        <v>1270</v>
      </c>
      <c r="D209" s="169" t="s">
        <v>1270</v>
      </c>
      <c r="E209" s="137" t="s">
        <v>1306</v>
      </c>
      <c r="F209" s="137" t="s">
        <v>1306</v>
      </c>
      <c r="G209" s="142" t="s">
        <v>1184</v>
      </c>
      <c r="H209" s="142" t="s">
        <v>1184</v>
      </c>
      <c r="I209" s="137" t="s">
        <v>1306</v>
      </c>
      <c r="J209" s="137" t="s">
        <v>1306</v>
      </c>
      <c r="K209" s="142" t="s">
        <v>1307</v>
      </c>
      <c r="L209" s="169" t="s">
        <v>1264</v>
      </c>
      <c r="M209" s="142" t="s">
        <v>1237</v>
      </c>
      <c r="N209" s="142" t="s">
        <v>1267</v>
      </c>
      <c r="O209" s="169" t="s">
        <v>1290</v>
      </c>
      <c r="P209" s="169" t="s">
        <v>1290</v>
      </c>
      <c r="Q209" s="137" t="s">
        <v>1183</v>
      </c>
      <c r="R209" s="137" t="s">
        <v>1183</v>
      </c>
      <c r="S209" s="137" t="s">
        <v>1257</v>
      </c>
      <c r="T209" s="137" t="s">
        <v>1257</v>
      </c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43">
        <f t="shared" si="10"/>
        <v>36</v>
      </c>
      <c r="AF209" s="143">
        <v>56</v>
      </c>
      <c r="AG209" s="137">
        <f t="shared" si="9"/>
        <v>20</v>
      </c>
    </row>
    <row r="210" ht="30" customHeight="1" spans="1:33">
      <c r="A210" s="164" t="s">
        <v>1308</v>
      </c>
      <c r="B210" s="153">
        <v>70</v>
      </c>
      <c r="C210" s="169" t="s">
        <v>1309</v>
      </c>
      <c r="D210" s="169" t="s">
        <v>1309</v>
      </c>
      <c r="E210" s="153" t="s">
        <v>1235</v>
      </c>
      <c r="F210" s="169" t="s">
        <v>1235</v>
      </c>
      <c r="G210" s="142" t="s">
        <v>1271</v>
      </c>
      <c r="H210" s="142" t="s">
        <v>1271</v>
      </c>
      <c r="I210" s="153" t="s">
        <v>1310</v>
      </c>
      <c r="J210" s="153" t="s">
        <v>1310</v>
      </c>
      <c r="K210" s="169" t="s">
        <v>1281</v>
      </c>
      <c r="L210" s="169" t="s">
        <v>1269</v>
      </c>
      <c r="M210" s="153" t="s">
        <v>1311</v>
      </c>
      <c r="N210" s="153" t="s">
        <v>1311</v>
      </c>
      <c r="O210" s="142" t="s">
        <v>1307</v>
      </c>
      <c r="P210" s="169" t="s">
        <v>1225</v>
      </c>
      <c r="Q210" s="169" t="s">
        <v>1201</v>
      </c>
      <c r="R210" s="169" t="s">
        <v>1295</v>
      </c>
      <c r="S210" s="137" t="s">
        <v>1309</v>
      </c>
      <c r="T210" s="137" t="s">
        <v>1309</v>
      </c>
      <c r="U210" s="169"/>
      <c r="V210" s="169"/>
      <c r="W210" s="169"/>
      <c r="X210" s="169"/>
      <c r="Y210" s="169"/>
      <c r="Z210" s="169"/>
      <c r="AA210" s="153"/>
      <c r="AB210" s="153"/>
      <c r="AC210" s="153"/>
      <c r="AD210" s="153"/>
      <c r="AE210" s="143">
        <f t="shared" si="10"/>
        <v>36</v>
      </c>
      <c r="AF210" s="143">
        <v>56</v>
      </c>
      <c r="AG210" s="137">
        <f t="shared" si="9"/>
        <v>20</v>
      </c>
    </row>
    <row r="211" ht="30" customHeight="1" spans="1:33">
      <c r="A211" s="164" t="s">
        <v>1312</v>
      </c>
      <c r="B211" s="153">
        <v>70</v>
      </c>
      <c r="C211" s="169" t="s">
        <v>1313</v>
      </c>
      <c r="D211" s="169" t="s">
        <v>1313</v>
      </c>
      <c r="E211" s="153" t="s">
        <v>1314</v>
      </c>
      <c r="F211" s="137" t="s">
        <v>1270</v>
      </c>
      <c r="G211" s="142" t="s">
        <v>1313</v>
      </c>
      <c r="H211" s="169" t="s">
        <v>1313</v>
      </c>
      <c r="I211" s="169" t="s">
        <v>1315</v>
      </c>
      <c r="J211" s="169" t="s">
        <v>1315</v>
      </c>
      <c r="K211" s="137" t="s">
        <v>1260</v>
      </c>
      <c r="L211" s="153" t="s">
        <v>1260</v>
      </c>
      <c r="M211" s="169" t="s">
        <v>1315</v>
      </c>
      <c r="N211" s="169" t="s">
        <v>1315</v>
      </c>
      <c r="O211" s="137" t="s">
        <v>1306</v>
      </c>
      <c r="P211" s="137" t="s">
        <v>1306</v>
      </c>
      <c r="Q211" s="137" t="s">
        <v>1235</v>
      </c>
      <c r="R211" s="137" t="s">
        <v>1235</v>
      </c>
      <c r="S211" s="137" t="s">
        <v>1316</v>
      </c>
      <c r="T211" s="137" t="s">
        <v>1317</v>
      </c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43">
        <f t="shared" si="10"/>
        <v>36</v>
      </c>
      <c r="AF211" s="143">
        <v>56</v>
      </c>
      <c r="AG211" s="137">
        <f t="shared" si="9"/>
        <v>20</v>
      </c>
    </row>
    <row r="212" ht="30" customHeight="1" spans="1:33">
      <c r="A212" s="164" t="s">
        <v>1318</v>
      </c>
      <c r="B212" s="153">
        <v>70</v>
      </c>
      <c r="C212" s="169" t="s">
        <v>1246</v>
      </c>
      <c r="D212" s="169" t="s">
        <v>1246</v>
      </c>
      <c r="E212" s="153" t="s">
        <v>1311</v>
      </c>
      <c r="F212" s="153" t="s">
        <v>1311</v>
      </c>
      <c r="G212" s="137" t="s">
        <v>1257</v>
      </c>
      <c r="H212" s="137" t="s">
        <v>1257</v>
      </c>
      <c r="I212" s="153" t="s">
        <v>1311</v>
      </c>
      <c r="J212" s="153" t="s">
        <v>1311</v>
      </c>
      <c r="K212" s="153" t="s">
        <v>1319</v>
      </c>
      <c r="L212" s="169" t="s">
        <v>1309</v>
      </c>
      <c r="M212" s="169" t="s">
        <v>1309</v>
      </c>
      <c r="N212" s="169" t="s">
        <v>1295</v>
      </c>
      <c r="O212" s="169" t="s">
        <v>1186</v>
      </c>
      <c r="P212" s="169" t="s">
        <v>1186</v>
      </c>
      <c r="Q212" s="153" t="s">
        <v>1311</v>
      </c>
      <c r="R212" s="153" t="s">
        <v>1311</v>
      </c>
      <c r="S212" s="137" t="s">
        <v>1320</v>
      </c>
      <c r="T212" s="137" t="s">
        <v>1320</v>
      </c>
      <c r="U212" s="169"/>
      <c r="V212" s="153"/>
      <c r="W212" s="169"/>
      <c r="X212" s="169"/>
      <c r="Y212" s="169"/>
      <c r="Z212" s="169"/>
      <c r="AA212" s="169"/>
      <c r="AB212" s="169"/>
      <c r="AC212" s="169"/>
      <c r="AD212" s="169"/>
      <c r="AE212" s="143">
        <f t="shared" si="10"/>
        <v>36</v>
      </c>
      <c r="AF212" s="143">
        <v>56</v>
      </c>
      <c r="AG212" s="137">
        <f t="shared" si="9"/>
        <v>20</v>
      </c>
    </row>
    <row r="213" ht="30" customHeight="1" spans="1:33">
      <c r="A213" s="164" t="s">
        <v>1321</v>
      </c>
      <c r="B213" s="153">
        <v>70</v>
      </c>
      <c r="C213" s="153" t="s">
        <v>1322</v>
      </c>
      <c r="D213" s="153" t="s">
        <v>1322</v>
      </c>
      <c r="E213" s="142" t="s">
        <v>1323</v>
      </c>
      <c r="F213" s="142" t="s">
        <v>1323</v>
      </c>
      <c r="G213" s="169" t="s">
        <v>1286</v>
      </c>
      <c r="H213" s="169" t="s">
        <v>1286</v>
      </c>
      <c r="I213" s="153" t="s">
        <v>1324</v>
      </c>
      <c r="J213" s="153" t="s">
        <v>1322</v>
      </c>
      <c r="K213" s="169" t="s">
        <v>1279</v>
      </c>
      <c r="L213" s="169" t="s">
        <v>1279</v>
      </c>
      <c r="M213" s="169" t="s">
        <v>1279</v>
      </c>
      <c r="N213" s="169" t="s">
        <v>1325</v>
      </c>
      <c r="O213" s="153" t="s">
        <v>1326</v>
      </c>
      <c r="P213" s="153" t="s">
        <v>1326</v>
      </c>
      <c r="Q213" s="153" t="s">
        <v>1295</v>
      </c>
      <c r="R213" s="137" t="s">
        <v>1325</v>
      </c>
      <c r="S213" s="137" t="s">
        <v>1315</v>
      </c>
      <c r="T213" s="137" t="s">
        <v>1315</v>
      </c>
      <c r="U213" s="169"/>
      <c r="V213" s="169"/>
      <c r="AE213" s="143">
        <f t="shared" si="10"/>
        <v>36</v>
      </c>
      <c r="AF213" s="143">
        <v>56</v>
      </c>
      <c r="AG213" s="137">
        <f t="shared" si="9"/>
        <v>20</v>
      </c>
    </row>
    <row r="214" ht="30" customHeight="1" spans="1:33">
      <c r="A214" s="164" t="s">
        <v>1327</v>
      </c>
      <c r="B214" s="153">
        <v>70</v>
      </c>
      <c r="C214" s="169" t="s">
        <v>1291</v>
      </c>
      <c r="D214" s="142" t="s">
        <v>1275</v>
      </c>
      <c r="E214" s="142" t="s">
        <v>1171</v>
      </c>
      <c r="F214" s="169" t="s">
        <v>1171</v>
      </c>
      <c r="G214" s="153" t="s">
        <v>1328</v>
      </c>
      <c r="H214" s="153" t="s">
        <v>1328</v>
      </c>
      <c r="I214" s="153" t="s">
        <v>1329</v>
      </c>
      <c r="J214" s="153" t="s">
        <v>1329</v>
      </c>
      <c r="K214" s="153" t="s">
        <v>1329</v>
      </c>
      <c r="L214" s="153" t="s">
        <v>1329</v>
      </c>
      <c r="M214" s="169" t="s">
        <v>1253</v>
      </c>
      <c r="N214" s="169" t="s">
        <v>1253</v>
      </c>
      <c r="O214" s="153" t="s">
        <v>1330</v>
      </c>
      <c r="P214" s="153" t="s">
        <v>1330</v>
      </c>
      <c r="Q214" s="153" t="s">
        <v>1322</v>
      </c>
      <c r="R214" s="153" t="s">
        <v>1322</v>
      </c>
      <c r="S214" s="137" t="s">
        <v>1210</v>
      </c>
      <c r="T214" s="137" t="s">
        <v>1210</v>
      </c>
      <c r="U214" s="169"/>
      <c r="V214" s="169"/>
      <c r="W214" s="169"/>
      <c r="X214" s="169"/>
      <c r="Y214" s="153"/>
      <c r="Z214" s="153"/>
      <c r="AA214" s="169"/>
      <c r="AB214" s="169"/>
      <c r="AC214" s="153"/>
      <c r="AD214" s="169"/>
      <c r="AE214" s="143">
        <f t="shared" si="10"/>
        <v>36</v>
      </c>
      <c r="AF214" s="143">
        <v>56</v>
      </c>
      <c r="AG214" s="137">
        <f t="shared" si="9"/>
        <v>20</v>
      </c>
    </row>
    <row r="215" ht="30" customHeight="1" spans="1:33">
      <c r="A215" s="164" t="s">
        <v>1331</v>
      </c>
      <c r="B215" s="153">
        <v>70</v>
      </c>
      <c r="C215" s="169" t="s">
        <v>1332</v>
      </c>
      <c r="D215" s="169" t="s">
        <v>1225</v>
      </c>
      <c r="E215" s="142" t="s">
        <v>1297</v>
      </c>
      <c r="F215" s="142" t="s">
        <v>1307</v>
      </c>
      <c r="G215" s="169" t="s">
        <v>1332</v>
      </c>
      <c r="H215" s="169" t="s">
        <v>1332</v>
      </c>
      <c r="I215" s="169" t="s">
        <v>1333</v>
      </c>
      <c r="J215" s="169" t="s">
        <v>1333</v>
      </c>
      <c r="K215" s="169" t="s">
        <v>1328</v>
      </c>
      <c r="L215" s="169" t="s">
        <v>1328</v>
      </c>
      <c r="M215" s="169" t="s">
        <v>1332</v>
      </c>
      <c r="N215" s="169" t="s">
        <v>1332</v>
      </c>
      <c r="O215" s="169" t="s">
        <v>1332</v>
      </c>
      <c r="P215" s="169" t="s">
        <v>1332</v>
      </c>
      <c r="Q215" s="153" t="s">
        <v>1334</v>
      </c>
      <c r="R215" s="153" t="s">
        <v>1334</v>
      </c>
      <c r="S215" s="137" t="s">
        <v>1332</v>
      </c>
      <c r="T215" s="137" t="s">
        <v>1332</v>
      </c>
      <c r="U215" s="153"/>
      <c r="V215" s="153"/>
      <c r="W215" s="169"/>
      <c r="X215" s="169"/>
      <c r="Y215" s="169"/>
      <c r="Z215" s="169"/>
      <c r="AA215" s="169"/>
      <c r="AB215" s="169"/>
      <c r="AC215" s="169"/>
      <c r="AD215" s="169"/>
      <c r="AE215" s="143">
        <f t="shared" si="10"/>
        <v>36</v>
      </c>
      <c r="AF215" s="143">
        <v>56</v>
      </c>
      <c r="AG215" s="137">
        <f t="shared" si="9"/>
        <v>20</v>
      </c>
    </row>
    <row r="216" ht="30" customHeight="1" spans="1:33">
      <c r="A216" s="164" t="s">
        <v>1335</v>
      </c>
      <c r="B216" s="153">
        <v>70</v>
      </c>
      <c r="C216" s="142" t="s">
        <v>1336</v>
      </c>
      <c r="D216" s="142" t="s">
        <v>1336</v>
      </c>
      <c r="E216" s="153" t="s">
        <v>1337</v>
      </c>
      <c r="F216" s="153" t="s">
        <v>1337</v>
      </c>
      <c r="I216" s="169" t="s">
        <v>1298</v>
      </c>
      <c r="J216" s="169" t="s">
        <v>1298</v>
      </c>
      <c r="K216" s="153" t="s">
        <v>1337</v>
      </c>
      <c r="L216" s="153" t="s">
        <v>1337</v>
      </c>
      <c r="M216" s="169" t="s">
        <v>1338</v>
      </c>
      <c r="N216" s="169" t="s">
        <v>1338</v>
      </c>
      <c r="O216" s="169" t="s">
        <v>1337</v>
      </c>
      <c r="P216" s="169" t="s">
        <v>1337</v>
      </c>
      <c r="Q216" s="169" t="s">
        <v>1298</v>
      </c>
      <c r="R216" s="169" t="s">
        <v>1298</v>
      </c>
      <c r="S216" s="169" t="s">
        <v>1298</v>
      </c>
      <c r="T216" s="169" t="s">
        <v>1298</v>
      </c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43">
        <f t="shared" si="10"/>
        <v>32</v>
      </c>
      <c r="AF216" s="143">
        <v>56</v>
      </c>
      <c r="AG216" s="137">
        <f t="shared" si="9"/>
        <v>24</v>
      </c>
    </row>
    <row r="217" ht="30" customHeight="1" spans="1:33">
      <c r="A217" s="164" t="s">
        <v>1339</v>
      </c>
      <c r="B217" s="153">
        <v>70</v>
      </c>
      <c r="C217" s="169" t="s">
        <v>1340</v>
      </c>
      <c r="D217" s="169" t="s">
        <v>1340</v>
      </c>
      <c r="E217" s="169" t="s">
        <v>1340</v>
      </c>
      <c r="F217" s="169" t="s">
        <v>1341</v>
      </c>
      <c r="G217" s="169" t="s">
        <v>1340</v>
      </c>
      <c r="H217" s="169" t="s">
        <v>1340</v>
      </c>
      <c r="I217" s="137" t="s">
        <v>1313</v>
      </c>
      <c r="J217" s="169" t="s">
        <v>1341</v>
      </c>
      <c r="K217" s="153" t="s">
        <v>1322</v>
      </c>
      <c r="L217" s="153" t="s">
        <v>1322</v>
      </c>
      <c r="M217" s="142" t="s">
        <v>1323</v>
      </c>
      <c r="N217" s="142" t="s">
        <v>1323</v>
      </c>
      <c r="O217" s="169" t="s">
        <v>1342</v>
      </c>
      <c r="P217" s="169" t="s">
        <v>1264</v>
      </c>
      <c r="Q217" s="153" t="s">
        <v>1177</v>
      </c>
      <c r="R217" s="169" t="s">
        <v>1343</v>
      </c>
      <c r="S217" s="142" t="s">
        <v>1344</v>
      </c>
      <c r="T217" s="142" t="s">
        <v>1307</v>
      </c>
      <c r="U217" s="153"/>
      <c r="V217" s="153"/>
      <c r="W217" s="153"/>
      <c r="X217" s="153"/>
      <c r="Y217" s="153"/>
      <c r="Z217" s="153"/>
      <c r="AA217" s="169"/>
      <c r="AB217" s="169"/>
      <c r="AC217" s="169"/>
      <c r="AD217" s="169"/>
      <c r="AE217" s="143">
        <f t="shared" si="10"/>
        <v>36</v>
      </c>
      <c r="AF217" s="143">
        <v>56</v>
      </c>
      <c r="AG217" s="137">
        <f t="shared" si="9"/>
        <v>20</v>
      </c>
    </row>
    <row r="218" ht="30" customHeight="1" spans="1:33">
      <c r="A218" s="164" t="s">
        <v>1345</v>
      </c>
      <c r="B218" s="153">
        <v>70</v>
      </c>
      <c r="C218" s="169" t="s">
        <v>1252</v>
      </c>
      <c r="D218" s="169" t="s">
        <v>1252</v>
      </c>
      <c r="E218" s="169" t="s">
        <v>1346</v>
      </c>
      <c r="F218" s="169" t="s">
        <v>1346</v>
      </c>
      <c r="G218" s="169" t="s">
        <v>1195</v>
      </c>
      <c r="H218" s="169" t="s">
        <v>1264</v>
      </c>
      <c r="I218" s="169" t="s">
        <v>1195</v>
      </c>
      <c r="J218" s="137"/>
      <c r="K218" s="142" t="s">
        <v>1211</v>
      </c>
      <c r="L218" s="142" t="s">
        <v>1211</v>
      </c>
      <c r="M218" s="153" t="s">
        <v>1347</v>
      </c>
      <c r="N218" s="153" t="s">
        <v>1347</v>
      </c>
      <c r="O218" s="169" t="s">
        <v>1252</v>
      </c>
      <c r="P218" s="169" t="s">
        <v>1252</v>
      </c>
      <c r="Q218" s="137" t="s">
        <v>1260</v>
      </c>
      <c r="R218" s="153" t="s">
        <v>1260</v>
      </c>
      <c r="S218" s="169" t="s">
        <v>1252</v>
      </c>
      <c r="T218" s="169" t="s">
        <v>1252</v>
      </c>
      <c r="U218" s="169"/>
      <c r="V218" s="169"/>
      <c r="W218" s="153" t="s">
        <v>1348</v>
      </c>
      <c r="X218" s="153" t="s">
        <v>1348</v>
      </c>
      <c r="Y218" s="153" t="s">
        <v>1348</v>
      </c>
      <c r="Z218" s="153" t="s">
        <v>1348</v>
      </c>
      <c r="AA218" s="153" t="s">
        <v>1348</v>
      </c>
      <c r="AB218" s="153" t="s">
        <v>1348</v>
      </c>
      <c r="AC218" s="153" t="s">
        <v>1348</v>
      </c>
      <c r="AD218" s="153" t="s">
        <v>1348</v>
      </c>
      <c r="AE218" s="143">
        <f t="shared" si="10"/>
        <v>50</v>
      </c>
      <c r="AF218" s="143">
        <v>56</v>
      </c>
      <c r="AG218" s="137">
        <f t="shared" si="9"/>
        <v>6</v>
      </c>
    </row>
    <row r="219" ht="30" customHeight="1" spans="1:33">
      <c r="A219" s="164" t="s">
        <v>1349</v>
      </c>
      <c r="B219" s="153">
        <v>70</v>
      </c>
      <c r="C219" s="142" t="s">
        <v>1271</v>
      </c>
      <c r="D219" s="142" t="s">
        <v>1271</v>
      </c>
      <c r="E219" s="169" t="s">
        <v>1342</v>
      </c>
      <c r="F219" s="169" t="s">
        <v>1342</v>
      </c>
      <c r="G219" s="169" t="s">
        <v>1350</v>
      </c>
      <c r="H219" s="169" t="s">
        <v>1350</v>
      </c>
      <c r="I219" s="169" t="s">
        <v>1351</v>
      </c>
      <c r="J219" s="169" t="s">
        <v>1351</v>
      </c>
      <c r="K219" s="169" t="s">
        <v>1350</v>
      </c>
      <c r="L219" s="169" t="s">
        <v>1350</v>
      </c>
      <c r="M219" s="169" t="s">
        <v>1302</v>
      </c>
      <c r="N219" s="169" t="s">
        <v>1302</v>
      </c>
      <c r="O219" s="169" t="s">
        <v>1317</v>
      </c>
      <c r="P219" s="169" t="s">
        <v>1317</v>
      </c>
      <c r="Q219" s="169" t="s">
        <v>1314</v>
      </c>
      <c r="R219" s="169"/>
      <c r="S219" s="153" t="s">
        <v>1311</v>
      </c>
      <c r="T219" s="153" t="s">
        <v>1311</v>
      </c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43">
        <f t="shared" si="10"/>
        <v>34</v>
      </c>
      <c r="AF219" s="143">
        <v>56</v>
      </c>
      <c r="AG219" s="137">
        <f t="shared" si="9"/>
        <v>22</v>
      </c>
    </row>
    <row r="220" ht="30" customHeight="1" spans="1:33">
      <c r="A220" s="164" t="s">
        <v>1352</v>
      </c>
      <c r="B220" s="153">
        <v>70</v>
      </c>
      <c r="C220" s="169" t="s">
        <v>1317</v>
      </c>
      <c r="D220" s="169" t="s">
        <v>1317</v>
      </c>
      <c r="E220" s="169" t="s">
        <v>1351</v>
      </c>
      <c r="F220" s="169" t="s">
        <v>1351</v>
      </c>
      <c r="G220" s="153" t="s">
        <v>1317</v>
      </c>
      <c r="H220" s="169" t="s">
        <v>1317</v>
      </c>
      <c r="I220" s="137" t="s">
        <v>1182</v>
      </c>
      <c r="J220" s="137" t="s">
        <v>1182</v>
      </c>
      <c r="K220" s="153" t="s">
        <v>1187</v>
      </c>
      <c r="L220" s="153" t="s">
        <v>1187</v>
      </c>
      <c r="M220" s="169" t="s">
        <v>1170</v>
      </c>
      <c r="N220" s="169" t="s">
        <v>1170</v>
      </c>
      <c r="O220" s="169" t="s">
        <v>1353</v>
      </c>
      <c r="P220" s="169" t="s">
        <v>1353</v>
      </c>
      <c r="Q220" s="169" t="s">
        <v>1269</v>
      </c>
      <c r="R220" s="169" t="s">
        <v>1269</v>
      </c>
      <c r="S220" s="169" t="s">
        <v>1353</v>
      </c>
      <c r="T220" s="169" t="s">
        <v>1353</v>
      </c>
      <c r="U220" s="169"/>
      <c r="V220" s="169"/>
      <c r="W220" s="169"/>
      <c r="X220" s="153"/>
      <c r="Y220" s="169"/>
      <c r="Z220" s="169"/>
      <c r="AA220" s="169"/>
      <c r="AB220" s="169"/>
      <c r="AC220" s="169"/>
      <c r="AD220" s="169"/>
      <c r="AE220" s="143">
        <f t="shared" si="10"/>
        <v>36</v>
      </c>
      <c r="AF220" s="143">
        <v>56</v>
      </c>
      <c r="AG220" s="137">
        <f t="shared" si="9"/>
        <v>20</v>
      </c>
    </row>
    <row r="221" ht="30" customHeight="1" spans="1:33">
      <c r="A221" s="164" t="s">
        <v>1354</v>
      </c>
      <c r="B221" s="153">
        <v>70</v>
      </c>
      <c r="C221" s="169" t="s">
        <v>1286</v>
      </c>
      <c r="D221" s="169" t="s">
        <v>1286</v>
      </c>
      <c r="E221" s="153" t="s">
        <v>1334</v>
      </c>
      <c r="F221" s="153" t="s">
        <v>1334</v>
      </c>
      <c r="G221" s="137" t="s">
        <v>1173</v>
      </c>
      <c r="H221" s="169" t="s">
        <v>1226</v>
      </c>
      <c r="I221" s="142" t="s">
        <v>1235</v>
      </c>
      <c r="J221" s="153" t="s">
        <v>1235</v>
      </c>
      <c r="K221" s="169" t="s">
        <v>1317</v>
      </c>
      <c r="L221" s="169" t="s">
        <v>1317</v>
      </c>
      <c r="M221" s="137" t="s">
        <v>1186</v>
      </c>
      <c r="N221" s="169"/>
      <c r="O221" s="169" t="s">
        <v>1286</v>
      </c>
      <c r="P221" s="169" t="s">
        <v>1286</v>
      </c>
      <c r="Q221" s="169" t="s">
        <v>1180</v>
      </c>
      <c r="R221" s="169" t="s">
        <v>1180</v>
      </c>
      <c r="S221" s="169" t="s">
        <v>1286</v>
      </c>
      <c r="T221" s="169" t="s">
        <v>1286</v>
      </c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43">
        <f t="shared" si="10"/>
        <v>34</v>
      </c>
      <c r="AF221" s="143">
        <v>56</v>
      </c>
      <c r="AG221" s="137">
        <f t="shared" si="9"/>
        <v>22</v>
      </c>
    </row>
    <row r="222" ht="30" customHeight="1" spans="1:33">
      <c r="A222" s="164" t="s">
        <v>1355</v>
      </c>
      <c r="B222" s="153">
        <v>70</v>
      </c>
      <c r="C222" s="169" t="s">
        <v>1320</v>
      </c>
      <c r="D222" s="169" t="s">
        <v>1320</v>
      </c>
      <c r="E222" s="169" t="s">
        <v>1242</v>
      </c>
      <c r="F222" s="169" t="s">
        <v>1242</v>
      </c>
      <c r="G222" s="169" t="s">
        <v>1342</v>
      </c>
      <c r="H222" s="169" t="s">
        <v>1342</v>
      </c>
      <c r="I222" s="153" t="s">
        <v>1242</v>
      </c>
      <c r="J222" s="153"/>
      <c r="K222" s="169" t="s">
        <v>1320</v>
      </c>
      <c r="L222" s="169" t="s">
        <v>1320</v>
      </c>
      <c r="M222" s="169" t="s">
        <v>1242</v>
      </c>
      <c r="N222" s="169" t="s">
        <v>1242</v>
      </c>
      <c r="O222" s="137" t="s">
        <v>1356</v>
      </c>
      <c r="P222" s="137" t="s">
        <v>1356</v>
      </c>
      <c r="Q222" s="169" t="s">
        <v>1242</v>
      </c>
      <c r="R222" s="169" t="s">
        <v>1242</v>
      </c>
      <c r="S222" s="169" t="s">
        <v>1304</v>
      </c>
      <c r="T222" s="169" t="s">
        <v>1316</v>
      </c>
      <c r="U222" s="153"/>
      <c r="V222" s="153"/>
      <c r="W222" s="169"/>
      <c r="X222" s="169"/>
      <c r="Y222" s="169"/>
      <c r="Z222" s="169"/>
      <c r="AA222" s="169"/>
      <c r="AB222" s="169"/>
      <c r="AC222" s="153"/>
      <c r="AD222" s="169"/>
      <c r="AE222" s="143">
        <f t="shared" si="10"/>
        <v>34</v>
      </c>
      <c r="AF222" s="143">
        <v>56</v>
      </c>
      <c r="AG222" s="137">
        <f t="shared" si="9"/>
        <v>22</v>
      </c>
    </row>
    <row r="223" ht="30" customHeight="1" spans="1:33">
      <c r="A223" s="173" t="s">
        <v>1357</v>
      </c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69" t="s">
        <v>1358</v>
      </c>
      <c r="Z223" s="169"/>
      <c r="AA223" s="169"/>
      <c r="AB223" s="169"/>
      <c r="AC223" s="169"/>
      <c r="AD223" s="169"/>
      <c r="AE223" s="143">
        <f>SUM(AE187:AE222)</f>
        <v>1354</v>
      </c>
      <c r="AF223" s="143">
        <v>56</v>
      </c>
      <c r="AG223" s="149">
        <f>SUM(AG187:AG222)</f>
        <v>662</v>
      </c>
    </row>
    <row r="224" s="137" customFormat="1" ht="30" customHeight="1" spans="1:51">
      <c r="A224" s="164" t="s">
        <v>1359</v>
      </c>
      <c r="B224" s="153">
        <v>90</v>
      </c>
      <c r="C224" s="153" t="s">
        <v>1294</v>
      </c>
      <c r="D224" s="153" t="s">
        <v>1294</v>
      </c>
      <c r="E224" s="142" t="s">
        <v>1360</v>
      </c>
      <c r="F224" s="142" t="s">
        <v>1360</v>
      </c>
      <c r="G224" s="153" t="s">
        <v>1360</v>
      </c>
      <c r="H224" s="153" t="s">
        <v>1360</v>
      </c>
      <c r="I224" s="169" t="s">
        <v>1237</v>
      </c>
      <c r="J224" s="169" t="s">
        <v>1237</v>
      </c>
      <c r="K224" s="153" t="s">
        <v>1361</v>
      </c>
      <c r="L224" s="169" t="s">
        <v>1361</v>
      </c>
      <c r="M224" s="153" t="s">
        <v>1249</v>
      </c>
      <c r="N224" s="153" t="s">
        <v>1249</v>
      </c>
      <c r="O224" s="153" t="s">
        <v>1240</v>
      </c>
      <c r="P224" s="153" t="s">
        <v>1240</v>
      </c>
      <c r="Q224" s="137" t="s">
        <v>1228</v>
      </c>
      <c r="R224" s="137" t="s">
        <v>1228</v>
      </c>
      <c r="S224" s="153" t="s">
        <v>1240</v>
      </c>
      <c r="T224" s="153" t="s">
        <v>1282</v>
      </c>
      <c r="U224" s="169"/>
      <c r="V224" s="169"/>
      <c r="Y224" s="153"/>
      <c r="Z224" s="153"/>
      <c r="AA224" s="153"/>
      <c r="AB224" s="153"/>
      <c r="AC224" s="153"/>
      <c r="AD224" s="169"/>
      <c r="AE224" s="143">
        <f>2*COUNTA(C224:AD224)</f>
        <v>36</v>
      </c>
      <c r="AF224" s="143">
        <v>56</v>
      </c>
      <c r="AG224" s="137">
        <f t="shared" ref="AG224:AG250" si="11">AF224-AE224</f>
        <v>20</v>
      </c>
      <c r="AH224" s="144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45"/>
    </row>
    <row r="225" ht="30" customHeight="1" spans="1:33">
      <c r="A225" s="164" t="s">
        <v>1362</v>
      </c>
      <c r="B225" s="153">
        <v>65</v>
      </c>
      <c r="C225" s="169" t="s">
        <v>1316</v>
      </c>
      <c r="D225" s="169" t="s">
        <v>1316</v>
      </c>
      <c r="E225" s="142" t="s">
        <v>1363</v>
      </c>
      <c r="F225" s="142" t="s">
        <v>1363</v>
      </c>
      <c r="G225" s="153" t="s">
        <v>1364</v>
      </c>
      <c r="H225" s="169" t="s">
        <v>1364</v>
      </c>
      <c r="I225" s="153" t="s">
        <v>1365</v>
      </c>
      <c r="J225" s="169" t="s">
        <v>1364</v>
      </c>
      <c r="K225" s="153" t="s">
        <v>1366</v>
      </c>
      <c r="L225" s="169" t="s">
        <v>1366</v>
      </c>
      <c r="M225" s="153" t="s">
        <v>1365</v>
      </c>
      <c r="N225" s="153" t="s">
        <v>1367</v>
      </c>
      <c r="O225" s="153" t="s">
        <v>1364</v>
      </c>
      <c r="P225" s="153" t="s">
        <v>1364</v>
      </c>
      <c r="Q225" s="169" t="s">
        <v>1253</v>
      </c>
      <c r="R225" s="169" t="s">
        <v>1253</v>
      </c>
      <c r="S225" s="169" t="s">
        <v>1347</v>
      </c>
      <c r="T225" s="169" t="s">
        <v>1347</v>
      </c>
      <c r="U225" s="169"/>
      <c r="V225" s="169"/>
      <c r="W225" s="142" t="s">
        <v>1368</v>
      </c>
      <c r="X225" s="142" t="s">
        <v>1368</v>
      </c>
      <c r="Y225" s="142" t="s">
        <v>1368</v>
      </c>
      <c r="Z225" s="142" t="s">
        <v>1368</v>
      </c>
      <c r="AA225" s="153"/>
      <c r="AB225" s="153"/>
      <c r="AC225" s="153"/>
      <c r="AD225" s="153"/>
      <c r="AE225" s="143">
        <f t="shared" ref="AE225:AE250" si="12">2*COUNTA(C225:AD225)</f>
        <v>44</v>
      </c>
      <c r="AF225" s="143">
        <v>56</v>
      </c>
      <c r="AG225" s="137">
        <f t="shared" si="11"/>
        <v>12</v>
      </c>
    </row>
    <row r="226" ht="30" customHeight="1" spans="1:33">
      <c r="A226" s="164" t="s">
        <v>1369</v>
      </c>
      <c r="B226" s="153">
        <v>65</v>
      </c>
      <c r="C226" s="142" t="s">
        <v>1348</v>
      </c>
      <c r="D226" s="142" t="s">
        <v>1348</v>
      </c>
      <c r="E226" s="169" t="s">
        <v>1344</v>
      </c>
      <c r="F226" s="169"/>
      <c r="G226" s="153" t="s">
        <v>1367</v>
      </c>
      <c r="H226" s="169" t="s">
        <v>1370</v>
      </c>
      <c r="I226" s="169" t="s">
        <v>1371</v>
      </c>
      <c r="J226" s="169" t="s">
        <v>1371</v>
      </c>
      <c r="K226" s="142" t="s">
        <v>1372</v>
      </c>
      <c r="L226" s="153" t="s">
        <v>1372</v>
      </c>
      <c r="M226" s="169" t="s">
        <v>1172</v>
      </c>
      <c r="N226" s="153" t="s">
        <v>1364</v>
      </c>
      <c r="O226" s="169" t="s">
        <v>1367</v>
      </c>
      <c r="P226" s="169" t="s">
        <v>1367</v>
      </c>
      <c r="Q226" s="153" t="s">
        <v>1364</v>
      </c>
      <c r="R226" s="169" t="s">
        <v>1172</v>
      </c>
      <c r="S226" s="169" t="s">
        <v>1251</v>
      </c>
      <c r="T226" s="169" t="s">
        <v>1251</v>
      </c>
      <c r="U226" s="169"/>
      <c r="V226" s="169"/>
      <c r="W226" s="169"/>
      <c r="X226" s="169"/>
      <c r="Y226" s="169" t="s">
        <v>1212</v>
      </c>
      <c r="Z226" s="169"/>
      <c r="AA226" s="169" t="s">
        <v>1212</v>
      </c>
      <c r="AB226" s="169"/>
      <c r="AC226" s="169"/>
      <c r="AD226" s="169"/>
      <c r="AE226" s="143">
        <f t="shared" si="12"/>
        <v>38</v>
      </c>
      <c r="AF226" s="143">
        <v>56</v>
      </c>
      <c r="AG226" s="137">
        <f t="shared" si="11"/>
        <v>18</v>
      </c>
    </row>
    <row r="227" ht="30" customHeight="1" spans="1:33">
      <c r="A227" s="164" t="s">
        <v>1373</v>
      </c>
      <c r="B227" s="153">
        <v>65</v>
      </c>
      <c r="C227" s="142" t="s">
        <v>1372</v>
      </c>
      <c r="D227" s="153" t="s">
        <v>1372</v>
      </c>
      <c r="E227" s="169" t="s">
        <v>1330</v>
      </c>
      <c r="F227" s="169" t="s">
        <v>1330</v>
      </c>
      <c r="G227" s="142" t="s">
        <v>1303</v>
      </c>
      <c r="H227" s="142" t="s">
        <v>1303</v>
      </c>
      <c r="I227" s="169" t="s">
        <v>1372</v>
      </c>
      <c r="J227" s="169" t="s">
        <v>1372</v>
      </c>
      <c r="K227" s="137" t="s">
        <v>1316</v>
      </c>
      <c r="L227" s="153" t="s">
        <v>1198</v>
      </c>
      <c r="M227" s="137" t="s">
        <v>1374</v>
      </c>
      <c r="N227" s="137" t="s">
        <v>1374</v>
      </c>
      <c r="O227" s="169" t="s">
        <v>1375</v>
      </c>
      <c r="P227" s="169" t="s">
        <v>1375</v>
      </c>
      <c r="Q227" s="142" t="s">
        <v>1372</v>
      </c>
      <c r="R227" s="169" t="s">
        <v>1372</v>
      </c>
      <c r="S227" s="169" t="s">
        <v>1314</v>
      </c>
      <c r="T227" s="169" t="s">
        <v>1314</v>
      </c>
      <c r="U227" s="169"/>
      <c r="V227" s="169"/>
      <c r="Y227" s="169"/>
      <c r="Z227" s="169"/>
      <c r="AA227" s="169"/>
      <c r="AB227" s="169"/>
      <c r="AC227" s="153"/>
      <c r="AD227" s="153"/>
      <c r="AE227" s="143">
        <f t="shared" si="12"/>
        <v>36</v>
      </c>
      <c r="AF227" s="143">
        <v>56</v>
      </c>
      <c r="AG227" s="137">
        <f t="shared" si="11"/>
        <v>20</v>
      </c>
    </row>
    <row r="228" ht="30" customHeight="1" spans="1:33">
      <c r="A228" s="164" t="s">
        <v>1376</v>
      </c>
      <c r="B228" s="153">
        <v>65</v>
      </c>
      <c r="D228" s="169" t="s">
        <v>1173</v>
      </c>
      <c r="E228" s="169" t="s">
        <v>1207</v>
      </c>
      <c r="F228" s="169" t="s">
        <v>1314</v>
      </c>
      <c r="G228" s="153" t="s">
        <v>1377</v>
      </c>
      <c r="H228" s="153" t="s">
        <v>1377</v>
      </c>
      <c r="I228" s="153" t="s">
        <v>1377</v>
      </c>
      <c r="J228" s="153"/>
      <c r="K228" s="153" t="s">
        <v>1377</v>
      </c>
      <c r="L228" s="153" t="s">
        <v>1377</v>
      </c>
      <c r="M228" s="153" t="s">
        <v>1377</v>
      </c>
      <c r="N228" s="142" t="s">
        <v>1378</v>
      </c>
      <c r="O228" s="169" t="s">
        <v>1379</v>
      </c>
      <c r="P228" s="169" t="s">
        <v>1379</v>
      </c>
      <c r="Q228" s="153" t="s">
        <v>1380</v>
      </c>
      <c r="R228" s="169" t="s">
        <v>1314</v>
      </c>
      <c r="S228" s="169" t="s">
        <v>1379</v>
      </c>
      <c r="T228" s="169" t="s">
        <v>1379</v>
      </c>
      <c r="U228" s="169"/>
      <c r="V228" s="169"/>
      <c r="W228" s="169"/>
      <c r="X228" s="169"/>
      <c r="Y228" s="169"/>
      <c r="Z228" s="169"/>
      <c r="AA228" s="169" t="s">
        <v>1381</v>
      </c>
      <c r="AB228" s="153" t="s">
        <v>1381</v>
      </c>
      <c r="AC228" s="153" t="s">
        <v>1381</v>
      </c>
      <c r="AD228" s="169" t="s">
        <v>1381</v>
      </c>
      <c r="AE228" s="143">
        <f t="shared" si="12"/>
        <v>40</v>
      </c>
      <c r="AF228" s="143">
        <v>56</v>
      </c>
      <c r="AG228" s="137">
        <f t="shared" si="11"/>
        <v>16</v>
      </c>
    </row>
    <row r="229" ht="30" customHeight="1" spans="1:33">
      <c r="A229" s="164" t="s">
        <v>1382</v>
      </c>
      <c r="B229" s="153">
        <v>65</v>
      </c>
      <c r="C229" s="142" t="s">
        <v>1351</v>
      </c>
      <c r="D229" s="142" t="s">
        <v>1351</v>
      </c>
      <c r="E229" s="137" t="s">
        <v>1241</v>
      </c>
      <c r="F229" s="137" t="s">
        <v>1241</v>
      </c>
      <c r="G229" s="153" t="s">
        <v>1366</v>
      </c>
      <c r="H229" s="153" t="s">
        <v>1366</v>
      </c>
      <c r="I229" s="169" t="s">
        <v>1383</v>
      </c>
      <c r="J229" s="153" t="s">
        <v>1380</v>
      </c>
      <c r="K229" s="153" t="s">
        <v>1384</v>
      </c>
      <c r="L229" s="169" t="s">
        <v>1275</v>
      </c>
      <c r="M229" s="169" t="s">
        <v>1385</v>
      </c>
      <c r="N229" s="169" t="s">
        <v>1385</v>
      </c>
      <c r="O229" s="142" t="s">
        <v>1386</v>
      </c>
      <c r="P229" s="169" t="s">
        <v>1387</v>
      </c>
      <c r="Q229" s="169" t="s">
        <v>1385</v>
      </c>
      <c r="R229" s="169" t="s">
        <v>1385</v>
      </c>
      <c r="S229" s="169" t="s">
        <v>1384</v>
      </c>
      <c r="T229" s="153" t="s">
        <v>1388</v>
      </c>
      <c r="U229" s="153"/>
      <c r="V229" s="153"/>
      <c r="W229" s="153"/>
      <c r="X229" s="153"/>
      <c r="Y229" s="169"/>
      <c r="Z229" s="169"/>
      <c r="AA229" s="169"/>
      <c r="AB229" s="169"/>
      <c r="AC229" s="169"/>
      <c r="AD229" s="169"/>
      <c r="AE229" s="143">
        <f t="shared" si="12"/>
        <v>36</v>
      </c>
      <c r="AF229" s="143">
        <v>56</v>
      </c>
      <c r="AG229" s="137">
        <f t="shared" si="11"/>
        <v>20</v>
      </c>
    </row>
    <row r="230" ht="30" customHeight="1" spans="1:33">
      <c r="A230" s="164" t="s">
        <v>1389</v>
      </c>
      <c r="B230" s="153">
        <v>65</v>
      </c>
      <c r="C230" s="169" t="s">
        <v>1207</v>
      </c>
      <c r="D230" s="169" t="s">
        <v>1207</v>
      </c>
      <c r="E230" s="153" t="s">
        <v>1390</v>
      </c>
      <c r="F230" s="153" t="s">
        <v>1390</v>
      </c>
      <c r="G230" s="169" t="s">
        <v>1346</v>
      </c>
      <c r="H230" s="169" t="s">
        <v>1346</v>
      </c>
      <c r="I230" s="153" t="s">
        <v>1270</v>
      </c>
      <c r="K230" s="153" t="s">
        <v>1199</v>
      </c>
      <c r="L230" s="153" t="s">
        <v>1199</v>
      </c>
      <c r="M230" s="153" t="s">
        <v>1390</v>
      </c>
      <c r="N230" s="153" t="s">
        <v>1390</v>
      </c>
      <c r="O230" s="137" t="s">
        <v>1391</v>
      </c>
      <c r="P230" s="137" t="s">
        <v>1391</v>
      </c>
      <c r="Q230" s="142" t="s">
        <v>1392</v>
      </c>
      <c r="R230" s="169" t="s">
        <v>1392</v>
      </c>
      <c r="S230" s="153" t="s">
        <v>1390</v>
      </c>
      <c r="T230" s="153" t="s">
        <v>1390</v>
      </c>
      <c r="U230" s="153"/>
      <c r="V230" s="153"/>
      <c r="Y230" s="153"/>
      <c r="Z230" s="153"/>
      <c r="AA230" s="153"/>
      <c r="AB230" s="169"/>
      <c r="AC230" s="137"/>
      <c r="AD230" s="137"/>
      <c r="AE230" s="143">
        <f t="shared" si="12"/>
        <v>34</v>
      </c>
      <c r="AF230" s="143">
        <v>56</v>
      </c>
      <c r="AG230" s="137">
        <f t="shared" si="11"/>
        <v>22</v>
      </c>
    </row>
    <row r="231" ht="30" customHeight="1" spans="1:33">
      <c r="A231" s="164" t="s">
        <v>1393</v>
      </c>
      <c r="B231" s="153">
        <v>65</v>
      </c>
      <c r="C231" s="142" t="s">
        <v>1394</v>
      </c>
      <c r="D231" s="142" t="s">
        <v>1394</v>
      </c>
      <c r="E231" s="153" t="s">
        <v>1395</v>
      </c>
      <c r="F231" s="153" t="s">
        <v>1395</v>
      </c>
      <c r="G231" s="153" t="s">
        <v>1189</v>
      </c>
      <c r="H231" s="153" t="s">
        <v>1189</v>
      </c>
      <c r="I231" s="153" t="s">
        <v>1395</v>
      </c>
      <c r="J231" s="153" t="s">
        <v>1395</v>
      </c>
      <c r="K231" s="169" t="s">
        <v>1396</v>
      </c>
      <c r="L231" s="137" t="s">
        <v>1316</v>
      </c>
      <c r="M231" s="153" t="s">
        <v>1395</v>
      </c>
      <c r="N231" s="153" t="s">
        <v>1395</v>
      </c>
      <c r="O231" s="169" t="s">
        <v>1397</v>
      </c>
      <c r="P231" s="169" t="s">
        <v>1397</v>
      </c>
      <c r="Q231" s="169" t="s">
        <v>1398</v>
      </c>
      <c r="R231" s="169"/>
      <c r="S231" s="169" t="s">
        <v>1395</v>
      </c>
      <c r="T231" s="169" t="s">
        <v>1395</v>
      </c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43">
        <f t="shared" si="12"/>
        <v>34</v>
      </c>
      <c r="AF231" s="143">
        <v>56</v>
      </c>
      <c r="AG231" s="137">
        <f t="shared" si="11"/>
        <v>22</v>
      </c>
    </row>
    <row r="232" ht="30" customHeight="1" spans="1:33">
      <c r="A232" s="164" t="s">
        <v>1399</v>
      </c>
      <c r="B232" s="153">
        <v>65</v>
      </c>
      <c r="C232" s="169" t="s">
        <v>1400</v>
      </c>
      <c r="D232" s="169" t="s">
        <v>1400</v>
      </c>
      <c r="E232" s="169" t="s">
        <v>1336</v>
      </c>
      <c r="F232" s="169" t="s">
        <v>1336</v>
      </c>
      <c r="G232" s="137" t="s">
        <v>1356</v>
      </c>
      <c r="H232" s="137" t="s">
        <v>1356</v>
      </c>
      <c r="I232" s="169" t="s">
        <v>1280</v>
      </c>
      <c r="J232" s="169" t="s">
        <v>1280</v>
      </c>
      <c r="K232" s="169" t="s">
        <v>1400</v>
      </c>
      <c r="L232" s="169" t="s">
        <v>1400</v>
      </c>
      <c r="M232" s="169" t="s">
        <v>1280</v>
      </c>
      <c r="N232" s="169" t="s">
        <v>1280</v>
      </c>
      <c r="O232" s="169" t="s">
        <v>1401</v>
      </c>
      <c r="P232" s="169" t="s">
        <v>1401</v>
      </c>
      <c r="Q232" s="169" t="s">
        <v>1379</v>
      </c>
      <c r="R232" s="169" t="s">
        <v>1379</v>
      </c>
      <c r="S232" s="169" t="s">
        <v>1400</v>
      </c>
      <c r="T232" s="169" t="s">
        <v>1400</v>
      </c>
      <c r="U232" s="169"/>
      <c r="V232" s="153"/>
      <c r="W232" s="169"/>
      <c r="X232" s="169"/>
      <c r="Y232" s="169"/>
      <c r="Z232" s="169"/>
      <c r="AA232" s="153"/>
      <c r="AB232" s="153"/>
      <c r="AC232" s="169"/>
      <c r="AD232" s="169"/>
      <c r="AE232" s="143">
        <f t="shared" si="12"/>
        <v>36</v>
      </c>
      <c r="AF232" s="143">
        <v>56</v>
      </c>
      <c r="AG232" s="137">
        <f t="shared" si="11"/>
        <v>20</v>
      </c>
    </row>
    <row r="233" ht="30" customHeight="1" spans="1:33">
      <c r="A233" s="164" t="s">
        <v>1402</v>
      </c>
      <c r="B233" s="153">
        <v>65</v>
      </c>
      <c r="C233" s="169" t="s">
        <v>1403</v>
      </c>
      <c r="D233" s="169" t="s">
        <v>1403</v>
      </c>
      <c r="E233" s="137" t="s">
        <v>1356</v>
      </c>
      <c r="F233" s="137" t="s">
        <v>1356</v>
      </c>
      <c r="G233" s="153" t="s">
        <v>1388</v>
      </c>
      <c r="H233" s="153" t="s">
        <v>1388</v>
      </c>
      <c r="I233" s="169" t="s">
        <v>1403</v>
      </c>
      <c r="J233" s="169" t="s">
        <v>1403</v>
      </c>
      <c r="K233" s="169" t="s">
        <v>1403</v>
      </c>
      <c r="L233" s="169" t="s">
        <v>1403</v>
      </c>
      <c r="M233" s="153" t="s">
        <v>1319</v>
      </c>
      <c r="N233" s="153" t="s">
        <v>1319</v>
      </c>
      <c r="O233" s="169" t="s">
        <v>1403</v>
      </c>
      <c r="P233" s="169" t="s">
        <v>1403</v>
      </c>
      <c r="Q233" s="142" t="s">
        <v>1404</v>
      </c>
      <c r="R233" s="142" t="s">
        <v>1404</v>
      </c>
      <c r="S233" s="169" t="s">
        <v>1375</v>
      </c>
      <c r="T233" s="169" t="s">
        <v>1375</v>
      </c>
      <c r="U233" s="153"/>
      <c r="V233" s="153"/>
      <c r="W233" s="153"/>
      <c r="X233" s="153"/>
      <c r="Y233" s="169"/>
      <c r="Z233" s="169"/>
      <c r="AA233" s="169"/>
      <c r="AB233" s="169"/>
      <c r="AC233" s="169"/>
      <c r="AD233" s="169"/>
      <c r="AE233" s="143">
        <f t="shared" si="12"/>
        <v>36</v>
      </c>
      <c r="AF233" s="143">
        <v>56</v>
      </c>
      <c r="AG233" s="137">
        <f t="shared" si="11"/>
        <v>20</v>
      </c>
    </row>
    <row r="234" s="137" customFormat="1" ht="30" customHeight="1" spans="1:51">
      <c r="A234" s="164" t="s">
        <v>1405</v>
      </c>
      <c r="B234" s="153">
        <v>90</v>
      </c>
      <c r="C234" s="153" t="s">
        <v>1245</v>
      </c>
      <c r="D234" s="153" t="s">
        <v>1245</v>
      </c>
      <c r="E234" s="142" t="s">
        <v>1228</v>
      </c>
      <c r="F234" s="142" t="s">
        <v>1228</v>
      </c>
      <c r="G234" s="169" t="s">
        <v>1227</v>
      </c>
      <c r="H234" s="169" t="s">
        <v>1227</v>
      </c>
      <c r="I234" s="142" t="s">
        <v>1228</v>
      </c>
      <c r="J234" s="142" t="s">
        <v>1228</v>
      </c>
      <c r="K234" s="169" t="s">
        <v>1397</v>
      </c>
      <c r="L234" s="169" t="s">
        <v>1397</v>
      </c>
      <c r="M234" s="137" t="s">
        <v>1275</v>
      </c>
      <c r="N234" s="137" t="s">
        <v>1406</v>
      </c>
      <c r="O234" s="153" t="s">
        <v>1360</v>
      </c>
      <c r="P234" s="153" t="s">
        <v>1360</v>
      </c>
      <c r="R234" s="137" t="s">
        <v>1271</v>
      </c>
      <c r="S234" s="142" t="s">
        <v>1386</v>
      </c>
      <c r="T234" s="142" t="s">
        <v>1386</v>
      </c>
      <c r="U234" s="153"/>
      <c r="V234" s="153"/>
      <c r="W234" s="169" t="s">
        <v>1227</v>
      </c>
      <c r="X234" s="169" t="s">
        <v>1227</v>
      </c>
      <c r="AA234" s="169"/>
      <c r="AB234" s="169"/>
      <c r="AC234" s="169"/>
      <c r="AD234" s="169"/>
      <c r="AE234" s="143">
        <f t="shared" si="12"/>
        <v>38</v>
      </c>
      <c r="AF234" s="143">
        <v>56</v>
      </c>
      <c r="AG234" s="137">
        <f t="shared" si="11"/>
        <v>18</v>
      </c>
      <c r="AH234" s="144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45"/>
    </row>
    <row r="235" ht="30" customHeight="1" spans="1:33">
      <c r="A235" s="175" t="s">
        <v>1407</v>
      </c>
      <c r="B235" s="153">
        <v>65</v>
      </c>
      <c r="C235" s="169" t="s">
        <v>1408</v>
      </c>
      <c r="D235" s="169" t="s">
        <v>1408</v>
      </c>
      <c r="E235" s="153" t="s">
        <v>1378</v>
      </c>
      <c r="G235" s="142" t="s">
        <v>1225</v>
      </c>
      <c r="H235" s="142" t="s">
        <v>1181</v>
      </c>
      <c r="I235" s="153" t="s">
        <v>1409</v>
      </c>
      <c r="J235" s="169" t="s">
        <v>1409</v>
      </c>
      <c r="K235" s="169" t="s">
        <v>1207</v>
      </c>
      <c r="L235" s="169" t="s">
        <v>1207</v>
      </c>
      <c r="M235" s="169" t="s">
        <v>1387</v>
      </c>
      <c r="N235" s="169" t="s">
        <v>1387</v>
      </c>
      <c r="O235" s="169" t="s">
        <v>1281</v>
      </c>
      <c r="P235" s="169" t="s">
        <v>1226</v>
      </c>
      <c r="Q235" s="169" t="s">
        <v>1387</v>
      </c>
      <c r="R235" s="169" t="s">
        <v>1387</v>
      </c>
      <c r="S235" s="142" t="s">
        <v>1303</v>
      </c>
      <c r="T235" s="142" t="s">
        <v>1303</v>
      </c>
      <c r="U235" s="169"/>
      <c r="V235" s="169"/>
      <c r="W235" s="153"/>
      <c r="X235" s="153"/>
      <c r="Y235" s="169"/>
      <c r="Z235" s="153"/>
      <c r="AA235" s="169"/>
      <c r="AB235" s="169"/>
      <c r="AC235" s="169"/>
      <c r="AD235" s="169"/>
      <c r="AE235" s="143">
        <f t="shared" si="12"/>
        <v>34</v>
      </c>
      <c r="AF235" s="143">
        <v>56</v>
      </c>
      <c r="AG235" s="137">
        <f t="shared" si="11"/>
        <v>22</v>
      </c>
    </row>
    <row r="236" ht="30" customHeight="1" spans="1:33">
      <c r="A236" s="164" t="s">
        <v>1410</v>
      </c>
      <c r="B236" s="153">
        <v>65</v>
      </c>
      <c r="C236" s="153" t="s">
        <v>1411</v>
      </c>
      <c r="D236" s="153" t="s">
        <v>1411</v>
      </c>
      <c r="E236" s="153" t="s">
        <v>1347</v>
      </c>
      <c r="F236" s="153" t="s">
        <v>1347</v>
      </c>
      <c r="G236" s="153" t="s">
        <v>1411</v>
      </c>
      <c r="H236" s="153" t="s">
        <v>1411</v>
      </c>
      <c r="I236" s="169" t="s">
        <v>1264</v>
      </c>
      <c r="J236" s="137"/>
      <c r="K236" s="153" t="s">
        <v>1202</v>
      </c>
      <c r="L236" s="153" t="s">
        <v>1202</v>
      </c>
      <c r="M236" s="169" t="s">
        <v>1252</v>
      </c>
      <c r="N236" s="169" t="s">
        <v>1252</v>
      </c>
      <c r="O236" s="142" t="s">
        <v>1324</v>
      </c>
      <c r="P236" s="142" t="s">
        <v>1324</v>
      </c>
      <c r="Q236" s="142" t="s">
        <v>1412</v>
      </c>
      <c r="R236" s="142" t="s">
        <v>1412</v>
      </c>
      <c r="S236" s="153" t="s">
        <v>1411</v>
      </c>
      <c r="T236" s="153" t="s">
        <v>1411</v>
      </c>
      <c r="U236" s="153"/>
      <c r="V236" s="153"/>
      <c r="W236" s="137"/>
      <c r="X236" s="137"/>
      <c r="Y236" s="155"/>
      <c r="Z236" s="155"/>
      <c r="AA236" s="153"/>
      <c r="AB236" s="153"/>
      <c r="AC236" s="169"/>
      <c r="AD236" s="169"/>
      <c r="AE236" s="143">
        <f t="shared" si="12"/>
        <v>34</v>
      </c>
      <c r="AF236" s="143">
        <v>56</v>
      </c>
      <c r="AG236" s="137">
        <f t="shared" si="11"/>
        <v>22</v>
      </c>
    </row>
    <row r="237" ht="30" customHeight="1" spans="1:33">
      <c r="A237" s="164" t="s">
        <v>1413</v>
      </c>
      <c r="B237" s="153">
        <v>65</v>
      </c>
      <c r="C237" s="169" t="s">
        <v>1227</v>
      </c>
      <c r="D237" s="169" t="s">
        <v>1227</v>
      </c>
      <c r="E237" s="153" t="s">
        <v>1199</v>
      </c>
      <c r="F237" s="137"/>
      <c r="G237" s="153" t="s">
        <v>1409</v>
      </c>
      <c r="H237" s="169" t="s">
        <v>1409</v>
      </c>
      <c r="I237" s="176" t="s">
        <v>1401</v>
      </c>
      <c r="J237" s="176" t="s">
        <v>1401</v>
      </c>
      <c r="K237" s="137" t="s">
        <v>1391</v>
      </c>
      <c r="L237" s="137" t="s">
        <v>1391</v>
      </c>
      <c r="M237" s="169" t="s">
        <v>1414</v>
      </c>
      <c r="N237" s="169" t="s">
        <v>1414</v>
      </c>
      <c r="O237" s="153" t="s">
        <v>1415</v>
      </c>
      <c r="P237" s="153" t="s">
        <v>1415</v>
      </c>
      <c r="Q237" s="169" t="s">
        <v>1401</v>
      </c>
      <c r="R237" s="169" t="s">
        <v>1401</v>
      </c>
      <c r="S237" s="142" t="s">
        <v>1368</v>
      </c>
      <c r="T237" s="142" t="s">
        <v>1368</v>
      </c>
      <c r="U237" s="169"/>
      <c r="V237" s="169"/>
      <c r="AA237" s="153"/>
      <c r="AB237" s="153"/>
      <c r="AC237" s="153"/>
      <c r="AD237" s="153"/>
      <c r="AE237" s="143">
        <f t="shared" si="12"/>
        <v>34</v>
      </c>
      <c r="AF237" s="143">
        <v>56</v>
      </c>
      <c r="AG237" s="137">
        <f t="shared" si="11"/>
        <v>22</v>
      </c>
    </row>
    <row r="238" ht="30" customHeight="1" spans="1:33">
      <c r="A238" s="164" t="s">
        <v>1416</v>
      </c>
      <c r="B238" s="153">
        <v>65</v>
      </c>
      <c r="C238" s="153" t="s">
        <v>1417</v>
      </c>
      <c r="D238" s="153" t="s">
        <v>1417</v>
      </c>
      <c r="E238" s="169" t="s">
        <v>1415</v>
      </c>
      <c r="F238" s="169" t="s">
        <v>1415</v>
      </c>
      <c r="G238" s="153" t="s">
        <v>1417</v>
      </c>
      <c r="H238" s="169" t="s">
        <v>1396</v>
      </c>
      <c r="I238" s="169" t="s">
        <v>1414</v>
      </c>
      <c r="J238" s="169" t="s">
        <v>1414</v>
      </c>
      <c r="K238" s="153" t="s">
        <v>1417</v>
      </c>
      <c r="L238" s="153" t="s">
        <v>1417</v>
      </c>
      <c r="M238" s="169" t="s">
        <v>1383</v>
      </c>
      <c r="N238" s="153" t="s">
        <v>1417</v>
      </c>
      <c r="O238" s="169" t="s">
        <v>1351</v>
      </c>
      <c r="P238" s="169" t="s">
        <v>1351</v>
      </c>
      <c r="Q238" s="169" t="s">
        <v>1417</v>
      </c>
      <c r="S238" s="153" t="s">
        <v>1417</v>
      </c>
      <c r="T238" s="153" t="s">
        <v>1417</v>
      </c>
      <c r="U238" s="169"/>
      <c r="V238" s="169"/>
      <c r="W238" s="153"/>
      <c r="X238" s="153"/>
      <c r="Y238" s="169"/>
      <c r="Z238" s="169"/>
      <c r="AA238" s="153"/>
      <c r="AB238" s="153"/>
      <c r="AC238" s="153"/>
      <c r="AD238" s="153"/>
      <c r="AE238" s="143">
        <f t="shared" si="12"/>
        <v>34</v>
      </c>
      <c r="AF238" s="143">
        <v>56</v>
      </c>
      <c r="AG238" s="137">
        <f t="shared" si="11"/>
        <v>22</v>
      </c>
    </row>
    <row r="239" ht="30" customHeight="1" spans="1:33">
      <c r="A239" s="164" t="s">
        <v>1418</v>
      </c>
      <c r="B239" s="153">
        <v>65</v>
      </c>
      <c r="C239" s="153" t="s">
        <v>1419</v>
      </c>
      <c r="D239" s="153" t="s">
        <v>1419</v>
      </c>
      <c r="E239" s="153" t="s">
        <v>1226</v>
      </c>
      <c r="F239" s="169" t="s">
        <v>1281</v>
      </c>
      <c r="G239" s="153" t="s">
        <v>1419</v>
      </c>
      <c r="H239" s="153" t="s">
        <v>1419</v>
      </c>
      <c r="I239" s="137" t="s">
        <v>1374</v>
      </c>
      <c r="J239" s="137" t="s">
        <v>1374</v>
      </c>
      <c r="K239" s="169" t="s">
        <v>1401</v>
      </c>
      <c r="L239" s="169" t="s">
        <v>1401</v>
      </c>
      <c r="M239" s="169" t="s">
        <v>1401</v>
      </c>
      <c r="N239" s="169" t="s">
        <v>1401</v>
      </c>
      <c r="O239" s="153" t="s">
        <v>1322</v>
      </c>
      <c r="P239" s="153" t="s">
        <v>1322</v>
      </c>
      <c r="Q239" s="169" t="s">
        <v>1420</v>
      </c>
      <c r="R239" s="169" t="s">
        <v>1420</v>
      </c>
      <c r="S239" s="153" t="s">
        <v>1244</v>
      </c>
      <c r="T239" s="153" t="s">
        <v>1244</v>
      </c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43">
        <f t="shared" si="12"/>
        <v>36</v>
      </c>
      <c r="AF239" s="143">
        <v>56</v>
      </c>
      <c r="AG239" s="137">
        <f t="shared" si="11"/>
        <v>20</v>
      </c>
    </row>
    <row r="240" ht="30" customHeight="1" spans="1:30">
      <c r="A240" s="164" t="s">
        <v>1421</v>
      </c>
      <c r="B240" s="153"/>
      <c r="C240" s="153"/>
      <c r="D240" s="153"/>
      <c r="E240" s="153"/>
      <c r="F240" s="169"/>
      <c r="G240" s="153"/>
      <c r="H240" s="153"/>
      <c r="I240" s="137"/>
      <c r="J240" s="137"/>
      <c r="K240" s="169"/>
      <c r="L240" s="169" t="s">
        <v>1307</v>
      </c>
      <c r="M240" s="169"/>
      <c r="N240" s="169"/>
      <c r="O240" s="142" t="s">
        <v>1211</v>
      </c>
      <c r="P240" s="142" t="s">
        <v>1211</v>
      </c>
      <c r="Q240" s="169"/>
      <c r="R240" s="169"/>
      <c r="S240" s="153" t="s">
        <v>1324</v>
      </c>
      <c r="T240" s="153" t="s">
        <v>1324</v>
      </c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</row>
    <row r="241" ht="30" customHeight="1" spans="1:33">
      <c r="A241" s="164" t="s">
        <v>1422</v>
      </c>
      <c r="B241" s="153">
        <v>65</v>
      </c>
      <c r="C241" s="169" t="s">
        <v>1280</v>
      </c>
      <c r="D241" s="169" t="s">
        <v>1280</v>
      </c>
      <c r="E241" s="137" t="s">
        <v>1338</v>
      </c>
      <c r="F241" s="137" t="s">
        <v>1338</v>
      </c>
      <c r="G241" s="169" t="s">
        <v>1280</v>
      </c>
      <c r="H241" s="169" t="s">
        <v>1280</v>
      </c>
      <c r="I241" s="142" t="s">
        <v>1363</v>
      </c>
      <c r="J241" s="142" t="s">
        <v>1363</v>
      </c>
      <c r="K241" s="169" t="s">
        <v>1379</v>
      </c>
      <c r="L241" s="169" t="s">
        <v>1379</v>
      </c>
      <c r="M241" s="142" t="s">
        <v>1272</v>
      </c>
      <c r="N241" s="169" t="s">
        <v>1314</v>
      </c>
      <c r="O241" s="153" t="s">
        <v>1244</v>
      </c>
      <c r="P241" s="153" t="s">
        <v>1244</v>
      </c>
      <c r="Q241" s="142" t="s">
        <v>1423</v>
      </c>
      <c r="R241" s="142" t="s">
        <v>1423</v>
      </c>
      <c r="S241" s="169" t="s">
        <v>1280</v>
      </c>
      <c r="T241" s="169" t="s">
        <v>1280</v>
      </c>
      <c r="U241" s="169"/>
      <c r="V241" s="169"/>
      <c r="W241" s="169"/>
      <c r="X241" s="169"/>
      <c r="Y241" s="169"/>
      <c r="Z241" s="169"/>
      <c r="AA241" s="153"/>
      <c r="AB241" s="153"/>
      <c r="AC241" s="169"/>
      <c r="AD241" s="169"/>
      <c r="AE241" s="143">
        <f t="shared" ref="AE241:AE251" si="13">2*COUNTA(C241:AD241)</f>
        <v>36</v>
      </c>
      <c r="AF241" s="143">
        <v>56</v>
      </c>
      <c r="AG241" s="137">
        <f t="shared" ref="AG241:AG251" si="14">AF241-AE241</f>
        <v>20</v>
      </c>
    </row>
    <row r="242" ht="30" customHeight="1" spans="1:33">
      <c r="A242" s="164" t="s">
        <v>1424</v>
      </c>
      <c r="B242" s="153">
        <v>65</v>
      </c>
      <c r="C242" s="153" t="s">
        <v>1319</v>
      </c>
      <c r="D242" s="153" t="s">
        <v>1319</v>
      </c>
      <c r="E242" s="142" t="s">
        <v>1425</v>
      </c>
      <c r="F242" s="142" t="s">
        <v>1425</v>
      </c>
      <c r="G242" s="169" t="s">
        <v>1221</v>
      </c>
      <c r="H242" s="169" t="s">
        <v>1221</v>
      </c>
      <c r="I242" s="169" t="s">
        <v>1420</v>
      </c>
      <c r="J242" s="169" t="s">
        <v>1420</v>
      </c>
      <c r="K242" s="142" t="s">
        <v>1423</v>
      </c>
      <c r="L242" s="142" t="s">
        <v>1423</v>
      </c>
      <c r="M242" s="169" t="s">
        <v>1346</v>
      </c>
      <c r="N242" s="169" t="s">
        <v>1346</v>
      </c>
      <c r="O242" s="169" t="s">
        <v>1346</v>
      </c>
      <c r="P242" s="169" t="s">
        <v>1346</v>
      </c>
      <c r="Q242" s="176" t="s">
        <v>1277</v>
      </c>
      <c r="R242" s="176" t="s">
        <v>1277</v>
      </c>
      <c r="S242" s="169" t="s">
        <v>1426</v>
      </c>
      <c r="T242" s="169" t="s">
        <v>1426</v>
      </c>
      <c r="U242" s="153"/>
      <c r="V242" s="153"/>
      <c r="W242" s="153"/>
      <c r="X242" s="153"/>
      <c r="Y242" s="169"/>
      <c r="Z242" s="169"/>
      <c r="AA242" s="155"/>
      <c r="AB242" s="155"/>
      <c r="AC242" s="155"/>
      <c r="AD242" s="155"/>
      <c r="AE242" s="143">
        <f t="shared" si="13"/>
        <v>36</v>
      </c>
      <c r="AF242" s="143">
        <v>56</v>
      </c>
      <c r="AG242" s="137">
        <f t="shared" si="14"/>
        <v>20</v>
      </c>
    </row>
    <row r="243" ht="30" customHeight="1" spans="1:33">
      <c r="A243" s="164" t="s">
        <v>1427</v>
      </c>
      <c r="B243" s="153">
        <v>65</v>
      </c>
      <c r="C243" s="142" t="s">
        <v>1404</v>
      </c>
      <c r="D243" s="142" t="s">
        <v>1404</v>
      </c>
      <c r="E243" s="169" t="s">
        <v>1428</v>
      </c>
      <c r="F243" s="169" t="s">
        <v>1428</v>
      </c>
      <c r="G243" s="142" t="s">
        <v>1324</v>
      </c>
      <c r="H243" s="142" t="s">
        <v>1324</v>
      </c>
      <c r="I243" s="137" t="s">
        <v>1423</v>
      </c>
      <c r="J243" s="142" t="s">
        <v>1423</v>
      </c>
      <c r="K243" s="169" t="s">
        <v>1179</v>
      </c>
      <c r="L243" s="169" t="s">
        <v>1179</v>
      </c>
      <c r="M243" s="169" t="s">
        <v>1429</v>
      </c>
      <c r="N243" s="169" t="s">
        <v>1429</v>
      </c>
      <c r="O243" s="169" t="s">
        <v>1270</v>
      </c>
      <c r="P243" s="169" t="s">
        <v>1270</v>
      </c>
      <c r="Q243" s="169" t="s">
        <v>1344</v>
      </c>
      <c r="R243" s="153"/>
      <c r="S243" s="169" t="s">
        <v>1170</v>
      </c>
      <c r="T243" s="169" t="s">
        <v>1170</v>
      </c>
      <c r="U243" s="169"/>
      <c r="V243" s="169"/>
      <c r="W243" s="169"/>
      <c r="X243" s="169"/>
      <c r="Y243" s="169"/>
      <c r="Z243" s="169"/>
      <c r="AA243" s="155"/>
      <c r="AB243" s="155"/>
      <c r="AC243" s="153"/>
      <c r="AD243" s="169"/>
      <c r="AE243" s="143">
        <f t="shared" si="13"/>
        <v>34</v>
      </c>
      <c r="AF243" s="143">
        <v>56</v>
      </c>
      <c r="AG243" s="137">
        <f t="shared" si="14"/>
        <v>22</v>
      </c>
    </row>
    <row r="244" ht="30" customHeight="1" spans="1:33">
      <c r="A244" s="164" t="s">
        <v>1430</v>
      </c>
      <c r="B244" s="153">
        <v>65</v>
      </c>
      <c r="C244" s="142" t="s">
        <v>1303</v>
      </c>
      <c r="D244" s="142" t="s">
        <v>1303</v>
      </c>
      <c r="E244" s="169" t="s">
        <v>1370</v>
      </c>
      <c r="F244" s="169" t="s">
        <v>1370</v>
      </c>
      <c r="G244" s="142" t="s">
        <v>1431</v>
      </c>
      <c r="H244" s="142" t="s">
        <v>1431</v>
      </c>
      <c r="I244" s="153" t="s">
        <v>1178</v>
      </c>
      <c r="J244" s="153" t="s">
        <v>1178</v>
      </c>
      <c r="K244" s="169" t="s">
        <v>1351</v>
      </c>
      <c r="L244" s="169" t="s">
        <v>1351</v>
      </c>
      <c r="M244" s="153" t="s">
        <v>1432</v>
      </c>
      <c r="N244" s="169" t="s">
        <v>1432</v>
      </c>
      <c r="O244" s="137" t="s">
        <v>1433</v>
      </c>
      <c r="P244" s="137" t="s">
        <v>1433</v>
      </c>
      <c r="Q244" s="169" t="s">
        <v>1252</v>
      </c>
      <c r="R244" s="169" t="s">
        <v>1434</v>
      </c>
      <c r="S244" s="169" t="s">
        <v>1270</v>
      </c>
      <c r="T244" s="169" t="s">
        <v>1434</v>
      </c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43">
        <f t="shared" si="13"/>
        <v>36</v>
      </c>
      <c r="AF244" s="143">
        <v>56</v>
      </c>
      <c r="AG244" s="137">
        <f t="shared" si="14"/>
        <v>20</v>
      </c>
    </row>
    <row r="245" ht="30" customHeight="1" spans="1:33">
      <c r="A245" s="164" t="s">
        <v>1435</v>
      </c>
      <c r="B245" s="153">
        <v>65</v>
      </c>
      <c r="C245" s="169" t="s">
        <v>1210</v>
      </c>
      <c r="D245" s="169" t="s">
        <v>1210</v>
      </c>
      <c r="E245" s="142" t="s">
        <v>1412</v>
      </c>
      <c r="F245" s="142" t="s">
        <v>1412</v>
      </c>
      <c r="G245" s="142" t="s">
        <v>1307</v>
      </c>
      <c r="H245" s="153" t="s">
        <v>1217</v>
      </c>
      <c r="J245" s="153" t="s">
        <v>1249</v>
      </c>
      <c r="K245" s="142" t="s">
        <v>1363</v>
      </c>
      <c r="L245" s="142" t="s">
        <v>1363</v>
      </c>
      <c r="M245" s="142" t="s">
        <v>1423</v>
      </c>
      <c r="N245" s="142" t="s">
        <v>1423</v>
      </c>
      <c r="O245" s="169" t="s">
        <v>1400</v>
      </c>
      <c r="P245" s="169" t="s">
        <v>1400</v>
      </c>
      <c r="S245" s="153" t="s">
        <v>1293</v>
      </c>
      <c r="T245" s="153" t="s">
        <v>1293</v>
      </c>
      <c r="U245" s="153"/>
      <c r="V245" s="153"/>
      <c r="W245" s="169"/>
      <c r="X245" s="169"/>
      <c r="Z245" s="169"/>
      <c r="AB245" s="169"/>
      <c r="AC245" s="169"/>
      <c r="AD245" s="169"/>
      <c r="AE245" s="143">
        <f t="shared" si="13"/>
        <v>30</v>
      </c>
      <c r="AF245" s="143">
        <v>56</v>
      </c>
      <c r="AG245" s="137">
        <f t="shared" si="14"/>
        <v>26</v>
      </c>
    </row>
    <row r="246" s="137" customFormat="1" ht="30" customHeight="1" spans="1:51">
      <c r="A246" s="164" t="s">
        <v>1436</v>
      </c>
      <c r="B246" s="153">
        <v>90</v>
      </c>
      <c r="C246" s="142" t="s">
        <v>1307</v>
      </c>
      <c r="D246" s="142" t="s">
        <v>1386</v>
      </c>
      <c r="E246" s="142" t="s">
        <v>1386</v>
      </c>
      <c r="G246" s="153" t="s">
        <v>1177</v>
      </c>
      <c r="H246" s="169" t="s">
        <v>1195</v>
      </c>
      <c r="I246" s="153" t="s">
        <v>1249</v>
      </c>
      <c r="J246" s="137" t="s">
        <v>1406</v>
      </c>
      <c r="K246" s="137" t="s">
        <v>1277</v>
      </c>
      <c r="L246" s="137" t="s">
        <v>1277</v>
      </c>
      <c r="M246" s="153" t="s">
        <v>1437</v>
      </c>
      <c r="N246" s="153" t="s">
        <v>1437</v>
      </c>
      <c r="O246" s="142" t="s">
        <v>1228</v>
      </c>
      <c r="P246" s="142" t="s">
        <v>1386</v>
      </c>
      <c r="Q246" s="153" t="s">
        <v>1360</v>
      </c>
      <c r="R246" s="153" t="s">
        <v>1360</v>
      </c>
      <c r="S246" s="153" t="s">
        <v>1360</v>
      </c>
      <c r="T246" s="153" t="s">
        <v>1360</v>
      </c>
      <c r="U246" s="169"/>
      <c r="V246" s="169"/>
      <c r="W246" s="153" t="s">
        <v>1437</v>
      </c>
      <c r="X246" s="169" t="s">
        <v>1437</v>
      </c>
      <c r="Y246" s="169"/>
      <c r="AA246" s="169"/>
      <c r="AB246" s="169"/>
      <c r="AC246" s="169"/>
      <c r="AD246" s="169"/>
      <c r="AE246" s="143">
        <f t="shared" si="13"/>
        <v>38</v>
      </c>
      <c r="AF246" s="143">
        <v>56</v>
      </c>
      <c r="AG246" s="137">
        <f t="shared" si="14"/>
        <v>18</v>
      </c>
      <c r="AH246" s="144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45"/>
    </row>
    <row r="247" ht="30" customHeight="1" spans="1:33">
      <c r="A247" s="164" t="s">
        <v>1438</v>
      </c>
      <c r="B247" s="153">
        <v>65</v>
      </c>
      <c r="C247" s="137" t="s">
        <v>1257</v>
      </c>
      <c r="D247" s="137" t="s">
        <v>1257</v>
      </c>
      <c r="E247" s="142" t="s">
        <v>1211</v>
      </c>
      <c r="F247" s="142" t="s">
        <v>1211</v>
      </c>
      <c r="G247" s="142" t="s">
        <v>1261</v>
      </c>
      <c r="H247" s="142" t="s">
        <v>1261</v>
      </c>
      <c r="I247" s="137" t="s">
        <v>1316</v>
      </c>
      <c r="J247" s="137" t="s">
        <v>1316</v>
      </c>
      <c r="K247" s="142" t="s">
        <v>1439</v>
      </c>
      <c r="L247" s="169" t="s">
        <v>1411</v>
      </c>
      <c r="M247" s="142" t="s">
        <v>1431</v>
      </c>
      <c r="N247" s="142" t="s">
        <v>1431</v>
      </c>
      <c r="P247" s="142" t="s">
        <v>1228</v>
      </c>
      <c r="Q247" s="169" t="s">
        <v>1440</v>
      </c>
      <c r="R247" s="169" t="s">
        <v>1440</v>
      </c>
      <c r="S247" s="142" t="s">
        <v>1266</v>
      </c>
      <c r="T247" s="142" t="s">
        <v>1266</v>
      </c>
      <c r="U247" s="153"/>
      <c r="V247" s="153"/>
      <c r="W247" s="169"/>
      <c r="X247" s="169"/>
      <c r="Y247" s="153"/>
      <c r="Z247" s="169"/>
      <c r="AA247" s="153"/>
      <c r="AB247" s="169"/>
      <c r="AC247" s="169"/>
      <c r="AD247" s="169"/>
      <c r="AE247" s="143">
        <f t="shared" si="13"/>
        <v>34</v>
      </c>
      <c r="AF247" s="143">
        <v>56</v>
      </c>
      <c r="AG247" s="137">
        <f t="shared" si="14"/>
        <v>22</v>
      </c>
    </row>
    <row r="248" ht="30" customHeight="1" spans="1:33">
      <c r="A248" s="164" t="s">
        <v>1441</v>
      </c>
      <c r="B248" s="153">
        <v>65</v>
      </c>
      <c r="C248" s="169" t="s">
        <v>1346</v>
      </c>
      <c r="D248" s="169" t="s">
        <v>1346</v>
      </c>
      <c r="E248" s="169" t="s">
        <v>1442</v>
      </c>
      <c r="F248" s="169" t="s">
        <v>1442</v>
      </c>
      <c r="G248" s="142" t="s">
        <v>1266</v>
      </c>
      <c r="H248" s="142" t="s">
        <v>1266</v>
      </c>
      <c r="I248" s="142" t="s">
        <v>1211</v>
      </c>
      <c r="J248" s="142" t="s">
        <v>1211</v>
      </c>
      <c r="K248" s="169"/>
      <c r="L248" s="169" t="s">
        <v>1342</v>
      </c>
      <c r="M248" s="142" t="s">
        <v>1394</v>
      </c>
      <c r="N248" s="142" t="s">
        <v>1394</v>
      </c>
      <c r="O248" s="169" t="s">
        <v>1212</v>
      </c>
      <c r="P248" s="153" t="s">
        <v>1177</v>
      </c>
      <c r="Q248" s="169"/>
      <c r="R248" s="169"/>
      <c r="S248" s="153" t="s">
        <v>1319</v>
      </c>
      <c r="T248" s="153" t="s">
        <v>1319</v>
      </c>
      <c r="U248" s="153"/>
      <c r="V248" s="153"/>
      <c r="W248" s="169"/>
      <c r="X248" s="169"/>
      <c r="Y248" s="169"/>
      <c r="Z248" s="169"/>
      <c r="AA248" s="169"/>
      <c r="AB248" s="169"/>
      <c r="AC248" s="169"/>
      <c r="AD248" s="169"/>
      <c r="AE248" s="143">
        <f t="shared" si="13"/>
        <v>30</v>
      </c>
      <c r="AF248" s="143">
        <v>56</v>
      </c>
      <c r="AG248" s="137">
        <f t="shared" si="14"/>
        <v>26</v>
      </c>
    </row>
    <row r="249" ht="30" customHeight="1" spans="1:33">
      <c r="A249" s="164" t="s">
        <v>1443</v>
      </c>
      <c r="B249" s="153">
        <v>65</v>
      </c>
      <c r="C249" s="137" t="s">
        <v>1338</v>
      </c>
      <c r="D249" s="169" t="s">
        <v>1398</v>
      </c>
      <c r="E249" s="169" t="s">
        <v>1217</v>
      </c>
      <c r="F249" s="169" t="s">
        <v>1217</v>
      </c>
      <c r="G249" s="137" t="s">
        <v>1260</v>
      </c>
      <c r="H249" s="153" t="s">
        <v>1260</v>
      </c>
      <c r="I249" s="169" t="s">
        <v>1307</v>
      </c>
      <c r="J249" s="169" t="s">
        <v>1307</v>
      </c>
      <c r="K249" s="169" t="s">
        <v>1252</v>
      </c>
      <c r="L249" s="169" t="s">
        <v>1252</v>
      </c>
      <c r="M249" s="169" t="s">
        <v>1442</v>
      </c>
      <c r="N249" s="169" t="s">
        <v>1442</v>
      </c>
      <c r="O249" s="153" t="s">
        <v>1411</v>
      </c>
      <c r="P249" s="169" t="s">
        <v>1291</v>
      </c>
      <c r="Q249" s="169"/>
      <c r="R249" s="169"/>
      <c r="S249" s="137" t="s">
        <v>1260</v>
      </c>
      <c r="T249" s="153" t="s">
        <v>1260</v>
      </c>
      <c r="U249" s="169"/>
      <c r="V249" s="169"/>
      <c r="W249" s="153"/>
      <c r="X249" s="153"/>
      <c r="Y249" s="169"/>
      <c r="Z249" s="169"/>
      <c r="AA249" s="153"/>
      <c r="AB249" s="153"/>
      <c r="AC249" s="169"/>
      <c r="AD249" s="169"/>
      <c r="AE249" s="143">
        <f t="shared" si="13"/>
        <v>32</v>
      </c>
      <c r="AF249" s="143">
        <v>56</v>
      </c>
      <c r="AG249" s="137">
        <f t="shared" si="14"/>
        <v>24</v>
      </c>
    </row>
    <row r="250" ht="30" customHeight="1" spans="1:33">
      <c r="A250" s="164" t="s">
        <v>1444</v>
      </c>
      <c r="B250" s="153">
        <v>65</v>
      </c>
      <c r="C250" s="142" t="s">
        <v>1431</v>
      </c>
      <c r="D250" s="142" t="s">
        <v>1431</v>
      </c>
      <c r="E250" s="142" t="s">
        <v>1324</v>
      </c>
      <c r="F250" s="142" t="s">
        <v>1324</v>
      </c>
      <c r="G250" s="169" t="s">
        <v>1406</v>
      </c>
      <c r="H250" s="169" t="s">
        <v>1406</v>
      </c>
      <c r="I250" s="169" t="s">
        <v>1442</v>
      </c>
      <c r="J250" s="169" t="s">
        <v>1442</v>
      </c>
      <c r="K250" s="169" t="s">
        <v>1210</v>
      </c>
      <c r="L250" s="169" t="s">
        <v>1210</v>
      </c>
      <c r="M250" s="169" t="s">
        <v>1340</v>
      </c>
      <c r="N250" s="169" t="s">
        <v>1340</v>
      </c>
      <c r="O250" s="142" t="s">
        <v>1266</v>
      </c>
      <c r="P250" s="142" t="s">
        <v>1266</v>
      </c>
      <c r="Q250" s="153"/>
      <c r="R250" s="153"/>
      <c r="S250" s="137" t="s">
        <v>1356</v>
      </c>
      <c r="T250" s="137" t="s">
        <v>1356</v>
      </c>
      <c r="U250" s="153"/>
      <c r="V250" s="153"/>
      <c r="W250" s="169"/>
      <c r="X250" s="169"/>
      <c r="Y250" s="169"/>
      <c r="Z250" s="169"/>
      <c r="AA250" s="153"/>
      <c r="AB250" s="169"/>
      <c r="AC250" s="169"/>
      <c r="AD250" s="169"/>
      <c r="AE250" s="143">
        <f t="shared" si="13"/>
        <v>32</v>
      </c>
      <c r="AF250" s="143">
        <v>56</v>
      </c>
      <c r="AG250" s="137">
        <f t="shared" si="14"/>
        <v>24</v>
      </c>
    </row>
    <row r="251" ht="30" customHeight="1" spans="1:33">
      <c r="A251" s="164" t="s">
        <v>1445</v>
      </c>
      <c r="B251" s="153">
        <v>65</v>
      </c>
      <c r="C251" s="169" t="s">
        <v>1179</v>
      </c>
      <c r="D251" s="169" t="s">
        <v>1179</v>
      </c>
      <c r="E251" s="142" t="s">
        <v>1218</v>
      </c>
      <c r="F251" s="142" t="s">
        <v>1218</v>
      </c>
      <c r="G251" s="137" t="s">
        <v>1186</v>
      </c>
      <c r="H251" s="169" t="s">
        <v>1186</v>
      </c>
      <c r="I251" s="153" t="s">
        <v>1187</v>
      </c>
      <c r="J251" s="153" t="s">
        <v>1187</v>
      </c>
      <c r="K251" s="169" t="s">
        <v>1227</v>
      </c>
      <c r="L251" s="169" t="s">
        <v>1227</v>
      </c>
      <c r="M251" s="153" t="s">
        <v>1178</v>
      </c>
      <c r="N251" s="153" t="s">
        <v>1178</v>
      </c>
      <c r="O251" s="169" t="s">
        <v>1179</v>
      </c>
      <c r="P251" s="169" t="s">
        <v>1179</v>
      </c>
      <c r="Q251" s="153"/>
      <c r="R251" s="153"/>
      <c r="S251" s="169" t="s">
        <v>1180</v>
      </c>
      <c r="T251" s="169" t="s">
        <v>1180</v>
      </c>
      <c r="U251" s="153"/>
      <c r="V251" s="153"/>
      <c r="W251" s="169"/>
      <c r="X251" s="169"/>
      <c r="Y251" s="169"/>
      <c r="Z251" s="169"/>
      <c r="AA251" s="169"/>
      <c r="AB251" s="169"/>
      <c r="AC251" s="169"/>
      <c r="AD251" s="169"/>
      <c r="AE251" s="143">
        <f t="shared" si="13"/>
        <v>32</v>
      </c>
      <c r="AF251" s="143">
        <v>56</v>
      </c>
      <c r="AG251" s="137">
        <f t="shared" si="14"/>
        <v>24</v>
      </c>
    </row>
    <row r="252" ht="30" customHeight="1" spans="1:33">
      <c r="A252" s="173" t="s">
        <v>1446</v>
      </c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69" t="s">
        <v>1447</v>
      </c>
      <c r="Z252" s="169"/>
      <c r="AA252" s="169"/>
      <c r="AB252" s="169"/>
      <c r="AC252" s="169"/>
      <c r="AD252" s="169"/>
      <c r="AE252" s="143">
        <f>SUM(AE224:AE251)</f>
        <v>950</v>
      </c>
      <c r="AF252" s="143">
        <v>56</v>
      </c>
      <c r="AG252" s="149">
        <f>SUM(AG224:AG251)</f>
        <v>562</v>
      </c>
    </row>
    <row r="253" ht="30" customHeight="1" spans="1:33">
      <c r="A253" s="164" t="s">
        <v>1448</v>
      </c>
      <c r="B253" s="153">
        <v>250</v>
      </c>
      <c r="C253" s="153" t="s">
        <v>1449</v>
      </c>
      <c r="D253" s="153" t="s">
        <v>1449</v>
      </c>
      <c r="E253" s="153" t="s">
        <v>1450</v>
      </c>
      <c r="F253" s="153" t="s">
        <v>1450</v>
      </c>
      <c r="G253" s="142" t="s">
        <v>1386</v>
      </c>
      <c r="H253" s="142" t="s">
        <v>1386</v>
      </c>
      <c r="I253" s="153" t="s">
        <v>1451</v>
      </c>
      <c r="J253" s="153" t="s">
        <v>1452</v>
      </c>
      <c r="K253" s="153" t="s">
        <v>1365</v>
      </c>
      <c r="L253" s="153" t="s">
        <v>1365</v>
      </c>
      <c r="M253" s="153" t="s">
        <v>1450</v>
      </c>
      <c r="N253" s="153" t="s">
        <v>1450</v>
      </c>
      <c r="O253" s="153" t="s">
        <v>1453</v>
      </c>
      <c r="P253" s="153" t="s">
        <v>1453</v>
      </c>
      <c r="Q253" s="153" t="s">
        <v>1449</v>
      </c>
      <c r="R253" s="153" t="s">
        <v>1449</v>
      </c>
      <c r="S253" s="153" t="s">
        <v>1454</v>
      </c>
      <c r="T253" s="153" t="s">
        <v>1454</v>
      </c>
      <c r="U253" s="153"/>
      <c r="V253" s="153"/>
      <c r="W253" s="169" t="s">
        <v>1454</v>
      </c>
      <c r="X253" s="169" t="s">
        <v>1454</v>
      </c>
      <c r="Y253" s="142" t="s">
        <v>1439</v>
      </c>
      <c r="Z253" s="142" t="s">
        <v>1439</v>
      </c>
      <c r="AA253" s="153" t="s">
        <v>1454</v>
      </c>
      <c r="AB253" s="153" t="s">
        <v>1454</v>
      </c>
      <c r="AC253" s="153" t="s">
        <v>1386</v>
      </c>
      <c r="AD253" s="153" t="s">
        <v>1386</v>
      </c>
      <c r="AE253" s="143">
        <f t="shared" ref="AE253:AE258" si="15">2*COUNTA(C253:AD253)</f>
        <v>52</v>
      </c>
      <c r="AF253" s="143">
        <v>56</v>
      </c>
      <c r="AG253" s="137">
        <f>AF253-AE253</f>
        <v>4</v>
      </c>
    </row>
    <row r="254" ht="30" customHeight="1" spans="1:33">
      <c r="A254" s="164" t="s">
        <v>1455</v>
      </c>
      <c r="B254" s="153">
        <v>250</v>
      </c>
      <c r="C254" s="153" t="s">
        <v>1456</v>
      </c>
      <c r="D254" s="153" t="s">
        <v>1456</v>
      </c>
      <c r="E254" s="142" t="s">
        <v>1453</v>
      </c>
      <c r="F254" s="153" t="s">
        <v>1453</v>
      </c>
      <c r="G254" s="153" t="s">
        <v>1456</v>
      </c>
      <c r="H254" s="153" t="s">
        <v>1456</v>
      </c>
      <c r="I254" s="169" t="s">
        <v>1457</v>
      </c>
      <c r="J254" s="169" t="s">
        <v>1451</v>
      </c>
      <c r="K254" s="153" t="s">
        <v>1456</v>
      </c>
      <c r="L254" s="153" t="s">
        <v>1456</v>
      </c>
      <c r="M254" s="153" t="s">
        <v>1452</v>
      </c>
      <c r="N254" s="153" t="s">
        <v>1452</v>
      </c>
      <c r="O254" s="153" t="s">
        <v>1456</v>
      </c>
      <c r="P254" s="153" t="s">
        <v>1456</v>
      </c>
      <c r="Q254" s="169" t="s">
        <v>1457</v>
      </c>
      <c r="R254" s="169" t="s">
        <v>1457</v>
      </c>
      <c r="S254" s="169" t="s">
        <v>1451</v>
      </c>
      <c r="T254" s="169" t="s">
        <v>1451</v>
      </c>
      <c r="U254" s="153"/>
      <c r="V254" s="153"/>
      <c r="W254" s="153" t="s">
        <v>1458</v>
      </c>
      <c r="X254" s="153" t="s">
        <v>1458</v>
      </c>
      <c r="Y254" s="153" t="s">
        <v>1244</v>
      </c>
      <c r="Z254" s="153" t="s">
        <v>1244</v>
      </c>
      <c r="AA254" s="169" t="s">
        <v>1458</v>
      </c>
      <c r="AB254" s="169" t="s">
        <v>1458</v>
      </c>
      <c r="AC254" s="153" t="s">
        <v>1244</v>
      </c>
      <c r="AD254" s="153" t="s">
        <v>1244</v>
      </c>
      <c r="AE254" s="143">
        <f t="shared" si="15"/>
        <v>52</v>
      </c>
      <c r="AF254" s="143">
        <v>56</v>
      </c>
      <c r="AG254" s="137">
        <f>AF254-AE254</f>
        <v>4</v>
      </c>
    </row>
    <row r="255" ht="30" customHeight="1" spans="1:32">
      <c r="A255" s="164" t="s">
        <v>1459</v>
      </c>
      <c r="B255" s="153"/>
      <c r="C255" s="153"/>
      <c r="D255" s="153"/>
      <c r="F255" s="153"/>
      <c r="G255" s="153"/>
      <c r="H255" s="153"/>
      <c r="I255" s="169"/>
      <c r="J255" s="169"/>
      <c r="K255" s="153"/>
      <c r="L255" s="153"/>
      <c r="M255" s="153"/>
      <c r="N255" s="153"/>
      <c r="O255" s="153" t="s">
        <v>1458</v>
      </c>
      <c r="P255" s="153"/>
      <c r="Q255" s="169"/>
      <c r="R255" s="169"/>
      <c r="S255" s="169"/>
      <c r="T255" s="169"/>
      <c r="U255" s="153"/>
      <c r="V255" s="153"/>
      <c r="W255" s="153"/>
      <c r="X255" s="153"/>
      <c r="Y255" s="153"/>
      <c r="Z255" s="153"/>
      <c r="AA255" s="169"/>
      <c r="AB255" s="169"/>
      <c r="AC255" s="153"/>
      <c r="AD255" s="153"/>
      <c r="AE255" s="143">
        <f t="shared" si="15"/>
        <v>2</v>
      </c>
      <c r="AF255" s="143">
        <v>56</v>
      </c>
    </row>
    <row r="256" ht="30" customHeight="1" spans="1:33">
      <c r="A256" s="164" t="s">
        <v>1460</v>
      </c>
      <c r="B256" s="153">
        <v>250</v>
      </c>
      <c r="C256" s="170" t="s">
        <v>1197</v>
      </c>
      <c r="D256" s="155" t="s">
        <v>1197</v>
      </c>
      <c r="E256" s="142" t="s">
        <v>1461</v>
      </c>
      <c r="F256" s="142" t="s">
        <v>1461</v>
      </c>
      <c r="G256" s="137" t="s">
        <v>1343</v>
      </c>
      <c r="H256" s="137" t="s">
        <v>1343</v>
      </c>
      <c r="I256" s="153" t="s">
        <v>1449</v>
      </c>
      <c r="J256" s="153" t="s">
        <v>1449</v>
      </c>
      <c r="K256" s="153" t="s">
        <v>1462</v>
      </c>
      <c r="L256" s="153" t="s">
        <v>1462</v>
      </c>
      <c r="M256" s="142" t="s">
        <v>1461</v>
      </c>
      <c r="N256" s="142" t="s">
        <v>1461</v>
      </c>
      <c r="O256" s="153" t="s">
        <v>1462</v>
      </c>
      <c r="P256" s="153" t="s">
        <v>1450</v>
      </c>
      <c r="Q256" s="142" t="s">
        <v>1343</v>
      </c>
      <c r="R256" s="142" t="s">
        <v>1461</v>
      </c>
      <c r="S256" s="153" t="s">
        <v>1452</v>
      </c>
      <c r="T256" s="153" t="s">
        <v>1228</v>
      </c>
      <c r="U256" s="169"/>
      <c r="W256" s="169" t="s">
        <v>1463</v>
      </c>
      <c r="X256" s="169" t="s">
        <v>1463</v>
      </c>
      <c r="Y256" s="169" t="s">
        <v>1184</v>
      </c>
      <c r="Z256" s="169" t="s">
        <v>1184</v>
      </c>
      <c r="AA256" s="153" t="s">
        <v>1451</v>
      </c>
      <c r="AB256" s="153" t="s">
        <v>1451</v>
      </c>
      <c r="AC256" s="169"/>
      <c r="AD256" s="169"/>
      <c r="AE256" s="143">
        <f t="shared" si="15"/>
        <v>48</v>
      </c>
      <c r="AF256" s="143">
        <v>56</v>
      </c>
      <c r="AG256" s="137">
        <f>AF256-AE256</f>
        <v>8</v>
      </c>
    </row>
    <row r="257" ht="30" customHeight="1" spans="1:32">
      <c r="A257" s="164" t="s">
        <v>1464</v>
      </c>
      <c r="B257" s="153"/>
      <c r="D257" s="153"/>
      <c r="E257" s="153"/>
      <c r="F257" s="153"/>
      <c r="G257" s="153"/>
      <c r="H257" s="153"/>
      <c r="K257" s="153"/>
      <c r="L257" s="153"/>
      <c r="O257" s="153" t="s">
        <v>1450</v>
      </c>
      <c r="P257" s="137"/>
      <c r="Q257" s="169"/>
      <c r="R257" s="169"/>
      <c r="S257" s="153"/>
      <c r="T257" s="153"/>
      <c r="U257" s="169"/>
      <c r="W257" s="169"/>
      <c r="X257" s="169"/>
      <c r="Y257" s="153"/>
      <c r="Z257" s="153"/>
      <c r="AA257" s="153"/>
      <c r="AB257" s="153"/>
      <c r="AC257" s="169"/>
      <c r="AD257" s="169"/>
      <c r="AE257" s="143">
        <f t="shared" si="15"/>
        <v>2</v>
      </c>
      <c r="AF257" s="143">
        <v>56</v>
      </c>
    </row>
    <row r="258" ht="30" customHeight="1" spans="1:33">
      <c r="A258" s="164" t="s">
        <v>1465</v>
      </c>
      <c r="B258" s="153">
        <v>250</v>
      </c>
      <c r="C258" s="153" t="s">
        <v>1462</v>
      </c>
      <c r="D258" s="153" t="s">
        <v>1462</v>
      </c>
      <c r="E258" s="169" t="s">
        <v>1463</v>
      </c>
      <c r="F258" s="169" t="s">
        <v>1463</v>
      </c>
      <c r="G258" s="169" t="s">
        <v>1450</v>
      </c>
      <c r="H258" s="169" t="s">
        <v>1450</v>
      </c>
      <c r="I258" s="153" t="s">
        <v>1466</v>
      </c>
      <c r="J258" s="153" t="s">
        <v>1466</v>
      </c>
      <c r="K258" s="153" t="s">
        <v>1449</v>
      </c>
      <c r="L258" s="153" t="s">
        <v>1449</v>
      </c>
      <c r="M258" s="169" t="s">
        <v>1466</v>
      </c>
      <c r="N258" s="169" t="s">
        <v>1466</v>
      </c>
      <c r="O258" s="169" t="s">
        <v>1451</v>
      </c>
      <c r="P258" s="169" t="s">
        <v>1451</v>
      </c>
      <c r="Q258" s="169" t="s">
        <v>1466</v>
      </c>
      <c r="R258" s="169" t="s">
        <v>1237</v>
      </c>
      <c r="S258" s="137" t="s">
        <v>1343</v>
      </c>
      <c r="T258" s="137" t="s">
        <v>1343</v>
      </c>
      <c r="U258" s="153"/>
      <c r="V258" s="153"/>
      <c r="W258" s="153"/>
      <c r="X258" s="153"/>
      <c r="Y258" s="153"/>
      <c r="Z258" s="169"/>
      <c r="AA258" s="169"/>
      <c r="AB258" s="169"/>
      <c r="AC258" s="153"/>
      <c r="AD258" s="153"/>
      <c r="AE258" s="143">
        <f t="shared" si="15"/>
        <v>36</v>
      </c>
      <c r="AF258" s="143">
        <v>56</v>
      </c>
      <c r="AG258" s="137">
        <f>AF258-AE258</f>
        <v>20</v>
      </c>
    </row>
    <row r="259" ht="30" customHeight="1" spans="1:34">
      <c r="A259" s="173" t="s">
        <v>1467</v>
      </c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69" t="s">
        <v>1468</v>
      </c>
      <c r="Z259" s="169"/>
      <c r="AA259" s="169"/>
      <c r="AB259" s="169"/>
      <c r="AC259" s="169"/>
      <c r="AD259" s="169"/>
      <c r="AE259" s="143">
        <f>SUM(AE253:AE258)</f>
        <v>192</v>
      </c>
      <c r="AF259" s="143">
        <v>56</v>
      </c>
      <c r="AG259" s="137">
        <f>SUM(AG253:AG258)</f>
        <v>36</v>
      </c>
      <c r="AH259" s="181"/>
    </row>
    <row r="260" ht="30" customHeight="1" spans="1:33">
      <c r="A260" s="164" t="s">
        <v>1469</v>
      </c>
      <c r="B260" s="153"/>
      <c r="C260" s="169" t="s">
        <v>1470</v>
      </c>
      <c r="D260" s="169" t="s">
        <v>1470</v>
      </c>
      <c r="E260" s="169" t="s">
        <v>1470</v>
      </c>
      <c r="F260" s="169" t="s">
        <v>1470</v>
      </c>
      <c r="G260" s="169" t="s">
        <v>1471</v>
      </c>
      <c r="H260" s="169" t="s">
        <v>1471</v>
      </c>
      <c r="I260" s="169" t="s">
        <v>1471</v>
      </c>
      <c r="J260" s="169" t="s">
        <v>1471</v>
      </c>
      <c r="K260" s="169" t="s">
        <v>1471</v>
      </c>
      <c r="L260" s="169" t="s">
        <v>1471</v>
      </c>
      <c r="M260" s="169" t="s">
        <v>1471</v>
      </c>
      <c r="N260" s="169" t="s">
        <v>1471</v>
      </c>
      <c r="O260" s="169" t="s">
        <v>1472</v>
      </c>
      <c r="P260" s="169" t="s">
        <v>1472</v>
      </c>
      <c r="Q260" s="142" t="s">
        <v>1473</v>
      </c>
      <c r="R260" s="142" t="s">
        <v>1473</v>
      </c>
      <c r="S260" s="169" t="s">
        <v>1474</v>
      </c>
      <c r="T260" s="169" t="s">
        <v>1474</v>
      </c>
      <c r="U260" s="169"/>
      <c r="V260" s="169"/>
      <c r="W260" s="169" t="s">
        <v>1277</v>
      </c>
      <c r="X260" s="169" t="s">
        <v>1277</v>
      </c>
      <c r="Y260" s="169" t="s">
        <v>1470</v>
      </c>
      <c r="Z260" s="169" t="s">
        <v>1470</v>
      </c>
      <c r="AA260" s="142" t="s">
        <v>1475</v>
      </c>
      <c r="AB260" s="153" t="s">
        <v>1475</v>
      </c>
      <c r="AC260" s="142" t="s">
        <v>1475</v>
      </c>
      <c r="AD260" s="153" t="s">
        <v>1475</v>
      </c>
      <c r="AE260" s="143">
        <f>2*COUNTA(C260:AD260)</f>
        <v>52</v>
      </c>
      <c r="AF260" s="143">
        <v>56</v>
      </c>
      <c r="AG260" s="137">
        <f t="shared" ref="AG259:AG281" si="16">AF260-AE260</f>
        <v>4</v>
      </c>
    </row>
    <row r="261" ht="30" customHeight="1" spans="1:33">
      <c r="A261" s="164" t="s">
        <v>1476</v>
      </c>
      <c r="B261" s="153"/>
      <c r="C261" s="169" t="s">
        <v>1472</v>
      </c>
      <c r="D261" s="169" t="s">
        <v>1472</v>
      </c>
      <c r="E261" s="142" t="s">
        <v>1477</v>
      </c>
      <c r="F261" s="169" t="s">
        <v>1477</v>
      </c>
      <c r="G261" s="169" t="s">
        <v>1277</v>
      </c>
      <c r="H261" s="169" t="s">
        <v>1277</v>
      </c>
      <c r="I261" s="169" t="s">
        <v>1200</v>
      </c>
      <c r="J261" s="169" t="s">
        <v>1200</v>
      </c>
      <c r="K261" s="169" t="s">
        <v>1472</v>
      </c>
      <c r="L261" s="169" t="s">
        <v>1472</v>
      </c>
      <c r="M261" s="169" t="s">
        <v>1478</v>
      </c>
      <c r="N261" s="169" t="s">
        <v>1478</v>
      </c>
      <c r="O261" s="169" t="s">
        <v>1479</v>
      </c>
      <c r="P261" s="169" t="s">
        <v>1479</v>
      </c>
      <c r="Q261" s="169" t="s">
        <v>1474</v>
      </c>
      <c r="R261" s="169" t="s">
        <v>1474</v>
      </c>
      <c r="S261" s="169" t="s">
        <v>1472</v>
      </c>
      <c r="T261" s="169" t="s">
        <v>1472</v>
      </c>
      <c r="U261" s="169"/>
      <c r="V261" s="169"/>
      <c r="W261" s="169" t="s">
        <v>1480</v>
      </c>
      <c r="X261" s="169" t="s">
        <v>1480</v>
      </c>
      <c r="Y261" s="169" t="s">
        <v>1480</v>
      </c>
      <c r="Z261" s="169"/>
      <c r="AB261" s="169"/>
      <c r="AC261" s="169"/>
      <c r="AD261" s="169"/>
      <c r="AE261" s="143">
        <f>2*COUNTA(C261:AD261)</f>
        <v>42</v>
      </c>
      <c r="AF261" s="143">
        <v>56</v>
      </c>
      <c r="AG261" s="137">
        <f t="shared" si="16"/>
        <v>14</v>
      </c>
    </row>
    <row r="262" ht="30" customHeight="1" spans="1:33">
      <c r="A262" s="164" t="s">
        <v>1481</v>
      </c>
      <c r="B262" s="153"/>
      <c r="C262" s="169"/>
      <c r="D262" s="169"/>
      <c r="E262" s="169" t="s">
        <v>1200</v>
      </c>
      <c r="F262" s="169" t="s">
        <v>1200</v>
      </c>
      <c r="G262" s="142" t="s">
        <v>1482</v>
      </c>
      <c r="H262" s="169" t="s">
        <v>1482</v>
      </c>
      <c r="I262" s="137" t="s">
        <v>1477</v>
      </c>
      <c r="J262" s="137" t="s">
        <v>1477</v>
      </c>
      <c r="O262" s="169"/>
      <c r="P262" s="169"/>
      <c r="R262" s="169" t="s">
        <v>1200</v>
      </c>
      <c r="U262" s="153"/>
      <c r="V262" s="153"/>
      <c r="W262" s="142" t="s">
        <v>1483</v>
      </c>
      <c r="X262" s="142" t="s">
        <v>1483</v>
      </c>
      <c r="Y262" s="153"/>
      <c r="Z262" s="153"/>
      <c r="AA262" s="169"/>
      <c r="AB262" s="169"/>
      <c r="AC262" s="169"/>
      <c r="AD262" s="169"/>
      <c r="AE262" s="143">
        <f>2*COUNTA(C262:AD262)</f>
        <v>18</v>
      </c>
      <c r="AF262" s="143">
        <v>56</v>
      </c>
      <c r="AG262" s="137">
        <f t="shared" si="16"/>
        <v>38</v>
      </c>
    </row>
    <row r="263" ht="30" customHeight="1" spans="1:33">
      <c r="A263" s="173" t="s">
        <v>1484</v>
      </c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69" t="s">
        <v>1485</v>
      </c>
      <c r="Z263" s="169"/>
      <c r="AA263" s="169"/>
      <c r="AB263" s="169"/>
      <c r="AC263" s="169"/>
      <c r="AD263" s="169"/>
      <c r="AE263" s="143">
        <f>SUM(AE260:AE262)</f>
        <v>112</v>
      </c>
      <c r="AF263" s="143">
        <v>56</v>
      </c>
      <c r="AG263" s="137">
        <f>SUM(AG260:AG262)</f>
        <v>56</v>
      </c>
    </row>
    <row r="264" ht="30" customHeight="1" spans="1:33">
      <c r="A264" s="164" t="s">
        <v>1486</v>
      </c>
      <c r="B264" s="153" t="s">
        <v>1487</v>
      </c>
      <c r="C264" s="153"/>
      <c r="D264" s="153"/>
      <c r="E264" s="153" t="s">
        <v>1267</v>
      </c>
      <c r="F264" s="153"/>
      <c r="G264" s="153"/>
      <c r="H264" s="153"/>
      <c r="I264" s="153"/>
      <c r="J264" s="153"/>
      <c r="K264" s="169"/>
      <c r="L264" s="169"/>
      <c r="M264" s="153"/>
      <c r="N264" s="169"/>
      <c r="O264" s="169"/>
      <c r="P264" s="169"/>
      <c r="Q264" s="153"/>
      <c r="R264" s="153"/>
      <c r="S264" s="153"/>
      <c r="T264" s="153"/>
      <c r="U264" s="153"/>
      <c r="V264" s="153"/>
      <c r="W264" s="169"/>
      <c r="X264" s="169"/>
      <c r="Y264" s="169"/>
      <c r="Z264" s="169"/>
      <c r="AA264" s="169"/>
      <c r="AB264" s="169"/>
      <c r="AC264" s="169"/>
      <c r="AD264" s="169"/>
      <c r="AE264" s="143">
        <f>2*COUNTA(C264:AD264)</f>
        <v>2</v>
      </c>
      <c r="AF264" s="143">
        <v>56</v>
      </c>
      <c r="AG264" s="137">
        <f t="shared" si="16"/>
        <v>54</v>
      </c>
    </row>
    <row r="265" ht="30" customHeight="1" spans="1:33">
      <c r="A265" s="164" t="s">
        <v>1488</v>
      </c>
      <c r="B265" s="153"/>
      <c r="C265" s="153"/>
      <c r="D265" s="153"/>
      <c r="E265" s="153"/>
      <c r="F265" s="153"/>
      <c r="G265" s="153"/>
      <c r="H265" s="153"/>
      <c r="I265" s="169"/>
      <c r="J265" s="169"/>
      <c r="K265" s="153"/>
      <c r="L265" s="153"/>
      <c r="M265" s="153"/>
      <c r="N265" s="153"/>
      <c r="O265" s="169"/>
      <c r="P265" s="169"/>
      <c r="Q265" s="153"/>
      <c r="R265" s="153"/>
      <c r="S265" s="153"/>
      <c r="T265" s="153"/>
      <c r="U265" s="153"/>
      <c r="V265" s="153"/>
      <c r="W265" s="169"/>
      <c r="X265" s="169"/>
      <c r="Y265" s="169"/>
      <c r="Z265" s="169"/>
      <c r="AA265" s="153"/>
      <c r="AB265" s="153"/>
      <c r="AC265" s="169"/>
      <c r="AD265" s="153"/>
      <c r="AE265" s="143">
        <f t="shared" ref="AE265:AE301" si="17">2*COUNTA(C265:AD265)</f>
        <v>0</v>
      </c>
      <c r="AF265" s="143">
        <v>56</v>
      </c>
      <c r="AG265" s="137">
        <f t="shared" si="16"/>
        <v>56</v>
      </c>
    </row>
    <row r="266" ht="30" customHeight="1" spans="1:33">
      <c r="A266" s="164" t="s">
        <v>1489</v>
      </c>
      <c r="B266" s="153" t="s">
        <v>1490</v>
      </c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69"/>
      <c r="N266" s="153"/>
      <c r="O266" s="153"/>
      <c r="P266" s="153"/>
      <c r="Q266" s="153"/>
      <c r="R266" s="153"/>
      <c r="S266" s="153"/>
      <c r="T266" s="153"/>
      <c r="U266" s="153"/>
      <c r="V266" s="153"/>
      <c r="W266" s="169"/>
      <c r="X266" s="169"/>
      <c r="Y266" s="169"/>
      <c r="Z266" s="169"/>
      <c r="AA266" s="153"/>
      <c r="AB266" s="153"/>
      <c r="AC266" s="153"/>
      <c r="AD266" s="153"/>
      <c r="AE266" s="143">
        <f t="shared" si="17"/>
        <v>0</v>
      </c>
      <c r="AF266" s="143">
        <v>56</v>
      </c>
      <c r="AG266" s="137">
        <f t="shared" si="16"/>
        <v>56</v>
      </c>
    </row>
    <row r="267" ht="30" customHeight="1" spans="1:33">
      <c r="A267" s="164" t="s">
        <v>1491</v>
      </c>
      <c r="B267" s="153" t="s">
        <v>1490</v>
      </c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69"/>
      <c r="X267" s="169"/>
      <c r="Y267" s="169"/>
      <c r="Z267" s="169"/>
      <c r="AA267" s="153"/>
      <c r="AB267" s="153"/>
      <c r="AC267" s="153"/>
      <c r="AD267" s="153"/>
      <c r="AE267" s="143">
        <f t="shared" si="17"/>
        <v>0</v>
      </c>
      <c r="AF267" s="143">
        <v>56</v>
      </c>
      <c r="AG267" s="137">
        <f t="shared" si="16"/>
        <v>56</v>
      </c>
    </row>
    <row r="268" ht="30" customHeight="1" spans="1:33">
      <c r="A268" s="164" t="s">
        <v>1492</v>
      </c>
      <c r="B268" s="153" t="s">
        <v>1490</v>
      </c>
      <c r="C268" s="153"/>
      <c r="D268" s="153"/>
      <c r="E268" s="153"/>
      <c r="F268" s="153"/>
      <c r="G268" s="153"/>
      <c r="H268" s="153"/>
      <c r="I268" s="153"/>
      <c r="J268" s="153"/>
      <c r="K268" s="169"/>
      <c r="L268" s="169"/>
      <c r="M268" s="169"/>
      <c r="N268" s="169"/>
      <c r="O268" s="169"/>
      <c r="P268" s="169"/>
      <c r="Q268" s="169"/>
      <c r="R268" s="169"/>
      <c r="S268" s="153"/>
      <c r="T268" s="153"/>
      <c r="U268" s="153"/>
      <c r="V268" s="153"/>
      <c r="W268" s="169"/>
      <c r="X268" s="169"/>
      <c r="Y268" s="169"/>
      <c r="Z268" s="169"/>
      <c r="AA268" s="153"/>
      <c r="AB268" s="153"/>
      <c r="AC268" s="153"/>
      <c r="AD268" s="153"/>
      <c r="AE268" s="143">
        <f t="shared" si="17"/>
        <v>0</v>
      </c>
      <c r="AF268" s="143">
        <v>56</v>
      </c>
      <c r="AG268" s="137">
        <f t="shared" si="16"/>
        <v>56</v>
      </c>
    </row>
    <row r="269" ht="30" customHeight="1" spans="1:33">
      <c r="A269" s="164" t="s">
        <v>1493</v>
      </c>
      <c r="B269" s="153" t="s">
        <v>1490</v>
      </c>
      <c r="C269" s="169"/>
      <c r="D269" s="169"/>
      <c r="E269" s="169"/>
      <c r="F269" s="153"/>
      <c r="G269" s="153"/>
      <c r="H269" s="153"/>
      <c r="I269" s="169"/>
      <c r="J269" s="169"/>
      <c r="K269" s="153"/>
      <c r="L269" s="153"/>
      <c r="M269" s="153"/>
      <c r="N269" s="153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53"/>
      <c r="AB269" s="153"/>
      <c r="AC269" s="153"/>
      <c r="AD269" s="153"/>
      <c r="AE269" s="143">
        <f t="shared" si="17"/>
        <v>0</v>
      </c>
      <c r="AF269" s="143">
        <v>56</v>
      </c>
      <c r="AG269" s="137">
        <f t="shared" si="16"/>
        <v>56</v>
      </c>
    </row>
    <row r="270" ht="30" customHeight="1" spans="1:33">
      <c r="A270" s="164" t="s">
        <v>1494</v>
      </c>
      <c r="B270" s="153" t="s">
        <v>1490</v>
      </c>
      <c r="C270" s="169"/>
      <c r="D270" s="169"/>
      <c r="E270" s="169"/>
      <c r="F270" s="137"/>
      <c r="G270" s="153"/>
      <c r="H270" s="153"/>
      <c r="I270" s="169"/>
      <c r="J270" s="153"/>
      <c r="K270" s="169"/>
      <c r="L270" s="169"/>
      <c r="M270" s="169"/>
      <c r="N270" s="153"/>
      <c r="O270" s="153"/>
      <c r="P270" s="153"/>
      <c r="Q270" s="153"/>
      <c r="R270" s="153"/>
      <c r="S270" s="169"/>
      <c r="T270" s="169"/>
      <c r="U270" s="153"/>
      <c r="V270" s="153"/>
      <c r="W270" s="169"/>
      <c r="X270" s="169"/>
      <c r="Y270" s="169"/>
      <c r="Z270" s="153"/>
      <c r="AA270" s="153"/>
      <c r="AB270" s="153"/>
      <c r="AC270" s="153"/>
      <c r="AD270" s="153"/>
      <c r="AE270" s="143">
        <f t="shared" si="17"/>
        <v>0</v>
      </c>
      <c r="AF270" s="143">
        <v>56</v>
      </c>
      <c r="AG270" s="137">
        <f t="shared" si="16"/>
        <v>56</v>
      </c>
    </row>
    <row r="271" ht="30" customHeight="1" spans="1:33">
      <c r="A271" s="164" t="s">
        <v>1495</v>
      </c>
      <c r="B271" s="153" t="s">
        <v>1490</v>
      </c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 t="s">
        <v>1496</v>
      </c>
      <c r="N271" s="153"/>
      <c r="O271" s="153"/>
      <c r="P271" s="153"/>
      <c r="Q271" s="153"/>
      <c r="R271" s="153" t="s">
        <v>1496</v>
      </c>
      <c r="S271" s="153" t="s">
        <v>1496</v>
      </c>
      <c r="T271" s="153"/>
      <c r="V271" s="153"/>
      <c r="Y271" s="169"/>
      <c r="Z271" s="169"/>
      <c r="AC271" s="153"/>
      <c r="AD271" s="153"/>
      <c r="AE271" s="143">
        <f t="shared" si="17"/>
        <v>6</v>
      </c>
      <c r="AF271" s="143">
        <v>56</v>
      </c>
      <c r="AG271" s="137">
        <f t="shared" si="16"/>
        <v>50</v>
      </c>
    </row>
    <row r="272" ht="30" customHeight="1" spans="1:33">
      <c r="A272" s="164" t="s">
        <v>1497</v>
      </c>
      <c r="B272" s="153" t="s">
        <v>1490</v>
      </c>
      <c r="C272" s="169"/>
      <c r="D272" s="169" t="s">
        <v>1344</v>
      </c>
      <c r="E272" s="169"/>
      <c r="F272" s="169"/>
      <c r="G272" s="169"/>
      <c r="H272" s="169"/>
      <c r="I272" s="153"/>
      <c r="J272" s="153"/>
      <c r="K272" s="169" t="s">
        <v>1313</v>
      </c>
      <c r="L272" s="169" t="s">
        <v>1313</v>
      </c>
      <c r="M272" s="169" t="s">
        <v>1313</v>
      </c>
      <c r="O272" s="169"/>
      <c r="P272" s="169"/>
      <c r="Q272" s="169"/>
      <c r="R272" s="169"/>
      <c r="S272" s="169" t="s">
        <v>1313</v>
      </c>
      <c r="T272" s="169" t="s">
        <v>1313</v>
      </c>
      <c r="U272" s="169"/>
      <c r="V272" s="169"/>
      <c r="Y272" s="169"/>
      <c r="Z272" s="169"/>
      <c r="AA272" s="153"/>
      <c r="AB272" s="153"/>
      <c r="AC272" s="169"/>
      <c r="AD272" s="169"/>
      <c r="AE272" s="143">
        <f t="shared" si="17"/>
        <v>12</v>
      </c>
      <c r="AF272" s="143">
        <v>56</v>
      </c>
      <c r="AG272" s="137">
        <f t="shared" si="16"/>
        <v>44</v>
      </c>
    </row>
    <row r="273" ht="30" customHeight="1" spans="1:33">
      <c r="A273" s="164" t="s">
        <v>1498</v>
      </c>
      <c r="B273" s="153" t="s">
        <v>1490</v>
      </c>
      <c r="C273" s="169"/>
      <c r="D273" s="169"/>
      <c r="E273" s="169" t="s">
        <v>1499</v>
      </c>
      <c r="F273" s="169" t="s">
        <v>1499</v>
      </c>
      <c r="G273" s="169"/>
      <c r="H273" s="169"/>
      <c r="I273" s="169" t="s">
        <v>1499</v>
      </c>
      <c r="J273" s="169" t="s">
        <v>1499</v>
      </c>
      <c r="M273" s="169"/>
      <c r="N273" s="153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43">
        <f t="shared" si="17"/>
        <v>8</v>
      </c>
      <c r="AF273" s="143">
        <v>56</v>
      </c>
      <c r="AG273" s="137">
        <f t="shared" si="16"/>
        <v>48</v>
      </c>
    </row>
    <row r="274" ht="30" customHeight="1" spans="1:33">
      <c r="A274" s="164" t="s">
        <v>1500</v>
      </c>
      <c r="B274" s="153" t="s">
        <v>1501</v>
      </c>
      <c r="C274" s="153"/>
      <c r="D274" s="153" t="s">
        <v>1502</v>
      </c>
      <c r="E274" s="153" t="s">
        <v>1502</v>
      </c>
      <c r="F274" s="153" t="s">
        <v>1502</v>
      </c>
      <c r="G274" s="169"/>
      <c r="H274" s="169"/>
      <c r="I274" s="169"/>
      <c r="J274" s="169"/>
      <c r="K274" s="169"/>
      <c r="L274" s="169"/>
      <c r="M274" s="153"/>
      <c r="N274" s="153"/>
      <c r="O274" s="153"/>
      <c r="P274" s="169"/>
      <c r="Q274" s="169"/>
      <c r="R274" s="169"/>
      <c r="S274" s="153"/>
      <c r="T274" s="169"/>
      <c r="U274" s="169"/>
      <c r="V274" s="169"/>
      <c r="W274" s="169"/>
      <c r="X274" s="169"/>
      <c r="Y274" s="169"/>
      <c r="Z274" s="169"/>
      <c r="AA274" s="153"/>
      <c r="AB274" s="169"/>
      <c r="AC274" s="169"/>
      <c r="AD274" s="169"/>
      <c r="AE274" s="143">
        <f t="shared" si="17"/>
        <v>6</v>
      </c>
      <c r="AF274" s="143">
        <v>56</v>
      </c>
      <c r="AG274" s="137">
        <f t="shared" si="16"/>
        <v>50</v>
      </c>
    </row>
    <row r="275" ht="30" customHeight="1" spans="1:33">
      <c r="A275" s="164" t="s">
        <v>1503</v>
      </c>
      <c r="B275" s="153" t="s">
        <v>1504</v>
      </c>
      <c r="C275" s="169"/>
      <c r="D275" s="169"/>
      <c r="E275" s="169" t="s">
        <v>1505</v>
      </c>
      <c r="F275" s="142" t="s">
        <v>1505</v>
      </c>
      <c r="G275" s="169"/>
      <c r="H275" s="169" t="s">
        <v>1506</v>
      </c>
      <c r="I275" s="169" t="s">
        <v>1506</v>
      </c>
      <c r="J275" s="169" t="s">
        <v>1506</v>
      </c>
      <c r="K275" s="169" t="s">
        <v>1506</v>
      </c>
      <c r="L275" s="169" t="s">
        <v>1506</v>
      </c>
      <c r="M275" s="142" t="s">
        <v>1505</v>
      </c>
      <c r="N275" s="142" t="s">
        <v>1505</v>
      </c>
      <c r="O275" s="169"/>
      <c r="P275" s="169"/>
      <c r="Q275" s="169" t="s">
        <v>1505</v>
      </c>
      <c r="R275" s="142" t="s">
        <v>1505</v>
      </c>
      <c r="S275" s="169"/>
      <c r="T275" s="169"/>
      <c r="U275" s="153"/>
      <c r="V275" s="153"/>
      <c r="W275" s="153" t="s">
        <v>1506</v>
      </c>
      <c r="X275" s="153" t="s">
        <v>1506</v>
      </c>
      <c r="Y275" s="169"/>
      <c r="Z275" s="169"/>
      <c r="AA275" s="153"/>
      <c r="AB275" s="153"/>
      <c r="AC275" s="153"/>
      <c r="AD275" s="153"/>
      <c r="AE275" s="143">
        <f t="shared" si="17"/>
        <v>26</v>
      </c>
      <c r="AF275" s="143">
        <v>56</v>
      </c>
      <c r="AG275" s="137">
        <f t="shared" si="16"/>
        <v>30</v>
      </c>
    </row>
    <row r="276" ht="30" customHeight="1" spans="1:33">
      <c r="A276" s="164" t="s">
        <v>1507</v>
      </c>
      <c r="B276" s="153" t="s">
        <v>1508</v>
      </c>
      <c r="C276" s="169"/>
      <c r="D276" s="153"/>
      <c r="E276" s="169"/>
      <c r="F276" s="153"/>
      <c r="G276" s="153"/>
      <c r="H276" s="153"/>
      <c r="I276" s="153"/>
      <c r="J276" s="153"/>
      <c r="K276" s="153"/>
      <c r="L276" s="153"/>
      <c r="M276" s="153" t="s">
        <v>1233</v>
      </c>
      <c r="N276" s="153" t="s">
        <v>1233</v>
      </c>
      <c r="O276" s="169"/>
      <c r="P276" s="153"/>
      <c r="Q276" s="169"/>
      <c r="R276" s="169"/>
      <c r="S276" s="153"/>
      <c r="T276" s="153"/>
      <c r="U276" s="169"/>
      <c r="V276" s="169"/>
      <c r="W276" s="169"/>
      <c r="X276" s="169"/>
      <c r="Y276" s="153"/>
      <c r="Z276" s="153"/>
      <c r="AA276" s="169"/>
      <c r="AB276" s="153"/>
      <c r="AC276" s="169"/>
      <c r="AD276" s="169"/>
      <c r="AE276" s="143">
        <f t="shared" si="17"/>
        <v>4</v>
      </c>
      <c r="AF276" s="143">
        <v>56</v>
      </c>
      <c r="AG276" s="137">
        <f t="shared" si="16"/>
        <v>52</v>
      </c>
    </row>
    <row r="277" ht="30" customHeight="1" spans="1:33">
      <c r="A277" s="164" t="s">
        <v>1509</v>
      </c>
      <c r="B277" s="153" t="s">
        <v>1504</v>
      </c>
      <c r="C277" s="153"/>
      <c r="D277" s="153"/>
      <c r="E277" s="153"/>
      <c r="F277" s="169"/>
      <c r="G277" s="153"/>
      <c r="H277" s="153"/>
      <c r="I277" s="153"/>
      <c r="J277" s="153"/>
      <c r="K277" s="153"/>
      <c r="L277" s="153"/>
      <c r="M277" s="153"/>
      <c r="N277" s="169"/>
      <c r="O277" s="153"/>
      <c r="P277" s="153"/>
      <c r="Q277" s="169"/>
      <c r="R277" s="169"/>
      <c r="S277" s="153"/>
      <c r="T277" s="153"/>
      <c r="U277" s="153"/>
      <c r="V277" s="153"/>
      <c r="W277" s="169"/>
      <c r="X277" s="169"/>
      <c r="Y277" s="169"/>
      <c r="Z277" s="169"/>
      <c r="AA277" s="153"/>
      <c r="AB277" s="153"/>
      <c r="AC277" s="169"/>
      <c r="AD277" s="169"/>
      <c r="AE277" s="143">
        <f t="shared" si="17"/>
        <v>0</v>
      </c>
      <c r="AF277" s="143">
        <v>56</v>
      </c>
      <c r="AG277" s="137">
        <f t="shared" ref="AG277:AG301" si="18">AF277-AE277</f>
        <v>56</v>
      </c>
    </row>
    <row r="278" ht="30" customHeight="1" spans="1:33">
      <c r="A278" s="164" t="s">
        <v>1510</v>
      </c>
      <c r="B278" s="153" t="s">
        <v>1490</v>
      </c>
      <c r="C278" s="153"/>
      <c r="D278" s="153"/>
      <c r="E278" s="153"/>
      <c r="F278" s="153"/>
      <c r="G278" s="153"/>
      <c r="H278" s="153"/>
      <c r="I278" s="169"/>
      <c r="J278" s="169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69"/>
      <c r="X278" s="169"/>
      <c r="Y278" s="169"/>
      <c r="Z278" s="169"/>
      <c r="AA278" s="153"/>
      <c r="AB278" s="153"/>
      <c r="AC278" s="153"/>
      <c r="AD278" s="153"/>
      <c r="AE278" s="143">
        <f t="shared" si="17"/>
        <v>0</v>
      </c>
      <c r="AF278" s="143">
        <v>56</v>
      </c>
      <c r="AG278" s="137">
        <f t="shared" si="18"/>
        <v>56</v>
      </c>
    </row>
    <row r="279" ht="30" customHeight="1" spans="1:33">
      <c r="A279" s="164" t="s">
        <v>1511</v>
      </c>
      <c r="B279" s="153"/>
      <c r="C279" s="169" t="s">
        <v>1387</v>
      </c>
      <c r="D279" s="169" t="s">
        <v>1387</v>
      </c>
      <c r="E279" s="153"/>
      <c r="F279" s="153"/>
      <c r="G279" s="169"/>
      <c r="H279" s="169"/>
      <c r="I279" s="153"/>
      <c r="J279" s="153"/>
      <c r="K279" s="169" t="s">
        <v>1387</v>
      </c>
      <c r="L279" s="169" t="s">
        <v>1387</v>
      </c>
      <c r="M279" s="153"/>
      <c r="N279" s="153"/>
      <c r="O279" s="153"/>
      <c r="P279" s="153"/>
      <c r="Q279" s="153"/>
      <c r="R279" s="153"/>
      <c r="S279" s="169"/>
      <c r="T279" s="169"/>
      <c r="U279" s="153"/>
      <c r="V279" s="153"/>
      <c r="W279" s="169"/>
      <c r="X279" s="169"/>
      <c r="Y279" s="169"/>
      <c r="Z279" s="169"/>
      <c r="AA279" s="153"/>
      <c r="AB279" s="153"/>
      <c r="AC279" s="169"/>
      <c r="AD279" s="169"/>
      <c r="AE279" s="143">
        <f t="shared" si="17"/>
        <v>8</v>
      </c>
      <c r="AF279" s="143">
        <v>56</v>
      </c>
      <c r="AG279" s="137">
        <f t="shared" si="18"/>
        <v>48</v>
      </c>
    </row>
    <row r="280" ht="30" customHeight="1" spans="1:33">
      <c r="A280" s="164" t="s">
        <v>1512</v>
      </c>
      <c r="B280" s="153" t="s">
        <v>1513</v>
      </c>
      <c r="C280" s="153"/>
      <c r="D280" s="169"/>
      <c r="G280" s="169"/>
      <c r="H280" s="169"/>
      <c r="I280" s="169"/>
      <c r="J280" s="169"/>
      <c r="K280" s="169"/>
      <c r="L280" s="169"/>
      <c r="M280" s="153"/>
      <c r="N280" s="153"/>
      <c r="R280" s="153"/>
      <c r="S280" s="169"/>
      <c r="T280" s="169"/>
      <c r="U280" s="153"/>
      <c r="V280" s="153"/>
      <c r="W280" s="169"/>
      <c r="X280" s="169"/>
      <c r="Y280" s="153"/>
      <c r="Z280" s="153"/>
      <c r="AA280" s="169"/>
      <c r="AB280" s="169"/>
      <c r="AC280" s="169"/>
      <c r="AD280" s="169"/>
      <c r="AE280" s="143">
        <f t="shared" si="17"/>
        <v>0</v>
      </c>
      <c r="AF280" s="143">
        <v>56</v>
      </c>
      <c r="AG280" s="137">
        <f t="shared" si="18"/>
        <v>56</v>
      </c>
    </row>
    <row r="281" ht="30" customHeight="1" spans="1:33">
      <c r="A281" s="164" t="s">
        <v>1514</v>
      </c>
      <c r="B281" s="153" t="s">
        <v>1513</v>
      </c>
      <c r="C281" s="169" t="s">
        <v>1515</v>
      </c>
      <c r="D281" s="169" t="s">
        <v>1515</v>
      </c>
      <c r="E281" s="169"/>
      <c r="F281" s="169"/>
      <c r="G281" s="169" t="s">
        <v>1516</v>
      </c>
      <c r="H281" s="169" t="s">
        <v>1516</v>
      </c>
      <c r="I281" s="169"/>
      <c r="J281" s="169"/>
      <c r="K281" s="169" t="s">
        <v>1200</v>
      </c>
      <c r="L281" s="169" t="s">
        <v>1200</v>
      </c>
      <c r="M281" s="169"/>
      <c r="N281" s="169"/>
      <c r="O281" s="169"/>
      <c r="P281" s="169"/>
      <c r="Q281" s="169"/>
      <c r="R281" s="169"/>
      <c r="S281" s="169" t="s">
        <v>1200</v>
      </c>
      <c r="T281" s="169" t="s">
        <v>1200</v>
      </c>
      <c r="U281" s="153"/>
      <c r="V281" s="153"/>
      <c r="W281" s="169"/>
      <c r="X281" s="169"/>
      <c r="AC281" s="169"/>
      <c r="AD281" s="169"/>
      <c r="AE281" s="143">
        <f t="shared" si="17"/>
        <v>16</v>
      </c>
      <c r="AF281" s="143">
        <v>56</v>
      </c>
      <c r="AG281" s="137">
        <f t="shared" si="18"/>
        <v>40</v>
      </c>
    </row>
    <row r="282" ht="30" customHeight="1" spans="1:33">
      <c r="A282" s="164" t="s">
        <v>1517</v>
      </c>
      <c r="B282" s="153" t="s">
        <v>1513</v>
      </c>
      <c r="C282" s="169"/>
      <c r="D282" s="169"/>
      <c r="E282" s="153"/>
      <c r="F282" s="153"/>
      <c r="G282" s="169"/>
      <c r="H282" s="169"/>
      <c r="I282" s="153"/>
      <c r="J282" s="153"/>
      <c r="K282" s="169"/>
      <c r="L282" s="169"/>
      <c r="M282" s="169"/>
      <c r="N282" s="169"/>
      <c r="O282" s="169"/>
      <c r="P282" s="169"/>
      <c r="Q282" s="169"/>
      <c r="R282" s="169"/>
      <c r="S282" s="153"/>
      <c r="T282" s="153"/>
      <c r="U282" s="153"/>
      <c r="V282" s="153"/>
      <c r="W282" s="169"/>
      <c r="X282" s="169"/>
      <c r="Y282" s="169"/>
      <c r="Z282" s="169"/>
      <c r="AA282" s="169"/>
      <c r="AB282" s="169"/>
      <c r="AC282" s="153"/>
      <c r="AD282" s="153"/>
      <c r="AE282" s="143">
        <f t="shared" si="17"/>
        <v>0</v>
      </c>
      <c r="AF282" s="143">
        <v>56</v>
      </c>
      <c r="AG282" s="137">
        <f t="shared" si="18"/>
        <v>56</v>
      </c>
    </row>
    <row r="283" ht="30" customHeight="1" spans="1:33">
      <c r="A283" s="164" t="s">
        <v>1518</v>
      </c>
      <c r="B283" s="153" t="s">
        <v>1513</v>
      </c>
      <c r="C283" s="169" t="s">
        <v>1482</v>
      </c>
      <c r="D283" s="169" t="s">
        <v>1482</v>
      </c>
      <c r="E283" s="169" t="s">
        <v>1440</v>
      </c>
      <c r="F283" s="169" t="s">
        <v>1440</v>
      </c>
      <c r="G283" s="169" t="s">
        <v>1196</v>
      </c>
      <c r="H283" s="169" t="s">
        <v>1196</v>
      </c>
      <c r="I283" s="169" t="s">
        <v>1196</v>
      </c>
      <c r="J283" s="169" t="s">
        <v>1196</v>
      </c>
      <c r="K283" s="169"/>
      <c r="L283" s="169"/>
      <c r="M283" s="153" t="s">
        <v>1475</v>
      </c>
      <c r="N283" s="153" t="s">
        <v>1475</v>
      </c>
      <c r="O283" s="169" t="s">
        <v>1196</v>
      </c>
      <c r="P283" s="169" t="s">
        <v>1196</v>
      </c>
      <c r="Q283" s="153"/>
      <c r="R283" s="153"/>
      <c r="S283" s="169" t="s">
        <v>1482</v>
      </c>
      <c r="T283" s="169" t="s">
        <v>1482</v>
      </c>
      <c r="U283" s="169"/>
      <c r="V283" s="169"/>
      <c r="W283" s="169" t="s">
        <v>1196</v>
      </c>
      <c r="X283" s="169" t="s">
        <v>1196</v>
      </c>
      <c r="Y283" s="169"/>
      <c r="Z283" s="153"/>
      <c r="AA283" s="169"/>
      <c r="AB283" s="169"/>
      <c r="AC283" s="153"/>
      <c r="AD283" s="153"/>
      <c r="AE283" s="143">
        <f t="shared" si="17"/>
        <v>32</v>
      </c>
      <c r="AF283" s="143">
        <v>56</v>
      </c>
      <c r="AG283" s="137">
        <f t="shared" si="18"/>
        <v>24</v>
      </c>
    </row>
    <row r="284" ht="30" customHeight="1" spans="1:33">
      <c r="A284" s="164" t="s">
        <v>1519</v>
      </c>
      <c r="B284" s="153" t="s">
        <v>1513</v>
      </c>
      <c r="C284" s="169"/>
      <c r="D284" s="169"/>
      <c r="E284" s="153"/>
      <c r="F284" s="153"/>
      <c r="G284" s="169" t="s">
        <v>1520</v>
      </c>
      <c r="H284" s="169" t="s">
        <v>1520</v>
      </c>
      <c r="I284" s="169"/>
      <c r="J284" s="169"/>
      <c r="K284" s="169"/>
      <c r="L284" s="169"/>
      <c r="M284" s="169"/>
      <c r="N284" s="169"/>
      <c r="O284" s="169"/>
      <c r="P284" s="169"/>
      <c r="Q284" s="153"/>
      <c r="R284" s="153"/>
      <c r="S284" s="153"/>
      <c r="U284" s="153"/>
      <c r="V284" s="153"/>
      <c r="W284" s="169"/>
      <c r="X284" s="169"/>
      <c r="Y284" s="153"/>
      <c r="Z284" s="153"/>
      <c r="AA284" s="169"/>
      <c r="AB284" s="169"/>
      <c r="AC284" s="153"/>
      <c r="AD284" s="153"/>
      <c r="AE284" s="143">
        <f t="shared" si="17"/>
        <v>4</v>
      </c>
      <c r="AF284" s="143">
        <v>56</v>
      </c>
      <c r="AG284" s="137">
        <f t="shared" si="18"/>
        <v>52</v>
      </c>
    </row>
    <row r="285" ht="30" customHeight="1" spans="1:33">
      <c r="A285" s="164" t="s">
        <v>1521</v>
      </c>
      <c r="B285" s="153" t="s">
        <v>1513</v>
      </c>
      <c r="C285" s="169" t="s">
        <v>1516</v>
      </c>
      <c r="D285" s="169" t="s">
        <v>1516</v>
      </c>
      <c r="E285" s="169" t="s">
        <v>1520</v>
      </c>
      <c r="F285" s="169" t="s">
        <v>1520</v>
      </c>
      <c r="G285" s="169"/>
      <c r="H285" s="169"/>
      <c r="I285" s="169"/>
      <c r="J285" s="169"/>
      <c r="K285" s="169"/>
      <c r="L285" s="169"/>
      <c r="M285" s="169" t="s">
        <v>1477</v>
      </c>
      <c r="N285" s="169"/>
      <c r="O285" s="153"/>
      <c r="P285" s="153"/>
      <c r="Q285" s="153" t="s">
        <v>1361</v>
      </c>
      <c r="R285" s="153" t="s">
        <v>1361</v>
      </c>
      <c r="S285" s="153" t="s">
        <v>1361</v>
      </c>
      <c r="T285" s="153" t="s">
        <v>1361</v>
      </c>
      <c r="U285" s="153"/>
      <c r="V285" s="153"/>
      <c r="W285" s="169"/>
      <c r="X285" s="169"/>
      <c r="Y285" s="169"/>
      <c r="Z285" s="169"/>
      <c r="AA285" s="169"/>
      <c r="AB285" s="169"/>
      <c r="AC285" s="169"/>
      <c r="AD285" s="169"/>
      <c r="AE285" s="143">
        <f t="shared" si="17"/>
        <v>18</v>
      </c>
      <c r="AF285" s="143">
        <v>56</v>
      </c>
      <c r="AG285" s="137">
        <f t="shared" si="18"/>
        <v>38</v>
      </c>
    </row>
    <row r="286" ht="30" customHeight="1" spans="1:33">
      <c r="A286" s="164" t="s">
        <v>1522</v>
      </c>
      <c r="B286" s="153" t="s">
        <v>1504</v>
      </c>
      <c r="C286" s="153"/>
      <c r="D286" s="153"/>
      <c r="E286" s="169"/>
      <c r="F286" s="153"/>
      <c r="G286" s="153"/>
      <c r="H286" s="153"/>
      <c r="I286" s="169"/>
      <c r="J286" s="153"/>
      <c r="K286" s="169"/>
      <c r="L286" s="169"/>
      <c r="M286" s="153"/>
      <c r="N286" s="153"/>
      <c r="O286" s="153"/>
      <c r="P286" s="153"/>
      <c r="Q286" s="153"/>
      <c r="R286" s="153"/>
      <c r="S286" s="169"/>
      <c r="T286" s="169"/>
      <c r="U286" s="169"/>
      <c r="V286" s="169"/>
      <c r="W286" s="169"/>
      <c r="X286" s="169"/>
      <c r="Y286" s="169"/>
      <c r="Z286" s="169"/>
      <c r="AA286" s="153"/>
      <c r="AB286" s="153"/>
      <c r="AC286" s="153"/>
      <c r="AD286" s="153"/>
      <c r="AE286" s="143">
        <f t="shared" si="17"/>
        <v>0</v>
      </c>
      <c r="AF286" s="143">
        <v>56</v>
      </c>
      <c r="AG286" s="137">
        <f t="shared" si="18"/>
        <v>56</v>
      </c>
    </row>
    <row r="287" ht="30" customHeight="1" spans="1:33">
      <c r="A287" s="164" t="s">
        <v>1523</v>
      </c>
      <c r="B287" s="153" t="s">
        <v>1504</v>
      </c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69"/>
      <c r="X287" s="169"/>
      <c r="Y287" s="169"/>
      <c r="Z287" s="169"/>
      <c r="AA287" s="153"/>
      <c r="AB287" s="153"/>
      <c r="AC287" s="153"/>
      <c r="AD287" s="153"/>
      <c r="AE287" s="143">
        <f t="shared" si="17"/>
        <v>0</v>
      </c>
      <c r="AF287" s="143">
        <v>56</v>
      </c>
      <c r="AG287" s="137">
        <f t="shared" si="18"/>
        <v>56</v>
      </c>
    </row>
    <row r="288" ht="30" customHeight="1" spans="1:33">
      <c r="A288" s="164" t="s">
        <v>1524</v>
      </c>
      <c r="B288" s="153"/>
      <c r="C288" s="153"/>
      <c r="D288" s="153"/>
      <c r="E288" s="169"/>
      <c r="F288" s="169"/>
      <c r="G288" s="153"/>
      <c r="H288" s="153"/>
      <c r="I288" s="153"/>
      <c r="J288" s="153"/>
      <c r="K288" s="169"/>
      <c r="L288" s="169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69"/>
      <c r="X288" s="169"/>
      <c r="Y288" s="169"/>
      <c r="Z288" s="169"/>
      <c r="AA288" s="153"/>
      <c r="AB288" s="153"/>
      <c r="AC288" s="153"/>
      <c r="AD288" s="153"/>
      <c r="AE288" s="143">
        <f t="shared" si="17"/>
        <v>0</v>
      </c>
      <c r="AF288" s="143">
        <v>56</v>
      </c>
      <c r="AG288" s="137">
        <f t="shared" si="18"/>
        <v>56</v>
      </c>
    </row>
    <row r="289" ht="30" customHeight="1" spans="1:33">
      <c r="A289" s="164" t="s">
        <v>1525</v>
      </c>
      <c r="B289" s="153" t="s">
        <v>1526</v>
      </c>
      <c r="C289" s="153"/>
      <c r="D289" s="153"/>
      <c r="E289" s="153"/>
      <c r="F289" s="153"/>
      <c r="G289" s="169"/>
      <c r="H289" s="169"/>
      <c r="I289" s="153"/>
      <c r="J289" s="153"/>
      <c r="K289" s="153" t="s">
        <v>1527</v>
      </c>
      <c r="L289" s="153" t="s">
        <v>1527</v>
      </c>
      <c r="M289" s="153" t="s">
        <v>1527</v>
      </c>
      <c r="O289" s="153" t="s">
        <v>1527</v>
      </c>
      <c r="P289" s="153" t="s">
        <v>1527</v>
      </c>
      <c r="Q289" s="153" t="s">
        <v>1527</v>
      </c>
      <c r="R289" s="169"/>
      <c r="S289" s="153"/>
      <c r="T289" s="153"/>
      <c r="U289" s="153"/>
      <c r="V289" s="153"/>
      <c r="W289" s="153"/>
      <c r="X289" s="153"/>
      <c r="Y289" s="153"/>
      <c r="Z289" s="153"/>
      <c r="AA289" s="169"/>
      <c r="AB289" s="169"/>
      <c r="AC289" s="169"/>
      <c r="AD289" s="169"/>
      <c r="AE289" s="143">
        <f t="shared" si="17"/>
        <v>12</v>
      </c>
      <c r="AF289" s="143">
        <v>56</v>
      </c>
      <c r="AG289" s="137">
        <f t="shared" si="18"/>
        <v>44</v>
      </c>
    </row>
    <row r="290" ht="30" customHeight="1" spans="1:33">
      <c r="A290" s="164" t="s">
        <v>1528</v>
      </c>
      <c r="B290" s="153"/>
      <c r="C290" s="153"/>
      <c r="D290" s="153"/>
      <c r="E290" s="153" t="s">
        <v>1420</v>
      </c>
      <c r="F290" s="153" t="s">
        <v>1420</v>
      </c>
      <c r="G290" s="153"/>
      <c r="H290" s="153"/>
      <c r="I290" s="153" t="s">
        <v>1174</v>
      </c>
      <c r="J290" s="153" t="s">
        <v>1174</v>
      </c>
      <c r="K290" s="153"/>
      <c r="L290" s="153"/>
      <c r="M290" s="153"/>
      <c r="N290" s="153"/>
      <c r="O290" s="153"/>
      <c r="P290" s="153"/>
      <c r="Q290" s="179" t="s">
        <v>1174</v>
      </c>
      <c r="R290" s="179" t="s">
        <v>1174</v>
      </c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43">
        <f t="shared" si="17"/>
        <v>12</v>
      </c>
      <c r="AF290" s="143">
        <v>56</v>
      </c>
      <c r="AG290" s="137">
        <f t="shared" si="18"/>
        <v>44</v>
      </c>
    </row>
    <row r="291" ht="30" customHeight="1" spans="1:33">
      <c r="A291" s="164" t="s">
        <v>1529</v>
      </c>
      <c r="B291" s="153"/>
      <c r="C291" s="153"/>
      <c r="D291" s="153"/>
      <c r="E291" s="153"/>
      <c r="G291" s="153"/>
      <c r="H291" s="153"/>
      <c r="I291" s="153"/>
      <c r="J291" s="153"/>
      <c r="K291" s="153"/>
      <c r="L291" s="153"/>
      <c r="M291" s="153" t="s">
        <v>1375</v>
      </c>
      <c r="N291" s="153" t="s">
        <v>1375</v>
      </c>
      <c r="O291" s="153"/>
      <c r="P291" s="153"/>
      <c r="Q291" s="153"/>
      <c r="R291" s="137"/>
      <c r="T291" s="153"/>
      <c r="U291" s="153"/>
      <c r="V291" s="153"/>
      <c r="W291" s="169"/>
      <c r="X291" s="169"/>
      <c r="Y291" s="169"/>
      <c r="Z291" s="169"/>
      <c r="AA291" s="153"/>
      <c r="AB291" s="153"/>
      <c r="AC291" s="153"/>
      <c r="AD291" s="153"/>
      <c r="AE291" s="143">
        <f t="shared" si="17"/>
        <v>4</v>
      </c>
      <c r="AF291" s="143">
        <v>56</v>
      </c>
      <c r="AG291" s="137">
        <f t="shared" si="18"/>
        <v>52</v>
      </c>
    </row>
    <row r="292" ht="30" customHeight="1" spans="1:33">
      <c r="A292" s="164" t="s">
        <v>1530</v>
      </c>
      <c r="B292" s="153"/>
      <c r="C292" s="153"/>
      <c r="D292" s="153"/>
      <c r="E292" s="137"/>
      <c r="F292" s="153"/>
      <c r="G292" s="153"/>
      <c r="H292" s="153"/>
      <c r="I292" s="153"/>
      <c r="J292" s="153"/>
      <c r="K292" s="153"/>
      <c r="L292" s="153"/>
      <c r="M292" s="153" t="s">
        <v>1388</v>
      </c>
      <c r="N292" s="153" t="s">
        <v>1388</v>
      </c>
      <c r="O292" s="153"/>
      <c r="P292" s="153"/>
      <c r="Q292" s="153"/>
      <c r="R292" s="153"/>
      <c r="S292" s="153" t="s">
        <v>1388</v>
      </c>
      <c r="T292" s="153"/>
      <c r="U292" s="169"/>
      <c r="V292" s="169"/>
      <c r="W292" s="153"/>
      <c r="X292" s="153"/>
      <c r="Y292" s="153"/>
      <c r="Z292" s="153"/>
      <c r="AA292" s="153"/>
      <c r="AB292" s="169"/>
      <c r="AC292" s="153"/>
      <c r="AD292" s="153"/>
      <c r="AE292" s="143">
        <f t="shared" si="17"/>
        <v>6</v>
      </c>
      <c r="AF292" s="143">
        <v>56</v>
      </c>
      <c r="AG292" s="137">
        <f t="shared" si="18"/>
        <v>50</v>
      </c>
    </row>
    <row r="293" ht="30" customHeight="1" spans="1:33">
      <c r="A293" s="164" t="s">
        <v>1531</v>
      </c>
      <c r="B293" s="153"/>
      <c r="C293" s="169"/>
      <c r="D293" s="169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69"/>
      <c r="T293" s="169"/>
      <c r="U293" s="153"/>
      <c r="V293" s="153"/>
      <c r="W293" s="169"/>
      <c r="X293" s="169"/>
      <c r="Y293" s="169"/>
      <c r="Z293" s="169"/>
      <c r="AA293" s="153"/>
      <c r="AB293" s="153"/>
      <c r="AC293" s="153"/>
      <c r="AD293" s="153"/>
      <c r="AE293" s="143">
        <f t="shared" si="17"/>
        <v>0</v>
      </c>
      <c r="AF293" s="143">
        <v>56</v>
      </c>
      <c r="AG293" s="137">
        <f t="shared" si="18"/>
        <v>56</v>
      </c>
    </row>
    <row r="294" ht="30" customHeight="1" spans="1:33">
      <c r="A294" s="164" t="s">
        <v>1532</v>
      </c>
      <c r="B294" s="153"/>
      <c r="C294" s="142" t="s">
        <v>1533</v>
      </c>
      <c r="D294" s="142" t="s">
        <v>1533</v>
      </c>
      <c r="E294" s="153"/>
      <c r="F294" s="153"/>
      <c r="G294" s="142" t="s">
        <v>1533</v>
      </c>
      <c r="H294" s="142" t="s">
        <v>1533</v>
      </c>
      <c r="I294" s="153"/>
      <c r="J294" s="153"/>
      <c r="K294" s="153"/>
      <c r="L294" s="153"/>
      <c r="M294" s="153"/>
      <c r="Q294" s="153" t="s">
        <v>1533</v>
      </c>
      <c r="R294" s="137" t="s">
        <v>1533</v>
      </c>
      <c r="S294" s="153"/>
      <c r="T294" s="153"/>
      <c r="U294" s="169"/>
      <c r="V294" s="169"/>
      <c r="W294" s="153"/>
      <c r="X294" s="153"/>
      <c r="Y294" s="153"/>
      <c r="Z294" s="153"/>
      <c r="AA294" s="169"/>
      <c r="AB294" s="169"/>
      <c r="AC294" s="153"/>
      <c r="AD294" s="153"/>
      <c r="AE294" s="143">
        <f t="shared" si="17"/>
        <v>12</v>
      </c>
      <c r="AF294" s="143">
        <v>56</v>
      </c>
      <c r="AG294" s="137">
        <f t="shared" si="18"/>
        <v>44</v>
      </c>
    </row>
    <row r="295" ht="30" customHeight="1" spans="1:33">
      <c r="A295" s="164" t="s">
        <v>1534</v>
      </c>
      <c r="B295" s="153"/>
      <c r="C295" s="153" t="s">
        <v>1535</v>
      </c>
      <c r="D295" s="153" t="s">
        <v>1535</v>
      </c>
      <c r="I295" s="153"/>
      <c r="J295" s="153"/>
      <c r="K295" s="153"/>
      <c r="L295" s="153"/>
      <c r="M295" s="153"/>
      <c r="N295" s="153"/>
      <c r="T295" s="153"/>
      <c r="U295" s="153"/>
      <c r="V295" s="153"/>
      <c r="W295" s="153"/>
      <c r="X295" s="153"/>
      <c r="AA295" s="153" t="s">
        <v>1415</v>
      </c>
      <c r="AB295" s="153" t="s">
        <v>1415</v>
      </c>
      <c r="AC295" s="169" t="s">
        <v>1415</v>
      </c>
      <c r="AD295" s="169" t="s">
        <v>1415</v>
      </c>
      <c r="AE295" s="143">
        <f t="shared" si="17"/>
        <v>12</v>
      </c>
      <c r="AF295" s="143">
        <v>56</v>
      </c>
      <c r="AG295" s="137">
        <f t="shared" si="18"/>
        <v>44</v>
      </c>
    </row>
    <row r="296" ht="30" customHeight="1" spans="1:33">
      <c r="A296" s="164" t="s">
        <v>1536</v>
      </c>
      <c r="B296" s="153" t="s">
        <v>1537</v>
      </c>
      <c r="C296" s="169"/>
      <c r="D296" s="169"/>
      <c r="E296" s="169"/>
      <c r="F296" s="169"/>
      <c r="G296" s="169" t="s">
        <v>1538</v>
      </c>
      <c r="H296" s="169" t="s">
        <v>1538</v>
      </c>
      <c r="I296" s="169" t="s">
        <v>1483</v>
      </c>
      <c r="J296" s="169" t="s">
        <v>1483</v>
      </c>
      <c r="K296" s="169"/>
      <c r="L296" s="169"/>
      <c r="M296" s="153" t="s">
        <v>1219</v>
      </c>
      <c r="N296" s="153" t="s">
        <v>1219</v>
      </c>
      <c r="O296" s="169" t="s">
        <v>1219</v>
      </c>
      <c r="P296" s="169" t="s">
        <v>1219</v>
      </c>
      <c r="Q296" s="153" t="s">
        <v>1539</v>
      </c>
      <c r="R296" s="153" t="s">
        <v>1539</v>
      </c>
      <c r="S296" s="153" t="s">
        <v>1223</v>
      </c>
      <c r="T296" s="153" t="s">
        <v>1223</v>
      </c>
      <c r="U296" s="153"/>
      <c r="V296" s="153"/>
      <c r="W296" s="169"/>
      <c r="X296" s="169"/>
      <c r="Y296" s="169"/>
      <c r="Z296" s="169"/>
      <c r="AA296" s="153"/>
      <c r="AB296" s="153"/>
      <c r="AC296" s="169"/>
      <c r="AD296" s="169"/>
      <c r="AE296" s="143">
        <f t="shared" si="17"/>
        <v>24</v>
      </c>
      <c r="AF296" s="143">
        <v>56</v>
      </c>
      <c r="AG296" s="137">
        <f t="shared" si="18"/>
        <v>32</v>
      </c>
    </row>
    <row r="297" ht="30" customHeight="1" spans="1:33">
      <c r="A297" s="164" t="s">
        <v>1540</v>
      </c>
      <c r="B297" s="153"/>
      <c r="C297" s="153"/>
      <c r="D297" s="153"/>
      <c r="E297" s="169"/>
      <c r="F297" s="169"/>
      <c r="I297" s="169"/>
      <c r="J297" s="169"/>
      <c r="K297" s="153"/>
      <c r="L297" s="153"/>
      <c r="M297" s="153"/>
      <c r="N297" s="153"/>
      <c r="O297" s="153" t="s">
        <v>1483</v>
      </c>
      <c r="P297" s="153" t="s">
        <v>1483</v>
      </c>
      <c r="Q297" s="169" t="s">
        <v>1538</v>
      </c>
      <c r="R297" s="169" t="s">
        <v>1538</v>
      </c>
      <c r="S297" s="169"/>
      <c r="T297" s="169"/>
      <c r="U297" s="153"/>
      <c r="V297" s="153"/>
      <c r="W297" s="169"/>
      <c r="X297" s="169"/>
      <c r="Y297" s="169"/>
      <c r="Z297" s="169"/>
      <c r="AA297" s="169"/>
      <c r="AB297" s="169"/>
      <c r="AC297" s="169"/>
      <c r="AD297" s="153"/>
      <c r="AE297" s="143">
        <f t="shared" si="17"/>
        <v>8</v>
      </c>
      <c r="AF297" s="143">
        <v>56</v>
      </c>
      <c r="AG297" s="137">
        <f t="shared" si="18"/>
        <v>48</v>
      </c>
    </row>
    <row r="298" ht="30" customHeight="1" spans="1:33">
      <c r="A298" s="164" t="s">
        <v>1541</v>
      </c>
      <c r="B298" s="153"/>
      <c r="C298" s="169"/>
      <c r="D298" s="169"/>
      <c r="E298" s="153" t="s">
        <v>1539</v>
      </c>
      <c r="F298" s="153" t="s">
        <v>1539</v>
      </c>
      <c r="H298" s="169"/>
      <c r="I298" s="169"/>
      <c r="J298" s="169"/>
      <c r="K298" s="153"/>
      <c r="L298" s="153"/>
      <c r="M298" s="169" t="s">
        <v>1542</v>
      </c>
      <c r="N298" s="169" t="s">
        <v>1542</v>
      </c>
      <c r="O298" s="153"/>
      <c r="P298" s="153"/>
      <c r="Q298" s="169"/>
      <c r="R298" s="169"/>
      <c r="S298" s="153" t="s">
        <v>1543</v>
      </c>
      <c r="T298" s="153" t="s">
        <v>1543</v>
      </c>
      <c r="U298" s="169"/>
      <c r="V298" s="169"/>
      <c r="W298" s="169"/>
      <c r="X298" s="169"/>
      <c r="Y298" s="153"/>
      <c r="Z298" s="169"/>
      <c r="AA298" s="153"/>
      <c r="AB298" s="153"/>
      <c r="AC298" s="153"/>
      <c r="AD298" s="153"/>
      <c r="AE298" s="143">
        <f t="shared" si="17"/>
        <v>12</v>
      </c>
      <c r="AF298" s="143">
        <v>56</v>
      </c>
      <c r="AG298" s="137">
        <f t="shared" si="18"/>
        <v>44</v>
      </c>
    </row>
    <row r="299" ht="30" customHeight="1" spans="1:33">
      <c r="A299" s="164" t="s">
        <v>1544</v>
      </c>
      <c r="B299" s="153"/>
      <c r="C299" s="169"/>
      <c r="D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53"/>
      <c r="AB299" s="153"/>
      <c r="AC299" s="169"/>
      <c r="AD299" s="169"/>
      <c r="AE299" s="143">
        <f t="shared" si="17"/>
        <v>0</v>
      </c>
      <c r="AF299" s="143">
        <v>56</v>
      </c>
      <c r="AG299" s="137">
        <f t="shared" si="18"/>
        <v>56</v>
      </c>
    </row>
    <row r="300" ht="30" customHeight="1" spans="1:33">
      <c r="A300" s="164" t="s">
        <v>1545</v>
      </c>
      <c r="B300" s="153"/>
      <c r="E300" s="153"/>
      <c r="F300" s="153"/>
      <c r="G300" s="137"/>
      <c r="H300" s="153"/>
      <c r="I300" s="142" t="s">
        <v>1546</v>
      </c>
      <c r="J300" s="142" t="s">
        <v>1546</v>
      </c>
      <c r="K300" s="153"/>
      <c r="M300" s="142" t="s">
        <v>1546</v>
      </c>
      <c r="N300" s="142" t="s">
        <v>1546</v>
      </c>
      <c r="O300" s="153"/>
      <c r="P300" s="153"/>
      <c r="Q300" s="142" t="s">
        <v>1546</v>
      </c>
      <c r="R300" s="142" t="s">
        <v>1546</v>
      </c>
      <c r="S300" s="142" t="s">
        <v>1546</v>
      </c>
      <c r="T300" s="142" t="s">
        <v>1546</v>
      </c>
      <c r="U300" s="153"/>
      <c r="V300" s="153"/>
      <c r="W300" s="169"/>
      <c r="X300" s="169"/>
      <c r="Y300" s="169"/>
      <c r="Z300" s="169"/>
      <c r="AA300" s="153"/>
      <c r="AB300" s="153"/>
      <c r="AC300" s="169"/>
      <c r="AD300" s="169"/>
      <c r="AE300" s="143">
        <f t="shared" si="17"/>
        <v>16</v>
      </c>
      <c r="AF300" s="143">
        <v>56</v>
      </c>
      <c r="AG300" s="137">
        <f t="shared" si="18"/>
        <v>40</v>
      </c>
    </row>
    <row r="301" ht="30" customHeight="1" spans="1:33">
      <c r="A301" s="164" t="s">
        <v>1547</v>
      </c>
      <c r="B301" s="153" t="s">
        <v>1548</v>
      </c>
      <c r="D301" s="169" t="s">
        <v>1549</v>
      </c>
      <c r="E301" s="153" t="s">
        <v>1549</v>
      </c>
      <c r="F301" s="153" t="s">
        <v>1549</v>
      </c>
      <c r="G301" s="169" t="s">
        <v>1550</v>
      </c>
      <c r="H301" s="169" t="s">
        <v>1550</v>
      </c>
      <c r="I301" s="153"/>
      <c r="J301" s="153"/>
      <c r="K301" s="137"/>
      <c r="L301" s="153"/>
      <c r="O301" s="153" t="s">
        <v>1549</v>
      </c>
      <c r="P301" s="153" t="s">
        <v>1549</v>
      </c>
      <c r="Q301" s="169" t="s">
        <v>1549</v>
      </c>
      <c r="R301" s="169" t="s">
        <v>1549</v>
      </c>
      <c r="S301" s="169" t="s">
        <v>1550</v>
      </c>
      <c r="T301" s="169" t="s">
        <v>1550</v>
      </c>
      <c r="U301" s="153"/>
      <c r="V301" s="153"/>
      <c r="W301" s="169"/>
      <c r="X301" s="169"/>
      <c r="Y301" s="169"/>
      <c r="Z301" s="169"/>
      <c r="AA301" s="153"/>
      <c r="AB301" s="153"/>
      <c r="AC301" s="153"/>
      <c r="AD301" s="153"/>
      <c r="AE301" s="143">
        <f t="shared" si="17"/>
        <v>22</v>
      </c>
      <c r="AF301" s="143">
        <v>56</v>
      </c>
      <c r="AG301" s="137">
        <f t="shared" si="18"/>
        <v>34</v>
      </c>
    </row>
    <row r="302" ht="30" customHeight="1" spans="1:33">
      <c r="A302" s="173" t="s">
        <v>1551</v>
      </c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69" t="s">
        <v>1552</v>
      </c>
      <c r="Z302" s="169"/>
      <c r="AA302" s="169"/>
      <c r="AB302" s="169"/>
      <c r="AC302" s="169"/>
      <c r="AD302" s="169"/>
      <c r="AE302" s="143">
        <f>SUM(AE264:AE301)</f>
        <v>282</v>
      </c>
      <c r="AF302" s="143">
        <f>SUM(AF264:AF301)</f>
        <v>2128</v>
      </c>
      <c r="AG302" s="149">
        <f>SUM(AG264:AG301)</f>
        <v>1846</v>
      </c>
    </row>
    <row r="303" ht="30" customHeight="1" spans="1:33">
      <c r="A303" s="164" t="s">
        <v>1553</v>
      </c>
      <c r="B303" s="153" t="s">
        <v>1490</v>
      </c>
      <c r="C303" s="153" t="s">
        <v>1329</v>
      </c>
      <c r="D303" s="153" t="s">
        <v>1329</v>
      </c>
      <c r="E303" s="169" t="s">
        <v>1554</v>
      </c>
      <c r="F303" s="169" t="s">
        <v>1554</v>
      </c>
      <c r="G303" s="169" t="s">
        <v>1554</v>
      </c>
      <c r="H303" s="169" t="s">
        <v>1554</v>
      </c>
      <c r="I303" s="169"/>
      <c r="J303" s="169"/>
      <c r="K303" s="169" t="s">
        <v>1555</v>
      </c>
      <c r="L303" s="142" t="s">
        <v>1555</v>
      </c>
      <c r="M303" s="169" t="s">
        <v>1554</v>
      </c>
      <c r="N303" s="169" t="s">
        <v>1554</v>
      </c>
      <c r="Q303" s="169" t="s">
        <v>1554</v>
      </c>
      <c r="R303" s="169" t="s">
        <v>1554</v>
      </c>
      <c r="S303" s="153" t="s">
        <v>1329</v>
      </c>
      <c r="T303" s="153" t="s">
        <v>1329</v>
      </c>
      <c r="U303" s="153"/>
      <c r="V303" s="153"/>
      <c r="W303" s="153" t="s">
        <v>1555</v>
      </c>
      <c r="X303" s="153" t="s">
        <v>1555</v>
      </c>
      <c r="Y303" s="153" t="s">
        <v>1555</v>
      </c>
      <c r="Z303" s="153" t="s">
        <v>1555</v>
      </c>
      <c r="AC303" s="169"/>
      <c r="AD303" s="169"/>
      <c r="AE303" s="143">
        <f>2*COUNTA(C303:AD303)</f>
        <v>36</v>
      </c>
      <c r="AF303" s="143">
        <v>56</v>
      </c>
      <c r="AG303" s="137">
        <f t="shared" ref="AG303:AG308" si="19">AF303-AE303</f>
        <v>20</v>
      </c>
    </row>
    <row r="304" ht="30" customHeight="1" spans="1:33">
      <c r="A304" s="164" t="s">
        <v>1556</v>
      </c>
      <c r="B304" s="153" t="s">
        <v>1557</v>
      </c>
      <c r="C304" s="169" t="s">
        <v>1535</v>
      </c>
      <c r="D304" s="169" t="s">
        <v>1535</v>
      </c>
      <c r="E304" s="169" t="s">
        <v>1558</v>
      </c>
      <c r="F304" s="142" t="s">
        <v>1558</v>
      </c>
      <c r="G304" s="169" t="s">
        <v>1415</v>
      </c>
      <c r="H304" s="142" t="s">
        <v>1415</v>
      </c>
      <c r="I304" s="169" t="s">
        <v>1535</v>
      </c>
      <c r="J304" s="169" t="s">
        <v>1535</v>
      </c>
      <c r="K304" s="153"/>
      <c r="L304" s="153"/>
      <c r="M304" s="169" t="s">
        <v>1559</v>
      </c>
      <c r="N304" s="169" t="s">
        <v>1559</v>
      </c>
      <c r="O304" s="169" t="s">
        <v>1535</v>
      </c>
      <c r="P304" s="169" t="s">
        <v>1535</v>
      </c>
      <c r="Q304" s="153" t="s">
        <v>1558</v>
      </c>
      <c r="R304" s="169"/>
      <c r="S304" s="169"/>
      <c r="T304" s="169" t="s">
        <v>1560</v>
      </c>
      <c r="U304" s="137"/>
      <c r="V304" s="137"/>
      <c r="W304" s="169"/>
      <c r="X304" s="169"/>
      <c r="Y304" s="137"/>
      <c r="Z304" s="137"/>
      <c r="AA304" s="137"/>
      <c r="AB304" s="137"/>
      <c r="AC304" s="153"/>
      <c r="AD304" s="153"/>
      <c r="AE304" s="143">
        <f t="shared" ref="AE304:AE326" si="20">2*COUNTA(C304:AD304)</f>
        <v>28</v>
      </c>
      <c r="AF304" s="143">
        <v>56</v>
      </c>
      <c r="AG304" s="137">
        <f t="shared" si="19"/>
        <v>28</v>
      </c>
    </row>
    <row r="305" ht="30" customHeight="1" spans="1:33">
      <c r="A305" s="164" t="s">
        <v>1561</v>
      </c>
      <c r="B305" s="153" t="s">
        <v>1562</v>
      </c>
      <c r="C305" s="153" t="s">
        <v>1239</v>
      </c>
      <c r="D305" s="153" t="s">
        <v>1239</v>
      </c>
      <c r="E305" s="137" t="s">
        <v>1563</v>
      </c>
      <c r="F305" s="137" t="s">
        <v>1563</v>
      </c>
      <c r="G305" s="153" t="s">
        <v>1380</v>
      </c>
      <c r="H305" s="153" t="s">
        <v>1380</v>
      </c>
      <c r="I305" s="153" t="s">
        <v>1564</v>
      </c>
      <c r="J305" s="153" t="s">
        <v>1564</v>
      </c>
      <c r="K305" s="153" t="s">
        <v>1565</v>
      </c>
      <c r="L305" s="153" t="s">
        <v>1565</v>
      </c>
      <c r="M305" s="153" t="s">
        <v>1245</v>
      </c>
      <c r="N305" s="153" t="s">
        <v>1245</v>
      </c>
      <c r="O305" s="153" t="s">
        <v>1380</v>
      </c>
      <c r="P305" s="153" t="s">
        <v>1380</v>
      </c>
      <c r="Q305" s="153" t="s">
        <v>1564</v>
      </c>
      <c r="S305" s="142" t="s">
        <v>1563</v>
      </c>
      <c r="T305" s="142" t="s">
        <v>1563</v>
      </c>
      <c r="U305" s="153"/>
      <c r="V305" s="153"/>
      <c r="W305" s="153"/>
      <c r="X305" s="153"/>
      <c r="Y305" s="169"/>
      <c r="Z305" s="169"/>
      <c r="AA305" s="169"/>
      <c r="AB305" s="169"/>
      <c r="AC305" s="169"/>
      <c r="AD305" s="169"/>
      <c r="AE305" s="143">
        <f t="shared" si="20"/>
        <v>34</v>
      </c>
      <c r="AF305" s="143">
        <v>56</v>
      </c>
      <c r="AG305" s="137">
        <f t="shared" si="19"/>
        <v>22</v>
      </c>
    </row>
    <row r="306" ht="30" customHeight="1" spans="1:33">
      <c r="A306" s="164" t="s">
        <v>1566</v>
      </c>
      <c r="B306" s="153" t="s">
        <v>1567</v>
      </c>
      <c r="C306" s="153" t="s">
        <v>1188</v>
      </c>
      <c r="D306" s="153" t="s">
        <v>1188</v>
      </c>
      <c r="E306" s="169" t="s">
        <v>1302</v>
      </c>
      <c r="F306" s="169" t="s">
        <v>1302</v>
      </c>
      <c r="G306" s="142" t="s">
        <v>1565</v>
      </c>
      <c r="H306" s="142" t="s">
        <v>1565</v>
      </c>
      <c r="I306" s="153" t="s">
        <v>1568</v>
      </c>
      <c r="J306" s="153"/>
      <c r="K306" s="169" t="s">
        <v>1560</v>
      </c>
      <c r="L306" s="169" t="s">
        <v>1560</v>
      </c>
      <c r="Q306" s="137" t="s">
        <v>1569</v>
      </c>
      <c r="R306" s="137" t="s">
        <v>1569</v>
      </c>
      <c r="S306" s="153" t="s">
        <v>1565</v>
      </c>
      <c r="T306" s="153" t="s">
        <v>1565</v>
      </c>
      <c r="U306" s="153"/>
      <c r="V306" s="153"/>
      <c r="W306" s="169"/>
      <c r="X306" s="169"/>
      <c r="Y306" s="169"/>
      <c r="Z306" s="169"/>
      <c r="AA306" s="169"/>
      <c r="AB306" s="169"/>
      <c r="AC306" s="169"/>
      <c r="AD306" s="169"/>
      <c r="AE306" s="143">
        <f t="shared" si="20"/>
        <v>26</v>
      </c>
      <c r="AF306" s="143">
        <v>56</v>
      </c>
      <c r="AG306" s="137">
        <f t="shared" si="19"/>
        <v>30</v>
      </c>
    </row>
    <row r="307" ht="30" customHeight="1" spans="1:33">
      <c r="A307" s="164" t="s">
        <v>1570</v>
      </c>
      <c r="B307" s="153" t="s">
        <v>1567</v>
      </c>
      <c r="E307" s="169"/>
      <c r="F307" s="169"/>
      <c r="G307" s="169" t="s">
        <v>1239</v>
      </c>
      <c r="H307" s="169" t="s">
        <v>1239</v>
      </c>
      <c r="I307" s="153"/>
      <c r="J307" s="153"/>
      <c r="K307" s="142" t="s">
        <v>1188</v>
      </c>
      <c r="L307" s="142" t="s">
        <v>1188</v>
      </c>
      <c r="M307" s="153"/>
      <c r="N307" s="153"/>
      <c r="Q307" s="169"/>
      <c r="R307" s="169"/>
      <c r="U307" s="169"/>
      <c r="V307" s="169"/>
      <c r="W307" s="142" t="s">
        <v>1188</v>
      </c>
      <c r="X307" s="142" t="s">
        <v>1188</v>
      </c>
      <c r="AA307" s="153"/>
      <c r="AB307" s="153"/>
      <c r="AC307" s="169"/>
      <c r="AD307" s="169"/>
      <c r="AE307" s="143">
        <f t="shared" si="20"/>
        <v>12</v>
      </c>
      <c r="AF307" s="143">
        <v>56</v>
      </c>
      <c r="AG307" s="137">
        <f t="shared" ref="AG307:AG314" si="21">AF307-AE307</f>
        <v>44</v>
      </c>
    </row>
    <row r="308" ht="30" customHeight="1" spans="1:33">
      <c r="A308" s="164" t="s">
        <v>1571</v>
      </c>
      <c r="B308" s="153" t="s">
        <v>1572</v>
      </c>
      <c r="C308" s="169" t="s">
        <v>1573</v>
      </c>
      <c r="D308" s="169" t="s">
        <v>1573</v>
      </c>
      <c r="E308" s="153" t="s">
        <v>1574</v>
      </c>
      <c r="F308" s="153" t="s">
        <v>1574</v>
      </c>
      <c r="I308" s="169" t="s">
        <v>1573</v>
      </c>
      <c r="J308" s="169" t="s">
        <v>1573</v>
      </c>
      <c r="K308" s="169"/>
      <c r="L308" s="169"/>
      <c r="M308" s="153" t="s">
        <v>1574</v>
      </c>
      <c r="N308" s="153" t="s">
        <v>1574</v>
      </c>
      <c r="Q308" s="153" t="s">
        <v>1575</v>
      </c>
      <c r="R308" s="153" t="s">
        <v>1575</v>
      </c>
      <c r="S308" s="153" t="s">
        <v>1575</v>
      </c>
      <c r="T308" s="153" t="s">
        <v>1575</v>
      </c>
      <c r="U308" s="137"/>
      <c r="V308" s="137"/>
      <c r="W308" s="153"/>
      <c r="X308" s="153"/>
      <c r="Y308" s="169"/>
      <c r="Z308" s="169"/>
      <c r="AA308" s="169"/>
      <c r="AB308" s="169"/>
      <c r="AC308" s="169"/>
      <c r="AD308" s="169"/>
      <c r="AE308" s="143">
        <f t="shared" si="20"/>
        <v>24</v>
      </c>
      <c r="AF308" s="143">
        <v>56</v>
      </c>
      <c r="AG308" s="137">
        <f t="shared" si="21"/>
        <v>32</v>
      </c>
    </row>
    <row r="309" ht="30" customHeight="1" spans="1:33">
      <c r="A309" s="164" t="s">
        <v>1576</v>
      </c>
      <c r="B309" s="153" t="s">
        <v>1572</v>
      </c>
      <c r="C309" s="153" t="s">
        <v>1574</v>
      </c>
      <c r="D309" s="153" t="s">
        <v>1574</v>
      </c>
      <c r="E309" s="142" t="s">
        <v>1342</v>
      </c>
      <c r="F309" s="142" t="s">
        <v>1342</v>
      </c>
      <c r="G309" s="153" t="s">
        <v>1577</v>
      </c>
      <c r="H309" s="153" t="s">
        <v>1577</v>
      </c>
      <c r="I309" s="169" t="s">
        <v>1433</v>
      </c>
      <c r="J309" s="169" t="s">
        <v>1433</v>
      </c>
      <c r="K309" s="142" t="s">
        <v>1286</v>
      </c>
      <c r="L309" s="142" t="s">
        <v>1317</v>
      </c>
      <c r="M309" s="169" t="s">
        <v>1578</v>
      </c>
      <c r="N309" s="169" t="s">
        <v>1578</v>
      </c>
      <c r="O309" s="153" t="s">
        <v>1575</v>
      </c>
      <c r="P309" s="153" t="s">
        <v>1575</v>
      </c>
      <c r="Q309" s="153" t="s">
        <v>1573</v>
      </c>
      <c r="R309" s="153" t="s">
        <v>1573</v>
      </c>
      <c r="S309" s="153" t="s">
        <v>1573</v>
      </c>
      <c r="T309" s="153" t="s">
        <v>1573</v>
      </c>
      <c r="U309" s="153"/>
      <c r="V309" s="153"/>
      <c r="W309" s="153" t="s">
        <v>1579</v>
      </c>
      <c r="X309" s="153" t="s">
        <v>1579</v>
      </c>
      <c r="Y309" s="153" t="s">
        <v>1579</v>
      </c>
      <c r="Z309" s="153" t="s">
        <v>1579</v>
      </c>
      <c r="AA309" s="153" t="s">
        <v>1579</v>
      </c>
      <c r="AB309" s="153" t="s">
        <v>1579</v>
      </c>
      <c r="AC309" s="153" t="s">
        <v>1579</v>
      </c>
      <c r="AD309" s="153" t="s">
        <v>1579</v>
      </c>
      <c r="AE309" s="143">
        <f t="shared" si="20"/>
        <v>52</v>
      </c>
      <c r="AF309" s="143">
        <v>56</v>
      </c>
      <c r="AG309" s="137">
        <f t="shared" si="21"/>
        <v>4</v>
      </c>
    </row>
    <row r="310" ht="30" customHeight="1" spans="1:33">
      <c r="A310" s="164" t="s">
        <v>1580</v>
      </c>
      <c r="B310" s="153" t="s">
        <v>1572</v>
      </c>
      <c r="C310" s="169" t="s">
        <v>1569</v>
      </c>
      <c r="D310" s="169" t="s">
        <v>1569</v>
      </c>
      <c r="E310" s="153" t="s">
        <v>1581</v>
      </c>
      <c r="F310" s="153" t="s">
        <v>1581</v>
      </c>
      <c r="I310" s="169" t="s">
        <v>1390</v>
      </c>
      <c r="J310" s="169" t="s">
        <v>1390</v>
      </c>
      <c r="K310" s="169" t="s">
        <v>1574</v>
      </c>
      <c r="L310" s="169" t="s">
        <v>1574</v>
      </c>
      <c r="M310" s="169"/>
      <c r="N310" s="169"/>
      <c r="O310" s="169" t="s">
        <v>1569</v>
      </c>
      <c r="P310" s="169" t="s">
        <v>1569</v>
      </c>
      <c r="S310" s="169" t="s">
        <v>1569</v>
      </c>
      <c r="T310" s="169" t="s">
        <v>1569</v>
      </c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43">
        <f t="shared" si="20"/>
        <v>24</v>
      </c>
      <c r="AF310" s="143">
        <v>56</v>
      </c>
      <c r="AG310" s="137">
        <f t="shared" si="21"/>
        <v>32</v>
      </c>
    </row>
    <row r="311" ht="30" customHeight="1" spans="1:33">
      <c r="A311" s="164" t="s">
        <v>1582</v>
      </c>
      <c r="B311" s="153" t="s">
        <v>1572</v>
      </c>
      <c r="C311" s="153" t="s">
        <v>1583</v>
      </c>
      <c r="D311" s="153" t="s">
        <v>1583</v>
      </c>
      <c r="E311" s="169" t="s">
        <v>1578</v>
      </c>
      <c r="F311" s="169" t="s">
        <v>1578</v>
      </c>
      <c r="G311" s="137"/>
      <c r="H311" s="137" t="s">
        <v>1171</v>
      </c>
      <c r="J311" s="169"/>
      <c r="K311" s="153" t="s">
        <v>1581</v>
      </c>
      <c r="L311" s="153" t="s">
        <v>1581</v>
      </c>
      <c r="M311" s="153" t="s">
        <v>1584</v>
      </c>
      <c r="N311" s="153" t="s">
        <v>1584</v>
      </c>
      <c r="O311" s="153" t="s">
        <v>1581</v>
      </c>
      <c r="P311" s="153" t="s">
        <v>1581</v>
      </c>
      <c r="Q311" s="153" t="s">
        <v>1584</v>
      </c>
      <c r="R311" s="153" t="s">
        <v>1584</v>
      </c>
      <c r="S311" s="169" t="s">
        <v>1578</v>
      </c>
      <c r="T311" s="169" t="s">
        <v>1578</v>
      </c>
      <c r="U311" s="153"/>
      <c r="V311" s="153"/>
      <c r="Y311" s="153"/>
      <c r="Z311" s="153"/>
      <c r="AA311" s="153"/>
      <c r="AB311" s="153"/>
      <c r="AC311" s="169"/>
      <c r="AD311" s="169"/>
      <c r="AE311" s="143">
        <f t="shared" si="20"/>
        <v>30</v>
      </c>
      <c r="AF311" s="143">
        <v>56</v>
      </c>
      <c r="AG311" s="137">
        <f t="shared" si="21"/>
        <v>26</v>
      </c>
    </row>
    <row r="312" ht="30" customHeight="1" spans="1:33">
      <c r="A312" s="164" t="s">
        <v>1585</v>
      </c>
      <c r="B312" s="153" t="s">
        <v>1572</v>
      </c>
      <c r="C312" s="142" t="s">
        <v>1586</v>
      </c>
      <c r="D312" s="142" t="s">
        <v>1586</v>
      </c>
      <c r="E312" s="153" t="s">
        <v>1583</v>
      </c>
      <c r="F312" s="153" t="s">
        <v>1583</v>
      </c>
      <c r="I312" s="169" t="s">
        <v>1587</v>
      </c>
      <c r="J312" s="169" t="s">
        <v>1587</v>
      </c>
      <c r="K312" s="142" t="s">
        <v>1569</v>
      </c>
      <c r="L312" s="142" t="s">
        <v>1569</v>
      </c>
      <c r="M312" s="169" t="s">
        <v>1587</v>
      </c>
      <c r="N312" s="169" t="s">
        <v>1587</v>
      </c>
      <c r="O312" s="142" t="s">
        <v>1586</v>
      </c>
      <c r="P312" s="142" t="s">
        <v>1586</v>
      </c>
      <c r="Q312" s="153"/>
      <c r="R312" s="153" t="s">
        <v>1395</v>
      </c>
      <c r="S312" s="153" t="s">
        <v>1340</v>
      </c>
      <c r="T312" s="169" t="s">
        <v>1340</v>
      </c>
      <c r="U312" s="169"/>
      <c r="V312" s="169"/>
      <c r="W312" s="153"/>
      <c r="X312" s="153"/>
      <c r="Y312" s="153"/>
      <c r="Z312" s="153"/>
      <c r="AC312" s="153"/>
      <c r="AD312" s="153"/>
      <c r="AE312" s="143">
        <f t="shared" si="20"/>
        <v>30</v>
      </c>
      <c r="AF312" s="143">
        <v>56</v>
      </c>
      <c r="AG312" s="137">
        <f t="shared" si="21"/>
        <v>26</v>
      </c>
    </row>
    <row r="313" ht="30" customHeight="1" spans="1:33">
      <c r="A313" s="164" t="s">
        <v>1588</v>
      </c>
      <c r="B313" s="177" t="s">
        <v>1589</v>
      </c>
      <c r="C313" s="153" t="s">
        <v>1590</v>
      </c>
      <c r="D313" s="153" t="s">
        <v>1590</v>
      </c>
      <c r="E313" s="137" t="s">
        <v>1591</v>
      </c>
      <c r="F313" s="137" t="s">
        <v>1591</v>
      </c>
      <c r="G313" s="142" t="s">
        <v>1432</v>
      </c>
      <c r="H313" s="142" t="s">
        <v>1432</v>
      </c>
      <c r="I313" s="153" t="s">
        <v>1592</v>
      </c>
      <c r="J313" s="153" t="s">
        <v>1592</v>
      </c>
      <c r="K313" s="153" t="s">
        <v>1590</v>
      </c>
      <c r="L313" s="153" t="s">
        <v>1590</v>
      </c>
      <c r="M313" s="153" t="s">
        <v>1593</v>
      </c>
      <c r="N313" s="153" t="s">
        <v>1593</v>
      </c>
      <c r="O313" s="153" t="s">
        <v>1590</v>
      </c>
      <c r="P313" s="153" t="s">
        <v>1590</v>
      </c>
      <c r="Q313" s="153" t="s">
        <v>1594</v>
      </c>
      <c r="R313" s="153" t="s">
        <v>1594</v>
      </c>
      <c r="S313" s="142" t="s">
        <v>1432</v>
      </c>
      <c r="T313" s="142" t="s">
        <v>1432</v>
      </c>
      <c r="U313" s="169"/>
      <c r="V313" s="169"/>
      <c r="W313" s="142" t="s">
        <v>1568</v>
      </c>
      <c r="X313" s="142" t="s">
        <v>1568</v>
      </c>
      <c r="Z313" s="153"/>
      <c r="AA313" s="153" t="s">
        <v>1594</v>
      </c>
      <c r="AB313" s="153" t="s">
        <v>1594</v>
      </c>
      <c r="AC313" s="153" t="s">
        <v>1594</v>
      </c>
      <c r="AD313" s="153" t="s">
        <v>1594</v>
      </c>
      <c r="AE313" s="143">
        <f t="shared" si="20"/>
        <v>48</v>
      </c>
      <c r="AF313" s="143">
        <v>56</v>
      </c>
      <c r="AG313" s="137">
        <f t="shared" si="21"/>
        <v>8</v>
      </c>
    </row>
    <row r="314" ht="30" customHeight="1" spans="1:33">
      <c r="A314" s="164" t="s">
        <v>1595</v>
      </c>
      <c r="B314" s="178"/>
      <c r="C314" s="153" t="s">
        <v>1577</v>
      </c>
      <c r="D314" s="153" t="s">
        <v>1577</v>
      </c>
      <c r="E314" s="153" t="s">
        <v>1596</v>
      </c>
      <c r="F314" s="153" t="s">
        <v>1596</v>
      </c>
      <c r="G314" s="153" t="s">
        <v>1483</v>
      </c>
      <c r="H314" s="153" t="s">
        <v>1483</v>
      </c>
      <c r="I314" s="153" t="s">
        <v>1596</v>
      </c>
      <c r="J314" s="153" t="s">
        <v>1596</v>
      </c>
      <c r="K314" s="153" t="s">
        <v>1597</v>
      </c>
      <c r="L314" s="153" t="s">
        <v>1597</v>
      </c>
      <c r="M314" s="142" t="s">
        <v>1472</v>
      </c>
      <c r="N314" s="142" t="s">
        <v>1472</v>
      </c>
      <c r="O314" s="153" t="s">
        <v>1598</v>
      </c>
      <c r="P314" s="153" t="s">
        <v>1598</v>
      </c>
      <c r="Q314" s="153" t="s">
        <v>1483</v>
      </c>
      <c r="R314" s="153" t="s">
        <v>1483</v>
      </c>
      <c r="S314" s="153" t="s">
        <v>1577</v>
      </c>
      <c r="T314" s="153" t="s">
        <v>1577</v>
      </c>
      <c r="U314" s="169"/>
      <c r="V314" s="169"/>
      <c r="W314" s="137"/>
      <c r="X314" s="137"/>
      <c r="Y314" s="169" t="s">
        <v>1599</v>
      </c>
      <c r="Z314" s="169" t="s">
        <v>1599</v>
      </c>
      <c r="AE314" s="143">
        <f t="shared" si="20"/>
        <v>40</v>
      </c>
      <c r="AF314" s="143">
        <v>56</v>
      </c>
      <c r="AG314" s="137">
        <f t="shared" si="21"/>
        <v>16</v>
      </c>
    </row>
    <row r="315" ht="30" customHeight="1" spans="1:33">
      <c r="A315" s="164" t="s">
        <v>1600</v>
      </c>
      <c r="B315" s="178"/>
      <c r="C315" s="153" t="s">
        <v>1601</v>
      </c>
      <c r="D315" s="153" t="s">
        <v>1601</v>
      </c>
      <c r="E315" s="169" t="s">
        <v>1601</v>
      </c>
      <c r="F315" s="169" t="s">
        <v>1601</v>
      </c>
      <c r="G315" s="142" t="s">
        <v>1602</v>
      </c>
      <c r="H315" s="142" t="s">
        <v>1602</v>
      </c>
      <c r="I315" s="169" t="s">
        <v>1603</v>
      </c>
      <c r="J315" s="169" t="s">
        <v>1603</v>
      </c>
      <c r="K315" s="153" t="s">
        <v>1598</v>
      </c>
      <c r="L315" s="153" t="s">
        <v>1598</v>
      </c>
      <c r="M315" s="153" t="s">
        <v>1604</v>
      </c>
      <c r="N315" s="153" t="s">
        <v>1604</v>
      </c>
      <c r="O315" s="153" t="s">
        <v>1596</v>
      </c>
      <c r="P315" s="153" t="s">
        <v>1596</v>
      </c>
      <c r="Q315" s="153" t="s">
        <v>1605</v>
      </c>
      <c r="R315" s="153" t="s">
        <v>1606</v>
      </c>
      <c r="S315" s="180" t="s">
        <v>1607</v>
      </c>
      <c r="T315" s="180" t="s">
        <v>1607</v>
      </c>
      <c r="U315" s="169"/>
      <c r="V315" s="169"/>
      <c r="AA315" s="142" t="s">
        <v>1607</v>
      </c>
      <c r="AB315" s="142" t="s">
        <v>1607</v>
      </c>
      <c r="AE315" s="143">
        <f t="shared" si="20"/>
        <v>40</v>
      </c>
      <c r="AF315" s="143">
        <v>56</v>
      </c>
      <c r="AG315" s="137">
        <f t="shared" ref="AG312:AG326" si="22">AF315-AE315</f>
        <v>16</v>
      </c>
    </row>
    <row r="316" ht="30" customHeight="1" spans="1:33">
      <c r="A316" s="164" t="s">
        <v>1608</v>
      </c>
      <c r="B316" s="178"/>
      <c r="C316" s="137" t="s">
        <v>1591</v>
      </c>
      <c r="D316" s="137" t="s">
        <v>1591</v>
      </c>
      <c r="E316" s="153" t="s">
        <v>1593</v>
      </c>
      <c r="F316" s="153" t="s">
        <v>1593</v>
      </c>
      <c r="G316" s="153" t="s">
        <v>1609</v>
      </c>
      <c r="H316" s="153" t="s">
        <v>1609</v>
      </c>
      <c r="I316" s="142" t="s">
        <v>1610</v>
      </c>
      <c r="J316" s="142" t="s">
        <v>1610</v>
      </c>
      <c r="K316" s="142" t="s">
        <v>1610</v>
      </c>
      <c r="L316" s="142" t="s">
        <v>1610</v>
      </c>
      <c r="M316" s="153" t="s">
        <v>1609</v>
      </c>
      <c r="O316" s="153" t="s">
        <v>1593</v>
      </c>
      <c r="P316" s="153" t="s">
        <v>1593</v>
      </c>
      <c r="Q316" s="153" t="s">
        <v>1611</v>
      </c>
      <c r="R316" s="153" t="s">
        <v>1611</v>
      </c>
      <c r="S316" s="153" t="s">
        <v>1593</v>
      </c>
      <c r="T316" s="153" t="s">
        <v>1593</v>
      </c>
      <c r="U316" s="169"/>
      <c r="V316" s="169"/>
      <c r="W316" s="153"/>
      <c r="X316" s="153"/>
      <c r="Y316" s="153" t="s">
        <v>1432</v>
      </c>
      <c r="Z316" s="153" t="s">
        <v>1432</v>
      </c>
      <c r="AA316" s="142" t="s">
        <v>1612</v>
      </c>
      <c r="AB316" s="142" t="s">
        <v>1612</v>
      </c>
      <c r="AC316" s="142" t="s">
        <v>1612</v>
      </c>
      <c r="AD316" s="142" t="s">
        <v>1612</v>
      </c>
      <c r="AE316" s="143">
        <f t="shared" si="20"/>
        <v>46</v>
      </c>
      <c r="AF316" s="143">
        <v>56</v>
      </c>
      <c r="AG316" s="137">
        <f t="shared" si="22"/>
        <v>10</v>
      </c>
    </row>
    <row r="317" ht="30" customHeight="1" spans="1:33">
      <c r="A317" s="164" t="s">
        <v>1613</v>
      </c>
      <c r="B317" s="178"/>
      <c r="G317" s="137" t="s">
        <v>1591</v>
      </c>
      <c r="H317" s="137" t="s">
        <v>1591</v>
      </c>
      <c r="I317" s="153" t="s">
        <v>1614</v>
      </c>
      <c r="J317" s="153" t="s">
        <v>1614</v>
      </c>
      <c r="K317" s="169" t="s">
        <v>1615</v>
      </c>
      <c r="L317" s="169" t="s">
        <v>1615</v>
      </c>
      <c r="M317" s="153" t="s">
        <v>1611</v>
      </c>
      <c r="N317" s="153" t="s">
        <v>1611</v>
      </c>
      <c r="O317" s="169" t="s">
        <v>1615</v>
      </c>
      <c r="P317" s="169" t="s">
        <v>1615</v>
      </c>
      <c r="Q317" s="169" t="s">
        <v>1603</v>
      </c>
      <c r="R317" s="169" t="s">
        <v>1603</v>
      </c>
      <c r="S317" s="169" t="s">
        <v>1604</v>
      </c>
      <c r="T317" s="169" t="s">
        <v>1604</v>
      </c>
      <c r="U317" s="169"/>
      <c r="V317" s="169"/>
      <c r="W317" s="153"/>
      <c r="X317" s="153"/>
      <c r="Y317" s="153"/>
      <c r="Z317" s="153"/>
      <c r="AA317" s="137" t="s">
        <v>1591</v>
      </c>
      <c r="AB317" s="137" t="s">
        <v>1591</v>
      </c>
      <c r="AC317" s="137" t="s">
        <v>1591</v>
      </c>
      <c r="AD317" s="137" t="s">
        <v>1591</v>
      </c>
      <c r="AE317" s="143">
        <f t="shared" si="20"/>
        <v>36</v>
      </c>
      <c r="AF317" s="143">
        <v>56</v>
      </c>
      <c r="AG317" s="137">
        <f t="shared" si="22"/>
        <v>20</v>
      </c>
    </row>
    <row r="318" ht="30" customHeight="1" spans="1:33">
      <c r="A318" s="164" t="s">
        <v>1616</v>
      </c>
      <c r="B318" s="178"/>
      <c r="G318" s="137" t="s">
        <v>1597</v>
      </c>
      <c r="H318" s="137" t="s">
        <v>1597</v>
      </c>
      <c r="I318" s="153" t="s">
        <v>1617</v>
      </c>
      <c r="J318" s="153" t="s">
        <v>1617</v>
      </c>
      <c r="K318" s="169" t="s">
        <v>1618</v>
      </c>
      <c r="L318" s="169" t="s">
        <v>1618</v>
      </c>
      <c r="M318" s="153" t="s">
        <v>1614</v>
      </c>
      <c r="N318" s="153" t="s">
        <v>1614</v>
      </c>
      <c r="O318" s="153" t="s">
        <v>1614</v>
      </c>
      <c r="P318" s="153" t="s">
        <v>1614</v>
      </c>
      <c r="Q318" s="153" t="s">
        <v>1617</v>
      </c>
      <c r="R318" s="153" t="s">
        <v>1617</v>
      </c>
      <c r="S318" s="153" t="s">
        <v>1611</v>
      </c>
      <c r="T318" s="153" t="s">
        <v>1611</v>
      </c>
      <c r="U318" s="169"/>
      <c r="V318" s="169"/>
      <c r="W318" s="153" t="s">
        <v>1392</v>
      </c>
      <c r="X318" s="153" t="s">
        <v>1392</v>
      </c>
      <c r="Y318" s="169"/>
      <c r="Z318" s="169"/>
      <c r="AA318" s="137"/>
      <c r="AB318" s="137"/>
      <c r="AC318" s="153"/>
      <c r="AD318" s="153"/>
      <c r="AE318" s="143">
        <f t="shared" si="20"/>
        <v>32</v>
      </c>
      <c r="AF318" s="143">
        <v>56</v>
      </c>
      <c r="AG318" s="137">
        <f t="shared" si="22"/>
        <v>24</v>
      </c>
    </row>
    <row r="319" ht="30" customHeight="1" spans="1:33">
      <c r="A319" s="164" t="s">
        <v>1619</v>
      </c>
      <c r="B319" s="178"/>
      <c r="C319" s="153" t="s">
        <v>1620</v>
      </c>
      <c r="D319" s="153" t="s">
        <v>1620</v>
      </c>
      <c r="E319" s="153" t="s">
        <v>1621</v>
      </c>
      <c r="F319" s="153" t="s">
        <v>1621</v>
      </c>
      <c r="G319" s="169" t="s">
        <v>1615</v>
      </c>
      <c r="H319" s="169" t="s">
        <v>1615</v>
      </c>
      <c r="I319" s="153" t="s">
        <v>1620</v>
      </c>
      <c r="J319" s="153" t="s">
        <v>1620</v>
      </c>
      <c r="K319" s="153" t="s">
        <v>1593</v>
      </c>
      <c r="L319" s="153" t="s">
        <v>1593</v>
      </c>
      <c r="M319" s="142" t="s">
        <v>1621</v>
      </c>
      <c r="N319" s="142" t="s">
        <v>1621</v>
      </c>
      <c r="O319" s="153" t="s">
        <v>1605</v>
      </c>
      <c r="P319" s="153" t="s">
        <v>1605</v>
      </c>
      <c r="Q319" s="153" t="s">
        <v>1593</v>
      </c>
      <c r="R319" s="169"/>
      <c r="S319" s="169" t="s">
        <v>1615</v>
      </c>
      <c r="T319" s="169" t="s">
        <v>1615</v>
      </c>
      <c r="U319" s="169"/>
      <c r="V319" s="169"/>
      <c r="W319" s="153"/>
      <c r="X319" s="153"/>
      <c r="Y319" s="153"/>
      <c r="Z319" s="153"/>
      <c r="AA319" s="153" t="s">
        <v>1605</v>
      </c>
      <c r="AB319" s="153" t="s">
        <v>1605</v>
      </c>
      <c r="AC319" s="153"/>
      <c r="AD319" s="153"/>
      <c r="AE319" s="143">
        <f t="shared" si="20"/>
        <v>38</v>
      </c>
      <c r="AF319" s="143">
        <v>56</v>
      </c>
      <c r="AG319" s="137">
        <f t="shared" si="22"/>
        <v>18</v>
      </c>
    </row>
    <row r="320" ht="30" customHeight="1" spans="1:33">
      <c r="A320" s="164" t="s">
        <v>1622</v>
      </c>
      <c r="B320" s="178"/>
      <c r="C320" s="169" t="s">
        <v>1623</v>
      </c>
      <c r="D320" s="169" t="s">
        <v>1623</v>
      </c>
      <c r="E320" s="142" t="s">
        <v>1624</v>
      </c>
      <c r="F320" s="142" t="s">
        <v>1624</v>
      </c>
      <c r="G320" s="153" t="s">
        <v>1590</v>
      </c>
      <c r="H320" s="153" t="s">
        <v>1590</v>
      </c>
      <c r="I320" s="169" t="s">
        <v>1625</v>
      </c>
      <c r="J320" s="169" t="s">
        <v>1625</v>
      </c>
      <c r="K320" s="153" t="s">
        <v>1626</v>
      </c>
      <c r="L320" s="153" t="s">
        <v>1626</v>
      </c>
      <c r="M320" s="153" t="s">
        <v>1625</v>
      </c>
      <c r="N320" s="153" t="s">
        <v>1625</v>
      </c>
      <c r="O320" s="153" t="s">
        <v>1626</v>
      </c>
      <c r="P320" s="153" t="s">
        <v>1626</v>
      </c>
      <c r="Q320" s="142" t="s">
        <v>1604</v>
      </c>
      <c r="R320" s="142" t="s">
        <v>1604</v>
      </c>
      <c r="S320" s="142" t="s">
        <v>1627</v>
      </c>
      <c r="T320" s="142" t="s">
        <v>1627</v>
      </c>
      <c r="U320" s="169"/>
      <c r="V320" s="169"/>
      <c r="W320" s="153" t="s">
        <v>1628</v>
      </c>
      <c r="X320" s="153" t="s">
        <v>1628</v>
      </c>
      <c r="Y320" s="153" t="s">
        <v>1628</v>
      </c>
      <c r="Z320" s="153" t="s">
        <v>1628</v>
      </c>
      <c r="AA320" s="169" t="s">
        <v>1604</v>
      </c>
      <c r="AB320" s="169" t="s">
        <v>1604</v>
      </c>
      <c r="AC320" s="153" t="s">
        <v>1604</v>
      </c>
      <c r="AD320" s="153" t="s">
        <v>1604</v>
      </c>
      <c r="AE320" s="143">
        <f t="shared" si="20"/>
        <v>52</v>
      </c>
      <c r="AF320" s="143">
        <v>56</v>
      </c>
      <c r="AG320" s="137">
        <f t="shared" si="22"/>
        <v>4</v>
      </c>
    </row>
    <row r="321" ht="30" customHeight="1" spans="1:33">
      <c r="A321" s="164" t="s">
        <v>1629</v>
      </c>
      <c r="B321" s="178"/>
      <c r="C321" s="153" t="s">
        <v>1609</v>
      </c>
      <c r="D321" s="153" t="s">
        <v>1609</v>
      </c>
      <c r="E321" s="169" t="s">
        <v>1615</v>
      </c>
      <c r="F321" s="169" t="s">
        <v>1615</v>
      </c>
      <c r="G321" s="137" t="s">
        <v>1624</v>
      </c>
      <c r="H321" s="137" t="s">
        <v>1624</v>
      </c>
      <c r="I321" s="137" t="s">
        <v>1630</v>
      </c>
      <c r="J321" s="137" t="s">
        <v>1630</v>
      </c>
      <c r="K321" s="142" t="s">
        <v>1568</v>
      </c>
      <c r="L321" s="142" t="s">
        <v>1568</v>
      </c>
      <c r="M321" s="137" t="s">
        <v>1631</v>
      </c>
      <c r="N321" s="137" t="s">
        <v>1631</v>
      </c>
      <c r="O321" s="142" t="s">
        <v>1602</v>
      </c>
      <c r="P321" s="142" t="s">
        <v>1602</v>
      </c>
      <c r="Q321" s="153" t="s">
        <v>1628</v>
      </c>
      <c r="R321" s="153" t="s">
        <v>1628</v>
      </c>
      <c r="S321" s="153" t="s">
        <v>1590</v>
      </c>
      <c r="T321" s="153" t="s">
        <v>1590</v>
      </c>
      <c r="U321" s="169"/>
      <c r="V321" s="169"/>
      <c r="W321" s="153"/>
      <c r="X321" s="153"/>
      <c r="AC321" s="142" t="s">
        <v>1568</v>
      </c>
      <c r="AD321" s="142" t="s">
        <v>1568</v>
      </c>
      <c r="AE321" s="143">
        <f t="shared" si="20"/>
        <v>40</v>
      </c>
      <c r="AF321" s="143">
        <v>56</v>
      </c>
      <c r="AG321" s="137">
        <f t="shared" si="22"/>
        <v>16</v>
      </c>
    </row>
    <row r="322" ht="30" customHeight="1" spans="1:33">
      <c r="A322" s="164" t="s">
        <v>1632</v>
      </c>
      <c r="B322" s="178"/>
      <c r="C322" s="142" t="s">
        <v>1610</v>
      </c>
      <c r="D322" s="142" t="s">
        <v>1610</v>
      </c>
      <c r="E322" s="142" t="s">
        <v>1610</v>
      </c>
      <c r="F322" s="153" t="s">
        <v>1606</v>
      </c>
      <c r="G322" s="142" t="s">
        <v>1610</v>
      </c>
      <c r="H322" s="142" t="s">
        <v>1610</v>
      </c>
      <c r="I322" s="142" t="s">
        <v>1623</v>
      </c>
      <c r="J322" s="142" t="s">
        <v>1623</v>
      </c>
      <c r="K322" s="153" t="s">
        <v>1611</v>
      </c>
      <c r="L322" s="153" t="s">
        <v>1611</v>
      </c>
      <c r="M322" s="142" t="s">
        <v>1633</v>
      </c>
      <c r="N322" s="142" t="s">
        <v>1633</v>
      </c>
      <c r="O322" s="169" t="s">
        <v>1560</v>
      </c>
      <c r="P322" s="169" t="s">
        <v>1560</v>
      </c>
      <c r="Q322" s="153" t="s">
        <v>1627</v>
      </c>
      <c r="R322" s="153" t="s">
        <v>1627</v>
      </c>
      <c r="S322" s="153" t="s">
        <v>1628</v>
      </c>
      <c r="T322" s="153" t="s">
        <v>1628</v>
      </c>
      <c r="U322" s="169"/>
      <c r="V322" s="169"/>
      <c r="W322" s="153" t="s">
        <v>1599</v>
      </c>
      <c r="X322" s="153" t="s">
        <v>1599</v>
      </c>
      <c r="Y322" s="142" t="s">
        <v>1607</v>
      </c>
      <c r="Z322" s="142" t="s">
        <v>1607</v>
      </c>
      <c r="AA322" s="153" t="s">
        <v>1392</v>
      </c>
      <c r="AB322" s="153" t="s">
        <v>1392</v>
      </c>
      <c r="AC322" s="142" t="s">
        <v>1607</v>
      </c>
      <c r="AD322" s="142" t="s">
        <v>1607</v>
      </c>
      <c r="AE322" s="143">
        <f t="shared" si="20"/>
        <v>52</v>
      </c>
      <c r="AF322" s="143">
        <v>56</v>
      </c>
      <c r="AG322" s="137">
        <f t="shared" si="22"/>
        <v>4</v>
      </c>
    </row>
    <row r="323" ht="30" customHeight="1" spans="1:33">
      <c r="A323" s="164" t="s">
        <v>1634</v>
      </c>
      <c r="B323" s="178"/>
      <c r="C323" s="169" t="s">
        <v>1599</v>
      </c>
      <c r="D323" s="169" t="s">
        <v>1599</v>
      </c>
      <c r="E323" s="153" t="s">
        <v>1590</v>
      </c>
      <c r="F323" s="153" t="s">
        <v>1590</v>
      </c>
      <c r="G323" s="169" t="s">
        <v>1601</v>
      </c>
      <c r="H323" s="169" t="s">
        <v>1601</v>
      </c>
      <c r="I323" s="153" t="s">
        <v>1605</v>
      </c>
      <c r="J323" s="153" t="s">
        <v>1605</v>
      </c>
      <c r="K323" s="153" t="s">
        <v>1627</v>
      </c>
      <c r="L323" s="153" t="s">
        <v>1627</v>
      </c>
      <c r="M323" s="142" t="s">
        <v>1623</v>
      </c>
      <c r="N323" s="142" t="s">
        <v>1623</v>
      </c>
      <c r="O323" s="142" t="s">
        <v>1623</v>
      </c>
      <c r="P323" s="142" t="s">
        <v>1623</v>
      </c>
      <c r="Q323" s="142" t="s">
        <v>1633</v>
      </c>
      <c r="R323" s="142" t="s">
        <v>1633</v>
      </c>
      <c r="S323" s="153" t="s">
        <v>1605</v>
      </c>
      <c r="T323" s="153" t="s">
        <v>1605</v>
      </c>
      <c r="U323" s="169"/>
      <c r="V323" s="169"/>
      <c r="W323" s="142" t="s">
        <v>1607</v>
      </c>
      <c r="X323" s="142" t="s">
        <v>1607</v>
      </c>
      <c r="Y323" s="153" t="s">
        <v>1635</v>
      </c>
      <c r="Z323" s="153"/>
      <c r="AA323" s="153" t="s">
        <v>1599</v>
      </c>
      <c r="AB323" s="153" t="s">
        <v>1599</v>
      </c>
      <c r="AC323" s="169" t="s">
        <v>1599</v>
      </c>
      <c r="AD323" s="169" t="s">
        <v>1599</v>
      </c>
      <c r="AE323" s="143">
        <f t="shared" si="20"/>
        <v>50</v>
      </c>
      <c r="AF323" s="143">
        <v>56</v>
      </c>
      <c r="AG323" s="137">
        <f t="shared" si="22"/>
        <v>6</v>
      </c>
    </row>
    <row r="324" ht="30" customHeight="1" spans="1:33">
      <c r="A324" s="164" t="s">
        <v>1636</v>
      </c>
      <c r="B324" s="182"/>
      <c r="C324" s="169" t="s">
        <v>1560</v>
      </c>
      <c r="D324" s="169" t="s">
        <v>1560</v>
      </c>
      <c r="E324" s="153" t="s">
        <v>1597</v>
      </c>
      <c r="F324" s="153" t="s">
        <v>1597</v>
      </c>
      <c r="G324" s="153" t="s">
        <v>1598</v>
      </c>
      <c r="H324" s="153" t="s">
        <v>1598</v>
      </c>
      <c r="I324" s="153" t="s">
        <v>1611</v>
      </c>
      <c r="J324" s="153" t="s">
        <v>1611</v>
      </c>
      <c r="K324" s="153" t="s">
        <v>1605</v>
      </c>
      <c r="L324" s="153" t="s">
        <v>1605</v>
      </c>
      <c r="M324" s="142" t="s">
        <v>1612</v>
      </c>
      <c r="N324" s="142" t="s">
        <v>1612</v>
      </c>
      <c r="O324" s="169" t="s">
        <v>1635</v>
      </c>
      <c r="P324" s="169" t="s">
        <v>1635</v>
      </c>
      <c r="Q324" s="169" t="s">
        <v>1635</v>
      </c>
      <c r="R324" s="169" t="s">
        <v>1635</v>
      </c>
      <c r="S324" s="169" t="s">
        <v>1635</v>
      </c>
      <c r="T324" s="169" t="s">
        <v>1635</v>
      </c>
      <c r="U324" s="169"/>
      <c r="V324" s="169"/>
      <c r="W324" s="169" t="s">
        <v>1635</v>
      </c>
      <c r="X324" s="169" t="s">
        <v>1635</v>
      </c>
      <c r="Y324" s="137"/>
      <c r="Z324" s="137"/>
      <c r="AA324" s="169" t="s">
        <v>1635</v>
      </c>
      <c r="AB324" s="169" t="s">
        <v>1635</v>
      </c>
      <c r="AC324" s="169"/>
      <c r="AD324" s="169"/>
      <c r="AE324" s="143">
        <f t="shared" si="20"/>
        <v>44</v>
      </c>
      <c r="AF324" s="143">
        <v>56</v>
      </c>
      <c r="AG324" s="137">
        <f t="shared" si="22"/>
        <v>12</v>
      </c>
    </row>
    <row r="325" ht="30" customHeight="1" spans="1:33">
      <c r="A325" s="164" t="s">
        <v>1637</v>
      </c>
      <c r="B325" s="153" t="s">
        <v>1513</v>
      </c>
      <c r="C325" s="153" t="s">
        <v>1200</v>
      </c>
      <c r="D325" s="153" t="s">
        <v>1200</v>
      </c>
      <c r="E325" s="153" t="s">
        <v>1475</v>
      </c>
      <c r="F325" s="153" t="s">
        <v>1475</v>
      </c>
      <c r="G325" s="153" t="s">
        <v>1638</v>
      </c>
      <c r="H325" s="153" t="s">
        <v>1638</v>
      </c>
      <c r="I325" s="153"/>
      <c r="J325" s="153"/>
      <c r="K325" s="153" t="s">
        <v>1516</v>
      </c>
      <c r="L325" s="153" t="s">
        <v>1516</v>
      </c>
      <c r="M325" s="153" t="s">
        <v>1638</v>
      </c>
      <c r="N325" s="153" t="s">
        <v>1638</v>
      </c>
      <c r="O325" s="142" t="s">
        <v>1475</v>
      </c>
      <c r="P325" s="153" t="s">
        <v>1475</v>
      </c>
      <c r="Q325" s="153"/>
      <c r="R325" s="153"/>
      <c r="S325" s="153" t="s">
        <v>1638</v>
      </c>
      <c r="T325" s="153" t="s">
        <v>1638</v>
      </c>
      <c r="U325" s="153"/>
      <c r="V325" s="153"/>
      <c r="W325" s="153"/>
      <c r="X325" s="153"/>
      <c r="Y325" s="142" t="s">
        <v>1475</v>
      </c>
      <c r="Z325" s="153" t="s">
        <v>1475</v>
      </c>
      <c r="AE325" s="143">
        <f t="shared" si="20"/>
        <v>32</v>
      </c>
      <c r="AF325" s="143">
        <v>56</v>
      </c>
      <c r="AG325" s="137">
        <f t="shared" si="22"/>
        <v>24</v>
      </c>
    </row>
    <row r="326" ht="30" customHeight="1" spans="1:33">
      <c r="A326" s="164" t="s">
        <v>1639</v>
      </c>
      <c r="B326" s="153" t="s">
        <v>1640</v>
      </c>
      <c r="C326" s="169" t="s">
        <v>1315</v>
      </c>
      <c r="D326" s="153" t="s">
        <v>1315</v>
      </c>
      <c r="G326" s="169" t="s">
        <v>1315</v>
      </c>
      <c r="H326" s="169" t="s">
        <v>1315</v>
      </c>
      <c r="K326" s="169" t="s">
        <v>1630</v>
      </c>
      <c r="L326" s="169" t="s">
        <v>1630</v>
      </c>
      <c r="N326" s="137"/>
      <c r="O326" s="153" t="s">
        <v>1592</v>
      </c>
      <c r="P326" s="153" t="s">
        <v>1592</v>
      </c>
      <c r="S326" s="153" t="s">
        <v>1599</v>
      </c>
      <c r="T326" s="153" t="s">
        <v>1599</v>
      </c>
      <c r="W326" s="142" t="s">
        <v>1627</v>
      </c>
      <c r="X326" s="142" t="s">
        <v>1627</v>
      </c>
      <c r="Y326" s="142" t="s">
        <v>1627</v>
      </c>
      <c r="Z326" s="142" t="s">
        <v>1627</v>
      </c>
      <c r="AC326" s="153"/>
      <c r="AD326" s="153"/>
      <c r="AE326" s="143">
        <f t="shared" si="20"/>
        <v>28</v>
      </c>
      <c r="AF326" s="143">
        <v>56</v>
      </c>
      <c r="AG326" s="137">
        <f t="shared" si="22"/>
        <v>28</v>
      </c>
    </row>
    <row r="327" ht="30" customHeight="1" spans="1:34">
      <c r="A327" s="173" t="s">
        <v>1641</v>
      </c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87" t="s">
        <v>1642</v>
      </c>
      <c r="Z327" s="187"/>
      <c r="AA327" s="187"/>
      <c r="AB327" s="187"/>
      <c r="AC327" s="187"/>
      <c r="AD327" s="187"/>
      <c r="AE327" s="143">
        <f>SUM(AE303:AE326)</f>
        <v>874</v>
      </c>
      <c r="AF327" s="143">
        <f>SUM(AF303:AF326)</f>
        <v>1344</v>
      </c>
      <c r="AG327" s="149">
        <f>SUM(AG303:AG326)</f>
        <v>470</v>
      </c>
      <c r="AH327" s="181"/>
    </row>
    <row r="328" ht="30" customHeight="1" spans="1:33">
      <c r="A328" s="164" t="s">
        <v>1643</v>
      </c>
      <c r="B328" s="153"/>
      <c r="C328" s="153"/>
      <c r="D328" s="153" t="s">
        <v>1644</v>
      </c>
      <c r="E328" s="153" t="s">
        <v>1644</v>
      </c>
      <c r="F328" s="153" t="s">
        <v>1644</v>
      </c>
      <c r="G328" s="169"/>
      <c r="H328" s="153" t="s">
        <v>1644</v>
      </c>
      <c r="I328" s="153" t="s">
        <v>1644</v>
      </c>
      <c r="J328" s="153" t="s">
        <v>1644</v>
      </c>
      <c r="K328" s="153"/>
      <c r="L328" s="153" t="s">
        <v>1644</v>
      </c>
      <c r="M328" s="153" t="s">
        <v>1644</v>
      </c>
      <c r="N328" s="153" t="s">
        <v>1644</v>
      </c>
      <c r="O328" s="153"/>
      <c r="P328" s="153" t="s">
        <v>1644</v>
      </c>
      <c r="Q328" s="153" t="s">
        <v>1644</v>
      </c>
      <c r="R328" s="153" t="s">
        <v>1644</v>
      </c>
      <c r="S328" s="153"/>
      <c r="T328" s="153"/>
      <c r="U328" s="153"/>
      <c r="V328" s="153"/>
      <c r="W328" s="169"/>
      <c r="X328" s="153"/>
      <c r="Y328" s="153"/>
      <c r="Z328" s="169"/>
      <c r="AB328" s="153"/>
      <c r="AC328" s="153"/>
      <c r="AD328" s="153"/>
      <c r="AE328" s="143">
        <f>2*COUNTA(C328:AD328)</f>
        <v>24</v>
      </c>
      <c r="AF328" s="143">
        <v>56</v>
      </c>
      <c r="AG328" s="137">
        <f>AF328-AE328</f>
        <v>32</v>
      </c>
    </row>
    <row r="329" ht="30" customHeight="1" spans="1:33">
      <c r="A329" s="164" t="s">
        <v>1645</v>
      </c>
      <c r="B329" s="153"/>
      <c r="C329" s="153"/>
      <c r="D329" s="153" t="s">
        <v>1646</v>
      </c>
      <c r="E329" s="153" t="s">
        <v>1646</v>
      </c>
      <c r="F329" s="153" t="s">
        <v>1646</v>
      </c>
      <c r="G329" s="169"/>
      <c r="H329" s="153" t="s">
        <v>1647</v>
      </c>
      <c r="I329" s="153" t="s">
        <v>1647</v>
      </c>
      <c r="J329" s="153" t="s">
        <v>1647</v>
      </c>
      <c r="K329" s="153"/>
      <c r="L329" s="153" t="s">
        <v>1647</v>
      </c>
      <c r="M329" s="153" t="s">
        <v>1647</v>
      </c>
      <c r="N329" s="153" t="s">
        <v>1647</v>
      </c>
      <c r="O329" s="153"/>
      <c r="P329" s="153" t="s">
        <v>1646</v>
      </c>
      <c r="Q329" s="153" t="s">
        <v>1646</v>
      </c>
      <c r="R329" s="153" t="s">
        <v>1646</v>
      </c>
      <c r="S329" s="153"/>
      <c r="T329" s="169"/>
      <c r="U329" s="169"/>
      <c r="V329" s="169"/>
      <c r="X329" s="153"/>
      <c r="Y329" s="153"/>
      <c r="Z329" s="153"/>
      <c r="AA329" s="153"/>
      <c r="AB329" s="153"/>
      <c r="AC329" s="153"/>
      <c r="AD329" s="153"/>
      <c r="AE329" s="143">
        <f t="shared" ref="AE329:AE343" si="23">2*COUNTA(C329:AD329)</f>
        <v>24</v>
      </c>
      <c r="AF329" s="143">
        <v>56</v>
      </c>
      <c r="AG329" s="137">
        <f t="shared" ref="AG329:AG342" si="24">AF329-AE329</f>
        <v>32</v>
      </c>
    </row>
    <row r="330" ht="30" customHeight="1" spans="1:33">
      <c r="A330" s="164" t="s">
        <v>1648</v>
      </c>
      <c r="B330" s="153"/>
      <c r="C330" s="153"/>
      <c r="D330" s="169" t="s">
        <v>1649</v>
      </c>
      <c r="E330" s="169" t="s">
        <v>1649</v>
      </c>
      <c r="F330" s="169" t="s">
        <v>1649</v>
      </c>
      <c r="G330" s="169"/>
      <c r="H330" s="169" t="s">
        <v>1649</v>
      </c>
      <c r="I330" s="169" t="s">
        <v>1649</v>
      </c>
      <c r="J330" s="169" t="s">
        <v>1649</v>
      </c>
      <c r="K330" s="153"/>
      <c r="L330" s="169" t="s">
        <v>1650</v>
      </c>
      <c r="M330" s="169" t="s">
        <v>1650</v>
      </c>
      <c r="N330" s="169" t="s">
        <v>1650</v>
      </c>
      <c r="O330" s="153"/>
      <c r="P330" s="169" t="s">
        <v>1649</v>
      </c>
      <c r="Q330" s="169" t="s">
        <v>1649</v>
      </c>
      <c r="R330" s="169" t="s">
        <v>1649</v>
      </c>
      <c r="S330" s="153"/>
      <c r="U330" s="153"/>
      <c r="V330" s="153"/>
      <c r="W330" s="169"/>
      <c r="X330" s="169" t="s">
        <v>1649</v>
      </c>
      <c r="Y330" s="169" t="s">
        <v>1649</v>
      </c>
      <c r="Z330" s="169" t="s">
        <v>1649</v>
      </c>
      <c r="AA330" s="153"/>
      <c r="AB330" s="153"/>
      <c r="AC330" s="169"/>
      <c r="AD330" s="169"/>
      <c r="AE330" s="143">
        <f t="shared" si="23"/>
        <v>30</v>
      </c>
      <c r="AF330" s="143">
        <v>56</v>
      </c>
      <c r="AG330" s="137">
        <f t="shared" si="24"/>
        <v>26</v>
      </c>
    </row>
    <row r="331" ht="30" customHeight="1" spans="1:33">
      <c r="A331" s="164" t="s">
        <v>1651</v>
      </c>
      <c r="B331" s="153"/>
      <c r="C331" s="153"/>
      <c r="D331" s="153" t="s">
        <v>1652</v>
      </c>
      <c r="E331" s="153" t="s">
        <v>1652</v>
      </c>
      <c r="F331" s="153" t="s">
        <v>1652</v>
      </c>
      <c r="G331" s="153"/>
      <c r="H331" s="153" t="s">
        <v>1652</v>
      </c>
      <c r="I331" s="153" t="s">
        <v>1652</v>
      </c>
      <c r="J331" s="153" t="s">
        <v>1652</v>
      </c>
      <c r="K331" s="153"/>
      <c r="L331" s="153" t="s">
        <v>1652</v>
      </c>
      <c r="M331" s="153" t="s">
        <v>1652</v>
      </c>
      <c r="N331" s="153" t="s">
        <v>1652</v>
      </c>
      <c r="O331" s="153"/>
      <c r="P331" s="153" t="s">
        <v>1647</v>
      </c>
      <c r="Q331" s="169" t="s">
        <v>1647</v>
      </c>
      <c r="R331" s="169" t="s">
        <v>1647</v>
      </c>
      <c r="S331" s="153"/>
      <c r="T331" s="169"/>
      <c r="U331" s="153"/>
      <c r="V331" s="153"/>
      <c r="W331" s="169"/>
      <c r="X331" s="169"/>
      <c r="Y331" s="169"/>
      <c r="Z331" s="169"/>
      <c r="AA331" s="153"/>
      <c r="AB331" s="169"/>
      <c r="AC331" s="169"/>
      <c r="AD331" s="169"/>
      <c r="AE331" s="143">
        <f t="shared" si="23"/>
        <v>24</v>
      </c>
      <c r="AF331" s="143">
        <v>56</v>
      </c>
      <c r="AG331" s="137">
        <f t="shared" si="24"/>
        <v>32</v>
      </c>
    </row>
    <row r="332" ht="30" customHeight="1" spans="1:33">
      <c r="A332" s="164" t="s">
        <v>1653</v>
      </c>
      <c r="B332" s="153"/>
      <c r="C332" s="153"/>
      <c r="D332" s="153"/>
      <c r="E332" s="153" t="s">
        <v>1654</v>
      </c>
      <c r="F332" s="153" t="s">
        <v>1654</v>
      </c>
      <c r="G332" s="169"/>
      <c r="H332" s="153"/>
      <c r="I332" s="153" t="s">
        <v>1654</v>
      </c>
      <c r="J332" s="153" t="s">
        <v>1654</v>
      </c>
      <c r="K332" s="153"/>
      <c r="L332" s="169" t="s">
        <v>1649</v>
      </c>
      <c r="M332" s="169" t="s">
        <v>1649</v>
      </c>
      <c r="N332" s="169" t="s">
        <v>1649</v>
      </c>
      <c r="O332" s="153"/>
      <c r="P332" s="153"/>
      <c r="Q332" s="153" t="s">
        <v>1654</v>
      </c>
      <c r="R332" s="153" t="s">
        <v>1654</v>
      </c>
      <c r="S332" s="153"/>
      <c r="T332" s="153"/>
      <c r="U332" s="153"/>
      <c r="V332" s="153"/>
      <c r="W332" s="169"/>
      <c r="X332" s="169"/>
      <c r="Y332" s="169"/>
      <c r="Z332" s="169"/>
      <c r="AA332" s="153"/>
      <c r="AB332" s="153"/>
      <c r="AC332" s="153"/>
      <c r="AD332" s="153"/>
      <c r="AE332" s="143">
        <f t="shared" si="23"/>
        <v>18</v>
      </c>
      <c r="AF332" s="143">
        <v>56</v>
      </c>
      <c r="AG332" s="137">
        <f t="shared" si="24"/>
        <v>38</v>
      </c>
    </row>
    <row r="333" ht="30" customHeight="1" spans="1:33">
      <c r="A333" s="164" t="s">
        <v>1655</v>
      </c>
      <c r="B333" s="153"/>
      <c r="C333" s="153"/>
      <c r="D333" s="153" t="s">
        <v>1650</v>
      </c>
      <c r="E333" s="153" t="s">
        <v>1650</v>
      </c>
      <c r="F333" s="153" t="s">
        <v>1650</v>
      </c>
      <c r="G333" s="169"/>
      <c r="H333" s="153"/>
      <c r="I333" s="153" t="s">
        <v>1656</v>
      </c>
      <c r="J333" s="153" t="s">
        <v>1656</v>
      </c>
      <c r="K333" s="153"/>
      <c r="L333" s="153"/>
      <c r="M333" s="153" t="s">
        <v>1657</v>
      </c>
      <c r="N333" s="153" t="s">
        <v>1657</v>
      </c>
      <c r="O333" s="153"/>
      <c r="P333" s="153"/>
      <c r="Q333" s="153" t="s">
        <v>1656</v>
      </c>
      <c r="R333" s="153" t="s">
        <v>1656</v>
      </c>
      <c r="S333" s="153"/>
      <c r="T333" s="153"/>
      <c r="U333" s="153"/>
      <c r="V333" s="153"/>
      <c r="W333" s="169"/>
      <c r="X333" s="153"/>
      <c r="Y333" s="153"/>
      <c r="Z333" s="153"/>
      <c r="AA333" s="153"/>
      <c r="AB333" s="153"/>
      <c r="AC333" s="153"/>
      <c r="AD333" s="153"/>
      <c r="AE333" s="143">
        <f t="shared" si="23"/>
        <v>18</v>
      </c>
      <c r="AF333" s="143">
        <v>56</v>
      </c>
      <c r="AG333" s="137">
        <f t="shared" si="24"/>
        <v>38</v>
      </c>
    </row>
    <row r="334" ht="30" customHeight="1" spans="1:33">
      <c r="A334" s="164" t="s">
        <v>1658</v>
      </c>
      <c r="B334" s="153"/>
      <c r="C334" s="153"/>
      <c r="D334" s="153" t="s">
        <v>1659</v>
      </c>
      <c r="E334" s="153" t="s">
        <v>1659</v>
      </c>
      <c r="F334" s="153" t="s">
        <v>1659</v>
      </c>
      <c r="G334" s="169"/>
      <c r="H334" s="153" t="s">
        <v>1659</v>
      </c>
      <c r="I334" s="153" t="s">
        <v>1659</v>
      </c>
      <c r="J334" s="153" t="s">
        <v>1659</v>
      </c>
      <c r="K334" s="153"/>
      <c r="L334" s="153" t="s">
        <v>1660</v>
      </c>
      <c r="M334" s="153"/>
      <c r="N334" s="153" t="s">
        <v>1660</v>
      </c>
      <c r="O334" s="153"/>
      <c r="P334" s="153" t="s">
        <v>1659</v>
      </c>
      <c r="Q334" s="153" t="s">
        <v>1659</v>
      </c>
      <c r="R334" s="153" t="s">
        <v>1659</v>
      </c>
      <c r="S334" s="153"/>
      <c r="T334" s="169"/>
      <c r="U334" s="169"/>
      <c r="V334" s="169"/>
      <c r="W334" s="169"/>
      <c r="X334" s="153"/>
      <c r="Y334" s="153"/>
      <c r="Z334" s="153"/>
      <c r="AA334" s="153"/>
      <c r="AB334" s="153"/>
      <c r="AC334" s="153"/>
      <c r="AD334" s="153"/>
      <c r="AE334" s="143">
        <f t="shared" si="23"/>
        <v>22</v>
      </c>
      <c r="AF334" s="143">
        <v>56</v>
      </c>
      <c r="AG334" s="137">
        <f t="shared" si="24"/>
        <v>34</v>
      </c>
    </row>
    <row r="335" ht="30" customHeight="1" spans="1:33">
      <c r="A335" s="164" t="s">
        <v>1661</v>
      </c>
      <c r="B335" s="153"/>
      <c r="C335" s="153"/>
      <c r="D335" s="169" t="s">
        <v>1662</v>
      </c>
      <c r="E335" s="169" t="s">
        <v>1662</v>
      </c>
      <c r="F335" s="169" t="s">
        <v>1662</v>
      </c>
      <c r="G335" s="169"/>
      <c r="H335" s="169" t="s">
        <v>1662</v>
      </c>
      <c r="I335" s="169" t="s">
        <v>1662</v>
      </c>
      <c r="J335" s="169" t="s">
        <v>1662</v>
      </c>
      <c r="K335" s="153"/>
      <c r="L335" s="169"/>
      <c r="M335" s="169" t="s">
        <v>1662</v>
      </c>
      <c r="N335" s="169" t="s">
        <v>1662</v>
      </c>
      <c r="O335" s="153"/>
      <c r="P335" s="169" t="s">
        <v>1662</v>
      </c>
      <c r="Q335" s="169" t="s">
        <v>1662</v>
      </c>
      <c r="R335" s="169" t="s">
        <v>1662</v>
      </c>
      <c r="S335" s="153"/>
      <c r="U335" s="153"/>
      <c r="V335" s="153"/>
      <c r="W335" s="169"/>
      <c r="X335" s="169" t="s">
        <v>1662</v>
      </c>
      <c r="Y335" s="169" t="s">
        <v>1662</v>
      </c>
      <c r="Z335" s="169" t="s">
        <v>1662</v>
      </c>
      <c r="AA335" s="153"/>
      <c r="AB335" s="169"/>
      <c r="AC335" s="169"/>
      <c r="AD335" s="169"/>
      <c r="AE335" s="143">
        <f t="shared" si="23"/>
        <v>28</v>
      </c>
      <c r="AF335" s="143">
        <v>56</v>
      </c>
      <c r="AG335" s="137">
        <f t="shared" si="24"/>
        <v>28</v>
      </c>
    </row>
    <row r="336" ht="30" customHeight="1" spans="1:33">
      <c r="A336" s="164" t="s">
        <v>1663</v>
      </c>
      <c r="B336" s="153"/>
      <c r="D336" s="169" t="s">
        <v>1664</v>
      </c>
      <c r="E336" s="169" t="s">
        <v>1664</v>
      </c>
      <c r="F336" s="169" t="s">
        <v>1664</v>
      </c>
      <c r="G336" s="169"/>
      <c r="H336" s="169" t="s">
        <v>1664</v>
      </c>
      <c r="I336" s="169" t="s">
        <v>1664</v>
      </c>
      <c r="J336" s="169" t="s">
        <v>1664</v>
      </c>
      <c r="K336" s="153"/>
      <c r="L336" s="169" t="s">
        <v>1664</v>
      </c>
      <c r="M336" s="169" t="s">
        <v>1664</v>
      </c>
      <c r="N336" s="169" t="s">
        <v>1664</v>
      </c>
      <c r="O336" s="153"/>
      <c r="P336" s="169" t="s">
        <v>1664</v>
      </c>
      <c r="Q336" s="169" t="s">
        <v>1664</v>
      </c>
      <c r="R336" s="169" t="s">
        <v>1664</v>
      </c>
      <c r="S336" s="153"/>
      <c r="T336" s="169" t="s">
        <v>1664</v>
      </c>
      <c r="U336" s="153"/>
      <c r="V336" s="153"/>
      <c r="W336" s="169"/>
      <c r="X336" s="169" t="s">
        <v>1664</v>
      </c>
      <c r="Y336" s="169" t="s">
        <v>1664</v>
      </c>
      <c r="Z336" s="169" t="s">
        <v>1664</v>
      </c>
      <c r="AA336" s="153"/>
      <c r="AB336" s="169"/>
      <c r="AC336" s="169"/>
      <c r="AD336" s="169"/>
      <c r="AE336" s="143">
        <f t="shared" si="23"/>
        <v>32</v>
      </c>
      <c r="AF336" s="143">
        <v>56</v>
      </c>
      <c r="AG336" s="137">
        <f t="shared" si="24"/>
        <v>24</v>
      </c>
    </row>
    <row r="337" ht="30" customHeight="1" spans="1:33">
      <c r="A337" s="164" t="s">
        <v>1665</v>
      </c>
      <c r="B337" s="153"/>
      <c r="C337" s="153"/>
      <c r="D337" s="153"/>
      <c r="E337" s="153" t="s">
        <v>1657</v>
      </c>
      <c r="F337" s="153" t="s">
        <v>1657</v>
      </c>
      <c r="G337" s="169"/>
      <c r="H337" s="153" t="s">
        <v>1646</v>
      </c>
      <c r="I337" s="153" t="s">
        <v>1646</v>
      </c>
      <c r="J337" s="153" t="s">
        <v>1646</v>
      </c>
      <c r="K337" s="153"/>
      <c r="L337" s="153" t="s">
        <v>1659</v>
      </c>
      <c r="M337" s="153" t="s">
        <v>1659</v>
      </c>
      <c r="N337" s="153" t="s">
        <v>1659</v>
      </c>
      <c r="O337" s="153"/>
      <c r="P337" s="153" t="s">
        <v>1652</v>
      </c>
      <c r="Q337" s="153" t="s">
        <v>1652</v>
      </c>
      <c r="R337" s="153" t="s">
        <v>1652</v>
      </c>
      <c r="S337" s="153"/>
      <c r="T337" s="153"/>
      <c r="U337" s="153"/>
      <c r="V337" s="153"/>
      <c r="W337" s="169"/>
      <c r="X337" s="169"/>
      <c r="Y337" s="169"/>
      <c r="Z337" s="169"/>
      <c r="AA337" s="153"/>
      <c r="AB337" s="153"/>
      <c r="AC337" s="153"/>
      <c r="AD337" s="153"/>
      <c r="AE337" s="143">
        <f t="shared" si="23"/>
        <v>22</v>
      </c>
      <c r="AF337" s="143">
        <v>56</v>
      </c>
      <c r="AG337" s="137">
        <f t="shared" si="24"/>
        <v>34</v>
      </c>
    </row>
    <row r="338" ht="30" customHeight="1" spans="1:33">
      <c r="A338" s="164" t="s">
        <v>1666</v>
      </c>
      <c r="B338" s="153"/>
      <c r="C338" s="153"/>
      <c r="D338" s="153" t="s">
        <v>1667</v>
      </c>
      <c r="E338" s="153" t="s">
        <v>1667</v>
      </c>
      <c r="F338" s="153" t="s">
        <v>1667</v>
      </c>
      <c r="G338" s="169"/>
      <c r="H338" s="153"/>
      <c r="I338" s="153" t="s">
        <v>1668</v>
      </c>
      <c r="J338" s="153" t="s">
        <v>1668</v>
      </c>
      <c r="K338" s="153"/>
      <c r="L338" s="153" t="s">
        <v>1667</v>
      </c>
      <c r="M338" s="153" t="s">
        <v>1667</v>
      </c>
      <c r="N338" s="153" t="s">
        <v>1667</v>
      </c>
      <c r="O338" s="153"/>
      <c r="P338" s="153"/>
      <c r="Q338" s="153" t="s">
        <v>1668</v>
      </c>
      <c r="R338" s="153"/>
      <c r="S338" s="153"/>
      <c r="T338" s="153"/>
      <c r="U338" s="153"/>
      <c r="V338" s="153"/>
      <c r="W338" s="169"/>
      <c r="X338" s="169"/>
      <c r="Y338" s="169"/>
      <c r="Z338" s="169"/>
      <c r="AA338" s="153"/>
      <c r="AB338" s="153"/>
      <c r="AC338" s="153"/>
      <c r="AD338" s="153"/>
      <c r="AE338" s="143">
        <f t="shared" si="23"/>
        <v>18</v>
      </c>
      <c r="AF338" s="143">
        <v>56</v>
      </c>
      <c r="AG338" s="137">
        <f t="shared" si="24"/>
        <v>38</v>
      </c>
    </row>
    <row r="339" ht="30" customHeight="1" spans="1:33">
      <c r="A339" s="164" t="s">
        <v>1669</v>
      </c>
      <c r="B339" s="153"/>
      <c r="C339" s="153"/>
      <c r="D339" s="153"/>
      <c r="E339" s="153" t="s">
        <v>1670</v>
      </c>
      <c r="F339" s="153" t="s">
        <v>1670</v>
      </c>
      <c r="G339" s="169"/>
      <c r="H339" s="153" t="s">
        <v>1650</v>
      </c>
      <c r="I339" s="153" t="s">
        <v>1650</v>
      </c>
      <c r="J339" s="153" t="s">
        <v>1650</v>
      </c>
      <c r="K339" s="153"/>
      <c r="L339" s="153"/>
      <c r="M339" s="153"/>
      <c r="N339" s="153"/>
      <c r="O339" s="153"/>
      <c r="P339" s="153" t="s">
        <v>1650</v>
      </c>
      <c r="Q339" s="153" t="s">
        <v>1650</v>
      </c>
      <c r="R339" s="153" t="s">
        <v>1650</v>
      </c>
      <c r="S339" s="153"/>
      <c r="T339" s="153"/>
      <c r="U339" s="153"/>
      <c r="V339" s="153"/>
      <c r="W339" s="169"/>
      <c r="X339" s="169"/>
      <c r="Y339" s="169"/>
      <c r="Z339" s="169"/>
      <c r="AA339" s="153"/>
      <c r="AB339" s="153"/>
      <c r="AC339" s="153"/>
      <c r="AD339" s="153"/>
      <c r="AE339" s="143">
        <f t="shared" si="23"/>
        <v>16</v>
      </c>
      <c r="AF339" s="143">
        <v>56</v>
      </c>
      <c r="AG339" s="137">
        <f t="shared" si="24"/>
        <v>40</v>
      </c>
    </row>
    <row r="340" ht="30" customHeight="1" spans="1:33">
      <c r="A340" s="164" t="s">
        <v>1671</v>
      </c>
      <c r="B340" s="153"/>
      <c r="C340" s="153"/>
      <c r="D340" s="153" t="s">
        <v>1647</v>
      </c>
      <c r="E340" s="153" t="s">
        <v>1647</v>
      </c>
      <c r="F340" s="153" t="s">
        <v>1647</v>
      </c>
      <c r="G340" s="169"/>
      <c r="H340" s="153"/>
      <c r="I340" s="153" t="s">
        <v>1670</v>
      </c>
      <c r="J340" s="153" t="s">
        <v>1670</v>
      </c>
      <c r="K340" s="153"/>
      <c r="L340" s="153"/>
      <c r="M340" s="153"/>
      <c r="N340" s="153"/>
      <c r="O340" s="153"/>
      <c r="P340" s="153"/>
      <c r="Q340" s="153" t="s">
        <v>1657</v>
      </c>
      <c r="R340" s="153" t="s">
        <v>1657</v>
      </c>
      <c r="S340" s="153"/>
      <c r="T340" s="153"/>
      <c r="U340" s="153"/>
      <c r="V340" s="153"/>
      <c r="W340" s="169"/>
      <c r="X340" s="169"/>
      <c r="Y340" s="169"/>
      <c r="Z340" s="169"/>
      <c r="AA340" s="153"/>
      <c r="AB340" s="153"/>
      <c r="AC340" s="153"/>
      <c r="AD340" s="153"/>
      <c r="AE340" s="143">
        <f t="shared" si="23"/>
        <v>14</v>
      </c>
      <c r="AF340" s="143">
        <v>56</v>
      </c>
      <c r="AG340" s="137">
        <f t="shared" si="24"/>
        <v>42</v>
      </c>
    </row>
    <row r="341" ht="30" customHeight="1" spans="1:33">
      <c r="A341" s="164" t="s">
        <v>1671</v>
      </c>
      <c r="B341" s="153"/>
      <c r="C341" s="153"/>
      <c r="D341" s="169"/>
      <c r="E341" s="169"/>
      <c r="F341" s="169"/>
      <c r="G341" s="169"/>
      <c r="H341" s="169"/>
      <c r="I341" s="169"/>
      <c r="J341" s="169"/>
      <c r="K341" s="153"/>
      <c r="L341" s="169"/>
      <c r="M341" s="169"/>
      <c r="N341" s="169"/>
      <c r="O341" s="153"/>
      <c r="P341" s="169"/>
      <c r="Q341" s="153" t="s">
        <v>1670</v>
      </c>
      <c r="R341" s="153" t="s">
        <v>1670</v>
      </c>
      <c r="S341" s="153"/>
      <c r="T341" s="153"/>
      <c r="U341" s="169"/>
      <c r="V341" s="169"/>
      <c r="W341" s="169"/>
      <c r="X341" s="169"/>
      <c r="Y341" s="169"/>
      <c r="Z341" s="169"/>
      <c r="AA341" s="153"/>
      <c r="AB341" s="169"/>
      <c r="AC341" s="153"/>
      <c r="AD341" s="153"/>
      <c r="AE341" s="143">
        <f t="shared" si="23"/>
        <v>4</v>
      </c>
      <c r="AF341" s="143">
        <v>56</v>
      </c>
      <c r="AG341" s="137">
        <f t="shared" si="24"/>
        <v>52</v>
      </c>
    </row>
    <row r="342" ht="30" customHeight="1" spans="1:33">
      <c r="A342" s="164" t="s">
        <v>1672</v>
      </c>
      <c r="B342" s="153"/>
      <c r="C342" s="153"/>
      <c r="D342" s="153"/>
      <c r="E342" s="153"/>
      <c r="F342" s="153"/>
      <c r="G342" s="169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 t="s">
        <v>1660</v>
      </c>
      <c r="R342" s="153" t="s">
        <v>1660</v>
      </c>
      <c r="S342" s="153"/>
      <c r="T342" s="153"/>
      <c r="U342" s="153"/>
      <c r="V342" s="153"/>
      <c r="W342" s="169"/>
      <c r="X342" s="169"/>
      <c r="Y342" s="188"/>
      <c r="Z342" s="188"/>
      <c r="AA342" s="153"/>
      <c r="AB342" s="169"/>
      <c r="AC342" s="153"/>
      <c r="AD342" s="153"/>
      <c r="AE342" s="143">
        <f t="shared" si="23"/>
        <v>4</v>
      </c>
      <c r="AF342" s="143">
        <v>56</v>
      </c>
      <c r="AG342" s="137">
        <f t="shared" si="24"/>
        <v>52</v>
      </c>
    </row>
    <row r="343" s="138" customFormat="1" ht="30" customHeight="1" spans="1:51">
      <c r="A343" s="164" t="s">
        <v>1672</v>
      </c>
      <c r="B343" s="153"/>
      <c r="C343" s="153"/>
      <c r="D343" s="153"/>
      <c r="E343" s="153"/>
      <c r="F343" s="153"/>
      <c r="G343" s="169"/>
      <c r="H343" s="153"/>
      <c r="I343" s="153"/>
      <c r="J343" s="153"/>
      <c r="K343" s="153"/>
      <c r="L343" s="169"/>
      <c r="M343" s="153"/>
      <c r="N343" s="153"/>
      <c r="O343" s="153"/>
      <c r="P343" s="169"/>
      <c r="Q343" s="153"/>
      <c r="R343" s="153"/>
      <c r="S343" s="153"/>
      <c r="T343" s="153"/>
      <c r="U343" s="153"/>
      <c r="V343" s="153"/>
      <c r="W343" s="169"/>
      <c r="X343" s="169"/>
      <c r="Y343" s="188"/>
      <c r="Z343" s="188"/>
      <c r="AA343" s="153"/>
      <c r="AB343" s="169"/>
      <c r="AC343" s="189" t="s">
        <v>1673</v>
      </c>
      <c r="AD343" s="190"/>
      <c r="AE343" s="143">
        <f>SUM(AE328:AE342)</f>
        <v>298</v>
      </c>
      <c r="AF343" s="143"/>
      <c r="AG343" s="137"/>
      <c r="AH343" s="192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93"/>
    </row>
    <row r="344" s="139" customFormat="1" ht="30" customHeight="1" spans="1:32">
      <c r="A344" s="183"/>
      <c r="B344" s="160"/>
      <c r="C344" s="160"/>
      <c r="D344" s="160"/>
      <c r="E344" s="160"/>
      <c r="F344" s="160"/>
      <c r="G344" s="184"/>
      <c r="H344" s="184"/>
      <c r="I344" s="160"/>
      <c r="J344" s="160"/>
      <c r="K344" s="160"/>
      <c r="L344" s="160"/>
      <c r="M344" s="160"/>
      <c r="N344" s="184"/>
      <c r="O344" s="160"/>
      <c r="P344" s="184"/>
      <c r="Q344" s="160"/>
      <c r="R344" s="160"/>
      <c r="S344" s="160"/>
      <c r="T344" s="160"/>
      <c r="U344" s="160"/>
      <c r="V344" s="160"/>
      <c r="W344" s="184"/>
      <c r="X344" s="184"/>
      <c r="Y344" s="184"/>
      <c r="Z344" s="184"/>
      <c r="AA344" s="160"/>
      <c r="AB344" s="184"/>
      <c r="AC344" s="160"/>
      <c r="AD344" s="160"/>
      <c r="AE344" s="191"/>
      <c r="AF344" s="191"/>
    </row>
    <row r="345" s="139" customFormat="1" ht="30" customHeight="1" spans="1:32">
      <c r="A345" s="183"/>
      <c r="B345" s="160"/>
      <c r="C345" s="160"/>
      <c r="D345" s="160"/>
      <c r="E345" s="160"/>
      <c r="F345" s="160"/>
      <c r="G345" s="184"/>
      <c r="H345" s="184"/>
      <c r="I345" s="160"/>
      <c r="J345" s="160"/>
      <c r="K345" s="160"/>
      <c r="L345" s="160"/>
      <c r="M345" s="160"/>
      <c r="N345" s="184"/>
      <c r="O345" s="160"/>
      <c r="P345" s="184"/>
      <c r="Q345" s="160"/>
      <c r="R345" s="160"/>
      <c r="S345" s="160"/>
      <c r="T345" s="160"/>
      <c r="U345" s="160"/>
      <c r="V345" s="160"/>
      <c r="W345" s="184"/>
      <c r="X345" s="184"/>
      <c r="Y345" s="184"/>
      <c r="Z345" s="184"/>
      <c r="AA345" s="160"/>
      <c r="AB345" s="184"/>
      <c r="AC345" s="160"/>
      <c r="AD345" s="160"/>
      <c r="AE345" s="191"/>
      <c r="AF345" s="191"/>
    </row>
    <row r="346" s="139" customFormat="1" ht="30" customHeight="1" spans="1:32">
      <c r="A346" s="183"/>
      <c r="B346" s="160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60"/>
      <c r="T346" s="160"/>
      <c r="U346" s="160"/>
      <c r="V346" s="160"/>
      <c r="W346" s="184"/>
      <c r="X346" s="184"/>
      <c r="Y346" s="184"/>
      <c r="Z346" s="184"/>
      <c r="AA346" s="185"/>
      <c r="AB346" s="185"/>
      <c r="AC346" s="185"/>
      <c r="AD346" s="185"/>
      <c r="AE346" s="191"/>
      <c r="AF346" s="191"/>
    </row>
    <row r="347" s="139" customFormat="1" ht="30" customHeight="1" spans="1:32">
      <c r="A347" s="183"/>
      <c r="B347" s="160"/>
      <c r="C347" s="160"/>
      <c r="D347" s="185"/>
      <c r="E347" s="185"/>
      <c r="F347" s="185"/>
      <c r="G347" s="184"/>
      <c r="H347" s="184"/>
      <c r="I347" s="160"/>
      <c r="J347" s="160"/>
      <c r="K347" s="160"/>
      <c r="L347" s="160"/>
      <c r="M347" s="160"/>
      <c r="N347" s="184"/>
      <c r="O347" s="160"/>
      <c r="P347" s="184"/>
      <c r="Q347" s="160"/>
      <c r="R347" s="160"/>
      <c r="S347" s="160"/>
      <c r="T347" s="160"/>
      <c r="U347" s="160"/>
      <c r="V347" s="160"/>
      <c r="W347" s="184"/>
      <c r="X347" s="184"/>
      <c r="Y347" s="184"/>
      <c r="Z347" s="184"/>
      <c r="AA347" s="160"/>
      <c r="AB347" s="184"/>
      <c r="AC347" s="160"/>
      <c r="AD347" s="160"/>
      <c r="AE347" s="191"/>
      <c r="AF347" s="191"/>
    </row>
    <row r="348" s="139" customFormat="1" ht="30" customHeight="1" spans="1:32">
      <c r="A348" s="183"/>
      <c r="B348" s="160"/>
      <c r="C348" s="160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60"/>
      <c r="T348" s="160"/>
      <c r="U348" s="160"/>
      <c r="V348" s="160"/>
      <c r="W348" s="184"/>
      <c r="X348" s="184"/>
      <c r="Y348" s="184"/>
      <c r="Z348" s="184"/>
      <c r="AA348" s="185"/>
      <c r="AB348" s="185"/>
      <c r="AC348" s="185"/>
      <c r="AD348" s="185"/>
      <c r="AE348" s="191"/>
      <c r="AF348" s="191"/>
    </row>
    <row r="349" s="139" customFormat="1" ht="30" customHeight="1" spans="1:32">
      <c r="A349" s="183"/>
      <c r="B349" s="160"/>
      <c r="C349" s="160"/>
      <c r="D349" s="160"/>
      <c r="E349" s="160"/>
      <c r="F349" s="160"/>
      <c r="G349" s="184"/>
      <c r="H349" s="184"/>
      <c r="I349" s="160"/>
      <c r="J349" s="160"/>
      <c r="K349" s="160"/>
      <c r="L349" s="160"/>
      <c r="M349" s="160"/>
      <c r="N349" s="184"/>
      <c r="O349" s="160"/>
      <c r="P349" s="184"/>
      <c r="Q349" s="160"/>
      <c r="R349" s="160"/>
      <c r="S349" s="160"/>
      <c r="T349" s="160"/>
      <c r="U349" s="160"/>
      <c r="V349" s="160"/>
      <c r="W349" s="184"/>
      <c r="X349" s="184"/>
      <c r="Y349" s="184"/>
      <c r="Z349" s="184"/>
      <c r="AA349" s="160"/>
      <c r="AB349" s="184"/>
      <c r="AC349" s="160"/>
      <c r="AD349" s="160"/>
      <c r="AE349" s="191"/>
      <c r="AF349" s="191"/>
    </row>
    <row r="350" s="139" customFormat="1" ht="30" customHeight="1" spans="1:32">
      <c r="A350" s="183"/>
      <c r="B350" s="160"/>
      <c r="C350" s="160"/>
      <c r="D350" s="160"/>
      <c r="E350" s="160"/>
      <c r="F350" s="160"/>
      <c r="G350" s="184"/>
      <c r="H350" s="184"/>
      <c r="I350" s="160"/>
      <c r="J350" s="160"/>
      <c r="K350" s="160"/>
      <c r="L350" s="160"/>
      <c r="M350" s="160"/>
      <c r="N350" s="184"/>
      <c r="O350" s="160"/>
      <c r="P350" s="184"/>
      <c r="Q350" s="160"/>
      <c r="R350" s="160"/>
      <c r="S350" s="160"/>
      <c r="T350" s="160"/>
      <c r="U350" s="160"/>
      <c r="V350" s="160"/>
      <c r="W350" s="184"/>
      <c r="X350" s="184"/>
      <c r="Y350" s="184"/>
      <c r="Z350" s="184"/>
      <c r="AA350" s="160"/>
      <c r="AB350" s="184"/>
      <c r="AC350" s="160"/>
      <c r="AD350" s="160"/>
      <c r="AE350" s="191"/>
      <c r="AF350" s="191"/>
    </row>
    <row r="351" s="139" customFormat="1" ht="30" customHeight="1" spans="1:32">
      <c r="A351" s="183"/>
      <c r="B351" s="160"/>
      <c r="C351" s="160"/>
      <c r="D351" s="160"/>
      <c r="E351" s="160"/>
      <c r="F351" s="160"/>
      <c r="G351" s="184"/>
      <c r="H351" s="184"/>
      <c r="I351" s="160"/>
      <c r="J351" s="160"/>
      <c r="K351" s="160"/>
      <c r="L351" s="160"/>
      <c r="M351" s="160"/>
      <c r="N351" s="184"/>
      <c r="O351" s="160"/>
      <c r="P351" s="184"/>
      <c r="Q351" s="160"/>
      <c r="R351" s="160"/>
      <c r="S351" s="160"/>
      <c r="T351" s="160"/>
      <c r="U351" s="160"/>
      <c r="V351" s="160"/>
      <c r="W351" s="184"/>
      <c r="X351" s="184"/>
      <c r="Y351" s="184"/>
      <c r="Z351" s="184"/>
      <c r="AA351" s="160"/>
      <c r="AB351" s="184"/>
      <c r="AC351" s="160"/>
      <c r="AD351" s="160"/>
      <c r="AE351" s="191"/>
      <c r="AF351" s="191"/>
    </row>
    <row r="352" s="139" customFormat="1" ht="30" customHeight="1" spans="1:32">
      <c r="A352" s="183"/>
      <c r="B352" s="160"/>
      <c r="C352" s="160"/>
      <c r="D352" s="160"/>
      <c r="E352" s="160"/>
      <c r="F352" s="160"/>
      <c r="G352" s="184"/>
      <c r="H352" s="184"/>
      <c r="I352" s="160"/>
      <c r="J352" s="160"/>
      <c r="K352" s="160"/>
      <c r="L352" s="160"/>
      <c r="M352" s="160"/>
      <c r="N352" s="184"/>
      <c r="O352" s="160"/>
      <c r="P352" s="184"/>
      <c r="Q352" s="160"/>
      <c r="R352" s="160"/>
      <c r="S352" s="160"/>
      <c r="T352" s="160"/>
      <c r="U352" s="160"/>
      <c r="V352" s="160"/>
      <c r="W352" s="184"/>
      <c r="X352" s="184"/>
      <c r="Y352" s="184"/>
      <c r="Z352" s="184"/>
      <c r="AA352" s="160"/>
      <c r="AB352" s="184"/>
      <c r="AC352" s="160"/>
      <c r="AD352" s="160"/>
      <c r="AE352" s="191"/>
      <c r="AF352" s="191"/>
    </row>
    <row r="353" s="139" customFormat="1" ht="30" customHeight="1" spans="1:32">
      <c r="A353" s="183"/>
      <c r="B353" s="160"/>
      <c r="C353" s="160"/>
      <c r="D353" s="160"/>
      <c r="E353" s="160"/>
      <c r="F353" s="160"/>
      <c r="G353" s="184"/>
      <c r="H353" s="184"/>
      <c r="I353" s="160"/>
      <c r="J353" s="160"/>
      <c r="K353" s="160"/>
      <c r="L353" s="160"/>
      <c r="M353" s="160"/>
      <c r="N353" s="184"/>
      <c r="O353" s="160"/>
      <c r="P353" s="184"/>
      <c r="Q353" s="160"/>
      <c r="R353" s="160"/>
      <c r="S353" s="160"/>
      <c r="T353" s="160"/>
      <c r="U353" s="160"/>
      <c r="V353" s="160"/>
      <c r="W353" s="184"/>
      <c r="X353" s="184"/>
      <c r="Y353" s="184"/>
      <c r="Z353" s="184"/>
      <c r="AA353" s="160"/>
      <c r="AB353" s="184"/>
      <c r="AC353" s="160"/>
      <c r="AD353" s="160"/>
      <c r="AE353" s="191"/>
      <c r="AF353" s="191"/>
    </row>
    <row r="354" s="139" customFormat="1" ht="30" customHeight="1" spans="1:32">
      <c r="A354" s="183"/>
      <c r="B354" s="160"/>
      <c r="C354" s="160"/>
      <c r="D354" s="160"/>
      <c r="E354" s="160"/>
      <c r="F354" s="160"/>
      <c r="G354" s="184"/>
      <c r="H354" s="184"/>
      <c r="I354" s="160"/>
      <c r="J354" s="160"/>
      <c r="K354" s="160"/>
      <c r="L354" s="160"/>
      <c r="M354" s="160"/>
      <c r="N354" s="184"/>
      <c r="O354" s="160"/>
      <c r="P354" s="184"/>
      <c r="Q354" s="160"/>
      <c r="R354" s="160"/>
      <c r="S354" s="160"/>
      <c r="T354" s="160"/>
      <c r="U354" s="160"/>
      <c r="V354" s="160"/>
      <c r="W354" s="184"/>
      <c r="X354" s="184"/>
      <c r="Y354" s="184"/>
      <c r="Z354" s="184"/>
      <c r="AA354" s="160"/>
      <c r="AB354" s="184"/>
      <c r="AC354" s="160"/>
      <c r="AD354" s="160"/>
      <c r="AE354" s="191"/>
      <c r="AF354" s="191"/>
    </row>
    <row r="355" s="139" customFormat="1" ht="30" customHeight="1" spans="1:32">
      <c r="A355" s="183"/>
      <c r="B355" s="160"/>
      <c r="C355" s="160"/>
      <c r="D355" s="160"/>
      <c r="E355" s="160"/>
      <c r="F355" s="160"/>
      <c r="G355" s="184"/>
      <c r="H355" s="184"/>
      <c r="I355" s="160"/>
      <c r="J355" s="160"/>
      <c r="K355" s="160"/>
      <c r="L355" s="160"/>
      <c r="M355" s="160"/>
      <c r="N355" s="184"/>
      <c r="O355" s="160"/>
      <c r="P355" s="184"/>
      <c r="Q355" s="160"/>
      <c r="R355" s="160"/>
      <c r="S355" s="160"/>
      <c r="T355" s="160"/>
      <c r="U355" s="160"/>
      <c r="V355" s="160"/>
      <c r="W355" s="184"/>
      <c r="X355" s="184"/>
      <c r="Y355" s="184"/>
      <c r="Z355" s="184"/>
      <c r="AA355" s="160"/>
      <c r="AB355" s="184"/>
      <c r="AC355" s="160"/>
      <c r="AD355" s="160"/>
      <c r="AE355" s="191"/>
      <c r="AF355" s="191"/>
    </row>
    <row r="356" s="139" customFormat="1" ht="30" customHeight="1" spans="1:32">
      <c r="A356" s="183"/>
      <c r="B356" s="160"/>
      <c r="C356" s="160"/>
      <c r="D356" s="160"/>
      <c r="E356" s="160"/>
      <c r="F356" s="160"/>
      <c r="G356" s="184"/>
      <c r="H356" s="184"/>
      <c r="I356" s="160"/>
      <c r="J356" s="160"/>
      <c r="K356" s="160"/>
      <c r="L356" s="160"/>
      <c r="M356" s="160"/>
      <c r="N356" s="184"/>
      <c r="O356" s="160"/>
      <c r="P356" s="184"/>
      <c r="Q356" s="160"/>
      <c r="R356" s="160"/>
      <c r="S356" s="160"/>
      <c r="T356" s="160"/>
      <c r="U356" s="160"/>
      <c r="V356" s="160"/>
      <c r="W356" s="184"/>
      <c r="X356" s="184"/>
      <c r="Y356" s="184"/>
      <c r="Z356" s="184"/>
      <c r="AA356" s="160"/>
      <c r="AB356" s="184"/>
      <c r="AC356" s="160"/>
      <c r="AD356" s="160"/>
      <c r="AE356" s="191"/>
      <c r="AF356" s="191"/>
    </row>
    <row r="357" s="139" customFormat="1" ht="30" customHeight="1" spans="1:32">
      <c r="A357" s="183"/>
      <c r="B357" s="160"/>
      <c r="C357" s="160"/>
      <c r="D357" s="160"/>
      <c r="E357" s="160"/>
      <c r="F357" s="160"/>
      <c r="G357" s="184"/>
      <c r="H357" s="184"/>
      <c r="I357" s="160"/>
      <c r="J357" s="160"/>
      <c r="K357" s="160"/>
      <c r="L357" s="160"/>
      <c r="M357" s="160"/>
      <c r="N357" s="184"/>
      <c r="O357" s="160"/>
      <c r="P357" s="184"/>
      <c r="Q357" s="160"/>
      <c r="R357" s="160"/>
      <c r="S357" s="160"/>
      <c r="T357" s="160"/>
      <c r="U357" s="160"/>
      <c r="V357" s="160"/>
      <c r="W357" s="184"/>
      <c r="X357" s="184"/>
      <c r="Y357" s="184"/>
      <c r="Z357" s="184"/>
      <c r="AA357" s="160"/>
      <c r="AB357" s="184"/>
      <c r="AC357" s="160"/>
      <c r="AD357" s="160"/>
      <c r="AE357" s="191"/>
      <c r="AF357" s="191"/>
    </row>
    <row r="358" s="139" customFormat="1" ht="30" customHeight="1" spans="1:32">
      <c r="A358" s="183"/>
      <c r="B358" s="160"/>
      <c r="C358" s="160"/>
      <c r="D358" s="160"/>
      <c r="E358" s="160"/>
      <c r="F358" s="160"/>
      <c r="G358" s="184"/>
      <c r="H358" s="184"/>
      <c r="I358" s="160"/>
      <c r="J358" s="160"/>
      <c r="K358" s="160"/>
      <c r="L358" s="160"/>
      <c r="M358" s="160"/>
      <c r="N358" s="184"/>
      <c r="O358" s="160"/>
      <c r="P358" s="184"/>
      <c r="Q358" s="160"/>
      <c r="R358" s="160"/>
      <c r="S358" s="160"/>
      <c r="T358" s="160"/>
      <c r="U358" s="160"/>
      <c r="V358" s="160"/>
      <c r="W358" s="184"/>
      <c r="X358" s="184"/>
      <c r="Y358" s="184"/>
      <c r="Z358" s="184"/>
      <c r="AA358" s="160"/>
      <c r="AB358" s="184"/>
      <c r="AC358" s="160"/>
      <c r="AD358" s="160"/>
      <c r="AE358" s="191"/>
      <c r="AF358" s="191"/>
    </row>
    <row r="359" s="139" customFormat="1" ht="30" customHeight="1" spans="1:32">
      <c r="A359" s="183"/>
      <c r="B359" s="160"/>
      <c r="C359" s="160"/>
      <c r="D359" s="160"/>
      <c r="E359" s="160"/>
      <c r="F359" s="160"/>
      <c r="G359" s="184"/>
      <c r="H359" s="184"/>
      <c r="I359" s="160"/>
      <c r="J359" s="160"/>
      <c r="K359" s="160"/>
      <c r="L359" s="160"/>
      <c r="M359" s="160"/>
      <c r="N359" s="184"/>
      <c r="O359" s="160"/>
      <c r="P359" s="184"/>
      <c r="Q359" s="160"/>
      <c r="R359" s="160"/>
      <c r="S359" s="160"/>
      <c r="T359" s="160"/>
      <c r="U359" s="160"/>
      <c r="V359" s="160"/>
      <c r="W359" s="184"/>
      <c r="X359" s="184"/>
      <c r="Y359" s="184"/>
      <c r="Z359" s="184"/>
      <c r="AA359" s="160"/>
      <c r="AB359" s="184"/>
      <c r="AC359" s="160"/>
      <c r="AD359" s="160"/>
      <c r="AE359" s="191"/>
      <c r="AF359" s="191"/>
    </row>
    <row r="360" s="139" customFormat="1" ht="30" customHeight="1" spans="1:32">
      <c r="A360" s="183"/>
      <c r="B360" s="160"/>
      <c r="C360" s="160"/>
      <c r="D360" s="160"/>
      <c r="E360" s="160"/>
      <c r="F360" s="160"/>
      <c r="G360" s="184"/>
      <c r="H360" s="184"/>
      <c r="I360" s="160"/>
      <c r="J360" s="160"/>
      <c r="K360" s="160"/>
      <c r="L360" s="160"/>
      <c r="M360" s="160"/>
      <c r="N360" s="184"/>
      <c r="O360" s="160"/>
      <c r="P360" s="184"/>
      <c r="Q360" s="160"/>
      <c r="R360" s="160"/>
      <c r="S360" s="160"/>
      <c r="T360" s="160"/>
      <c r="U360" s="160"/>
      <c r="V360" s="160"/>
      <c r="W360" s="184"/>
      <c r="X360" s="184"/>
      <c r="Y360" s="184"/>
      <c r="Z360" s="184"/>
      <c r="AA360" s="160"/>
      <c r="AB360" s="184"/>
      <c r="AC360" s="160"/>
      <c r="AD360" s="160"/>
      <c r="AE360" s="191"/>
      <c r="AF360" s="191"/>
    </row>
    <row r="361" s="139" customFormat="1" ht="30" customHeight="1" spans="1:32">
      <c r="A361" s="186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85"/>
      <c r="AE361" s="191"/>
      <c r="AF361" s="191"/>
    </row>
    <row r="362" s="139" customFormat="1" ht="30" customHeight="1" spans="1:32">
      <c r="A362" s="186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85"/>
      <c r="AE362" s="191"/>
      <c r="AF362" s="191"/>
    </row>
    <row r="363" s="139" customFormat="1" ht="30" customHeight="1" spans="1:32">
      <c r="A363" s="186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85"/>
      <c r="AE363" s="191"/>
      <c r="AF363" s="191"/>
    </row>
    <row r="364" s="139" customFormat="1" ht="30" customHeight="1" spans="1:32">
      <c r="A364" s="186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85"/>
      <c r="AE364" s="191"/>
      <c r="AF364" s="191"/>
    </row>
    <row r="365" s="139" customFormat="1" ht="30" customHeight="1" spans="1:32">
      <c r="A365" s="186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85"/>
      <c r="AE365" s="191"/>
      <c r="AF365" s="191"/>
    </row>
    <row r="366" s="139" customFormat="1" ht="30" customHeight="1" spans="1:32">
      <c r="A366" s="186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85"/>
      <c r="AE366" s="191"/>
      <c r="AF366" s="191"/>
    </row>
    <row r="367" s="139" customFormat="1" ht="30" customHeight="1" spans="1:32">
      <c r="A367" s="186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85"/>
      <c r="AE367" s="191"/>
      <c r="AF367" s="191"/>
    </row>
    <row r="368" s="139" customFormat="1" ht="30" customHeight="1" spans="1:32">
      <c r="A368" s="186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85"/>
      <c r="AE368" s="191"/>
      <c r="AF368" s="191"/>
    </row>
    <row r="369" s="139" customFormat="1" ht="30" customHeight="1" spans="1:32">
      <c r="A369" s="186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85"/>
      <c r="AE369" s="191"/>
      <c r="AF369" s="191"/>
    </row>
    <row r="370" s="139" customFormat="1" ht="30" customHeight="1" spans="1:32">
      <c r="A370" s="186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85"/>
      <c r="AE370" s="191"/>
      <c r="AF370" s="191"/>
    </row>
    <row r="371" s="139" customFormat="1" ht="30" customHeight="1" spans="1:32">
      <c r="A371" s="186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85"/>
      <c r="AE371" s="191"/>
      <c r="AF371" s="191"/>
    </row>
    <row r="372" s="139" customFormat="1" ht="30" customHeight="1" spans="1:32">
      <c r="A372" s="186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85"/>
      <c r="AE372" s="191"/>
      <c r="AF372" s="191"/>
    </row>
    <row r="373" s="139" customFormat="1" ht="30" customHeight="1" spans="1:32">
      <c r="A373" s="186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85"/>
      <c r="AE373" s="191"/>
      <c r="AF373" s="191"/>
    </row>
    <row r="374" s="139" customFormat="1" ht="30" customHeight="1" spans="1:32">
      <c r="A374" s="186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91"/>
      <c r="AF374" s="191"/>
    </row>
    <row r="375" s="139" customFormat="1" ht="30" customHeight="1" spans="1:32">
      <c r="A375" s="186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85"/>
      <c r="AE375" s="191"/>
      <c r="AF375" s="191"/>
    </row>
    <row r="376" s="139" customFormat="1" ht="30" customHeight="1" spans="1:32">
      <c r="A376" s="186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85"/>
      <c r="AE376" s="191"/>
      <c r="AF376" s="191"/>
    </row>
    <row r="377" s="139" customFormat="1" ht="30" customHeight="1" spans="1:32">
      <c r="A377" s="186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  <c r="AC377" s="185"/>
      <c r="AD377" s="185"/>
      <c r="AE377" s="191"/>
      <c r="AF377" s="191"/>
    </row>
    <row r="378" s="139" customFormat="1" ht="30" customHeight="1" spans="1:32">
      <c r="A378" s="186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  <c r="AC378" s="185"/>
      <c r="AD378" s="185"/>
      <c r="AE378" s="191"/>
      <c r="AF378" s="191"/>
    </row>
    <row r="379" s="139" customFormat="1" ht="30" customHeight="1" spans="1:32">
      <c r="A379" s="186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  <c r="AC379" s="185"/>
      <c r="AD379" s="185"/>
      <c r="AE379" s="191"/>
      <c r="AF379" s="191"/>
    </row>
    <row r="380" s="139" customFormat="1" ht="30" customHeight="1" spans="1:32">
      <c r="A380" s="186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85"/>
      <c r="AE380" s="191"/>
      <c r="AF380" s="191"/>
    </row>
    <row r="381" s="139" customFormat="1" ht="30" customHeight="1" spans="1:32">
      <c r="A381" s="186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85"/>
      <c r="AE381" s="191"/>
      <c r="AF381" s="191"/>
    </row>
    <row r="382" s="139" customFormat="1" ht="30" customHeight="1" spans="1:32">
      <c r="A382" s="186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85"/>
      <c r="AE382" s="191"/>
      <c r="AF382" s="191"/>
    </row>
    <row r="383" s="139" customFormat="1" ht="30" customHeight="1" spans="1:32">
      <c r="A383" s="186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85"/>
      <c r="AE383" s="191"/>
      <c r="AF383" s="191"/>
    </row>
    <row r="384" s="139" customFormat="1" ht="30" customHeight="1" spans="1:32">
      <c r="A384" s="186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85"/>
      <c r="AE384" s="191"/>
      <c r="AF384" s="191"/>
    </row>
    <row r="385" s="139" customFormat="1" ht="30" customHeight="1" spans="1:32">
      <c r="A385" s="186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85"/>
      <c r="AE385" s="191"/>
      <c r="AF385" s="191"/>
    </row>
    <row r="386" s="139" customFormat="1" ht="30" customHeight="1" spans="1:32">
      <c r="A386" s="186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85"/>
      <c r="AE386" s="191"/>
      <c r="AF386" s="191"/>
    </row>
    <row r="387" s="139" customFormat="1" ht="30" customHeight="1" spans="1:32">
      <c r="A387" s="186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85"/>
      <c r="AE387" s="191"/>
      <c r="AF387" s="191"/>
    </row>
    <row r="388" s="139" customFormat="1" ht="30" customHeight="1" spans="1:32">
      <c r="A388" s="186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85"/>
      <c r="AE388" s="191"/>
      <c r="AF388" s="191"/>
    </row>
    <row r="389" s="139" customFormat="1" ht="30" customHeight="1" spans="1:32">
      <c r="A389" s="186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  <c r="AC389" s="185"/>
      <c r="AD389" s="185"/>
      <c r="AE389" s="191"/>
      <c r="AF389" s="191"/>
    </row>
    <row r="390" s="139" customFormat="1" ht="30" customHeight="1" spans="1:32">
      <c r="A390" s="186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  <c r="AC390" s="185"/>
      <c r="AD390" s="185"/>
      <c r="AE390" s="191"/>
      <c r="AF390" s="191"/>
    </row>
    <row r="391" s="139" customFormat="1" ht="30" customHeight="1" spans="1:32">
      <c r="A391" s="186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  <c r="AC391" s="185"/>
      <c r="AD391" s="185"/>
      <c r="AE391" s="191"/>
      <c r="AF391" s="191"/>
    </row>
    <row r="392" s="139" customFormat="1" ht="30" customHeight="1" spans="1:32">
      <c r="A392" s="186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91"/>
      <c r="AF392" s="191"/>
    </row>
    <row r="393" s="139" customFormat="1" ht="30" customHeight="1" spans="1:32">
      <c r="A393" s="186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85"/>
      <c r="AE393" s="191"/>
      <c r="AF393" s="191"/>
    </row>
    <row r="394" s="139" customFormat="1" spans="1:32">
      <c r="A394" s="186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85"/>
      <c r="AE394" s="191"/>
      <c r="AF394" s="191"/>
    </row>
    <row r="395" s="139" customFormat="1" spans="1:32">
      <c r="A395" s="186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  <c r="AC395" s="185"/>
      <c r="AD395" s="185"/>
      <c r="AE395" s="191"/>
      <c r="AF395" s="191"/>
    </row>
    <row r="396" s="139" customFormat="1" spans="1:32">
      <c r="A396" s="186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  <c r="AC396" s="185"/>
      <c r="AD396" s="185"/>
      <c r="AE396" s="191"/>
      <c r="AF396" s="191"/>
    </row>
    <row r="397" s="139" customFormat="1" spans="1:32">
      <c r="A397" s="186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  <c r="AC397" s="185"/>
      <c r="AD397" s="185"/>
      <c r="AE397" s="191"/>
      <c r="AF397" s="191"/>
    </row>
    <row r="398" s="139" customFormat="1" spans="1:32">
      <c r="A398" s="186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85"/>
      <c r="AE398" s="191"/>
      <c r="AF398" s="191"/>
    </row>
    <row r="399" s="139" customFormat="1" spans="1:32">
      <c r="A399" s="186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85"/>
      <c r="AE399" s="191"/>
      <c r="AF399" s="191"/>
    </row>
    <row r="400" s="139" customFormat="1" spans="1:32">
      <c r="A400" s="186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85"/>
      <c r="AE400" s="191"/>
      <c r="AF400" s="191"/>
    </row>
    <row r="401" s="139" customFormat="1" spans="1:32">
      <c r="A401" s="186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85"/>
      <c r="AE401" s="191"/>
      <c r="AF401" s="191"/>
    </row>
    <row r="402" s="139" customFormat="1" spans="1:32">
      <c r="A402" s="186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85"/>
      <c r="AE402" s="191"/>
      <c r="AF402" s="191"/>
    </row>
    <row r="403" s="139" customFormat="1" spans="1:32">
      <c r="A403" s="186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85"/>
      <c r="AE403" s="191"/>
      <c r="AF403" s="191"/>
    </row>
    <row r="404" s="139" customFormat="1" spans="1:32">
      <c r="A404" s="186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85"/>
      <c r="AE404" s="191"/>
      <c r="AF404" s="191"/>
    </row>
    <row r="405" s="139" customFormat="1" spans="1:32">
      <c r="A405" s="186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85"/>
      <c r="AE405" s="191"/>
      <c r="AF405" s="191"/>
    </row>
    <row r="406" s="139" customFormat="1" spans="1:32">
      <c r="A406" s="186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85"/>
      <c r="AE406" s="191"/>
      <c r="AF406" s="191"/>
    </row>
    <row r="407" s="139" customFormat="1" spans="1:32">
      <c r="A407" s="186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85"/>
      <c r="AE407" s="191"/>
      <c r="AF407" s="191"/>
    </row>
    <row r="408" s="139" customFormat="1" spans="1:32">
      <c r="A408" s="186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91"/>
      <c r="AF408" s="191"/>
    </row>
    <row r="409" s="139" customFormat="1" spans="1:32">
      <c r="A409" s="186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85"/>
      <c r="AE409" s="191"/>
      <c r="AF409" s="191"/>
    </row>
    <row r="410" s="139" customFormat="1" spans="1:32">
      <c r="A410" s="186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91"/>
      <c r="AF410" s="191"/>
    </row>
    <row r="411" s="139" customFormat="1" spans="1:32">
      <c r="A411" s="186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  <c r="AC411" s="185"/>
      <c r="AD411" s="185"/>
      <c r="AE411" s="191"/>
      <c r="AF411" s="191"/>
    </row>
    <row r="412" s="139" customFormat="1" spans="1:32">
      <c r="A412" s="186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85"/>
      <c r="AE412" s="191"/>
      <c r="AF412" s="191"/>
    </row>
    <row r="413" s="139" customFormat="1" spans="1:32">
      <c r="A413" s="186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85"/>
      <c r="AE413" s="191"/>
      <c r="AF413" s="191"/>
    </row>
    <row r="414" s="139" customFormat="1" spans="1:32">
      <c r="A414" s="186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85"/>
      <c r="AE414" s="191"/>
      <c r="AF414" s="191"/>
    </row>
    <row r="415" s="139" customFormat="1" spans="1:32">
      <c r="A415" s="186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85"/>
      <c r="AE415" s="191"/>
      <c r="AF415" s="191"/>
    </row>
    <row r="416" s="139" customFormat="1" spans="1:32">
      <c r="A416" s="186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91"/>
      <c r="AF416" s="191"/>
    </row>
    <row r="417" s="139" customFormat="1" spans="1:32">
      <c r="A417" s="186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85"/>
      <c r="AE417" s="191"/>
      <c r="AF417" s="191"/>
    </row>
    <row r="418" s="139" customFormat="1" spans="1:32">
      <c r="A418" s="186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85"/>
      <c r="AE418" s="191"/>
      <c r="AF418" s="191"/>
    </row>
    <row r="419" s="139" customFormat="1" spans="1:32">
      <c r="A419" s="186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85"/>
      <c r="AE419" s="191"/>
      <c r="AF419" s="191"/>
    </row>
    <row r="420" s="139" customFormat="1" spans="1:32">
      <c r="A420" s="186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91"/>
      <c r="AF420" s="191"/>
    </row>
    <row r="421" s="139" customFormat="1" spans="1:32">
      <c r="A421" s="186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91"/>
      <c r="AF421" s="191"/>
    </row>
    <row r="422" s="139" customFormat="1" spans="1:32">
      <c r="A422" s="186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91"/>
      <c r="AF422" s="191"/>
    </row>
    <row r="423" s="139" customFormat="1" spans="1:32">
      <c r="A423" s="186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91"/>
      <c r="AF423" s="191"/>
    </row>
    <row r="424" s="139" customFormat="1" spans="1:32">
      <c r="A424" s="186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91"/>
      <c r="AF424" s="191"/>
    </row>
    <row r="425" s="139" customFormat="1" spans="1:32">
      <c r="A425" s="186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91"/>
      <c r="AF425" s="191"/>
    </row>
    <row r="426" s="139" customFormat="1" spans="1:32">
      <c r="A426" s="186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91"/>
      <c r="AF426" s="191"/>
    </row>
    <row r="427" s="139" customFormat="1" spans="1:32">
      <c r="A427" s="186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91"/>
      <c r="AF427" s="191"/>
    </row>
    <row r="428" s="139" customFormat="1" spans="1:32">
      <c r="A428" s="186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91"/>
      <c r="AF428" s="191"/>
    </row>
    <row r="429" s="139" customFormat="1" spans="1:32">
      <c r="A429" s="186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85"/>
      <c r="AE429" s="191"/>
      <c r="AF429" s="191"/>
    </row>
    <row r="430" s="139" customFormat="1" spans="1:32">
      <c r="A430" s="186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91"/>
      <c r="AF430" s="191"/>
    </row>
    <row r="431" s="139" customFormat="1" spans="1:32">
      <c r="A431" s="186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91"/>
      <c r="AF431" s="191"/>
    </row>
    <row r="432" s="139" customFormat="1" spans="1:32">
      <c r="A432" s="186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85"/>
      <c r="AE432" s="191"/>
      <c r="AF432" s="191"/>
    </row>
    <row r="433" s="139" customFormat="1" spans="1:32">
      <c r="A433" s="186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85"/>
      <c r="AE433" s="191"/>
      <c r="AF433" s="191"/>
    </row>
    <row r="434" s="139" customFormat="1" spans="1:32">
      <c r="A434" s="186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85"/>
      <c r="AE434" s="191"/>
      <c r="AF434" s="191"/>
    </row>
    <row r="435" s="139" customFormat="1" spans="1:32">
      <c r="A435" s="186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85"/>
      <c r="AE435" s="191"/>
      <c r="AF435" s="191"/>
    </row>
    <row r="436" s="139" customFormat="1" spans="1:32">
      <c r="A436" s="186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85"/>
      <c r="AE436" s="191"/>
      <c r="AF436" s="191"/>
    </row>
    <row r="437" s="139" customFormat="1" spans="1:32">
      <c r="A437" s="186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85"/>
      <c r="AE437" s="191"/>
      <c r="AF437" s="191"/>
    </row>
    <row r="438" s="139" customFormat="1" spans="1:32">
      <c r="A438" s="186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91"/>
      <c r="AF438" s="191"/>
    </row>
    <row r="439" s="139" customFormat="1" spans="1:32">
      <c r="A439" s="186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91"/>
      <c r="AF439" s="191"/>
    </row>
    <row r="440" s="139" customFormat="1" spans="1:32">
      <c r="A440" s="186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91"/>
      <c r="AF440" s="191"/>
    </row>
    <row r="441" s="139" customFormat="1" spans="1:32">
      <c r="A441" s="186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91"/>
      <c r="AF441" s="191"/>
    </row>
    <row r="442" s="139" customFormat="1" spans="1:32">
      <c r="A442" s="186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91"/>
      <c r="AF442" s="191"/>
    </row>
    <row r="443" s="139" customFormat="1" spans="1:32">
      <c r="A443" s="186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91"/>
      <c r="AF443" s="191"/>
    </row>
    <row r="444" s="139" customFormat="1" spans="1:32">
      <c r="A444" s="186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91"/>
      <c r="AF444" s="191"/>
    </row>
    <row r="445" s="139" customFormat="1" spans="1:32">
      <c r="A445" s="186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91"/>
      <c r="AF445" s="191"/>
    </row>
    <row r="446" s="139" customFormat="1" spans="1:32">
      <c r="A446" s="186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91"/>
      <c r="AF446" s="191"/>
    </row>
    <row r="447" s="139" customFormat="1" spans="1:32">
      <c r="A447" s="186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85"/>
      <c r="AE447" s="191"/>
      <c r="AF447" s="191"/>
    </row>
    <row r="448" s="139" customFormat="1" spans="1:32">
      <c r="A448" s="186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91"/>
      <c r="AF448" s="191"/>
    </row>
    <row r="449" s="139" customFormat="1" spans="1:32">
      <c r="A449" s="186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91"/>
      <c r="AF449" s="191"/>
    </row>
    <row r="450" s="139" customFormat="1" spans="1:32">
      <c r="A450" s="186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85"/>
      <c r="AE450" s="191"/>
      <c r="AF450" s="191"/>
    </row>
    <row r="451" s="139" customFormat="1" spans="1:32">
      <c r="A451" s="186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191"/>
      <c r="AF451" s="191"/>
    </row>
    <row r="452" s="139" customFormat="1" spans="1:32">
      <c r="A452" s="186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91"/>
      <c r="AF452" s="191"/>
    </row>
    <row r="453" s="139" customFormat="1" spans="1:32">
      <c r="A453" s="186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91"/>
      <c r="AF453" s="191"/>
    </row>
    <row r="454" s="139" customFormat="1" spans="1:32">
      <c r="A454" s="186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91"/>
      <c r="AF454" s="191"/>
    </row>
    <row r="455" s="139" customFormat="1" spans="1:32">
      <c r="A455" s="186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91"/>
      <c r="AF455" s="191"/>
    </row>
    <row r="456" s="139" customFormat="1" spans="1:32">
      <c r="A456" s="186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91"/>
      <c r="AF456" s="191"/>
    </row>
    <row r="457" s="139" customFormat="1" spans="1:32">
      <c r="A457" s="186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91"/>
      <c r="AF457" s="191"/>
    </row>
    <row r="458" s="139" customFormat="1" spans="1:32">
      <c r="A458" s="186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91"/>
      <c r="AF458" s="191"/>
    </row>
    <row r="459" s="139" customFormat="1" spans="1:32">
      <c r="A459" s="186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91"/>
      <c r="AF459" s="191"/>
    </row>
    <row r="460" s="139" customFormat="1" spans="1:32">
      <c r="A460" s="186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91"/>
      <c r="AF460" s="191"/>
    </row>
    <row r="461" s="139" customFormat="1" spans="1:32">
      <c r="A461" s="186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91"/>
      <c r="AF461" s="191"/>
    </row>
    <row r="462" s="139" customFormat="1" spans="1:32">
      <c r="A462" s="186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91"/>
      <c r="AF462" s="191"/>
    </row>
    <row r="463" s="139" customFormat="1" spans="1:32">
      <c r="A463" s="186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91"/>
      <c r="AF463" s="191"/>
    </row>
    <row r="464" s="139" customFormat="1" spans="1:32">
      <c r="A464" s="186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91"/>
      <c r="AF464" s="191"/>
    </row>
    <row r="465" s="139" customFormat="1" spans="1:32">
      <c r="A465" s="186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91"/>
      <c r="AF465" s="191"/>
    </row>
    <row r="466" s="139" customFormat="1" spans="1:32">
      <c r="A466" s="186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91"/>
      <c r="AF466" s="191"/>
    </row>
    <row r="467" s="139" customFormat="1" spans="1:32">
      <c r="A467" s="186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91"/>
      <c r="AF467" s="191"/>
    </row>
    <row r="468" s="139" customFormat="1" spans="1:32">
      <c r="A468" s="186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91"/>
      <c r="AF468" s="191"/>
    </row>
    <row r="469" s="139" customFormat="1" spans="1:32">
      <c r="A469" s="186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91"/>
      <c r="AF469" s="191"/>
    </row>
    <row r="470" s="139" customFormat="1" spans="1:32">
      <c r="A470" s="186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91"/>
      <c r="AF470" s="191"/>
    </row>
    <row r="471" s="139" customFormat="1" spans="1:32">
      <c r="A471" s="186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91"/>
      <c r="AF471" s="191"/>
    </row>
    <row r="472" s="139" customFormat="1" spans="1:32">
      <c r="A472" s="186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91"/>
      <c r="AF472" s="191"/>
    </row>
    <row r="473" s="139" customFormat="1" spans="1:32">
      <c r="A473" s="186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91"/>
      <c r="AF473" s="191"/>
    </row>
    <row r="474" s="139" customFormat="1" spans="1:32">
      <c r="A474" s="186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91"/>
      <c r="AF474" s="191"/>
    </row>
    <row r="475" s="139" customFormat="1" spans="1:32">
      <c r="A475" s="186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91"/>
      <c r="AF475" s="191"/>
    </row>
    <row r="476" s="139" customFormat="1" spans="1:32">
      <c r="A476" s="186"/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91"/>
      <c r="AF476" s="191"/>
    </row>
    <row r="477" s="139" customFormat="1" spans="1:32">
      <c r="A477" s="186"/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91"/>
      <c r="AF477" s="191"/>
    </row>
    <row r="478" s="139" customFormat="1" spans="1:32">
      <c r="A478" s="186"/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91"/>
      <c r="AF478" s="191"/>
    </row>
    <row r="479" s="139" customFormat="1" spans="1:32">
      <c r="A479" s="186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91"/>
      <c r="AF479" s="191"/>
    </row>
    <row r="480" s="139" customFormat="1" spans="1:32">
      <c r="A480" s="186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91"/>
      <c r="AF480" s="191"/>
    </row>
    <row r="481" s="139" customFormat="1" spans="1:32">
      <c r="A481" s="186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91"/>
      <c r="AF481" s="191"/>
    </row>
    <row r="482" s="139" customFormat="1" spans="1:32">
      <c r="A482" s="186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91"/>
      <c r="AF482" s="191"/>
    </row>
    <row r="483" s="139" customFormat="1" spans="1:32">
      <c r="A483" s="186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91"/>
      <c r="AF483" s="191"/>
    </row>
    <row r="484" s="139" customFormat="1" spans="1:32">
      <c r="A484" s="186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91"/>
      <c r="AF484" s="191"/>
    </row>
    <row r="485" s="139" customFormat="1" spans="1:32">
      <c r="A485" s="186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91"/>
      <c r="AF485" s="191"/>
    </row>
    <row r="486" s="139" customFormat="1" spans="1:32">
      <c r="A486" s="186"/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91"/>
      <c r="AF486" s="191"/>
    </row>
    <row r="487" s="139" customFormat="1" spans="1:32">
      <c r="A487" s="186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91"/>
      <c r="AF487" s="191"/>
    </row>
    <row r="488" s="139" customFormat="1" spans="1:32">
      <c r="A488" s="186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91"/>
      <c r="AF488" s="191"/>
    </row>
    <row r="489" s="139" customFormat="1" spans="1:32">
      <c r="A489" s="186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91"/>
      <c r="AF489" s="191"/>
    </row>
    <row r="490" s="139" customFormat="1" spans="1:32">
      <c r="A490" s="186"/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91"/>
      <c r="AF490" s="191"/>
    </row>
    <row r="491" s="139" customFormat="1" spans="1:32">
      <c r="A491" s="186"/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85"/>
      <c r="AE491" s="191"/>
      <c r="AF491" s="191"/>
    </row>
    <row r="492" s="139" customFormat="1" spans="1:32">
      <c r="A492" s="186"/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91"/>
      <c r="AF492" s="191"/>
    </row>
    <row r="493" s="139" customFormat="1" spans="1:32">
      <c r="A493" s="186"/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85"/>
      <c r="AE493" s="191"/>
      <c r="AF493" s="191"/>
    </row>
    <row r="494" s="139" customFormat="1" spans="1:32">
      <c r="A494" s="186"/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85"/>
      <c r="AE494" s="191"/>
      <c r="AF494" s="191"/>
    </row>
    <row r="495" s="139" customFormat="1" spans="1:32">
      <c r="A495" s="186"/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85"/>
      <c r="AE495" s="191"/>
      <c r="AF495" s="191"/>
    </row>
    <row r="496" s="139" customFormat="1" spans="1:32">
      <c r="A496" s="186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91"/>
      <c r="AF496" s="191"/>
    </row>
    <row r="497" s="139" customFormat="1" spans="1:32">
      <c r="A497" s="186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91"/>
      <c r="AF497" s="191"/>
    </row>
    <row r="498" s="139" customFormat="1" spans="1:32">
      <c r="A498" s="186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91"/>
      <c r="AF498" s="191"/>
    </row>
    <row r="499" s="139" customFormat="1" spans="1:32">
      <c r="A499" s="186"/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91"/>
      <c r="AF499" s="191"/>
    </row>
    <row r="500" s="139" customFormat="1" spans="1:32">
      <c r="A500" s="186"/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91"/>
      <c r="AF500" s="191"/>
    </row>
    <row r="501" s="139" customFormat="1" spans="1:32">
      <c r="A501" s="186"/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85"/>
      <c r="AE501" s="191"/>
      <c r="AF501" s="191"/>
    </row>
    <row r="502" s="139" customFormat="1" spans="1:32">
      <c r="A502" s="186"/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85"/>
      <c r="AE502" s="191"/>
      <c r="AF502" s="191"/>
    </row>
    <row r="503" s="139" customFormat="1" spans="1:32">
      <c r="A503" s="186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85"/>
      <c r="AE503" s="191"/>
      <c r="AF503" s="191"/>
    </row>
    <row r="504" s="139" customFormat="1" spans="1:32">
      <c r="A504" s="186"/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85"/>
      <c r="AE504" s="191"/>
      <c r="AF504" s="191"/>
    </row>
    <row r="505" s="139" customFormat="1" spans="1:32">
      <c r="A505" s="186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85"/>
      <c r="AE505" s="191"/>
      <c r="AF505" s="191"/>
    </row>
    <row r="506" s="139" customFormat="1" spans="1:32">
      <c r="A506" s="186"/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85"/>
      <c r="AE506" s="191"/>
      <c r="AF506" s="191"/>
    </row>
    <row r="507" s="139" customFormat="1" spans="1:32">
      <c r="A507" s="186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85"/>
      <c r="AE507" s="191"/>
      <c r="AF507" s="191"/>
    </row>
    <row r="508" s="139" customFormat="1" spans="1:32">
      <c r="A508" s="186"/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85"/>
      <c r="AE508" s="191"/>
      <c r="AF508" s="191"/>
    </row>
    <row r="509" s="139" customFormat="1" spans="1:32">
      <c r="A509" s="186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91"/>
      <c r="AF509" s="191"/>
    </row>
    <row r="510" s="139" customFormat="1" spans="1:32">
      <c r="A510" s="186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91"/>
      <c r="AF510" s="191"/>
    </row>
    <row r="511" s="139" customFormat="1" spans="1:32">
      <c r="A511" s="186"/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91"/>
      <c r="AF511" s="191"/>
    </row>
    <row r="512" s="140" customFormat="1" spans="1:51">
      <c r="A512" s="194"/>
      <c r="C512" s="195"/>
      <c r="D512" s="195"/>
      <c r="E512" s="195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95"/>
      <c r="AE512" s="196"/>
      <c r="AF512" s="196"/>
      <c r="AH512" s="197"/>
      <c r="AI512" s="139"/>
      <c r="AJ512" s="139"/>
      <c r="AK512" s="139"/>
      <c r="AL512" s="139"/>
      <c r="AM512" s="139"/>
      <c r="AN512" s="139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98"/>
    </row>
  </sheetData>
  <autoFilter ref="A2:IQ343">
    <extLst/>
  </autoFilter>
  <mergeCells count="27">
    <mergeCell ref="A1:AD1"/>
    <mergeCell ref="C2:F2"/>
    <mergeCell ref="G2:J2"/>
    <mergeCell ref="K2:N2"/>
    <mergeCell ref="O2:R2"/>
    <mergeCell ref="S2:V2"/>
    <mergeCell ref="W2:Z2"/>
    <mergeCell ref="AA2:AD2"/>
    <mergeCell ref="C185:Z185"/>
    <mergeCell ref="A186:AD186"/>
    <mergeCell ref="A223:X223"/>
    <mergeCell ref="Y223:Z223"/>
    <mergeCell ref="A252:X252"/>
    <mergeCell ref="Y252:Z252"/>
    <mergeCell ref="A259:X259"/>
    <mergeCell ref="Y259:Z259"/>
    <mergeCell ref="A263:X263"/>
    <mergeCell ref="Y263:Z263"/>
    <mergeCell ref="A302:X302"/>
    <mergeCell ref="Y302:Z302"/>
    <mergeCell ref="A327:X327"/>
    <mergeCell ref="Y327:Z327"/>
    <mergeCell ref="AC343:AD343"/>
    <mergeCell ref="B264:B265"/>
    <mergeCell ref="B289:B295"/>
    <mergeCell ref="B296:B298"/>
    <mergeCell ref="B313:B32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workbookViewId="0">
      <selection activeCell="N12" sqref="N12"/>
    </sheetView>
  </sheetViews>
  <sheetFormatPr defaultColWidth="9.14285714285714" defaultRowHeight="12.75"/>
  <cols>
    <col min="1" max="1" width="14.7142857142857" style="26" customWidth="1"/>
    <col min="2" max="2" width="12.2857142857143" style="8" customWidth="1"/>
    <col min="3" max="3" width="24" style="107" customWidth="1"/>
    <col min="4" max="4" width="26.8571428571429" style="8" customWidth="1"/>
    <col min="5" max="5" width="8.57142857142857" style="8" customWidth="1"/>
    <col min="6" max="7" width="7.85714285714286" style="8" customWidth="1"/>
    <col min="8" max="8" width="8.28571428571429" style="8" customWidth="1"/>
    <col min="9" max="9" width="7.85714285714286" style="8" customWidth="1"/>
    <col min="10" max="10" width="9.14285714285714" style="8"/>
    <col min="11" max="12" width="9.28571428571429" style="8" customWidth="1"/>
    <col min="13" max="13" width="9.28571428571429" style="7" customWidth="1"/>
    <col min="14" max="16384" width="9.14285714285714" style="8"/>
  </cols>
  <sheetData>
    <row r="1" ht="38.1" customHeight="1" spans="1:13">
      <c r="A1" s="108" t="s">
        <v>1674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20.1" customHeight="1" spans="1:14">
      <c r="A2" s="109" t="s">
        <v>1675</v>
      </c>
      <c r="B2" s="109"/>
      <c r="C2" s="109"/>
      <c r="D2" s="110"/>
      <c r="E2" s="111" t="s">
        <v>1676</v>
      </c>
      <c r="F2" s="112"/>
      <c r="G2" s="113" t="s">
        <v>1677</v>
      </c>
      <c r="H2" s="132">
        <v>44498</v>
      </c>
      <c r="I2" s="132"/>
      <c r="J2" s="120">
        <f>H2</f>
        <v>44498</v>
      </c>
      <c r="K2" s="121" t="s">
        <v>1678</v>
      </c>
      <c r="L2" s="113" t="s">
        <v>1679</v>
      </c>
      <c r="M2" s="111"/>
      <c r="N2" s="122"/>
    </row>
    <row r="3" ht="20.1" customHeight="1" spans="1:13">
      <c r="A3" s="115" t="s">
        <v>1680</v>
      </c>
      <c r="B3" s="115" t="s">
        <v>1681</v>
      </c>
      <c r="C3" s="116" t="s">
        <v>1682</v>
      </c>
      <c r="D3" s="115" t="s">
        <v>1683</v>
      </c>
      <c r="E3" s="32" t="s">
        <v>1684</v>
      </c>
      <c r="F3" s="32"/>
      <c r="G3" s="32"/>
      <c r="H3" s="32" t="s">
        <v>1685</v>
      </c>
      <c r="I3" s="32"/>
      <c r="J3" s="32"/>
      <c r="K3" s="32"/>
      <c r="L3" s="115" t="s">
        <v>1686</v>
      </c>
      <c r="M3" s="110"/>
    </row>
    <row r="4" ht="35.25" customHeight="1" spans="1:13">
      <c r="A4" s="117"/>
      <c r="B4" s="117"/>
      <c r="C4" s="118"/>
      <c r="D4" s="117"/>
      <c r="E4" s="115" t="s">
        <v>1687</v>
      </c>
      <c r="F4" s="115" t="s">
        <v>1688</v>
      </c>
      <c r="G4" s="115" t="s">
        <v>1689</v>
      </c>
      <c r="H4" s="115" t="s">
        <v>1690</v>
      </c>
      <c r="I4" s="115" t="s">
        <v>1691</v>
      </c>
      <c r="J4" s="123" t="s">
        <v>1692</v>
      </c>
      <c r="K4" s="115" t="s">
        <v>1693</v>
      </c>
      <c r="L4" s="117"/>
      <c r="M4" s="110"/>
    </row>
    <row r="5" ht="30" customHeight="1" spans="1:12">
      <c r="A5" s="133" t="s">
        <v>1663</v>
      </c>
      <c r="B5" s="130" t="s">
        <v>1694</v>
      </c>
      <c r="C5" s="134" t="s">
        <v>233</v>
      </c>
      <c r="D5" s="130" t="s">
        <v>1695</v>
      </c>
      <c r="E5" s="130"/>
      <c r="F5" s="130"/>
      <c r="G5" s="130"/>
      <c r="H5" s="130"/>
      <c r="I5" s="130"/>
      <c r="J5" s="130"/>
      <c r="K5" s="130"/>
      <c r="L5" s="130"/>
    </row>
    <row r="6" ht="30" customHeight="1" spans="1:12">
      <c r="A6" s="119" t="s">
        <v>1455</v>
      </c>
      <c r="B6" s="119" t="s">
        <v>1696</v>
      </c>
      <c r="C6" s="119" t="s">
        <v>201</v>
      </c>
      <c r="D6" s="119" t="s">
        <v>1697</v>
      </c>
      <c r="E6" s="119"/>
      <c r="F6" s="119"/>
      <c r="G6" s="119"/>
      <c r="H6" s="119"/>
      <c r="I6" s="119"/>
      <c r="J6" s="119"/>
      <c r="K6" s="119"/>
      <c r="L6" s="119"/>
    </row>
    <row r="7" ht="30" customHeight="1" spans="1:12">
      <c r="A7" s="133" t="s">
        <v>1455</v>
      </c>
      <c r="B7" s="130" t="s">
        <v>1696</v>
      </c>
      <c r="C7" s="135" t="s">
        <v>283</v>
      </c>
      <c r="D7" s="130" t="s">
        <v>1697</v>
      </c>
      <c r="E7" s="130"/>
      <c r="F7" s="130"/>
      <c r="G7" s="130"/>
      <c r="H7" s="130"/>
      <c r="I7" s="130"/>
      <c r="J7" s="130"/>
      <c r="K7" s="130"/>
      <c r="L7" s="130"/>
    </row>
    <row r="8" ht="30" customHeight="1" spans="1:12">
      <c r="A8" s="133" t="s">
        <v>1359</v>
      </c>
      <c r="B8" s="130" t="s">
        <v>1698</v>
      </c>
      <c r="C8" s="134" t="s">
        <v>1699</v>
      </c>
      <c r="D8" s="130" t="s">
        <v>1700</v>
      </c>
      <c r="E8" s="130"/>
      <c r="F8" s="130"/>
      <c r="G8" s="130"/>
      <c r="H8" s="130"/>
      <c r="I8" s="130"/>
      <c r="J8" s="130"/>
      <c r="K8" s="130"/>
      <c r="L8" s="130"/>
    </row>
    <row r="9" ht="30" customHeight="1" spans="1:12">
      <c r="A9" s="133" t="s">
        <v>1362</v>
      </c>
      <c r="B9" s="130" t="s">
        <v>1347</v>
      </c>
      <c r="C9" s="134" t="s">
        <v>1701</v>
      </c>
      <c r="D9" s="130" t="s">
        <v>1702</v>
      </c>
      <c r="E9" s="130"/>
      <c r="F9" s="130"/>
      <c r="G9" s="130"/>
      <c r="H9" s="130"/>
      <c r="I9" s="130"/>
      <c r="J9" s="130"/>
      <c r="K9" s="130"/>
      <c r="L9" s="130"/>
    </row>
    <row r="10" ht="30" customHeight="1" spans="1:12">
      <c r="A10" s="133" t="s">
        <v>1362</v>
      </c>
      <c r="B10" s="130" t="s">
        <v>1347</v>
      </c>
      <c r="C10" s="134" t="s">
        <v>1703</v>
      </c>
      <c r="D10" s="130" t="s">
        <v>1702</v>
      </c>
      <c r="E10" s="130"/>
      <c r="F10" s="130"/>
      <c r="G10" s="130"/>
      <c r="H10" s="130"/>
      <c r="I10" s="130"/>
      <c r="J10" s="130"/>
      <c r="K10" s="130"/>
      <c r="L10" s="130"/>
    </row>
    <row r="11" ht="30" customHeight="1" spans="1:12">
      <c r="A11" s="133" t="s">
        <v>1369</v>
      </c>
      <c r="B11" s="130" t="s">
        <v>1704</v>
      </c>
      <c r="C11" s="135" t="s">
        <v>213</v>
      </c>
      <c r="D11" s="130" t="s">
        <v>1705</v>
      </c>
      <c r="E11" s="130"/>
      <c r="F11" s="130"/>
      <c r="G11" s="130"/>
      <c r="H11" s="130"/>
      <c r="I11" s="130"/>
      <c r="J11" s="130"/>
      <c r="K11" s="130"/>
      <c r="L11" s="130"/>
    </row>
    <row r="12" ht="30" customHeight="1" spans="1:12">
      <c r="A12" s="133" t="s">
        <v>1373</v>
      </c>
      <c r="B12" s="130" t="s">
        <v>1706</v>
      </c>
      <c r="C12" s="134" t="s">
        <v>1707</v>
      </c>
      <c r="D12" s="130" t="s">
        <v>1708</v>
      </c>
      <c r="E12" s="130"/>
      <c r="F12" s="130"/>
      <c r="G12" s="130"/>
      <c r="H12" s="130"/>
      <c r="I12" s="130"/>
      <c r="J12" s="130"/>
      <c r="K12" s="130"/>
      <c r="L12" s="130"/>
    </row>
    <row r="13" ht="30" customHeight="1" spans="1:12">
      <c r="A13" s="133" t="s">
        <v>1376</v>
      </c>
      <c r="B13" s="130" t="s">
        <v>1709</v>
      </c>
      <c r="C13" s="134" t="s">
        <v>1710</v>
      </c>
      <c r="D13" s="130" t="s">
        <v>1711</v>
      </c>
      <c r="E13" s="130"/>
      <c r="F13" s="130"/>
      <c r="G13" s="130"/>
      <c r="H13" s="130"/>
      <c r="I13" s="130"/>
      <c r="J13" s="130"/>
      <c r="K13" s="130"/>
      <c r="L13" s="130"/>
    </row>
    <row r="14" ht="30" customHeight="1" spans="1:12">
      <c r="A14" s="133" t="s">
        <v>1389</v>
      </c>
      <c r="B14" s="130" t="s">
        <v>1712</v>
      </c>
      <c r="C14" s="134" t="s">
        <v>1713</v>
      </c>
      <c r="D14" s="130" t="s">
        <v>1714</v>
      </c>
      <c r="E14" s="130"/>
      <c r="F14" s="130"/>
      <c r="G14" s="130"/>
      <c r="H14" s="130"/>
      <c r="I14" s="130"/>
      <c r="J14" s="130"/>
      <c r="K14" s="130"/>
      <c r="L14" s="130"/>
    </row>
    <row r="15" ht="30" customHeight="1" spans="1:12">
      <c r="A15" s="133" t="s">
        <v>1393</v>
      </c>
      <c r="B15" s="130" t="s">
        <v>1715</v>
      </c>
      <c r="C15" s="134" t="s">
        <v>1716</v>
      </c>
      <c r="D15" s="130" t="s">
        <v>1717</v>
      </c>
      <c r="E15" s="130"/>
      <c r="F15" s="130"/>
      <c r="G15" s="130"/>
      <c r="H15" s="130"/>
      <c r="I15" s="130"/>
      <c r="J15" s="130"/>
      <c r="K15" s="130"/>
      <c r="L15" s="130"/>
    </row>
    <row r="16" ht="30" customHeight="1" spans="1:12">
      <c r="A16" s="133" t="s">
        <v>1399</v>
      </c>
      <c r="B16" s="130" t="s">
        <v>1718</v>
      </c>
      <c r="C16" s="134" t="s">
        <v>1719</v>
      </c>
      <c r="D16" s="130" t="s">
        <v>1720</v>
      </c>
      <c r="E16" s="130"/>
      <c r="F16" s="130"/>
      <c r="G16" s="130"/>
      <c r="H16" s="130"/>
      <c r="I16" s="130"/>
      <c r="J16" s="130"/>
      <c r="K16" s="130"/>
      <c r="L16" s="130"/>
    </row>
    <row r="17" ht="30" customHeight="1" spans="1:12">
      <c r="A17" s="119" t="s">
        <v>1402</v>
      </c>
      <c r="B17" s="119" t="s">
        <v>1721</v>
      </c>
      <c r="C17" s="119" t="s">
        <v>1722</v>
      </c>
      <c r="D17" s="119" t="s">
        <v>1723</v>
      </c>
      <c r="E17" s="119"/>
      <c r="F17" s="119"/>
      <c r="G17" s="119"/>
      <c r="H17" s="119"/>
      <c r="I17" s="119"/>
      <c r="J17" s="119"/>
      <c r="K17" s="119"/>
      <c r="L17" s="119"/>
    </row>
    <row r="18" ht="30" customHeight="1" spans="1:12">
      <c r="A18" s="133" t="s">
        <v>1410</v>
      </c>
      <c r="B18" s="130" t="s">
        <v>1724</v>
      </c>
      <c r="C18" s="134" t="s">
        <v>1725</v>
      </c>
      <c r="D18" s="130" t="s">
        <v>1702</v>
      </c>
      <c r="E18" s="130"/>
      <c r="F18" s="130"/>
      <c r="G18" s="130"/>
      <c r="H18" s="130"/>
      <c r="I18" s="130"/>
      <c r="J18" s="130"/>
      <c r="K18" s="130"/>
      <c r="L18" s="130"/>
    </row>
    <row r="19" ht="30" customHeight="1" spans="1:12">
      <c r="A19" s="133" t="s">
        <v>1413</v>
      </c>
      <c r="B19" s="130" t="s">
        <v>1726</v>
      </c>
      <c r="C19" s="134" t="s">
        <v>1727</v>
      </c>
      <c r="D19" s="130" t="s">
        <v>1728</v>
      </c>
      <c r="E19" s="130"/>
      <c r="F19" s="130"/>
      <c r="G19" s="130"/>
      <c r="H19" s="130"/>
      <c r="I19" s="130"/>
      <c r="J19" s="130"/>
      <c r="K19" s="130"/>
      <c r="L19" s="130"/>
    </row>
    <row r="20" ht="30" customHeight="1" spans="1:12">
      <c r="A20" s="133" t="s">
        <v>1416</v>
      </c>
      <c r="B20" s="130" t="s">
        <v>1729</v>
      </c>
      <c r="C20" s="134" t="s">
        <v>1730</v>
      </c>
      <c r="D20" s="130" t="s">
        <v>1731</v>
      </c>
      <c r="E20" s="130"/>
      <c r="F20" s="130"/>
      <c r="G20" s="130"/>
      <c r="H20" s="130"/>
      <c r="I20" s="130"/>
      <c r="J20" s="130"/>
      <c r="K20" s="130"/>
      <c r="L20" s="130"/>
    </row>
    <row r="21" ht="30" customHeight="1" spans="1:12">
      <c r="A21" s="133" t="s">
        <v>1422</v>
      </c>
      <c r="B21" s="130" t="s">
        <v>1732</v>
      </c>
      <c r="C21" s="134" t="s">
        <v>1733</v>
      </c>
      <c r="D21" s="130" t="s">
        <v>1734</v>
      </c>
      <c r="E21" s="130"/>
      <c r="F21" s="130"/>
      <c r="G21" s="130"/>
      <c r="H21" s="130"/>
      <c r="I21" s="130"/>
      <c r="J21" s="130"/>
      <c r="K21" s="130"/>
      <c r="L21" s="130"/>
    </row>
    <row r="22" ht="30" customHeight="1" spans="1:12">
      <c r="A22" s="133" t="s">
        <v>1436</v>
      </c>
      <c r="B22" s="130" t="s">
        <v>1735</v>
      </c>
      <c r="C22" s="134" t="s">
        <v>255</v>
      </c>
      <c r="D22" s="130" t="s">
        <v>1736</v>
      </c>
      <c r="E22" s="130"/>
      <c r="F22" s="130"/>
      <c r="G22" s="130"/>
      <c r="H22" s="130"/>
      <c r="I22" s="130"/>
      <c r="J22" s="130"/>
      <c r="K22" s="130"/>
      <c r="L22" s="130"/>
    </row>
    <row r="23" ht="30" customHeight="1" spans="1:12">
      <c r="A23" s="133" t="s">
        <v>1436</v>
      </c>
      <c r="B23" s="130" t="s">
        <v>1735</v>
      </c>
      <c r="C23" s="135" t="s">
        <v>264</v>
      </c>
      <c r="D23" s="130" t="s">
        <v>1736</v>
      </c>
      <c r="E23" s="130"/>
      <c r="F23" s="130"/>
      <c r="G23" s="130"/>
      <c r="H23" s="130"/>
      <c r="I23" s="130"/>
      <c r="J23" s="130"/>
      <c r="K23" s="130"/>
      <c r="L23" s="130"/>
    </row>
    <row r="24" ht="30" customHeight="1" spans="1:12">
      <c r="A24" s="133" t="s">
        <v>1438</v>
      </c>
      <c r="B24" s="130" t="s">
        <v>1737</v>
      </c>
      <c r="C24" s="134" t="s">
        <v>1738</v>
      </c>
      <c r="D24" s="130" t="s">
        <v>1739</v>
      </c>
      <c r="E24" s="130"/>
      <c r="F24" s="130"/>
      <c r="G24" s="130"/>
      <c r="H24" s="130"/>
      <c r="I24" s="130"/>
      <c r="J24" s="130"/>
      <c r="K24" s="130"/>
      <c r="L24" s="130"/>
    </row>
    <row r="25" ht="30" customHeight="1" spans="1:12">
      <c r="A25" s="133" t="s">
        <v>1441</v>
      </c>
      <c r="B25" s="130" t="s">
        <v>1740</v>
      </c>
      <c r="C25" s="135" t="s">
        <v>1741</v>
      </c>
      <c r="D25" s="130" t="s">
        <v>1742</v>
      </c>
      <c r="E25" s="130"/>
      <c r="F25" s="130"/>
      <c r="G25" s="130"/>
      <c r="H25" s="130"/>
      <c r="I25" s="130"/>
      <c r="J25" s="130"/>
      <c r="K25" s="130"/>
      <c r="L25" s="130"/>
    </row>
    <row r="26" ht="30" customHeight="1" spans="1:12">
      <c r="A26" s="133" t="s">
        <v>1495</v>
      </c>
      <c r="B26" s="130" t="s">
        <v>1743</v>
      </c>
      <c r="C26" s="135" t="s">
        <v>1744</v>
      </c>
      <c r="D26" s="130" t="s">
        <v>1745</v>
      </c>
      <c r="E26" s="130"/>
      <c r="F26" s="130"/>
      <c r="G26" s="130"/>
      <c r="H26" s="130"/>
      <c r="I26" s="130"/>
      <c r="J26" s="130"/>
      <c r="K26" s="130"/>
      <c r="L26" s="130"/>
    </row>
    <row r="27" ht="30" customHeight="1" spans="1:12">
      <c r="A27" s="133" t="s">
        <v>1168</v>
      </c>
      <c r="B27" s="130" t="s">
        <v>1746</v>
      </c>
      <c r="C27" s="135" t="s">
        <v>1747</v>
      </c>
      <c r="D27" s="130" t="s">
        <v>1748</v>
      </c>
      <c r="E27" s="130"/>
      <c r="F27" s="130"/>
      <c r="G27" s="130"/>
      <c r="H27" s="130"/>
      <c r="I27" s="130"/>
      <c r="J27" s="130"/>
      <c r="K27" s="130"/>
      <c r="L27" s="130"/>
    </row>
    <row r="28" ht="30" customHeight="1" spans="1:12">
      <c r="A28" s="133" t="s">
        <v>1175</v>
      </c>
      <c r="B28" s="130" t="s">
        <v>1749</v>
      </c>
      <c r="C28" s="135" t="s">
        <v>280</v>
      </c>
      <c r="D28" s="130" t="s">
        <v>1739</v>
      </c>
      <c r="E28" s="130"/>
      <c r="F28" s="130"/>
      <c r="G28" s="130"/>
      <c r="H28" s="130"/>
      <c r="I28" s="130"/>
      <c r="J28" s="130"/>
      <c r="K28" s="130"/>
      <c r="L28" s="130"/>
    </row>
    <row r="29" ht="30" customHeight="1" spans="1:12">
      <c r="A29" s="133" t="s">
        <v>1185</v>
      </c>
      <c r="B29" s="130" t="s">
        <v>1750</v>
      </c>
      <c r="C29" s="134" t="s">
        <v>1751</v>
      </c>
      <c r="D29" s="130" t="s">
        <v>1752</v>
      </c>
      <c r="E29" s="130"/>
      <c r="F29" s="130"/>
      <c r="G29" s="130"/>
      <c r="H29" s="130"/>
      <c r="I29" s="130"/>
      <c r="J29" s="130"/>
      <c r="K29" s="130"/>
      <c r="L29" s="130"/>
    </row>
    <row r="30" ht="30" customHeight="1" spans="1:12">
      <c r="A30" s="133" t="s">
        <v>1205</v>
      </c>
      <c r="B30" s="130" t="s">
        <v>1753</v>
      </c>
      <c r="C30" s="134" t="s">
        <v>1754</v>
      </c>
      <c r="D30" s="130" t="s">
        <v>1755</v>
      </c>
      <c r="E30" s="130"/>
      <c r="F30" s="130"/>
      <c r="G30" s="130"/>
      <c r="H30" s="130"/>
      <c r="I30" s="130"/>
      <c r="J30" s="130"/>
      <c r="K30" s="130"/>
      <c r="L30" s="130"/>
    </row>
    <row r="31" ht="30" customHeight="1" spans="1:12">
      <c r="A31" s="133" t="s">
        <v>1213</v>
      </c>
      <c r="B31" s="130" t="s">
        <v>1756</v>
      </c>
      <c r="C31" s="134" t="s">
        <v>1757</v>
      </c>
      <c r="D31" s="130" t="s">
        <v>1758</v>
      </c>
      <c r="E31" s="130"/>
      <c r="F31" s="130"/>
      <c r="G31" s="130"/>
      <c r="H31" s="130"/>
      <c r="I31" s="130"/>
      <c r="J31" s="130"/>
      <c r="K31" s="130"/>
      <c r="L31" s="130"/>
    </row>
    <row r="32" ht="30" customHeight="1" spans="1:12">
      <c r="A32" s="133" t="s">
        <v>1230</v>
      </c>
      <c r="B32" s="130" t="s">
        <v>1759</v>
      </c>
      <c r="C32" s="134" t="s">
        <v>1760</v>
      </c>
      <c r="D32" s="130" t="s">
        <v>1761</v>
      </c>
      <c r="E32" s="130"/>
      <c r="F32" s="130"/>
      <c r="G32" s="130"/>
      <c r="H32" s="130"/>
      <c r="I32" s="130"/>
      <c r="J32" s="130"/>
      <c r="K32" s="130"/>
      <c r="L32" s="130"/>
    </row>
    <row r="33" ht="30" customHeight="1" spans="1:12">
      <c r="A33" s="119" t="s">
        <v>1236</v>
      </c>
      <c r="B33" s="119" t="s">
        <v>1762</v>
      </c>
      <c r="C33" s="119" t="s">
        <v>1763</v>
      </c>
      <c r="D33" s="119" t="s">
        <v>1764</v>
      </c>
      <c r="E33" s="119"/>
      <c r="F33" s="119"/>
      <c r="G33" s="119"/>
      <c r="H33" s="119"/>
      <c r="I33" s="119"/>
      <c r="J33" s="119"/>
      <c r="K33" s="119"/>
      <c r="L33" s="119"/>
    </row>
    <row r="34" ht="30" customHeight="1" spans="1:12">
      <c r="A34" s="119" t="s">
        <v>1254</v>
      </c>
      <c r="B34" s="119" t="s">
        <v>1765</v>
      </c>
      <c r="C34" s="119" t="s">
        <v>1766</v>
      </c>
      <c r="D34" s="119" t="s">
        <v>1767</v>
      </c>
      <c r="E34" s="119"/>
      <c r="F34" s="119"/>
      <c r="G34" s="119"/>
      <c r="H34" s="119"/>
      <c r="I34" s="119"/>
      <c r="J34" s="119"/>
      <c r="K34" s="119"/>
      <c r="L34" s="119"/>
    </row>
    <row r="35" ht="30" customHeight="1" spans="1:12">
      <c r="A35" s="133" t="s">
        <v>1265</v>
      </c>
      <c r="B35" s="130" t="s">
        <v>1768</v>
      </c>
      <c r="C35" s="134" t="s">
        <v>1769</v>
      </c>
      <c r="D35" s="130" t="s">
        <v>1770</v>
      </c>
      <c r="E35" s="130"/>
      <c r="F35" s="130"/>
      <c r="G35" s="130"/>
      <c r="H35" s="130"/>
      <c r="I35" s="130"/>
      <c r="J35" s="130"/>
      <c r="K35" s="130"/>
      <c r="L35" s="130"/>
    </row>
    <row r="36" ht="30" customHeight="1" spans="1:12">
      <c r="A36" s="133" t="s">
        <v>1273</v>
      </c>
      <c r="B36" s="130" t="s">
        <v>1771</v>
      </c>
      <c r="C36" s="134" t="s">
        <v>1772</v>
      </c>
      <c r="D36" s="130" t="s">
        <v>1773</v>
      </c>
      <c r="E36" s="130"/>
      <c r="F36" s="130"/>
      <c r="G36" s="130"/>
      <c r="H36" s="130"/>
      <c r="I36" s="130"/>
      <c r="J36" s="130"/>
      <c r="K36" s="130"/>
      <c r="L36" s="130"/>
    </row>
    <row r="37" ht="30" customHeight="1" spans="1:12">
      <c r="A37" s="133" t="s">
        <v>1284</v>
      </c>
      <c r="B37" s="130" t="s">
        <v>1774</v>
      </c>
      <c r="C37" s="134" t="s">
        <v>1775</v>
      </c>
      <c r="D37" s="130" t="s">
        <v>1776</v>
      </c>
      <c r="E37" s="130"/>
      <c r="F37" s="130"/>
      <c r="G37" s="130"/>
      <c r="H37" s="130"/>
      <c r="I37" s="130"/>
      <c r="J37" s="130"/>
      <c r="K37" s="130"/>
      <c r="L37" s="130"/>
    </row>
    <row r="38" ht="30" customHeight="1" spans="1:12">
      <c r="A38" s="133" t="s">
        <v>1292</v>
      </c>
      <c r="B38" s="130" t="s">
        <v>1777</v>
      </c>
      <c r="C38" s="134" t="s">
        <v>1778</v>
      </c>
      <c r="D38" s="130" t="s">
        <v>1779</v>
      </c>
      <c r="E38" s="130"/>
      <c r="F38" s="130"/>
      <c r="G38" s="130"/>
      <c r="H38" s="130"/>
      <c r="I38" s="130"/>
      <c r="J38" s="130"/>
      <c r="K38" s="130"/>
      <c r="L38" s="130"/>
    </row>
    <row r="39" ht="30" customHeight="1" spans="1:12">
      <c r="A39" s="133" t="s">
        <v>1296</v>
      </c>
      <c r="B39" s="130" t="s">
        <v>1780</v>
      </c>
      <c r="C39" s="134" t="s">
        <v>1781</v>
      </c>
      <c r="D39" s="130" t="s">
        <v>1782</v>
      </c>
      <c r="E39" s="130"/>
      <c r="F39" s="130"/>
      <c r="G39" s="130"/>
      <c r="H39" s="130"/>
      <c r="I39" s="130"/>
      <c r="J39" s="130"/>
      <c r="K39" s="130"/>
      <c r="L39" s="130"/>
    </row>
    <row r="40" ht="30" customHeight="1" spans="1:12">
      <c r="A40" s="133" t="s">
        <v>1308</v>
      </c>
      <c r="B40" s="130" t="s">
        <v>1783</v>
      </c>
      <c r="C40" s="134" t="s">
        <v>1784</v>
      </c>
      <c r="D40" s="130" t="s">
        <v>1785</v>
      </c>
      <c r="E40" s="130"/>
      <c r="F40" s="130"/>
      <c r="G40" s="130"/>
      <c r="H40" s="130"/>
      <c r="I40" s="130"/>
      <c r="J40" s="130"/>
      <c r="K40" s="130"/>
      <c r="L40" s="130"/>
    </row>
    <row r="41" ht="30" customHeight="1" spans="1:12">
      <c r="A41" s="133" t="s">
        <v>1312</v>
      </c>
      <c r="B41" s="130" t="s">
        <v>1786</v>
      </c>
      <c r="C41" s="134" t="s">
        <v>1787</v>
      </c>
      <c r="D41" s="130" t="s">
        <v>1764</v>
      </c>
      <c r="E41" s="130"/>
      <c r="F41" s="130"/>
      <c r="G41" s="130"/>
      <c r="H41" s="130"/>
      <c r="I41" s="130"/>
      <c r="J41" s="130"/>
      <c r="K41" s="130"/>
      <c r="L41" s="130"/>
    </row>
    <row r="42" ht="30" customHeight="1" spans="1:12">
      <c r="A42" s="133" t="s">
        <v>1318</v>
      </c>
      <c r="B42" s="130" t="s">
        <v>1788</v>
      </c>
      <c r="C42" s="134" t="s">
        <v>227</v>
      </c>
      <c r="D42" s="130" t="s">
        <v>1739</v>
      </c>
      <c r="E42" s="130"/>
      <c r="F42" s="130"/>
      <c r="G42" s="130"/>
      <c r="H42" s="130"/>
      <c r="I42" s="130"/>
      <c r="J42" s="130"/>
      <c r="K42" s="130"/>
      <c r="L42" s="130"/>
    </row>
    <row r="43" ht="30" customHeight="1" spans="1:12">
      <c r="A43" s="133" t="s">
        <v>1321</v>
      </c>
      <c r="B43" s="130" t="s">
        <v>1789</v>
      </c>
      <c r="C43" s="134" t="s">
        <v>1790</v>
      </c>
      <c r="D43" s="130" t="s">
        <v>1791</v>
      </c>
      <c r="E43" s="130"/>
      <c r="F43" s="130"/>
      <c r="G43" s="130"/>
      <c r="H43" s="130"/>
      <c r="I43" s="130"/>
      <c r="J43" s="130"/>
      <c r="K43" s="130"/>
      <c r="L43" s="130"/>
    </row>
    <row r="44" ht="30" customHeight="1" spans="1:12">
      <c r="A44" s="133" t="s">
        <v>1327</v>
      </c>
      <c r="B44" s="130" t="s">
        <v>1792</v>
      </c>
      <c r="C44" s="134" t="s">
        <v>638</v>
      </c>
      <c r="D44" s="130" t="s">
        <v>1793</v>
      </c>
      <c r="E44" s="130"/>
      <c r="F44" s="130"/>
      <c r="G44" s="130"/>
      <c r="H44" s="130"/>
      <c r="I44" s="130"/>
      <c r="J44" s="130"/>
      <c r="K44" s="130"/>
      <c r="L44" s="130"/>
    </row>
    <row r="45" ht="30" customHeight="1" spans="1:12">
      <c r="A45" s="133" t="s">
        <v>1331</v>
      </c>
      <c r="B45" s="130" t="s">
        <v>1794</v>
      </c>
      <c r="C45" s="135" t="s">
        <v>1795</v>
      </c>
      <c r="D45" s="130" t="s">
        <v>1796</v>
      </c>
      <c r="E45" s="130"/>
      <c r="F45" s="130"/>
      <c r="G45" s="130"/>
      <c r="H45" s="130"/>
      <c r="I45" s="130"/>
      <c r="J45" s="130"/>
      <c r="K45" s="130"/>
      <c r="L45" s="130"/>
    </row>
    <row r="46" ht="30" customHeight="1" spans="1:12">
      <c r="A46" s="133" t="s">
        <v>1335</v>
      </c>
      <c r="B46" s="130" t="s">
        <v>1797</v>
      </c>
      <c r="C46" s="135" t="s">
        <v>1798</v>
      </c>
      <c r="D46" s="130" t="s">
        <v>1799</v>
      </c>
      <c r="E46" s="130"/>
      <c r="F46" s="130"/>
      <c r="G46" s="130"/>
      <c r="H46" s="130"/>
      <c r="I46" s="130"/>
      <c r="J46" s="130"/>
      <c r="K46" s="130"/>
      <c r="L46" s="130"/>
    </row>
    <row r="47" ht="30" customHeight="1" spans="1:12">
      <c r="A47" s="133" t="s">
        <v>1339</v>
      </c>
      <c r="B47" s="130" t="s">
        <v>1800</v>
      </c>
      <c r="C47" s="134" t="s">
        <v>1801</v>
      </c>
      <c r="D47" s="130" t="s">
        <v>1802</v>
      </c>
      <c r="E47" s="130"/>
      <c r="F47" s="130"/>
      <c r="G47" s="130"/>
      <c r="H47" s="130"/>
      <c r="I47" s="130"/>
      <c r="J47" s="130"/>
      <c r="K47" s="130"/>
      <c r="L47" s="130"/>
    </row>
    <row r="48" ht="30" customHeight="1" spans="1:12">
      <c r="A48" s="133" t="s">
        <v>1345</v>
      </c>
      <c r="B48" s="130" t="s">
        <v>1803</v>
      </c>
      <c r="C48" s="135" t="s">
        <v>1804</v>
      </c>
      <c r="D48" s="130" t="s">
        <v>1805</v>
      </c>
      <c r="E48" s="130"/>
      <c r="F48" s="130"/>
      <c r="G48" s="130"/>
      <c r="H48" s="130"/>
      <c r="I48" s="130"/>
      <c r="J48" s="130"/>
      <c r="K48" s="130"/>
      <c r="L48" s="130"/>
    </row>
    <row r="49" ht="30" customHeight="1" spans="1:12">
      <c r="A49" s="133" t="s">
        <v>1349</v>
      </c>
      <c r="B49" s="130" t="s">
        <v>1806</v>
      </c>
      <c r="C49" s="134" t="s">
        <v>1807</v>
      </c>
      <c r="D49" s="130" t="s">
        <v>1808</v>
      </c>
      <c r="E49" s="130"/>
      <c r="F49" s="130"/>
      <c r="G49" s="130"/>
      <c r="H49" s="130"/>
      <c r="I49" s="130"/>
      <c r="J49" s="130"/>
      <c r="K49" s="130"/>
      <c r="L49" s="130"/>
    </row>
    <row r="50" ht="30" customHeight="1" spans="1:12">
      <c r="A50" s="133" t="s">
        <v>1352</v>
      </c>
      <c r="B50" s="130" t="s">
        <v>1809</v>
      </c>
      <c r="C50" s="135" t="s">
        <v>1810</v>
      </c>
      <c r="D50" s="130" t="s">
        <v>1811</v>
      </c>
      <c r="E50" s="130"/>
      <c r="F50" s="130"/>
      <c r="G50" s="130"/>
      <c r="H50" s="130"/>
      <c r="I50" s="130"/>
      <c r="J50" s="130"/>
      <c r="K50" s="130"/>
      <c r="L50" s="130"/>
    </row>
    <row r="51" ht="30" customHeight="1" spans="1:12">
      <c r="A51" s="133" t="s">
        <v>1553</v>
      </c>
      <c r="B51" s="130" t="s">
        <v>1812</v>
      </c>
      <c r="C51" s="134" t="s">
        <v>1813</v>
      </c>
      <c r="D51" s="130" t="s">
        <v>1814</v>
      </c>
      <c r="E51" s="130"/>
      <c r="F51" s="130"/>
      <c r="G51" s="130"/>
      <c r="H51" s="130"/>
      <c r="I51" s="130"/>
      <c r="J51" s="130"/>
      <c r="K51" s="130"/>
      <c r="L51" s="130"/>
    </row>
    <row r="52" ht="30" customHeight="1" spans="1:12">
      <c r="A52" s="133" t="s">
        <v>1521</v>
      </c>
      <c r="B52" s="130" t="s">
        <v>1815</v>
      </c>
      <c r="C52" s="134" t="s">
        <v>1816</v>
      </c>
      <c r="D52" s="130" t="s">
        <v>1817</v>
      </c>
      <c r="E52" s="130"/>
      <c r="F52" s="130"/>
      <c r="G52" s="130"/>
      <c r="H52" s="130"/>
      <c r="I52" s="130"/>
      <c r="J52" s="130"/>
      <c r="K52" s="130"/>
      <c r="L52" s="130"/>
    </row>
    <row r="53" ht="30" customHeight="1" spans="1:12">
      <c r="A53" s="133" t="s">
        <v>1576</v>
      </c>
      <c r="B53" s="130" t="s">
        <v>1818</v>
      </c>
      <c r="C53" s="134" t="s">
        <v>1819</v>
      </c>
      <c r="D53" s="130" t="s">
        <v>1820</v>
      </c>
      <c r="E53" s="130"/>
      <c r="F53" s="130"/>
      <c r="G53" s="130"/>
      <c r="H53" s="130"/>
      <c r="I53" s="130"/>
      <c r="J53" s="130"/>
      <c r="K53" s="130"/>
      <c r="L53" s="130"/>
    </row>
    <row r="54" ht="30" customHeight="1" spans="1:12">
      <c r="A54" s="133" t="s">
        <v>1580</v>
      </c>
      <c r="B54" s="130" t="s">
        <v>1821</v>
      </c>
      <c r="C54" s="134" t="s">
        <v>1822</v>
      </c>
      <c r="D54" s="130" t="s">
        <v>1823</v>
      </c>
      <c r="E54" s="130"/>
      <c r="F54" s="130"/>
      <c r="G54" s="130"/>
      <c r="H54" s="130"/>
      <c r="I54" s="130"/>
      <c r="J54" s="130"/>
      <c r="K54" s="130"/>
      <c r="L54" s="130"/>
    </row>
    <row r="55" ht="30" customHeight="1" spans="1:12">
      <c r="A55" s="119" t="s">
        <v>1525</v>
      </c>
      <c r="B55" s="119" t="s">
        <v>1824</v>
      </c>
      <c r="C55" s="119" t="s">
        <v>1825</v>
      </c>
      <c r="D55" s="119" t="s">
        <v>1826</v>
      </c>
      <c r="E55" s="119"/>
      <c r="F55" s="119"/>
      <c r="G55" s="119"/>
      <c r="H55" s="119"/>
      <c r="I55" s="119"/>
      <c r="J55" s="119"/>
      <c r="K55" s="119"/>
      <c r="L55" s="119"/>
    </row>
    <row r="56" ht="30" customHeight="1" spans="1:12">
      <c r="A56" s="133" t="s">
        <v>1556</v>
      </c>
      <c r="B56" s="130" t="s">
        <v>1827</v>
      </c>
      <c r="C56" s="134" t="s">
        <v>1828</v>
      </c>
      <c r="D56" s="130" t="s">
        <v>1829</v>
      </c>
      <c r="E56" s="130"/>
      <c r="F56" s="130"/>
      <c r="G56" s="130"/>
      <c r="H56" s="130"/>
      <c r="I56" s="130"/>
      <c r="J56" s="130"/>
      <c r="K56" s="130"/>
      <c r="L56" s="130"/>
    </row>
    <row r="57" ht="30" customHeight="1" spans="1:12">
      <c r="A57" s="133" t="s">
        <v>1536</v>
      </c>
      <c r="B57" s="130" t="s">
        <v>1538</v>
      </c>
      <c r="C57" s="135" t="s">
        <v>1830</v>
      </c>
      <c r="D57" s="130" t="s">
        <v>1831</v>
      </c>
      <c r="E57" s="130"/>
      <c r="F57" s="130"/>
      <c r="G57" s="130"/>
      <c r="H57" s="130"/>
      <c r="I57" s="130"/>
      <c r="J57" s="130"/>
      <c r="K57" s="130"/>
      <c r="L57" s="130"/>
    </row>
    <row r="58" ht="30" customHeight="1" spans="1:12">
      <c r="A58" s="133" t="s">
        <v>1561</v>
      </c>
      <c r="B58" s="130" t="s">
        <v>1832</v>
      </c>
      <c r="C58" s="134" t="s">
        <v>1833</v>
      </c>
      <c r="D58" s="130" t="s">
        <v>1834</v>
      </c>
      <c r="E58" s="130"/>
      <c r="F58" s="130"/>
      <c r="G58" s="130"/>
      <c r="H58" s="130"/>
      <c r="I58" s="130"/>
      <c r="J58" s="130"/>
      <c r="K58" s="130"/>
      <c r="L58" s="130"/>
    </row>
    <row r="59" ht="30" customHeight="1" spans="1:12">
      <c r="A59" s="119" t="s">
        <v>1566</v>
      </c>
      <c r="B59" s="119" t="s">
        <v>1835</v>
      </c>
      <c r="C59" s="119" t="s">
        <v>1836</v>
      </c>
      <c r="D59" s="119" t="s">
        <v>1829</v>
      </c>
      <c r="E59" s="119"/>
      <c r="F59" s="119"/>
      <c r="G59" s="119"/>
      <c r="H59" s="119"/>
      <c r="I59" s="119"/>
      <c r="J59" s="119"/>
      <c r="K59" s="119"/>
      <c r="L59" s="119"/>
    </row>
    <row r="60" ht="30" customHeight="1" spans="1:12">
      <c r="A60" s="133" t="s">
        <v>1545</v>
      </c>
      <c r="B60" s="130" t="s">
        <v>1837</v>
      </c>
      <c r="C60" s="135" t="s">
        <v>1838</v>
      </c>
      <c r="D60" s="130" t="s">
        <v>1839</v>
      </c>
      <c r="E60" s="130"/>
      <c r="F60" s="130"/>
      <c r="G60" s="130"/>
      <c r="H60" s="130"/>
      <c r="I60" s="130"/>
      <c r="J60" s="130"/>
      <c r="K60" s="130"/>
      <c r="L60" s="130"/>
    </row>
    <row r="61" ht="30" customHeight="1" spans="1:12">
      <c r="A61" s="133" t="s">
        <v>1547</v>
      </c>
      <c r="B61" s="130" t="s">
        <v>1840</v>
      </c>
      <c r="C61" s="134" t="s">
        <v>1841</v>
      </c>
      <c r="D61" s="130" t="s">
        <v>1842</v>
      </c>
      <c r="E61" s="130"/>
      <c r="F61" s="130"/>
      <c r="G61" s="130"/>
      <c r="H61" s="130"/>
      <c r="I61" s="130"/>
      <c r="J61" s="130"/>
      <c r="K61" s="130"/>
      <c r="L61" s="130"/>
    </row>
    <row r="62" ht="30" customHeight="1" spans="1:12">
      <c r="A62" s="133" t="s">
        <v>1843</v>
      </c>
      <c r="B62" s="130" t="s">
        <v>1844</v>
      </c>
      <c r="C62" s="134" t="s">
        <v>1845</v>
      </c>
      <c r="D62" s="130" t="s">
        <v>1846</v>
      </c>
      <c r="E62" s="130"/>
      <c r="F62" s="130"/>
      <c r="G62" s="130"/>
      <c r="H62" s="130"/>
      <c r="I62" s="130"/>
      <c r="J62" s="130"/>
      <c r="K62" s="130"/>
      <c r="L62" s="130"/>
    </row>
    <row r="63" ht="30" customHeight="1" spans="1:12">
      <c r="A63" s="133" t="s">
        <v>1588</v>
      </c>
      <c r="B63" s="130" t="s">
        <v>1432</v>
      </c>
      <c r="C63" s="134" t="s">
        <v>1847</v>
      </c>
      <c r="D63" s="130" t="s">
        <v>1848</v>
      </c>
      <c r="E63" s="130"/>
      <c r="F63" s="130"/>
      <c r="G63" s="130"/>
      <c r="H63" s="130"/>
      <c r="I63" s="130"/>
      <c r="J63" s="130"/>
      <c r="K63" s="130"/>
      <c r="L63" s="130"/>
    </row>
    <row r="64" ht="30" customHeight="1" spans="1:12">
      <c r="A64" s="133" t="s">
        <v>1595</v>
      </c>
      <c r="B64" s="130" t="s">
        <v>1849</v>
      </c>
      <c r="C64" s="134" t="s">
        <v>1850</v>
      </c>
      <c r="D64" s="130" t="s">
        <v>1851</v>
      </c>
      <c r="E64" s="130"/>
      <c r="F64" s="130"/>
      <c r="G64" s="130"/>
      <c r="H64" s="130"/>
      <c r="I64" s="130"/>
      <c r="J64" s="130"/>
      <c r="K64" s="130"/>
      <c r="L64" s="130"/>
    </row>
    <row r="65" ht="30" customHeight="1" spans="1:12">
      <c r="A65" s="133" t="s">
        <v>1608</v>
      </c>
      <c r="B65" s="130" t="s">
        <v>1852</v>
      </c>
      <c r="C65" s="134" t="s">
        <v>1853</v>
      </c>
      <c r="D65" s="130" t="s">
        <v>1854</v>
      </c>
      <c r="E65" s="130"/>
      <c r="F65" s="130"/>
      <c r="G65" s="130"/>
      <c r="H65" s="130"/>
      <c r="I65" s="130"/>
      <c r="J65" s="130"/>
      <c r="K65" s="130"/>
      <c r="L65" s="130"/>
    </row>
    <row r="66" ht="30" customHeight="1" spans="1:12">
      <c r="A66" s="133" t="s">
        <v>1619</v>
      </c>
      <c r="B66" s="130" t="s">
        <v>1855</v>
      </c>
      <c r="C66" s="134" t="s">
        <v>1856</v>
      </c>
      <c r="D66" s="130" t="s">
        <v>1857</v>
      </c>
      <c r="E66" s="130"/>
      <c r="F66" s="130"/>
      <c r="G66" s="130"/>
      <c r="H66" s="130"/>
      <c r="I66" s="130"/>
      <c r="J66" s="130"/>
      <c r="K66" s="130"/>
      <c r="L66" s="130"/>
    </row>
    <row r="67" ht="30" customHeight="1" spans="1:12">
      <c r="A67" s="133" t="s">
        <v>1629</v>
      </c>
      <c r="B67" s="130" t="s">
        <v>1858</v>
      </c>
      <c r="C67" s="135" t="s">
        <v>1859</v>
      </c>
      <c r="D67" s="130" t="s">
        <v>1860</v>
      </c>
      <c r="E67" s="130"/>
      <c r="F67" s="130"/>
      <c r="G67" s="130"/>
      <c r="H67" s="130"/>
      <c r="I67" s="130"/>
      <c r="J67" s="130"/>
      <c r="K67" s="130"/>
      <c r="L67" s="130"/>
    </row>
    <row r="68" ht="30" customHeight="1" spans="1:12">
      <c r="A68" s="133" t="s">
        <v>1632</v>
      </c>
      <c r="B68" s="130" t="s">
        <v>1861</v>
      </c>
      <c r="C68" s="134" t="s">
        <v>1862</v>
      </c>
      <c r="D68" s="130" t="s">
        <v>1863</v>
      </c>
      <c r="E68" s="130"/>
      <c r="F68" s="130"/>
      <c r="G68" s="130"/>
      <c r="H68" s="130"/>
      <c r="I68" s="130"/>
      <c r="J68" s="130"/>
      <c r="K68" s="130"/>
      <c r="L68" s="130"/>
    </row>
    <row r="69" ht="30" customHeight="1" spans="1:12">
      <c r="A69" s="119" t="s">
        <v>1636</v>
      </c>
      <c r="B69" s="119" t="s">
        <v>1864</v>
      </c>
      <c r="C69" s="119" t="s">
        <v>1865</v>
      </c>
      <c r="D69" s="119" t="s">
        <v>1866</v>
      </c>
      <c r="E69" s="119"/>
      <c r="F69" s="119"/>
      <c r="G69" s="119"/>
      <c r="H69" s="119"/>
      <c r="I69" s="119"/>
      <c r="J69" s="119"/>
      <c r="K69" s="130"/>
      <c r="L69" s="130"/>
    </row>
    <row r="70" ht="30" customHeight="1" spans="1:12">
      <c r="A70" s="133" t="s">
        <v>1867</v>
      </c>
      <c r="B70" s="130" t="s">
        <v>1868</v>
      </c>
      <c r="C70" s="134" t="s">
        <v>581</v>
      </c>
      <c r="D70" s="130" t="s">
        <v>1736</v>
      </c>
      <c r="E70" s="130"/>
      <c r="F70" s="130"/>
      <c r="G70" s="130"/>
      <c r="H70" s="130"/>
      <c r="I70" s="130"/>
      <c r="J70" s="130"/>
      <c r="K70" s="130"/>
      <c r="L70" s="130"/>
    </row>
    <row r="71" ht="30" customHeight="1" spans="1:12">
      <c r="A71" s="133" t="s">
        <v>1867</v>
      </c>
      <c r="B71" s="130" t="s">
        <v>1868</v>
      </c>
      <c r="C71" s="134" t="s">
        <v>591</v>
      </c>
      <c r="D71" s="130" t="s">
        <v>1736</v>
      </c>
      <c r="E71" s="130"/>
      <c r="F71" s="130"/>
      <c r="G71" s="130"/>
      <c r="H71" s="130"/>
      <c r="I71" s="130"/>
      <c r="J71" s="130"/>
      <c r="K71" s="130"/>
      <c r="L71" s="130"/>
    </row>
    <row r="72" ht="30" customHeight="1" spans="1:12">
      <c r="A72" s="133" t="s">
        <v>1639</v>
      </c>
      <c r="B72" s="130" t="s">
        <v>1869</v>
      </c>
      <c r="C72" s="134" t="s">
        <v>1870</v>
      </c>
      <c r="D72" s="130" t="s">
        <v>1871</v>
      </c>
      <c r="E72" s="130"/>
      <c r="F72" s="130"/>
      <c r="G72" s="130"/>
      <c r="H72" s="130"/>
      <c r="I72" s="130"/>
      <c r="J72" s="130"/>
      <c r="K72" s="130"/>
      <c r="L72" s="130"/>
    </row>
    <row r="73" ht="30" customHeight="1" spans="1:12">
      <c r="A73" s="133" t="s">
        <v>1476</v>
      </c>
      <c r="B73" s="130" t="s">
        <v>1872</v>
      </c>
      <c r="C73" s="134" t="s">
        <v>1873</v>
      </c>
      <c r="D73" s="130" t="s">
        <v>1874</v>
      </c>
      <c r="E73" s="130"/>
      <c r="F73" s="130"/>
      <c r="G73" s="130"/>
      <c r="H73" s="130"/>
      <c r="I73" s="130"/>
      <c r="J73" s="130"/>
      <c r="K73" s="130"/>
      <c r="L73" s="130"/>
    </row>
    <row r="74" ht="30" customHeight="1" spans="1:12">
      <c r="A74" s="133" t="s">
        <v>1637</v>
      </c>
      <c r="B74" s="130" t="s">
        <v>1875</v>
      </c>
      <c r="C74" s="134" t="s">
        <v>1876</v>
      </c>
      <c r="D74" s="130" t="s">
        <v>1877</v>
      </c>
      <c r="E74" s="130"/>
      <c r="F74" s="130"/>
      <c r="G74" s="130"/>
      <c r="H74" s="130"/>
      <c r="I74" s="130"/>
      <c r="J74" s="130"/>
      <c r="K74" s="130"/>
      <c r="L74" s="130"/>
    </row>
  </sheetData>
  <sortState ref="A5:L74">
    <sortCondition ref="A5:A74"/>
  </sortState>
  <mergeCells count="10">
    <mergeCell ref="A1:L1"/>
    <mergeCell ref="A2:C2"/>
    <mergeCell ref="H2:I2"/>
    <mergeCell ref="E3:G3"/>
    <mergeCell ref="H3:K3"/>
    <mergeCell ref="A3:A4"/>
    <mergeCell ref="B3:B4"/>
    <mergeCell ref="C3:C4"/>
    <mergeCell ref="D3:D4"/>
    <mergeCell ref="L3:L4"/>
  </mergeCells>
  <pageMargins left="0.751388888888889" right="0.751388888888889" top="1" bottom="1" header="0.5" footer="0.5"/>
  <pageSetup paperSize="9" scale="9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2"/>
  <sheetViews>
    <sheetView topLeftCell="A166" workbookViewId="0">
      <selection activeCell="G13" sqref="G13"/>
    </sheetView>
  </sheetViews>
  <sheetFormatPr defaultColWidth="9.14285714285714" defaultRowHeight="12.75"/>
  <cols>
    <col min="1" max="1" width="14.7142857142857" style="26" customWidth="1"/>
    <col min="2" max="2" width="12.2857142857143" style="8" customWidth="1"/>
    <col min="3" max="3" width="24" style="107" customWidth="1"/>
    <col min="4" max="4" width="26.8571428571429" style="8" customWidth="1"/>
    <col min="5" max="11" width="9.14285714285714" style="8"/>
    <col min="12" max="12" width="9.28571428571429" style="8" customWidth="1"/>
    <col min="13" max="13" width="9.28571428571429" style="7" customWidth="1"/>
    <col min="14" max="14" width="50.1428571428571" style="7" customWidth="1"/>
    <col min="15" max="15" width="49.7142857142857" style="8" customWidth="1"/>
    <col min="16" max="16384" width="9.14285714285714" style="8"/>
  </cols>
  <sheetData>
    <row r="1" ht="38.1" customHeight="1" spans="1:13">
      <c r="A1" s="108" t="s">
        <v>1674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20.1" customHeight="1" spans="1:15">
      <c r="A2" s="109" t="s">
        <v>1675</v>
      </c>
      <c r="B2" s="109"/>
      <c r="C2" s="109"/>
      <c r="D2" s="110"/>
      <c r="E2" s="111" t="s">
        <v>1676</v>
      </c>
      <c r="F2" s="112"/>
      <c r="G2" s="113" t="s">
        <v>1677</v>
      </c>
      <c r="H2" s="114">
        <f ca="1">TODAY()</f>
        <v>44525</v>
      </c>
      <c r="I2" s="114"/>
      <c r="J2" s="120">
        <f ca="1">TODAY()</f>
        <v>44525</v>
      </c>
      <c r="K2" s="121" t="s">
        <v>1678</v>
      </c>
      <c r="L2" s="113" t="s">
        <v>1878</v>
      </c>
      <c r="M2" s="111"/>
      <c r="N2" s="23"/>
      <c r="O2" s="122"/>
    </row>
    <row r="3" ht="20.1" customHeight="1" spans="1:13">
      <c r="A3" s="115" t="s">
        <v>1680</v>
      </c>
      <c r="B3" s="115" t="s">
        <v>1681</v>
      </c>
      <c r="C3" s="116" t="s">
        <v>1682</v>
      </c>
      <c r="D3" s="115" t="s">
        <v>1683</v>
      </c>
      <c r="E3" s="32" t="s">
        <v>1684</v>
      </c>
      <c r="F3" s="32"/>
      <c r="G3" s="32"/>
      <c r="H3" s="32" t="s">
        <v>1685</v>
      </c>
      <c r="I3" s="32"/>
      <c r="J3" s="32"/>
      <c r="K3" s="32"/>
      <c r="L3" s="115" t="s">
        <v>1686</v>
      </c>
      <c r="M3" s="110"/>
    </row>
    <row r="4" ht="35.25" customHeight="1" spans="1:16">
      <c r="A4" s="117"/>
      <c r="B4" s="117"/>
      <c r="C4" s="118"/>
      <c r="D4" s="117"/>
      <c r="E4" s="115" t="s">
        <v>1687</v>
      </c>
      <c r="F4" s="115" t="s">
        <v>1688</v>
      </c>
      <c r="G4" s="115" t="s">
        <v>1689</v>
      </c>
      <c r="H4" s="115" t="s">
        <v>1690</v>
      </c>
      <c r="I4" s="115" t="s">
        <v>1691</v>
      </c>
      <c r="J4" s="123" t="s">
        <v>1692</v>
      </c>
      <c r="K4" s="115" t="s">
        <v>1879</v>
      </c>
      <c r="L4" s="124"/>
      <c r="M4" s="110" t="s">
        <v>1880</v>
      </c>
      <c r="N4" s="125" t="s">
        <v>1881</v>
      </c>
      <c r="O4" s="125" t="s">
        <v>1882</v>
      </c>
      <c r="P4" s="122"/>
    </row>
    <row r="5" s="106" customFormat="1" ht="30" customHeight="1" spans="1:16">
      <c r="A5" s="119" t="e">
        <f>LEFT(N5,FIND(" ",N5)-1)</f>
        <v>#VALUE!</v>
      </c>
      <c r="B5" s="119" t="str">
        <f>TRIM(MID(SUBSTITUTE(TRIM(N5)," ",REPT(" ",99)),99*2,99))</f>
        <v/>
      </c>
      <c r="C5" s="119" t="str">
        <f>课表!A4</f>
        <v>2020计应1班</v>
      </c>
      <c r="D5" s="119" t="e">
        <f>TRIM(MID(N5,FIND(" ",N5),FIND("XXX",SUBSTITUTE(N5," ","XXX",2))-FIND(" ",N5)))</f>
        <v>#VALUE!</v>
      </c>
      <c r="E5" s="119"/>
      <c r="F5" s="119"/>
      <c r="G5" s="119"/>
      <c r="H5" s="119"/>
      <c r="I5" s="119"/>
      <c r="J5" s="119"/>
      <c r="L5" s="119"/>
      <c r="M5" s="126" t="s">
        <v>1883</v>
      </c>
      <c r="N5" s="126">
        <f>课表!T4</f>
        <v>0</v>
      </c>
      <c r="O5" s="127" t="s">
        <v>1884</v>
      </c>
      <c r="P5" s="128"/>
    </row>
    <row r="6" s="106" customFormat="1" ht="30" customHeight="1" spans="1:14">
      <c r="A6" s="119" t="str">
        <f t="shared" ref="A6:A21" si="0">LEFT(N6,FIND(" ",N6)-1)</f>
        <v>实604</v>
      </c>
      <c r="B6" s="119" t="str">
        <f t="shared" ref="B6:B37" si="1">TRIM(MID(SUBSTITUTE(TRIM(N6)," ",REPT(" ",99)),99*2,99))</f>
        <v>胡鑫海[2020012]</v>
      </c>
      <c r="C6" s="119" t="str">
        <f>课表!A5</f>
        <v>2020计应2班</v>
      </c>
      <c r="D6" s="119" t="str">
        <f t="shared" ref="D6:D32" si="2">TRIM(MID(N6,FIND(" ",N6),FIND("XXX",SUBSTITUTE(N6," ","XXX",2))-FIND(" ",N6)))</f>
        <v>[010463]Bootstrap响应式开发</v>
      </c>
      <c r="E6" s="119"/>
      <c r="F6" s="119"/>
      <c r="G6" s="119"/>
      <c r="H6" s="119"/>
      <c r="I6" s="119"/>
      <c r="J6" s="119"/>
      <c r="K6" s="119"/>
      <c r="L6" s="119"/>
      <c r="M6" s="126" t="s">
        <v>1883</v>
      </c>
      <c r="N6" s="126" t="str">
        <f>课表!T5</f>
        <v>实604 [010463]Bootstrap响应式开发 胡鑫海[2020012] </v>
      </c>
    </row>
    <row r="7" s="106" customFormat="1" ht="30" customHeight="1" spans="1:14">
      <c r="A7" s="119" t="str">
        <f t="shared" si="0"/>
        <v>实601</v>
      </c>
      <c r="B7" s="119" t="str">
        <f t="shared" si="1"/>
        <v>李奇[0000069]</v>
      </c>
      <c r="C7" s="119" t="str">
        <f>课表!A6</f>
        <v>2020计应3班</v>
      </c>
      <c r="D7" s="119" t="str">
        <f t="shared" si="2"/>
        <v>[010385]微信小程序设计</v>
      </c>
      <c r="E7" s="119"/>
      <c r="F7" s="119"/>
      <c r="G7" s="119"/>
      <c r="H7" s="119"/>
      <c r="I7" s="119"/>
      <c r="J7" s="119"/>
      <c r="K7" s="119"/>
      <c r="L7" s="119"/>
      <c r="M7" s="126" t="s">
        <v>1883</v>
      </c>
      <c r="N7" s="126" t="str">
        <f>课表!T6</f>
        <v>实601 [010385]微信小程序设计 李奇[0000069]</v>
      </c>
    </row>
    <row r="8" s="106" customFormat="1" ht="30" customHeight="1" spans="1:14">
      <c r="A8" s="119" t="str">
        <f t="shared" si="0"/>
        <v>实602</v>
      </c>
      <c r="B8" s="119" t="str">
        <f t="shared" si="1"/>
        <v>赵红[0000084]</v>
      </c>
      <c r="C8" s="119" t="str">
        <f>课表!A7</f>
        <v>2020计应4班</v>
      </c>
      <c r="D8" s="119" t="str">
        <f t="shared" si="2"/>
        <v>[010353]Android应用开发</v>
      </c>
      <c r="E8" s="119"/>
      <c r="F8" s="119"/>
      <c r="G8" s="119"/>
      <c r="H8" s="119"/>
      <c r="I8" s="119"/>
      <c r="J8" s="119"/>
      <c r="K8" s="119"/>
      <c r="L8" s="119"/>
      <c r="M8" s="126" t="s">
        <v>1883</v>
      </c>
      <c r="N8" s="126" t="str">
        <f>课表!T7</f>
        <v>实602 [010353]Android应用开发 赵红[0000084] </v>
      </c>
    </row>
    <row r="9" s="106" customFormat="1" ht="30" customHeight="1" spans="1:14">
      <c r="A9" s="119" t="str">
        <f t="shared" si="0"/>
        <v>实512</v>
      </c>
      <c r="B9" s="119" t="str">
        <f t="shared" si="1"/>
        <v>陈仕许[0000040]</v>
      </c>
      <c r="C9" s="119" t="str">
        <f>课表!A8</f>
        <v>2020计应5班</v>
      </c>
      <c r="D9" s="119" t="str">
        <f t="shared" si="2"/>
        <v>[010383]JavaScript网页技术</v>
      </c>
      <c r="E9" s="119"/>
      <c r="F9" s="119"/>
      <c r="G9" s="119"/>
      <c r="H9" s="119"/>
      <c r="I9" s="119"/>
      <c r="J9" s="119"/>
      <c r="K9" s="119"/>
      <c r="L9" s="119"/>
      <c r="M9" s="126" t="s">
        <v>1885</v>
      </c>
      <c r="N9" s="126" t="str">
        <f>课表!T8</f>
        <v>实512 [010383]JavaScript网页技术 陈仕许[0000040]</v>
      </c>
    </row>
    <row r="10" s="106" customFormat="1" ht="30" customHeight="1" spans="1:14">
      <c r="A10" s="119" t="str">
        <f t="shared" si="0"/>
        <v>实505</v>
      </c>
      <c r="B10" s="119" t="str">
        <f t="shared" si="1"/>
        <v>杨磊</v>
      </c>
      <c r="C10" s="119" t="str">
        <f>课表!A9</f>
        <v>2020数媒1班</v>
      </c>
      <c r="D10" s="119" t="str">
        <f t="shared" si="2"/>
        <v>C4D</v>
      </c>
      <c r="E10" s="119"/>
      <c r="F10" s="119"/>
      <c r="G10" s="119"/>
      <c r="H10" s="119"/>
      <c r="I10" s="119"/>
      <c r="J10" s="119"/>
      <c r="K10" s="119"/>
      <c r="L10" s="119"/>
      <c r="M10" s="126" t="s">
        <v>1885</v>
      </c>
      <c r="N10" s="126" t="str">
        <f>课表!T9</f>
        <v>实505 C4D 杨磊</v>
      </c>
    </row>
    <row r="11" s="106" customFormat="1" ht="30" customHeight="1" spans="1:14">
      <c r="A11" s="119" t="e">
        <f t="shared" si="0"/>
        <v>#VALUE!</v>
      </c>
      <c r="B11" s="119" t="str">
        <f t="shared" si="1"/>
        <v/>
      </c>
      <c r="C11" s="119" t="str">
        <f>课表!A10</f>
        <v>2020数媒2班</v>
      </c>
      <c r="D11" s="119" t="e">
        <f t="shared" si="2"/>
        <v>#VALUE!</v>
      </c>
      <c r="E11" s="119"/>
      <c r="F11" s="119"/>
      <c r="G11" s="119"/>
      <c r="H11" s="119"/>
      <c r="I11" s="119"/>
      <c r="J11" s="119"/>
      <c r="K11" s="119"/>
      <c r="L11" s="119"/>
      <c r="M11" s="126" t="s">
        <v>1885</v>
      </c>
      <c r="N11" s="126">
        <f>课表!T10</f>
        <v>0</v>
      </c>
    </row>
    <row r="12" s="106" customFormat="1" ht="30" customHeight="1" spans="1:14">
      <c r="A12" s="119" t="str">
        <f t="shared" si="0"/>
        <v>实509</v>
      </c>
      <c r="B12" s="119" t="str">
        <f t="shared" si="1"/>
        <v>段鑫[0000065]</v>
      </c>
      <c r="C12" s="119" t="str">
        <f>课表!A11</f>
        <v>2020数媒3班</v>
      </c>
      <c r="D12" s="119" t="str">
        <f t="shared" si="2"/>
        <v>[010458]C4D</v>
      </c>
      <c r="E12" s="119"/>
      <c r="F12" s="119"/>
      <c r="G12" s="119"/>
      <c r="H12" s="119"/>
      <c r="I12" s="119"/>
      <c r="J12" s="119"/>
      <c r="K12" s="119"/>
      <c r="L12" s="119"/>
      <c r="M12" s="126" t="s">
        <v>1885</v>
      </c>
      <c r="N12" s="126" t="str">
        <f>课表!T11</f>
        <v>实509 [010458]C4D 段鑫[0000065] </v>
      </c>
    </row>
    <row r="13" s="106" customFormat="1" ht="30" customHeight="1" spans="1:14">
      <c r="A13" s="119" t="e">
        <f t="shared" si="0"/>
        <v>#VALUE!</v>
      </c>
      <c r="B13" s="119" t="str">
        <f t="shared" si="1"/>
        <v/>
      </c>
      <c r="C13" s="119" t="str">
        <f>课表!A12</f>
        <v>2020数媒4班</v>
      </c>
      <c r="D13" s="119" t="e">
        <f t="shared" si="2"/>
        <v>#VALUE!</v>
      </c>
      <c r="E13" s="119"/>
      <c r="F13" s="119"/>
      <c r="G13" s="119"/>
      <c r="H13" s="119"/>
      <c r="I13" s="119"/>
      <c r="J13" s="119"/>
      <c r="K13" s="119"/>
      <c r="L13" s="119"/>
      <c r="M13" s="126" t="s">
        <v>1886</v>
      </c>
      <c r="N13" s="126">
        <f>课表!T12</f>
        <v>0</v>
      </c>
    </row>
    <row r="14" s="106" customFormat="1" ht="30" customHeight="1" spans="1:14">
      <c r="A14" s="119" t="e">
        <f t="shared" si="0"/>
        <v>#VALUE!</v>
      </c>
      <c r="B14" s="119" t="str">
        <f t="shared" si="1"/>
        <v/>
      </c>
      <c r="C14" s="119" t="str">
        <f>课表!A13</f>
        <v>2020室内1班</v>
      </c>
      <c r="D14" s="119" t="e">
        <f t="shared" si="2"/>
        <v>#VALUE!</v>
      </c>
      <c r="E14" s="119"/>
      <c r="F14" s="119"/>
      <c r="G14" s="119"/>
      <c r="H14" s="119"/>
      <c r="I14" s="119"/>
      <c r="J14" s="119"/>
      <c r="K14" s="119"/>
      <c r="L14" s="119"/>
      <c r="M14" s="126" t="s">
        <v>1886</v>
      </c>
      <c r="N14" s="126">
        <f>课表!T13</f>
        <v>0</v>
      </c>
    </row>
    <row r="15" s="106" customFormat="1" ht="30" customHeight="1" spans="1:14">
      <c r="A15" s="119" t="str">
        <f t="shared" si="0"/>
        <v>图501</v>
      </c>
      <c r="B15" s="119" t="str">
        <f t="shared" si="1"/>
        <v>王淑文[2017031]</v>
      </c>
      <c r="C15" s="119" t="str">
        <f>课表!A14</f>
        <v>2020室内2班</v>
      </c>
      <c r="D15" s="119" t="str">
        <f t="shared" si="2"/>
        <v>[010317]环境实体写生</v>
      </c>
      <c r="E15" s="119"/>
      <c r="F15" s="119"/>
      <c r="G15" s="119"/>
      <c r="H15" s="119"/>
      <c r="I15" s="119"/>
      <c r="J15" s="119"/>
      <c r="K15" s="119"/>
      <c r="L15" s="119"/>
      <c r="M15" s="126" t="s">
        <v>1886</v>
      </c>
      <c r="N15" s="126" t="str">
        <f>课表!T14</f>
        <v>图501 [010317]环境实体写生 王淑文[2017031]</v>
      </c>
    </row>
    <row r="16" s="106" customFormat="1" ht="30" customHeight="1" spans="1:14">
      <c r="A16" s="119" t="e">
        <f t="shared" si="0"/>
        <v>#VALUE!</v>
      </c>
      <c r="B16" s="119" t="str">
        <f t="shared" si="1"/>
        <v/>
      </c>
      <c r="C16" s="119" t="str">
        <f>课表!A15</f>
        <v>2020室内3班</v>
      </c>
      <c r="D16" s="119" t="e">
        <f t="shared" si="2"/>
        <v>#VALUE!</v>
      </c>
      <c r="E16" s="119"/>
      <c r="F16" s="119"/>
      <c r="G16" s="119"/>
      <c r="H16" s="119"/>
      <c r="I16" s="119"/>
      <c r="J16" s="119"/>
      <c r="K16" s="119"/>
      <c r="L16" s="119"/>
      <c r="M16" s="126" t="s">
        <v>1886</v>
      </c>
      <c r="N16" s="126">
        <f>课表!T15</f>
        <v>0</v>
      </c>
    </row>
    <row r="17" s="106" customFormat="1" ht="30" customHeight="1" spans="1:14">
      <c r="A17" s="119" t="e">
        <f t="shared" si="0"/>
        <v>#VALUE!</v>
      </c>
      <c r="B17" s="119" t="str">
        <f t="shared" si="1"/>
        <v/>
      </c>
      <c r="C17" s="119" t="str">
        <f>课表!A16</f>
        <v>2020室内4班</v>
      </c>
      <c r="D17" s="119" t="e">
        <f t="shared" si="2"/>
        <v>#VALUE!</v>
      </c>
      <c r="E17" s="119"/>
      <c r="F17" s="119"/>
      <c r="G17" s="119"/>
      <c r="H17" s="119"/>
      <c r="I17" s="119"/>
      <c r="J17" s="119"/>
      <c r="K17" s="119"/>
      <c r="L17" s="119"/>
      <c r="M17" s="126" t="s">
        <v>1886</v>
      </c>
      <c r="N17" s="126">
        <f>课表!T16</f>
        <v>0</v>
      </c>
    </row>
    <row r="18" s="106" customFormat="1" ht="30" customHeight="1" spans="1:14">
      <c r="A18" s="119" t="e">
        <f t="shared" si="0"/>
        <v>#VALUE!</v>
      </c>
      <c r="B18" s="119" t="str">
        <f t="shared" si="1"/>
        <v/>
      </c>
      <c r="C18" s="119" t="str">
        <f>课表!A17</f>
        <v>2020数媒五年制1班</v>
      </c>
      <c r="D18" s="119" t="e">
        <f t="shared" si="2"/>
        <v>#VALUE!</v>
      </c>
      <c r="E18" s="119"/>
      <c r="F18" s="119"/>
      <c r="G18" s="119"/>
      <c r="H18" s="119"/>
      <c r="I18" s="119"/>
      <c r="J18" s="119"/>
      <c r="K18" s="119"/>
      <c r="L18" s="119"/>
      <c r="M18" s="126" t="s">
        <v>1887</v>
      </c>
      <c r="N18" s="126">
        <f>课表!T17</f>
        <v>0</v>
      </c>
    </row>
    <row r="19" s="106" customFormat="1" ht="30" customHeight="1" spans="1:14">
      <c r="A19" s="119" t="str">
        <f t="shared" si="0"/>
        <v>图4楼电子阅览室</v>
      </c>
      <c r="B19" s="119" t="str">
        <f t="shared" si="1"/>
        <v>欧阳云龙[2021108]</v>
      </c>
      <c r="C19" s="119" t="str">
        <f>课表!A18</f>
        <v>2020数媒五年制2班</v>
      </c>
      <c r="D19" s="119" t="str">
        <f t="shared" si="2"/>
        <v>[010480]信息技术</v>
      </c>
      <c r="E19" s="119"/>
      <c r="F19" s="119"/>
      <c r="G19" s="119"/>
      <c r="H19" s="119"/>
      <c r="I19" s="119"/>
      <c r="J19" s="119"/>
      <c r="K19" s="119"/>
      <c r="L19" s="119"/>
      <c r="M19" s="126" t="s">
        <v>1887</v>
      </c>
      <c r="N19" s="126" t="str">
        <f>课表!T18</f>
        <v>图4楼电子阅览室 [010480]信息技术 欧阳云龙[2021108] </v>
      </c>
    </row>
    <row r="20" s="106" customFormat="1" ht="30" customHeight="1" spans="1:14">
      <c r="A20" s="119" t="e">
        <f t="shared" si="0"/>
        <v>#VALUE!</v>
      </c>
      <c r="B20" s="119" t="str">
        <f t="shared" si="1"/>
        <v/>
      </c>
      <c r="C20" s="119" t="str">
        <f>课表!A19</f>
        <v>2020数媒五年制3班</v>
      </c>
      <c r="D20" s="119" t="e">
        <f t="shared" si="2"/>
        <v>#VALUE!</v>
      </c>
      <c r="E20" s="119"/>
      <c r="F20" s="119"/>
      <c r="G20" s="119"/>
      <c r="H20" s="119"/>
      <c r="I20" s="119"/>
      <c r="J20" s="119"/>
      <c r="K20" s="119"/>
      <c r="L20" s="119"/>
      <c r="M20" s="126" t="s">
        <v>1887</v>
      </c>
      <c r="N20" s="126">
        <f>课表!T19</f>
        <v>0</v>
      </c>
    </row>
    <row r="21" s="106" customFormat="1" ht="30" customHeight="1" spans="1:14">
      <c r="A21" s="119" t="e">
        <f t="shared" si="0"/>
        <v>#VALUE!</v>
      </c>
      <c r="B21" s="119" t="str">
        <f t="shared" si="1"/>
        <v/>
      </c>
      <c r="C21" s="119" t="str">
        <f>课表!A20</f>
        <v>2018数媒五年制1班</v>
      </c>
      <c r="D21" s="119" t="e">
        <f t="shared" si="2"/>
        <v>#VALUE!</v>
      </c>
      <c r="E21" s="119"/>
      <c r="F21" s="119"/>
      <c r="G21" s="119"/>
      <c r="H21" s="119"/>
      <c r="I21" s="119"/>
      <c r="J21" s="119"/>
      <c r="K21" s="119"/>
      <c r="L21" s="119"/>
      <c r="M21" s="126" t="s">
        <v>1887</v>
      </c>
      <c r="N21" s="126">
        <f>课表!T20</f>
        <v>0</v>
      </c>
    </row>
    <row r="22" s="107" customFormat="1" ht="30" customHeight="1" spans="1:14">
      <c r="A22" s="119" t="str">
        <f t="shared" ref="A22:A53" si="3">LEFT(N22,FIND(" ",N22)-1)</f>
        <v>实410</v>
      </c>
      <c r="B22" s="119" t="str">
        <f t="shared" si="1"/>
        <v>王立新[0000184]</v>
      </c>
      <c r="C22" s="119" t="str">
        <f>课表!A22</f>
        <v>2019现农特岗1班</v>
      </c>
      <c r="D22" s="119" t="str">
        <f t="shared" si="2"/>
        <v>[021288]苗木生产技术</v>
      </c>
      <c r="E22" s="119"/>
      <c r="F22" s="119"/>
      <c r="G22" s="119"/>
      <c r="H22" s="119"/>
      <c r="I22" s="119"/>
      <c r="J22" s="119"/>
      <c r="K22" s="119"/>
      <c r="L22" s="119"/>
      <c r="M22" s="126" t="s">
        <v>1887</v>
      </c>
      <c r="N22" s="126" t="str">
        <f>课表!T22</f>
        <v>实410 [021288]苗木生产技术 王立新[0000184] </v>
      </c>
    </row>
    <row r="23" s="107" customFormat="1" ht="30" customHeight="1" spans="1:14">
      <c r="A23" s="119" t="e">
        <f t="shared" si="3"/>
        <v>#VALUE!</v>
      </c>
      <c r="B23" s="119" t="str">
        <f t="shared" si="1"/>
        <v/>
      </c>
      <c r="C23" s="119" t="str">
        <f>课表!A23</f>
        <v>2019现农特岗2班</v>
      </c>
      <c r="D23" s="119" t="e">
        <f t="shared" si="2"/>
        <v>#VALUE!</v>
      </c>
      <c r="E23" s="119"/>
      <c r="F23" s="119"/>
      <c r="G23" s="119"/>
      <c r="H23" s="119"/>
      <c r="I23" s="119"/>
      <c r="J23" s="119"/>
      <c r="K23" s="119"/>
      <c r="L23" s="119"/>
      <c r="M23" s="126" t="s">
        <v>1887</v>
      </c>
      <c r="N23" s="126">
        <f>课表!T23</f>
        <v>0</v>
      </c>
    </row>
    <row r="24" s="107" customFormat="1" ht="30" customHeight="1" spans="1:14">
      <c r="A24" s="119" t="str">
        <f t="shared" si="3"/>
        <v>南106</v>
      </c>
      <c r="B24" s="119" t="str">
        <f t="shared" si="1"/>
        <v>谢海琼[0000314]</v>
      </c>
      <c r="C24" s="119" t="str">
        <f>课表!A24</f>
        <v>2019现农特岗3班</v>
      </c>
      <c r="D24" s="119" t="str">
        <f t="shared" si="2"/>
        <v>[021227]农产品经营与管理(2)</v>
      </c>
      <c r="E24" s="119"/>
      <c r="F24" s="119"/>
      <c r="G24" s="119"/>
      <c r="H24" s="119"/>
      <c r="I24" s="119"/>
      <c r="J24" s="119"/>
      <c r="K24" s="119"/>
      <c r="L24" s="119"/>
      <c r="M24" s="126" t="s">
        <v>1887</v>
      </c>
      <c r="N24" s="126" t="str">
        <f>课表!T24</f>
        <v>南106 [021227]农产品经营与管理(2) 谢海琼[0000314] </v>
      </c>
    </row>
    <row r="25" s="107" customFormat="1" ht="30" customHeight="1" spans="1:14">
      <c r="A25" s="119" t="str">
        <f t="shared" si="3"/>
        <v>南207</v>
      </c>
      <c r="B25" s="119" t="str">
        <f t="shared" si="1"/>
        <v>柴慧清[2020066]</v>
      </c>
      <c r="C25" s="119" t="str">
        <f>课表!A25</f>
        <v>2019现农特岗4班</v>
      </c>
      <c r="D25" s="119" t="str">
        <f t="shared" si="2"/>
        <v>[021346]综合实训</v>
      </c>
      <c r="E25" s="119"/>
      <c r="F25" s="119"/>
      <c r="G25" s="119"/>
      <c r="H25" s="119"/>
      <c r="I25" s="119"/>
      <c r="J25" s="119"/>
      <c r="K25" s="119"/>
      <c r="L25" s="119"/>
      <c r="M25" s="126" t="s">
        <v>1887</v>
      </c>
      <c r="N25" s="126" t="str">
        <f>课表!T25</f>
        <v>南207 [021346]综合实训 柴慧清[2020066] </v>
      </c>
    </row>
    <row r="26" s="107" customFormat="1" ht="30" customHeight="1" spans="1:14">
      <c r="A26" s="119" t="e">
        <f t="shared" si="3"/>
        <v>#VALUE!</v>
      </c>
      <c r="B26" s="119" t="str">
        <f t="shared" si="1"/>
        <v/>
      </c>
      <c r="C26" s="119" t="str">
        <f>课表!A21</f>
        <v>2018数媒五年制2班</v>
      </c>
      <c r="D26" s="119" t="e">
        <f t="shared" si="2"/>
        <v>#VALUE!</v>
      </c>
      <c r="E26" s="119"/>
      <c r="F26" s="119"/>
      <c r="G26" s="119"/>
      <c r="H26" s="119"/>
      <c r="I26" s="119"/>
      <c r="J26" s="119"/>
      <c r="K26" s="119"/>
      <c r="L26" s="119"/>
      <c r="M26" s="126" t="s">
        <v>1887</v>
      </c>
      <c r="N26" s="126">
        <f>课表!T21</f>
        <v>0</v>
      </c>
    </row>
    <row r="27" s="107" customFormat="1" ht="30" customHeight="1" spans="1:14">
      <c r="A27" s="119" t="str">
        <f t="shared" si="3"/>
        <v>实401</v>
      </c>
      <c r="B27" s="119" t="str">
        <f t="shared" si="1"/>
        <v>向友</v>
      </c>
      <c r="C27" s="119" t="str">
        <f>课表!A26</f>
        <v>2020园林1班</v>
      </c>
      <c r="D27" s="119" t="str">
        <f t="shared" si="2"/>
        <v>[020357]植物景观设计[1-6周]</v>
      </c>
      <c r="E27" s="119"/>
      <c r="F27" s="119"/>
      <c r="G27" s="119"/>
      <c r="H27" s="119"/>
      <c r="I27" s="119"/>
      <c r="J27" s="119"/>
      <c r="K27" s="119"/>
      <c r="L27" s="119"/>
      <c r="M27" s="126" t="s">
        <v>1887</v>
      </c>
      <c r="N27" s="126" t="str">
        <f>课表!T26</f>
        <v>实401 [020357]植物景观设计[1-6周] 向友 实401 [20029]园林建筑小品设计[7-12周] 刘林雳[2018039] 实401 园林规划与设计[13-18周] 彭达浠</v>
      </c>
    </row>
    <row r="28" s="107" customFormat="1" ht="30" customHeight="1" spans="1:14">
      <c r="A28" s="119" t="e">
        <f t="shared" si="3"/>
        <v>#VALUE!</v>
      </c>
      <c r="B28" s="119" t="str">
        <f t="shared" si="1"/>
        <v/>
      </c>
      <c r="C28" s="119" t="str">
        <f>课表!A27</f>
        <v>2020种子1班</v>
      </c>
      <c r="D28" s="119" t="e">
        <f t="shared" si="2"/>
        <v>#VALUE!</v>
      </c>
      <c r="E28" s="119"/>
      <c r="F28" s="119"/>
      <c r="G28" s="119"/>
      <c r="H28" s="119"/>
      <c r="I28" s="119"/>
      <c r="J28" s="119"/>
      <c r="K28" s="119"/>
      <c r="L28" s="119"/>
      <c r="M28" s="126" t="s">
        <v>1887</v>
      </c>
      <c r="N28" s="126">
        <f>课表!T27</f>
        <v>0</v>
      </c>
    </row>
    <row r="29" s="107" customFormat="1" ht="30" customHeight="1" spans="1:14">
      <c r="A29" s="119" t="str">
        <f t="shared" si="3"/>
        <v>实404</v>
      </c>
      <c r="B29" s="119" t="str">
        <f t="shared" si="1"/>
        <v>胡莹[0000158]</v>
      </c>
      <c r="C29" s="119" t="str">
        <f>课表!A28</f>
        <v>2020环艺1班</v>
      </c>
      <c r="D29" s="119" t="str">
        <f t="shared" si="2"/>
        <v>[2020006]3DS_Max+V-RAY+Photoshop效果图设计与制作</v>
      </c>
      <c r="E29" s="119"/>
      <c r="F29" s="119"/>
      <c r="G29" s="119"/>
      <c r="H29" s="119"/>
      <c r="I29" s="119"/>
      <c r="J29" s="119"/>
      <c r="K29" s="119"/>
      <c r="L29" s="119"/>
      <c r="M29" s="129" t="s">
        <v>1888</v>
      </c>
      <c r="N29" s="126" t="str">
        <f>课表!T28</f>
        <v>实404 [2020006]3DS_Max+V-RAY+Photoshop效果图设计与制作 胡莹[0000158] </v>
      </c>
    </row>
    <row r="30" s="107" customFormat="1" ht="30" customHeight="1" spans="1:14">
      <c r="A30" s="119" t="str">
        <f t="shared" si="3"/>
        <v>南303</v>
      </c>
      <c r="B30" s="119" t="str">
        <f t="shared" si="1"/>
        <v>王长安[0000136]</v>
      </c>
      <c r="C30" s="119" t="str">
        <f>课表!A29</f>
        <v>2020现农特岗1班</v>
      </c>
      <c r="D30" s="119" t="str">
        <f t="shared" si="2"/>
        <v>[021277]设施农业</v>
      </c>
      <c r="E30" s="119"/>
      <c r="F30" s="119"/>
      <c r="G30" s="119"/>
      <c r="H30" s="119"/>
      <c r="I30" s="119"/>
      <c r="J30" s="119"/>
      <c r="K30" s="119"/>
      <c r="L30" s="119"/>
      <c r="M30" s="129" t="s">
        <v>1888</v>
      </c>
      <c r="N30" s="126" t="str">
        <f>课表!T29</f>
        <v>南303 [021277]设施农业 王长安[0000136] </v>
      </c>
    </row>
    <row r="31" s="107" customFormat="1" ht="30" customHeight="1" spans="1:14">
      <c r="A31" s="119" t="e">
        <f t="shared" si="3"/>
        <v>#VALUE!</v>
      </c>
      <c r="B31" s="119" t="str">
        <f t="shared" si="1"/>
        <v/>
      </c>
      <c r="C31" s="119" t="str">
        <f>课表!A30</f>
        <v>2020现农特岗2班</v>
      </c>
      <c r="D31" s="119" t="e">
        <f t="shared" si="2"/>
        <v>#VALUE!</v>
      </c>
      <c r="E31" s="119"/>
      <c r="F31" s="119"/>
      <c r="G31" s="119"/>
      <c r="H31" s="119"/>
      <c r="I31" s="119"/>
      <c r="J31" s="119"/>
      <c r="K31" s="119"/>
      <c r="L31" s="119"/>
      <c r="M31" s="129" t="s">
        <v>1888</v>
      </c>
      <c r="N31" s="126">
        <f>课表!T30</f>
        <v>0</v>
      </c>
    </row>
    <row r="32" s="107" customFormat="1" ht="30" customHeight="1" spans="1:14">
      <c r="A32" s="119" t="str">
        <f t="shared" si="3"/>
        <v>北503</v>
      </c>
      <c r="B32" s="119" t="str">
        <f t="shared" si="1"/>
        <v>李涛[0000144]</v>
      </c>
      <c r="C32" s="119" t="str">
        <f>课表!A31</f>
        <v>2020现农3班</v>
      </c>
      <c r="D32" s="119" t="str">
        <f t="shared" si="2"/>
        <v>[020403]植物保护技术1</v>
      </c>
      <c r="E32" s="119"/>
      <c r="F32" s="119"/>
      <c r="G32" s="119"/>
      <c r="H32" s="119"/>
      <c r="I32" s="119"/>
      <c r="J32" s="119"/>
      <c r="K32" s="119"/>
      <c r="L32" s="119"/>
      <c r="M32" s="129" t="s">
        <v>1889</v>
      </c>
      <c r="N32" s="126" t="str">
        <f>课表!T31</f>
        <v>北503 [020403]植物保护技术1 李涛[0000144] </v>
      </c>
    </row>
    <row r="33" s="106" customFormat="1" ht="30" customHeight="1" spans="1:14">
      <c r="A33" s="119" t="e">
        <f t="shared" si="3"/>
        <v>#VALUE!</v>
      </c>
      <c r="B33" s="119" t="str">
        <f t="shared" si="1"/>
        <v/>
      </c>
      <c r="C33" s="119" t="str">
        <f>课表!A32</f>
        <v>2020园艺1班</v>
      </c>
      <c r="D33" s="119" t="e">
        <f t="shared" ref="D33:D64" si="4">TRIM(MID(N33,FIND(" ",N33),FIND("XXX",SUBSTITUTE(N33," ","XXX",2))-FIND(" ",N33)))</f>
        <v>#VALUE!</v>
      </c>
      <c r="E33" s="119"/>
      <c r="F33" s="119"/>
      <c r="G33" s="119"/>
      <c r="H33" s="119"/>
      <c r="I33" s="119"/>
      <c r="J33" s="119"/>
      <c r="K33" s="119"/>
      <c r="L33" s="119"/>
      <c r="M33" s="110" t="s">
        <v>1888</v>
      </c>
      <c r="N33" s="126">
        <f>课表!T32</f>
        <v>0</v>
      </c>
    </row>
    <row r="34" s="106" customFormat="1" ht="30" customHeight="1" spans="1:14">
      <c r="A34" s="119" t="e">
        <f t="shared" si="3"/>
        <v>#VALUE!</v>
      </c>
      <c r="B34" s="119" t="str">
        <f t="shared" si="1"/>
        <v/>
      </c>
      <c r="C34" s="119" t="str">
        <f>课表!A33</f>
        <v>2020农经1班</v>
      </c>
      <c r="D34" s="119" t="e">
        <f t="shared" si="4"/>
        <v>#VALUE!</v>
      </c>
      <c r="E34" s="119"/>
      <c r="F34" s="119"/>
      <c r="G34" s="119"/>
      <c r="H34" s="119"/>
      <c r="I34" s="119"/>
      <c r="J34" s="119"/>
      <c r="K34" s="119"/>
      <c r="L34" s="119"/>
      <c r="M34" s="129" t="s">
        <v>1890</v>
      </c>
      <c r="N34" s="126">
        <f>课表!T33</f>
        <v>0</v>
      </c>
    </row>
    <row r="35" s="106" customFormat="1" ht="30" customHeight="1" spans="1:14">
      <c r="A35" s="119" t="str">
        <f t="shared" si="3"/>
        <v>T2</v>
      </c>
      <c r="B35" s="119" t="str">
        <f t="shared" si="1"/>
        <v>米兰[0000888]</v>
      </c>
      <c r="C35" s="119" t="str">
        <f>课表!A34</f>
        <v>2021园林1班</v>
      </c>
      <c r="D35" s="119" t="str">
        <f t="shared" si="4"/>
        <v>[080156]大学生心理健康教育</v>
      </c>
      <c r="E35" s="119"/>
      <c r="F35" s="119"/>
      <c r="G35" s="119"/>
      <c r="H35" s="119"/>
      <c r="I35" s="119"/>
      <c r="J35" s="119"/>
      <c r="K35" s="119"/>
      <c r="L35" s="119"/>
      <c r="M35" s="129" t="s">
        <v>1890</v>
      </c>
      <c r="N35" s="126" t="str">
        <f>课表!T34</f>
        <v>T2 [080156]大学生心理健康教育 米兰[0000888]        </v>
      </c>
    </row>
    <row r="36" s="106" customFormat="1" ht="30" customHeight="1" spans="1:14">
      <c r="A36" s="119" t="str">
        <f t="shared" si="3"/>
        <v>北103</v>
      </c>
      <c r="B36" s="119" t="str">
        <f t="shared" si="1"/>
        <v>陈湖光[2021118]</v>
      </c>
      <c r="C36" s="119" t="str">
        <f>课表!A35</f>
        <v>2021种子1班</v>
      </c>
      <c r="D36" s="119" t="str">
        <f t="shared" si="4"/>
        <v>[020086]遗传基础知识</v>
      </c>
      <c r="E36" s="119"/>
      <c r="F36" s="119"/>
      <c r="G36" s="119"/>
      <c r="H36" s="119"/>
      <c r="I36" s="119"/>
      <c r="J36" s="119"/>
      <c r="K36" s="119"/>
      <c r="L36" s="119"/>
      <c r="M36" s="129" t="s">
        <v>1890</v>
      </c>
      <c r="N36" s="126" t="str">
        <f>课表!T35</f>
        <v>北103 [020086]遗传基础知识 陈湖光[2021118]      </v>
      </c>
    </row>
    <row r="37" s="106" customFormat="1" ht="30" customHeight="1" spans="1:14">
      <c r="A37" s="119" t="e">
        <f t="shared" si="3"/>
        <v>#VALUE!</v>
      </c>
      <c r="B37" s="119" t="str">
        <f t="shared" si="1"/>
        <v/>
      </c>
      <c r="C37" s="119" t="str">
        <f>课表!A36</f>
        <v>2021种子2班</v>
      </c>
      <c r="D37" s="119" t="e">
        <f t="shared" si="4"/>
        <v>#VALUE!</v>
      </c>
      <c r="E37" s="119"/>
      <c r="F37" s="119"/>
      <c r="G37" s="119"/>
      <c r="H37" s="119"/>
      <c r="I37" s="119"/>
      <c r="J37" s="119"/>
      <c r="K37" s="119"/>
      <c r="L37" s="119"/>
      <c r="M37" s="129" t="s">
        <v>1890</v>
      </c>
      <c r="N37" s="126">
        <f>课表!T36</f>
        <v>0</v>
      </c>
    </row>
    <row r="38" s="106" customFormat="1" ht="30" customHeight="1" spans="1:14">
      <c r="A38" s="119" t="str">
        <f t="shared" si="3"/>
        <v>南403</v>
      </c>
      <c r="B38" s="119" t="str">
        <f t="shared" ref="B38:B69" si="5">TRIM(MID(SUBSTITUTE(TRIM(N38)," ",REPT(" ",99)),99*2,99))</f>
        <v>谭倩倩[2021122]</v>
      </c>
      <c r="C38" s="119" t="str">
        <f>课表!A37</f>
        <v>2021环艺1班</v>
      </c>
      <c r="D38" s="119" t="str">
        <f t="shared" si="4"/>
        <v>[070429]大学英语(1)</v>
      </c>
      <c r="E38" s="119"/>
      <c r="F38" s="119"/>
      <c r="G38" s="119"/>
      <c r="H38" s="119"/>
      <c r="I38" s="119"/>
      <c r="J38" s="119"/>
      <c r="K38" s="119"/>
      <c r="L38" s="119"/>
      <c r="M38" s="129" t="s">
        <v>1890</v>
      </c>
      <c r="N38" s="126" t="str">
        <f>课表!T37</f>
        <v>南403 [070429]大学英语(1) 谭倩倩[2021122]      </v>
      </c>
    </row>
    <row r="39" s="106" customFormat="1" ht="30" customHeight="1" spans="1:14">
      <c r="A39" s="119" t="str">
        <f t="shared" si="3"/>
        <v>9号篮球场</v>
      </c>
      <c r="B39" s="119" t="str">
        <f t="shared" si="5"/>
        <v>杨海鑫[2020058]</v>
      </c>
      <c r="C39" s="119" t="str">
        <f>课表!A38</f>
        <v>2021现农1班</v>
      </c>
      <c r="D39" s="119" t="str">
        <f t="shared" si="4"/>
        <v>[070437]体育与健康(1)</v>
      </c>
      <c r="E39" s="119"/>
      <c r="F39" s="119"/>
      <c r="G39" s="119"/>
      <c r="H39" s="119"/>
      <c r="I39" s="119"/>
      <c r="J39" s="119"/>
      <c r="K39" s="119"/>
      <c r="L39" s="119"/>
      <c r="M39" s="129" t="s">
        <v>1890</v>
      </c>
      <c r="N39" s="126" t="str">
        <f>课表!T38</f>
        <v>9号篮球场 [070437]体育与健康(1) 杨海鑫[2020058]      </v>
      </c>
    </row>
    <row r="40" s="106" customFormat="1" ht="30" customHeight="1" spans="1:14">
      <c r="A40" s="119" t="str">
        <f t="shared" si="3"/>
        <v>北302</v>
      </c>
      <c r="B40" s="119" t="str">
        <f t="shared" si="5"/>
        <v>梁兴华[0000143]</v>
      </c>
      <c r="C40" s="119" t="str">
        <f>课表!A39</f>
        <v>2021园艺1班</v>
      </c>
      <c r="D40" s="119" t="str">
        <f t="shared" si="4"/>
        <v>[070429]大学英语(1)</v>
      </c>
      <c r="E40" s="119"/>
      <c r="F40" s="119"/>
      <c r="G40" s="119"/>
      <c r="H40" s="119"/>
      <c r="I40" s="119"/>
      <c r="J40" s="119"/>
      <c r="K40" s="119"/>
      <c r="L40" s="119"/>
      <c r="M40" s="129" t="s">
        <v>1890</v>
      </c>
      <c r="N40" s="126" t="str">
        <f>课表!T39</f>
        <v>北302 [070429]大学英语(1) 梁兴华[0000143]      </v>
      </c>
    </row>
    <row r="41" s="106" customFormat="1" ht="30" customHeight="1" spans="1:14">
      <c r="A41" s="119" t="e">
        <f t="shared" si="3"/>
        <v>#VALUE!</v>
      </c>
      <c r="B41" s="119" t="str">
        <f t="shared" si="5"/>
        <v/>
      </c>
      <c r="C41" s="119" t="str">
        <f>课表!A40</f>
        <v>2021园艺2班</v>
      </c>
      <c r="D41" s="119" t="e">
        <f t="shared" si="4"/>
        <v>#VALUE!</v>
      </c>
      <c r="E41" s="119"/>
      <c r="F41" s="119"/>
      <c r="G41" s="119"/>
      <c r="H41" s="119"/>
      <c r="I41" s="119"/>
      <c r="J41" s="119"/>
      <c r="K41" s="119"/>
      <c r="L41" s="119"/>
      <c r="M41" s="129" t="s">
        <v>1890</v>
      </c>
      <c r="N41" s="126">
        <f>课表!T40</f>
        <v>0</v>
      </c>
    </row>
    <row r="42" s="106" customFormat="1" ht="30" customHeight="1" spans="1:14">
      <c r="A42" s="119" t="str">
        <f t="shared" si="3"/>
        <v>北501</v>
      </c>
      <c r="B42" s="119" t="str">
        <f t="shared" si="5"/>
        <v>蒋林芳[2017032]</v>
      </c>
      <c r="C42" s="119" t="str">
        <f>课表!A41</f>
        <v>2021农经1班</v>
      </c>
      <c r="D42" s="119" t="str">
        <f t="shared" si="4"/>
        <v>[070427]应用文写作</v>
      </c>
      <c r="E42" s="119"/>
      <c r="F42" s="119"/>
      <c r="G42" s="119"/>
      <c r="H42" s="119"/>
      <c r="I42" s="119"/>
      <c r="J42" s="119"/>
      <c r="K42" s="119"/>
      <c r="L42" s="119"/>
      <c r="M42" s="129" t="s">
        <v>1890</v>
      </c>
      <c r="N42" s="126" t="str">
        <f>课表!T41</f>
        <v>北501 [070427]应用文写作 蒋林芳[2017032]      </v>
      </c>
    </row>
    <row r="43" s="106" customFormat="1" ht="30" customHeight="1" spans="1:14">
      <c r="A43" s="119" t="str">
        <f t="shared" si="3"/>
        <v>北501</v>
      </c>
      <c r="B43" s="119" t="str">
        <f t="shared" si="5"/>
        <v>蒋林芳[2017032]</v>
      </c>
      <c r="C43" s="119" t="str">
        <f>课表!A42</f>
        <v>2021农经2班</v>
      </c>
      <c r="D43" s="119" t="str">
        <f t="shared" si="4"/>
        <v>[070427]应用文写作</v>
      </c>
      <c r="E43" s="119"/>
      <c r="F43" s="119"/>
      <c r="G43" s="119"/>
      <c r="H43" s="119"/>
      <c r="I43" s="119"/>
      <c r="J43" s="119"/>
      <c r="K43" s="119"/>
      <c r="L43" s="119"/>
      <c r="M43" s="129" t="s">
        <v>1890</v>
      </c>
      <c r="N43" s="126" t="str">
        <f>课表!T42</f>
        <v>北501 [070427]应用文写作 蒋林芳[2017032]      </v>
      </c>
    </row>
    <row r="44" s="106" customFormat="1" ht="30" customHeight="1" spans="1:14">
      <c r="A44" s="119" t="e">
        <f t="shared" si="3"/>
        <v>#REF!</v>
      </c>
      <c r="B44" s="119" t="e">
        <f t="shared" si="5"/>
        <v>#REF!</v>
      </c>
      <c r="C44" s="119" t="str">
        <f>课表!A43</f>
        <v>2021现农特岗1班</v>
      </c>
      <c r="D44" s="119" t="e">
        <f t="shared" si="4"/>
        <v>#REF!</v>
      </c>
      <c r="E44" s="119"/>
      <c r="F44" s="119"/>
      <c r="G44" s="119"/>
      <c r="H44" s="119"/>
      <c r="I44" s="119"/>
      <c r="J44" s="119"/>
      <c r="K44" s="119"/>
      <c r="L44" s="119"/>
      <c r="M44" s="129" t="s">
        <v>1890</v>
      </c>
      <c r="N44" s="126" t="e">
        <f>课表!#REF!</f>
        <v>#REF!</v>
      </c>
    </row>
    <row r="45" s="106" customFormat="1" ht="30" customHeight="1" spans="1:14">
      <c r="A45" s="119" t="str">
        <f t="shared" si="3"/>
        <v>南102</v>
      </c>
      <c r="B45" s="119" t="str">
        <f t="shared" si="5"/>
        <v>肖秀莲[0000055]</v>
      </c>
      <c r="C45" s="119" t="str">
        <f>课表!A44</f>
        <v>2021现农特岗2班</v>
      </c>
      <c r="D45" s="119" t="str">
        <f t="shared" si="4"/>
        <v>[070429]大学英语(1)</v>
      </c>
      <c r="E45" s="119"/>
      <c r="F45" s="119"/>
      <c r="G45" s="119"/>
      <c r="H45" s="119"/>
      <c r="I45" s="119"/>
      <c r="J45" s="119"/>
      <c r="K45" s="119"/>
      <c r="L45" s="119"/>
      <c r="M45" s="129" t="s">
        <v>1890</v>
      </c>
      <c r="N45" s="126" t="str">
        <f>课表!T44</f>
        <v>南102 [070429]大学英语(1) 肖秀莲[0000055]      </v>
      </c>
    </row>
    <row r="46" s="106" customFormat="1" ht="30" customHeight="1" spans="1:14">
      <c r="A46" s="119" t="str">
        <f t="shared" si="3"/>
        <v>T2</v>
      </c>
      <c r="B46" s="119" t="str">
        <f t="shared" si="5"/>
        <v>米兰[0000888]</v>
      </c>
      <c r="C46" s="119" t="str">
        <f>课表!A45</f>
        <v>2021现农特岗3班</v>
      </c>
      <c r="D46" s="119" t="str">
        <f t="shared" si="4"/>
        <v>[080156]大学生心理健康教育</v>
      </c>
      <c r="E46" s="119"/>
      <c r="F46" s="119"/>
      <c r="G46" s="119"/>
      <c r="H46" s="119"/>
      <c r="I46" s="119"/>
      <c r="J46" s="119"/>
      <c r="K46" s="119"/>
      <c r="L46" s="119"/>
      <c r="M46" s="129" t="s">
        <v>1883</v>
      </c>
      <c r="N46" s="126" t="str">
        <f>课表!T45</f>
        <v>T2 [080156]大学生心理健康教育 米兰[0000888]        </v>
      </c>
    </row>
    <row r="47" s="106" customFormat="1" ht="30" customHeight="1" spans="1:14">
      <c r="A47" s="119" t="str">
        <f t="shared" si="3"/>
        <v>南502</v>
      </c>
      <c r="B47" s="119" t="str">
        <f t="shared" si="5"/>
        <v>唐三叶[0000266]</v>
      </c>
      <c r="C47" s="119" t="str">
        <f>课表!A46</f>
        <v>2020机制1班</v>
      </c>
      <c r="D47" s="119" t="str">
        <f t="shared" si="4"/>
        <v>[030224]金属材料与热处理</v>
      </c>
      <c r="E47" s="119"/>
      <c r="F47" s="119"/>
      <c r="G47" s="119"/>
      <c r="H47" s="119"/>
      <c r="I47" s="119"/>
      <c r="J47" s="119"/>
      <c r="K47" s="119"/>
      <c r="L47" s="119"/>
      <c r="M47" s="129" t="s">
        <v>1883</v>
      </c>
      <c r="N47" s="126" t="str">
        <f>课表!T46</f>
        <v>南502 [030224]金属材料与热处理 唐三叶[0000266] </v>
      </c>
    </row>
    <row r="48" s="106" customFormat="1" ht="30" customHeight="1" spans="1:14">
      <c r="A48" s="119" t="str">
        <f t="shared" si="3"/>
        <v>南504</v>
      </c>
      <c r="B48" s="119" t="str">
        <f t="shared" si="5"/>
        <v>杨海[0000089]</v>
      </c>
      <c r="C48" s="119" t="str">
        <f>课表!A47</f>
        <v>2020汽维1班</v>
      </c>
      <c r="D48" s="119" t="str">
        <f t="shared" si="4"/>
        <v>[030156]汽车底盘构造与维修</v>
      </c>
      <c r="E48" s="119"/>
      <c r="F48" s="119"/>
      <c r="G48" s="119"/>
      <c r="H48" s="119"/>
      <c r="I48" s="119"/>
      <c r="J48" s="119"/>
      <c r="K48" s="119"/>
      <c r="L48" s="119"/>
      <c r="M48" s="126" t="s">
        <v>1886</v>
      </c>
      <c r="N48" s="126" t="str">
        <f>课表!T47</f>
        <v>南504 [030156]汽车底盘构造与维修 杨海[0000089] </v>
      </c>
    </row>
    <row r="49" s="106" customFormat="1" ht="30" customHeight="1" spans="1:14">
      <c r="A49" s="119" t="e">
        <f t="shared" si="3"/>
        <v>#VALUE!</v>
      </c>
      <c r="B49" s="119" t="str">
        <f t="shared" si="5"/>
        <v/>
      </c>
      <c r="C49" s="119" t="str">
        <f>课表!A48</f>
        <v>2020汽维2班</v>
      </c>
      <c r="D49" s="119" t="e">
        <f t="shared" si="4"/>
        <v>#VALUE!</v>
      </c>
      <c r="E49" s="119"/>
      <c r="F49" s="119"/>
      <c r="G49" s="119"/>
      <c r="H49" s="119"/>
      <c r="I49" s="119"/>
      <c r="J49" s="119"/>
      <c r="K49" s="119"/>
      <c r="L49" s="119"/>
      <c r="M49" s="126" t="s">
        <v>1886</v>
      </c>
      <c r="N49" s="126">
        <f>课表!T48</f>
        <v>0</v>
      </c>
    </row>
    <row r="50" s="106" customFormat="1" ht="30" customHeight="1" spans="1:14">
      <c r="A50" s="119" t="str">
        <f t="shared" si="3"/>
        <v>南506</v>
      </c>
      <c r="B50" s="119" t="str">
        <f t="shared" si="5"/>
        <v>张建友[0000092]</v>
      </c>
      <c r="C50" s="119" t="str">
        <f>课表!A49</f>
        <v>2020汽营1班</v>
      </c>
      <c r="D50" s="119" t="str">
        <f t="shared" si="4"/>
        <v>[030449]汽车新技术新材料</v>
      </c>
      <c r="E50" s="119"/>
      <c r="F50" s="119"/>
      <c r="G50" s="119"/>
      <c r="H50" s="119"/>
      <c r="I50" s="119"/>
      <c r="J50" s="119"/>
      <c r="K50" s="119"/>
      <c r="L50" s="119"/>
      <c r="M50" s="126" t="s">
        <v>1886</v>
      </c>
      <c r="N50" s="126" t="str">
        <f>课表!T49</f>
        <v>南506 [030449]汽车新技术新材料 张建友[0000092] </v>
      </c>
    </row>
    <row r="51" s="106" customFormat="1" ht="30" customHeight="1" spans="1:14">
      <c r="A51" s="119" t="str">
        <f t="shared" si="3"/>
        <v>车库汽车发动机实训室</v>
      </c>
      <c r="B51" s="119" t="str">
        <f t="shared" si="5"/>
        <v>刘时英[0000105]</v>
      </c>
      <c r="C51" s="119" t="str">
        <f>课表!A50</f>
        <v>2020汽维五年制1班</v>
      </c>
      <c r="D51" s="119" t="str">
        <f t="shared" si="4"/>
        <v>[030459]汽车发动机构造与维修</v>
      </c>
      <c r="E51" s="119"/>
      <c r="F51" s="119"/>
      <c r="G51" s="119"/>
      <c r="H51" s="119"/>
      <c r="I51" s="119"/>
      <c r="J51" s="119"/>
      <c r="K51" s="119"/>
      <c r="L51" s="119"/>
      <c r="M51" s="126" t="s">
        <v>1886</v>
      </c>
      <c r="N51" s="126" t="str">
        <f>课表!T50</f>
        <v>车库汽车发动机实训室 [030459]汽车发动机构造与维修 刘时英[0000105] </v>
      </c>
    </row>
    <row r="52" s="106" customFormat="1" ht="30" customHeight="1" spans="1:14">
      <c r="A52" s="119" t="str">
        <f t="shared" si="3"/>
        <v>北505</v>
      </c>
      <c r="B52" s="119" t="str">
        <f t="shared" si="5"/>
        <v>黄志伟[0000122]</v>
      </c>
      <c r="C52" s="119" t="str">
        <f>课表!A51</f>
        <v>2020机制(3D)1班</v>
      </c>
      <c r="D52" s="119" t="str">
        <f t="shared" si="4"/>
        <v>[030338]机械制造工艺与夹具</v>
      </c>
      <c r="E52" s="119"/>
      <c r="F52" s="119"/>
      <c r="G52" s="119"/>
      <c r="H52" s="119"/>
      <c r="I52" s="119"/>
      <c r="J52" s="119"/>
      <c r="K52" s="119"/>
      <c r="L52" s="119"/>
      <c r="M52" s="126" t="s">
        <v>1886</v>
      </c>
      <c r="N52" s="126" t="str">
        <f>课表!F51</f>
        <v>北505 [030338]机械制造工艺与夹具 黄志伟[0000122] </v>
      </c>
    </row>
    <row r="53" s="106" customFormat="1" ht="30" customHeight="1" spans="1:14">
      <c r="A53" s="119" t="str">
        <f t="shared" si="3"/>
        <v>南505</v>
      </c>
      <c r="B53" s="119" t="str">
        <f t="shared" si="5"/>
        <v>吴志强[2016032]</v>
      </c>
      <c r="C53" s="119" t="str">
        <f>课表!A52</f>
        <v>2020汽智1班</v>
      </c>
      <c r="D53" s="119" t="str">
        <f t="shared" si="4"/>
        <v>[030476]汽车电器设备构造与维修</v>
      </c>
      <c r="E53" s="119"/>
      <c r="F53" s="119"/>
      <c r="G53" s="119"/>
      <c r="H53" s="119"/>
      <c r="I53" s="119"/>
      <c r="J53" s="119"/>
      <c r="K53" s="119"/>
      <c r="L53" s="119"/>
      <c r="M53" s="126" t="s">
        <v>1885</v>
      </c>
      <c r="N53" s="126" t="str">
        <f>课表!T52</f>
        <v>南505 [030476]汽车电器设备构造与维修 吴志强[2016032] </v>
      </c>
    </row>
    <row r="54" s="106" customFormat="1" ht="30" customHeight="1" spans="1:14">
      <c r="A54" s="119" t="str">
        <f t="shared" ref="A54:A85" si="6">LEFT(N54,FIND(" ",N54)-1)</f>
        <v>实203</v>
      </c>
      <c r="B54" s="119" t="str">
        <f t="shared" si="5"/>
        <v>刘斐[2018018]</v>
      </c>
      <c r="C54" s="119" t="str">
        <f>课表!A53</f>
        <v>2018机制五年制1班</v>
      </c>
      <c r="D54" s="119" t="str">
        <f t="shared" si="4"/>
        <v>[030359]UG</v>
      </c>
      <c r="E54" s="119"/>
      <c r="F54" s="119"/>
      <c r="G54" s="119"/>
      <c r="H54" s="119"/>
      <c r="I54" s="119"/>
      <c r="J54" s="119"/>
      <c r="K54" s="119"/>
      <c r="L54" s="119"/>
      <c r="M54" s="126" t="s">
        <v>1885</v>
      </c>
      <c r="N54" s="126" t="str">
        <f>课表!T53</f>
        <v>实203 [030359]UG 刘斐[2018018] </v>
      </c>
    </row>
    <row r="55" s="106" customFormat="1" ht="30" customHeight="1" spans="1:14">
      <c r="A55" s="119" t="str">
        <f t="shared" si="6"/>
        <v>南304</v>
      </c>
      <c r="B55" s="119" t="str">
        <f t="shared" si="5"/>
        <v>邓峰[2017018]</v>
      </c>
      <c r="C55" s="119" t="str">
        <f>课表!A54</f>
        <v>2018汽维五年制1班</v>
      </c>
      <c r="D55" s="119" t="str">
        <f t="shared" si="4"/>
        <v>[030484]汽车售后服务管理</v>
      </c>
      <c r="E55" s="119"/>
      <c r="F55" s="119"/>
      <c r="G55" s="119"/>
      <c r="H55" s="119"/>
      <c r="I55" s="119"/>
      <c r="J55" s="119"/>
      <c r="K55" s="119"/>
      <c r="L55" s="119"/>
      <c r="M55" s="126" t="s">
        <v>1885</v>
      </c>
      <c r="N55" s="126" t="str">
        <f>课表!T54</f>
        <v>南304 [030484]汽车售后服务管理 邓峰[2017018] </v>
      </c>
    </row>
    <row r="56" s="106" customFormat="1" ht="30" customHeight="1" spans="1:14">
      <c r="A56" s="119" t="str">
        <f t="shared" si="6"/>
        <v>南501</v>
      </c>
      <c r="B56" s="119" t="str">
        <f t="shared" si="5"/>
        <v>罗正球[0000101]</v>
      </c>
      <c r="C56" s="119" t="str">
        <f>课表!A55</f>
        <v>2018汽维五年制2班</v>
      </c>
      <c r="D56" s="119" t="str">
        <f t="shared" si="4"/>
        <v>[030340]汽车发动机电控技术</v>
      </c>
      <c r="E56" s="119"/>
      <c r="F56" s="119"/>
      <c r="G56" s="119"/>
      <c r="H56" s="119"/>
      <c r="I56" s="119"/>
      <c r="J56" s="119"/>
      <c r="K56" s="119"/>
      <c r="L56" s="119"/>
      <c r="M56" s="126" t="s">
        <v>1885</v>
      </c>
      <c r="N56" s="126" t="str">
        <f>课表!T55</f>
        <v>南501 [030340]汽车发动机电控技术 罗正球[0000101] </v>
      </c>
    </row>
    <row r="57" s="106" customFormat="1" ht="30" customHeight="1" spans="1:14">
      <c r="A57" s="119" t="str">
        <f t="shared" si="6"/>
        <v>实408</v>
      </c>
      <c r="B57" s="119" t="str">
        <f t="shared" si="5"/>
        <v>陈幸如[2018041]</v>
      </c>
      <c r="C57" s="119" t="str">
        <f>课表!A56</f>
        <v>2020机电1班</v>
      </c>
      <c r="D57" s="119" t="str">
        <f t="shared" si="4"/>
        <v>[040307]C语言程序设计</v>
      </c>
      <c r="E57" s="119"/>
      <c r="F57" s="119"/>
      <c r="G57" s="119"/>
      <c r="H57" s="119"/>
      <c r="I57" s="119"/>
      <c r="J57" s="119"/>
      <c r="K57" s="119"/>
      <c r="L57" s="119"/>
      <c r="M57" s="126" t="s">
        <v>1885</v>
      </c>
      <c r="N57" s="126" t="str">
        <f>课表!T56</f>
        <v>实408 [040307]C语言程序设计 陈幸如[2018041] </v>
      </c>
    </row>
    <row r="58" s="106" customFormat="1" ht="30" customHeight="1" spans="1:14">
      <c r="A58" s="119" t="str">
        <f t="shared" si="6"/>
        <v>实312</v>
      </c>
      <c r="B58" s="119" t="str">
        <f t="shared" si="5"/>
        <v>钟卫连[0000221]</v>
      </c>
      <c r="C58" s="119" t="str">
        <f>课表!A57</f>
        <v>2020机电2班</v>
      </c>
      <c r="D58" s="119" t="str">
        <f t="shared" si="4"/>
        <v>[040307]C语言程序设计</v>
      </c>
      <c r="E58" s="119"/>
      <c r="F58" s="119"/>
      <c r="G58" s="119"/>
      <c r="H58" s="119"/>
      <c r="I58" s="119"/>
      <c r="J58" s="119"/>
      <c r="K58" s="119"/>
      <c r="L58" s="119"/>
      <c r="M58" s="126" t="s">
        <v>1885</v>
      </c>
      <c r="N58" s="126" t="str">
        <f>课表!T57</f>
        <v>实312 [040307]C语言程序设计 钟卫连[0000221] </v>
      </c>
    </row>
    <row r="59" s="106" customFormat="1" ht="30" customHeight="1" spans="1:14">
      <c r="A59" s="119" t="str">
        <f t="shared" si="6"/>
        <v>南101</v>
      </c>
      <c r="B59" s="119" t="str">
        <f t="shared" si="5"/>
        <v>钟帆[0000074]</v>
      </c>
      <c r="C59" s="119" t="str">
        <f>课表!A58</f>
        <v>2020应电1班</v>
      </c>
      <c r="D59" s="119" t="str">
        <f t="shared" si="4"/>
        <v>[041033]传感器应用技术</v>
      </c>
      <c r="E59" s="119"/>
      <c r="F59" s="119"/>
      <c r="G59" s="119"/>
      <c r="H59" s="119"/>
      <c r="I59" s="119"/>
      <c r="J59" s="119"/>
      <c r="K59" s="119"/>
      <c r="L59" s="119"/>
      <c r="M59" s="126" t="s">
        <v>1885</v>
      </c>
      <c r="N59" s="126" t="str">
        <f>课表!T58</f>
        <v>南101 [041033]传感器应用技术 钟帆[0000074] </v>
      </c>
    </row>
    <row r="60" s="106" customFormat="1" ht="30" customHeight="1" spans="1:14">
      <c r="A60" s="119" t="str">
        <f t="shared" si="6"/>
        <v>南407</v>
      </c>
      <c r="B60" s="119" t="str">
        <f t="shared" si="5"/>
        <v>李柳[0000137]</v>
      </c>
      <c r="C60" s="119" t="str">
        <f>课表!A59</f>
        <v>2020机电五年制1班</v>
      </c>
      <c r="D60" s="119" t="str">
        <f t="shared" si="4"/>
        <v>[030195]机械设计基础</v>
      </c>
      <c r="E60" s="119"/>
      <c r="F60" s="119"/>
      <c r="G60" s="119"/>
      <c r="H60" s="119"/>
      <c r="I60" s="119"/>
      <c r="J60" s="119"/>
      <c r="K60" s="119"/>
      <c r="L60" s="119"/>
      <c r="M60" s="110" t="s">
        <v>1888</v>
      </c>
      <c r="N60" s="126" t="str">
        <f>课表!T59</f>
        <v>南407 [030195]机械设计基础 李柳[0000137] </v>
      </c>
    </row>
    <row r="61" s="106" customFormat="1" ht="30" customHeight="1" spans="1:14">
      <c r="A61" s="119" t="e">
        <f t="shared" si="6"/>
        <v>#VALUE!</v>
      </c>
      <c r="B61" s="119" t="str">
        <f t="shared" si="5"/>
        <v/>
      </c>
      <c r="C61" s="119" t="str">
        <f>课表!A60</f>
        <v>2020机电五年制2班</v>
      </c>
      <c r="D61" s="119" t="e">
        <f t="shared" si="4"/>
        <v>#VALUE!</v>
      </c>
      <c r="E61" s="119"/>
      <c r="F61" s="119"/>
      <c r="G61" s="119"/>
      <c r="H61" s="119"/>
      <c r="I61" s="119"/>
      <c r="J61" s="119"/>
      <c r="K61" s="119"/>
      <c r="L61" s="119"/>
      <c r="M61" s="110" t="s">
        <v>1888</v>
      </c>
      <c r="N61" s="126">
        <f>课表!T60</f>
        <v>0</v>
      </c>
    </row>
    <row r="62" s="106" customFormat="1" ht="30" customHeight="1" spans="1:14">
      <c r="A62" s="119" t="str">
        <f t="shared" si="6"/>
        <v>北206</v>
      </c>
      <c r="B62" s="119" t="str">
        <f t="shared" si="5"/>
        <v>汪凯波[0000080]</v>
      </c>
      <c r="C62" s="119" t="str">
        <f>课表!A61</f>
        <v>2020智能控制1班</v>
      </c>
      <c r="D62" s="119" t="str">
        <f t="shared" si="4"/>
        <v>[040222]电气控制</v>
      </c>
      <c r="E62" s="119"/>
      <c r="F62" s="119"/>
      <c r="G62" s="119"/>
      <c r="H62" s="119"/>
      <c r="I62" s="119"/>
      <c r="J62" s="119"/>
      <c r="K62" s="119"/>
      <c r="L62" s="119"/>
      <c r="M62" s="110" t="s">
        <v>1888</v>
      </c>
      <c r="N62" s="126" t="str">
        <f>课表!T61</f>
        <v>北206 [040222]电气控制 汪凯波[0000080] </v>
      </c>
    </row>
    <row r="63" s="106" customFormat="1" ht="30" customHeight="1" spans="1:14">
      <c r="A63" s="119" t="e">
        <f t="shared" si="6"/>
        <v>#VALUE!</v>
      </c>
      <c r="B63" s="119" t="str">
        <f t="shared" si="5"/>
        <v/>
      </c>
      <c r="C63" s="119" t="str">
        <f>课表!A62</f>
        <v>2020智能产品1班</v>
      </c>
      <c r="D63" s="119" t="e">
        <f t="shared" si="4"/>
        <v>#VALUE!</v>
      </c>
      <c r="E63" s="119"/>
      <c r="F63" s="119"/>
      <c r="G63" s="119"/>
      <c r="H63" s="119"/>
      <c r="I63" s="119"/>
      <c r="J63" s="119"/>
      <c r="K63" s="119"/>
      <c r="L63" s="119"/>
      <c r="M63" s="110" t="s">
        <v>1888</v>
      </c>
      <c r="N63" s="126">
        <f>课表!T62</f>
        <v>0</v>
      </c>
    </row>
    <row r="64" s="106" customFormat="1" ht="30" customHeight="1" spans="1:14">
      <c r="A64" s="119" t="str">
        <f t="shared" si="6"/>
        <v>南202</v>
      </c>
      <c r="B64" s="119" t="str">
        <f t="shared" si="5"/>
        <v>李永明[2017016]</v>
      </c>
      <c r="C64" s="119" t="str">
        <f>课表!A63</f>
        <v>2018机电五年制1班</v>
      </c>
      <c r="D64" s="119" t="str">
        <f t="shared" si="4"/>
        <v>[040044]自动检测技术</v>
      </c>
      <c r="E64" s="119"/>
      <c r="F64" s="119"/>
      <c r="G64" s="119"/>
      <c r="H64" s="119"/>
      <c r="I64" s="119"/>
      <c r="J64" s="119"/>
      <c r="K64" s="119"/>
      <c r="L64" s="119"/>
      <c r="M64" s="110" t="s">
        <v>1888</v>
      </c>
      <c r="N64" s="126" t="str">
        <f>课表!T63</f>
        <v>南202 [040044]自动检测技术 李永明[2017016] </v>
      </c>
    </row>
    <row r="65" s="106" customFormat="1" ht="30" customHeight="1" spans="1:14">
      <c r="A65" s="119" t="e">
        <f t="shared" si="6"/>
        <v>#VALUE!</v>
      </c>
      <c r="B65" s="119" t="str">
        <f t="shared" si="5"/>
        <v/>
      </c>
      <c r="C65" s="119" t="str">
        <f>课表!A64</f>
        <v>2018机电五年制2班</v>
      </c>
      <c r="D65" s="119" t="e">
        <f t="shared" ref="D65:D96" si="7">TRIM(MID(N65,FIND(" ",N65),FIND("XXX",SUBSTITUTE(N65," ","XXX",2))-FIND(" ",N65)))</f>
        <v>#VALUE!</v>
      </c>
      <c r="E65" s="119"/>
      <c r="F65" s="119"/>
      <c r="G65" s="119"/>
      <c r="H65" s="119"/>
      <c r="I65" s="119"/>
      <c r="J65" s="119"/>
      <c r="K65" s="119"/>
      <c r="L65" s="119"/>
      <c r="M65" s="110" t="s">
        <v>1889</v>
      </c>
      <c r="N65" s="126">
        <f>课表!T64</f>
        <v>0</v>
      </c>
    </row>
    <row r="66" s="106" customFormat="1" ht="30" customHeight="1" spans="1:14">
      <c r="A66" s="119" t="str">
        <f t="shared" si="6"/>
        <v>实502</v>
      </c>
      <c r="B66" s="119" t="str">
        <f t="shared" si="5"/>
        <v>李玉华[0000200]</v>
      </c>
      <c r="C66" s="119" t="str">
        <f>课表!A65</f>
        <v>2020旅游1班</v>
      </c>
      <c r="D66" s="119" t="str">
        <f t="shared" si="7"/>
        <v>[050441]茶文化与茶艺</v>
      </c>
      <c r="E66" s="119"/>
      <c r="F66" s="119"/>
      <c r="G66" s="119"/>
      <c r="H66" s="119"/>
      <c r="I66" s="119"/>
      <c r="J66" s="119"/>
      <c r="K66" s="119"/>
      <c r="L66" s="119"/>
      <c r="M66" s="110" t="s">
        <v>1889</v>
      </c>
      <c r="N66" s="126" t="str">
        <f>课表!T65</f>
        <v>实502 [050441]茶文化与茶艺 李玉华[0000200] </v>
      </c>
    </row>
    <row r="67" s="106" customFormat="1" ht="30" customHeight="1" spans="1:14">
      <c r="A67" s="119" t="e">
        <f t="shared" si="6"/>
        <v>#VALUE!</v>
      </c>
      <c r="B67" s="119" t="str">
        <f t="shared" si="5"/>
        <v/>
      </c>
      <c r="C67" s="119" t="str">
        <f>课表!A66</f>
        <v>2020旅游2班</v>
      </c>
      <c r="D67" s="119" t="e">
        <f t="shared" si="7"/>
        <v>#VALUE!</v>
      </c>
      <c r="E67" s="119"/>
      <c r="F67" s="119"/>
      <c r="G67" s="119"/>
      <c r="H67" s="119"/>
      <c r="I67" s="119"/>
      <c r="J67" s="119"/>
      <c r="K67" s="119"/>
      <c r="L67" s="119"/>
      <c r="M67" s="110" t="s">
        <v>1889</v>
      </c>
      <c r="N67" s="126">
        <f>课表!T66</f>
        <v>0</v>
      </c>
    </row>
    <row r="68" s="106" customFormat="1" ht="30" customHeight="1" spans="1:14">
      <c r="A68" s="119" t="e">
        <f t="shared" si="6"/>
        <v>#VALUE!</v>
      </c>
      <c r="B68" s="119" t="str">
        <f t="shared" si="5"/>
        <v/>
      </c>
      <c r="C68" s="119" t="str">
        <f>课表!A67</f>
        <v>2020旅游3班</v>
      </c>
      <c r="D68" s="119" t="e">
        <f t="shared" si="7"/>
        <v>#VALUE!</v>
      </c>
      <c r="E68" s="119"/>
      <c r="F68" s="119"/>
      <c r="G68" s="119"/>
      <c r="H68" s="119"/>
      <c r="I68" s="119"/>
      <c r="J68" s="119"/>
      <c r="K68" s="119"/>
      <c r="L68" s="119"/>
      <c r="M68" s="110" t="s">
        <v>1889</v>
      </c>
      <c r="N68" s="126">
        <f>课表!T67</f>
        <v>0</v>
      </c>
    </row>
    <row r="69" s="106" customFormat="1" ht="30" customHeight="1" spans="1:14">
      <c r="A69" s="119" t="str">
        <f t="shared" si="6"/>
        <v>北205</v>
      </c>
      <c r="B69" s="119" t="str">
        <f t="shared" si="5"/>
        <v>刘慧[0000303]</v>
      </c>
      <c r="C69" s="119" t="str">
        <f>课表!A68</f>
        <v>2020旅游4班</v>
      </c>
      <c r="D69" s="119" t="str">
        <f t="shared" si="7"/>
        <v>[050669]景点讲解</v>
      </c>
      <c r="E69" s="119"/>
      <c r="F69" s="119"/>
      <c r="G69" s="119"/>
      <c r="H69" s="119"/>
      <c r="I69" s="119"/>
      <c r="J69" s="119"/>
      <c r="K69" s="119"/>
      <c r="L69" s="119"/>
      <c r="M69" s="110" t="s">
        <v>1889</v>
      </c>
      <c r="N69" s="126" t="str">
        <f>课表!T68</f>
        <v>北205 [050669]景点讲解 刘慧[0000303] </v>
      </c>
    </row>
    <row r="70" s="106" customFormat="1" ht="30" customHeight="1" spans="1:14">
      <c r="A70" s="119" t="e">
        <f t="shared" si="6"/>
        <v>#VALUE!</v>
      </c>
      <c r="B70" s="119" t="str">
        <f t="shared" ref="B70:B101" si="8">TRIM(MID(SUBSTITUTE(TRIM(N70)," ",REPT(" ",99)),99*2,99))</f>
        <v/>
      </c>
      <c r="C70" s="119" t="str">
        <f>课表!A69</f>
        <v>2020旅游五年制1班</v>
      </c>
      <c r="D70" s="119" t="e">
        <f t="shared" si="7"/>
        <v>#VALUE!</v>
      </c>
      <c r="E70" s="119"/>
      <c r="F70" s="119"/>
      <c r="G70" s="119"/>
      <c r="H70" s="119"/>
      <c r="I70" s="119"/>
      <c r="J70" s="119"/>
      <c r="K70" s="119"/>
      <c r="L70" s="119"/>
      <c r="M70" s="110" t="s">
        <v>1889</v>
      </c>
      <c r="N70" s="126">
        <f>课表!T69</f>
        <v>0</v>
      </c>
    </row>
    <row r="71" s="106" customFormat="1" ht="30" customHeight="1" spans="1:14">
      <c r="A71" s="119" t="e">
        <f t="shared" si="6"/>
        <v>#VALUE!</v>
      </c>
      <c r="B71" s="119" t="str">
        <f t="shared" si="8"/>
        <v/>
      </c>
      <c r="C71" s="119" t="str">
        <f>课表!A70</f>
        <v>2020会计1班</v>
      </c>
      <c r="D71" s="119" t="e">
        <f t="shared" si="7"/>
        <v>#VALUE!</v>
      </c>
      <c r="E71" s="119"/>
      <c r="F71" s="119"/>
      <c r="G71" s="119"/>
      <c r="H71" s="119"/>
      <c r="I71" s="119"/>
      <c r="J71" s="119"/>
      <c r="K71" s="119"/>
      <c r="L71" s="119"/>
      <c r="M71" s="110" t="s">
        <v>1889</v>
      </c>
      <c r="N71" s="126">
        <f>课表!T70</f>
        <v>0</v>
      </c>
    </row>
    <row r="72" s="106" customFormat="1" ht="30" customHeight="1" spans="1:14">
      <c r="A72" s="119" t="str">
        <f t="shared" si="6"/>
        <v>南203</v>
      </c>
      <c r="B72" s="119" t="str">
        <f t="shared" si="8"/>
        <v>李芬芬[2015003]</v>
      </c>
      <c r="C72" s="119" t="str">
        <f>课表!A71</f>
        <v>2020会计2班</v>
      </c>
      <c r="D72" s="119" t="str">
        <f t="shared" si="7"/>
        <v>[050634]纳税实务</v>
      </c>
      <c r="E72" s="119"/>
      <c r="F72" s="119"/>
      <c r="G72" s="119"/>
      <c r="H72" s="119"/>
      <c r="I72" s="119"/>
      <c r="J72" s="119"/>
      <c r="K72" s="119"/>
      <c r="L72" s="119"/>
      <c r="M72" s="129" t="s">
        <v>1891</v>
      </c>
      <c r="N72" s="126" t="str">
        <f>课表!T71</f>
        <v>南203 [050634]纳税实务 李芬芬[2015003]</v>
      </c>
    </row>
    <row r="73" s="106" customFormat="1" ht="30" customHeight="1" spans="1:14">
      <c r="A73" s="119" t="str">
        <f t="shared" si="6"/>
        <v>北204</v>
      </c>
      <c r="B73" s="119" t="str">
        <f t="shared" si="8"/>
        <v>沈杉林[2014050]</v>
      </c>
      <c r="C73" s="119" t="str">
        <f>课表!A72</f>
        <v>2020会计3班</v>
      </c>
      <c r="D73" s="119" t="str">
        <f t="shared" si="7"/>
        <v>[050633]成本核算与管理</v>
      </c>
      <c r="E73" s="119"/>
      <c r="F73" s="119"/>
      <c r="G73" s="119"/>
      <c r="H73" s="119"/>
      <c r="I73" s="119"/>
      <c r="J73" s="119"/>
      <c r="K73" s="119"/>
      <c r="L73" s="119"/>
      <c r="M73" s="129" t="s">
        <v>1891</v>
      </c>
      <c r="N73" s="126" t="str">
        <f>课表!T72</f>
        <v>北204 [050633]成本核算与管理 沈杉林[2014050]</v>
      </c>
    </row>
    <row r="74" s="106" customFormat="1" ht="30" customHeight="1" spans="1:14">
      <c r="A74" s="119" t="str">
        <f t="shared" si="6"/>
        <v>南405</v>
      </c>
      <c r="B74" s="119" t="str">
        <f t="shared" si="8"/>
        <v>粟德琼[0000199]</v>
      </c>
      <c r="C74" s="119" t="str">
        <f>课表!A73</f>
        <v>2020会计4班</v>
      </c>
      <c r="D74" s="119" t="str">
        <f t="shared" si="7"/>
        <v>[050634]纳税实务</v>
      </c>
      <c r="E74" s="119"/>
      <c r="F74" s="119"/>
      <c r="G74" s="119"/>
      <c r="H74" s="119"/>
      <c r="I74" s="119"/>
      <c r="J74" s="119"/>
      <c r="K74" s="119"/>
      <c r="L74" s="119"/>
      <c r="M74" s="129" t="s">
        <v>1891</v>
      </c>
      <c r="N74" s="126" t="str">
        <f>课表!T73</f>
        <v>南405 [050634]纳税实务 粟德琼[0000199] </v>
      </c>
    </row>
    <row r="75" s="106" customFormat="1" ht="30" customHeight="1" spans="1:14">
      <c r="A75" s="119" t="str">
        <f t="shared" si="6"/>
        <v>实506</v>
      </c>
      <c r="B75" s="119" t="str">
        <f t="shared" si="8"/>
        <v>程莉娜[2021015]</v>
      </c>
      <c r="C75" s="119" t="str">
        <f>课表!A74</f>
        <v>2020会计5班</v>
      </c>
      <c r="D75" s="119" t="str">
        <f t="shared" si="7"/>
        <v>[010412]EXCEL在财务报表中的应用</v>
      </c>
      <c r="E75" s="119"/>
      <c r="F75" s="119"/>
      <c r="G75" s="119"/>
      <c r="H75" s="119"/>
      <c r="I75" s="119"/>
      <c r="J75" s="119"/>
      <c r="K75" s="119"/>
      <c r="L75" s="119"/>
      <c r="M75" s="129" t="s">
        <v>1891</v>
      </c>
      <c r="N75" s="126" t="str">
        <f>课表!T74</f>
        <v>实506 [010412]EXCEL在财务报表中的应用 程莉娜[2021015] </v>
      </c>
    </row>
    <row r="76" s="106" customFormat="1" ht="30" customHeight="1" spans="1:14">
      <c r="A76" s="119" t="e">
        <f t="shared" si="6"/>
        <v>#REF!</v>
      </c>
      <c r="B76" s="119" t="e">
        <f t="shared" si="8"/>
        <v>#REF!</v>
      </c>
      <c r="C76" s="119" t="str">
        <f>课表!A75</f>
        <v>2020会计6班</v>
      </c>
      <c r="D76" s="119" t="e">
        <f t="shared" si="7"/>
        <v>#REF!</v>
      </c>
      <c r="E76" s="119"/>
      <c r="F76" s="119"/>
      <c r="G76" s="119"/>
      <c r="H76" s="119"/>
      <c r="I76" s="119"/>
      <c r="J76" s="119"/>
      <c r="K76" s="119"/>
      <c r="L76" s="119"/>
      <c r="M76" s="129" t="s">
        <v>1891</v>
      </c>
      <c r="N76" s="126" t="e">
        <f>课表!#REF!</f>
        <v>#REF!</v>
      </c>
    </row>
    <row r="77" s="106" customFormat="1" ht="30" customHeight="1" spans="1:14">
      <c r="A77" s="119" t="str">
        <f t="shared" si="6"/>
        <v>北203</v>
      </c>
      <c r="B77" s="119" t="str">
        <f t="shared" si="8"/>
        <v>蒋琼[0000056]</v>
      </c>
      <c r="C77" s="119" t="str">
        <f>课表!A76</f>
        <v>2020会计7班</v>
      </c>
      <c r="D77" s="119" t="str">
        <f t="shared" si="7"/>
        <v>[050628]统计基础</v>
      </c>
      <c r="E77" s="119"/>
      <c r="F77" s="119"/>
      <c r="G77" s="119"/>
      <c r="H77" s="119"/>
      <c r="I77" s="119"/>
      <c r="J77" s="119"/>
      <c r="K77" s="119"/>
      <c r="L77" s="119"/>
      <c r="M77" s="129" t="s">
        <v>1891</v>
      </c>
      <c r="N77" s="126" t="str">
        <f>课表!T76</f>
        <v>北203 [050628]统计基础 蒋琼[0000056] </v>
      </c>
    </row>
    <row r="78" s="107" customFormat="1" ht="30" customHeight="1" spans="1:14">
      <c r="A78" s="119" t="e">
        <f t="shared" si="6"/>
        <v>#VALUE!</v>
      </c>
      <c r="B78" s="119" t="str">
        <f t="shared" si="8"/>
        <v/>
      </c>
      <c r="C78" s="119" t="str">
        <f>课表!A77</f>
        <v>2020智能物流1班</v>
      </c>
      <c r="D78" s="119" t="e">
        <f t="shared" si="7"/>
        <v>#VALUE!</v>
      </c>
      <c r="E78" s="119"/>
      <c r="F78" s="119"/>
      <c r="G78" s="119"/>
      <c r="H78" s="119"/>
      <c r="I78" s="119"/>
      <c r="J78" s="119"/>
      <c r="K78" s="119"/>
      <c r="L78" s="119"/>
      <c r="M78" s="110" t="s">
        <v>1889</v>
      </c>
      <c r="N78" s="126">
        <f>课表!T77</f>
        <v>0</v>
      </c>
    </row>
    <row r="79" s="107" customFormat="1" ht="30" customHeight="1" spans="1:14">
      <c r="A79" s="119" t="str">
        <f t="shared" si="6"/>
        <v>实302</v>
      </c>
      <c r="B79" s="119" t="str">
        <f t="shared" si="8"/>
        <v>曾囿儒[2020071]</v>
      </c>
      <c r="C79" s="119" t="str">
        <f>课表!A78</f>
        <v>2020智能物流2班</v>
      </c>
      <c r="D79" s="119" t="str">
        <f t="shared" si="7"/>
        <v>[050663]数据库技术</v>
      </c>
      <c r="E79" s="119"/>
      <c r="F79" s="119"/>
      <c r="G79" s="119"/>
      <c r="H79" s="119"/>
      <c r="I79" s="119"/>
      <c r="J79" s="119"/>
      <c r="K79" s="119"/>
      <c r="L79" s="119"/>
      <c r="M79" s="110" t="s">
        <v>1889</v>
      </c>
      <c r="N79" s="126" t="str">
        <f>课表!T78</f>
        <v>实302 [050663]数据库技术 曾囿儒[2020071] </v>
      </c>
    </row>
    <row r="80" s="107" customFormat="1" ht="30" customHeight="1" spans="1:14">
      <c r="A80" s="119" t="e">
        <f t="shared" si="6"/>
        <v>#VALUE!</v>
      </c>
      <c r="B80" s="119" t="str">
        <f t="shared" si="8"/>
        <v/>
      </c>
      <c r="C80" s="119" t="str">
        <f>课表!A79</f>
        <v>2020移动商务1班</v>
      </c>
      <c r="D80" s="119" t="e">
        <f t="shared" si="7"/>
        <v>#VALUE!</v>
      </c>
      <c r="E80" s="119"/>
      <c r="F80" s="119"/>
      <c r="G80" s="119"/>
      <c r="H80" s="119"/>
      <c r="I80" s="119"/>
      <c r="J80" s="119"/>
      <c r="K80" s="119"/>
      <c r="L80" s="119"/>
      <c r="M80" s="110" t="s">
        <v>1889</v>
      </c>
      <c r="N80" s="126">
        <f>课表!T79</f>
        <v>0</v>
      </c>
    </row>
    <row r="81" s="107" customFormat="1" ht="30" customHeight="1" spans="1:14">
      <c r="A81" s="119" t="str">
        <f t="shared" si="6"/>
        <v>实303</v>
      </c>
      <c r="B81" s="119" t="str">
        <f t="shared" si="8"/>
        <v>张金生[0000296]</v>
      </c>
      <c r="C81" s="119" t="str">
        <f>课表!A80</f>
        <v>2020移动商务2班</v>
      </c>
      <c r="D81" s="119" t="str">
        <f t="shared" si="7"/>
        <v>[050611]移动营销实务</v>
      </c>
      <c r="E81" s="119"/>
      <c r="F81" s="119"/>
      <c r="G81" s="119"/>
      <c r="H81" s="119"/>
      <c r="I81" s="119"/>
      <c r="J81" s="119"/>
      <c r="K81" s="119"/>
      <c r="L81" s="119"/>
      <c r="M81" s="110" t="s">
        <v>1889</v>
      </c>
      <c r="N81" s="126" t="str">
        <f>课表!T80</f>
        <v>实303 [050611]移动营销实务 张金生[0000296] </v>
      </c>
    </row>
    <row r="82" s="107" customFormat="1" ht="30" customHeight="1" spans="1:14">
      <c r="A82" s="119" t="e">
        <f t="shared" si="6"/>
        <v>#VALUE!</v>
      </c>
      <c r="B82" s="119" t="str">
        <f t="shared" si="8"/>
        <v/>
      </c>
      <c r="C82" s="119" t="str">
        <f>课表!A81</f>
        <v>2018旅游五年制1班</v>
      </c>
      <c r="D82" s="119" t="e">
        <f t="shared" si="7"/>
        <v>#VALUE!</v>
      </c>
      <c r="E82" s="119"/>
      <c r="F82" s="119"/>
      <c r="G82" s="119"/>
      <c r="H82" s="119"/>
      <c r="I82" s="119"/>
      <c r="J82" s="119"/>
      <c r="K82" s="119"/>
      <c r="L82" s="119"/>
      <c r="M82" s="126" t="s">
        <v>1892</v>
      </c>
      <c r="N82" s="126">
        <f>课表!T81</f>
        <v>0</v>
      </c>
    </row>
    <row r="83" s="107" customFormat="1" ht="30" customHeight="1" spans="1:14">
      <c r="A83" s="119" t="e">
        <f t="shared" si="6"/>
        <v>#VALUE!</v>
      </c>
      <c r="B83" s="119" t="str">
        <f t="shared" si="8"/>
        <v/>
      </c>
      <c r="C83" s="119" t="str">
        <f>课表!A82</f>
        <v>2018牧医五年制1班</v>
      </c>
      <c r="D83" s="119" t="e">
        <f t="shared" si="7"/>
        <v>#VALUE!</v>
      </c>
      <c r="E83" s="119"/>
      <c r="F83" s="119"/>
      <c r="G83" s="119"/>
      <c r="H83" s="119"/>
      <c r="I83" s="119"/>
      <c r="J83" s="119"/>
      <c r="K83" s="119"/>
      <c r="L83" s="119"/>
      <c r="M83" s="126" t="s">
        <v>1892</v>
      </c>
      <c r="N83" s="126">
        <f>课表!T82</f>
        <v>0</v>
      </c>
    </row>
    <row r="84" s="107" customFormat="1" ht="30" customHeight="1" spans="1:14">
      <c r="A84" s="119" t="e">
        <f t="shared" si="6"/>
        <v>#VALUE!</v>
      </c>
      <c r="B84" s="119" t="str">
        <f t="shared" si="8"/>
        <v/>
      </c>
      <c r="C84" s="119" t="str">
        <f>课表!A83</f>
        <v>2019牧医特岗1班</v>
      </c>
      <c r="D84" s="119" t="e">
        <f t="shared" si="7"/>
        <v>#VALUE!</v>
      </c>
      <c r="E84" s="119"/>
      <c r="F84" s="119"/>
      <c r="G84" s="119"/>
      <c r="H84" s="119"/>
      <c r="I84" s="119"/>
      <c r="J84" s="119"/>
      <c r="K84" s="119"/>
      <c r="L84" s="119"/>
      <c r="M84" s="126" t="s">
        <v>1892</v>
      </c>
      <c r="N84" s="126">
        <f>课表!T83</f>
        <v>0</v>
      </c>
    </row>
    <row r="85" s="107" customFormat="1" ht="30" customHeight="1" spans="1:14">
      <c r="A85" s="119" t="str">
        <f t="shared" si="6"/>
        <v>北303</v>
      </c>
      <c r="B85" s="119" t="str">
        <f t="shared" si="8"/>
        <v>白玲[0000469]</v>
      </c>
      <c r="C85" s="119" t="str">
        <f>课表!A84</f>
        <v>2020牧医特岗1班</v>
      </c>
      <c r="D85" s="119" t="str">
        <f t="shared" si="7"/>
        <v>[060159]动物药理</v>
      </c>
      <c r="E85" s="119"/>
      <c r="F85" s="119"/>
      <c r="G85" s="119"/>
      <c r="H85" s="119"/>
      <c r="I85" s="119"/>
      <c r="J85" s="119"/>
      <c r="K85" s="119"/>
      <c r="L85" s="119"/>
      <c r="M85" s="126" t="s">
        <v>1892</v>
      </c>
      <c r="N85" s="126" t="str">
        <f>课表!T84</f>
        <v>北303 [060159]动物药理 白玲[0000469] </v>
      </c>
    </row>
    <row r="86" ht="30" customHeight="1" spans="1:14">
      <c r="A86" s="119" t="str">
        <f t="shared" ref="A86:A122" si="9">LEFT(N86,FIND(" ",N86)-1)</f>
        <v>北305</v>
      </c>
      <c r="B86" s="119" t="str">
        <f t="shared" si="8"/>
        <v>罗世民[0000123]</v>
      </c>
      <c r="C86" s="119" t="str">
        <f>课表!A85</f>
        <v>2020牧医特岗2班</v>
      </c>
      <c r="D86" s="119" t="str">
        <f t="shared" si="7"/>
        <v>[060292]动物临床诊疗技术</v>
      </c>
      <c r="E86" s="119"/>
      <c r="F86" s="119"/>
      <c r="G86" s="119"/>
      <c r="H86" s="119"/>
      <c r="I86" s="119"/>
      <c r="J86" s="119"/>
      <c r="K86" s="119"/>
      <c r="L86" s="119"/>
      <c r="M86" s="126" t="s">
        <v>1892</v>
      </c>
      <c r="N86" s="126" t="str">
        <f>课表!T85</f>
        <v>北305 [060292]动物临床诊疗技术 罗世民[0000123]</v>
      </c>
    </row>
    <row r="87" ht="30" customHeight="1" spans="1:14">
      <c r="A87" s="119" t="str">
        <f t="shared" si="9"/>
        <v>北105</v>
      </c>
      <c r="B87" s="119" t="str">
        <f t="shared" si="8"/>
        <v>苏五珍[0000225]</v>
      </c>
      <c r="C87" s="119" t="str">
        <f>课表!A86</f>
        <v>2020牧医1班</v>
      </c>
      <c r="D87" s="119" t="str">
        <f t="shared" si="7"/>
        <v>[060302]动物繁殖技术</v>
      </c>
      <c r="E87" s="119"/>
      <c r="F87" s="119"/>
      <c r="G87" s="119"/>
      <c r="H87" s="119"/>
      <c r="I87" s="119"/>
      <c r="J87" s="119"/>
      <c r="K87" s="119"/>
      <c r="L87" s="119"/>
      <c r="M87" s="126" t="s">
        <v>1892</v>
      </c>
      <c r="N87" s="126" t="str">
        <f>课表!T86</f>
        <v>北105 [060302]动物繁殖技术 苏五珍[0000225] </v>
      </c>
    </row>
    <row r="88" ht="30" customHeight="1" spans="1:14">
      <c r="A88" s="119" t="str">
        <f t="shared" si="9"/>
        <v>北402</v>
      </c>
      <c r="B88" s="119" t="str">
        <f t="shared" si="8"/>
        <v>吴国海[0000464]</v>
      </c>
      <c r="C88" s="119" t="str">
        <f>课表!A87</f>
        <v>2020牧医2班</v>
      </c>
      <c r="D88" s="119" t="str">
        <f t="shared" si="7"/>
        <v>[060156]动物病理</v>
      </c>
      <c r="E88" s="119"/>
      <c r="F88" s="119"/>
      <c r="G88" s="119"/>
      <c r="H88" s="119"/>
      <c r="I88" s="119"/>
      <c r="J88" s="119"/>
      <c r="K88" s="119"/>
      <c r="L88" s="119"/>
      <c r="M88" s="126" t="s">
        <v>1892</v>
      </c>
      <c r="N88" s="126" t="str">
        <f>课表!T87</f>
        <v>北402 [060156]动物病理 吴国海[0000464] </v>
      </c>
    </row>
    <row r="89" ht="30" customHeight="1" spans="1:14">
      <c r="A89" s="119" t="str">
        <f t="shared" si="9"/>
        <v>北104</v>
      </c>
      <c r="B89" s="119" t="str">
        <f t="shared" si="8"/>
        <v>肖凌云[0000406]</v>
      </c>
      <c r="C89" s="119" t="str">
        <f>课表!A88</f>
        <v>2020牧医五年制1班</v>
      </c>
      <c r="D89" s="119" t="str">
        <f t="shared" si="7"/>
        <v>[060153]动物微生物与免疫</v>
      </c>
      <c r="E89" s="119"/>
      <c r="F89" s="119"/>
      <c r="G89" s="119"/>
      <c r="H89" s="119"/>
      <c r="I89" s="119"/>
      <c r="J89" s="119"/>
      <c r="K89" s="119"/>
      <c r="L89" s="119"/>
      <c r="M89" s="126" t="s">
        <v>1892</v>
      </c>
      <c r="N89" s="126" t="str">
        <f>课表!T88</f>
        <v>北104 [060153]动物微生物与免疫 肖凌云[0000406] </v>
      </c>
    </row>
    <row r="90" ht="30" customHeight="1" spans="1:14">
      <c r="A90" s="119" t="e">
        <f t="shared" si="9"/>
        <v>#VALUE!</v>
      </c>
      <c r="B90" s="119" t="str">
        <f t="shared" si="8"/>
        <v/>
      </c>
      <c r="C90" s="119" t="str">
        <f>课表!A89</f>
        <v>2020宠物1班</v>
      </c>
      <c r="D90" s="119" t="e">
        <f t="shared" si="7"/>
        <v>#VALUE!</v>
      </c>
      <c r="E90" s="119"/>
      <c r="F90" s="119"/>
      <c r="G90" s="119"/>
      <c r="H90" s="119"/>
      <c r="I90" s="119"/>
      <c r="J90" s="119"/>
      <c r="K90" s="119"/>
      <c r="L90" s="119"/>
      <c r="M90" s="126" t="s">
        <v>1892</v>
      </c>
      <c r="N90" s="126">
        <f>课表!T89</f>
        <v>0</v>
      </c>
    </row>
    <row r="91" ht="30" customHeight="1" spans="1:14">
      <c r="A91" s="119" t="e">
        <f t="shared" si="9"/>
        <v>#VALUE!</v>
      </c>
      <c r="B91" s="119" t="str">
        <f t="shared" si="8"/>
        <v/>
      </c>
      <c r="C91" s="119" t="str">
        <f>课表!A90</f>
        <v>2020动医1班</v>
      </c>
      <c r="D91" s="119" t="e">
        <f t="shared" si="7"/>
        <v>#VALUE!</v>
      </c>
      <c r="E91" s="119"/>
      <c r="F91" s="119"/>
      <c r="G91" s="119"/>
      <c r="H91" s="119"/>
      <c r="I91" s="119"/>
      <c r="J91" s="119"/>
      <c r="K91" s="119"/>
      <c r="L91" s="119"/>
      <c r="M91" s="126" t="s">
        <v>1892</v>
      </c>
      <c r="N91" s="126">
        <f>课表!T90</f>
        <v>0</v>
      </c>
    </row>
    <row r="92" ht="30" customHeight="1" spans="1:14">
      <c r="A92" s="119" t="str">
        <f t="shared" si="9"/>
        <v>南306</v>
      </c>
      <c r="B92" s="119" t="str">
        <f t="shared" si="8"/>
        <v>王湘[0000464]</v>
      </c>
      <c r="C92" s="119" t="str">
        <f>课表!A91</f>
        <v>2020动医2班</v>
      </c>
      <c r="D92" s="119" t="str">
        <f t="shared" si="7"/>
        <v>动物病理</v>
      </c>
      <c r="E92" s="119"/>
      <c r="F92" s="119"/>
      <c r="G92" s="119"/>
      <c r="H92" s="119"/>
      <c r="I92" s="119"/>
      <c r="J92" s="119"/>
      <c r="K92" s="119"/>
      <c r="L92" s="119"/>
      <c r="M92" s="126" t="s">
        <v>1892</v>
      </c>
      <c r="N92" s="126" t="str">
        <f>课表!T91</f>
        <v>南306 动物病理 王湘[0000464] </v>
      </c>
    </row>
    <row r="93" ht="30" customHeight="1" spans="1:14">
      <c r="A93" s="119" t="e">
        <f t="shared" si="9"/>
        <v>#VALUE!</v>
      </c>
      <c r="B93" s="119" t="str">
        <f t="shared" si="8"/>
        <v/>
      </c>
      <c r="C93" s="119" t="str">
        <f>课表!A92</f>
        <v>2020动医3班</v>
      </c>
      <c r="D93" s="119" t="e">
        <f t="shared" si="7"/>
        <v>#VALUE!</v>
      </c>
      <c r="E93" s="119"/>
      <c r="F93" s="119"/>
      <c r="G93" s="119"/>
      <c r="H93" s="119"/>
      <c r="I93" s="119"/>
      <c r="J93" s="119"/>
      <c r="K93" s="119"/>
      <c r="L93" s="119"/>
      <c r="M93" s="126" t="s">
        <v>1892</v>
      </c>
      <c r="N93" s="126">
        <f>课表!T92</f>
        <v>0</v>
      </c>
    </row>
    <row r="94" ht="30" customHeight="1" spans="1:14">
      <c r="A94" s="119" t="e">
        <f t="shared" si="9"/>
        <v>#VALUE!</v>
      </c>
      <c r="B94" s="119" t="str">
        <f t="shared" si="8"/>
        <v/>
      </c>
      <c r="C94" s="119" t="str">
        <f>课表!A93</f>
        <v>2020动医4班</v>
      </c>
      <c r="D94" s="119" t="e">
        <f t="shared" si="7"/>
        <v>#VALUE!</v>
      </c>
      <c r="E94" s="119"/>
      <c r="F94" s="119"/>
      <c r="G94" s="119"/>
      <c r="H94" s="119"/>
      <c r="I94" s="119"/>
      <c r="J94" s="119"/>
      <c r="K94" s="119"/>
      <c r="L94" s="119"/>
      <c r="M94" s="110" t="s">
        <v>1883</v>
      </c>
      <c r="N94" s="126">
        <f>课表!T93</f>
        <v>0</v>
      </c>
    </row>
    <row r="95" ht="30" customHeight="1" spans="1:14">
      <c r="A95" s="119" t="str">
        <f t="shared" si="9"/>
        <v>北102</v>
      </c>
      <c r="B95" s="119" t="str">
        <f t="shared" si="8"/>
        <v>甘泉</v>
      </c>
      <c r="C95" s="119" t="str">
        <f>课表!A94</f>
        <v>2020动医5班</v>
      </c>
      <c r="D95" s="119" t="str">
        <f t="shared" si="7"/>
        <v>[060159]动物药理</v>
      </c>
      <c r="E95" s="119"/>
      <c r="F95" s="119"/>
      <c r="G95" s="119"/>
      <c r="H95" s="119"/>
      <c r="I95" s="119"/>
      <c r="J95" s="119"/>
      <c r="K95" s="119"/>
      <c r="L95" s="119"/>
      <c r="M95" s="110" t="s">
        <v>1883</v>
      </c>
      <c r="N95" s="126" t="str">
        <f>课表!T94</f>
        <v>北102 [060159]动物药理 甘泉 </v>
      </c>
    </row>
    <row r="96" ht="30" customHeight="1" spans="1:14">
      <c r="A96" s="119" t="str">
        <f t="shared" si="9"/>
        <v>北102</v>
      </c>
      <c r="B96" s="119" t="str">
        <f t="shared" si="8"/>
        <v>甘泉</v>
      </c>
      <c r="C96" s="119" t="str">
        <f>课表!A95</f>
        <v>2020动物药学班</v>
      </c>
      <c r="D96" s="119" t="str">
        <f t="shared" si="7"/>
        <v>[060159]动物药理</v>
      </c>
      <c r="E96" s="119"/>
      <c r="F96" s="119"/>
      <c r="G96" s="119"/>
      <c r="H96" s="119"/>
      <c r="I96" s="119"/>
      <c r="J96" s="119"/>
      <c r="K96" s="119"/>
      <c r="L96" s="119"/>
      <c r="M96" s="110" t="s">
        <v>1883</v>
      </c>
      <c r="N96" s="126" t="str">
        <f>课表!T95</f>
        <v>北102 [060159]动物药理 甘泉 </v>
      </c>
    </row>
    <row r="97" ht="30" customHeight="1" spans="1:14">
      <c r="A97" s="119" t="str">
        <f t="shared" si="9"/>
        <v>T3</v>
      </c>
      <c r="B97" s="119" t="str">
        <f t="shared" si="8"/>
        <v>彭艾英[2016027]</v>
      </c>
      <c r="C97" s="119" t="str">
        <f>课表!A96</f>
        <v>2021牧医1班</v>
      </c>
      <c r="D97" s="119" t="str">
        <f t="shared" ref="D97:D128" si="10">TRIM(MID(N97,FIND(" ",N97),FIND("XXX",SUBSTITUTE(N97," ","XXX",2))-FIND(" ",N97)))</f>
        <v>[070427]应用文写作</v>
      </c>
      <c r="E97" s="119"/>
      <c r="F97" s="119"/>
      <c r="G97" s="119"/>
      <c r="H97" s="119"/>
      <c r="I97" s="119"/>
      <c r="J97" s="119"/>
      <c r="K97" s="119"/>
      <c r="L97" s="119"/>
      <c r="M97" s="110" t="s">
        <v>1883</v>
      </c>
      <c r="N97" s="126" t="str">
        <f>课表!T96</f>
        <v>T3 [070427]应用文写作 彭艾英[2016027]      </v>
      </c>
    </row>
    <row r="98" ht="30" customHeight="1" spans="1:14">
      <c r="A98" s="119" t="str">
        <f t="shared" si="9"/>
        <v>T3</v>
      </c>
      <c r="B98" s="119" t="str">
        <f t="shared" si="8"/>
        <v>彭艾英[2016027]</v>
      </c>
      <c r="C98" s="119" t="str">
        <f>课表!A97</f>
        <v>2021牧医2班</v>
      </c>
      <c r="D98" s="119" t="str">
        <f t="shared" si="10"/>
        <v>[070427]应用文写作</v>
      </c>
      <c r="E98" s="119"/>
      <c r="F98" s="119"/>
      <c r="G98" s="119"/>
      <c r="H98" s="119"/>
      <c r="I98" s="119"/>
      <c r="J98" s="119"/>
      <c r="K98" s="119"/>
      <c r="L98" s="119"/>
      <c r="M98" s="110" t="s">
        <v>1891</v>
      </c>
      <c r="N98" s="126" t="str">
        <f>课表!T97</f>
        <v>T3 [070427]应用文写作 彭艾英[2016027]      </v>
      </c>
    </row>
    <row r="99" ht="30" customHeight="1" spans="1:14">
      <c r="A99" s="119" t="str">
        <f t="shared" si="9"/>
        <v>北502</v>
      </c>
      <c r="B99" s="119" t="str">
        <f t="shared" si="8"/>
        <v>李兴慧[0000108]</v>
      </c>
      <c r="C99" s="119" t="str">
        <f>课表!A98</f>
        <v>2021宠物1班</v>
      </c>
      <c r="D99" s="119" t="str">
        <f t="shared" si="10"/>
        <v>[070429]大学英语(1)</v>
      </c>
      <c r="E99" s="119"/>
      <c r="F99" s="119"/>
      <c r="G99" s="119"/>
      <c r="H99" s="119"/>
      <c r="I99" s="119"/>
      <c r="J99" s="119"/>
      <c r="K99" s="119"/>
      <c r="L99" s="119"/>
      <c r="M99" s="110" t="s">
        <v>1891</v>
      </c>
      <c r="N99" s="126" t="str">
        <f>课表!T162</f>
        <v>北502 [070429]大学英语(1) 李兴慧[0000108]      </v>
      </c>
    </row>
    <row r="100" ht="30" customHeight="1" spans="1:14">
      <c r="A100" s="119" t="e">
        <f t="shared" si="9"/>
        <v>#REF!</v>
      </c>
      <c r="B100" s="119" t="e">
        <f t="shared" si="8"/>
        <v>#REF!</v>
      </c>
      <c r="C100" s="119" t="str">
        <f>课表!A99</f>
        <v>2021动医1班</v>
      </c>
      <c r="D100" s="119" t="e">
        <f t="shared" si="10"/>
        <v>#REF!</v>
      </c>
      <c r="E100" s="119"/>
      <c r="F100" s="119"/>
      <c r="G100" s="119"/>
      <c r="H100" s="119"/>
      <c r="I100" s="119"/>
      <c r="J100" s="119"/>
      <c r="K100" s="119"/>
      <c r="L100" s="119"/>
      <c r="M100" s="110" t="s">
        <v>1891</v>
      </c>
      <c r="N100" s="126" t="e">
        <f>课表!#REF!</f>
        <v>#REF!</v>
      </c>
    </row>
    <row r="101" ht="30" customHeight="1" spans="1:14">
      <c r="A101" s="119" t="e">
        <f t="shared" si="9"/>
        <v>#VALUE!</v>
      </c>
      <c r="B101" s="119" t="str">
        <f t="shared" si="8"/>
        <v/>
      </c>
      <c r="C101" s="119" t="str">
        <f>课表!A100</f>
        <v>2021动医2班</v>
      </c>
      <c r="D101" s="119" t="e">
        <f t="shared" si="10"/>
        <v>#VALUE!</v>
      </c>
      <c r="E101" s="119"/>
      <c r="F101" s="119"/>
      <c r="G101" s="119"/>
      <c r="H101" s="119"/>
      <c r="I101" s="119"/>
      <c r="J101" s="119"/>
      <c r="K101" s="119"/>
      <c r="L101" s="119"/>
      <c r="M101" s="110" t="s">
        <v>1888</v>
      </c>
      <c r="N101" s="126">
        <f>课表!T100</f>
        <v>0</v>
      </c>
    </row>
    <row r="102" ht="30" customHeight="1" spans="1:14">
      <c r="A102" s="119" t="str">
        <f t="shared" si="9"/>
        <v>北304</v>
      </c>
      <c r="B102" s="119" t="str">
        <f t="shared" ref="B102:B133" si="11">TRIM(MID(SUBSTITUTE(TRIM(N102)," ",REPT(" ",99)),99*2,99))</f>
        <v>卿任科[2021120]</v>
      </c>
      <c r="C102" s="119" t="str">
        <f>课表!A101</f>
        <v>2021动医3班</v>
      </c>
      <c r="D102" s="119" t="str">
        <f t="shared" si="10"/>
        <v>[060151]动物解剖</v>
      </c>
      <c r="E102" s="119"/>
      <c r="F102" s="119"/>
      <c r="G102" s="119"/>
      <c r="H102" s="119"/>
      <c r="I102" s="119"/>
      <c r="J102" s="119"/>
      <c r="K102" s="119"/>
      <c r="L102" s="119"/>
      <c r="M102" s="110" t="s">
        <v>1888</v>
      </c>
      <c r="N102" s="126" t="str">
        <f>课表!T101</f>
        <v>北304 [060151]动物解剖 卿任科[2021120]      </v>
      </c>
    </row>
    <row r="103" ht="30" customHeight="1" spans="1:14">
      <c r="A103" s="119" t="e">
        <f t="shared" si="9"/>
        <v>#VALUE!</v>
      </c>
      <c r="B103" s="119" t="str">
        <f t="shared" si="11"/>
        <v/>
      </c>
      <c r="C103" s="119" t="str">
        <f>课表!A102</f>
        <v>2021动医4班</v>
      </c>
      <c r="D103" s="119" t="e">
        <f t="shared" si="10"/>
        <v>#VALUE!</v>
      </c>
      <c r="E103" s="119"/>
      <c r="F103" s="119"/>
      <c r="G103" s="119"/>
      <c r="H103" s="119"/>
      <c r="I103" s="119"/>
      <c r="J103" s="119"/>
      <c r="K103" s="119"/>
      <c r="L103" s="119"/>
      <c r="M103" s="110" t="s">
        <v>1888</v>
      </c>
      <c r="N103" s="126">
        <f>课表!T102</f>
        <v>0</v>
      </c>
    </row>
    <row r="104" ht="30" customHeight="1" spans="1:14">
      <c r="A104" s="119" t="str">
        <f t="shared" si="9"/>
        <v>南302</v>
      </c>
      <c r="B104" s="119" t="str">
        <f t="shared" si="11"/>
        <v>周英[0000059]</v>
      </c>
      <c r="C104" s="119" t="str">
        <f>课表!A103</f>
        <v>2021动医5班</v>
      </c>
      <c r="D104" s="119" t="str">
        <f t="shared" si="10"/>
        <v>[070429]大学英语(1)</v>
      </c>
      <c r="E104" s="119"/>
      <c r="F104" s="119"/>
      <c r="G104" s="119"/>
      <c r="H104" s="119"/>
      <c r="I104" s="119"/>
      <c r="J104" s="119"/>
      <c r="K104" s="119"/>
      <c r="L104" s="119"/>
      <c r="M104" s="110" t="s">
        <v>1888</v>
      </c>
      <c r="N104" s="126" t="str">
        <f>课表!T103</f>
        <v>南302 [070429]大学英语(1) 周英[0000059]        </v>
      </c>
    </row>
    <row r="105" ht="30" customHeight="1" spans="1:14">
      <c r="A105" s="119" t="str">
        <f t="shared" si="9"/>
        <v>南408</v>
      </c>
      <c r="B105" s="119" t="str">
        <f t="shared" si="11"/>
        <v>张铭[2016033]</v>
      </c>
      <c r="C105" s="119" t="str">
        <f>课表!A104</f>
        <v>2021牧医特岗1班</v>
      </c>
      <c r="D105" s="119" t="str">
        <f t="shared" si="10"/>
        <v>[060004]动物生物化学</v>
      </c>
      <c r="E105" s="119"/>
      <c r="F105" s="119"/>
      <c r="G105" s="119"/>
      <c r="H105" s="119"/>
      <c r="I105" s="119"/>
      <c r="J105" s="119"/>
      <c r="K105" s="119"/>
      <c r="L105" s="119"/>
      <c r="M105" s="110" t="s">
        <v>1891</v>
      </c>
      <c r="N105" s="126" t="str">
        <f>课表!T104</f>
        <v>南408 [060004]动物生物化学 张铭[2016033]        </v>
      </c>
    </row>
    <row r="106" ht="30" customHeight="1" spans="1:14">
      <c r="A106" s="119" t="e">
        <f t="shared" si="9"/>
        <v>#VALUE!</v>
      </c>
      <c r="B106" s="119" t="str">
        <f t="shared" si="11"/>
        <v/>
      </c>
      <c r="C106" s="119" t="str">
        <f>课表!A105</f>
        <v>2021牧医特岗2班</v>
      </c>
      <c r="D106" s="119" t="e">
        <f t="shared" si="10"/>
        <v>#VALUE!</v>
      </c>
      <c r="E106" s="119"/>
      <c r="F106" s="119"/>
      <c r="G106" s="119"/>
      <c r="H106" s="119"/>
      <c r="I106" s="119"/>
      <c r="J106" s="119"/>
      <c r="K106" s="130"/>
      <c r="L106" s="130"/>
      <c r="M106" s="131"/>
      <c r="N106" s="126">
        <f>课表!T105</f>
        <v>0</v>
      </c>
    </row>
    <row r="107" ht="30" customHeight="1" spans="1:14">
      <c r="A107" s="119" t="e">
        <f t="shared" si="9"/>
        <v>#VALUE!</v>
      </c>
      <c r="B107" s="119" t="str">
        <f t="shared" si="11"/>
        <v/>
      </c>
      <c r="C107" s="119" t="str">
        <f>课表!A106</f>
        <v>2020服装1班</v>
      </c>
      <c r="D107" s="119" t="e">
        <f t="shared" si="10"/>
        <v>#VALUE!</v>
      </c>
      <c r="E107" s="119"/>
      <c r="F107" s="119"/>
      <c r="G107" s="119"/>
      <c r="H107" s="119"/>
      <c r="I107" s="119"/>
      <c r="J107" s="119"/>
      <c r="K107" s="130"/>
      <c r="L107" s="130"/>
      <c r="M107" s="131"/>
      <c r="N107" s="126">
        <f>课表!T106</f>
        <v>0</v>
      </c>
    </row>
    <row r="108" ht="30" customHeight="1" spans="1:14">
      <c r="A108" s="119" t="e">
        <f t="shared" si="9"/>
        <v>#REF!</v>
      </c>
      <c r="B108" s="119" t="e">
        <f t="shared" si="11"/>
        <v>#REF!</v>
      </c>
      <c r="C108" s="119" t="str">
        <f>课表!A107</f>
        <v>2020服装2班</v>
      </c>
      <c r="D108" s="119" t="e">
        <f t="shared" si="10"/>
        <v>#REF!</v>
      </c>
      <c r="E108" s="119"/>
      <c r="F108" s="119"/>
      <c r="G108" s="119"/>
      <c r="H108" s="119"/>
      <c r="I108" s="119"/>
      <c r="J108" s="119"/>
      <c r="K108" s="130"/>
      <c r="L108" s="130"/>
      <c r="M108" s="131"/>
      <c r="N108" s="126" t="e">
        <f>课表!#REF!</f>
        <v>#REF!</v>
      </c>
    </row>
    <row r="109" ht="30" customHeight="1" spans="1:14">
      <c r="A109" s="119" t="str">
        <f t="shared" si="9"/>
        <v>实209</v>
      </c>
      <c r="B109" s="119" t="str">
        <f t="shared" si="11"/>
        <v>叶宇桦[2014014]</v>
      </c>
      <c r="C109" s="119" t="str">
        <f>课表!A108</f>
        <v>2020服装3班</v>
      </c>
      <c r="D109" s="119" t="str">
        <f t="shared" si="10"/>
        <v>[070605]成衣立体造型设计（1）</v>
      </c>
      <c r="E109" s="119"/>
      <c r="F109" s="119"/>
      <c r="G109" s="119"/>
      <c r="H109" s="119"/>
      <c r="I109" s="119"/>
      <c r="J109" s="119"/>
      <c r="K109" s="130"/>
      <c r="L109" s="130"/>
      <c r="M109" s="131"/>
      <c r="N109" s="126" t="str">
        <f>课表!T108</f>
        <v>实209 [070605]成衣立体造型设计（1） 叶宇桦[2014014] </v>
      </c>
    </row>
    <row r="110" ht="30" customHeight="1" spans="1:14">
      <c r="A110" s="119" t="str">
        <f t="shared" si="9"/>
        <v>南103</v>
      </c>
      <c r="B110" s="119" t="str">
        <f t="shared" si="11"/>
        <v>吴亮[2016030]</v>
      </c>
      <c r="C110" s="119" t="str">
        <f>课表!A109</f>
        <v>2020服装五年制1班</v>
      </c>
      <c r="D110" s="119" t="str">
        <f t="shared" si="10"/>
        <v>[070425]数学(3)</v>
      </c>
      <c r="E110" s="119"/>
      <c r="F110" s="119"/>
      <c r="G110" s="119"/>
      <c r="H110" s="119"/>
      <c r="I110" s="119"/>
      <c r="J110" s="119"/>
      <c r="K110" s="130"/>
      <c r="L110" s="130"/>
      <c r="M110" s="131"/>
      <c r="N110" s="126" t="str">
        <f>课表!S109</f>
        <v>南103 [070425]数学(3) 吴亮[2016030]</v>
      </c>
    </row>
    <row r="111" ht="30" customHeight="1" spans="1:14">
      <c r="A111" s="119" t="str">
        <f t="shared" si="9"/>
        <v>图5楼人文系机房</v>
      </c>
      <c r="B111" s="119" t="str">
        <f t="shared" si="11"/>
        <v>刘毅[0000387]</v>
      </c>
      <c r="C111" s="119" t="str">
        <f>课表!A110</f>
        <v>2018服装五年制1班</v>
      </c>
      <c r="D111" s="119" t="str">
        <f t="shared" si="10"/>
        <v>[070476]电脑辅助设计(3)</v>
      </c>
      <c r="E111" s="119"/>
      <c r="F111" s="119"/>
      <c r="G111" s="119"/>
      <c r="H111" s="119"/>
      <c r="I111" s="119"/>
      <c r="J111" s="119"/>
      <c r="K111" s="130"/>
      <c r="L111" s="130"/>
      <c r="M111" s="131"/>
      <c r="N111" s="126" t="str">
        <f>课表!T110</f>
        <v>图5楼人文系机房 [070476]电脑辅助设计(3) 刘毅[0000387] </v>
      </c>
    </row>
    <row r="112" ht="30" customHeight="1" spans="1:14">
      <c r="A112" s="119" t="str">
        <f t="shared" si="9"/>
        <v>南404</v>
      </c>
      <c r="B112" s="119" t="str">
        <f t="shared" si="11"/>
        <v>李文博[2014009]</v>
      </c>
      <c r="C112" s="119" t="str">
        <f>课表!A111</f>
        <v>2020建筑1班</v>
      </c>
      <c r="D112" s="119" t="str">
        <f t="shared" si="10"/>
        <v>[210209]建筑工程施工技术</v>
      </c>
      <c r="E112" s="119"/>
      <c r="F112" s="119"/>
      <c r="G112" s="119"/>
      <c r="H112" s="119"/>
      <c r="I112" s="119"/>
      <c r="J112" s="119"/>
      <c r="K112" s="130"/>
      <c r="L112" s="130"/>
      <c r="M112" s="131"/>
      <c r="N112" s="126" t="str">
        <f>课表!T111</f>
        <v>南404 [210209]建筑工程施工技术 李文博[2014009] </v>
      </c>
    </row>
    <row r="113" ht="30" customHeight="1" spans="1:14">
      <c r="A113" s="119" t="e">
        <f t="shared" si="9"/>
        <v>#VALUE!</v>
      </c>
      <c r="B113" s="119" t="str">
        <f t="shared" si="11"/>
        <v/>
      </c>
      <c r="C113" s="119" t="str">
        <f>课表!A112</f>
        <v>2020建筑2班</v>
      </c>
      <c r="D113" s="119" t="e">
        <f t="shared" si="10"/>
        <v>#VALUE!</v>
      </c>
      <c r="E113" s="119"/>
      <c r="F113" s="119"/>
      <c r="G113" s="119"/>
      <c r="H113" s="119"/>
      <c r="I113" s="119"/>
      <c r="J113" s="119"/>
      <c r="K113" s="130"/>
      <c r="L113" s="130"/>
      <c r="M113" s="131"/>
      <c r="N113" s="126">
        <f>课表!T112</f>
        <v>0</v>
      </c>
    </row>
    <row r="114" ht="30" customHeight="1" spans="1:14">
      <c r="A114" s="119" t="e">
        <f t="shared" si="9"/>
        <v>#VALUE!</v>
      </c>
      <c r="B114" s="119" t="str">
        <f t="shared" si="11"/>
        <v/>
      </c>
      <c r="C114" s="119" t="str">
        <f>课表!A113</f>
        <v>2020建筑3班</v>
      </c>
      <c r="D114" s="119" t="e">
        <f t="shared" si="10"/>
        <v>#VALUE!</v>
      </c>
      <c r="E114" s="119"/>
      <c r="F114" s="119"/>
      <c r="G114" s="119"/>
      <c r="H114" s="119"/>
      <c r="I114" s="119"/>
      <c r="J114" s="119"/>
      <c r="K114" s="130"/>
      <c r="L114" s="130"/>
      <c r="M114" s="131"/>
      <c r="N114" s="126">
        <f>课表!T113</f>
        <v>0</v>
      </c>
    </row>
    <row r="115" ht="30" customHeight="1" spans="1:14">
      <c r="A115" s="119" t="e">
        <f t="shared" si="9"/>
        <v>#VALUE!</v>
      </c>
      <c r="B115" s="119" t="str">
        <f t="shared" si="11"/>
        <v/>
      </c>
      <c r="C115" s="119" t="str">
        <f>课表!A114</f>
        <v>2020建筑五年制1班</v>
      </c>
      <c r="D115" s="119" t="e">
        <f t="shared" si="10"/>
        <v>#VALUE!</v>
      </c>
      <c r="E115" s="119"/>
      <c r="F115" s="119"/>
      <c r="G115" s="119"/>
      <c r="H115" s="119"/>
      <c r="I115" s="119"/>
      <c r="J115" s="119"/>
      <c r="K115" s="130"/>
      <c r="L115" s="130"/>
      <c r="M115" s="131"/>
      <c r="N115" s="126">
        <f>课表!T114</f>
        <v>0</v>
      </c>
    </row>
    <row r="116" ht="30" customHeight="1" spans="1:14">
      <c r="A116" s="119" t="str">
        <f t="shared" si="9"/>
        <v>南105</v>
      </c>
      <c r="B116" s="119" t="str">
        <f t="shared" si="11"/>
        <v>刘鑫[2015028]</v>
      </c>
      <c r="C116" s="119" t="str">
        <f>课表!A115</f>
        <v>2020建筑五年制2班</v>
      </c>
      <c r="D116" s="119" t="str">
        <f t="shared" si="10"/>
        <v>[070435]英语(3)</v>
      </c>
      <c r="E116" s="119"/>
      <c r="F116" s="119"/>
      <c r="G116" s="119"/>
      <c r="H116" s="119"/>
      <c r="I116" s="119"/>
      <c r="J116" s="119"/>
      <c r="K116" s="130"/>
      <c r="L116" s="130"/>
      <c r="M116" s="131"/>
      <c r="N116" s="126" t="str">
        <f>课表!T115</f>
        <v>南105 [070435]英语(3) 刘鑫[2015028] </v>
      </c>
    </row>
    <row r="117" ht="30" customHeight="1" spans="1:14">
      <c r="A117" s="119" t="str">
        <f t="shared" si="9"/>
        <v>北101</v>
      </c>
      <c r="B117" s="119" t="str">
        <f t="shared" si="11"/>
        <v>阮晓玲[0000326]</v>
      </c>
      <c r="C117" s="119" t="str">
        <f>课表!A116</f>
        <v>2020造价1班</v>
      </c>
      <c r="D117" s="119" t="str">
        <f t="shared" si="10"/>
        <v>[210070]安装工程识图与施工工艺</v>
      </c>
      <c r="E117" s="119"/>
      <c r="F117" s="119"/>
      <c r="G117" s="119"/>
      <c r="H117" s="119"/>
      <c r="I117" s="119"/>
      <c r="J117" s="119"/>
      <c r="K117" s="130"/>
      <c r="L117" s="130"/>
      <c r="M117" s="131"/>
      <c r="N117" s="126" t="str">
        <f>课表!T116</f>
        <v>北101 [210070]安装工程识图与施工工艺 阮晓玲[0000326] </v>
      </c>
    </row>
    <row r="118" ht="30" customHeight="1" spans="1:14">
      <c r="A118" s="119" t="str">
        <f t="shared" si="9"/>
        <v>实405</v>
      </c>
      <c r="B118" s="119" t="str">
        <f t="shared" si="11"/>
        <v>肖恒升[0000393]</v>
      </c>
      <c r="C118" s="119" t="str">
        <f>课表!A117</f>
        <v>2020造价2班</v>
      </c>
      <c r="D118" s="119" t="str">
        <f t="shared" si="10"/>
        <v>[210224]清华斯维尔三维算量</v>
      </c>
      <c r="E118" s="119"/>
      <c r="F118" s="119"/>
      <c r="G118" s="119"/>
      <c r="H118" s="119"/>
      <c r="I118" s="119"/>
      <c r="J118" s="119"/>
      <c r="K118" s="130"/>
      <c r="L118" s="130"/>
      <c r="M118" s="131"/>
      <c r="N118" s="126" t="str">
        <f>课表!T117</f>
        <v>实405 [210224]清华斯维尔三维算量 肖恒升[0000393] </v>
      </c>
    </row>
    <row r="119" ht="30" customHeight="1" spans="1:14">
      <c r="A119" s="119" t="str">
        <f t="shared" si="9"/>
        <v>南308</v>
      </c>
      <c r="B119" s="119" t="str">
        <f t="shared" si="11"/>
        <v>曾维湘[0000335]</v>
      </c>
      <c r="C119" s="119" t="str">
        <f>课表!A118</f>
        <v>2020市政1班</v>
      </c>
      <c r="D119" s="119" t="str">
        <f t="shared" si="10"/>
        <v>[210189]道路工程施工</v>
      </c>
      <c r="E119" s="119"/>
      <c r="F119" s="119"/>
      <c r="G119" s="119"/>
      <c r="H119" s="119"/>
      <c r="I119" s="119"/>
      <c r="J119" s="119"/>
      <c r="K119" s="130"/>
      <c r="L119" s="130"/>
      <c r="M119" s="131"/>
      <c r="N119" s="126" t="str">
        <f>课表!T118</f>
        <v>南308 [210189]道路工程施工 曾维湘[0000335] </v>
      </c>
    </row>
    <row r="120" ht="30" customHeight="1" spans="1:14">
      <c r="A120" s="119" t="e">
        <f t="shared" si="9"/>
        <v>#VALUE!</v>
      </c>
      <c r="B120" s="119" t="str">
        <f t="shared" si="11"/>
        <v/>
      </c>
      <c r="C120" s="119" t="str">
        <f>课表!A119</f>
        <v>2018建筑五年制1班</v>
      </c>
      <c r="D120" s="119" t="e">
        <f t="shared" si="10"/>
        <v>#VALUE!</v>
      </c>
      <c r="E120" s="119"/>
      <c r="F120" s="119"/>
      <c r="G120" s="119"/>
      <c r="H120" s="119"/>
      <c r="I120" s="119"/>
      <c r="J120" s="119"/>
      <c r="K120" s="130"/>
      <c r="L120" s="130"/>
      <c r="M120" s="131"/>
      <c r="N120" s="126">
        <f>课表!T119</f>
        <v>0</v>
      </c>
    </row>
    <row r="121" ht="30" customHeight="1" spans="1:14">
      <c r="A121" s="119" t="str">
        <f t="shared" si="9"/>
        <v>南401</v>
      </c>
      <c r="B121" s="119" t="str">
        <f t="shared" si="11"/>
        <v>向龙[2018037]</v>
      </c>
      <c r="C121" s="119" t="str">
        <f>课表!A120</f>
        <v>2018建筑五年制2班</v>
      </c>
      <c r="D121" s="119" t="str">
        <f t="shared" si="10"/>
        <v>[210008]土力学与地基基础</v>
      </c>
      <c r="E121" s="119"/>
      <c r="F121" s="119"/>
      <c r="G121" s="119"/>
      <c r="H121" s="119"/>
      <c r="I121" s="119"/>
      <c r="J121" s="119"/>
      <c r="K121" s="130"/>
      <c r="L121" s="130"/>
      <c r="M121" s="131"/>
      <c r="N121" s="126" t="str">
        <f>课表!T120</f>
        <v>南401 [210008]土力学与地基基础 向龙[2018037] </v>
      </c>
    </row>
    <row r="122" ht="30" customHeight="1" spans="1:14">
      <c r="A122" s="119" t="e">
        <f t="shared" si="9"/>
        <v>#VALUE!</v>
      </c>
      <c r="B122" s="119" t="str">
        <f t="shared" si="11"/>
        <v/>
      </c>
      <c r="C122" s="119" t="str">
        <f>课表!A121</f>
        <v>2020村干班</v>
      </c>
      <c r="D122" s="119" t="e">
        <f t="shared" si="10"/>
        <v>#VALUE!</v>
      </c>
      <c r="E122" s="119"/>
      <c r="F122" s="119"/>
      <c r="G122" s="119"/>
      <c r="H122" s="119"/>
      <c r="I122" s="119"/>
      <c r="J122" s="119"/>
      <c r="K122" s="130"/>
      <c r="L122" s="130"/>
      <c r="M122" s="131"/>
      <c r="N122" s="126">
        <f>课表!T121</f>
        <v>0</v>
      </c>
    </row>
    <row r="123" ht="30" customHeight="1" spans="1:14">
      <c r="A123" s="119" t="e">
        <f t="shared" ref="A123:A154" si="12">LEFT(N123,FIND(" ",N123)-1)</f>
        <v>#VALUE!</v>
      </c>
      <c r="B123" s="119" t="str">
        <f t="shared" ref="B123:B154" si="13">TRIM(MID(SUBSTITUTE(TRIM(N123)," ",REPT(" ",99)),99*2,99))</f>
        <v/>
      </c>
      <c r="C123" s="119" t="str">
        <f>课表!A122</f>
        <v>2021村干班</v>
      </c>
      <c r="D123" s="119" t="e">
        <f t="shared" ref="D123:D154" si="14">TRIM(MID(N123,FIND(" ",N123),FIND("XXX",SUBSTITUTE(N123," ","XXX",2))-FIND(" ",N123)))</f>
        <v>#VALUE!</v>
      </c>
      <c r="E123" s="119"/>
      <c r="F123" s="119"/>
      <c r="G123" s="119"/>
      <c r="H123" s="119"/>
      <c r="I123" s="119"/>
      <c r="J123" s="119"/>
      <c r="K123" s="130"/>
      <c r="L123" s="130"/>
      <c r="M123" s="131"/>
      <c r="N123" s="126">
        <f>课表!T122</f>
        <v>0</v>
      </c>
    </row>
    <row r="124" ht="30" customHeight="1" spans="1:14">
      <c r="A124" s="119" t="e">
        <f t="shared" si="12"/>
        <v>#VALUE!</v>
      </c>
      <c r="B124" s="119" t="str">
        <f t="shared" si="13"/>
        <v/>
      </c>
      <c r="C124" s="119" t="str">
        <f>课表!A123</f>
        <v>2021计应1班</v>
      </c>
      <c r="D124" s="119" t="e">
        <f t="shared" si="14"/>
        <v>#VALUE!</v>
      </c>
      <c r="E124" s="119"/>
      <c r="F124" s="119"/>
      <c r="G124" s="119"/>
      <c r="H124" s="119"/>
      <c r="I124" s="119"/>
      <c r="J124" s="119"/>
      <c r="K124" s="130"/>
      <c r="L124" s="130"/>
      <c r="M124" s="131"/>
      <c r="N124" s="126">
        <f>课表!T123</f>
        <v>0</v>
      </c>
    </row>
    <row r="125" ht="30" customHeight="1" spans="1:14">
      <c r="A125" s="119" t="str">
        <f t="shared" si="12"/>
        <v>实510</v>
      </c>
      <c r="B125" s="119" t="str">
        <f t="shared" si="13"/>
        <v>张忠义[0000076]</v>
      </c>
      <c r="C125" s="119" t="str">
        <f>课表!A124</f>
        <v>2021计应2班</v>
      </c>
      <c r="D125" s="119" t="str">
        <f t="shared" si="14"/>
        <v>[010169]Java语言程序设计</v>
      </c>
      <c r="E125" s="119"/>
      <c r="F125" s="119"/>
      <c r="G125" s="119"/>
      <c r="H125" s="119"/>
      <c r="I125" s="119"/>
      <c r="J125" s="119"/>
      <c r="K125" s="130"/>
      <c r="L125" s="130"/>
      <c r="M125" s="131"/>
      <c r="N125" s="126" t="str">
        <f>课表!T124</f>
        <v>实510 [010169]Java语言程序设计 张忠义[0000076]      </v>
      </c>
    </row>
    <row r="126" ht="30" customHeight="1" spans="1:14">
      <c r="A126" s="119" t="e">
        <f t="shared" si="12"/>
        <v>#VALUE!</v>
      </c>
      <c r="B126" s="119" t="str">
        <f t="shared" si="13"/>
        <v/>
      </c>
      <c r="C126" s="119" t="str">
        <f>课表!A125</f>
        <v>2021计应3班</v>
      </c>
      <c r="D126" s="119" t="e">
        <f t="shared" si="14"/>
        <v>#VALUE!</v>
      </c>
      <c r="E126" s="119"/>
      <c r="F126" s="119"/>
      <c r="G126" s="119"/>
      <c r="H126" s="119"/>
      <c r="I126" s="119"/>
      <c r="J126" s="119"/>
      <c r="K126" s="130"/>
      <c r="L126" s="130"/>
      <c r="M126" s="131"/>
      <c r="N126" s="126">
        <f>课表!T125</f>
        <v>0</v>
      </c>
    </row>
    <row r="127" ht="30" customHeight="1" spans="1:14">
      <c r="A127" s="119" t="str">
        <f t="shared" si="12"/>
        <v>实511　[010169]Java语言程序设计</v>
      </c>
      <c r="B127" s="119" t="str">
        <f t="shared" si="13"/>
        <v/>
      </c>
      <c r="C127" s="119" t="str">
        <f>课表!A126</f>
        <v>2021计应4班</v>
      </c>
      <c r="D127" s="119" t="str">
        <f t="shared" si="14"/>
        <v>刘慧芬[0000038]</v>
      </c>
      <c r="E127" s="119"/>
      <c r="F127" s="119"/>
      <c r="G127" s="119"/>
      <c r="H127" s="119"/>
      <c r="I127" s="119"/>
      <c r="J127" s="119"/>
      <c r="K127" s="130"/>
      <c r="L127" s="130"/>
      <c r="M127" s="131"/>
      <c r="N127" s="126" t="str">
        <f>课表!T126</f>
        <v>实511　[010169]Java语言程序设计 刘慧芬[0000038]      </v>
      </c>
    </row>
    <row r="128" ht="30" customHeight="1" spans="1:14">
      <c r="A128" s="119" t="str">
        <f t="shared" si="12"/>
        <v>南206</v>
      </c>
      <c r="B128" s="119" t="str">
        <f t="shared" si="13"/>
        <v>宋伟[0000062]</v>
      </c>
      <c r="C128" s="119" t="str">
        <f>课表!A127</f>
        <v>2021计应5班</v>
      </c>
      <c r="D128" s="119" t="str">
        <f t="shared" si="14"/>
        <v>[070429]大学英语(1)</v>
      </c>
      <c r="E128" s="119"/>
      <c r="F128" s="119"/>
      <c r="G128" s="119"/>
      <c r="H128" s="119"/>
      <c r="I128" s="119"/>
      <c r="J128" s="119"/>
      <c r="K128" s="130"/>
      <c r="L128" s="130"/>
      <c r="M128" s="131"/>
      <c r="N128" s="126" t="str">
        <f>课表!P127</f>
        <v>南206 [070429]大学英语(1) 宋伟[0000062]        </v>
      </c>
    </row>
    <row r="129" ht="30" customHeight="1" spans="1:14">
      <c r="A129" s="119" t="str">
        <f t="shared" si="12"/>
        <v>实603　[010433]计算机应用基础</v>
      </c>
      <c r="B129" s="119" t="str">
        <f t="shared" si="13"/>
        <v/>
      </c>
      <c r="C129" s="119" t="str">
        <f>课表!A128</f>
        <v>2021计应6班</v>
      </c>
      <c r="D129" s="119" t="str">
        <f t="shared" si="14"/>
        <v>田洁[2021107]</v>
      </c>
      <c r="E129" s="119"/>
      <c r="F129" s="119"/>
      <c r="G129" s="119"/>
      <c r="H129" s="119"/>
      <c r="I129" s="119"/>
      <c r="J129" s="119"/>
      <c r="K129" s="130"/>
      <c r="L129" s="130"/>
      <c r="M129" s="131"/>
      <c r="N129" s="126" t="str">
        <f>课表!T128</f>
        <v>实603　[010433]计算机应用基础 田洁[2021107]        </v>
      </c>
    </row>
    <row r="130" ht="30" customHeight="1" spans="1:14">
      <c r="A130" s="119" t="str">
        <f t="shared" si="12"/>
        <v>实513</v>
      </c>
      <c r="B130" s="119" t="str">
        <f t="shared" si="13"/>
        <v>吴云[0000045]</v>
      </c>
      <c r="C130" s="119" t="str">
        <f>课表!A129</f>
        <v>2021计应五年制1班</v>
      </c>
      <c r="D130" s="119" t="str">
        <f t="shared" si="14"/>
        <v/>
      </c>
      <c r="E130" s="119"/>
      <c r="F130" s="119"/>
      <c r="G130" s="119"/>
      <c r="H130" s="119"/>
      <c r="I130" s="119"/>
      <c r="J130" s="119"/>
      <c r="K130" s="130"/>
      <c r="L130" s="130"/>
      <c r="M130" s="131"/>
      <c r="N130" s="126" t="str">
        <f>课表!T129</f>
        <v>实513     电脑组装与维护        吴云[0000045]        </v>
      </c>
    </row>
    <row r="131" ht="30" customHeight="1" spans="1:14">
      <c r="A131" s="119" t="str">
        <f t="shared" si="12"/>
        <v>实507　[010433]计算机应用基础</v>
      </c>
      <c r="B131" s="119" t="str">
        <f t="shared" si="13"/>
        <v/>
      </c>
      <c r="C131" s="119" t="str">
        <f>课表!A130</f>
        <v>2021数媒1班</v>
      </c>
      <c r="D131" s="119" t="str">
        <f t="shared" si="14"/>
        <v/>
      </c>
      <c r="E131" s="119"/>
      <c r="F131" s="119"/>
      <c r="G131" s="119"/>
      <c r="H131" s="119"/>
      <c r="I131" s="119"/>
      <c r="J131" s="119"/>
      <c r="K131" s="130"/>
      <c r="L131" s="130"/>
      <c r="M131" s="131"/>
      <c r="N131" s="126" t="str">
        <f>课表!T130</f>
        <v>实507　[010433]计算机应用基础  范慧英         </v>
      </c>
    </row>
    <row r="132" ht="30" customHeight="1" spans="1:14">
      <c r="A132" s="119" t="e">
        <f t="shared" si="12"/>
        <v>#VALUE!</v>
      </c>
      <c r="B132" s="119" t="str">
        <f t="shared" si="13"/>
        <v/>
      </c>
      <c r="C132" s="119" t="str">
        <f>课表!A131</f>
        <v>2021数媒2班</v>
      </c>
      <c r="D132" s="119" t="e">
        <f t="shared" si="14"/>
        <v>#VALUE!</v>
      </c>
      <c r="E132" s="119"/>
      <c r="F132" s="119"/>
      <c r="G132" s="119"/>
      <c r="H132" s="119"/>
      <c r="I132" s="119"/>
      <c r="J132" s="119"/>
      <c r="K132" s="130"/>
      <c r="L132" s="130"/>
      <c r="M132" s="131"/>
      <c r="N132" s="126">
        <f>课表!T131</f>
        <v>0</v>
      </c>
    </row>
    <row r="133" ht="30" customHeight="1" spans="1:14">
      <c r="A133" s="119" t="str">
        <f t="shared" si="12"/>
        <v>图504</v>
      </c>
      <c r="B133" s="119" t="str">
        <f t="shared" si="13"/>
        <v>杨珂珂[2021112]</v>
      </c>
      <c r="C133" s="119" t="str">
        <f>课表!A132</f>
        <v>2021数媒3班</v>
      </c>
      <c r="D133" s="119" t="str">
        <f t="shared" si="14"/>
        <v>[010456]设计速写</v>
      </c>
      <c r="E133" s="119"/>
      <c r="F133" s="119"/>
      <c r="G133" s="119"/>
      <c r="H133" s="119"/>
      <c r="I133" s="119"/>
      <c r="J133" s="119"/>
      <c r="K133" s="130"/>
      <c r="L133" s="130"/>
      <c r="M133" s="131"/>
      <c r="N133" s="126" t="str">
        <f>课表!T132</f>
        <v>图504 [010456]设计速写 杨珂珂[2021112]      </v>
      </c>
    </row>
    <row r="134" ht="30" customHeight="1" spans="1:14">
      <c r="A134" s="119" t="str">
        <f t="shared" si="12"/>
        <v>北505</v>
      </c>
      <c r="B134" s="119" t="str">
        <f t="shared" si="13"/>
        <v>王羿元[2019008]</v>
      </c>
      <c r="C134" s="119" t="str">
        <f>课表!A133</f>
        <v>2021室内1班</v>
      </c>
      <c r="D134" s="119" t="str">
        <f t="shared" si="14"/>
        <v>[070429]大学英语(1)</v>
      </c>
      <c r="E134" s="119"/>
      <c r="F134" s="119"/>
      <c r="G134" s="119"/>
      <c r="H134" s="119"/>
      <c r="I134" s="119"/>
      <c r="J134" s="119"/>
      <c r="K134" s="130"/>
      <c r="L134" s="130"/>
      <c r="M134" s="131"/>
      <c r="N134" s="126" t="str">
        <f>课表!T133</f>
        <v>北505 [070429]大学英语(1) 王羿元[2019008]      </v>
      </c>
    </row>
    <row r="135" ht="30" customHeight="1" spans="1:14">
      <c r="A135" s="119" t="str">
        <f t="shared" si="12"/>
        <v>北306</v>
      </c>
      <c r="B135" s="119" t="str">
        <f t="shared" si="13"/>
        <v>龙宜霈[2017014]</v>
      </c>
      <c r="C135" s="119" t="str">
        <f>课表!A134</f>
        <v>2021室内2班</v>
      </c>
      <c r="D135" s="119" t="str">
        <f t="shared" si="14"/>
        <v>[070427]应用文写作</v>
      </c>
      <c r="E135" s="119"/>
      <c r="F135" s="119"/>
      <c r="G135" s="119"/>
      <c r="H135" s="119"/>
      <c r="I135" s="119"/>
      <c r="J135" s="119"/>
      <c r="K135" s="130"/>
      <c r="L135" s="130"/>
      <c r="M135" s="131"/>
      <c r="N135" s="126" t="str">
        <f>课表!T134</f>
        <v>北306 [070427]应用文写作 龙宜霈[2017014]      </v>
      </c>
    </row>
    <row r="136" ht="30" customHeight="1" spans="1:14">
      <c r="A136" s="119" t="str">
        <f t="shared" si="12"/>
        <v>南508</v>
      </c>
      <c r="B136" s="119" t="str">
        <f t="shared" si="13"/>
        <v>李璐[2021123]</v>
      </c>
      <c r="C136" s="119" t="str">
        <f>课表!A135</f>
        <v>2021室内3班</v>
      </c>
      <c r="D136" s="119" t="str">
        <f t="shared" si="14"/>
        <v>[070429]大学英语(1)</v>
      </c>
      <c r="E136" s="119"/>
      <c r="F136" s="119"/>
      <c r="G136" s="119"/>
      <c r="H136" s="119"/>
      <c r="I136" s="119"/>
      <c r="J136" s="119"/>
      <c r="K136" s="130"/>
      <c r="L136" s="130"/>
      <c r="M136" s="131"/>
      <c r="N136" s="126" t="str">
        <f>课表!T135</f>
        <v>南508 [070429]大学英语(1) 李璐[2021123]        </v>
      </c>
    </row>
    <row r="137" ht="30" customHeight="1" spans="1:14">
      <c r="A137" s="119" t="str">
        <f t="shared" si="12"/>
        <v>南205</v>
      </c>
      <c r="B137" s="119" t="str">
        <f t="shared" si="13"/>
        <v>蒋荣[0000172]</v>
      </c>
      <c r="C137" s="119" t="str">
        <f>课表!A136</f>
        <v>2021室内4班</v>
      </c>
      <c r="D137" s="119" t="str">
        <f t="shared" si="14"/>
        <v/>
      </c>
      <c r="E137" s="119"/>
      <c r="F137" s="119"/>
      <c r="G137" s="119"/>
      <c r="H137" s="119"/>
      <c r="I137" s="119"/>
      <c r="J137" s="119"/>
      <c r="K137" s="130"/>
      <c r="L137" s="130"/>
      <c r="M137" s="131"/>
      <c r="N137" s="126" t="str">
        <f>课表!T136</f>
        <v>南205  [070427]应用文写作 蒋荣[0000172]        </v>
      </c>
    </row>
    <row r="138" ht="30" customHeight="1" spans="1:14">
      <c r="A138" s="119" t="e">
        <f t="shared" si="12"/>
        <v>#REF!</v>
      </c>
      <c r="B138" s="119" t="e">
        <f t="shared" si="13"/>
        <v>#REF!</v>
      </c>
      <c r="C138" s="119" t="str">
        <f>课表!A137</f>
        <v>2021机制1班</v>
      </c>
      <c r="D138" s="119" t="e">
        <f t="shared" si="14"/>
        <v>#REF!</v>
      </c>
      <c r="E138" s="119"/>
      <c r="F138" s="119"/>
      <c r="G138" s="119"/>
      <c r="H138" s="119"/>
      <c r="I138" s="119"/>
      <c r="J138" s="119"/>
      <c r="K138" s="130"/>
      <c r="L138" s="130"/>
      <c r="M138" s="131"/>
      <c r="N138" s="126" t="e">
        <f>课表!#REF!</f>
        <v>#REF!</v>
      </c>
    </row>
    <row r="139" ht="30" customHeight="1" spans="1:14">
      <c r="A139" s="119" t="str">
        <f t="shared" si="12"/>
        <v>T4</v>
      </c>
      <c r="B139" s="119" t="str">
        <f t="shared" si="13"/>
        <v>贺彬[0000290]</v>
      </c>
      <c r="C139" s="119" t="str">
        <f>课表!A138</f>
        <v>2021机制2班</v>
      </c>
      <c r="D139" s="119" t="str">
        <f t="shared" si="14"/>
        <v>[080143]思想道德修养与法律基础</v>
      </c>
      <c r="E139" s="119"/>
      <c r="F139" s="119"/>
      <c r="G139" s="119"/>
      <c r="H139" s="119"/>
      <c r="I139" s="119"/>
      <c r="J139" s="119"/>
      <c r="K139" s="130"/>
      <c r="L139" s="130"/>
      <c r="M139" s="131"/>
      <c r="N139" s="126" t="str">
        <f>课表!T138</f>
        <v>T4 [080143]思想道德修养与法律基础 贺彬[0000290]        </v>
      </c>
    </row>
    <row r="140" ht="30" customHeight="1" spans="1:14">
      <c r="A140" s="119" t="str">
        <f t="shared" si="12"/>
        <v>北404　[030097]机械制图（机制1）</v>
      </c>
      <c r="B140" s="119" t="str">
        <f t="shared" si="13"/>
        <v/>
      </c>
      <c r="C140" s="119" t="str">
        <f>课表!A139</f>
        <v>2021机制五年制1班</v>
      </c>
      <c r="D140" s="119" t="str">
        <f t="shared" si="14"/>
        <v>尹峰[0000100]</v>
      </c>
      <c r="E140" s="119"/>
      <c r="F140" s="119"/>
      <c r="G140" s="119"/>
      <c r="H140" s="119"/>
      <c r="I140" s="119"/>
      <c r="J140" s="119"/>
      <c r="K140" s="130"/>
      <c r="L140" s="130"/>
      <c r="M140" s="131"/>
      <c r="N140" s="126" t="str">
        <f>课表!T139</f>
        <v>北404　[030097]机械制图（机制1） 尹峰[0000100]        </v>
      </c>
    </row>
    <row r="141" ht="30" customHeight="1" spans="1:14">
      <c r="A141" s="119" t="e">
        <f t="shared" si="12"/>
        <v>#VALUE!</v>
      </c>
      <c r="B141" s="119" t="str">
        <f t="shared" si="13"/>
        <v/>
      </c>
      <c r="C141" s="119" t="str">
        <f>课表!A140</f>
        <v>2021汽检1班</v>
      </c>
      <c r="D141" s="119" t="e">
        <f t="shared" si="14"/>
        <v>#VALUE!</v>
      </c>
      <c r="E141" s="119"/>
      <c r="F141" s="119"/>
      <c r="G141" s="119"/>
      <c r="H141" s="119"/>
      <c r="I141" s="119"/>
      <c r="J141" s="119"/>
      <c r="K141" s="130"/>
      <c r="L141" s="130"/>
      <c r="M141" s="131"/>
      <c r="N141" s="126">
        <f>课表!T140</f>
        <v>0</v>
      </c>
    </row>
    <row r="142" ht="30" customHeight="1" spans="1:14">
      <c r="A142" s="119" t="e">
        <f t="shared" si="12"/>
        <v>#REF!</v>
      </c>
      <c r="B142" s="119" t="e">
        <f t="shared" si="13"/>
        <v>#REF!</v>
      </c>
      <c r="C142" s="119" t="str">
        <f>课表!A141</f>
        <v>2021汽检2班</v>
      </c>
      <c r="D142" s="119" t="e">
        <f t="shared" si="14"/>
        <v>#REF!</v>
      </c>
      <c r="E142" s="119"/>
      <c r="F142" s="119"/>
      <c r="G142" s="119"/>
      <c r="H142" s="119"/>
      <c r="I142" s="119"/>
      <c r="J142" s="119"/>
      <c r="K142" s="130"/>
      <c r="L142" s="130"/>
      <c r="M142" s="131"/>
      <c r="N142" s="126" t="e">
        <f>课表!#REF!</f>
        <v>#REF!</v>
      </c>
    </row>
    <row r="143" ht="30" customHeight="1" spans="1:14">
      <c r="A143" s="119" t="e">
        <f t="shared" si="12"/>
        <v>#REF!</v>
      </c>
      <c r="B143" s="119" t="e">
        <f t="shared" si="13"/>
        <v>#REF!</v>
      </c>
      <c r="C143" s="119" t="str">
        <f>课表!A142</f>
        <v>2021汽营1班</v>
      </c>
      <c r="D143" s="119" t="e">
        <f t="shared" si="14"/>
        <v>#REF!</v>
      </c>
      <c r="E143" s="119"/>
      <c r="F143" s="119"/>
      <c r="G143" s="119"/>
      <c r="H143" s="119"/>
      <c r="I143" s="119"/>
      <c r="J143" s="119"/>
      <c r="K143" s="130"/>
      <c r="L143" s="130"/>
      <c r="M143" s="131"/>
      <c r="N143" s="126" t="e">
        <f>课表!#REF!</f>
        <v>#REF!</v>
      </c>
    </row>
    <row r="144" ht="30" customHeight="1" spans="1:14">
      <c r="A144" s="119" t="e">
        <f t="shared" si="12"/>
        <v>#VALUE!</v>
      </c>
      <c r="B144" s="119" t="str">
        <f t="shared" si="13"/>
        <v/>
      </c>
      <c r="C144" s="119" t="str">
        <f>课表!A143</f>
        <v>2021汽检五年制1班</v>
      </c>
      <c r="D144" s="119" t="e">
        <f t="shared" si="14"/>
        <v>#VALUE!</v>
      </c>
      <c r="E144" s="119"/>
      <c r="F144" s="119"/>
      <c r="G144" s="119"/>
      <c r="H144" s="119"/>
      <c r="I144" s="119"/>
      <c r="J144" s="119"/>
      <c r="K144" s="130"/>
      <c r="L144" s="130"/>
      <c r="M144" s="131"/>
      <c r="N144" s="126">
        <f>课表!T143</f>
        <v>0</v>
      </c>
    </row>
    <row r="145" ht="30" customHeight="1" spans="1:14">
      <c r="A145" s="119" t="e">
        <f t="shared" si="12"/>
        <v>#VALUE!</v>
      </c>
      <c r="B145" s="119" t="str">
        <f t="shared" si="13"/>
        <v/>
      </c>
      <c r="C145" s="119" t="str">
        <f>课表!A144</f>
        <v>2021机制（3D）1班</v>
      </c>
      <c r="D145" s="119" t="e">
        <f t="shared" si="14"/>
        <v>#VALUE!</v>
      </c>
      <c r="E145" s="119"/>
      <c r="F145" s="119"/>
      <c r="G145" s="119"/>
      <c r="H145" s="119"/>
      <c r="I145" s="119"/>
      <c r="J145" s="119"/>
      <c r="K145" s="130"/>
      <c r="L145" s="130"/>
      <c r="M145" s="131"/>
      <c r="N145" s="126">
        <f>课表!T144</f>
        <v>0</v>
      </c>
    </row>
    <row r="146" ht="30" customHeight="1" spans="1:14">
      <c r="A146" s="119" t="str">
        <f t="shared" si="12"/>
        <v>北403</v>
      </c>
      <c r="B146" s="119" t="str">
        <f t="shared" si="13"/>
        <v>王鹏[2014005]</v>
      </c>
      <c r="C146" s="119" t="str">
        <f>课表!A145</f>
        <v>2021汽车智能1班</v>
      </c>
      <c r="D146" s="119" t="str">
        <f t="shared" si="14"/>
        <v>[040011]电工基础</v>
      </c>
      <c r="E146" s="119"/>
      <c r="F146" s="119"/>
      <c r="G146" s="119"/>
      <c r="H146" s="119"/>
      <c r="I146" s="119"/>
      <c r="J146" s="119"/>
      <c r="K146" s="130"/>
      <c r="L146" s="130"/>
      <c r="M146" s="131"/>
      <c r="N146" s="126" t="str">
        <f>课表!T145</f>
        <v>北403 [040011]电工基础 王鹏[2014005]        </v>
      </c>
    </row>
    <row r="147" ht="30" customHeight="1" spans="1:14">
      <c r="A147" s="119" t="e">
        <f t="shared" si="12"/>
        <v>#VALUE!</v>
      </c>
      <c r="B147" s="119" t="str">
        <f t="shared" si="13"/>
        <v/>
      </c>
      <c r="C147" s="119" t="str">
        <f>课表!A146</f>
        <v>2021现农装备1班</v>
      </c>
      <c r="D147" s="119" t="e">
        <f t="shared" si="14"/>
        <v>#VALUE!</v>
      </c>
      <c r="E147" s="119"/>
      <c r="F147" s="119"/>
      <c r="G147" s="119"/>
      <c r="H147" s="119"/>
      <c r="I147" s="119"/>
      <c r="J147" s="119"/>
      <c r="K147" s="130"/>
      <c r="L147" s="130"/>
      <c r="M147" s="131"/>
      <c r="N147" s="126">
        <f>课表!T146</f>
        <v>0</v>
      </c>
    </row>
    <row r="148" ht="30" customHeight="1" spans="1:14">
      <c r="A148" s="119" t="e">
        <f t="shared" si="12"/>
        <v>#REF!</v>
      </c>
      <c r="B148" s="119" t="e">
        <f t="shared" si="13"/>
        <v>#REF!</v>
      </c>
      <c r="C148" s="119" t="str">
        <f>课表!A147</f>
        <v>2021现农装备2班</v>
      </c>
      <c r="D148" s="119" t="e">
        <f t="shared" si="14"/>
        <v>#REF!</v>
      </c>
      <c r="E148" s="119"/>
      <c r="F148" s="119"/>
      <c r="G148" s="119"/>
      <c r="H148" s="119"/>
      <c r="I148" s="119"/>
      <c r="J148" s="119"/>
      <c r="K148" s="130"/>
      <c r="L148" s="130"/>
      <c r="M148" s="131"/>
      <c r="N148" s="126" t="e">
        <f>课表!#REF!</f>
        <v>#REF!</v>
      </c>
    </row>
    <row r="149" ht="30" customHeight="1" spans="1:14">
      <c r="A149" s="119" t="str">
        <f t="shared" si="12"/>
        <v>南406</v>
      </c>
      <c r="B149" s="119" t="str">
        <f t="shared" si="13"/>
        <v>高学群[0000115]</v>
      </c>
      <c r="C149" s="119" t="str">
        <f>课表!A148</f>
        <v>2021机电1班</v>
      </c>
      <c r="D149" s="119" t="str">
        <f t="shared" si="14"/>
        <v>[070429]大学英语(1)</v>
      </c>
      <c r="E149" s="119"/>
      <c r="F149" s="119"/>
      <c r="G149" s="119"/>
      <c r="H149" s="119"/>
      <c r="I149" s="119"/>
      <c r="J149" s="119"/>
      <c r="K149" s="130"/>
      <c r="L149" s="130"/>
      <c r="M149" s="131"/>
      <c r="N149" s="126" t="str">
        <f>课表!T148</f>
        <v>南406 [070429]大学英语(1) 高学群[0000115]      </v>
      </c>
    </row>
    <row r="150" ht="30" customHeight="1" spans="1:14">
      <c r="A150" s="119" t="str">
        <f t="shared" si="12"/>
        <v>南307</v>
      </c>
      <c r="B150" s="119" t="str">
        <f t="shared" si="13"/>
        <v>邵芳[0000042]</v>
      </c>
      <c r="C150" s="119" t="str">
        <f>课表!A149</f>
        <v>2021机电2班</v>
      </c>
      <c r="D150" s="119" t="str">
        <f t="shared" si="14"/>
        <v>[070427]应用文写作</v>
      </c>
      <c r="E150" s="119"/>
      <c r="F150" s="119"/>
      <c r="G150" s="119"/>
      <c r="H150" s="119"/>
      <c r="I150" s="119"/>
      <c r="J150" s="119"/>
      <c r="K150" s="130"/>
      <c r="L150" s="130"/>
      <c r="M150" s="131"/>
      <c r="N150" s="126" t="str">
        <f>课表!T149</f>
        <v>南307 [070427]应用文写作 邵芳[0000042]        </v>
      </c>
    </row>
    <row r="151" ht="30" customHeight="1" spans="1:14">
      <c r="A151" s="119" t="str">
        <f t="shared" si="12"/>
        <v>南307</v>
      </c>
      <c r="B151" s="119" t="str">
        <f t="shared" si="13"/>
        <v>邵芳[0000042]</v>
      </c>
      <c r="C151" s="119" t="str">
        <f>课表!A150</f>
        <v>2021机电3班</v>
      </c>
      <c r="D151" s="119" t="str">
        <f t="shared" si="14"/>
        <v>[070427]应用文写作</v>
      </c>
      <c r="E151" s="119"/>
      <c r="F151" s="119"/>
      <c r="G151" s="119"/>
      <c r="H151" s="119"/>
      <c r="I151" s="119"/>
      <c r="J151" s="119"/>
      <c r="K151" s="130"/>
      <c r="L151" s="130"/>
      <c r="M151" s="131"/>
      <c r="N151" s="126" t="str">
        <f>课表!T150</f>
        <v>南307 [070427]应用文写作 邵芳[0000042]        </v>
      </c>
    </row>
    <row r="152" ht="30" customHeight="1" spans="1:14">
      <c r="A152" s="119" t="e">
        <f t="shared" si="12"/>
        <v>#REF!</v>
      </c>
      <c r="B152" s="119" t="e">
        <f t="shared" si="13"/>
        <v>#REF!</v>
      </c>
      <c r="C152" s="119" t="str">
        <f>课表!A151</f>
        <v>2021应电1班</v>
      </c>
      <c r="D152" s="119" t="e">
        <f t="shared" si="14"/>
        <v>#REF!</v>
      </c>
      <c r="E152" s="119"/>
      <c r="F152" s="119"/>
      <c r="G152" s="119"/>
      <c r="H152" s="119"/>
      <c r="I152" s="119"/>
      <c r="J152" s="119"/>
      <c r="K152" s="130"/>
      <c r="L152" s="130"/>
      <c r="M152" s="131"/>
      <c r="N152" s="126" t="e">
        <f>课表!#REF!</f>
        <v>#REF!</v>
      </c>
    </row>
    <row r="153" ht="30" customHeight="1" spans="1:14">
      <c r="A153" s="119" t="str">
        <f t="shared" si="12"/>
        <v/>
      </c>
      <c r="B153" s="119" t="str">
        <f t="shared" si="13"/>
        <v>尹耕钦[0000015]</v>
      </c>
      <c r="C153" s="119" t="str">
        <f>课表!A152</f>
        <v>2021应电五年制1班</v>
      </c>
      <c r="D153" s="119" t="str">
        <f t="shared" si="14"/>
        <v>北202</v>
      </c>
      <c r="E153" s="119"/>
      <c r="F153" s="119"/>
      <c r="G153" s="119"/>
      <c r="H153" s="119"/>
      <c r="I153" s="119"/>
      <c r="J153" s="119"/>
      <c r="K153" s="130"/>
      <c r="L153" s="130"/>
      <c r="M153" s="131"/>
      <c r="N153" s="126" t="str">
        <f>课表!T152</f>
        <v> 北202 物理  尹耕钦[0000015] </v>
      </c>
    </row>
    <row r="154" ht="30" customHeight="1" spans="1:14">
      <c r="A154" s="119" t="e">
        <f t="shared" si="12"/>
        <v>#REF!</v>
      </c>
      <c r="B154" s="119" t="e">
        <f t="shared" si="13"/>
        <v>#REF!</v>
      </c>
      <c r="C154" s="119" t="str">
        <f>课表!A153</f>
        <v>2021机电五年制1班</v>
      </c>
      <c r="D154" s="119" t="e">
        <f t="shared" si="14"/>
        <v>#REF!</v>
      </c>
      <c r="E154" s="119"/>
      <c r="F154" s="119"/>
      <c r="G154" s="119"/>
      <c r="H154" s="119"/>
      <c r="I154" s="119"/>
      <c r="J154" s="119"/>
      <c r="K154" s="130"/>
      <c r="L154" s="130"/>
      <c r="M154" s="131"/>
      <c r="N154" s="126" t="e">
        <f>课表!#REF!</f>
        <v>#REF!</v>
      </c>
    </row>
    <row r="155" ht="30" customHeight="1" spans="1:14">
      <c r="A155" s="119" t="str">
        <f t="shared" ref="A155:A182" si="15">LEFT(N155,FIND(" ",N155)-1)</f>
        <v>南103</v>
      </c>
      <c r="B155" s="119" t="str">
        <f t="shared" ref="B155:B182" si="16">TRIM(MID(SUBSTITUTE(TRIM(N155)," ",REPT(" ",99)),99*2,99))</f>
        <v>吴亮[2016030]</v>
      </c>
      <c r="C155" s="119" t="str">
        <f>课表!A154</f>
        <v>2021机电五年制2班</v>
      </c>
      <c r="D155" s="119" t="str">
        <f t="shared" ref="D155:D182" si="17">TRIM(MID(N155,FIND(" ",N155),FIND("XXX",SUBSTITUTE(N155," ","XXX",2))-FIND(" ",N155)))</f>
        <v>[070423]数学(1)</v>
      </c>
      <c r="E155" s="119"/>
      <c r="F155" s="119"/>
      <c r="G155" s="119"/>
      <c r="H155" s="119"/>
      <c r="I155" s="119"/>
      <c r="J155" s="119"/>
      <c r="K155" s="130"/>
      <c r="L155" s="130"/>
      <c r="M155" s="131"/>
      <c r="N155" s="126" t="str">
        <f>课表!T153</f>
        <v>南103 [070423]数学(1) 吴亮[2016030]        </v>
      </c>
    </row>
    <row r="156" ht="30" customHeight="1" spans="1:14">
      <c r="A156" s="119" t="str">
        <f t="shared" si="15"/>
        <v>T1</v>
      </c>
      <c r="B156" s="119" t="str">
        <f t="shared" si="16"/>
        <v>谢少平[0000313]（双周）</v>
      </c>
      <c r="C156" s="119" t="str">
        <f>课表!A155</f>
        <v>2021智能控制1班</v>
      </c>
      <c r="D156" s="119" t="str">
        <f t="shared" si="17"/>
        <v>[080143]思想道德修养与法律基础</v>
      </c>
      <c r="E156" s="119"/>
      <c r="F156" s="119"/>
      <c r="G156" s="119"/>
      <c r="H156" s="119"/>
      <c r="I156" s="119"/>
      <c r="J156" s="119"/>
      <c r="K156" s="130"/>
      <c r="L156" s="130"/>
      <c r="M156" s="131"/>
      <c r="N156" s="126" t="str">
        <f>课表!T155</f>
        <v>T1 [080143]思想道德修养与法律基础 谢少平[0000313]（双周）      </v>
      </c>
    </row>
    <row r="157" ht="30" customHeight="1" spans="1:14">
      <c r="A157" s="119" t="e">
        <f t="shared" si="15"/>
        <v>#REF!</v>
      </c>
      <c r="B157" s="119" t="e">
        <f t="shared" si="16"/>
        <v>#REF!</v>
      </c>
      <c r="C157" s="119" t="str">
        <f>课表!A156</f>
        <v>2021智能产品1班</v>
      </c>
      <c r="D157" s="119" t="e">
        <f t="shared" si="17"/>
        <v>#REF!</v>
      </c>
      <c r="E157" s="119"/>
      <c r="F157" s="119"/>
      <c r="G157" s="119"/>
      <c r="H157" s="119"/>
      <c r="I157" s="119"/>
      <c r="J157" s="119"/>
      <c r="K157" s="130"/>
      <c r="L157" s="130"/>
      <c r="M157" s="131"/>
      <c r="N157" s="126" t="e">
        <f>课表!#REF!</f>
        <v>#REF!</v>
      </c>
    </row>
    <row r="158" ht="30" customHeight="1" spans="1:14">
      <c r="A158" s="119" t="e">
        <f t="shared" si="15"/>
        <v>#REF!</v>
      </c>
      <c r="B158" s="119" t="e">
        <f t="shared" si="16"/>
        <v>#REF!</v>
      </c>
      <c r="C158" s="119" t="str">
        <f>课表!A157</f>
        <v>2021机器人1班</v>
      </c>
      <c r="D158" s="119" t="e">
        <f t="shared" si="17"/>
        <v>#REF!</v>
      </c>
      <c r="E158" s="119"/>
      <c r="F158" s="119"/>
      <c r="G158" s="119"/>
      <c r="H158" s="119"/>
      <c r="I158" s="119"/>
      <c r="J158" s="119"/>
      <c r="K158" s="130"/>
      <c r="L158" s="130"/>
      <c r="M158" s="131"/>
      <c r="N158" s="126" t="e">
        <f>课表!#REF!</f>
        <v>#REF!</v>
      </c>
    </row>
    <row r="159" ht="30" customHeight="1" spans="1:14">
      <c r="A159" s="119" t="e">
        <f t="shared" si="15"/>
        <v>#VALUE!</v>
      </c>
      <c r="B159" s="119" t="str">
        <f t="shared" si="16"/>
        <v/>
      </c>
      <c r="C159" s="119" t="str">
        <f>课表!A158</f>
        <v>2021民宿1班</v>
      </c>
      <c r="D159" s="119" t="e">
        <f t="shared" si="17"/>
        <v>#VALUE!</v>
      </c>
      <c r="E159" s="119"/>
      <c r="F159" s="119"/>
      <c r="G159" s="119"/>
      <c r="H159" s="119"/>
      <c r="I159" s="119"/>
      <c r="J159" s="119"/>
      <c r="K159" s="130"/>
      <c r="L159" s="130"/>
      <c r="M159" s="131"/>
      <c r="N159" s="126">
        <f>课表!T158</f>
        <v>0</v>
      </c>
    </row>
    <row r="160" ht="30" customHeight="1" spans="1:14">
      <c r="A160" s="119" t="e">
        <f t="shared" si="15"/>
        <v>#VALUE!</v>
      </c>
      <c r="B160" s="119" t="str">
        <f t="shared" si="16"/>
        <v/>
      </c>
      <c r="C160" s="119" t="str">
        <f>课表!A159</f>
        <v>2021旅游1班</v>
      </c>
      <c r="D160" s="119" t="e">
        <f t="shared" si="17"/>
        <v>#VALUE!</v>
      </c>
      <c r="E160" s="119"/>
      <c r="F160" s="119"/>
      <c r="G160" s="119"/>
      <c r="H160" s="119"/>
      <c r="I160" s="119"/>
      <c r="J160" s="119"/>
      <c r="K160" s="130"/>
      <c r="L160" s="130"/>
      <c r="M160" s="131"/>
      <c r="N160" s="126">
        <f>课表!T159</f>
        <v>0</v>
      </c>
    </row>
    <row r="161" ht="30" customHeight="1" spans="1:14">
      <c r="A161" s="119" t="str">
        <f t="shared" si="15"/>
        <v>北504</v>
      </c>
      <c r="B161" s="119" t="str">
        <f t="shared" si="16"/>
        <v>李微微[0000243]</v>
      </c>
      <c r="C161" s="119" t="str">
        <f>课表!A160</f>
        <v>2021旅游2班</v>
      </c>
      <c r="D161" s="119" t="str">
        <f t="shared" si="17"/>
        <v>[070429]大学英语(1)</v>
      </c>
      <c r="E161" s="119"/>
      <c r="F161" s="119"/>
      <c r="G161" s="119"/>
      <c r="H161" s="119"/>
      <c r="I161" s="119"/>
      <c r="J161" s="119"/>
      <c r="K161" s="130"/>
      <c r="L161" s="130"/>
      <c r="M161" s="131"/>
      <c r="N161" s="126" t="str">
        <f>课表!T160</f>
        <v>北504 [070429]大学英语(1) 李微微[0000243]      </v>
      </c>
    </row>
    <row r="162" ht="30" customHeight="1" spans="1:14">
      <c r="A162" s="119" t="e">
        <f t="shared" si="15"/>
        <v>#VALUE!</v>
      </c>
      <c r="B162" s="119" t="str">
        <f t="shared" si="16"/>
        <v/>
      </c>
      <c r="C162" s="119" t="str">
        <f>课表!A161</f>
        <v>2021会计1班</v>
      </c>
      <c r="D162" s="119" t="e">
        <f t="shared" si="17"/>
        <v>#VALUE!</v>
      </c>
      <c r="E162" s="119"/>
      <c r="F162" s="119"/>
      <c r="G162" s="119"/>
      <c r="H162" s="119"/>
      <c r="I162" s="119"/>
      <c r="J162" s="119"/>
      <c r="K162" s="130"/>
      <c r="L162" s="130"/>
      <c r="M162" s="131"/>
      <c r="N162" s="126">
        <f>课表!T161</f>
        <v>0</v>
      </c>
    </row>
    <row r="163" ht="30" customHeight="1" spans="1:14">
      <c r="A163" s="119" t="str">
        <f t="shared" si="15"/>
        <v>北502</v>
      </c>
      <c r="B163" s="119" t="str">
        <f t="shared" si="16"/>
        <v>李兴慧[0000108]</v>
      </c>
      <c r="C163" s="119" t="str">
        <f>课表!A162</f>
        <v>2021会计2班</v>
      </c>
      <c r="D163" s="119" t="str">
        <f t="shared" si="17"/>
        <v>[070429]大学英语(1)</v>
      </c>
      <c r="E163" s="119"/>
      <c r="F163" s="119"/>
      <c r="G163" s="119"/>
      <c r="H163" s="119"/>
      <c r="I163" s="119"/>
      <c r="J163" s="119"/>
      <c r="K163" s="130"/>
      <c r="L163" s="130"/>
      <c r="M163" s="131"/>
      <c r="N163" s="126" t="str">
        <f>课表!T162</f>
        <v>北502 [070429]大学英语(1) 李兴慧[0000108]      </v>
      </c>
    </row>
    <row r="164" ht="30" customHeight="1" spans="1:14">
      <c r="A164" s="119" t="str">
        <f t="shared" si="15"/>
        <v>南206</v>
      </c>
      <c r="B164" s="119" t="str">
        <f t="shared" si="16"/>
        <v>刘玉燕[0000058]</v>
      </c>
      <c r="C164" s="119" t="str">
        <f>课表!A163</f>
        <v>2021会计3班</v>
      </c>
      <c r="D164" s="119" t="str">
        <f t="shared" si="17"/>
        <v/>
      </c>
      <c r="E164" s="119"/>
      <c r="F164" s="119"/>
      <c r="G164" s="119"/>
      <c r="H164" s="119"/>
      <c r="I164" s="119"/>
      <c r="J164" s="119"/>
      <c r="K164" s="130"/>
      <c r="L164" s="130"/>
      <c r="M164" s="131"/>
      <c r="N164" s="126" t="str">
        <f>课表!T163</f>
        <v>南206  [070429]大学英语(1) 刘玉燕[0000058]      </v>
      </c>
    </row>
    <row r="165" ht="30" customHeight="1" spans="1:14">
      <c r="A165" s="119" t="str">
        <f t="shared" si="15"/>
        <v>北405　[050626]财经法规与会计职业道德</v>
      </c>
      <c r="B165" s="119" t="str">
        <f t="shared" si="16"/>
        <v/>
      </c>
      <c r="C165" s="119" t="str">
        <f>课表!A164</f>
        <v>2021会计4班</v>
      </c>
      <c r="D165" s="119" t="str">
        <f t="shared" si="17"/>
        <v>杨敏[2016038]</v>
      </c>
      <c r="E165" s="119"/>
      <c r="F165" s="119"/>
      <c r="G165" s="119"/>
      <c r="H165" s="119"/>
      <c r="I165" s="119"/>
      <c r="J165" s="119"/>
      <c r="K165" s="130"/>
      <c r="L165" s="130"/>
      <c r="M165" s="131"/>
      <c r="N165" s="126" t="str">
        <f>课表!T164</f>
        <v>北405　[050626]财经法规与会计职业道德 杨敏[2016038]        </v>
      </c>
    </row>
    <row r="166" ht="30" customHeight="1" spans="1:14">
      <c r="A166" s="119" t="e">
        <f t="shared" si="15"/>
        <v>#VALUE!</v>
      </c>
      <c r="B166" s="119" t="str">
        <f t="shared" si="16"/>
        <v/>
      </c>
      <c r="C166" s="119" t="str">
        <f>课表!A165</f>
        <v>2021会计5班</v>
      </c>
      <c r="D166" s="119" t="e">
        <f t="shared" si="17"/>
        <v>#VALUE!</v>
      </c>
      <c r="E166" s="119"/>
      <c r="F166" s="119"/>
      <c r="G166" s="119"/>
      <c r="H166" s="119"/>
      <c r="I166" s="119"/>
      <c r="J166" s="119"/>
      <c r="K166" s="130"/>
      <c r="L166" s="130"/>
      <c r="M166" s="131"/>
      <c r="N166" s="126">
        <f>课表!T165</f>
        <v>0</v>
      </c>
    </row>
    <row r="167" ht="30" customHeight="1" spans="1:14">
      <c r="A167" s="119" t="e">
        <f t="shared" si="15"/>
        <v>#VALUE!</v>
      </c>
      <c r="B167" s="119" t="str">
        <f t="shared" si="16"/>
        <v/>
      </c>
      <c r="C167" s="119" t="str">
        <f>课表!A166</f>
        <v>2021智能物流1班</v>
      </c>
      <c r="D167" s="119" t="e">
        <f t="shared" si="17"/>
        <v>#VALUE!</v>
      </c>
      <c r="E167" s="119"/>
      <c r="F167" s="119"/>
      <c r="G167" s="119"/>
      <c r="H167" s="119"/>
      <c r="I167" s="119"/>
      <c r="J167" s="119"/>
      <c r="K167" s="130"/>
      <c r="L167" s="130"/>
      <c r="M167" s="131"/>
      <c r="N167" s="126">
        <f>课表!T166</f>
        <v>0</v>
      </c>
    </row>
    <row r="168" ht="30" customHeight="1" spans="1:14">
      <c r="A168" s="119" t="str">
        <f t="shared" si="15"/>
        <v>实301</v>
      </c>
      <c r="B168" s="119" t="str">
        <f t="shared" si="16"/>
        <v>
谢红英
</v>
      </c>
      <c r="C168" s="119" t="str">
        <f>课表!A167</f>
        <v>2021智能物流2班</v>
      </c>
      <c r="D168" s="119" t="str">
        <f t="shared" si="17"/>
        <v>物流基础</v>
      </c>
      <c r="E168" s="119"/>
      <c r="F168" s="119"/>
      <c r="G168" s="119"/>
      <c r="H168" s="119"/>
      <c r="I168" s="119"/>
      <c r="J168" s="119"/>
      <c r="K168" s="130"/>
      <c r="L168" s="130"/>
      <c r="M168" s="131"/>
      <c r="N168" s="126" t="str">
        <f>课表!T167</f>
        <v>实301 物流基础 
谢红英
</v>
      </c>
    </row>
    <row r="169" ht="30" customHeight="1" spans="1:14">
      <c r="A169" s="119" t="str">
        <f t="shared" si="15"/>
        <v>南104</v>
      </c>
      <c r="B169" s="119" t="str">
        <f t="shared" si="16"/>
        <v>刘新梅[0000452</v>
      </c>
      <c r="C169" s="119" t="str">
        <f>课表!A168</f>
        <v>2021移动商务1班</v>
      </c>
      <c r="D169" s="119" t="str">
        <f t="shared" si="17"/>
        <v>[070427]应用文写作</v>
      </c>
      <c r="E169" s="119"/>
      <c r="F169" s="119"/>
      <c r="G169" s="119"/>
      <c r="H169" s="119"/>
      <c r="I169" s="119"/>
      <c r="J169" s="119"/>
      <c r="K169" s="130"/>
      <c r="L169" s="130"/>
      <c r="M169" s="131"/>
      <c r="N169" s="126" t="str">
        <f>课表!T168</f>
        <v>南104 [070427]应用文写作 刘新梅[0000452</v>
      </c>
    </row>
    <row r="170" ht="30" customHeight="1" spans="1:14">
      <c r="A170" s="119" t="e">
        <f t="shared" si="15"/>
        <v>#VALUE!</v>
      </c>
      <c r="B170" s="119" t="str">
        <f t="shared" si="16"/>
        <v/>
      </c>
      <c r="C170" s="119" t="str">
        <f>课表!A169</f>
        <v>2021移动商务2班</v>
      </c>
      <c r="D170" s="119" t="e">
        <f t="shared" si="17"/>
        <v>#VALUE!</v>
      </c>
      <c r="E170" s="119"/>
      <c r="F170" s="119"/>
      <c r="G170" s="119"/>
      <c r="H170" s="119"/>
      <c r="I170" s="119"/>
      <c r="J170" s="119"/>
      <c r="K170" s="130"/>
      <c r="L170" s="130"/>
      <c r="M170" s="131"/>
      <c r="N170" s="126">
        <f>课表!T169</f>
        <v>0</v>
      </c>
    </row>
    <row r="171" ht="30" customHeight="1" spans="1:14">
      <c r="A171" s="119" t="str">
        <f t="shared" si="15"/>
        <v>实501　[050674]办公软件初级应用</v>
      </c>
      <c r="B171" s="119" t="str">
        <f t="shared" si="16"/>
        <v/>
      </c>
      <c r="C171" s="119" t="str">
        <f>课表!A170</f>
        <v>2021移动商务五年制1班</v>
      </c>
      <c r="D171" s="119" t="str">
        <f t="shared" si="17"/>
        <v>王洋[2017024]</v>
      </c>
      <c r="E171" s="119"/>
      <c r="F171" s="119"/>
      <c r="G171" s="119"/>
      <c r="H171" s="119"/>
      <c r="I171" s="119"/>
      <c r="J171" s="119"/>
      <c r="K171" s="130"/>
      <c r="L171" s="130"/>
      <c r="M171" s="131"/>
      <c r="N171" s="126" t="str">
        <f>课表!T170</f>
        <v>实501　[050674]办公软件初级应用 王洋[2017024]        </v>
      </c>
    </row>
    <row r="172" ht="30" customHeight="1" spans="1:14">
      <c r="A172" s="119" t="str">
        <f t="shared" si="15"/>
        <v>南305</v>
      </c>
      <c r="B172" s="119" t="str">
        <f t="shared" si="16"/>
        <v>郑明娥[0000315]</v>
      </c>
      <c r="C172" s="119" t="str">
        <f>课表!A171</f>
        <v>2021服装1班</v>
      </c>
      <c r="D172" s="119" t="str">
        <f t="shared" si="17"/>
        <v>[070427]应用文写作</v>
      </c>
      <c r="E172" s="119"/>
      <c r="F172" s="119"/>
      <c r="G172" s="119"/>
      <c r="H172" s="119"/>
      <c r="I172" s="119"/>
      <c r="J172" s="119"/>
      <c r="K172" s="130"/>
      <c r="L172" s="130"/>
      <c r="M172" s="131"/>
      <c r="N172" s="126" t="str">
        <f>课表!T171</f>
        <v>南305 [070427]应用文写作 郑明娥[0000315]      </v>
      </c>
    </row>
    <row r="173" ht="30" customHeight="1" spans="1:14">
      <c r="A173" s="119" t="e">
        <f t="shared" si="15"/>
        <v>#VALUE!</v>
      </c>
      <c r="B173" s="119" t="str">
        <f t="shared" si="16"/>
        <v/>
      </c>
      <c r="C173" s="119" t="str">
        <f>课表!A172</f>
        <v>2021服装2班</v>
      </c>
      <c r="D173" s="119" t="e">
        <f t="shared" si="17"/>
        <v>#VALUE!</v>
      </c>
      <c r="E173" s="119"/>
      <c r="F173" s="119"/>
      <c r="G173" s="119"/>
      <c r="H173" s="119"/>
      <c r="I173" s="119"/>
      <c r="J173" s="119"/>
      <c r="K173" s="130"/>
      <c r="L173" s="130"/>
      <c r="M173" s="131"/>
      <c r="N173" s="126">
        <f>课表!T172</f>
        <v>0</v>
      </c>
    </row>
    <row r="174" ht="30" customHeight="1" spans="1:14">
      <c r="A174" s="119" t="e">
        <f t="shared" si="15"/>
        <v>#VALUE!</v>
      </c>
      <c r="B174" s="119" t="str">
        <f t="shared" si="16"/>
        <v/>
      </c>
      <c r="C174" s="119" t="str">
        <f>课表!A173</f>
        <v>2021服装3班</v>
      </c>
      <c r="D174" s="119" t="e">
        <f t="shared" si="17"/>
        <v>#VALUE!</v>
      </c>
      <c r="E174" s="119"/>
      <c r="F174" s="119"/>
      <c r="G174" s="119"/>
      <c r="H174" s="119"/>
      <c r="I174" s="119"/>
      <c r="J174" s="119"/>
      <c r="K174" s="130"/>
      <c r="L174" s="130"/>
      <c r="M174" s="131"/>
      <c r="N174" s="126">
        <f>课表!T173</f>
        <v>0</v>
      </c>
    </row>
    <row r="175" ht="30" customHeight="1" spans="1:14">
      <c r="A175" s="119" t="str">
        <f t="shared" si="15"/>
        <v>图5服装综合实训室1</v>
      </c>
      <c r="B175" s="119" t="str">
        <f t="shared" si="16"/>
        <v>于焕军[2014027]</v>
      </c>
      <c r="C175" s="119" t="str">
        <f>课表!A174</f>
        <v>2021服装五年制1班</v>
      </c>
      <c r="D175" s="119" t="str">
        <f t="shared" si="17"/>
        <v>[070531]构成设计</v>
      </c>
      <c r="E175" s="119"/>
      <c r="F175" s="119"/>
      <c r="G175" s="119"/>
      <c r="H175" s="119"/>
      <c r="I175" s="119"/>
      <c r="J175" s="119"/>
      <c r="K175" s="130"/>
      <c r="L175" s="130"/>
      <c r="M175" s="131"/>
      <c r="N175" s="126" t="str">
        <f>课表!T174</f>
        <v>图5服装综合实训室1 [070531]构成设计 于焕军[2014027]      </v>
      </c>
    </row>
    <row r="176" ht="30" customHeight="1" spans="1:14">
      <c r="A176" s="119" t="e">
        <f t="shared" si="15"/>
        <v>#REF!</v>
      </c>
      <c r="B176" s="119" t="e">
        <f t="shared" si="16"/>
        <v>#REF!</v>
      </c>
      <c r="C176" s="119" t="str">
        <f>课表!A175</f>
        <v>2021建筑1班</v>
      </c>
      <c r="D176" s="119" t="e">
        <f t="shared" si="17"/>
        <v>#REF!</v>
      </c>
      <c r="E176" s="119"/>
      <c r="F176" s="119"/>
      <c r="G176" s="119"/>
      <c r="H176" s="119"/>
      <c r="I176" s="119"/>
      <c r="J176" s="119"/>
      <c r="K176" s="130"/>
      <c r="L176" s="130"/>
      <c r="M176" s="131"/>
      <c r="N176" s="126" t="e">
        <f>课表!#REF!</f>
        <v>#REF!</v>
      </c>
    </row>
    <row r="177" ht="30" customHeight="1" spans="1:14">
      <c r="A177" s="119" t="str">
        <f t="shared" si="15"/>
        <v>T1</v>
      </c>
      <c r="B177" s="119" t="str">
        <f t="shared" si="16"/>
        <v>谢少平[0000313]（单周）</v>
      </c>
      <c r="C177" s="119" t="str">
        <f>课表!A176</f>
        <v>2021建筑2班</v>
      </c>
      <c r="D177" s="119" t="str">
        <f t="shared" si="17"/>
        <v>[080143]思想道德修养与法律基础</v>
      </c>
      <c r="E177" s="119"/>
      <c r="F177" s="119"/>
      <c r="G177" s="119"/>
      <c r="H177" s="119"/>
      <c r="I177" s="119"/>
      <c r="J177" s="119"/>
      <c r="K177" s="130"/>
      <c r="L177" s="130"/>
      <c r="M177" s="131"/>
      <c r="N177" s="126" t="str">
        <f>课表!T176</f>
        <v>T1 [080143]思想道德修养与法律基础 谢少平[0000313]（单周）      </v>
      </c>
    </row>
    <row r="178" ht="30" customHeight="1" spans="1:14">
      <c r="A178" s="119" t="str">
        <f t="shared" si="15"/>
        <v>T1</v>
      </c>
      <c r="B178" s="119" t="str">
        <f t="shared" si="16"/>
        <v>谢少平[0000313]（单周）</v>
      </c>
      <c r="C178" s="119" t="str">
        <f>课表!A177</f>
        <v>2021建筑3班</v>
      </c>
      <c r="D178" s="119" t="str">
        <f t="shared" si="17"/>
        <v>[080143]思想道德修养与法律基础</v>
      </c>
      <c r="E178" s="119"/>
      <c r="F178" s="119"/>
      <c r="G178" s="119"/>
      <c r="H178" s="119"/>
      <c r="I178" s="119"/>
      <c r="J178" s="119"/>
      <c r="K178" s="130"/>
      <c r="L178" s="130"/>
      <c r="M178" s="131"/>
      <c r="N178" s="126" t="str">
        <f>课表!T177</f>
        <v>T1 [080143]思想道德修养与法律基础 谢少平[0000313]（单周）</v>
      </c>
    </row>
    <row r="179" ht="30" customHeight="1" spans="1:14">
      <c r="A179" s="119" t="str">
        <f t="shared" si="15"/>
        <v>北301</v>
      </c>
      <c r="B179" s="119" t="str">
        <f t="shared" si="16"/>
        <v>梁芳[0000271]</v>
      </c>
      <c r="C179" s="119" t="str">
        <f>课表!A178</f>
        <v>2021建筑五年制1班</v>
      </c>
      <c r="D179" s="119" t="str">
        <f t="shared" si="17"/>
        <v>[070447]语文(1)</v>
      </c>
      <c r="E179" s="119"/>
      <c r="F179" s="119"/>
      <c r="G179" s="119"/>
      <c r="H179" s="119"/>
      <c r="I179" s="119"/>
      <c r="J179" s="119"/>
      <c r="K179" s="130"/>
      <c r="L179" s="130"/>
      <c r="M179" s="131"/>
      <c r="N179" s="126" t="str">
        <f>课表!T178</f>
        <v>北301 [070447]语文(1) 梁芳[0000271]        </v>
      </c>
    </row>
    <row r="180" ht="30" customHeight="1" spans="1:14">
      <c r="A180" s="119" t="e">
        <f t="shared" si="15"/>
        <v>#VALUE!</v>
      </c>
      <c r="B180" s="119" t="str">
        <f t="shared" si="16"/>
        <v/>
      </c>
      <c r="C180" s="119" t="str">
        <f>课表!A179</f>
        <v>2021造价1班</v>
      </c>
      <c r="D180" s="119" t="e">
        <f t="shared" si="17"/>
        <v>#VALUE!</v>
      </c>
      <c r="E180" s="119"/>
      <c r="F180" s="119"/>
      <c r="G180" s="119"/>
      <c r="H180" s="119"/>
      <c r="I180" s="119"/>
      <c r="J180" s="119"/>
      <c r="K180" s="130"/>
      <c r="L180" s="130"/>
      <c r="M180" s="131"/>
      <c r="N180" s="126">
        <f>课表!T179</f>
        <v>0</v>
      </c>
    </row>
    <row r="181" ht="30" customHeight="1" spans="1:14">
      <c r="A181" s="119" t="e">
        <f t="shared" si="15"/>
        <v>#VALUE!</v>
      </c>
      <c r="B181" s="119" t="str">
        <f t="shared" si="16"/>
        <v/>
      </c>
      <c r="C181" s="119" t="str">
        <f>课表!A180</f>
        <v>2021造价2班</v>
      </c>
      <c r="D181" s="119" t="e">
        <f t="shared" si="17"/>
        <v>#VALUE!</v>
      </c>
      <c r="E181" s="119"/>
      <c r="F181" s="119"/>
      <c r="G181" s="119"/>
      <c r="H181" s="119"/>
      <c r="I181" s="119"/>
      <c r="J181" s="119"/>
      <c r="K181" s="130"/>
      <c r="L181" s="130"/>
      <c r="M181" s="131"/>
      <c r="N181" s="126">
        <f>课表!T180</f>
        <v>0</v>
      </c>
    </row>
    <row r="182" ht="30" customHeight="1" spans="1:14">
      <c r="A182" s="119" t="str">
        <f t="shared" si="15"/>
        <v>北506</v>
      </c>
      <c r="B182" s="119" t="str">
        <f t="shared" si="16"/>
        <v>唐圣晟[0000163]</v>
      </c>
      <c r="C182" s="119" t="str">
        <f>课表!A181</f>
        <v>2021市政1班</v>
      </c>
      <c r="D182" s="119" t="str">
        <f t="shared" si="17"/>
        <v>[070427]应用文写作</v>
      </c>
      <c r="E182" s="119"/>
      <c r="F182" s="119"/>
      <c r="G182" s="119"/>
      <c r="H182" s="119"/>
      <c r="I182" s="119"/>
      <c r="J182" s="119"/>
      <c r="K182" s="130"/>
      <c r="L182" s="130"/>
      <c r="M182" s="131"/>
      <c r="N182" s="126" t="str">
        <f>课表!T181</f>
        <v>北506 [070427]应用文写作 唐圣晟[0000163]      </v>
      </c>
    </row>
  </sheetData>
  <autoFilter ref="A4:M182">
    <extLst/>
  </autoFilter>
  <mergeCells count="10">
    <mergeCell ref="A1:L1"/>
    <mergeCell ref="A2:C2"/>
    <mergeCell ref="H2:I2"/>
    <mergeCell ref="E3:G3"/>
    <mergeCell ref="H3:K3"/>
    <mergeCell ref="A3:A4"/>
    <mergeCell ref="B3:B4"/>
    <mergeCell ref="C3:C4"/>
    <mergeCell ref="D3:D4"/>
    <mergeCell ref="L3:L4"/>
  </mergeCells>
  <pageMargins left="0.7" right="0.7" top="0.75" bottom="0.75" header="0.3" footer="0.3"/>
  <pageSetup paperSize="9" scale="85" orientation="landscape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opLeftCell="A61" workbookViewId="0">
      <selection activeCell="L67" sqref="L67"/>
    </sheetView>
  </sheetViews>
  <sheetFormatPr defaultColWidth="9.14285714285714" defaultRowHeight="12.75"/>
  <cols>
    <col min="2" max="2" width="7.14285714285714" customWidth="1"/>
    <col min="3" max="3" width="11.2857142857143" customWidth="1"/>
    <col min="5" max="6" width="8.42857142857143" customWidth="1"/>
    <col min="7" max="7" width="8.85714285714286" customWidth="1"/>
    <col min="8" max="8" width="14.8571428571429" customWidth="1"/>
    <col min="9" max="9" width="5.57142857142857" customWidth="1"/>
  </cols>
  <sheetData>
    <row r="1" ht="31.5" customHeight="1" spans="1:10">
      <c r="A1" s="54" t="s">
        <v>1893</v>
      </c>
      <c r="B1" s="54"/>
      <c r="C1" s="54"/>
      <c r="D1" s="54"/>
      <c r="E1" s="54"/>
      <c r="F1" s="54"/>
      <c r="G1" s="54"/>
      <c r="H1" s="54"/>
      <c r="I1" s="54"/>
      <c r="J1" s="98"/>
    </row>
    <row r="2" s="53" customFormat="1" ht="20.1" customHeight="1" spans="1:3">
      <c r="A2" s="55" t="s">
        <v>1894</v>
      </c>
      <c r="B2" s="55"/>
      <c r="C2" s="55"/>
    </row>
    <row r="3" s="53" customFormat="1" ht="20.1" customHeight="1" spans="1:9">
      <c r="A3" s="56" t="s">
        <v>1895</v>
      </c>
      <c r="C3" s="57">
        <f>教师周课时量统计!B321</f>
        <v>318</v>
      </c>
      <c r="D3" s="58" t="s">
        <v>1896</v>
      </c>
      <c r="E3" s="58"/>
      <c r="F3" s="58"/>
      <c r="G3" s="58"/>
      <c r="H3" s="53">
        <f>D15</f>
        <v>183</v>
      </c>
      <c r="I3" s="53" t="s">
        <v>1897</v>
      </c>
    </row>
    <row r="4" s="53" customFormat="1" ht="20.1" customHeight="1" spans="1:6">
      <c r="A4" s="53" t="s">
        <v>1898</v>
      </c>
      <c r="B4" s="53">
        <f>E15</f>
        <v>94</v>
      </c>
      <c r="C4" s="53" t="s">
        <v>1899</v>
      </c>
      <c r="E4" s="53">
        <f>F15</f>
        <v>41</v>
      </c>
      <c r="F4" s="53" t="s">
        <v>1897</v>
      </c>
    </row>
    <row r="5" s="53" customFormat="1" ht="20.1" customHeight="1" spans="2:7">
      <c r="B5" s="59" t="s">
        <v>1900</v>
      </c>
      <c r="C5" s="59" t="s">
        <v>1901</v>
      </c>
      <c r="D5" s="59" t="s">
        <v>1902</v>
      </c>
      <c r="E5" s="59" t="s">
        <v>1903</v>
      </c>
      <c r="F5" s="59" t="s">
        <v>1904</v>
      </c>
      <c r="G5" s="59" t="s">
        <v>1905</v>
      </c>
    </row>
    <row r="6" s="53" customFormat="1" ht="20.1" customHeight="1" spans="2:7">
      <c r="B6" s="60">
        <v>1</v>
      </c>
      <c r="C6" s="48" t="s">
        <v>1537</v>
      </c>
      <c r="D6" s="60">
        <f>COUNTIFS(教师周课时量统计!$C$3:$C$320,C6,教师周课时量统计!$D$3:$D$320,"专职")</f>
        <v>22</v>
      </c>
      <c r="E6" s="60">
        <f>COUNTIFS(教师周课时量统计!$C$3:$C$320,C6,教师周课时量统计!$D$3:$D$320,"兼职")</f>
        <v>6</v>
      </c>
      <c r="F6" s="60">
        <f>COUNTIFS(教师周课时量统计!$C$3:$C$320,C6,教师周课时量统计!$D$3:$D$320,"外聘")</f>
        <v>0</v>
      </c>
      <c r="G6" s="60">
        <f>SUM(D6:F6)</f>
        <v>28</v>
      </c>
    </row>
    <row r="7" s="53" customFormat="1" ht="20.1" customHeight="1" spans="2:7">
      <c r="B7" s="60">
        <v>2</v>
      </c>
      <c r="C7" s="51" t="s">
        <v>1906</v>
      </c>
      <c r="D7" s="60">
        <f>COUNTIFS(教师周课时量统计!$C$3:$C$320,C7,教师周课时量统计!$D$3:$D$320,"专职")</f>
        <v>28</v>
      </c>
      <c r="E7" s="60">
        <f>COUNTIFS(教师周课时量统计!$C$3:$C$320,C7,教师周课时量统计!$D$3:$D$320,"兼职")</f>
        <v>16</v>
      </c>
      <c r="F7" s="60">
        <f>COUNTIFS(教师周课时量统计!$C$3:$C$320,C7,教师周课时量统计!$D$3:$D$320,"外聘")</f>
        <v>5</v>
      </c>
      <c r="G7" s="60">
        <f t="shared" ref="G7:G15" si="0">SUM(D7:F7)</f>
        <v>49</v>
      </c>
    </row>
    <row r="8" s="53" customFormat="1" ht="20.1" customHeight="1" spans="2:7">
      <c r="B8" s="60">
        <v>3</v>
      </c>
      <c r="C8" s="51" t="s">
        <v>1907</v>
      </c>
      <c r="D8" s="60">
        <f>COUNTIFS(教师周课时量统计!$C$3:$C$320,C8,教师周课时量统计!$D$3:$D$320,"专职")</f>
        <v>41</v>
      </c>
      <c r="E8" s="60">
        <f>COUNTIFS(教师周课时量统计!$C$3:$C$320,C8,教师周课时量统计!$D$3:$D$320,"兼职")</f>
        <v>17</v>
      </c>
      <c r="F8" s="60">
        <f>COUNTIFS(教师周课时量统计!$C$3:$C$320,C8,教师周课时量统计!$D$3:$D$320,"外聘")</f>
        <v>10</v>
      </c>
      <c r="G8" s="60">
        <f t="shared" si="0"/>
        <v>68</v>
      </c>
    </row>
    <row r="9" s="53" customFormat="1" ht="20.1" customHeight="1" spans="2:7">
      <c r="B9" s="60">
        <v>4</v>
      </c>
      <c r="C9" s="51" t="s">
        <v>1908</v>
      </c>
      <c r="D9" s="60">
        <f>COUNTIFS(教师周课时量统计!$C$3:$C$320,C9,教师周课时量统计!$D$3:$D$320,"专职")</f>
        <v>14</v>
      </c>
      <c r="E9" s="60">
        <f>COUNTIFS(教师周课时量统计!$C$3:$C$320,C9,教师周课时量统计!$D$3:$D$320,"兼职")</f>
        <v>9</v>
      </c>
      <c r="F9" s="60">
        <f>COUNTIFS(教师周课时量统计!$C$3:$C$320,C9,教师周课时量统计!$D$3:$D$320,"外聘")</f>
        <v>9</v>
      </c>
      <c r="G9" s="60">
        <f t="shared" si="0"/>
        <v>32</v>
      </c>
    </row>
    <row r="10" s="53" customFormat="1" ht="20.1" customHeight="1" spans="2:7">
      <c r="B10" s="60">
        <v>5</v>
      </c>
      <c r="C10" s="51" t="s">
        <v>1487</v>
      </c>
      <c r="D10" s="60">
        <f>COUNTIFS(教师周课时量统计!$C$3:$C$320,C10,教师周课时量统计!$D$3:$D$320,"专职")</f>
        <v>19</v>
      </c>
      <c r="E10" s="60">
        <f>COUNTIFS(教师周课时量统计!$C$3:$C$320,C10,教师周课时量统计!$D$3:$D$320,"兼职")</f>
        <v>3</v>
      </c>
      <c r="F10" s="60">
        <f>COUNTIFS(教师周课时量统计!$C$3:$C$320,C10,教师周课时量统计!$D$3:$D$320,"外聘")</f>
        <v>0</v>
      </c>
      <c r="G10" s="60">
        <f t="shared" si="0"/>
        <v>22</v>
      </c>
    </row>
    <row r="11" s="53" customFormat="1" ht="20.1" customHeight="1" spans="2:7">
      <c r="B11" s="60">
        <v>6</v>
      </c>
      <c r="C11" s="51" t="s">
        <v>1909</v>
      </c>
      <c r="D11" s="60">
        <f>COUNTIFS(教师周课时量统计!$C$3:$C$320,C11,教师周课时量统计!$D$3:$D$320,"专职")</f>
        <v>20</v>
      </c>
      <c r="E11" s="60">
        <f>COUNTIFS(教师周课时量统计!$C$3:$C$320,C11,教师周课时量统计!$D$3:$D$320,"兼职")</f>
        <v>19</v>
      </c>
      <c r="F11" s="60">
        <f>COUNTIFS(教师周课时量统计!$C$3:$C$320,C11,教师周课时量统计!$D$3:$D$320,"外聘")</f>
        <v>14</v>
      </c>
      <c r="G11" s="60">
        <f t="shared" si="0"/>
        <v>53</v>
      </c>
    </row>
    <row r="12" s="53" customFormat="1" ht="20.1" customHeight="1" spans="2:7">
      <c r="B12" s="60">
        <v>7</v>
      </c>
      <c r="C12" s="51" t="s">
        <v>1910</v>
      </c>
      <c r="D12" s="60">
        <f>COUNTIFS(教师周课时量统计!$C$3:$C$320,C12,教师周课时量统计!$D$3:$D$320,"专职")</f>
        <v>8</v>
      </c>
      <c r="E12" s="60">
        <f>COUNTIFS(教师周课时量统计!$C$3:$C$320,C12,教师周课时量统计!$D$3:$D$320,"兼职")</f>
        <v>14</v>
      </c>
      <c r="F12" s="60">
        <f>COUNTIFS(教师周课时量统计!$C$3:$C$320,C12,教师周课时量统计!$D$3:$D$320,"外聘")</f>
        <v>0</v>
      </c>
      <c r="G12" s="60">
        <f t="shared" si="0"/>
        <v>22</v>
      </c>
    </row>
    <row r="13" s="53" customFormat="1" ht="20.1" customHeight="1" spans="2:7">
      <c r="B13" s="60">
        <v>8</v>
      </c>
      <c r="C13" s="51" t="s">
        <v>1911</v>
      </c>
      <c r="D13" s="60">
        <f>COUNTIFS(教师周课时量统计!$C$3:$C$320,C13,教师周课时量统计!$D$3:$D$320,"专职")</f>
        <v>16</v>
      </c>
      <c r="E13" s="60">
        <f>COUNTIFS(教师周课时量统计!$C$3:$C$320,C13,教师周课时量统计!$D$3:$D$320,"兼职")</f>
        <v>3</v>
      </c>
      <c r="F13" s="60">
        <f>COUNTIFS(教师周课时量统计!$C$3:$C$320,C13,教师周课时量统计!$D$3:$D$320,"外聘")</f>
        <v>3</v>
      </c>
      <c r="G13" s="60">
        <f t="shared" si="0"/>
        <v>22</v>
      </c>
    </row>
    <row r="14" s="53" customFormat="1" ht="20.1" customHeight="1" spans="2:7">
      <c r="B14" s="60">
        <v>9</v>
      </c>
      <c r="C14" s="51" t="s">
        <v>1526</v>
      </c>
      <c r="D14" s="60">
        <f>COUNTIFS(教师周课时量统计!$C$3:$C$320,C14,教师周课时量统计!$D$3:$D$320,"专职")</f>
        <v>15</v>
      </c>
      <c r="E14" s="60">
        <f>COUNTIFS(教师周课时量统计!$C$3:$C$320,C14,教师周课时量统计!$D$3:$D$320,"兼职")</f>
        <v>7</v>
      </c>
      <c r="F14" s="60">
        <f>COUNTIFS(教师周课时量统计!$C$3:$C$320,C14,教师周课时量统计!$D$3:$D$320,"外聘")</f>
        <v>0</v>
      </c>
      <c r="G14" s="60">
        <f t="shared" si="0"/>
        <v>22</v>
      </c>
    </row>
    <row r="15" s="53" customFormat="1" ht="20.1" customHeight="1" spans="2:7">
      <c r="B15" s="61" t="s">
        <v>1905</v>
      </c>
      <c r="C15" s="62"/>
      <c r="D15" s="60">
        <f>SUM(D6:D14)</f>
        <v>183</v>
      </c>
      <c r="E15" s="60">
        <f>SUM(E6:E14)</f>
        <v>94</v>
      </c>
      <c r="F15" s="60">
        <f>SUM(F6:F14)</f>
        <v>41</v>
      </c>
      <c r="G15" s="60">
        <f t="shared" si="0"/>
        <v>318</v>
      </c>
    </row>
    <row r="16" s="53" customFormat="1"/>
    <row r="17" s="53" customFormat="1" ht="20.25" customHeight="1" spans="1:8">
      <c r="A17" s="63" t="s">
        <v>1912</v>
      </c>
      <c r="B17" s="64" t="s">
        <v>1913</v>
      </c>
      <c r="C17" s="64"/>
      <c r="D17" s="64"/>
      <c r="E17" s="64"/>
      <c r="F17" s="64"/>
      <c r="G17" s="53">
        <f>SUM(E20:E26)</f>
        <v>111</v>
      </c>
      <c r="H17" s="65" t="s">
        <v>1897</v>
      </c>
    </row>
    <row r="18" ht="20.1" customHeight="1" spans="1:7">
      <c r="A18" s="66"/>
      <c r="C18" s="67" t="s">
        <v>1900</v>
      </c>
      <c r="D18" s="67" t="s">
        <v>1914</v>
      </c>
      <c r="E18" s="67" t="s">
        <v>2</v>
      </c>
      <c r="F18" s="68"/>
      <c r="G18" s="69"/>
    </row>
    <row r="19" ht="20.1" customHeight="1" spans="1:7">
      <c r="A19" s="66"/>
      <c r="C19" s="67">
        <v>1</v>
      </c>
      <c r="D19" s="47">
        <v>32</v>
      </c>
      <c r="E19" s="47">
        <f>COUNTIF(教师周课时量统计!$N$3:$N$320,D19)</f>
        <v>1</v>
      </c>
      <c r="F19" s="70"/>
      <c r="G19" s="69"/>
    </row>
    <row r="20" ht="20.1" customHeight="1" spans="1:7">
      <c r="A20" s="66"/>
      <c r="C20" s="67">
        <v>2</v>
      </c>
      <c r="D20" s="47">
        <v>30</v>
      </c>
      <c r="E20" s="47">
        <f>COUNTIF(教师周课时量统计!$N$3:$N$320,D20)</f>
        <v>1</v>
      </c>
      <c r="F20" s="70"/>
      <c r="G20" s="69"/>
    </row>
    <row r="21" ht="20.1" customHeight="1" spans="1:9">
      <c r="A21" s="66"/>
      <c r="C21" s="67">
        <v>3</v>
      </c>
      <c r="D21" s="47">
        <v>28</v>
      </c>
      <c r="E21" s="47">
        <f>COUNTIF(教师周课时量统计!$N$3:$N$320,D21)</f>
        <v>1</v>
      </c>
      <c r="F21" s="71"/>
      <c r="G21" s="72"/>
      <c r="H21" s="53"/>
      <c r="I21" s="53"/>
    </row>
    <row r="22" ht="20.1" customHeight="1" spans="1:7">
      <c r="A22" s="66"/>
      <c r="C22" s="67">
        <v>4</v>
      </c>
      <c r="D22" s="47">
        <v>24</v>
      </c>
      <c r="E22" s="47">
        <f>COUNTIF(教师周课时量统计!$N$3:$N$320,D22)</f>
        <v>17</v>
      </c>
      <c r="F22" s="69"/>
      <c r="G22" s="69"/>
    </row>
    <row r="23" ht="20.1" customHeight="1" spans="3:5">
      <c r="C23" s="67">
        <v>5</v>
      </c>
      <c r="D23" s="47">
        <v>22</v>
      </c>
      <c r="E23" s="47">
        <f>COUNTIF(教师周课时量统计!$N$3:$N$320,D23)</f>
        <v>5</v>
      </c>
    </row>
    <row r="24" ht="20.1" customHeight="1" spans="3:5">
      <c r="C24" s="67">
        <v>6</v>
      </c>
      <c r="D24" s="47">
        <v>20</v>
      </c>
      <c r="E24" s="47">
        <f>COUNTIF(教师周课时量统计!$N$3:$N$320,D24)</f>
        <v>28</v>
      </c>
    </row>
    <row r="25" ht="20.1" customHeight="1" spans="3:5">
      <c r="C25" s="67">
        <v>7</v>
      </c>
      <c r="D25" s="47">
        <v>18</v>
      </c>
      <c r="E25" s="47">
        <f>COUNTIF(教师周课时量统计!$N$3:$N$320,D25)</f>
        <v>18</v>
      </c>
    </row>
    <row r="26" ht="20.1" customHeight="1" spans="3:5">
      <c r="C26" s="67">
        <v>8</v>
      </c>
      <c r="D26" s="47">
        <v>16</v>
      </c>
      <c r="E26" s="47">
        <f>COUNTIF(教师周课时量统计!$N$3:$N$320,D26)</f>
        <v>41</v>
      </c>
    </row>
    <row r="27" ht="20.1" customHeight="1" spans="3:5">
      <c r="C27" s="67">
        <v>9</v>
      </c>
      <c r="D27" s="47">
        <v>14</v>
      </c>
      <c r="E27" s="47">
        <f>COUNTIF(教师周课时量统计!$N$3:$N$320,D27)</f>
        <v>12</v>
      </c>
    </row>
    <row r="28" ht="20.1" customHeight="1" spans="3:5">
      <c r="C28" s="67">
        <v>10</v>
      </c>
      <c r="D28" s="47">
        <v>12</v>
      </c>
      <c r="E28" s="47">
        <f>COUNTIF(教师周课时量统计!$N$3:$N$320,D28)</f>
        <v>57</v>
      </c>
    </row>
    <row r="29" ht="20.1" customHeight="1" spans="3:5">
      <c r="C29" s="67">
        <v>11</v>
      </c>
      <c r="D29" s="47">
        <v>10</v>
      </c>
      <c r="E29" s="47">
        <f>COUNTIF(教师周课时量统计!$N$3:$N$320,D29)</f>
        <v>15</v>
      </c>
    </row>
    <row r="30" ht="20.1" customHeight="1" spans="3:5">
      <c r="C30" s="67">
        <v>12</v>
      </c>
      <c r="D30" s="47">
        <v>8</v>
      </c>
      <c r="E30" s="47">
        <f>COUNTIF(教师周课时量统计!$N$3:$N$320,D30)</f>
        <v>70</v>
      </c>
    </row>
    <row r="31" ht="20.1" customHeight="1" spans="3:5">
      <c r="C31" s="67">
        <v>13</v>
      </c>
      <c r="D31" s="47">
        <v>6</v>
      </c>
      <c r="E31" s="47">
        <f>COUNTIF(教师周课时量统计!$N$3:$N$320,D31)</f>
        <v>14</v>
      </c>
    </row>
    <row r="32" ht="20.1" customHeight="1" spans="3:5">
      <c r="C32" s="67">
        <v>14</v>
      </c>
      <c r="D32" s="47">
        <v>4</v>
      </c>
      <c r="E32" s="47">
        <f>COUNTIF(教师周课时量统计!$N$3:$N$320,D32)</f>
        <v>36</v>
      </c>
    </row>
    <row r="33" ht="20.1" customHeight="1" spans="3:5">
      <c r="C33" s="67">
        <v>15</v>
      </c>
      <c r="D33" s="47">
        <v>2</v>
      </c>
      <c r="E33" s="47">
        <f>COUNTIF(教师周课时量统计!$N$3:$N$320,D33)</f>
        <v>1</v>
      </c>
    </row>
    <row r="34" ht="20.1" customHeight="1" spans="3:5">
      <c r="C34" s="61" t="s">
        <v>1915</v>
      </c>
      <c r="D34" s="73"/>
      <c r="E34" s="74">
        <f>SUM(E19:E33)</f>
        <v>317</v>
      </c>
    </row>
    <row r="35" ht="20.1" customHeight="1" spans="3:5">
      <c r="C35" s="56"/>
      <c r="D35" s="53"/>
      <c r="E35" s="72"/>
    </row>
    <row r="36" ht="20.1" customHeight="1" spans="1:5">
      <c r="A36" s="75" t="s">
        <v>1916</v>
      </c>
      <c r="B36" s="75"/>
      <c r="D36" s="53"/>
      <c r="E36" s="72"/>
    </row>
    <row r="37" ht="20.1" customHeight="1" spans="1:6">
      <c r="A37" s="76" t="s">
        <v>1917</v>
      </c>
      <c r="B37" s="76"/>
      <c r="C37" s="77"/>
      <c r="D37" s="78"/>
      <c r="E37" s="79"/>
      <c r="F37" s="77"/>
    </row>
    <row r="38" ht="20.1" customHeight="1" spans="1:9">
      <c r="A38" s="80" t="s">
        <v>1918</v>
      </c>
      <c r="C38" s="56"/>
      <c r="D38" s="53">
        <f>COUNTIF(教师周课时量统计!L3:L320,"&gt;0")</f>
        <v>43</v>
      </c>
      <c r="E38" s="81" t="s">
        <v>1513</v>
      </c>
      <c r="F38" s="80" t="s">
        <v>1919</v>
      </c>
      <c r="H38" s="39">
        <f>SUM(教师周课时量统计!L3:L320)</f>
        <v>228</v>
      </c>
      <c r="I38" s="80" t="s">
        <v>1920</v>
      </c>
    </row>
    <row r="39" ht="20.1" customHeight="1" spans="1:9">
      <c r="A39" s="80" t="s">
        <v>1921</v>
      </c>
      <c r="C39" s="56"/>
      <c r="D39" s="53">
        <f>COUNTIF(教师周课时量统计!M3:M320,"&gt;0")</f>
        <v>22</v>
      </c>
      <c r="E39" s="81" t="s">
        <v>1513</v>
      </c>
      <c r="F39" s="80" t="s">
        <v>1922</v>
      </c>
      <c r="H39" s="39">
        <f>SUM(教师周课时量统计!M3:M320)</f>
        <v>130</v>
      </c>
      <c r="I39" s="80" t="s">
        <v>1920</v>
      </c>
    </row>
    <row r="40" ht="20.1" customHeight="1" spans="1:9">
      <c r="A40" s="80"/>
      <c r="C40" s="56"/>
      <c r="D40" s="53"/>
      <c r="E40" s="81"/>
      <c r="F40" s="80"/>
      <c r="H40" s="39"/>
      <c r="I40" s="80"/>
    </row>
    <row r="41" ht="20.1" customHeight="1" spans="1:2">
      <c r="A41" s="75" t="s">
        <v>1923</v>
      </c>
      <c r="B41" s="75"/>
    </row>
    <row r="42" ht="20.1" customHeight="1" spans="1:10">
      <c r="A42" s="82" t="s">
        <v>1924</v>
      </c>
      <c r="B42" s="66">
        <f>课表!A185</f>
        <v>178</v>
      </c>
      <c r="C42" s="83" t="s">
        <v>1925</v>
      </c>
      <c r="D42" s="66" t="s">
        <v>1926</v>
      </c>
      <c r="E42" s="66"/>
      <c r="F42">
        <f>课表!AE182</f>
        <v>4470</v>
      </c>
      <c r="G42" t="s">
        <v>1927</v>
      </c>
      <c r="H42" s="84" t="s">
        <v>1928</v>
      </c>
      <c r="I42" s="99">
        <f>教师周课时量统计!N321</f>
        <v>3940</v>
      </c>
      <c r="J42" s="84" t="s">
        <v>1920</v>
      </c>
    </row>
    <row r="43" ht="20.1" customHeight="1" spans="1:7">
      <c r="A43" s="84"/>
      <c r="B43" s="85" t="s">
        <v>1900</v>
      </c>
      <c r="C43" s="59" t="s">
        <v>1901</v>
      </c>
      <c r="D43" s="59"/>
      <c r="E43" s="59" t="s">
        <v>1929</v>
      </c>
      <c r="F43" s="59" t="s">
        <v>1930</v>
      </c>
      <c r="G43" s="59" t="s">
        <v>1905</v>
      </c>
    </row>
    <row r="44" ht="20.1" customHeight="1" spans="2:7">
      <c r="B44" s="60">
        <v>1</v>
      </c>
      <c r="C44" s="86" t="s">
        <v>355</v>
      </c>
      <c r="D44" s="86"/>
      <c r="E44" s="60">
        <f>COUNTIFS(课表!$AF$4:$AF$181,C44,课表!$AG$4:$AG$181,3)</f>
        <v>12</v>
      </c>
      <c r="F44" s="60">
        <f>COUNTIFS(课表!$AF$4:$AF$181,C44,课表!$AG$4:$AG$181,5)</f>
        <v>7</v>
      </c>
      <c r="G44" s="60">
        <f>SUM(E44:F44)</f>
        <v>19</v>
      </c>
    </row>
    <row r="45" ht="20.1" customHeight="1" spans="2:7">
      <c r="B45" s="60">
        <v>2</v>
      </c>
      <c r="C45" s="86" t="s">
        <v>498</v>
      </c>
      <c r="D45" s="86"/>
      <c r="E45" s="60">
        <f>COUNTIFS(课表!$AF$4:$AF$181,C45,课表!$AG$4:$AG$181,3)</f>
        <v>23</v>
      </c>
      <c r="F45" s="60">
        <f>COUNTIFS(课表!$AF$4:$AF$181,C45,课表!$AG$4:$AG$181,5)</f>
        <v>1</v>
      </c>
      <c r="G45" s="60">
        <f t="shared" ref="G45:G52" si="1">SUM(E45:F45)</f>
        <v>24</v>
      </c>
    </row>
    <row r="46" ht="20.1" customHeight="1" spans="2:7">
      <c r="B46" s="60">
        <v>3</v>
      </c>
      <c r="C46" s="87" t="s">
        <v>134</v>
      </c>
      <c r="D46" s="87"/>
      <c r="E46" s="60">
        <f>COUNTIFS(课表!$AF$4:$AF$181,C46,课表!$AG$4:$AG$181,3)</f>
        <v>24</v>
      </c>
      <c r="F46" s="60">
        <f>COUNTIFS(课表!$AF$4:$AF$181,C46,课表!$AG$4:$AG$181,5)</f>
        <v>0</v>
      </c>
      <c r="G46" s="60">
        <f t="shared" si="1"/>
        <v>24</v>
      </c>
    </row>
    <row r="47" ht="20.1" customHeight="1" spans="2:7">
      <c r="B47" s="60">
        <v>4</v>
      </c>
      <c r="C47" s="87" t="s">
        <v>293</v>
      </c>
      <c r="D47" s="87"/>
      <c r="E47" s="60">
        <f>COUNTIFS(课表!$AF$4:$AF$181,C47,课表!$AG$4:$AG$181,3)</f>
        <v>16</v>
      </c>
      <c r="F47" s="60">
        <f>COUNTIFS(课表!$AF$4:$AF$181,C47,课表!$AG$4:$AG$181,5)</f>
        <v>5</v>
      </c>
      <c r="G47" s="60">
        <f t="shared" si="1"/>
        <v>21</v>
      </c>
    </row>
    <row r="48" ht="20.1" customHeight="1" spans="2:7">
      <c r="B48" s="60">
        <v>5</v>
      </c>
      <c r="C48" s="87" t="s">
        <v>694</v>
      </c>
      <c r="D48" s="87"/>
      <c r="E48" s="60">
        <f>COUNTIFS(课表!$AF$4:$AF$181,C48,课表!$AG$4:$AG$181,3)</f>
        <v>12</v>
      </c>
      <c r="F48" s="60">
        <f>COUNTIFS(课表!$AF$4:$AF$181,C48,课表!$AG$4:$AG$181,5)</f>
        <v>5</v>
      </c>
      <c r="G48" s="60">
        <f t="shared" si="1"/>
        <v>17</v>
      </c>
    </row>
    <row r="49" ht="20.1" customHeight="1" spans="2:7">
      <c r="B49" s="60">
        <v>6</v>
      </c>
      <c r="C49" s="87" t="s">
        <v>662</v>
      </c>
      <c r="D49" s="87"/>
      <c r="E49" s="60">
        <f>COUNTIFS(课表!$AF$4:$AF$181,C49,课表!$AG$4:$AG$181,3)</f>
        <v>6</v>
      </c>
      <c r="F49" s="60">
        <f>COUNTIFS(课表!$AF$4:$AF$181,C49,课表!$AG$4:$AG$181,5)</f>
        <v>3</v>
      </c>
      <c r="G49" s="60">
        <f t="shared" si="1"/>
        <v>9</v>
      </c>
    </row>
    <row r="50" ht="20.1" customHeight="1" spans="2:7">
      <c r="B50" s="60">
        <v>7</v>
      </c>
      <c r="C50" s="86" t="s">
        <v>401</v>
      </c>
      <c r="D50" s="86"/>
      <c r="E50" s="60">
        <f>COUNTIFS(课表!$AF$4:$AF$181,C50,课表!$AG$4:$AG$181,3)</f>
        <v>27</v>
      </c>
      <c r="F50" s="60">
        <f>COUNTIFS(课表!$AF$4:$AF$181,C50,课表!$AG$4:$AG$181,5)</f>
        <v>3</v>
      </c>
      <c r="G50" s="60">
        <f t="shared" si="1"/>
        <v>30</v>
      </c>
    </row>
    <row r="51" ht="20.1" customHeight="1" spans="2:7">
      <c r="B51" s="60">
        <v>8</v>
      </c>
      <c r="C51" s="87" t="s">
        <v>756</v>
      </c>
      <c r="D51" s="87"/>
      <c r="E51" s="60">
        <f>COUNTIFS(课表!$AF$4:$AF$181,C51,课表!$AG$4:$AG$181,3)</f>
        <v>2</v>
      </c>
      <c r="F51" s="60">
        <f>COUNTIFS(课表!$AF$4:$AF$181,C51,课表!$AG$4:$AG$181,5)</f>
        <v>0</v>
      </c>
      <c r="G51" s="60">
        <f t="shared" si="1"/>
        <v>2</v>
      </c>
    </row>
    <row r="52" ht="20.1" customHeight="1" spans="2:7">
      <c r="B52" s="60">
        <v>9</v>
      </c>
      <c r="C52" s="86" t="s">
        <v>26</v>
      </c>
      <c r="D52" s="86"/>
      <c r="E52" s="60">
        <f>COUNTIFS(课表!$AF$4:$AF$181,C52,课表!$AG$4:$AG$181,3)</f>
        <v>26</v>
      </c>
      <c r="F52" s="60">
        <f>COUNTIFS(课表!$AF$4:$AF$181,C52,课表!$AG$4:$AG$181,5)</f>
        <v>6</v>
      </c>
      <c r="G52" s="60">
        <f t="shared" si="1"/>
        <v>32</v>
      </c>
    </row>
    <row r="53" ht="20.1" customHeight="1" spans="2:7">
      <c r="B53" s="61" t="s">
        <v>1905</v>
      </c>
      <c r="C53" s="88"/>
      <c r="D53" s="88"/>
      <c r="E53" s="89">
        <f>SUM(E44:E52)</f>
        <v>148</v>
      </c>
      <c r="F53" s="90">
        <f>SUM(F44:F52)</f>
        <v>30</v>
      </c>
      <c r="G53" s="60">
        <f>SUM(G44:G52)</f>
        <v>178</v>
      </c>
    </row>
    <row r="54" ht="20.1" customHeight="1" spans="2:7">
      <c r="B54" s="91"/>
      <c r="C54" s="91"/>
      <c r="D54" s="91"/>
      <c r="E54" s="91"/>
      <c r="F54" s="91"/>
      <c r="G54" s="91"/>
    </row>
    <row r="55" ht="20.1" customHeight="1"/>
    <row r="56" ht="14.25" spans="1:3">
      <c r="A56" s="92" t="s">
        <v>1931</v>
      </c>
      <c r="B56" s="92"/>
      <c r="C56" s="92"/>
    </row>
    <row r="57" s="53" customFormat="1" ht="20.1" customHeight="1" spans="1:10">
      <c r="A57" s="93" t="s">
        <v>1932</v>
      </c>
      <c r="B57" s="78"/>
      <c r="C57" s="78"/>
      <c r="D57" s="78"/>
      <c r="E57" s="78"/>
      <c r="F57" s="78"/>
      <c r="G57" s="78"/>
      <c r="H57" s="78"/>
      <c r="I57" s="78"/>
      <c r="J57" s="64"/>
    </row>
    <row r="58" s="53" customFormat="1" ht="20.1" customHeight="1" spans="1:10">
      <c r="A58" s="78"/>
      <c r="B58" s="91" t="s">
        <v>1933</v>
      </c>
      <c r="C58" s="94"/>
      <c r="D58" s="94"/>
      <c r="E58" s="94"/>
      <c r="F58" s="94"/>
      <c r="G58" s="94"/>
      <c r="H58" s="94"/>
      <c r="I58" s="78"/>
      <c r="J58" s="64"/>
    </row>
    <row r="59" ht="20.1" customHeight="1" spans="2:8">
      <c r="B59" s="59" t="s">
        <v>1900</v>
      </c>
      <c r="C59" s="95" t="s">
        <v>1934</v>
      </c>
      <c r="D59" s="95"/>
      <c r="E59" s="95" t="s">
        <v>1935</v>
      </c>
      <c r="F59" s="95" t="s">
        <v>1936</v>
      </c>
      <c r="G59" s="95"/>
      <c r="H59" s="96" t="s">
        <v>1937</v>
      </c>
    </row>
    <row r="60" ht="20.1" customHeight="1" spans="2:8">
      <c r="B60" s="87">
        <v>1</v>
      </c>
      <c r="C60" s="86" t="s">
        <v>1164</v>
      </c>
      <c r="D60" s="86" t="s">
        <v>1938</v>
      </c>
      <c r="E60" s="87">
        <v>36</v>
      </c>
      <c r="F60" s="86">
        <f>课表!AE223</f>
        <v>1354</v>
      </c>
      <c r="G60" s="86"/>
      <c r="H60" s="97">
        <f>F60/(E60*36)</f>
        <v>1.04475308641975</v>
      </c>
    </row>
    <row r="61" ht="20.1" customHeight="1" spans="2:8">
      <c r="B61" s="87">
        <v>2</v>
      </c>
      <c r="C61" s="86" t="s">
        <v>1357</v>
      </c>
      <c r="D61" s="86" t="s">
        <v>1939</v>
      </c>
      <c r="E61" s="87">
        <v>28</v>
      </c>
      <c r="F61" s="86">
        <f>课表!AE252</f>
        <v>950</v>
      </c>
      <c r="G61" s="86"/>
      <c r="H61" s="97">
        <f t="shared" ref="H61:H67" si="2">F61/(E61*36)</f>
        <v>0.942460317460317</v>
      </c>
    </row>
    <row r="62" ht="20.1" customHeight="1" spans="2:8">
      <c r="B62" s="87">
        <v>3</v>
      </c>
      <c r="C62" s="86" t="s">
        <v>1940</v>
      </c>
      <c r="D62" s="86" t="s">
        <v>1940</v>
      </c>
      <c r="E62" s="87">
        <v>4</v>
      </c>
      <c r="F62" s="86">
        <f>课表!AE259</f>
        <v>192</v>
      </c>
      <c r="G62" s="86"/>
      <c r="H62" s="97">
        <f t="shared" si="2"/>
        <v>1.33333333333333</v>
      </c>
    </row>
    <row r="63" ht="20.1" customHeight="1" spans="2:8">
      <c r="B63" s="87">
        <v>5</v>
      </c>
      <c r="C63" s="87" t="s">
        <v>1467</v>
      </c>
      <c r="D63" s="87"/>
      <c r="E63" s="87">
        <v>3</v>
      </c>
      <c r="F63" s="86">
        <f>课表!AE263</f>
        <v>112</v>
      </c>
      <c r="G63" s="86"/>
      <c r="H63" s="97">
        <f t="shared" si="2"/>
        <v>1.03703703703704</v>
      </c>
    </row>
    <row r="64" ht="20.1" customHeight="1" spans="2:8">
      <c r="B64" s="87">
        <v>6</v>
      </c>
      <c r="C64" s="87" t="s">
        <v>1941</v>
      </c>
      <c r="D64" s="87"/>
      <c r="E64" s="87">
        <v>14</v>
      </c>
      <c r="F64" s="86">
        <f>课表!AE302-课表!AE274</f>
        <v>276</v>
      </c>
      <c r="G64" s="86"/>
      <c r="H64" s="97">
        <f t="shared" si="2"/>
        <v>0.547619047619048</v>
      </c>
    </row>
    <row r="65" ht="26.1" customHeight="1" spans="2:8">
      <c r="B65" s="87">
        <v>7</v>
      </c>
      <c r="C65" s="86" t="s">
        <v>1942</v>
      </c>
      <c r="D65" s="86"/>
      <c r="E65" s="87">
        <v>23</v>
      </c>
      <c r="F65" s="86">
        <f>课表!AE327</f>
        <v>874</v>
      </c>
      <c r="G65" s="86"/>
      <c r="H65" s="97">
        <f t="shared" si="2"/>
        <v>1.05555555555556</v>
      </c>
    </row>
    <row r="66" ht="20.1" customHeight="1" spans="2:8">
      <c r="B66" s="87">
        <v>8</v>
      </c>
      <c r="C66" s="100" t="s">
        <v>1943</v>
      </c>
      <c r="D66" s="101"/>
      <c r="E66" s="87">
        <v>1</v>
      </c>
      <c r="F66" s="102">
        <f>课表!AE274</f>
        <v>6</v>
      </c>
      <c r="G66" s="103"/>
      <c r="H66" s="97">
        <f t="shared" si="2"/>
        <v>0.166666666666667</v>
      </c>
    </row>
    <row r="67" ht="20.1" customHeight="1" spans="2:9">
      <c r="B67" s="87">
        <v>9</v>
      </c>
      <c r="C67" s="100" t="s">
        <v>1944</v>
      </c>
      <c r="D67" s="101"/>
      <c r="E67" s="87">
        <v>16</v>
      </c>
      <c r="F67" s="86">
        <f>课表!AE343</f>
        <v>298</v>
      </c>
      <c r="G67" s="86"/>
      <c r="H67" s="104">
        <f>F67/E67</f>
        <v>18.625</v>
      </c>
      <c r="I67" s="80" t="s">
        <v>1945</v>
      </c>
    </row>
    <row r="68" ht="20.1" customHeight="1" spans="2:8">
      <c r="B68" s="51" t="s">
        <v>1905</v>
      </c>
      <c r="C68" s="60"/>
      <c r="D68" s="60"/>
      <c r="E68" s="60">
        <f>SUM(E60:E66)</f>
        <v>109</v>
      </c>
      <c r="F68" s="60">
        <f>SUM(F60:G67)</f>
        <v>4062</v>
      </c>
      <c r="G68" s="60"/>
      <c r="H68" s="105"/>
    </row>
    <row r="70" spans="2:2">
      <c r="B70" s="80"/>
    </row>
  </sheetData>
  <mergeCells count="43">
    <mergeCell ref="A1:I1"/>
    <mergeCell ref="A2:C2"/>
    <mergeCell ref="A3:B3"/>
    <mergeCell ref="D3:G3"/>
    <mergeCell ref="C4:D4"/>
    <mergeCell ref="B15:C15"/>
    <mergeCell ref="F18:G18"/>
    <mergeCell ref="C34:D34"/>
    <mergeCell ref="D42:E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B53:D53"/>
    <mergeCell ref="B54:G54"/>
    <mergeCell ref="A57:I57"/>
    <mergeCell ref="B58:H58"/>
    <mergeCell ref="C59:D59"/>
    <mergeCell ref="F59:G59"/>
    <mergeCell ref="C60:D60"/>
    <mergeCell ref="F60:G60"/>
    <mergeCell ref="C61:D61"/>
    <mergeCell ref="F61:G61"/>
    <mergeCell ref="C62:D62"/>
    <mergeCell ref="F62:G62"/>
    <mergeCell ref="C63:D63"/>
    <mergeCell ref="F63:G63"/>
    <mergeCell ref="C64:D64"/>
    <mergeCell ref="F64:G64"/>
    <mergeCell ref="C65:D65"/>
    <mergeCell ref="F65:G65"/>
    <mergeCell ref="C66:D66"/>
    <mergeCell ref="F66:G66"/>
    <mergeCell ref="C67:D67"/>
    <mergeCell ref="F67:G67"/>
    <mergeCell ref="B68:D68"/>
    <mergeCell ref="F68:G68"/>
  </mergeCells>
  <pageMargins left="0.39" right="0.39" top="0.75" bottom="0.75" header="0.31" footer="0.31"/>
  <pageSetup paperSize="9" orientation="portrait"/>
  <headerFooter>
    <oddFooter>&amp;C&amp;"宋体,常规"第&amp;"Arial,常规"&amp;P&amp;"宋体,常规"页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L11" sqref="L11"/>
    </sheetView>
  </sheetViews>
  <sheetFormatPr defaultColWidth="9.14285714285714" defaultRowHeight="12.75"/>
  <cols>
    <col min="1" max="1" width="7.71428571428571" customWidth="1"/>
    <col min="2" max="2" width="12.4285714285714" customWidth="1"/>
    <col min="3" max="3" width="32.1428571428571" customWidth="1"/>
    <col min="4" max="4" width="11.8571428571429" customWidth="1"/>
    <col min="5" max="5" width="11.8571428571429" style="40" customWidth="1"/>
    <col min="6" max="6" width="10.2857142857143" customWidth="1"/>
    <col min="7" max="7" width="12.2857142857143" style="40" customWidth="1"/>
    <col min="8" max="8" width="10.2857142857143" customWidth="1"/>
    <col min="9" max="9" width="12.4285714285714" style="40" customWidth="1"/>
  </cols>
  <sheetData>
    <row r="1" ht="39" customHeight="1" spans="1:10">
      <c r="A1" s="41" t="s">
        <v>1946</v>
      </c>
      <c r="B1" s="41"/>
      <c r="C1" s="41"/>
      <c r="D1" s="41"/>
      <c r="E1" s="41"/>
      <c r="F1" s="41"/>
      <c r="G1" s="41"/>
      <c r="H1" s="41"/>
      <c r="I1" s="41"/>
      <c r="J1" s="41"/>
    </row>
    <row r="2" s="39" customFormat="1" ht="20.1" customHeight="1" spans="1:10">
      <c r="A2" s="42" t="s">
        <v>1900</v>
      </c>
      <c r="B2" s="42" t="s">
        <v>1947</v>
      </c>
      <c r="C2" s="42" t="s">
        <v>1948</v>
      </c>
      <c r="D2" s="43" t="s">
        <v>1949</v>
      </c>
      <c r="E2" s="44"/>
      <c r="F2" s="43" t="s">
        <v>1898</v>
      </c>
      <c r="G2" s="44"/>
      <c r="H2" s="43" t="s">
        <v>1950</v>
      </c>
      <c r="I2" s="44"/>
      <c r="J2" s="43" t="s">
        <v>1905</v>
      </c>
    </row>
    <row r="3" s="39" customFormat="1" ht="20.1" customHeight="1" spans="1:10">
      <c r="A3" s="45"/>
      <c r="B3" s="45"/>
      <c r="C3" s="45"/>
      <c r="D3" s="43" t="s">
        <v>2</v>
      </c>
      <c r="E3" s="46" t="s">
        <v>1951</v>
      </c>
      <c r="F3" s="43" t="s">
        <v>2</v>
      </c>
      <c r="G3" s="46" t="s">
        <v>1951</v>
      </c>
      <c r="H3" s="43" t="s">
        <v>2</v>
      </c>
      <c r="I3" s="46" t="s">
        <v>1951</v>
      </c>
      <c r="J3" s="43" t="s">
        <v>2</v>
      </c>
    </row>
    <row r="4" s="39" customFormat="1" ht="20.1" customHeight="1" outlineLevel="2" spans="1:10">
      <c r="A4" s="47">
        <v>1</v>
      </c>
      <c r="B4" s="48" t="s">
        <v>1526</v>
      </c>
      <c r="C4" s="47" t="s">
        <v>1952</v>
      </c>
      <c r="D4" s="47">
        <f>COUNTIFS(教师周课时量统计!$E$3:$E$320,C4,教师周课时量统计!$D$3:$D$320,"专职")</f>
        <v>9</v>
      </c>
      <c r="E4" s="49">
        <f>(SUMIFS(教师周课时量统计!$N$3:$N$320,教师周课时量统计!$E$3:$E$320,C4,教师周课时量统计!$D$3:$D$320,"专职"))/D4</f>
        <v>11.1111111111111</v>
      </c>
      <c r="F4" s="47">
        <f>COUNTIFS(教师周课时量统计!$E$3:$E$320,C4,教师周课时量统计!$D$3:$D$320,"兼职")</f>
        <v>5</v>
      </c>
      <c r="G4" s="49">
        <f>(SUMIFS(教师周课时量统计!$N$3:$N$320,教师周课时量统计!$E$3:$E$320,C4,教师周课时量统计!$D$3:$D$320,"兼职"))/F4</f>
        <v>6.4</v>
      </c>
      <c r="H4" s="47">
        <f>COUNTIFS(教师周课时量统计!$E$3:$E$320,C4,教师周课时量统计!$D$3:$D$320,"外聘")</f>
        <v>0</v>
      </c>
      <c r="I4" s="49">
        <v>0</v>
      </c>
      <c r="J4" s="47">
        <f>SUM(D4,F4,H4)</f>
        <v>14</v>
      </c>
    </row>
    <row r="5" s="39" customFormat="1" ht="20.1" customHeight="1" outlineLevel="2" spans="1:10">
      <c r="A5" s="47">
        <v>2</v>
      </c>
      <c r="B5" s="48" t="s">
        <v>1526</v>
      </c>
      <c r="C5" s="47" t="s">
        <v>1953</v>
      </c>
      <c r="D5" s="47">
        <f>COUNTIFS(教师周课时量统计!$E$3:$E$320,C5,教师周课时量统计!$D$3:$D$320,"专职")</f>
        <v>6</v>
      </c>
      <c r="E5" s="49">
        <f>(SUMIFS(教师周课时量统计!$N$3:$N$320,教师周课时量统计!$E$3:$E$320,C5,教师周课时量统计!$D$3:$D$320,"专职"))/D5</f>
        <v>12</v>
      </c>
      <c r="F5" s="47">
        <f>COUNTIFS(教师周课时量统计!$E$3:$E$320,C5,教师周课时量统计!$D$3:$D$320,"兼职")</f>
        <v>2</v>
      </c>
      <c r="G5" s="49">
        <f>(SUMIFS(教师周课时量统计!$N$3:$N$320,教师周课时量统计!$E$3:$E$320,C5,教师周课时量统计!$D$3:$D$320,"兼职"))/F5</f>
        <v>5</v>
      </c>
      <c r="H5" s="47">
        <f>COUNTIFS(教师周课时量统计!$E$3:$E$320,C5,教师周课时量统计!$D$3:$D$320,"外聘")</f>
        <v>0</v>
      </c>
      <c r="I5" s="49">
        <v>0</v>
      </c>
      <c r="J5" s="47">
        <f>SUM(D5,F5,H5)</f>
        <v>8</v>
      </c>
    </row>
    <row r="6" s="39" customFormat="1" ht="20.1" customHeight="1" outlineLevel="1" spans="1:10">
      <c r="A6" s="47"/>
      <c r="B6" s="43" t="s">
        <v>1954</v>
      </c>
      <c r="C6" s="44"/>
      <c r="D6" s="44">
        <f>SUBTOTAL(9,D4:D5)</f>
        <v>15</v>
      </c>
      <c r="E6" s="50"/>
      <c r="F6" s="44">
        <f>SUBTOTAL(9,F4:F5)</f>
        <v>7</v>
      </c>
      <c r="G6" s="50"/>
      <c r="H6" s="44">
        <f>SUBTOTAL(9,H4:H5)</f>
        <v>0</v>
      </c>
      <c r="I6" s="50"/>
      <c r="J6" s="44">
        <f>SUBTOTAL(9,J4:J5)</f>
        <v>22</v>
      </c>
    </row>
    <row r="7" s="39" customFormat="1" ht="20.1" customHeight="1" outlineLevel="2" spans="1:10">
      <c r="A7" s="47">
        <v>3</v>
      </c>
      <c r="B7" s="48" t="s">
        <v>1908</v>
      </c>
      <c r="C7" s="47" t="s">
        <v>1955</v>
      </c>
      <c r="D7" s="47">
        <f>COUNTIFS(教师周课时量统计!$E$3:$E$320,C7,教师周课时量统计!$D$3:$D$320,"专职")</f>
        <v>4</v>
      </c>
      <c r="E7" s="49">
        <f>(SUMIFS(教师周课时量统计!$N$3:$N$320,教师周课时量统计!$E$3:$E$320,C7,教师周课时量统计!$D$3:$D$320,"专职"))/D7</f>
        <v>16.5</v>
      </c>
      <c r="F7" s="47">
        <f>COUNTIFS(教师周课时量统计!$E$3:$E$320,C7,教师周课时量统计!$D$3:$D$320,"兼职")</f>
        <v>3</v>
      </c>
      <c r="G7" s="49">
        <f>(SUMIFS(教师周课时量统计!$N$3:$N$320,教师周课时量统计!$E$3:$E$320,C7,教师周课时量统计!$D$3:$D$320,"兼职"))/F7</f>
        <v>5.33333333333333</v>
      </c>
      <c r="H7" s="47">
        <f>COUNTIFS(教师周课时量统计!$E$3:$E$320,C7,教师周课时量统计!$D$3:$D$320,"外聘")</f>
        <v>1</v>
      </c>
      <c r="I7" s="49">
        <f>(SUMIFS(教师周课时量统计!$N$3:$N$320,教师周课时量统计!$E$3:$E$320,C7,教师周课时量统计!$D$3:$D$320,"外聘"))/H7</f>
        <v>12</v>
      </c>
      <c r="J7" s="47">
        <f>SUM(D7,F7,H7)</f>
        <v>8</v>
      </c>
    </row>
    <row r="8" s="39" customFormat="1" ht="20.1" customHeight="1" outlineLevel="2" spans="1:10">
      <c r="A8" s="47">
        <v>4</v>
      </c>
      <c r="B8" s="51" t="s">
        <v>1908</v>
      </c>
      <c r="C8" s="47" t="s">
        <v>1956</v>
      </c>
      <c r="D8" s="47">
        <f>COUNTIFS(教师周课时量统计!$E$3:$E$320,C8,教师周课时量统计!$D$3:$D$320,"专职")</f>
        <v>10</v>
      </c>
      <c r="E8" s="49">
        <f>(SUMIFS(教师周课时量统计!$N$3:$N$320,教师周课时量统计!$E$3:$E$320,C8,教师周课时量统计!$D$3:$D$320,"专职"))/D8</f>
        <v>14</v>
      </c>
      <c r="F8" s="47">
        <f>COUNTIFS(教师周课时量统计!$E$3:$E$320,C8,教师周课时量统计!$D$3:$D$320,"兼职")</f>
        <v>6</v>
      </c>
      <c r="G8" s="49">
        <f>(SUMIFS(教师周课时量统计!$N$3:$N$320,教师周课时量统计!$E$3:$E$320,C8,教师周课时量统计!$D$3:$D$320,"兼职"))/F8</f>
        <v>8.66666666666667</v>
      </c>
      <c r="H8" s="47">
        <f>COUNTIFS(教师周课时量统计!$E$3:$E$320,C8,教师周课时量统计!$D$3:$D$320,"外聘")</f>
        <v>8</v>
      </c>
      <c r="I8" s="49">
        <f>(SUMIFS(教师周课时量统计!$N$3:$N$320,教师周课时量统计!$E$3:$E$320,C8,教师周课时量统计!$D$3:$D$320,"外聘"))/H8</f>
        <v>9.5</v>
      </c>
      <c r="J8" s="47">
        <f>SUM(D8,F8,H8)</f>
        <v>24</v>
      </c>
    </row>
    <row r="9" s="39" customFormat="1" ht="20.1" customHeight="1" outlineLevel="1" spans="1:10">
      <c r="A9" s="47"/>
      <c r="B9" s="52" t="s">
        <v>1957</v>
      </c>
      <c r="C9" s="44"/>
      <c r="D9" s="44">
        <f>SUBTOTAL(9,D7:D8)</f>
        <v>14</v>
      </c>
      <c r="E9" s="50"/>
      <c r="F9" s="44">
        <f>SUBTOTAL(9,F7:F8)</f>
        <v>9</v>
      </c>
      <c r="G9" s="50"/>
      <c r="H9" s="44">
        <f>SUBTOTAL(9,H7:H8)</f>
        <v>9</v>
      </c>
      <c r="I9" s="50"/>
      <c r="J9" s="44">
        <f>SUBTOTAL(9,J7:J8)</f>
        <v>32</v>
      </c>
    </row>
    <row r="10" s="39" customFormat="1" ht="20.1" customHeight="1" outlineLevel="2" spans="1:10">
      <c r="A10" s="47">
        <v>5</v>
      </c>
      <c r="B10" s="48" t="s">
        <v>1537</v>
      </c>
      <c r="C10" s="47" t="s">
        <v>1958</v>
      </c>
      <c r="D10" s="47">
        <f>COUNTIFS(教师周课时量统计!$E$3:$E$320,C10,教师周课时量统计!$D$3:$D$320,"专职")</f>
        <v>13</v>
      </c>
      <c r="E10" s="49">
        <f>(SUMIFS(教师周课时量统计!$N$3:$N$320,教师周课时量统计!$E$3:$E$320,C10,教师周课时量统计!$D$3:$D$320,"专职"))/D10</f>
        <v>9.53846153846154</v>
      </c>
      <c r="F10" s="47">
        <f>COUNTIFS(教师周课时量统计!$E$3:$E$320,C10,教师周课时量统计!$D$3:$D$320,"兼职")</f>
        <v>1</v>
      </c>
      <c r="G10" s="49">
        <f>(SUMIFS(教师周课时量统计!$N$3:$N$320,教师周课时量统计!$E$3:$E$320,C10,教师周课时量统计!$D$3:$D$320,"兼职"))/F10</f>
        <v>8</v>
      </c>
      <c r="H10" s="47">
        <f>COUNTIFS(教师周课时量统计!$E$3:$E$320,C10,教师周课时量统计!$D$3:$D$320,"外聘")</f>
        <v>0</v>
      </c>
      <c r="I10" s="49">
        <v>0</v>
      </c>
      <c r="J10" s="47">
        <f t="shared" ref="J10:J15" si="0">SUM(D10,F10,H10)</f>
        <v>14</v>
      </c>
    </row>
    <row r="11" s="39" customFormat="1" ht="20.1" customHeight="1" outlineLevel="2" spans="1:10">
      <c r="A11" s="47">
        <v>6</v>
      </c>
      <c r="B11" s="48" t="s">
        <v>1537</v>
      </c>
      <c r="C11" s="47" t="s">
        <v>1959</v>
      </c>
      <c r="D11" s="47">
        <f>COUNTIFS(教师周课时量统计!$E$3:$E$320,C11,教师周课时量统计!$D$3:$D$320,"专职")</f>
        <v>9</v>
      </c>
      <c r="E11" s="49">
        <f>(SUMIFS(教师周课时量统计!$N$3:$N$320,教师周课时量统计!$E$3:$E$320,C11,教师周课时量统计!$D$3:$D$320,"专职"))/D11</f>
        <v>14.8888888888889</v>
      </c>
      <c r="F11" s="47">
        <f>COUNTIFS(教师周课时量统计!$E$3:$E$320,C11,教师周课时量统计!$D$3:$D$320,"兼职")</f>
        <v>5</v>
      </c>
      <c r="G11" s="49">
        <f>(SUMIFS(教师周课时量统计!$N$3:$N$320,教师周课时量统计!$E$3:$E$320,C11,教师周课时量统计!$D$3:$D$320,"兼职"))/F11</f>
        <v>10.4</v>
      </c>
      <c r="H11" s="47">
        <f>COUNTIFS(教师周课时量统计!$E$3:$E$320,C11,教师周课时量统计!$D$3:$D$320,"外聘")</f>
        <v>0</v>
      </c>
      <c r="I11" s="49">
        <v>0</v>
      </c>
      <c r="J11" s="47">
        <f t="shared" si="0"/>
        <v>14</v>
      </c>
    </row>
    <row r="12" s="39" customFormat="1" ht="20.1" customHeight="1" outlineLevel="1" spans="1:10">
      <c r="A12" s="47"/>
      <c r="B12" s="43" t="s">
        <v>1960</v>
      </c>
      <c r="C12" s="44"/>
      <c r="D12" s="44">
        <f>SUBTOTAL(9,D10:D11)</f>
        <v>22</v>
      </c>
      <c r="E12" s="50"/>
      <c r="F12" s="44">
        <f>SUBTOTAL(9,F10:F11)</f>
        <v>6</v>
      </c>
      <c r="G12" s="50"/>
      <c r="H12" s="44">
        <f>SUBTOTAL(9,H10:H11)</f>
        <v>0</v>
      </c>
      <c r="I12" s="50"/>
      <c r="J12" s="44">
        <f>SUBTOTAL(9,J10:J11)</f>
        <v>28</v>
      </c>
    </row>
    <row r="13" s="39" customFormat="1" ht="20.1" customHeight="1" outlineLevel="2" spans="1:10">
      <c r="A13" s="47">
        <v>7</v>
      </c>
      <c r="B13" s="48" t="s">
        <v>1911</v>
      </c>
      <c r="C13" s="47" t="s">
        <v>1961</v>
      </c>
      <c r="D13" s="47">
        <f>COUNTIFS(教师周课时量统计!$E$3:$E$320,C13,教师周课时量统计!$D$3:$D$320,"专职")</f>
        <v>7</v>
      </c>
      <c r="E13" s="49">
        <f>(SUMIFS(教师周课时量统计!$N$3:$N$320,教师周课时量统计!$E$3:$E$320,C13,教师周课时量统计!$D$3:$D$320,"专职"))/D13</f>
        <v>16.2857142857143</v>
      </c>
      <c r="F13" s="47">
        <f>COUNTIFS(教师周课时量统计!$E$3:$E$320,C13,教师周课时量统计!$D$3:$D$320,"兼职")</f>
        <v>1</v>
      </c>
      <c r="G13" s="49">
        <f>(SUMIFS(教师周课时量统计!$N$3:$N$320,教师周课时量统计!$E$3:$E$320,C13,教师周课时量统计!$D$3:$D$320,"兼职"))/F13</f>
        <v>8</v>
      </c>
      <c r="H13" s="47">
        <f>COUNTIFS(教师周课时量统计!$E$3:$E$320,C13,教师周课时量统计!$D$3:$D$320,"外聘")</f>
        <v>1</v>
      </c>
      <c r="I13" s="49">
        <f>(SUMIFS(教师周课时量统计!$N$3:$N$320,教师周课时量统计!$E$3:$E$320,C13,教师周课时量统计!$D$3:$D$320,"外聘"))/H13</f>
        <v>24</v>
      </c>
      <c r="J13" s="47">
        <f t="shared" si="0"/>
        <v>9</v>
      </c>
    </row>
    <row r="14" s="39" customFormat="1" ht="20.1" customHeight="1" outlineLevel="2" spans="1:10">
      <c r="A14" s="47">
        <v>8</v>
      </c>
      <c r="B14" s="48" t="s">
        <v>1911</v>
      </c>
      <c r="C14" s="47" t="s">
        <v>1962</v>
      </c>
      <c r="D14" s="47">
        <f>COUNTIFS(教师周课时量统计!$E$3:$E$320,C14,教师周课时量统计!$D$3:$D$320,"专职")</f>
        <v>5</v>
      </c>
      <c r="E14" s="49">
        <f>(SUMIFS(教师周课时量统计!$N$3:$N$320,教师周课时量统计!$E$3:$E$320,C14,教师周课时量统计!$D$3:$D$320,"专职"))/D14</f>
        <v>12.8</v>
      </c>
      <c r="F14" s="47">
        <f>COUNTIFS(教师周课时量统计!$E$3:$E$320,C14,教师周课时量统计!$D$3:$D$320,"兼职")</f>
        <v>1</v>
      </c>
      <c r="G14" s="49">
        <f>(SUMIFS(教师周课时量统计!$N$3:$N$320,教师周课时量统计!$E$3:$E$320,C14,教师周课时量统计!$D$3:$D$320,"兼职"))/F14</f>
        <v>8</v>
      </c>
      <c r="H14" s="47">
        <f>COUNTIFS(教师周课时量统计!$E$3:$E$320,C14,教师周课时量统计!$D$3:$D$320,"外聘")</f>
        <v>1</v>
      </c>
      <c r="I14" s="49">
        <f>(SUMIFS(教师周课时量统计!$N$3:$N$320,教师周课时量统计!$E$3:$E$320,C14,教师周课时量统计!$D$3:$D$320,"外聘"))/H14</f>
        <v>20</v>
      </c>
      <c r="J14" s="47">
        <f t="shared" si="0"/>
        <v>7</v>
      </c>
    </row>
    <row r="15" s="39" customFormat="1" ht="20.1" customHeight="1" outlineLevel="2" spans="1:10">
      <c r="A15" s="47">
        <v>9</v>
      </c>
      <c r="B15" s="48" t="s">
        <v>1911</v>
      </c>
      <c r="C15" s="51" t="s">
        <v>1963</v>
      </c>
      <c r="D15" s="47">
        <f>COUNTIFS(教师周课时量统计!$E$3:$E$320,C15,教师周课时量统计!$D$3:$D$320,"专职")</f>
        <v>4</v>
      </c>
      <c r="E15" s="49">
        <f>(SUMIFS(教师周课时量统计!$N$3:$N$320,教师周课时量统计!$E$3:$E$320,C15,教师周课时量统计!$D$3:$D$320,"专职"))/D15</f>
        <v>15.5</v>
      </c>
      <c r="F15" s="47">
        <f>COUNTIFS(教师周课时量统计!$E$3:$E$320,C15,教师周课时量统计!$D$3:$D$320,"兼职")</f>
        <v>1</v>
      </c>
      <c r="G15" s="49">
        <f>(SUMIFS(教师周课时量统计!$N$3:$N$320,教师周课时量统计!$E$3:$E$320,C15,教师周课时量统计!$D$3:$D$320,"兼职"))/F15</f>
        <v>16</v>
      </c>
      <c r="H15" s="47">
        <f>COUNTIFS(教师周课时量统计!$E$3:$E$320,C15,教师周课时量统计!$D$3:$D$320,"外聘")</f>
        <v>1</v>
      </c>
      <c r="I15" s="49">
        <f>(SUMIFS(教师周课时量统计!$N$3:$N$320,教师周课时量统计!$E$3:$E$320,C15,教师周课时量统计!$D$3:$D$320,"外聘"))/H15</f>
        <v>8</v>
      </c>
      <c r="J15" s="47">
        <f t="shared" si="0"/>
        <v>6</v>
      </c>
    </row>
    <row r="16" s="39" customFormat="1" ht="20.1" customHeight="1" outlineLevel="1" spans="1:10">
      <c r="A16" s="47"/>
      <c r="B16" s="43" t="s">
        <v>1964</v>
      </c>
      <c r="C16" s="52"/>
      <c r="D16" s="44">
        <f>SUBTOTAL(9,D13:D15)</f>
        <v>16</v>
      </c>
      <c r="E16" s="50"/>
      <c r="F16" s="44">
        <f>SUBTOTAL(9,F13:F15)</f>
        <v>3</v>
      </c>
      <c r="G16" s="50"/>
      <c r="H16" s="44">
        <f>SUBTOTAL(9,H13:H15)</f>
        <v>3</v>
      </c>
      <c r="I16" s="50"/>
      <c r="J16" s="44">
        <f>SUBTOTAL(9,J13:J15)</f>
        <v>22</v>
      </c>
    </row>
    <row r="17" s="39" customFormat="1" ht="20.1" customHeight="1" outlineLevel="2" spans="1:10">
      <c r="A17" s="47">
        <v>10</v>
      </c>
      <c r="B17" s="48" t="s">
        <v>1487</v>
      </c>
      <c r="C17" s="47" t="s">
        <v>1965</v>
      </c>
      <c r="D17" s="47">
        <f>COUNTIFS(教师周课时量统计!$E$3:$E$320,C17,教师周课时量统计!$D$3:$D$320,"专职")</f>
        <v>4</v>
      </c>
      <c r="E17" s="49">
        <f>(SUMIFS(教师周课时量统计!$N$3:$N$320,教师周课时量统计!$E$3:$E$320,C17,教师周课时量统计!$D$3:$D$320,"专职"))/D17</f>
        <v>9</v>
      </c>
      <c r="F17" s="47">
        <f>COUNTIFS(教师周课时量统计!$E$3:$E$320,C17,教师周课时量统计!$D$3:$D$320,"兼职")</f>
        <v>1</v>
      </c>
      <c r="G17" s="49">
        <f>(SUMIFS(教师周课时量统计!$N$3:$N$320,教师周课时量统计!$E$3:$E$320,C17,教师周课时量统计!$D$3:$D$320,"兼职"))/F17</f>
        <v>10</v>
      </c>
      <c r="H17" s="47">
        <f>COUNTIFS(教师周课时量统计!$E$3:$E$320,C17,教师周课时量统计!$D$3:$D$320,"外聘")</f>
        <v>0</v>
      </c>
      <c r="I17" s="49">
        <v>0</v>
      </c>
      <c r="J17" s="47">
        <f t="shared" ref="J17:J24" si="1">SUM(D17,F17,H17)</f>
        <v>5</v>
      </c>
    </row>
    <row r="18" s="39" customFormat="1" ht="20.1" customHeight="1" outlineLevel="2" spans="1:10">
      <c r="A18" s="47">
        <v>11</v>
      </c>
      <c r="B18" s="48" t="s">
        <v>1487</v>
      </c>
      <c r="C18" s="47" t="s">
        <v>1966</v>
      </c>
      <c r="D18" s="47">
        <f>COUNTIFS(教师周课时量统计!$E$3:$E$320,C18,教师周课时量统计!$D$3:$D$320,"专职")</f>
        <v>15</v>
      </c>
      <c r="E18" s="49">
        <f>(SUMIFS(教师周课时量统计!$N$3:$N$320,教师周课时量统计!$E$3:$E$320,C18,教师周课时量统计!$D$3:$D$320,"专职"))/D18</f>
        <v>11.4666666666667</v>
      </c>
      <c r="F18" s="47">
        <f>COUNTIFS(教师周课时量统计!$E$3:$E$320,C18,教师周课时量统计!$D$3:$D$320,"兼职")</f>
        <v>2</v>
      </c>
      <c r="G18" s="49">
        <f>(SUMIFS(教师周课时量统计!$N$3:$N$320,教师周课时量统计!$E$3:$E$320,C18,教师周课时量统计!$D$3:$D$320,"兼职"))/F18</f>
        <v>7</v>
      </c>
      <c r="H18" s="47">
        <f>COUNTIFS(教师周课时量统计!$E$3:$E$320,C18,教师周课时量统计!$D$3:$D$320,"外聘")</f>
        <v>0</v>
      </c>
      <c r="I18" s="49">
        <v>0</v>
      </c>
      <c r="J18" s="47">
        <f t="shared" si="1"/>
        <v>17</v>
      </c>
    </row>
    <row r="19" s="39" customFormat="1" ht="20.1" customHeight="1" outlineLevel="1" spans="1:10">
      <c r="A19" s="47"/>
      <c r="B19" s="43" t="s">
        <v>1967</v>
      </c>
      <c r="C19" s="44"/>
      <c r="D19" s="44">
        <f>SUBTOTAL(9,D17:D18)</f>
        <v>19</v>
      </c>
      <c r="E19" s="50"/>
      <c r="F19" s="44">
        <f>SUBTOTAL(9,F17:F18)</f>
        <v>3</v>
      </c>
      <c r="G19" s="50"/>
      <c r="H19" s="44">
        <f>SUBTOTAL(9,H17:H18)</f>
        <v>0</v>
      </c>
      <c r="I19" s="50"/>
      <c r="J19" s="44">
        <f>SUBTOTAL(9,J17:J18)</f>
        <v>22</v>
      </c>
    </row>
    <row r="20" s="39" customFormat="1" ht="20.1" customHeight="1" outlineLevel="2" spans="1:10">
      <c r="A20" s="47">
        <v>12</v>
      </c>
      <c r="B20" s="48" t="s">
        <v>1907</v>
      </c>
      <c r="C20" s="47" t="s">
        <v>1968</v>
      </c>
      <c r="D20" s="47">
        <f>COUNTIFS(教师周课时量统计!$E$3:$E$320,C20,教师周课时量统计!$D$3:$D$320,"专职")</f>
        <v>9</v>
      </c>
      <c r="E20" s="49">
        <f>(SUMIFS(教师周课时量统计!$N$3:$N$320,教师周课时量统计!$E$3:$E$320,C20,教师周课时量统计!$D$3:$D$320,"专职"))/D20</f>
        <v>14</v>
      </c>
      <c r="F20" s="47">
        <f>COUNTIFS(教师周课时量统计!$E$3:$E$320,C20,教师周课时量统计!$D$3:$D$320,"兼职")</f>
        <v>1</v>
      </c>
      <c r="G20" s="49">
        <f>(SUMIFS(教师周课时量统计!$N$3:$N$320,教师周课时量统计!$E$3:$E$320,C20,教师周课时量统计!$D$3:$D$320,"兼职"))/F20</f>
        <v>4</v>
      </c>
      <c r="H20" s="47">
        <f>COUNTIFS(教师周课时量统计!$E$3:$E$320,C20,教师周课时量统计!$D$3:$D$320,"外聘")</f>
        <v>1</v>
      </c>
      <c r="I20" s="49">
        <f>(SUMIFS(教师周课时量统计!$N$3:$N$320,教师周课时量统计!$E$3:$E$320,C20,教师周课时量统计!$D$3:$D$320,"外聘"))/H20</f>
        <v>8</v>
      </c>
      <c r="J20" s="47">
        <f t="shared" si="1"/>
        <v>11</v>
      </c>
    </row>
    <row r="21" s="39" customFormat="1" ht="20.1" customHeight="1" outlineLevel="2" spans="1:10">
      <c r="A21" s="47">
        <v>13</v>
      </c>
      <c r="B21" s="48" t="s">
        <v>1907</v>
      </c>
      <c r="C21" s="47" t="s">
        <v>1969</v>
      </c>
      <c r="D21" s="47">
        <f>COUNTIFS(教师周课时量统计!$E$3:$E$320,C21,教师周课时量统计!$D$3:$D$320,"专职")</f>
        <v>9</v>
      </c>
      <c r="E21" s="49">
        <f>(SUMIFS(教师周课时量统计!$N$3:$N$320,教师周课时量统计!$E$3:$E$320,C21,教师周课时量统计!$D$3:$D$320,"专职"))/D21</f>
        <v>21.1111111111111</v>
      </c>
      <c r="F21" s="47">
        <f>COUNTIFS(教师周课时量统计!$E$3:$E$320,C21,教师周课时量统计!$D$3:$D$320,"兼职")</f>
        <v>7</v>
      </c>
      <c r="G21" s="49">
        <f>(SUMIFS(教师周课时量统计!$N$3:$N$320,教师周课时量统计!$E$3:$E$320,C21,教师周课时量统计!$D$3:$D$320,"兼职"))/F21</f>
        <v>11.7142857142857</v>
      </c>
      <c r="H21" s="47">
        <f>COUNTIFS(教师周课时量统计!$E$3:$E$320,C21,教师周课时量统计!$D$3:$D$320,"外聘")</f>
        <v>1</v>
      </c>
      <c r="I21" s="49">
        <f>(SUMIFS(教师周课时量统计!$N$3:$N$320,教师周课时量统计!$E$3:$E$320,C21,教师周课时量统计!$D$3:$D$320,"外聘"))/H21</f>
        <v>8</v>
      </c>
      <c r="J21" s="47">
        <f t="shared" si="1"/>
        <v>17</v>
      </c>
    </row>
    <row r="22" s="39" customFormat="1" ht="20.1" customHeight="1" outlineLevel="2" spans="1:10">
      <c r="A22" s="47">
        <v>14</v>
      </c>
      <c r="B22" s="48" t="s">
        <v>1907</v>
      </c>
      <c r="C22" s="47" t="s">
        <v>1970</v>
      </c>
      <c r="D22" s="47">
        <f>COUNTIFS(教师周课时量统计!$E$3:$E$320,C22,教师周课时量统计!$D$3:$D$320,"专职")</f>
        <v>4</v>
      </c>
      <c r="E22" s="49">
        <f>(SUMIFS(教师周课时量统计!$N$3:$N$320,教师周课时量统计!$E$3:$E$320,C22,教师周课时量统计!$D$3:$D$320,"专职"))/D22</f>
        <v>17.5</v>
      </c>
      <c r="F22" s="47">
        <f>COUNTIFS(教师周课时量统计!$E$3:$E$320,C22,教师周课时量统计!$D$3:$D$320,"兼职")</f>
        <v>3</v>
      </c>
      <c r="G22" s="49">
        <v>0</v>
      </c>
      <c r="H22" s="47">
        <f>COUNTIFS(教师周课时量统计!$E$3:$E$320,C22,教师周课时量统计!$D$3:$D$320,"外聘")</f>
        <v>0</v>
      </c>
      <c r="I22" s="49">
        <v>0</v>
      </c>
      <c r="J22" s="47">
        <f t="shared" si="1"/>
        <v>7</v>
      </c>
    </row>
    <row r="23" s="39" customFormat="1" ht="20.1" customHeight="1" outlineLevel="2" spans="1:10">
      <c r="A23" s="47">
        <v>15</v>
      </c>
      <c r="B23" s="48" t="s">
        <v>1907</v>
      </c>
      <c r="C23" s="47" t="s">
        <v>1971</v>
      </c>
      <c r="D23" s="47">
        <f>COUNTIFS(教师周课时量统计!$E$3:$E$320,C23,教师周课时量统计!$D$3:$D$320,"专职")</f>
        <v>8</v>
      </c>
      <c r="E23" s="49">
        <f>(SUMIFS(教师周课时量统计!$N$3:$N$320,教师周课时量统计!$E$3:$E$320,C23,教师周课时量统计!$D$3:$D$320,"专职"))/D23</f>
        <v>22.5</v>
      </c>
      <c r="F23" s="47">
        <f>COUNTIFS(教师周课时量统计!$E$3:$E$320,C23,教师周课时量统计!$D$3:$D$320,"兼职")</f>
        <v>5</v>
      </c>
      <c r="G23" s="49">
        <f>(SUMIFS(教师周课时量统计!$N$3:$N$320,教师周课时量统计!$E$3:$E$320,C23,教师周课时量统计!$D$3:$D$320,"兼职"))/F23</f>
        <v>9.2</v>
      </c>
      <c r="H23" s="47">
        <f>COUNTIFS(教师周课时量统计!$E$3:$E$320,C23,教师周课时量统计!$D$3:$D$320,"外聘")</f>
        <v>3</v>
      </c>
      <c r="I23" s="49">
        <f>(SUMIFS(教师周课时量统计!$N$3:$N$320,教师周课时量统计!$E$3:$E$320,C23,教师周课时量统计!$D$3:$D$320,"外聘"))/H23</f>
        <v>24</v>
      </c>
      <c r="J23" s="47">
        <f t="shared" si="1"/>
        <v>16</v>
      </c>
    </row>
    <row r="24" s="39" customFormat="1" ht="20.1" customHeight="1" outlineLevel="2" spans="1:10">
      <c r="A24" s="47">
        <v>16</v>
      </c>
      <c r="B24" s="48" t="s">
        <v>1907</v>
      </c>
      <c r="C24" s="47" t="s">
        <v>1972</v>
      </c>
      <c r="D24" s="47">
        <f>COUNTIFS(教师周课时量统计!$E$3:$E$320,C24,教师周课时量统计!$D$3:$D$320,"专职")</f>
        <v>11</v>
      </c>
      <c r="E24" s="49">
        <f>(SUMIFS(教师周课时量统计!$N$3:$N$320,教师周课时量统计!$E$3:$E$320,C24,教师周课时量统计!$D$3:$D$320,"专职"))/D24</f>
        <v>16</v>
      </c>
      <c r="F24" s="47">
        <f>COUNTIFS(教师周课时量统计!$E$3:$E$320,C24,教师周课时量统计!$D$3:$D$320,"兼职")</f>
        <v>1</v>
      </c>
      <c r="G24" s="49">
        <f>(SUMIFS(教师周课时量统计!$N$3:$N$320,教师周课时量统计!$E$3:$E$320,C24,教师周课时量统计!$D$3:$D$320,"兼职"))/F24</f>
        <v>4</v>
      </c>
      <c r="H24" s="47">
        <f>COUNTIFS(教师周课时量统计!$E$3:$E$320,C24,教师周课时量统计!$D$3:$D$320,"外聘")</f>
        <v>5</v>
      </c>
      <c r="I24" s="49">
        <f>(SUMIFS(教师周课时量统计!$N$3:$N$320,教师周课时量统计!$E$3:$E$320,C24,教师周课时量统计!$D$3:$D$320,"外聘"))/H24</f>
        <v>14.4</v>
      </c>
      <c r="J24" s="47">
        <f t="shared" si="1"/>
        <v>17</v>
      </c>
    </row>
    <row r="25" s="39" customFormat="1" ht="20.1" customHeight="1" outlineLevel="1" spans="1:10">
      <c r="A25" s="47"/>
      <c r="B25" s="43" t="s">
        <v>1973</v>
      </c>
      <c r="C25" s="44"/>
      <c r="D25" s="44">
        <f>SUBTOTAL(9,D20:D24)</f>
        <v>41</v>
      </c>
      <c r="E25" s="50"/>
      <c r="F25" s="44">
        <f>SUBTOTAL(9,F20:F24)</f>
        <v>17</v>
      </c>
      <c r="G25" s="50"/>
      <c r="H25" s="44">
        <f>SUBTOTAL(9,H20:H24)</f>
        <v>10</v>
      </c>
      <c r="I25" s="50"/>
      <c r="J25" s="44">
        <f>SUBTOTAL(9,J20:J24)</f>
        <v>68</v>
      </c>
    </row>
    <row r="26" s="39" customFormat="1" ht="20.1" customHeight="1" outlineLevel="2" spans="1:10">
      <c r="A26" s="47">
        <v>17</v>
      </c>
      <c r="B26" s="48" t="s">
        <v>1906</v>
      </c>
      <c r="C26" s="47" t="s">
        <v>1974</v>
      </c>
      <c r="D26" s="47">
        <f>COUNTIFS(教师周课时量统计!$E$3:$E$320,C26,教师周课时量统计!$D$3:$D$320,"专职")</f>
        <v>13</v>
      </c>
      <c r="E26" s="49">
        <f>(SUMIFS(教师周课时量统计!$N$3:$N$320,教师周课时量统计!$E$3:$E$320,C26,教师周课时量统计!$D$3:$D$320,"专职"))/D26</f>
        <v>16.3076923076923</v>
      </c>
      <c r="F26" s="47">
        <f>COUNTIFS(教师周课时量统计!$E$3:$E$320,C26,教师周课时量统计!$D$3:$D$320,"兼职")</f>
        <v>6</v>
      </c>
      <c r="G26" s="49">
        <v>0</v>
      </c>
      <c r="H26" s="47">
        <f>COUNTIFS(教师周课时量统计!$E$3:$E$320,C26,教师周课时量统计!$D$3:$D$320,"外聘")</f>
        <v>2</v>
      </c>
      <c r="I26" s="49">
        <f>(SUMIFS(教师周课时量统计!$N$3:$N$320,教师周课时量统计!$E$3:$E$320,C26,教师周课时量统计!$D$3:$D$320,"外聘"))/H26</f>
        <v>16</v>
      </c>
      <c r="J26" s="47">
        <f>SUM(D26,F26,H26)</f>
        <v>21</v>
      </c>
    </row>
    <row r="27" s="39" customFormat="1" ht="20.1" customHeight="1" outlineLevel="2" spans="1:10">
      <c r="A27" s="47">
        <v>18</v>
      </c>
      <c r="B27" s="48" t="s">
        <v>1906</v>
      </c>
      <c r="C27" s="47" t="s">
        <v>1975</v>
      </c>
      <c r="D27" s="47">
        <f>COUNTIFS(教师周课时量统计!$E$3:$E$320,C27,教师周课时量统计!$D$3:$D$320,"专职")</f>
        <v>7</v>
      </c>
      <c r="E27" s="49">
        <f>(SUMIFS(教师周课时量统计!$N$3:$N$320,教师周课时量统计!$E$3:$E$320,C27,教师周课时量统计!$D$3:$D$320,"专职"))/D27</f>
        <v>11.4285714285714</v>
      </c>
      <c r="F27" s="47">
        <f>COUNTIFS(教师周课时量统计!$E$3:$E$320,C27,教师周课时量统计!$D$3:$D$320,"兼职")</f>
        <v>4</v>
      </c>
      <c r="G27" s="49">
        <f>(SUMIFS(教师周课时量统计!$N$3:$N$320,教师周课时量统计!$E$3:$E$320,C27,教师周课时量统计!$D$3:$D$320,"兼职"))/F27</f>
        <v>6.5</v>
      </c>
      <c r="H27" s="47">
        <f>COUNTIFS(教师周课时量统计!$E$3:$E$320,C27,教师周课时量统计!$D$3:$D$320,"外聘")</f>
        <v>3</v>
      </c>
      <c r="I27" s="49">
        <f>(SUMIFS(教师周课时量统计!$N$3:$N$320,教师周课时量统计!$E$3:$E$320,C27,教师周课时量统计!$D$3:$D$320,"外聘"))/H27</f>
        <v>11.3333333333333</v>
      </c>
      <c r="J27" s="47">
        <f>SUM(D27,F27,H27)</f>
        <v>14</v>
      </c>
    </row>
    <row r="28" s="39" customFormat="1" ht="20.1" customHeight="1" outlineLevel="2" spans="1:10">
      <c r="A28" s="47">
        <v>19</v>
      </c>
      <c r="B28" s="48" t="s">
        <v>1906</v>
      </c>
      <c r="C28" s="47" t="s">
        <v>1976</v>
      </c>
      <c r="D28" s="47">
        <f>COUNTIFS(教师周课时量统计!$E$3:$E$320,C28,教师周课时量统计!$D$3:$D$320,"专职")</f>
        <v>8</v>
      </c>
      <c r="E28" s="49">
        <f>(SUMIFS(教师周课时量统计!$N$3:$N$320,教师周课时量统计!$E$3:$E$320,C28,教师周课时量统计!$D$3:$D$320,"专职"))/D28</f>
        <v>11.75</v>
      </c>
      <c r="F28" s="47">
        <f>COUNTIFS(教师周课时量统计!$E$3:$E$320,C28,教师周课时量统计!$D$3:$D$320,"兼职")</f>
        <v>6</v>
      </c>
      <c r="G28" s="49">
        <f>(SUMIFS(教师周课时量统计!$N$3:$N$320,教师周课时量统计!$E$3:$E$320,C28,教师周课时量统计!$D$3:$D$320,"兼职"))/F28</f>
        <v>7.66666666666667</v>
      </c>
      <c r="H28" s="47">
        <f>COUNTIFS(教师周课时量统计!$E$3:$E$320,C28,教师周课时量统计!$D$3:$D$320,"外聘")</f>
        <v>0</v>
      </c>
      <c r="I28" s="49">
        <v>0</v>
      </c>
      <c r="J28" s="47">
        <f>SUM(D28,F28,H28)</f>
        <v>14</v>
      </c>
    </row>
    <row r="29" s="39" customFormat="1" ht="20.1" customHeight="1" outlineLevel="1" spans="1:10">
      <c r="A29" s="47"/>
      <c r="B29" s="43" t="s">
        <v>1977</v>
      </c>
      <c r="C29" s="44"/>
      <c r="D29" s="44">
        <f>SUBTOTAL(9,D26:D28)</f>
        <v>28</v>
      </c>
      <c r="E29" s="50"/>
      <c r="F29" s="44">
        <f>SUBTOTAL(9,F26:F28)</f>
        <v>16</v>
      </c>
      <c r="G29" s="50"/>
      <c r="H29" s="44">
        <f>SUBTOTAL(9,H26:H28)</f>
        <v>5</v>
      </c>
      <c r="I29" s="50"/>
      <c r="J29" s="44">
        <f>SUBTOTAL(9,J26:J28)</f>
        <v>49</v>
      </c>
    </row>
    <row r="30" s="39" customFormat="1" ht="20.1" customHeight="1" outlineLevel="2" spans="1:10">
      <c r="A30" s="47">
        <v>20</v>
      </c>
      <c r="B30" s="48" t="s">
        <v>1978</v>
      </c>
      <c r="C30" s="51" t="s">
        <v>1979</v>
      </c>
      <c r="D30" s="47">
        <f>COUNTIFS(教师周课时量统计!$E$3:$E$320,C30,教师周课时量统计!$D$3:$D$320,"专职")</f>
        <v>6</v>
      </c>
      <c r="E30" s="49">
        <f>(SUMIFS(教师周课时量统计!$N$3:$N$320,教师周课时量统计!$E$3:$E$320,C30,教师周课时量统计!$D$3:$D$320,"专职"))/D30</f>
        <v>13</v>
      </c>
      <c r="F30" s="47">
        <f>COUNTIFS(教师周课时量统计!$E$3:$E$320,C30,教师周课时量统计!$D$3:$D$320,"兼职")</f>
        <v>9</v>
      </c>
      <c r="G30" s="49">
        <f>(SUMIFS(教师周课时量统计!$N$3:$N$320,教师周课时量统计!$E$3:$E$320,C30,教师周课时量统计!$D$3:$D$320,"兼职"))/F30</f>
        <v>7.55555555555556</v>
      </c>
      <c r="H30" s="47">
        <f>COUNTIFS(教师周课时量统计!$E$3:$E$320,C30,教师周课时量统计!$D$3:$D$320,"外聘")</f>
        <v>0</v>
      </c>
      <c r="I30" s="49">
        <v>0</v>
      </c>
      <c r="J30" s="47">
        <f t="shared" ref="J30:J35" si="2">SUM(D30,F30,H30)</f>
        <v>15</v>
      </c>
    </row>
    <row r="31" s="39" customFormat="1" ht="20.1" customHeight="1" outlineLevel="2" spans="1:10">
      <c r="A31" s="47">
        <v>21</v>
      </c>
      <c r="B31" s="48" t="s">
        <v>1978</v>
      </c>
      <c r="C31" s="47" t="s">
        <v>1980</v>
      </c>
      <c r="D31" s="47">
        <f>COUNTIFS(教师周课时量统计!$E$3:$E$320,C31,教师周课时量统计!$D$3:$D$320,"专职")</f>
        <v>2</v>
      </c>
      <c r="E31" s="49">
        <f>(SUMIFS(教师周课时量统计!$N$3:$N$320,教师周课时量统计!$E$3:$E$320,C31,教师周课时量统计!$D$3:$D$320,"专职"))/D31</f>
        <v>12</v>
      </c>
      <c r="F31" s="47">
        <f>COUNTIFS(教师周课时量统计!$E$3:$E$320,C31,教师周课时量统计!$D$3:$D$320,"兼职")</f>
        <v>5</v>
      </c>
      <c r="G31" s="49">
        <f>(SUMIFS(教师周课时量统计!$N$3:$N$320,教师周课时量统计!$E$3:$E$320,C31,教师周课时量统计!$D$3:$D$320,"兼职"))/F31</f>
        <v>7.6</v>
      </c>
      <c r="H31" s="47">
        <f>COUNTIFS(教师周课时量统计!$E$3:$E$320,C31,教师周课时量统计!$D$3:$D$320,"外聘")</f>
        <v>0</v>
      </c>
      <c r="I31" s="49">
        <v>0</v>
      </c>
      <c r="J31" s="47">
        <f t="shared" si="2"/>
        <v>7</v>
      </c>
    </row>
    <row r="32" s="39" customFormat="1" ht="20.1" customHeight="1" outlineLevel="1" spans="1:10">
      <c r="A32" s="47"/>
      <c r="B32" s="43" t="s">
        <v>1981</v>
      </c>
      <c r="C32" s="44"/>
      <c r="D32" s="44">
        <f>SUBTOTAL(9,D30:D31)</f>
        <v>8</v>
      </c>
      <c r="E32" s="50"/>
      <c r="F32" s="44">
        <f>SUBTOTAL(9,F30:F31)</f>
        <v>14</v>
      </c>
      <c r="G32" s="50"/>
      <c r="H32" s="44">
        <f>SUBTOTAL(9,H30:H31)</f>
        <v>0</v>
      </c>
      <c r="I32" s="50"/>
      <c r="J32" s="44">
        <f>SUBTOTAL(9,J30:J31)</f>
        <v>22</v>
      </c>
    </row>
    <row r="33" s="39" customFormat="1" ht="20.1" customHeight="1" outlineLevel="2" spans="1:10">
      <c r="A33" s="47">
        <v>22</v>
      </c>
      <c r="B33" s="48" t="s">
        <v>1909</v>
      </c>
      <c r="C33" s="47" t="s">
        <v>1982</v>
      </c>
      <c r="D33" s="47">
        <f>COUNTIFS(教师周课时量统计!$E$3:$E$320,C33,教师周课时量统计!$D$3:$D$320,"专职")</f>
        <v>10</v>
      </c>
      <c r="E33" s="49">
        <f>(SUMIFS(教师周课时量统计!$N$3:$N$320,教师周课时量统计!$E$3:$E$320,C33,教师周课时量统计!$D$3:$D$320,"专职"))/D33</f>
        <v>16</v>
      </c>
      <c r="F33" s="47">
        <f>COUNTIFS(教师周课时量统计!$E$3:$E$320,C33,教师周课时量统计!$D$3:$D$320,"兼职")</f>
        <v>13</v>
      </c>
      <c r="G33" s="49">
        <f>(SUMIFS(教师周课时量统计!$N$3:$N$320,教师周课时量统计!$E$3:$E$320,C33,教师周课时量统计!$D$3:$D$320,"兼职"))/F33</f>
        <v>8.61538461538461</v>
      </c>
      <c r="H33" s="47">
        <f>COUNTIFS(教师周课时量统计!$E$3:$E$320,C33,教师周课时量统计!$D$3:$D$320,"外聘")</f>
        <v>5</v>
      </c>
      <c r="I33" s="49">
        <f>(SUMIFS(教师周课时量统计!$N$3:$N$320,教师周课时量统计!$E$3:$E$320,C33,教师周课时量统计!$D$3:$D$320,"外聘"))/H33</f>
        <v>16.8</v>
      </c>
      <c r="J33" s="47">
        <f t="shared" si="2"/>
        <v>28</v>
      </c>
    </row>
    <row r="34" s="39" customFormat="1" ht="20.1" customHeight="1" outlineLevel="2" spans="1:10">
      <c r="A34" s="47">
        <v>23</v>
      </c>
      <c r="B34" s="48" t="s">
        <v>1909</v>
      </c>
      <c r="C34" s="47" t="s">
        <v>1983</v>
      </c>
      <c r="D34" s="47">
        <f>COUNTIFS(教师周课时量统计!$E$3:$E$320,C34,教师周课时量统计!$D$3:$D$320,"专职")</f>
        <v>5</v>
      </c>
      <c r="E34" s="49">
        <f>(SUMIFS(教师周课时量统计!$N$3:$N$320,教师周课时量统计!$E$3:$E$320,C34,教师周课时量统计!$D$3:$D$320,"专职"))/D34</f>
        <v>10</v>
      </c>
      <c r="F34" s="47">
        <f>COUNTIFS(教师周课时量统计!$E$3:$E$320,C34,教师周课时量统计!$D$3:$D$320,"兼职")</f>
        <v>2</v>
      </c>
      <c r="G34" s="49">
        <f>(SUMIFS(教师周课时量统计!$N$3:$N$320,教师周课时量统计!$E$3:$E$320,C34,教师周课时量统计!$D$3:$D$320,"兼职"))/F34</f>
        <v>9</v>
      </c>
      <c r="H34" s="47">
        <f>COUNTIFS(教师周课时量统计!$E$3:$E$320,C34,教师周课时量统计!$D$3:$D$320,"外聘")</f>
        <v>2</v>
      </c>
      <c r="I34" s="49">
        <f>(SUMIFS(教师周课时量统计!$N$3:$N$320,教师周课时量统计!$E$3:$E$320,C34,教师周课时量统计!$D$3:$D$320,"外聘"))/H34</f>
        <v>10</v>
      </c>
      <c r="J34" s="47">
        <f t="shared" si="2"/>
        <v>9</v>
      </c>
    </row>
    <row r="35" s="39" customFormat="1" ht="20.1" customHeight="1" outlineLevel="2" spans="1:10">
      <c r="A35" s="47">
        <v>24</v>
      </c>
      <c r="B35" s="48" t="s">
        <v>1909</v>
      </c>
      <c r="C35" s="47" t="s">
        <v>1984</v>
      </c>
      <c r="D35" s="47">
        <f>COUNTIFS(教师周课时量统计!$E$3:$E$320,C35,教师周课时量统计!$D$3:$D$320,"专职")</f>
        <v>5</v>
      </c>
      <c r="E35" s="49">
        <f>(SUMIFS(教师周课时量统计!$N$3:$N$320,教师周课时量统计!$E$3:$E$320,C35,教师周课时量统计!$D$3:$D$320,"专职"))/D35</f>
        <v>17.2</v>
      </c>
      <c r="F35" s="47">
        <f>COUNTIFS(教师周课时量统计!$E$3:$E$320,C35,教师周课时量统计!$D$3:$D$320,"兼职")</f>
        <v>4</v>
      </c>
      <c r="G35" s="49">
        <f>(SUMIFS(教师周课时量统计!$N$3:$N$320,教师周课时量统计!$E$3:$E$320,C35,教师周课时量统计!$D$3:$D$320,"兼职"))/F35</f>
        <v>7</v>
      </c>
      <c r="H35" s="47">
        <f>COUNTIFS(教师周课时量统计!$E$3:$E$320,C35,教师周课时量统计!$D$3:$D$320,"外聘")</f>
        <v>7</v>
      </c>
      <c r="I35" s="49">
        <f>(SUMIFS(教师周课时量统计!$N$3:$N$320,教师周课时量统计!$E$3:$E$320,C35,教师周课时量统计!$D$3:$D$320,"外聘"))/H35</f>
        <v>14.5714285714286</v>
      </c>
      <c r="J35" s="47">
        <f t="shared" si="2"/>
        <v>16</v>
      </c>
    </row>
    <row r="36" s="39" customFormat="1" ht="20.1" customHeight="1" outlineLevel="1" spans="1:10">
      <c r="A36" s="47"/>
      <c r="B36" s="43" t="s">
        <v>1985</v>
      </c>
      <c r="C36" s="44"/>
      <c r="D36" s="44">
        <f>SUBTOTAL(9,D33:D35)</f>
        <v>20</v>
      </c>
      <c r="E36" s="50"/>
      <c r="F36" s="44">
        <f>SUBTOTAL(9,F33:F35)</f>
        <v>19</v>
      </c>
      <c r="G36" s="50"/>
      <c r="H36" s="44">
        <f>SUBTOTAL(9,H33:H35)</f>
        <v>14</v>
      </c>
      <c r="I36" s="50"/>
      <c r="J36" s="44">
        <f>SUBTOTAL(9,J33:J35)</f>
        <v>53</v>
      </c>
    </row>
    <row r="37" s="39" customFormat="1" ht="20.1" customHeight="1" spans="1:10">
      <c r="A37" s="47"/>
      <c r="B37" s="43" t="s">
        <v>1986</v>
      </c>
      <c r="C37" s="44"/>
      <c r="D37" s="44">
        <f>SUBTOTAL(9,D4:D35)</f>
        <v>183</v>
      </c>
      <c r="E37" s="50"/>
      <c r="F37" s="44">
        <f>SUBTOTAL(9,F4:F35)</f>
        <v>94</v>
      </c>
      <c r="G37" s="50"/>
      <c r="H37" s="44">
        <f>SUBTOTAL(9,H4:H35)</f>
        <v>41</v>
      </c>
      <c r="I37" s="50"/>
      <c r="J37" s="44">
        <f>SUBTOTAL(9,J4:J35)</f>
        <v>318</v>
      </c>
    </row>
  </sheetData>
  <mergeCells count="7">
    <mergeCell ref="A1:J1"/>
    <mergeCell ref="D2:E2"/>
    <mergeCell ref="F2:G2"/>
    <mergeCell ref="H2:I2"/>
    <mergeCell ref="A2:A3"/>
    <mergeCell ref="B2:B3"/>
    <mergeCell ref="C2:C3"/>
  </mergeCells>
  <pageMargins left="0.71" right="0.71" top="0.39" bottom="0.39" header="0.31" footer="0.31"/>
  <pageSetup paperSize="9" orientation="landscape" verticalDpi="300"/>
  <headerFooter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321"/>
  <sheetViews>
    <sheetView workbookViewId="0">
      <pane xSplit="1" ySplit="2" topLeftCell="B8" activePane="bottomRight" state="frozen"/>
      <selection/>
      <selection pane="topRight"/>
      <selection pane="bottomLeft"/>
      <selection pane="bottomRight" activeCell="F145" sqref="F145"/>
    </sheetView>
  </sheetViews>
  <sheetFormatPr defaultColWidth="9.14285714285714" defaultRowHeight="29.1" customHeight="1"/>
  <cols>
    <col min="1" max="1" width="11.8571428571429" style="26" customWidth="1"/>
    <col min="2" max="2" width="12.7142857142857" style="26" customWidth="1"/>
    <col min="3" max="3" width="14.5714285714286" style="26" customWidth="1"/>
    <col min="4" max="4" width="9.14285714285714" style="26"/>
    <col min="5" max="5" width="24.7142857142857" style="26" customWidth="1"/>
    <col min="6" max="6" width="9.14285714285714" style="26"/>
    <col min="7" max="7" width="8" style="27" customWidth="1"/>
    <col min="8" max="8" width="8.71428571428571" style="27" customWidth="1"/>
    <col min="9" max="9" width="9.14285714285714" style="27"/>
    <col min="10" max="10" width="8" style="27" customWidth="1"/>
    <col min="11" max="13" width="8.28571428571429" style="27" customWidth="1"/>
    <col min="14" max="14" width="10.2857142857143" style="27" customWidth="1"/>
    <col min="15" max="16" width="9.14285714285714" style="26"/>
    <col min="17" max="16384" width="9.14285714285714" style="25"/>
  </cols>
  <sheetData>
    <row r="1" ht="44" customHeight="1" spans="1:14">
      <c r="A1" s="28" t="s">
        <v>1987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4"/>
      <c r="M1" s="34"/>
      <c r="N1" s="34"/>
    </row>
    <row r="2" customHeight="1" spans="1:14">
      <c r="A2" s="30" t="s">
        <v>1988</v>
      </c>
      <c r="B2" s="30" t="s">
        <v>1681</v>
      </c>
      <c r="C2" s="30" t="s">
        <v>1989</v>
      </c>
      <c r="D2" s="30" t="s">
        <v>1990</v>
      </c>
      <c r="E2" s="30" t="s">
        <v>1991</v>
      </c>
      <c r="F2" s="30" t="s">
        <v>1992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5" t="s">
        <v>1993</v>
      </c>
    </row>
    <row r="3" ht="20.1" hidden="1" customHeight="1" spans="1:14">
      <c r="A3" s="32" t="str">
        <f>VLOOKUP(B3,教师基础数据!$B$1:$H$502,7,FALSE)</f>
        <v>200226</v>
      </c>
      <c r="B3" s="33" t="s">
        <v>1276</v>
      </c>
      <c r="C3" s="32" t="str">
        <f>VLOOKUP(B3,教师基础数据!$B$1:$G4546,3,FALSE)</f>
        <v>动科系</v>
      </c>
      <c r="D3" s="32" t="str">
        <f>VLOOKUP(B3,教师基础数据!$B$1:$G698,4,FALSE)</f>
        <v>外聘</v>
      </c>
      <c r="E3" s="32" t="str">
        <f>VLOOKUP(B3,教师基础数据!$B$1:$G4731,5,FALSE)</f>
        <v>兽医教研室</v>
      </c>
      <c r="F3" s="32">
        <f>COUNTIF(G3:M3,"&lt;&gt;0")</f>
        <v>1</v>
      </c>
      <c r="G3" s="32">
        <f>(IF(COUNTIF(课表!$C$187:$C$343,B3)&gt;=2,1,COUNTIF(课表!$C$187:$C$343,B3))+IF(COUNTIF(课表!$D$187:$D$343,B3)&gt;=2,1,COUNTIF(课表!D$187:$D$343,B3))+IF(COUNTIF(课表!$E$121:$E$343,B3)&gt;=2,1,COUNTIF(课表!$E$121:$E$343,B3))+IF(COUNTIF(课表!$F$187:$F$343,B3)&gt;=2,1,COUNTIF(课表!$F$187:$F$343,B3)))*2</f>
        <v>0</v>
      </c>
      <c r="H3" s="32">
        <f>(IF(COUNTIF(课表!$G$188:$G$343,B3)&gt;=2,1,COUNTIF(课表!$G$188:$G$343,B3))+IF(COUNTIF(课表!$H$188:$H$343,B3)&gt;=2,1,COUNTIF(课表!$H$188:$H$343,B3))+IF(COUNTIF(课表!$I$187:$I$343,B3)&gt;=2,1,COUNTIF(课表!$I$187:$I$343,B3))+IF(COUNTIF(课表!$J$187:$J$343,B3)&gt;=2,1,COUNTIF(课表!$J$187:$J$343,B3)))*2</f>
        <v>2</v>
      </c>
      <c r="I3" s="32">
        <f>(IF(COUNTIF(课表!$K$187:$K$343,B3)&gt;=2,1,COUNTIF(课表!$K$187:$K$343,B3))+IF(COUNTIF(课表!$L$187:$L$343,B3)&gt;=2,1,COUNTIF(课表!$L$187:$L$343,B3))+IF(COUNTIF(课表!$M$187:$M$343,B3)&gt;=2,1,COUNTIF(课表!$M$187:$M$343,B3))+IF(COUNTIF(课表!$N$187:$N$343,B3)&gt;=2,1,COUNTIF(课表!$N$187:$N$343,B3)))*2</f>
        <v>0</v>
      </c>
      <c r="J3" s="32">
        <f>(IF(COUNTIF(课表!$O$187:$O$343,B3)&gt;=2,1,COUNTIF(课表!$O$187:$O$343,B3))+IF(COUNTIF(课表!$P$187:$P$343,B3)&gt;=2,1,COUNTIF(课表!$P$187:$P$343,B3))+IF(COUNTIF(课表!$Q$187:$Q$343,B3)&gt;=2,1,COUNTIF(课表!$Q$187:$Q$343,B3))+IF(COUNTIF(课表!$R$187:$R$343,B3)&gt;=2,1,COUNTIF(课表!$R$187:$R$343,B3)))*2</f>
        <v>0</v>
      </c>
      <c r="K3" s="32">
        <f>(IF(COUNTIF(课表!$S$187:$S$343,B3)&gt;=2,1,COUNTIF(课表!$S$187:$S$343,B3))+IF(COUNTIF(课表!$T$187:$T$343,B3)&gt;=2,1,COUNTIF(课表!$T$187:$T$343,B3)))*2+(IF(COUNTIF(课表!$U$187:$U$343,B3)&gt;=2,1,COUNTIF(课表!$U$187:$U$343,B3))+IF(COUNTIF(课表!$V$187:$V$343,B3)&gt;=2,1,COUNTIF(课表!$V$187:$V$343,B3)))*2</f>
        <v>0</v>
      </c>
      <c r="L3" s="32">
        <f>(IF(COUNTIF(课表!$W$187:$W$343,B3)&gt;=2,1,COUNTIF(课表!$W$187:$W$343,B3))+IF(COUNTIF(课表!$X$187:$X$343,B3)&gt;=2,1,COUNTIF(课表!$X$187:$X$343,B3))+IF(COUNTIF(课表!$Y$187:$Y$343,B3)&gt;=2,1,COUNTIF(课表!$Y$187:$Y$343,B3))+IF(COUNTIF(课表!$Z$187:$Z$343,B3)&gt;=2,1,COUNTIF(课表!$Z$187:$Z$343,B3)))*2</f>
        <v>0</v>
      </c>
      <c r="M3" s="32">
        <f>(IF(COUNTIF(课表!$AA$187:$AA$343,B3)&gt;=2,1,COUNTIF(课表!$AA$187:$AA$343,B3))+IF(COUNTIF(课表!$AB$187:$AB$343,B3)&gt;=2,1,COUNTIF(课表!$AB$187:$AB$343,B3))+IF(COUNTIF(课表!$AC$187:$AC$343,B3)&gt;=2,1,COUNTIF(课表!$AC$187:$AC$343,B3))+IF(COUNTIF(课表!$AD$187:$AD$343,B3)&gt;=2,1,COUNTIF(课表!$AD$187:$AD$343,B3)))*2</f>
        <v>0</v>
      </c>
      <c r="N3" s="32">
        <f>SUM(G3:M3)</f>
        <v>2</v>
      </c>
    </row>
    <row r="4" ht="20.1" hidden="1" customHeight="1" spans="1:14">
      <c r="A4" s="32" t="str">
        <f>VLOOKUP(B4,教师基础数据!$B$1:$H$502,7,FALSE)</f>
        <v>2020052</v>
      </c>
      <c r="B4" s="33" t="s">
        <v>1406</v>
      </c>
      <c r="C4" s="32" t="str">
        <f>VLOOKUP(B4,教师基础数据!$B$1:$G4547,3,FALSE)</f>
        <v>思政部</v>
      </c>
      <c r="D4" s="32" t="str">
        <f>VLOOKUP(B4,教师基础数据!$B$1:$G699,4,FALSE)</f>
        <v>兼职</v>
      </c>
      <c r="E4" s="32" t="str">
        <f>VLOOKUP(B4,教师基础数据!$B$1:$G4732,5,FALSE)</f>
        <v>大学生思想政治理论课教研室</v>
      </c>
      <c r="F4" s="32">
        <f t="shared" ref="F4:F67" si="0">COUNTIF(G4:M4,"&lt;&gt;0")</f>
        <v>2</v>
      </c>
      <c r="G4" s="32">
        <f>(IF(COUNTIF(课表!$C$187:$C$343,B4)&gt;=2,1,COUNTIF(课表!$C$187:$C$343,B4))+IF(COUNTIF(课表!$D$187:$D$343,B4)&gt;=2,1,COUNTIF(课表!D$187:$D$343,B4))+IF(COUNTIF(课表!$E$121:$E$343,B4)&gt;=2,1,COUNTIF(课表!$E$121:$E$343,B4))+IF(COUNTIF(课表!$F$187:$F$343,B4)&gt;=2,1,COUNTIF(课表!$F$187:$F$343,B4)))*2</f>
        <v>0</v>
      </c>
      <c r="H4" s="32">
        <f>(IF(COUNTIF(课表!$G$188:$G$343,B4)&gt;=2,1,COUNTIF(课表!$G$188:$G$343,B4))+IF(COUNTIF(课表!$H$188:$H$343,B4)&gt;=2,1,COUNTIF(课表!$H$188:$H$343,B4))+IF(COUNTIF(课表!$I$187:$I$343,B4)&gt;=2,1,COUNTIF(课表!$I$187:$I$343,B4))+IF(COUNTIF(课表!$J$187:$J$343,B4)&gt;=2,1,COUNTIF(课表!$J$187:$J$343,B4)))*2</f>
        <v>6</v>
      </c>
      <c r="I4" s="32">
        <f>(IF(COUNTIF(课表!$K$187:$K$343,B4)&gt;=2,1,COUNTIF(课表!$K$187:$K$343,B4))+IF(COUNTIF(课表!$L$187:$L$343,B4)&gt;=2,1,COUNTIF(课表!$L$187:$L$343,B4))+IF(COUNTIF(课表!$M$187:$M$343,B4)&gt;=2,1,COUNTIF(课表!$M$187:$M$343,B4))+IF(COUNTIF(课表!$N$187:$N$343,B4)&gt;=2,1,COUNTIF(课表!$N$187:$N$343,B4)))*2</f>
        <v>2</v>
      </c>
      <c r="J4" s="32">
        <f>(IF(COUNTIF(课表!$O$187:$O$343,B4)&gt;=2,1,COUNTIF(课表!$O$187:$O$343,B4))+IF(COUNTIF(课表!$P$187:$P$343,B4)&gt;=2,1,COUNTIF(课表!$P$187:$P$343,B4))+IF(COUNTIF(课表!$Q$187:$Q$343,B4)&gt;=2,1,COUNTIF(课表!$Q$187:$Q$343,B4))+IF(COUNTIF(课表!$R$187:$R$343,B4)&gt;=2,1,COUNTIF(课表!$R$187:$R$343,B4)))*2</f>
        <v>0</v>
      </c>
      <c r="K4" s="32">
        <f>(IF(COUNTIF(课表!$S$187:$S$343,B4)&gt;=2,1,COUNTIF(课表!$S$187:$S$343,B4))+IF(COUNTIF(课表!$T$187:$T$343,B4)&gt;=2,1,COUNTIF(课表!$T$187:$T$343,B4)))*2+(IF(COUNTIF(课表!$U$187:$U$343,B4)&gt;=2,1,COUNTIF(课表!$U$187:$U$343,B4))+IF(COUNTIF(课表!$V$187:$V$343,B4)&gt;=2,1,COUNTIF(课表!$V$187:$V$343,B4)))*2</f>
        <v>0</v>
      </c>
      <c r="L4" s="32">
        <f>(IF(COUNTIF(课表!$W$187:$W$343,B4)&gt;=2,1,COUNTIF(课表!$W$187:$W$343,B4))+IF(COUNTIF(课表!$X$187:$X$343,B4)&gt;=2,1,COUNTIF(课表!$X$187:$X$343,B4))+IF(COUNTIF(课表!$Y$187:$Y$343,B4)&gt;=2,1,COUNTIF(课表!$Y$187:$Y$343,B4))+IF(COUNTIF(课表!$Z$187:$Z$343,B4)&gt;=2,1,COUNTIF(课表!$Z$187:$Z$343,B4)))*2</f>
        <v>0</v>
      </c>
      <c r="M4" s="32">
        <f>(IF(COUNTIF(课表!$AA$187:$AA$343,B4)&gt;=2,1,COUNTIF(课表!$AA$187:$AA$343,B4))+IF(COUNTIF(课表!$AB$187:$AB$343,B4)&gt;=2,1,COUNTIF(课表!$AB$187:$AB$343,B4))+IF(COUNTIF(课表!$AC$187:$AC$343,B4)&gt;=2,1,COUNTIF(课表!$AC$187:$AC$343,B4))+IF(COUNTIF(课表!$AD$187:$AD$343,B4)&gt;=2,1,COUNTIF(课表!$AD$187:$AD$343,B4)))*2</f>
        <v>0</v>
      </c>
      <c r="N4" s="32">
        <f t="shared" ref="N4:N67" si="1">SUM(G4:M4)</f>
        <v>8</v>
      </c>
    </row>
    <row r="5" ht="20.1" hidden="1" customHeight="1" spans="1:14">
      <c r="A5" s="32" t="str">
        <f>VLOOKUP(B5,教师基础数据!$B$1:$H$502,7,FALSE)</f>
        <v>2021131</v>
      </c>
      <c r="B5" s="33" t="s">
        <v>1439</v>
      </c>
      <c r="C5" s="32" t="str">
        <f>VLOOKUP(B5,教师基础数据!$B$1:$G4548,3,FALSE)</f>
        <v>思政部</v>
      </c>
      <c r="D5" s="32" t="str">
        <f>VLOOKUP(B5,教师基础数据!$B$1:$G700,4,FALSE)</f>
        <v>兼职</v>
      </c>
      <c r="E5" s="32" t="str">
        <f>VLOOKUP(B5,教师基础数据!$B$1:$G4733,5,FALSE)</f>
        <v>大学生心理健康与就业创业教研室</v>
      </c>
      <c r="F5" s="32">
        <f t="shared" si="0"/>
        <v>2</v>
      </c>
      <c r="G5" s="32">
        <f>(IF(COUNTIF(课表!$C$187:$C$343,B5)&gt;=2,1,COUNTIF(课表!$C$187:$C$343,B5))+IF(COUNTIF(课表!$D$187:$D$343,B5)&gt;=2,1,COUNTIF(课表!D$187:$D$343,B5))+IF(COUNTIF(课表!$E$121:$E$343,B5)&gt;=2,1,COUNTIF(课表!$E$121:$E$343,B5))+IF(COUNTIF(课表!$F$187:$F$343,B5)&gt;=2,1,COUNTIF(课表!$F$187:$F$343,B5)))*2</f>
        <v>0</v>
      </c>
      <c r="H5" s="32">
        <f>(IF(COUNTIF(课表!$G$188:$G$343,B5)&gt;=2,1,COUNTIF(课表!$G$188:$G$343,B5))+IF(COUNTIF(课表!$H$188:$H$343,B5)&gt;=2,1,COUNTIF(课表!$H$188:$H$343,B5))+IF(COUNTIF(课表!$I$187:$I$343,B5)&gt;=2,1,COUNTIF(课表!$I$187:$I$343,B5))+IF(COUNTIF(课表!$J$187:$J$343,B5)&gt;=2,1,COUNTIF(课表!$J$187:$J$343,B5)))*2</f>
        <v>0</v>
      </c>
      <c r="I5" s="32">
        <f>(IF(COUNTIF(课表!$K$187:$K$343,B5)&gt;=2,1,COUNTIF(课表!$K$187:$K$343,B5))+IF(COUNTIF(课表!$L$187:$L$343,B5)&gt;=2,1,COUNTIF(课表!$L$187:$L$343,B5))+IF(COUNTIF(课表!$M$187:$M$343,B5)&gt;=2,1,COUNTIF(课表!$M$187:$M$343,B5))+IF(COUNTIF(课表!$N$187:$N$343,B5)&gt;=2,1,COUNTIF(课表!$N$187:$N$343,B5)))*2</f>
        <v>2</v>
      </c>
      <c r="J5" s="32">
        <f>(IF(COUNTIF(课表!$O$187:$O$343,B5)&gt;=2,1,COUNTIF(课表!$O$187:$O$343,B5))+IF(COUNTIF(课表!$P$187:$P$343,B5)&gt;=2,1,COUNTIF(课表!$P$187:$P$343,B5))+IF(COUNTIF(课表!$Q$187:$Q$343,B5)&gt;=2,1,COUNTIF(课表!$Q$187:$Q$343,B5))+IF(COUNTIF(课表!$R$187:$R$343,B5)&gt;=2,1,COUNTIF(课表!$R$187:$R$343,B5)))*2</f>
        <v>0</v>
      </c>
      <c r="K5" s="32">
        <f>(IF(COUNTIF(课表!$S$187:$S$343,B5)&gt;=2,1,COUNTIF(课表!$S$187:$S$343,B5))+IF(COUNTIF(课表!$T$187:$T$343,B5)&gt;=2,1,COUNTIF(课表!$T$187:$T$343,B5)))*2+(IF(COUNTIF(课表!$U$187:$U$343,B5)&gt;=2,1,COUNTIF(课表!$U$187:$U$343,B5))+IF(COUNTIF(课表!$V$187:$V$343,B5)&gt;=2,1,COUNTIF(课表!$V$187:$V$343,B5)))*2</f>
        <v>0</v>
      </c>
      <c r="L5" s="32">
        <f>(IF(COUNTIF(课表!$W$187:$W$343,B5)&gt;=2,1,COUNTIF(课表!$W$187:$W$343,B5))+IF(COUNTIF(课表!$X$187:$X$343,B5)&gt;=2,1,COUNTIF(课表!$X$187:$X$343,B5))+IF(COUNTIF(课表!$Y$187:$Y$343,B5)&gt;=2,1,COUNTIF(课表!$Y$187:$Y$343,B5))+IF(COUNTIF(课表!$Z$187:$Z$343,B5)&gt;=2,1,COUNTIF(课表!$Z$187:$Z$343,B5)))*2</f>
        <v>4</v>
      </c>
      <c r="M5" s="32">
        <f>(IF(COUNTIF(课表!$AA$187:$AA$343,B5)&gt;=2,1,COUNTIF(课表!$AA$187:$AA$343,B5))+IF(COUNTIF(课表!$AB$187:$AB$343,B5)&gt;=2,1,COUNTIF(课表!$AB$187:$AB$343,B5))+IF(COUNTIF(课表!$AC$187:$AC$343,B5)&gt;=2,1,COUNTIF(课表!$AC$187:$AC$343,B5))+IF(COUNTIF(课表!$AD$187:$AD$343,B5)&gt;=2,1,COUNTIF(课表!$AD$187:$AD$343,B5)))*2</f>
        <v>0</v>
      </c>
      <c r="N5" s="32">
        <f t="shared" si="1"/>
        <v>6</v>
      </c>
    </row>
    <row r="6" ht="20.1" hidden="1" customHeight="1" spans="1:14">
      <c r="A6" s="32" t="str">
        <f>VLOOKUP(B6,教师基础数据!$B$1:$H$502,7,FALSE)</f>
        <v>0000036</v>
      </c>
      <c r="B6" s="33" t="s">
        <v>1618</v>
      </c>
      <c r="C6" s="32" t="str">
        <f>VLOOKUP(B6,教师基础数据!$B$1:$G4549,3,FALSE)</f>
        <v>信艺系</v>
      </c>
      <c r="D6" s="32" t="str">
        <f>VLOOKUP(B6,教师基础数据!$B$1:$G701,4,FALSE)</f>
        <v>兼职</v>
      </c>
      <c r="E6" s="32" t="str">
        <f>VLOOKUP(B6,教师基础数据!$B$1:$G4734,5,FALSE)</f>
        <v>计应教研室</v>
      </c>
      <c r="F6" s="32">
        <f t="shared" si="0"/>
        <v>1</v>
      </c>
      <c r="G6" s="32">
        <f>(IF(COUNTIF(课表!$C$187:$C$343,B6)&gt;=2,1,COUNTIF(课表!$C$187:$C$343,B6))+IF(COUNTIF(课表!$D$187:$D$343,B6)&gt;=2,1,COUNTIF(课表!D$187:$D$343,B6))+IF(COUNTIF(课表!$E$121:$E$343,B6)&gt;=2,1,COUNTIF(课表!$E$121:$E$343,B6))+IF(COUNTIF(课表!$F$187:$F$343,B6)&gt;=2,1,COUNTIF(课表!$F$187:$F$343,B6)))*2</f>
        <v>0</v>
      </c>
      <c r="H6" s="32">
        <f>(IF(COUNTIF(课表!$G$188:$G$343,B6)&gt;=2,1,COUNTIF(课表!$G$188:$G$343,B6))+IF(COUNTIF(课表!$H$188:$H$343,B6)&gt;=2,1,COUNTIF(课表!$H$188:$H$343,B6))+IF(COUNTIF(课表!$I$187:$I$343,B6)&gt;=2,1,COUNTIF(课表!$I$187:$I$343,B6))+IF(COUNTIF(课表!$J$187:$J$343,B6)&gt;=2,1,COUNTIF(课表!$J$187:$J$343,B6)))*2</f>
        <v>0</v>
      </c>
      <c r="I6" s="32">
        <f>(IF(COUNTIF(课表!$K$187:$K$343,B6)&gt;=2,1,COUNTIF(课表!$K$187:$K$343,B6))+IF(COUNTIF(课表!$L$187:$L$343,B6)&gt;=2,1,COUNTIF(课表!$L$187:$L$343,B6))+IF(COUNTIF(课表!$M$187:$M$343,B6)&gt;=2,1,COUNTIF(课表!$M$187:$M$343,B6))+IF(COUNTIF(课表!$N$187:$N$343,B6)&gt;=2,1,COUNTIF(课表!$N$187:$N$343,B6)))*2</f>
        <v>4</v>
      </c>
      <c r="J6" s="32">
        <f>(IF(COUNTIF(课表!$O$187:$O$343,B6)&gt;=2,1,COUNTIF(课表!$O$187:$O$343,B6))+IF(COUNTIF(课表!$P$187:$P$343,B6)&gt;=2,1,COUNTIF(课表!$P$187:$P$343,B6))+IF(COUNTIF(课表!$Q$187:$Q$343,B6)&gt;=2,1,COUNTIF(课表!$Q$187:$Q$343,B6))+IF(COUNTIF(课表!$R$187:$R$343,B6)&gt;=2,1,COUNTIF(课表!$R$187:$R$343,B6)))*2</f>
        <v>0</v>
      </c>
      <c r="K6" s="32">
        <f>(IF(COUNTIF(课表!$S$187:$S$343,B6)&gt;=2,1,COUNTIF(课表!$S$187:$S$343,B6))+IF(COUNTIF(课表!$T$187:$T$343,B6)&gt;=2,1,COUNTIF(课表!$T$187:$T$343,B6)))*2+(IF(COUNTIF(课表!$U$187:$U$343,B6)&gt;=2,1,COUNTIF(课表!$U$187:$U$343,B6))+IF(COUNTIF(课表!$V$187:$V$343,B6)&gt;=2,1,COUNTIF(课表!$V$187:$V$343,B6)))*2</f>
        <v>0</v>
      </c>
      <c r="L6" s="32">
        <f>(IF(COUNTIF(课表!$W$187:$W$343,B6)&gt;=2,1,COUNTIF(课表!$W$187:$W$343,B6))+IF(COUNTIF(课表!$X$187:$X$343,B6)&gt;=2,1,COUNTIF(课表!$X$187:$X$343,B6))+IF(COUNTIF(课表!$Y$187:$Y$343,B6)&gt;=2,1,COUNTIF(课表!$Y$187:$Y$343,B6))+IF(COUNTIF(课表!$Z$187:$Z$343,B6)&gt;=2,1,COUNTIF(课表!$Z$187:$Z$343,B6)))*2</f>
        <v>0</v>
      </c>
      <c r="M6" s="32">
        <f>(IF(COUNTIF(课表!$AA$187:$AA$343,B6)&gt;=2,1,COUNTIF(课表!$AA$187:$AA$343,B6))+IF(COUNTIF(课表!$AB$187:$AB$343,B6)&gt;=2,1,COUNTIF(课表!$AB$187:$AB$343,B6))+IF(COUNTIF(课表!$AC$187:$AC$343,B6)&gt;=2,1,COUNTIF(课表!$AC$187:$AC$343,B6))+IF(COUNTIF(课表!$AD$187:$AD$343,B6)&gt;=2,1,COUNTIF(课表!$AD$187:$AD$343,B6)))*2</f>
        <v>0</v>
      </c>
      <c r="N6" s="32">
        <f t="shared" si="1"/>
        <v>4</v>
      </c>
    </row>
    <row r="7" ht="20.1" hidden="1" customHeight="1" spans="1:14">
      <c r="A7" s="32" t="str">
        <f>VLOOKUP(B7,教师基础数据!$B$1:$H$502,7,FALSE)</f>
        <v>2017019</v>
      </c>
      <c r="B7" s="33" t="s">
        <v>1473</v>
      </c>
      <c r="C7" s="32" t="str">
        <f>VLOOKUP(B7,教师基础数据!$B$1:$G4550,3,FALSE)</f>
        <v>信艺系</v>
      </c>
      <c r="D7" s="32" t="str">
        <f>VLOOKUP(B7,教师基础数据!$B$1:$G702,4,FALSE)</f>
        <v>兼职</v>
      </c>
      <c r="E7" s="32" t="str">
        <f>VLOOKUP(B7,教师基础数据!$B$1:$G4735,5,FALSE)</f>
        <v>数媒教研室</v>
      </c>
      <c r="F7" s="32">
        <f t="shared" si="0"/>
        <v>1</v>
      </c>
      <c r="G7" s="32">
        <f>(IF(COUNTIF(课表!$C$187:$C$343,B7)&gt;=2,1,COUNTIF(课表!$C$187:$C$343,B7))+IF(COUNTIF(课表!$D$187:$D$343,B7)&gt;=2,1,COUNTIF(课表!D$187:$D$343,B7))+IF(COUNTIF(课表!$E$121:$E$343,B7)&gt;=2,1,COUNTIF(课表!$E$121:$E$343,B7))+IF(COUNTIF(课表!$F$187:$F$343,B7)&gt;=2,1,COUNTIF(课表!$F$187:$F$343,B7)))*2</f>
        <v>0</v>
      </c>
      <c r="H7" s="32">
        <f>(IF(COUNTIF(课表!$G$188:$G$343,B7)&gt;=2,1,COUNTIF(课表!$G$188:$G$343,B7))+IF(COUNTIF(课表!$H$188:$H$343,B7)&gt;=2,1,COUNTIF(课表!$H$188:$H$343,B7))+IF(COUNTIF(课表!$I$187:$I$343,B7)&gt;=2,1,COUNTIF(课表!$I$187:$I$343,B7))+IF(COUNTIF(课表!$J$187:$J$343,B7)&gt;=2,1,COUNTIF(课表!$J$187:$J$343,B7)))*2</f>
        <v>0</v>
      </c>
      <c r="I7" s="32">
        <f>(IF(COUNTIF(课表!$K$187:$K$343,B7)&gt;=2,1,COUNTIF(课表!$K$187:$K$343,B7))+IF(COUNTIF(课表!$L$187:$L$343,B7)&gt;=2,1,COUNTIF(课表!$L$187:$L$343,B7))+IF(COUNTIF(课表!$M$187:$M$343,B7)&gt;=2,1,COUNTIF(课表!$M$187:$M$343,B7))+IF(COUNTIF(课表!$N$187:$N$343,B7)&gt;=2,1,COUNTIF(课表!$N$187:$N$343,B7)))*2</f>
        <v>0</v>
      </c>
      <c r="J7" s="32">
        <f>(IF(COUNTIF(课表!$O$187:$O$343,B7)&gt;=2,1,COUNTIF(课表!$O$187:$O$343,B7))+IF(COUNTIF(课表!$P$187:$P$343,B7)&gt;=2,1,COUNTIF(课表!$P$187:$P$343,B7))+IF(COUNTIF(课表!$Q$187:$Q$343,B7)&gt;=2,1,COUNTIF(课表!$Q$187:$Q$343,B7))+IF(COUNTIF(课表!$R$187:$R$343,B7)&gt;=2,1,COUNTIF(课表!$R$187:$R$343,B7)))*2</f>
        <v>4</v>
      </c>
      <c r="K7" s="32">
        <f>(IF(COUNTIF(课表!$S$187:$S$343,B7)&gt;=2,1,COUNTIF(课表!$S$187:$S$343,B7))+IF(COUNTIF(课表!$T$187:$T$343,B7)&gt;=2,1,COUNTIF(课表!$T$187:$T$343,B7)))*2+(IF(COUNTIF(课表!$U$187:$U$343,B7)&gt;=2,1,COUNTIF(课表!$U$187:$U$343,B7))+IF(COUNTIF(课表!$V$187:$V$343,B7)&gt;=2,1,COUNTIF(课表!$V$187:$V$343,B7)))*2</f>
        <v>0</v>
      </c>
      <c r="L7" s="32">
        <f>(IF(COUNTIF(课表!$W$187:$W$343,B7)&gt;=2,1,COUNTIF(课表!$W$187:$W$343,B7))+IF(COUNTIF(课表!$X$187:$X$343,B7)&gt;=2,1,COUNTIF(课表!$X$187:$X$343,B7))+IF(COUNTIF(课表!$Y$187:$Y$343,B7)&gt;=2,1,COUNTIF(课表!$Y$187:$Y$343,B7))+IF(COUNTIF(课表!$Z$187:$Z$343,B7)&gt;=2,1,COUNTIF(课表!$Z$187:$Z$343,B7)))*2</f>
        <v>0</v>
      </c>
      <c r="M7" s="32">
        <f>(IF(COUNTIF(课表!$AA$187:$AA$343,B7)&gt;=2,1,COUNTIF(课表!$AA$187:$AA$343,B7))+IF(COUNTIF(课表!$AB$187:$AB$343,B7)&gt;=2,1,COUNTIF(课表!$AB$187:$AB$343,B7))+IF(COUNTIF(课表!$AC$187:$AC$343,B7)&gt;=2,1,COUNTIF(课表!$AC$187:$AC$343,B7))+IF(COUNTIF(课表!$AD$187:$AD$343,B7)&gt;=2,1,COUNTIF(课表!$AD$187:$AD$343,B7)))*2</f>
        <v>0</v>
      </c>
      <c r="N7" s="32">
        <f t="shared" si="1"/>
        <v>4</v>
      </c>
    </row>
    <row r="8" ht="20.1" customHeight="1" spans="1:14">
      <c r="A8" s="32" t="str">
        <f>VLOOKUP(B8,教师基础数据!$B$1:$H$502,7,FALSE)</f>
        <v>2017033</v>
      </c>
      <c r="B8" s="33" t="s">
        <v>1478</v>
      </c>
      <c r="C8" s="32" t="str">
        <f>VLOOKUP(B8,教师基础数据!$B$1:$G4551,3,FALSE)</f>
        <v>信艺系</v>
      </c>
      <c r="D8" s="32" t="str">
        <f>VLOOKUP(B8,教师基础数据!$B$1:$G703,4,FALSE)</f>
        <v>专职</v>
      </c>
      <c r="E8" s="32" t="str">
        <f>VLOOKUP(B8,教师基础数据!$B$1:$G4736,5,FALSE)</f>
        <v>室内教研室</v>
      </c>
      <c r="F8" s="32">
        <f t="shared" si="0"/>
        <v>1</v>
      </c>
      <c r="G8" s="32">
        <f>(IF(COUNTIF(课表!$C$187:$C$343,B8)&gt;=2,1,COUNTIF(课表!$C$187:$C$343,B8))+IF(COUNTIF(课表!$D$187:$D$343,B8)&gt;=2,1,COUNTIF(课表!D$187:$D$343,B8))+IF(COUNTIF(课表!$E$121:$E$343,B8)&gt;=2,1,COUNTIF(课表!$E$121:$E$343,B8))+IF(COUNTIF(课表!$F$187:$F$343,B8)&gt;=2,1,COUNTIF(课表!$F$187:$F$343,B8)))*2</f>
        <v>0</v>
      </c>
      <c r="H8" s="32">
        <f>(IF(COUNTIF(课表!$G$188:$G$343,B8)&gt;=2,1,COUNTIF(课表!$G$188:$G$343,B8))+IF(COUNTIF(课表!$H$188:$H$343,B8)&gt;=2,1,COUNTIF(课表!$H$188:$H$343,B8))+IF(COUNTIF(课表!$I$187:$I$343,B8)&gt;=2,1,COUNTIF(课表!$I$187:$I$343,B8))+IF(COUNTIF(课表!$J$187:$J$343,B8)&gt;=2,1,COUNTIF(课表!$J$187:$J$343,B8)))*2</f>
        <v>0</v>
      </c>
      <c r="I8" s="32">
        <f>(IF(COUNTIF(课表!$K$187:$K$343,B8)&gt;=2,1,COUNTIF(课表!$K$187:$K$343,B8))+IF(COUNTIF(课表!$L$187:$L$343,B8)&gt;=2,1,COUNTIF(课表!$L$187:$L$343,B8))+IF(COUNTIF(课表!$M$187:$M$343,B8)&gt;=2,1,COUNTIF(课表!$M$187:$M$343,B8))+IF(COUNTIF(课表!$N$187:$N$343,B8)&gt;=2,1,COUNTIF(课表!$N$187:$N$343,B8)))*2</f>
        <v>4</v>
      </c>
      <c r="J8" s="32">
        <f>(IF(COUNTIF(课表!$O$187:$O$343,B8)&gt;=2,1,COUNTIF(课表!$O$187:$O$343,B8))+IF(COUNTIF(课表!$P$187:$P$343,B8)&gt;=2,1,COUNTIF(课表!$P$187:$P$343,B8))+IF(COUNTIF(课表!$Q$187:$Q$343,B8)&gt;=2,1,COUNTIF(课表!$Q$187:$Q$343,B8))+IF(COUNTIF(课表!$R$187:$R$343,B8)&gt;=2,1,COUNTIF(课表!$R$187:$R$343,B8)))*2</f>
        <v>0</v>
      </c>
      <c r="K8" s="32">
        <f>(IF(COUNTIF(课表!$S$187:$S$343,B8)&gt;=2,1,COUNTIF(课表!$S$187:$S$343,B8))+IF(COUNTIF(课表!$T$187:$T$343,B8)&gt;=2,1,COUNTIF(课表!$T$187:$T$343,B8)))*2+(IF(COUNTIF(课表!$U$187:$U$343,B8)&gt;=2,1,COUNTIF(课表!$U$187:$U$343,B8))+IF(COUNTIF(课表!$V$187:$V$343,B8)&gt;=2,1,COUNTIF(课表!$V$187:$V$343,B8)))*2</f>
        <v>0</v>
      </c>
      <c r="L8" s="32">
        <f>(IF(COUNTIF(课表!$W$187:$W$343,B8)&gt;=2,1,COUNTIF(课表!$W$187:$W$343,B8))+IF(COUNTIF(课表!$X$187:$X$343,B8)&gt;=2,1,COUNTIF(课表!$X$187:$X$343,B8))+IF(COUNTIF(课表!$Y$187:$Y$343,B8)&gt;=2,1,COUNTIF(课表!$Y$187:$Y$343,B8))+IF(COUNTIF(课表!$Z$187:$Z$343,B8)&gt;=2,1,COUNTIF(课表!$Z$187:$Z$343,B8)))*2</f>
        <v>0</v>
      </c>
      <c r="M8" s="32">
        <f>(IF(COUNTIF(课表!$AA$187:$AA$343,B8)&gt;=2,1,COUNTIF(课表!$AA$187:$AA$343,B8))+IF(COUNTIF(课表!$AB$187:$AB$343,B8)&gt;=2,1,COUNTIF(课表!$AB$187:$AB$343,B8))+IF(COUNTIF(课表!$AC$187:$AC$343,B8)&gt;=2,1,COUNTIF(课表!$AC$187:$AC$343,B8))+IF(COUNTIF(课表!$AD$187:$AD$343,B8)&gt;=2,1,COUNTIF(课表!$AD$187:$AD$343,B8)))*2</f>
        <v>0</v>
      </c>
      <c r="N8" s="32">
        <f t="shared" si="1"/>
        <v>4</v>
      </c>
    </row>
    <row r="9" ht="20.1" hidden="1" customHeight="1" spans="1:14">
      <c r="A9" s="32" t="str">
        <f>VLOOKUP(B9,教师基础数据!$B$1:$H$502,7,FALSE)</f>
        <v>2018026</v>
      </c>
      <c r="B9" s="33" t="s">
        <v>1479</v>
      </c>
      <c r="C9" s="32" t="str">
        <f>VLOOKUP(B9,教师基础数据!$B$1:$G4552,3,FALSE)</f>
        <v>信艺系</v>
      </c>
      <c r="D9" s="32" t="str">
        <f>VLOOKUP(B9,教师基础数据!$B$1:$G704,4,FALSE)</f>
        <v>兼职</v>
      </c>
      <c r="E9" s="32" t="str">
        <f>VLOOKUP(B9,教师基础数据!$B$1:$G4737,5,FALSE)</f>
        <v>数媒教研室</v>
      </c>
      <c r="F9" s="32">
        <f t="shared" si="0"/>
        <v>1</v>
      </c>
      <c r="G9" s="32">
        <f>(IF(COUNTIF(课表!$C$187:$C$343,B9)&gt;=2,1,COUNTIF(课表!$C$187:$C$343,B9))+IF(COUNTIF(课表!$D$187:$D$343,B9)&gt;=2,1,COUNTIF(课表!D$187:$D$343,B9))+IF(COUNTIF(课表!$E$121:$E$343,B9)&gt;=2,1,COUNTIF(课表!$E$121:$E$343,B9))+IF(COUNTIF(课表!$F$187:$F$343,B9)&gt;=2,1,COUNTIF(课表!$F$187:$F$343,B9)))*2</f>
        <v>0</v>
      </c>
      <c r="H9" s="32">
        <f>(IF(COUNTIF(课表!$G$188:$G$343,B9)&gt;=2,1,COUNTIF(课表!$G$188:$G$343,B9))+IF(COUNTIF(课表!$H$188:$H$343,B9)&gt;=2,1,COUNTIF(课表!$H$188:$H$343,B9))+IF(COUNTIF(课表!$I$187:$I$343,B9)&gt;=2,1,COUNTIF(课表!$I$187:$I$343,B9))+IF(COUNTIF(课表!$J$187:$J$343,B9)&gt;=2,1,COUNTIF(课表!$J$187:$J$343,B9)))*2</f>
        <v>0</v>
      </c>
      <c r="I9" s="32">
        <f>(IF(COUNTIF(课表!$K$187:$K$343,B9)&gt;=2,1,COUNTIF(课表!$K$187:$K$343,B9))+IF(COUNTIF(课表!$L$187:$L$343,B9)&gt;=2,1,COUNTIF(课表!$L$187:$L$343,B9))+IF(COUNTIF(课表!$M$187:$M$343,B9)&gt;=2,1,COUNTIF(课表!$M$187:$M$343,B9))+IF(COUNTIF(课表!$N$187:$N$343,B9)&gt;=2,1,COUNTIF(课表!$N$187:$N$343,B9)))*2</f>
        <v>0</v>
      </c>
      <c r="J9" s="32">
        <f>(IF(COUNTIF(课表!$O$187:$O$343,B9)&gt;=2,1,COUNTIF(课表!$O$187:$O$343,B9))+IF(COUNTIF(课表!$P$187:$P$343,B9)&gt;=2,1,COUNTIF(课表!$P$187:$P$343,B9))+IF(COUNTIF(课表!$Q$187:$Q$343,B9)&gt;=2,1,COUNTIF(课表!$Q$187:$Q$343,B9))+IF(COUNTIF(课表!$R$187:$R$343,B9)&gt;=2,1,COUNTIF(课表!$R$187:$R$343,B9)))*2</f>
        <v>4</v>
      </c>
      <c r="K9" s="32">
        <f>(IF(COUNTIF(课表!$S$187:$S$343,B9)&gt;=2,1,COUNTIF(课表!$S$187:$S$343,B9))+IF(COUNTIF(课表!$T$187:$T$343,B9)&gt;=2,1,COUNTIF(课表!$T$187:$T$343,B9)))*2+(IF(COUNTIF(课表!$U$187:$U$343,B9)&gt;=2,1,COUNTIF(课表!$U$187:$U$343,B9))+IF(COUNTIF(课表!$V$187:$V$343,B9)&gt;=2,1,COUNTIF(课表!$V$187:$V$343,B9)))*2</f>
        <v>0</v>
      </c>
      <c r="L9" s="32">
        <f>(IF(COUNTIF(课表!$W$187:$W$343,B9)&gt;=2,1,COUNTIF(课表!$W$187:$W$343,B9))+IF(COUNTIF(课表!$X$187:$X$343,B9)&gt;=2,1,COUNTIF(课表!$X$187:$X$343,B9))+IF(COUNTIF(课表!$Y$187:$Y$343,B9)&gt;=2,1,COUNTIF(课表!$Y$187:$Y$343,B9))+IF(COUNTIF(课表!$Z$187:$Z$343,B9)&gt;=2,1,COUNTIF(课表!$Z$187:$Z$343,B9)))*2</f>
        <v>0</v>
      </c>
      <c r="M9" s="32">
        <f>(IF(COUNTIF(课表!$AA$187:$AA$343,B9)&gt;=2,1,COUNTIF(课表!$AA$187:$AA$343,B9))+IF(COUNTIF(课表!$AB$187:$AB$343,B9)&gt;=2,1,COUNTIF(课表!$AB$187:$AB$343,B9))+IF(COUNTIF(课表!$AC$187:$AC$343,B9)&gt;=2,1,COUNTIF(课表!$AC$187:$AC$343,B9))+IF(COUNTIF(课表!$AD$187:$AD$343,B9)&gt;=2,1,COUNTIF(课表!$AD$187:$AD$343,B9)))*2</f>
        <v>0</v>
      </c>
      <c r="N9" s="32">
        <f t="shared" si="1"/>
        <v>4</v>
      </c>
    </row>
    <row r="10" ht="20.1" hidden="1" customHeight="1" spans="1:14">
      <c r="A10" s="32" t="str">
        <f>VLOOKUP(B10,教师基础数据!$B$1:$H$502,7,FALSE)</f>
        <v>2016045</v>
      </c>
      <c r="B10" s="33" t="s">
        <v>1631</v>
      </c>
      <c r="C10" s="32" t="str">
        <f>VLOOKUP(B10,教师基础数据!$B$1:$G4553,3,FALSE)</f>
        <v>信艺系</v>
      </c>
      <c r="D10" s="32" t="str">
        <f>VLOOKUP(B10,教师基础数据!$B$1:$G705,4,FALSE)</f>
        <v>外聘</v>
      </c>
      <c r="E10" s="32" t="str">
        <f>VLOOKUP(B10,教师基础数据!$B$1:$G4738,5,FALSE)</f>
        <v>计应教研室</v>
      </c>
      <c r="F10" s="32">
        <f t="shared" si="0"/>
        <v>1</v>
      </c>
      <c r="G10" s="32">
        <f>(IF(COUNTIF(课表!$C$187:$C$343,B10)&gt;=2,1,COUNTIF(课表!$C$187:$C$343,B10))+IF(COUNTIF(课表!$D$187:$D$343,B10)&gt;=2,1,COUNTIF(课表!D$187:$D$343,B10))+IF(COUNTIF(课表!$E$121:$E$343,B10)&gt;=2,1,COUNTIF(课表!$E$121:$E$343,B10))+IF(COUNTIF(课表!$F$187:$F$343,B10)&gt;=2,1,COUNTIF(课表!$F$187:$F$343,B10)))*2</f>
        <v>0</v>
      </c>
      <c r="H10" s="32">
        <f>(IF(COUNTIF(课表!$G$188:$G$343,B10)&gt;=2,1,COUNTIF(课表!$G$188:$G$343,B10))+IF(COUNTIF(课表!$H$188:$H$343,B10)&gt;=2,1,COUNTIF(课表!$H$188:$H$343,B10))+IF(COUNTIF(课表!$I$187:$I$343,B10)&gt;=2,1,COUNTIF(课表!$I$187:$I$343,B10))+IF(COUNTIF(课表!$J$187:$J$343,B10)&gt;=2,1,COUNTIF(课表!$J$187:$J$343,B10)))*2</f>
        <v>0</v>
      </c>
      <c r="I10" s="32">
        <f>(IF(COUNTIF(课表!$K$187:$K$343,B10)&gt;=2,1,COUNTIF(课表!$K$187:$K$343,B10))+IF(COUNTIF(课表!$L$187:$L$343,B10)&gt;=2,1,COUNTIF(课表!$L$187:$L$343,B10))+IF(COUNTIF(课表!$M$187:$M$343,B10)&gt;=2,1,COUNTIF(课表!$M$187:$M$343,B10))+IF(COUNTIF(课表!$N$187:$N$343,B10)&gt;=2,1,COUNTIF(课表!$N$187:$N$343,B10)))*2</f>
        <v>4</v>
      </c>
      <c r="J10" s="32">
        <f>(IF(COUNTIF(课表!$O$187:$O$343,B10)&gt;=2,1,COUNTIF(课表!$O$187:$O$343,B10))+IF(COUNTIF(课表!$P$187:$P$343,B10)&gt;=2,1,COUNTIF(课表!$P$187:$P$343,B10))+IF(COUNTIF(课表!$Q$187:$Q$343,B10)&gt;=2,1,COUNTIF(课表!$Q$187:$Q$343,B10))+IF(COUNTIF(课表!$R$187:$R$343,B10)&gt;=2,1,COUNTIF(课表!$R$187:$R$343,B10)))*2</f>
        <v>0</v>
      </c>
      <c r="K10" s="32">
        <f>(IF(COUNTIF(课表!$S$187:$S$343,B10)&gt;=2,1,COUNTIF(课表!$S$187:$S$343,B10))+IF(COUNTIF(课表!$T$187:$T$343,B10)&gt;=2,1,COUNTIF(课表!$T$187:$T$343,B10)))*2+(IF(COUNTIF(课表!$U$187:$U$343,B10)&gt;=2,1,COUNTIF(课表!$U$187:$U$343,B10))+IF(COUNTIF(课表!$V$187:$V$343,B10)&gt;=2,1,COUNTIF(课表!$V$187:$V$343,B10)))*2</f>
        <v>0</v>
      </c>
      <c r="L10" s="32">
        <f>(IF(COUNTIF(课表!$W$187:$W$343,B10)&gt;=2,1,COUNTIF(课表!$W$187:$W$343,B10))+IF(COUNTIF(课表!$X$187:$X$343,B10)&gt;=2,1,COUNTIF(课表!$X$187:$X$343,B10))+IF(COUNTIF(课表!$Y$187:$Y$343,B10)&gt;=2,1,COUNTIF(课表!$Y$187:$Y$343,B10))+IF(COUNTIF(课表!$Z$187:$Z$343,B10)&gt;=2,1,COUNTIF(课表!$Z$187:$Z$343,B10)))*2</f>
        <v>0</v>
      </c>
      <c r="M10" s="32">
        <f>(IF(COUNTIF(课表!$AA$187:$AA$343,B10)&gt;=2,1,COUNTIF(课表!$AA$187:$AA$343,B10))+IF(COUNTIF(课表!$AB$187:$AB$343,B10)&gt;=2,1,COUNTIF(课表!$AB$187:$AB$343,B10))+IF(COUNTIF(课表!$AC$187:$AC$343,B10)&gt;=2,1,COUNTIF(课表!$AC$187:$AC$343,B10))+IF(COUNTIF(课表!$AD$187:$AD$343,B10)&gt;=2,1,COUNTIF(课表!$AD$187:$AD$343,B10)))*2</f>
        <v>0</v>
      </c>
      <c r="N10" s="32">
        <f t="shared" si="1"/>
        <v>4</v>
      </c>
    </row>
    <row r="11" ht="20.1" hidden="1" customHeight="1" spans="1:14">
      <c r="A11" s="32">
        <f>VLOOKUP(B11,教师基础数据!$B$1:$H$502,7,FALSE)</f>
        <v>2018029</v>
      </c>
      <c r="B11" s="33" t="s">
        <v>1606</v>
      </c>
      <c r="C11" s="32" t="str">
        <f>VLOOKUP(B11,教师基础数据!$B$1:$G4554,3,FALSE)</f>
        <v>信艺系</v>
      </c>
      <c r="D11" s="32" t="str">
        <f>VLOOKUP(B11,教师基础数据!$B$1:$G706,4,FALSE)</f>
        <v>兼职</v>
      </c>
      <c r="E11" s="32" t="str">
        <f>VLOOKUP(B11,教师基础数据!$B$1:$G4739,5,FALSE)</f>
        <v>计应教研室</v>
      </c>
      <c r="F11" s="32">
        <f t="shared" si="0"/>
        <v>2</v>
      </c>
      <c r="G11" s="32">
        <f>(IF(COUNTIF(课表!$C$187:$C$343,B11)&gt;=2,1,COUNTIF(课表!$C$187:$C$343,B11))+IF(COUNTIF(课表!$D$187:$D$343,B11)&gt;=2,1,COUNTIF(课表!D$187:$D$343,B11))+IF(COUNTIF(课表!$E$121:$E$343,B11)&gt;=2,1,COUNTIF(课表!$E$121:$E$343,B11))+IF(COUNTIF(课表!$F$187:$F$343,B11)&gt;=2,1,COUNTIF(课表!$F$187:$F$343,B11)))*2</f>
        <v>2</v>
      </c>
      <c r="H11" s="32">
        <f>(IF(COUNTIF(课表!$G$188:$G$343,B11)&gt;=2,1,COUNTIF(课表!$G$188:$G$343,B11))+IF(COUNTIF(课表!$H$188:$H$343,B11)&gt;=2,1,COUNTIF(课表!$H$188:$H$343,B11))+IF(COUNTIF(课表!$I$187:$I$343,B11)&gt;=2,1,COUNTIF(课表!$I$187:$I$343,B11))+IF(COUNTIF(课表!$J$187:$J$343,B11)&gt;=2,1,COUNTIF(课表!$J$187:$J$343,B11)))*2</f>
        <v>0</v>
      </c>
      <c r="I11" s="32">
        <f>(IF(COUNTIF(课表!$K$187:$K$343,B11)&gt;=2,1,COUNTIF(课表!$K$187:$K$343,B11))+IF(COUNTIF(课表!$L$187:$L$343,B11)&gt;=2,1,COUNTIF(课表!$L$187:$L$343,B11))+IF(COUNTIF(课表!$M$187:$M$343,B11)&gt;=2,1,COUNTIF(课表!$M$187:$M$343,B11))+IF(COUNTIF(课表!$N$187:$N$343,B11)&gt;=2,1,COUNTIF(课表!$N$187:$N$343,B11)))*2</f>
        <v>0</v>
      </c>
      <c r="J11" s="32">
        <f>(IF(COUNTIF(课表!$O$187:$O$343,B11)&gt;=2,1,COUNTIF(课表!$O$187:$O$343,B11))+IF(COUNTIF(课表!$P$187:$P$343,B11)&gt;=2,1,COUNTIF(课表!$P$187:$P$343,B11))+IF(COUNTIF(课表!$Q$187:$Q$343,B11)&gt;=2,1,COUNTIF(课表!$Q$187:$Q$343,B11))+IF(COUNTIF(课表!$R$187:$R$343,B11)&gt;=2,1,COUNTIF(课表!$R$187:$R$343,B11)))*2</f>
        <v>2</v>
      </c>
      <c r="K11" s="32">
        <f>(IF(COUNTIF(课表!$S$187:$S$343,B11)&gt;=2,1,COUNTIF(课表!$S$187:$S$343,B11))+IF(COUNTIF(课表!$T$187:$T$343,B11)&gt;=2,1,COUNTIF(课表!$T$187:$T$343,B11)))*2+(IF(COUNTIF(课表!$U$187:$U$343,B11)&gt;=2,1,COUNTIF(课表!$U$187:$U$343,B11))+IF(COUNTIF(课表!$V$187:$V$343,B11)&gt;=2,1,COUNTIF(课表!$V$187:$V$343,B11)))*2</f>
        <v>0</v>
      </c>
      <c r="L11" s="32">
        <f>(IF(COUNTIF(课表!$W$187:$W$343,B11)&gt;=2,1,COUNTIF(课表!$W$187:$W$343,B11))+IF(COUNTIF(课表!$X$187:$X$343,B11)&gt;=2,1,COUNTIF(课表!$X$187:$X$343,B11))+IF(COUNTIF(课表!$Y$187:$Y$343,B11)&gt;=2,1,COUNTIF(课表!$Y$187:$Y$343,B11))+IF(COUNTIF(课表!$Z$187:$Z$343,B11)&gt;=2,1,COUNTIF(课表!$Z$187:$Z$343,B11)))*2</f>
        <v>0</v>
      </c>
      <c r="M11" s="32">
        <f>(IF(COUNTIF(课表!$AA$187:$AA$343,B11)&gt;=2,1,COUNTIF(课表!$AA$187:$AA$343,B11))+IF(COUNTIF(课表!$AB$187:$AB$343,B11)&gt;=2,1,COUNTIF(课表!$AB$187:$AB$343,B11))+IF(COUNTIF(课表!$AC$187:$AC$343,B11)&gt;=2,1,COUNTIF(课表!$AC$187:$AC$343,B11))+IF(COUNTIF(课表!$AD$187:$AD$343,B11)&gt;=2,1,COUNTIF(课表!$AD$187:$AD$343,B11)))*2</f>
        <v>0</v>
      </c>
      <c r="N11" s="32">
        <f t="shared" si="1"/>
        <v>4</v>
      </c>
    </row>
    <row r="12" ht="20.1" hidden="1" customHeight="1" spans="1:14">
      <c r="A12" s="32" t="str">
        <f>VLOOKUP(B12,教师基础数据!$B$1:$H$502,7,FALSE)</f>
        <v>0000141</v>
      </c>
      <c r="B12" s="33" t="s">
        <v>1256</v>
      </c>
      <c r="C12" s="32" t="str">
        <f>VLOOKUP(B12,教师基础数据!$B$1:$G4555,3,FALSE)</f>
        <v>环生系</v>
      </c>
      <c r="D12" s="32" t="str">
        <f>VLOOKUP(B12,教师基础数据!$B$1:$G707,4,FALSE)</f>
        <v>专职</v>
      </c>
      <c r="E12" s="32" t="str">
        <f>VLOOKUP(B12,教师基础数据!$B$1:$G4740,5,FALSE)</f>
        <v>种植教研室</v>
      </c>
      <c r="F12" s="32">
        <f t="shared" si="0"/>
        <v>1</v>
      </c>
      <c r="G12" s="32">
        <f>(IF(COUNTIF(课表!$C$187:$C$343,B12)&gt;=2,1,COUNTIF(课表!$C$187:$C$343,B12))+IF(COUNTIF(课表!$D$187:$D$343,B12)&gt;=2,1,COUNTIF(课表!D$187:$D$343,B12))+IF(COUNTIF(课表!$E$121:$E$343,B12)&gt;=2,1,COUNTIF(课表!$E$121:$E$343,B12))+IF(COUNTIF(课表!$F$187:$F$343,B12)&gt;=2,1,COUNTIF(课表!$F$187:$F$343,B12)))*2</f>
        <v>0</v>
      </c>
      <c r="H12" s="32">
        <f>(IF(COUNTIF(课表!$G$188:$G$343,B12)&gt;=2,1,COUNTIF(课表!$G$188:$G$343,B12))+IF(COUNTIF(课表!$H$188:$H$343,B12)&gt;=2,1,COUNTIF(课表!$H$188:$H$343,B12))+IF(COUNTIF(课表!$I$187:$I$343,B12)&gt;=2,1,COUNTIF(课表!$I$187:$I$343,B12))+IF(COUNTIF(课表!$J$187:$J$343,B12)&gt;=2,1,COUNTIF(课表!$J$187:$J$343,B12)))*2</f>
        <v>4</v>
      </c>
      <c r="I12" s="32">
        <f>(IF(COUNTIF(课表!$K$187:$K$343,B12)&gt;=2,1,COUNTIF(课表!$K$187:$K$343,B12))+IF(COUNTIF(课表!$L$187:$L$343,B12)&gt;=2,1,COUNTIF(课表!$L$187:$L$343,B12))+IF(COUNTIF(课表!$M$187:$M$343,B12)&gt;=2,1,COUNTIF(课表!$M$187:$M$343,B12))+IF(COUNTIF(课表!$N$187:$N$343,B12)&gt;=2,1,COUNTIF(课表!$N$187:$N$343,B12)))*2</f>
        <v>0</v>
      </c>
      <c r="J12" s="32">
        <f>(IF(COUNTIF(课表!$O$187:$O$343,B12)&gt;=2,1,COUNTIF(课表!$O$187:$O$343,B12))+IF(COUNTIF(课表!$P$187:$P$343,B12)&gt;=2,1,COUNTIF(课表!$P$187:$P$343,B12))+IF(COUNTIF(课表!$Q$187:$Q$343,B12)&gt;=2,1,COUNTIF(课表!$Q$187:$Q$343,B12))+IF(COUNTIF(课表!$R$187:$R$343,B12)&gt;=2,1,COUNTIF(课表!$R$187:$R$343,B12)))*2</f>
        <v>0</v>
      </c>
      <c r="K12" s="32">
        <f>(IF(COUNTIF(课表!$S$187:$S$343,B12)&gt;=2,1,COUNTIF(课表!$S$187:$S$343,B12))+IF(COUNTIF(课表!$T$187:$T$343,B12)&gt;=2,1,COUNTIF(课表!$T$187:$T$343,B12)))*2+(IF(COUNTIF(课表!$U$187:$U$343,B12)&gt;=2,1,COUNTIF(课表!$U$187:$U$343,B12))+IF(COUNTIF(课表!$V$187:$V$343,B12)&gt;=2,1,COUNTIF(课表!$V$187:$V$343,B12)))*2</f>
        <v>0</v>
      </c>
      <c r="L12" s="32">
        <f>(IF(COUNTIF(课表!$W$187:$W$343,B12)&gt;=2,1,COUNTIF(课表!$W$187:$W$343,B12))+IF(COUNTIF(课表!$X$187:$X$343,B12)&gt;=2,1,COUNTIF(课表!$X$187:$X$343,B12))+IF(COUNTIF(课表!$Y$187:$Y$343,B12)&gt;=2,1,COUNTIF(课表!$Y$187:$Y$343,B12))+IF(COUNTIF(课表!$Z$187:$Z$343,B12)&gt;=2,1,COUNTIF(课表!$Z$187:$Z$343,B12)))*2</f>
        <v>0</v>
      </c>
      <c r="M12" s="32">
        <f>(IF(COUNTIF(课表!$AA$187:$AA$343,B12)&gt;=2,1,COUNTIF(课表!$AA$187:$AA$343,B12))+IF(COUNTIF(课表!$AB$187:$AB$343,B12)&gt;=2,1,COUNTIF(课表!$AB$187:$AB$343,B12))+IF(COUNTIF(课表!$AC$187:$AC$343,B12)&gt;=2,1,COUNTIF(课表!$AC$187:$AC$343,B12))+IF(COUNTIF(课表!$AD$187:$AD$343,B12)&gt;=2,1,COUNTIF(课表!$AD$187:$AD$343,B12)))*2</f>
        <v>0</v>
      </c>
      <c r="N12" s="32">
        <f t="shared" si="1"/>
        <v>4</v>
      </c>
    </row>
    <row r="13" ht="20.1" hidden="1" customHeight="1" spans="1:14">
      <c r="A13" s="32" t="str">
        <f>VLOOKUP(B13,教师基础数据!$B$1:$H$502,7,FALSE)</f>
        <v>2021115</v>
      </c>
      <c r="B13" s="33" t="s">
        <v>1193</v>
      </c>
      <c r="C13" s="32" t="str">
        <f>VLOOKUP(B13,教师基础数据!$B$1:$G4556,3,FALSE)</f>
        <v>环生系</v>
      </c>
      <c r="D13" s="32" t="str">
        <f>VLOOKUP(B13,教师基础数据!$B$1:$G708,4,FALSE)</f>
        <v>兼职</v>
      </c>
      <c r="E13" s="32" t="str">
        <f>VLOOKUP(B13,教师基础数据!$B$1:$G4741,5,FALSE)</f>
        <v>种植教研室</v>
      </c>
      <c r="F13" s="32">
        <f t="shared" si="0"/>
        <v>1</v>
      </c>
      <c r="G13" s="32">
        <f>(IF(COUNTIF(课表!$C$187:$C$343,B13)&gt;=2,1,COUNTIF(课表!$C$187:$C$343,B13))+IF(COUNTIF(课表!$D$187:$D$343,B13)&gt;=2,1,COUNTIF(课表!D$187:$D$343,B13))+IF(COUNTIF(课表!$E$121:$E$343,B13)&gt;=2,1,COUNTIF(课表!$E$121:$E$343,B13))+IF(COUNTIF(课表!$F$187:$F$343,B13)&gt;=2,1,COUNTIF(课表!$F$187:$F$343,B13)))*2</f>
        <v>0</v>
      </c>
      <c r="H13" s="32">
        <f>(IF(COUNTIF(课表!$G$188:$G$343,B13)&gt;=2,1,COUNTIF(课表!$G$188:$G$343,B13))+IF(COUNTIF(课表!$H$188:$H$343,B13)&gt;=2,1,COUNTIF(课表!$H$188:$H$343,B13))+IF(COUNTIF(课表!$I$187:$I$343,B13)&gt;=2,1,COUNTIF(课表!$I$187:$I$343,B13))+IF(COUNTIF(课表!$J$187:$J$343,B13)&gt;=2,1,COUNTIF(课表!$J$187:$J$343,B13)))*2</f>
        <v>0</v>
      </c>
      <c r="I13" s="32">
        <f>(IF(COUNTIF(课表!$K$187:$K$343,B13)&gt;=2,1,COUNTIF(课表!$K$187:$K$343,B13))+IF(COUNTIF(课表!$L$187:$L$343,B13)&gt;=2,1,COUNTIF(课表!$L$187:$L$343,B13))+IF(COUNTIF(课表!$M$187:$M$343,B13)&gt;=2,1,COUNTIF(课表!$M$187:$M$343,B13))+IF(COUNTIF(课表!$N$187:$N$343,B13)&gt;=2,1,COUNTIF(课表!$N$187:$N$343,B13)))*2</f>
        <v>0</v>
      </c>
      <c r="J13" s="32">
        <f>(IF(COUNTIF(课表!$O$187:$O$343,B13)&gt;=2,1,COUNTIF(课表!$O$187:$O$343,B13))+IF(COUNTIF(课表!$P$187:$P$343,B13)&gt;=2,1,COUNTIF(课表!$P$187:$P$343,B13))+IF(COUNTIF(课表!$Q$187:$Q$343,B13)&gt;=2,1,COUNTIF(课表!$Q$187:$Q$343,B13))+IF(COUNTIF(课表!$R$187:$R$343,B13)&gt;=2,1,COUNTIF(课表!$R$187:$R$343,B13)))*2</f>
        <v>0</v>
      </c>
      <c r="K13" s="32">
        <f>(IF(COUNTIF(课表!$S$187:$S$343,B13)&gt;=2,1,COUNTIF(课表!$S$187:$S$343,B13))+IF(COUNTIF(课表!$T$187:$T$343,B13)&gt;=2,1,COUNTIF(课表!$T$187:$T$343,B13)))*2+(IF(COUNTIF(课表!$U$187:$U$343,B13)&gt;=2,1,COUNTIF(课表!$U$187:$U$343,B13))+IF(COUNTIF(课表!$V$187:$V$343,B13)&gt;=2,1,COUNTIF(课表!$V$187:$V$343,B13)))*2</f>
        <v>0</v>
      </c>
      <c r="L13" s="32">
        <f>(IF(COUNTIF(课表!$W$187:$W$343,B13)&gt;=2,1,COUNTIF(课表!$W$187:$W$343,B13))+IF(COUNTIF(课表!$X$187:$X$343,B13)&gt;=2,1,COUNTIF(课表!$X$187:$X$343,B13))+IF(COUNTIF(课表!$Y$187:$Y$343,B13)&gt;=2,1,COUNTIF(课表!$Y$187:$Y$343,B13))+IF(COUNTIF(课表!$Z$187:$Z$343,B13)&gt;=2,1,COUNTIF(课表!$Z$187:$Z$343,B13)))*2</f>
        <v>4</v>
      </c>
      <c r="M13" s="32">
        <f>(IF(COUNTIF(课表!$AA$187:$AA$343,B13)&gt;=2,1,COUNTIF(课表!$AA$187:$AA$343,B13))+IF(COUNTIF(课表!$AB$187:$AB$343,B13)&gt;=2,1,COUNTIF(课表!$AB$187:$AB$343,B13))+IF(COUNTIF(课表!$AC$187:$AC$343,B13)&gt;=2,1,COUNTIF(课表!$AC$187:$AC$343,B13))+IF(COUNTIF(课表!$AD$187:$AD$343,B13)&gt;=2,1,COUNTIF(课表!$AD$187:$AD$343,B13)))*2</f>
        <v>0</v>
      </c>
      <c r="N13" s="32">
        <f t="shared" si="1"/>
        <v>4</v>
      </c>
    </row>
    <row r="14" ht="20.1" hidden="1" customHeight="1" spans="1:14">
      <c r="A14" s="32" t="str">
        <f>VLOOKUP(B14,教师基础数据!$B$1:$H$502,7,FALSE)</f>
        <v>0000408</v>
      </c>
      <c r="B14" s="33" t="s">
        <v>1428</v>
      </c>
      <c r="C14" s="32" t="str">
        <f>VLOOKUP(B14,教师基础数据!$B$1:$G4557,3,FALSE)</f>
        <v>商贸系</v>
      </c>
      <c r="D14" s="32" t="str">
        <f>VLOOKUP(B14,教师基础数据!$B$1:$G709,4,FALSE)</f>
        <v>兼职</v>
      </c>
      <c r="E14" s="32" t="str">
        <f>VLOOKUP(B14,教师基础数据!$B$1:$G4742,5,FALSE)</f>
        <v>会计教研室</v>
      </c>
      <c r="F14" s="32">
        <f t="shared" si="0"/>
        <v>1</v>
      </c>
      <c r="G14" s="32">
        <f>(IF(COUNTIF(课表!$C$187:$C$343,B14)&gt;=2,1,COUNTIF(课表!$C$187:$C$343,B14))+IF(COUNTIF(课表!$D$187:$D$343,B14)&gt;=2,1,COUNTIF(课表!D$187:$D$343,B14))+IF(COUNTIF(课表!$E$121:$E$343,B14)&gt;=2,1,COUNTIF(课表!$E$121:$E$343,B14))+IF(COUNTIF(课表!$F$187:$F$343,B14)&gt;=2,1,COUNTIF(课表!$F$187:$F$343,B14)))*2</f>
        <v>4</v>
      </c>
      <c r="H14" s="32">
        <f>(IF(COUNTIF(课表!$G$188:$G$343,B14)&gt;=2,1,COUNTIF(课表!$G$188:$G$343,B14))+IF(COUNTIF(课表!$H$188:$H$343,B14)&gt;=2,1,COUNTIF(课表!$H$188:$H$343,B14))+IF(COUNTIF(课表!$I$187:$I$343,B14)&gt;=2,1,COUNTIF(课表!$I$187:$I$343,B14))+IF(COUNTIF(课表!$J$187:$J$343,B14)&gt;=2,1,COUNTIF(课表!$J$187:$J$343,B14)))*2</f>
        <v>0</v>
      </c>
      <c r="I14" s="32">
        <f>(IF(COUNTIF(课表!$K$187:$K$343,B14)&gt;=2,1,COUNTIF(课表!$K$187:$K$343,B14))+IF(COUNTIF(课表!$L$187:$L$343,B14)&gt;=2,1,COUNTIF(课表!$L$187:$L$343,B14))+IF(COUNTIF(课表!$M$187:$M$343,B14)&gt;=2,1,COUNTIF(课表!$M$187:$M$343,B14))+IF(COUNTIF(课表!$N$187:$N$343,B14)&gt;=2,1,COUNTIF(课表!$N$187:$N$343,B14)))*2</f>
        <v>0</v>
      </c>
      <c r="J14" s="32">
        <f>(IF(COUNTIF(课表!$O$187:$O$343,B14)&gt;=2,1,COUNTIF(课表!$O$187:$O$343,B14))+IF(COUNTIF(课表!$P$187:$P$343,B14)&gt;=2,1,COUNTIF(课表!$P$187:$P$343,B14))+IF(COUNTIF(课表!$Q$187:$Q$343,B14)&gt;=2,1,COUNTIF(课表!$Q$187:$Q$343,B14))+IF(COUNTIF(课表!$R$187:$R$343,B14)&gt;=2,1,COUNTIF(课表!$R$187:$R$343,B14)))*2</f>
        <v>0</v>
      </c>
      <c r="K14" s="32">
        <f>(IF(COUNTIF(课表!$S$187:$S$343,B14)&gt;=2,1,COUNTIF(课表!$S$187:$S$343,B14))+IF(COUNTIF(课表!$T$187:$T$343,B14)&gt;=2,1,COUNTIF(课表!$T$187:$T$343,B14)))*2+(IF(COUNTIF(课表!$U$187:$U$343,B14)&gt;=2,1,COUNTIF(课表!$U$187:$U$343,B14))+IF(COUNTIF(课表!$V$187:$V$343,B14)&gt;=2,1,COUNTIF(课表!$V$187:$V$343,B14)))*2</f>
        <v>0</v>
      </c>
      <c r="L14" s="32">
        <f>(IF(COUNTIF(课表!$W$187:$W$343,B14)&gt;=2,1,COUNTIF(课表!$W$187:$W$343,B14))+IF(COUNTIF(课表!$X$187:$X$343,B14)&gt;=2,1,COUNTIF(课表!$X$187:$X$343,B14))+IF(COUNTIF(课表!$Y$187:$Y$343,B14)&gt;=2,1,COUNTIF(课表!$Y$187:$Y$343,B14))+IF(COUNTIF(课表!$Z$187:$Z$343,B14)&gt;=2,1,COUNTIF(课表!$Z$187:$Z$343,B14)))*2</f>
        <v>0</v>
      </c>
      <c r="M14" s="32">
        <f>(IF(COUNTIF(课表!$AA$187:$AA$343,B14)&gt;=2,1,COUNTIF(课表!$AA$187:$AA$343,B14))+IF(COUNTIF(课表!$AB$187:$AB$343,B14)&gt;=2,1,COUNTIF(课表!$AB$187:$AB$343,B14))+IF(COUNTIF(课表!$AC$187:$AC$343,B14)&gt;=2,1,COUNTIF(课表!$AC$187:$AC$343,B14))+IF(COUNTIF(课表!$AD$187:$AD$343,B14)&gt;=2,1,COUNTIF(课表!$AD$187:$AD$343,B14)))*2</f>
        <v>0</v>
      </c>
      <c r="N14" s="32">
        <f t="shared" si="1"/>
        <v>4</v>
      </c>
    </row>
    <row r="15" ht="20.1" hidden="1" customHeight="1" spans="1:14">
      <c r="A15" s="32" t="str">
        <f>VLOOKUP(B15,教师基础数据!$B$1:$H$502,7,FALSE)</f>
        <v>2014018</v>
      </c>
      <c r="B15" s="33" t="s">
        <v>1542</v>
      </c>
      <c r="C15" s="32" t="str">
        <f>VLOOKUP(B15,教师基础数据!$B$1:$G4558,3,FALSE)</f>
        <v>环生系</v>
      </c>
      <c r="D15" s="32" t="str">
        <f>VLOOKUP(B15,教师基础数据!$B$1:$G710,4,FALSE)</f>
        <v>专职</v>
      </c>
      <c r="E15" s="32" t="str">
        <f>VLOOKUP(B15,教师基础数据!$B$1:$G4743,5,FALSE)</f>
        <v>园林教研室</v>
      </c>
      <c r="F15" s="32">
        <f t="shared" si="0"/>
        <v>1</v>
      </c>
      <c r="G15" s="32">
        <f>(IF(COUNTIF(课表!$C$187:$C$343,B15)&gt;=2,1,COUNTIF(课表!$C$187:$C$343,B15))+IF(COUNTIF(课表!$D$187:$D$343,B15)&gt;=2,1,COUNTIF(课表!D$187:$D$343,B15))+IF(COUNTIF(课表!$E$121:$E$343,B15)&gt;=2,1,COUNTIF(课表!$E$121:$E$343,B15))+IF(COUNTIF(课表!$F$187:$F$343,B15)&gt;=2,1,COUNTIF(课表!$F$187:$F$343,B15)))*2</f>
        <v>0</v>
      </c>
      <c r="H15" s="32">
        <f>(IF(COUNTIF(课表!$G$188:$G$343,B15)&gt;=2,1,COUNTIF(课表!$G$188:$G$343,B15))+IF(COUNTIF(课表!$H$188:$H$343,B15)&gt;=2,1,COUNTIF(课表!$H$188:$H$343,B15))+IF(COUNTIF(课表!$I$187:$I$343,B15)&gt;=2,1,COUNTIF(课表!$I$187:$I$343,B15))+IF(COUNTIF(课表!$J$187:$J$343,B15)&gt;=2,1,COUNTIF(课表!$J$187:$J$343,B15)))*2</f>
        <v>0</v>
      </c>
      <c r="I15" s="32">
        <f>(IF(COUNTIF(课表!$K$187:$K$343,B15)&gt;=2,1,COUNTIF(课表!$K$187:$K$343,B15))+IF(COUNTIF(课表!$L$187:$L$343,B15)&gt;=2,1,COUNTIF(课表!$L$187:$L$343,B15))+IF(COUNTIF(课表!$M$187:$M$343,B15)&gt;=2,1,COUNTIF(课表!$M$187:$M$343,B15))+IF(COUNTIF(课表!$N$187:$N$343,B15)&gt;=2,1,COUNTIF(课表!$N$187:$N$343,B15)))*2</f>
        <v>4</v>
      </c>
      <c r="J15" s="32">
        <f>(IF(COUNTIF(课表!$O$187:$O$343,B15)&gt;=2,1,COUNTIF(课表!$O$187:$O$343,B15))+IF(COUNTIF(课表!$P$187:$P$343,B15)&gt;=2,1,COUNTIF(课表!$P$187:$P$343,B15))+IF(COUNTIF(课表!$Q$187:$Q$343,B15)&gt;=2,1,COUNTIF(课表!$Q$187:$Q$343,B15))+IF(COUNTIF(课表!$R$187:$R$343,B15)&gt;=2,1,COUNTIF(课表!$R$187:$R$343,B15)))*2</f>
        <v>0</v>
      </c>
      <c r="K15" s="32">
        <f>(IF(COUNTIF(课表!$S$187:$S$343,B15)&gt;=2,1,COUNTIF(课表!$S$187:$S$343,B15))+IF(COUNTIF(课表!$T$187:$T$343,B15)&gt;=2,1,COUNTIF(课表!$T$187:$T$343,B15)))*2+(IF(COUNTIF(课表!$U$187:$U$343,B15)&gt;=2,1,COUNTIF(课表!$U$187:$U$343,B15))+IF(COUNTIF(课表!$V$187:$V$343,B15)&gt;=2,1,COUNTIF(课表!$V$187:$V$343,B15)))*2</f>
        <v>0</v>
      </c>
      <c r="L15" s="32">
        <f>(IF(COUNTIF(课表!$W$187:$W$343,B15)&gt;=2,1,COUNTIF(课表!$W$187:$W$343,B15))+IF(COUNTIF(课表!$X$187:$X$343,B15)&gt;=2,1,COUNTIF(课表!$X$187:$X$343,B15))+IF(COUNTIF(课表!$Y$187:$Y$343,B15)&gt;=2,1,COUNTIF(课表!$Y$187:$Y$343,B15))+IF(COUNTIF(课表!$Z$187:$Z$343,B15)&gt;=2,1,COUNTIF(课表!$Z$187:$Z$343,B15)))*2</f>
        <v>0</v>
      </c>
      <c r="M15" s="32">
        <f>(IF(COUNTIF(课表!$AA$187:$AA$343,B15)&gt;=2,1,COUNTIF(课表!$AA$187:$AA$343,B15))+IF(COUNTIF(课表!$AB$187:$AB$343,B15)&gt;=2,1,COUNTIF(课表!$AB$187:$AB$343,B15))+IF(COUNTIF(课表!$AC$187:$AC$343,B15)&gt;=2,1,COUNTIF(课表!$AC$187:$AC$343,B15))+IF(COUNTIF(课表!$AD$187:$AD$343,B15)&gt;=2,1,COUNTIF(课表!$AD$187:$AD$343,B15)))*2</f>
        <v>0</v>
      </c>
      <c r="N15" s="32">
        <f t="shared" si="1"/>
        <v>4</v>
      </c>
    </row>
    <row r="16" ht="20.1" hidden="1" customHeight="1" spans="1:14">
      <c r="A16" s="32" t="str">
        <f>VLOOKUP(B16,教师基础数据!$B$1:$H$502,7,FALSE)</f>
        <v>0000171</v>
      </c>
      <c r="B16" s="33" t="s">
        <v>1234</v>
      </c>
      <c r="C16" s="32" t="str">
        <f>VLOOKUP(B16,教师基础数据!$B$1:$G4559,3,FALSE)</f>
        <v>环生系</v>
      </c>
      <c r="D16" s="32" t="str">
        <f>VLOOKUP(B16,教师基础数据!$B$1:$G711,4,FALSE)</f>
        <v>专职</v>
      </c>
      <c r="E16" s="32" t="str">
        <f>VLOOKUP(B16,教师基础数据!$B$1:$G4744,5,FALSE)</f>
        <v>园林教研室</v>
      </c>
      <c r="F16" s="32">
        <f t="shared" si="0"/>
        <v>1</v>
      </c>
      <c r="G16" s="32">
        <f>(IF(COUNTIF(课表!$C$187:$C$343,B16)&gt;=2,1,COUNTIF(课表!$C$187:$C$343,B16))+IF(COUNTIF(课表!$D$187:$D$343,B16)&gt;=2,1,COUNTIF(课表!D$187:$D$343,B16))+IF(COUNTIF(课表!$E$121:$E$343,B16)&gt;=2,1,COUNTIF(课表!$E$121:$E$343,B16))+IF(COUNTIF(课表!$F$187:$F$343,B16)&gt;=2,1,COUNTIF(课表!$F$187:$F$343,B16)))*2</f>
        <v>0</v>
      </c>
      <c r="H16" s="32">
        <f>(IF(COUNTIF(课表!$G$188:$G$343,B16)&gt;=2,1,COUNTIF(课表!$G$188:$G$343,B16))+IF(COUNTIF(课表!$H$188:$H$343,B16)&gt;=2,1,COUNTIF(课表!$H$188:$H$343,B16))+IF(COUNTIF(课表!$I$187:$I$343,B16)&gt;=2,1,COUNTIF(课表!$I$187:$I$343,B16))+IF(COUNTIF(课表!$J$187:$J$343,B16)&gt;=2,1,COUNTIF(课表!$J$187:$J$343,B16)))*2</f>
        <v>4</v>
      </c>
      <c r="I16" s="32">
        <f>(IF(COUNTIF(课表!$K$187:$K$343,B16)&gt;=2,1,COUNTIF(课表!$K$187:$K$343,B16))+IF(COUNTIF(课表!$L$187:$L$343,B16)&gt;=2,1,COUNTIF(课表!$L$187:$L$343,B16))+IF(COUNTIF(课表!$M$187:$M$343,B16)&gt;=2,1,COUNTIF(课表!$M$187:$M$343,B16))+IF(COUNTIF(课表!$N$187:$N$343,B16)&gt;=2,1,COUNTIF(课表!$N$187:$N$343,B16)))*2</f>
        <v>0</v>
      </c>
      <c r="J16" s="32">
        <f>(IF(COUNTIF(课表!$O$187:$O$343,B16)&gt;=2,1,COUNTIF(课表!$O$187:$O$343,B16))+IF(COUNTIF(课表!$P$187:$P$343,B16)&gt;=2,1,COUNTIF(课表!$P$187:$P$343,B16))+IF(COUNTIF(课表!$Q$187:$Q$343,B16)&gt;=2,1,COUNTIF(课表!$Q$187:$Q$343,B16))+IF(COUNTIF(课表!$R$187:$R$343,B16)&gt;=2,1,COUNTIF(课表!$R$187:$R$343,B16)))*2</f>
        <v>0</v>
      </c>
      <c r="K16" s="32">
        <f>(IF(COUNTIF(课表!$S$187:$S$343,B16)&gt;=2,1,COUNTIF(课表!$S$187:$S$343,B16))+IF(COUNTIF(课表!$T$187:$T$343,B16)&gt;=2,1,COUNTIF(课表!$T$187:$T$343,B16)))*2+(IF(COUNTIF(课表!$U$187:$U$343,B16)&gt;=2,1,COUNTIF(课表!$U$187:$U$343,B16))+IF(COUNTIF(课表!$V$187:$V$343,B16)&gt;=2,1,COUNTIF(课表!$V$187:$V$343,B16)))*2</f>
        <v>0</v>
      </c>
      <c r="L16" s="32">
        <f>(IF(COUNTIF(课表!$W$187:$W$343,B16)&gt;=2,1,COUNTIF(课表!$W$187:$W$343,B16))+IF(COUNTIF(课表!$X$187:$X$343,B16)&gt;=2,1,COUNTIF(课表!$X$187:$X$343,B16))+IF(COUNTIF(课表!$Y$187:$Y$343,B16)&gt;=2,1,COUNTIF(课表!$Y$187:$Y$343,B16))+IF(COUNTIF(课表!$Z$187:$Z$343,B16)&gt;=2,1,COUNTIF(课表!$Z$187:$Z$343,B16)))*2</f>
        <v>0</v>
      </c>
      <c r="M16" s="32">
        <f>(IF(COUNTIF(课表!$AA$187:$AA$343,B16)&gt;=2,1,COUNTIF(课表!$AA$187:$AA$343,B16))+IF(COUNTIF(课表!$AB$187:$AB$343,B16)&gt;=2,1,COUNTIF(课表!$AB$187:$AB$343,B16))+IF(COUNTIF(课表!$AC$187:$AC$343,B16)&gt;=2,1,COUNTIF(课表!$AC$187:$AC$343,B16))+IF(COUNTIF(课表!$AD$187:$AD$343,B16)&gt;=2,1,COUNTIF(课表!$AD$187:$AD$343,B16)))*2</f>
        <v>0</v>
      </c>
      <c r="N16" s="32">
        <f t="shared" si="1"/>
        <v>4</v>
      </c>
    </row>
    <row r="17" ht="20.1" hidden="1" customHeight="1" spans="1:14">
      <c r="A17" s="32" t="str">
        <f>VLOOKUP(B17,教师基础数据!$B$1:$H$502,7,FALSE)</f>
        <v>0000195</v>
      </c>
      <c r="B17" s="33" t="s">
        <v>1247</v>
      </c>
      <c r="C17" s="32" t="str">
        <f>VLOOKUP(B17,教师基础数据!$B$1:$G4560,3,FALSE)</f>
        <v>商贸系</v>
      </c>
      <c r="D17" s="32" t="str">
        <f>VLOOKUP(B17,教师基础数据!$B$1:$G712,4,FALSE)</f>
        <v>兼职</v>
      </c>
      <c r="E17" s="32" t="str">
        <f>VLOOKUP(B17,教师基础数据!$B$1:$G4745,5,FALSE)</f>
        <v>会计教研室</v>
      </c>
      <c r="F17" s="32">
        <f t="shared" si="0"/>
        <v>1</v>
      </c>
      <c r="G17" s="32">
        <f>(IF(COUNTIF(课表!$C$187:$C$343,B17)&gt;=2,1,COUNTIF(课表!$C$187:$C$343,B17))+IF(COUNTIF(课表!$D$187:$D$343,B17)&gt;=2,1,COUNTIF(课表!D$187:$D$343,B17))+IF(COUNTIF(课表!$E$121:$E$343,B17)&gt;=2,1,COUNTIF(课表!$E$121:$E$343,B17))+IF(COUNTIF(课表!$F$187:$F$343,B17)&gt;=2,1,COUNTIF(课表!$F$187:$F$343,B17)))*2</f>
        <v>0</v>
      </c>
      <c r="H17" s="32">
        <f>(IF(COUNTIF(课表!$G$188:$G$343,B17)&gt;=2,1,COUNTIF(课表!$G$188:$G$343,B17))+IF(COUNTIF(课表!$H$188:$H$343,B17)&gt;=2,1,COUNTIF(课表!$H$188:$H$343,B17))+IF(COUNTIF(课表!$I$187:$I$343,B17)&gt;=2,1,COUNTIF(课表!$I$187:$I$343,B17))+IF(COUNTIF(课表!$J$187:$J$343,B17)&gt;=2,1,COUNTIF(课表!$J$187:$J$343,B17)))*2</f>
        <v>0</v>
      </c>
      <c r="I17" s="32">
        <f>(IF(COUNTIF(课表!$K$187:$K$343,B17)&gt;=2,1,COUNTIF(课表!$K$187:$K$343,B17))+IF(COUNTIF(课表!$L$187:$L$343,B17)&gt;=2,1,COUNTIF(课表!$L$187:$L$343,B17))+IF(COUNTIF(课表!$M$187:$M$343,B17)&gt;=2,1,COUNTIF(课表!$M$187:$M$343,B17))+IF(COUNTIF(课表!$N$187:$N$343,B17)&gt;=2,1,COUNTIF(课表!$N$187:$N$343,B17)))*2</f>
        <v>4</v>
      </c>
      <c r="J17" s="32">
        <f>(IF(COUNTIF(课表!$O$187:$O$343,B17)&gt;=2,1,COUNTIF(课表!$O$187:$O$343,B17))+IF(COUNTIF(课表!$P$187:$P$343,B17)&gt;=2,1,COUNTIF(课表!$P$187:$P$343,B17))+IF(COUNTIF(课表!$Q$187:$Q$343,B17)&gt;=2,1,COUNTIF(课表!$Q$187:$Q$343,B17))+IF(COUNTIF(课表!$R$187:$R$343,B17)&gt;=2,1,COUNTIF(课表!$R$187:$R$343,B17)))*2</f>
        <v>0</v>
      </c>
      <c r="K17" s="32">
        <f>(IF(COUNTIF(课表!$S$187:$S$343,B17)&gt;=2,1,COUNTIF(课表!$S$187:$S$343,B17))+IF(COUNTIF(课表!$T$187:$T$343,B17)&gt;=2,1,COUNTIF(课表!$T$187:$T$343,B17)))*2+(IF(COUNTIF(课表!$U$187:$U$343,B17)&gt;=2,1,COUNTIF(课表!$U$187:$U$343,B17))+IF(COUNTIF(课表!$V$187:$V$343,B17)&gt;=2,1,COUNTIF(课表!$V$187:$V$343,B17)))*2</f>
        <v>0</v>
      </c>
      <c r="L17" s="32">
        <f>(IF(COUNTIF(课表!$W$187:$W$343,B17)&gt;=2,1,COUNTIF(课表!$W$187:$W$343,B17))+IF(COUNTIF(课表!$X$187:$X$343,B17)&gt;=2,1,COUNTIF(课表!$X$187:$X$343,B17))+IF(COUNTIF(课表!$Y$187:$Y$343,B17)&gt;=2,1,COUNTIF(课表!$Y$187:$Y$343,B17))+IF(COUNTIF(课表!$Z$187:$Z$343,B17)&gt;=2,1,COUNTIF(课表!$Z$187:$Z$343,B17)))*2</f>
        <v>0</v>
      </c>
      <c r="M17" s="32">
        <f>(IF(COUNTIF(课表!$AA$187:$AA$343,B17)&gt;=2,1,COUNTIF(课表!$AA$187:$AA$343,B17))+IF(COUNTIF(课表!$AB$187:$AB$343,B17)&gt;=2,1,COUNTIF(课表!$AB$187:$AB$343,B17))+IF(COUNTIF(课表!$AC$187:$AC$343,B17)&gt;=2,1,COUNTIF(课表!$AC$187:$AC$343,B17))+IF(COUNTIF(课表!$AD$187:$AD$343,B17)&gt;=2,1,COUNTIF(课表!$AD$187:$AD$343,B17)))*2</f>
        <v>0</v>
      </c>
      <c r="N17" s="32">
        <f t="shared" si="1"/>
        <v>4</v>
      </c>
    </row>
    <row r="18" ht="20.1" hidden="1" customHeight="1" spans="1:14">
      <c r="A18" s="32" t="str">
        <f>VLOOKUP(B18,教师基础数据!$B$1:$H$502,7,FALSE)</f>
        <v>2020072</v>
      </c>
      <c r="B18" s="33" t="s">
        <v>1248</v>
      </c>
      <c r="C18" s="32" t="str">
        <f>VLOOKUP(B18,教师基础数据!$B$1:$G4561,3,FALSE)</f>
        <v>环生系</v>
      </c>
      <c r="D18" s="32" t="str">
        <f>VLOOKUP(B18,教师基础数据!$B$1:$G713,4,FALSE)</f>
        <v>专职</v>
      </c>
      <c r="E18" s="32" t="str">
        <f>VLOOKUP(B18,教师基础数据!$B$1:$G4746,5,FALSE)</f>
        <v>园林教研室</v>
      </c>
      <c r="F18" s="32">
        <f t="shared" si="0"/>
        <v>1</v>
      </c>
      <c r="G18" s="32">
        <f>(IF(COUNTIF(课表!$C$187:$C$343,B18)&gt;=2,1,COUNTIF(课表!$C$187:$C$343,B18))+IF(COUNTIF(课表!$D$187:$D$343,B18)&gt;=2,1,COUNTIF(课表!D$187:$D$343,B18))+IF(COUNTIF(课表!$E$121:$E$343,B18)&gt;=2,1,COUNTIF(课表!$E$121:$E$343,B18))+IF(COUNTIF(课表!$F$187:$F$343,B18)&gt;=2,1,COUNTIF(课表!$F$187:$F$343,B18)))*2</f>
        <v>0</v>
      </c>
      <c r="H18" s="32">
        <f>(IF(COUNTIF(课表!$G$188:$G$343,B18)&gt;=2,1,COUNTIF(课表!$G$188:$G$343,B18))+IF(COUNTIF(课表!$H$188:$H$343,B18)&gt;=2,1,COUNTIF(课表!$H$188:$H$343,B18))+IF(COUNTIF(课表!$I$187:$I$343,B18)&gt;=2,1,COUNTIF(课表!$I$187:$I$343,B18))+IF(COUNTIF(课表!$J$187:$J$343,B18)&gt;=2,1,COUNTIF(课表!$J$187:$J$343,B18)))*2</f>
        <v>0</v>
      </c>
      <c r="I18" s="32">
        <f>(IF(COUNTIF(课表!$K$187:$K$343,B18)&gt;=2,1,COUNTIF(课表!$K$187:$K$343,B18))+IF(COUNTIF(课表!$L$187:$L$343,B18)&gt;=2,1,COUNTIF(课表!$L$187:$L$343,B18))+IF(COUNTIF(课表!$M$187:$M$343,B18)&gt;=2,1,COUNTIF(课表!$M$187:$M$343,B18))+IF(COUNTIF(课表!$N$187:$N$343,B18)&gt;=2,1,COUNTIF(课表!$N$187:$N$343,B18)))*2</f>
        <v>0</v>
      </c>
      <c r="J18" s="32">
        <f>(IF(COUNTIF(课表!$O$187:$O$343,B18)&gt;=2,1,COUNTIF(课表!$O$187:$O$343,B18))+IF(COUNTIF(课表!$P$187:$P$343,B18)&gt;=2,1,COUNTIF(课表!$P$187:$P$343,B18))+IF(COUNTIF(课表!$Q$187:$Q$343,B18)&gt;=2,1,COUNTIF(课表!$Q$187:$Q$343,B18))+IF(COUNTIF(课表!$R$187:$R$343,B18)&gt;=2,1,COUNTIF(课表!$R$187:$R$343,B18)))*2</f>
        <v>4</v>
      </c>
      <c r="K18" s="32">
        <f>(IF(COUNTIF(课表!$S$187:$S$343,B18)&gt;=2,1,COUNTIF(课表!$S$187:$S$343,B18))+IF(COUNTIF(课表!$T$187:$T$343,B18)&gt;=2,1,COUNTIF(课表!$T$187:$T$343,B18)))*2+(IF(COUNTIF(课表!$U$187:$U$343,B18)&gt;=2,1,COUNTIF(课表!$U$187:$U$343,B18))+IF(COUNTIF(课表!$V$187:$V$343,B18)&gt;=2,1,COUNTIF(课表!$V$187:$V$343,B18)))*2</f>
        <v>0</v>
      </c>
      <c r="L18" s="32">
        <f>(IF(COUNTIF(课表!$W$187:$W$343,B18)&gt;=2,1,COUNTIF(课表!$W$187:$W$343,B18))+IF(COUNTIF(课表!$X$187:$X$343,B18)&gt;=2,1,COUNTIF(课表!$X$187:$X$343,B18))+IF(COUNTIF(课表!$Y$187:$Y$343,B18)&gt;=2,1,COUNTIF(课表!$Y$187:$Y$343,B18))+IF(COUNTIF(课表!$Z$187:$Z$343,B18)&gt;=2,1,COUNTIF(课表!$Z$187:$Z$343,B18)))*2</f>
        <v>0</v>
      </c>
      <c r="M18" s="32">
        <f>(IF(COUNTIF(课表!$AA$187:$AA$343,B18)&gt;=2,1,COUNTIF(课表!$AA$187:$AA$343,B18))+IF(COUNTIF(课表!$AB$187:$AB$343,B18)&gt;=2,1,COUNTIF(课表!$AB$187:$AB$343,B18))+IF(COUNTIF(课表!$AC$187:$AC$343,B18)&gt;=2,1,COUNTIF(课表!$AC$187:$AC$343,B18))+IF(COUNTIF(课表!$AD$187:$AD$343,B18)&gt;=2,1,COUNTIF(课表!$AD$187:$AD$343,B18)))*2</f>
        <v>0</v>
      </c>
      <c r="N18" s="32">
        <f t="shared" si="1"/>
        <v>4</v>
      </c>
    </row>
    <row r="19" ht="20.1" hidden="1" customHeight="1" spans="1:14">
      <c r="A19" s="32" t="str">
        <f>VLOOKUP(B19,教师基础数据!$B$1:$H$502,7,FALSE)</f>
        <v>0000158</v>
      </c>
      <c r="B19" s="33" t="s">
        <v>1543</v>
      </c>
      <c r="C19" s="32" t="str">
        <f>VLOOKUP(B19,教师基础数据!$B$1:$G4562,3,FALSE)</f>
        <v>环生系</v>
      </c>
      <c r="D19" s="32" t="str">
        <f>VLOOKUP(B19,教师基础数据!$B$1:$G714,4,FALSE)</f>
        <v>专职</v>
      </c>
      <c r="E19" s="32" t="str">
        <f>VLOOKUP(B19,教师基础数据!$B$1:$G4747,5,FALSE)</f>
        <v>园林教研室</v>
      </c>
      <c r="F19" s="32">
        <f t="shared" si="0"/>
        <v>1</v>
      </c>
      <c r="G19" s="32">
        <f>(IF(COUNTIF(课表!$C$187:$C$343,B19)&gt;=2,1,COUNTIF(课表!$C$187:$C$343,B19))+IF(COUNTIF(课表!$D$187:$D$343,B19)&gt;=2,1,COUNTIF(课表!D$187:$D$343,B19))+IF(COUNTIF(课表!$E$121:$E$343,B19)&gt;=2,1,COUNTIF(课表!$E$121:$E$343,B19))+IF(COUNTIF(课表!$F$187:$F$343,B19)&gt;=2,1,COUNTIF(课表!$F$187:$F$343,B19)))*2</f>
        <v>0</v>
      </c>
      <c r="H19" s="32">
        <f>(IF(COUNTIF(课表!$G$188:$G$343,B19)&gt;=2,1,COUNTIF(课表!$G$188:$G$343,B19))+IF(COUNTIF(课表!$H$188:$H$343,B19)&gt;=2,1,COUNTIF(课表!$H$188:$H$343,B19))+IF(COUNTIF(课表!$I$187:$I$343,B19)&gt;=2,1,COUNTIF(课表!$I$187:$I$343,B19))+IF(COUNTIF(课表!$J$187:$J$343,B19)&gt;=2,1,COUNTIF(课表!$J$187:$J$343,B19)))*2</f>
        <v>0</v>
      </c>
      <c r="I19" s="32">
        <f>(IF(COUNTIF(课表!$K$187:$K$343,B19)&gt;=2,1,COUNTIF(课表!$K$187:$K$343,B19))+IF(COUNTIF(课表!$L$187:$L$343,B19)&gt;=2,1,COUNTIF(课表!$L$187:$L$343,B19))+IF(COUNTIF(课表!$M$187:$M$343,B19)&gt;=2,1,COUNTIF(课表!$M$187:$M$343,B19))+IF(COUNTIF(课表!$N$187:$N$343,B19)&gt;=2,1,COUNTIF(课表!$N$187:$N$343,B19)))*2</f>
        <v>0</v>
      </c>
      <c r="J19" s="32">
        <f>(IF(COUNTIF(课表!$O$187:$O$343,B19)&gt;=2,1,COUNTIF(课表!$O$187:$O$343,B19))+IF(COUNTIF(课表!$P$187:$P$343,B19)&gt;=2,1,COUNTIF(课表!$P$187:$P$343,B19))+IF(COUNTIF(课表!$Q$187:$Q$343,B19)&gt;=2,1,COUNTIF(课表!$Q$187:$Q$343,B19))+IF(COUNTIF(课表!$R$187:$R$343,B19)&gt;=2,1,COUNTIF(课表!$R$187:$R$343,B19)))*2</f>
        <v>0</v>
      </c>
      <c r="K19" s="32">
        <f>(IF(COUNTIF(课表!$S$187:$S$343,B19)&gt;=2,1,COUNTIF(课表!$S$187:$S$343,B19))+IF(COUNTIF(课表!$T$187:$T$343,B19)&gt;=2,1,COUNTIF(课表!$T$187:$T$343,B19)))*2+(IF(COUNTIF(课表!$U$187:$U$343,B19)&gt;=2,1,COUNTIF(课表!$U$187:$U$343,B19))+IF(COUNTIF(课表!$V$187:$V$343,B19)&gt;=2,1,COUNTIF(课表!$V$187:$V$343,B19)))*2</f>
        <v>4</v>
      </c>
      <c r="L19" s="32">
        <f>(IF(COUNTIF(课表!$W$187:$W$343,B19)&gt;=2,1,COUNTIF(课表!$W$187:$W$343,B19))+IF(COUNTIF(课表!$X$187:$X$343,B19)&gt;=2,1,COUNTIF(课表!$X$187:$X$343,B19))+IF(COUNTIF(课表!$Y$187:$Y$343,B19)&gt;=2,1,COUNTIF(课表!$Y$187:$Y$343,B19))+IF(COUNTIF(课表!$Z$187:$Z$343,B19)&gt;=2,1,COUNTIF(课表!$Z$187:$Z$343,B19)))*2</f>
        <v>0</v>
      </c>
      <c r="M19" s="32">
        <f>(IF(COUNTIF(课表!$AA$187:$AA$343,B19)&gt;=2,1,COUNTIF(课表!$AA$187:$AA$343,B19))+IF(COUNTIF(课表!$AB$187:$AB$343,B19)&gt;=2,1,COUNTIF(课表!$AB$187:$AB$343,B19))+IF(COUNTIF(课表!$AC$187:$AC$343,B19)&gt;=2,1,COUNTIF(课表!$AC$187:$AC$343,B19))+IF(COUNTIF(课表!$AD$187:$AD$343,B19)&gt;=2,1,COUNTIF(课表!$AD$187:$AD$343,B19)))*2</f>
        <v>0</v>
      </c>
      <c r="N19" s="32">
        <f t="shared" si="1"/>
        <v>4</v>
      </c>
    </row>
    <row r="20" ht="20.1" hidden="1" customHeight="1" spans="1:14">
      <c r="A20" s="199" t="str">
        <f>VLOOKUP(B20,教师基础数据!$B$1:$H$502,7,FALSE)</f>
        <v>0000017</v>
      </c>
      <c r="B20" s="33" t="s">
        <v>1238</v>
      </c>
      <c r="C20" s="32" t="str">
        <f>VLOOKUP(B20,教师基础数据!$B$1:$G4563,3,FALSE)</f>
        <v>环生系</v>
      </c>
      <c r="D20" s="32" t="str">
        <f>VLOOKUP(B20,教师基础数据!$B$1:$G715,4,FALSE)</f>
        <v>专职</v>
      </c>
      <c r="E20" s="32" t="str">
        <f>VLOOKUP(B20,教师基础数据!$B$1:$G4748,5,FALSE)</f>
        <v>种植教研室</v>
      </c>
      <c r="F20" s="32">
        <f t="shared" si="0"/>
        <v>1</v>
      </c>
      <c r="G20" s="32">
        <f>(IF(COUNTIF(课表!$C$187:$C$343,B20)&gt;=2,1,COUNTIF(课表!$C$187:$C$343,B20))+IF(COUNTIF(课表!$D$187:$D$343,B20)&gt;=2,1,COUNTIF(课表!D$187:$D$343,B20))+IF(COUNTIF(课表!$E$121:$E$343,B20)&gt;=2,1,COUNTIF(课表!$E$121:$E$343,B20))+IF(COUNTIF(课表!$F$187:$F$343,B20)&gt;=2,1,COUNTIF(课表!$F$187:$F$343,B20)))*2</f>
        <v>0</v>
      </c>
      <c r="H20" s="32">
        <f>(IF(COUNTIF(课表!$G$188:$G$343,B20)&gt;=2,1,COUNTIF(课表!$G$188:$G$343,B20))+IF(COUNTIF(课表!$H$188:$H$343,B20)&gt;=2,1,COUNTIF(课表!$H$188:$H$343,B20))+IF(COUNTIF(课表!$I$187:$I$343,B20)&gt;=2,1,COUNTIF(课表!$I$187:$I$343,B20))+IF(COUNTIF(课表!$J$187:$J$343,B20)&gt;=2,1,COUNTIF(课表!$J$187:$J$343,B20)))*2</f>
        <v>4</v>
      </c>
      <c r="I20" s="32">
        <f>(IF(COUNTIF(课表!$K$187:$K$343,B20)&gt;=2,1,COUNTIF(课表!$K$187:$K$343,B20))+IF(COUNTIF(课表!$L$187:$L$343,B20)&gt;=2,1,COUNTIF(课表!$L$187:$L$343,B20))+IF(COUNTIF(课表!$M$187:$M$343,B20)&gt;=2,1,COUNTIF(课表!$M$187:$M$343,B20))+IF(COUNTIF(课表!$N$187:$N$343,B20)&gt;=2,1,COUNTIF(课表!$N$187:$N$343,B20)))*2</f>
        <v>0</v>
      </c>
      <c r="J20" s="32">
        <f>(IF(COUNTIF(课表!$O$187:$O$343,B20)&gt;=2,1,COUNTIF(课表!$O$187:$O$343,B20))+IF(COUNTIF(课表!$P$187:$P$343,B20)&gt;=2,1,COUNTIF(课表!$P$187:$P$343,B20))+IF(COUNTIF(课表!$Q$187:$Q$343,B20)&gt;=2,1,COUNTIF(课表!$Q$187:$Q$343,B20))+IF(COUNTIF(课表!$R$187:$R$343,B20)&gt;=2,1,COUNTIF(课表!$R$187:$R$343,B20)))*2</f>
        <v>0</v>
      </c>
      <c r="K20" s="32">
        <f>(IF(COUNTIF(课表!$S$187:$S$343,B20)&gt;=2,1,COUNTIF(课表!$S$187:$S$343,B20))+IF(COUNTIF(课表!$T$187:$T$343,B20)&gt;=2,1,COUNTIF(课表!$T$187:$T$343,B20)))*2+(IF(COUNTIF(课表!$U$187:$U$343,B20)&gt;=2,1,COUNTIF(课表!$U$187:$U$343,B20))+IF(COUNTIF(课表!$V$187:$V$343,B20)&gt;=2,1,COUNTIF(课表!$V$187:$V$343,B20)))*2</f>
        <v>0</v>
      </c>
      <c r="L20" s="32">
        <f>(IF(COUNTIF(课表!$W$187:$W$343,B20)&gt;=2,1,COUNTIF(课表!$W$187:$W$343,B20))+IF(COUNTIF(课表!$X$187:$X$343,B20)&gt;=2,1,COUNTIF(课表!$X$187:$X$343,B20))+IF(COUNTIF(课表!$Y$187:$Y$343,B20)&gt;=2,1,COUNTIF(课表!$Y$187:$Y$343,B20))+IF(COUNTIF(课表!$Z$187:$Z$343,B20)&gt;=2,1,COUNTIF(课表!$Z$187:$Z$343,B20)))*2</f>
        <v>0</v>
      </c>
      <c r="M20" s="32">
        <f>(IF(COUNTIF(课表!$AA$187:$AA$343,B20)&gt;=2,1,COUNTIF(课表!$AA$187:$AA$343,B20))+IF(COUNTIF(课表!$AB$187:$AB$343,B20)&gt;=2,1,COUNTIF(课表!$AB$187:$AB$343,B20))+IF(COUNTIF(课表!$AC$187:$AC$343,B20)&gt;=2,1,COUNTIF(课表!$AC$187:$AC$343,B20))+IF(COUNTIF(课表!$AD$187:$AD$343,B20)&gt;=2,1,COUNTIF(课表!$AD$187:$AD$343,B20)))*2</f>
        <v>0</v>
      </c>
      <c r="N20" s="32">
        <f t="shared" si="1"/>
        <v>4</v>
      </c>
    </row>
    <row r="21" ht="20.1" hidden="1" customHeight="1" spans="1:14">
      <c r="A21" s="32" t="str">
        <f>VLOOKUP(B21,教师基础数据!$B$1:$H$502,7,FALSE)</f>
        <v>2021116</v>
      </c>
      <c r="B21" s="33" t="s">
        <v>1408</v>
      </c>
      <c r="C21" s="32" t="str">
        <f>VLOOKUP(B21,教师基础数据!$B$1:$G4564,3,FALSE)</f>
        <v>环生系</v>
      </c>
      <c r="D21" s="32" t="str">
        <f>VLOOKUP(B21,教师基础数据!$B$1:$G716,4,FALSE)</f>
        <v>专职</v>
      </c>
      <c r="E21" s="32" t="str">
        <f>VLOOKUP(B21,教师基础数据!$B$1:$G4749,5,FALSE)</f>
        <v>园林教研室</v>
      </c>
      <c r="F21" s="32">
        <f t="shared" si="0"/>
        <v>1</v>
      </c>
      <c r="G21" s="32">
        <f>(IF(COUNTIF(课表!$C$187:$C$343,B21)&gt;=2,1,COUNTIF(课表!$C$187:$C$343,B21))+IF(COUNTIF(课表!$D$187:$D$343,B21)&gt;=2,1,COUNTIF(课表!D$187:$D$343,B21))+IF(COUNTIF(课表!$E$121:$E$343,B21)&gt;=2,1,COUNTIF(课表!$E$121:$E$343,B21))+IF(COUNTIF(课表!$F$187:$F$343,B21)&gt;=2,1,COUNTIF(课表!$F$187:$F$343,B21)))*2</f>
        <v>4</v>
      </c>
      <c r="H21" s="32">
        <f>(IF(COUNTIF(课表!$G$188:$G$343,B21)&gt;=2,1,COUNTIF(课表!$G$188:$G$343,B21))+IF(COUNTIF(课表!$H$188:$H$343,B21)&gt;=2,1,COUNTIF(课表!$H$188:$H$343,B21))+IF(COUNTIF(课表!$I$187:$I$343,B21)&gt;=2,1,COUNTIF(课表!$I$187:$I$343,B21))+IF(COUNTIF(课表!$J$187:$J$343,B21)&gt;=2,1,COUNTIF(课表!$J$187:$J$343,B21)))*2</f>
        <v>0</v>
      </c>
      <c r="I21" s="32">
        <f>(IF(COUNTIF(课表!$K$187:$K$343,B21)&gt;=2,1,COUNTIF(课表!$K$187:$K$343,B21))+IF(COUNTIF(课表!$L$187:$L$343,B21)&gt;=2,1,COUNTIF(课表!$L$187:$L$343,B21))+IF(COUNTIF(课表!$M$187:$M$343,B21)&gt;=2,1,COUNTIF(课表!$M$187:$M$343,B21))+IF(COUNTIF(课表!$N$187:$N$343,B21)&gt;=2,1,COUNTIF(课表!$N$187:$N$343,B21)))*2</f>
        <v>0</v>
      </c>
      <c r="J21" s="32">
        <f>(IF(COUNTIF(课表!$O$187:$O$343,B21)&gt;=2,1,COUNTIF(课表!$O$187:$O$343,B21))+IF(COUNTIF(课表!$P$187:$P$343,B21)&gt;=2,1,COUNTIF(课表!$P$187:$P$343,B21))+IF(COUNTIF(课表!$Q$187:$Q$343,B21)&gt;=2,1,COUNTIF(课表!$Q$187:$Q$343,B21))+IF(COUNTIF(课表!$R$187:$R$343,B21)&gt;=2,1,COUNTIF(课表!$R$187:$R$343,B21)))*2</f>
        <v>0</v>
      </c>
      <c r="K21" s="32">
        <f>(IF(COUNTIF(课表!$S$187:$S$343,B21)&gt;=2,1,COUNTIF(课表!$S$187:$S$343,B21))+IF(COUNTIF(课表!$T$187:$T$343,B21)&gt;=2,1,COUNTIF(课表!$T$187:$T$343,B21)))*2+(IF(COUNTIF(课表!$U$187:$U$343,B21)&gt;=2,1,COUNTIF(课表!$U$187:$U$343,B21))+IF(COUNTIF(课表!$V$187:$V$343,B21)&gt;=2,1,COUNTIF(课表!$V$187:$V$343,B21)))*2</f>
        <v>0</v>
      </c>
      <c r="L21" s="32">
        <f>(IF(COUNTIF(课表!$W$187:$W$343,B21)&gt;=2,1,COUNTIF(课表!$W$187:$W$343,B21))+IF(COUNTIF(课表!$X$187:$X$343,B21)&gt;=2,1,COUNTIF(课表!$X$187:$X$343,B21))+IF(COUNTIF(课表!$Y$187:$Y$343,B21)&gt;=2,1,COUNTIF(课表!$Y$187:$Y$343,B21))+IF(COUNTIF(课表!$Z$187:$Z$343,B21)&gt;=2,1,COUNTIF(课表!$Z$187:$Z$343,B21)))*2</f>
        <v>0</v>
      </c>
      <c r="M21" s="32">
        <f>(IF(COUNTIF(课表!$AA$187:$AA$343,B21)&gt;=2,1,COUNTIF(课表!$AA$187:$AA$343,B21))+IF(COUNTIF(课表!$AB$187:$AB$343,B21)&gt;=2,1,COUNTIF(课表!$AB$187:$AB$343,B21))+IF(COUNTIF(课表!$AC$187:$AC$343,B21)&gt;=2,1,COUNTIF(课表!$AC$187:$AC$343,B21))+IF(COUNTIF(课表!$AD$187:$AD$343,B21)&gt;=2,1,COUNTIF(课表!$AD$187:$AD$343,B21)))*2</f>
        <v>0</v>
      </c>
      <c r="N21" s="32">
        <f t="shared" si="1"/>
        <v>4</v>
      </c>
    </row>
    <row r="22" ht="20.1" hidden="1" customHeight="1" spans="1:14">
      <c r="A22" s="32" t="str">
        <f>VLOOKUP(B22,教师基础数据!$B$1:$H$502,7,FALSE)</f>
        <v>2014005</v>
      </c>
      <c r="B22" s="33" t="s">
        <v>1426</v>
      </c>
      <c r="C22" s="32" t="str">
        <f>VLOOKUP(B22,教师基础数据!$B$1:$G4565,3,FALSE)</f>
        <v>电子系</v>
      </c>
      <c r="D22" s="32" t="str">
        <f>VLOOKUP(B22,教师基础数据!$B$1:$G717,4,FALSE)</f>
        <v>专职</v>
      </c>
      <c r="E22" s="32" t="str">
        <f>VLOOKUP(B22,教师基础数据!$B$1:$G4750,5,FALSE)</f>
        <v>机电一体化教研室</v>
      </c>
      <c r="F22" s="32">
        <f t="shared" si="0"/>
        <v>1</v>
      </c>
      <c r="G22" s="32">
        <f>(IF(COUNTIF(课表!$C$187:$C$343,B22)&gt;=2,1,COUNTIF(课表!$C$187:$C$343,B22))+IF(COUNTIF(课表!$D$187:$D$343,B22)&gt;=2,1,COUNTIF(课表!D$187:$D$343,B22))+IF(COUNTIF(课表!$E$121:$E$343,B22)&gt;=2,1,COUNTIF(课表!$E$121:$E$343,B22))+IF(COUNTIF(课表!$F$187:$F$343,B22)&gt;=2,1,COUNTIF(课表!$F$187:$F$343,B22)))*2</f>
        <v>0</v>
      </c>
      <c r="H22" s="32">
        <f>(IF(COUNTIF(课表!$G$188:$G$343,B22)&gt;=2,1,COUNTIF(课表!$G$188:$G$343,B22))+IF(COUNTIF(课表!$H$188:$H$343,B22)&gt;=2,1,COUNTIF(课表!$H$188:$H$343,B22))+IF(COUNTIF(课表!$I$187:$I$343,B22)&gt;=2,1,COUNTIF(课表!$I$187:$I$343,B22))+IF(COUNTIF(课表!$J$187:$J$343,B22)&gt;=2,1,COUNTIF(课表!$J$187:$J$343,B22)))*2</f>
        <v>0</v>
      </c>
      <c r="I22" s="32">
        <f>(IF(COUNTIF(课表!$K$187:$K$343,B22)&gt;=2,1,COUNTIF(课表!$K$187:$K$343,B22))+IF(COUNTIF(课表!$L$187:$L$343,B22)&gt;=2,1,COUNTIF(课表!$L$187:$L$343,B22))+IF(COUNTIF(课表!$M$187:$M$343,B22)&gt;=2,1,COUNTIF(课表!$M$187:$M$343,B22))+IF(COUNTIF(课表!$N$187:$N$343,B22)&gt;=2,1,COUNTIF(课表!$N$187:$N$343,B22)))*2</f>
        <v>0</v>
      </c>
      <c r="J22" s="32">
        <f>(IF(COUNTIF(课表!$O$187:$O$343,B22)&gt;=2,1,COUNTIF(课表!$O$187:$O$343,B22))+IF(COUNTIF(课表!$P$187:$P$343,B22)&gt;=2,1,COUNTIF(课表!$P$187:$P$343,B22))+IF(COUNTIF(课表!$Q$187:$Q$343,B22)&gt;=2,1,COUNTIF(课表!$Q$187:$Q$343,B22))+IF(COUNTIF(课表!$R$187:$R$343,B22)&gt;=2,1,COUNTIF(课表!$R$187:$R$343,B22)))*2</f>
        <v>0</v>
      </c>
      <c r="K22" s="32">
        <f>(IF(COUNTIF(课表!$S$187:$S$343,B22)&gt;=2,1,COUNTIF(课表!$S$187:$S$343,B22))+IF(COUNTIF(课表!$T$187:$T$343,B22)&gt;=2,1,COUNTIF(课表!$T$187:$T$343,B22)))*2+(IF(COUNTIF(课表!$U$187:$U$343,B22)&gt;=2,1,COUNTIF(课表!$U$187:$U$343,B22))+IF(COUNTIF(课表!$V$187:$V$343,B22)&gt;=2,1,COUNTIF(课表!$V$187:$V$343,B22)))*2</f>
        <v>4</v>
      </c>
      <c r="L22" s="32">
        <f>(IF(COUNTIF(课表!$W$187:$W$343,B22)&gt;=2,1,COUNTIF(课表!$W$187:$W$343,B22))+IF(COUNTIF(课表!$X$187:$X$343,B22)&gt;=2,1,COUNTIF(课表!$X$187:$X$343,B22))+IF(COUNTIF(课表!$Y$187:$Y$343,B22)&gt;=2,1,COUNTIF(课表!$Y$187:$Y$343,B22))+IF(COUNTIF(课表!$Z$187:$Z$343,B22)&gt;=2,1,COUNTIF(课表!$Z$187:$Z$343,B22)))*2</f>
        <v>0</v>
      </c>
      <c r="M22" s="32">
        <f>(IF(COUNTIF(课表!$AA$187:$AA$343,B22)&gt;=2,1,COUNTIF(课表!$AA$187:$AA$343,B22))+IF(COUNTIF(课表!$AB$187:$AB$343,B22)&gt;=2,1,COUNTIF(课表!$AB$187:$AB$343,B22))+IF(COUNTIF(课表!$AC$187:$AC$343,B22)&gt;=2,1,COUNTIF(课表!$AC$187:$AC$343,B22))+IF(COUNTIF(课表!$AD$187:$AD$343,B22)&gt;=2,1,COUNTIF(课表!$AD$187:$AD$343,B22)))*2</f>
        <v>0</v>
      </c>
      <c r="N22" s="32">
        <f t="shared" si="1"/>
        <v>4</v>
      </c>
    </row>
    <row r="23" ht="20.1" hidden="1" customHeight="1" spans="1:14">
      <c r="A23" s="32" t="str">
        <f>VLOOKUP(B23,教师基础数据!$B$1:$H$502,7,FALSE)</f>
        <v>0000088</v>
      </c>
      <c r="B23" s="33" t="s">
        <v>1559</v>
      </c>
      <c r="C23" s="32" t="str">
        <f>VLOOKUP(B23,教师基础数据!$B$1:$G4566,3,FALSE)</f>
        <v>电子系</v>
      </c>
      <c r="D23" s="32" t="str">
        <f>VLOOKUP(B23,教师基础数据!$B$1:$G718,4,FALSE)</f>
        <v>兼职</v>
      </c>
      <c r="E23" s="32" t="str">
        <f>VLOOKUP(B23,教师基础数据!$B$1:$G4751,5,FALSE)</f>
        <v>应用电子技术教研室</v>
      </c>
      <c r="F23" s="32">
        <f t="shared" si="0"/>
        <v>1</v>
      </c>
      <c r="G23" s="32">
        <f>(IF(COUNTIF(课表!$C$187:$C$343,B23)&gt;=2,1,COUNTIF(课表!$C$187:$C$343,B23))+IF(COUNTIF(课表!$D$187:$D$343,B23)&gt;=2,1,COUNTIF(课表!D$187:$D$343,B23))+IF(COUNTIF(课表!$E$121:$E$343,B23)&gt;=2,1,COUNTIF(课表!$E$121:$E$343,B23))+IF(COUNTIF(课表!$F$187:$F$343,B23)&gt;=2,1,COUNTIF(课表!$F$187:$F$343,B23)))*2</f>
        <v>0</v>
      </c>
      <c r="H23" s="32">
        <f>(IF(COUNTIF(课表!$G$188:$G$343,B23)&gt;=2,1,COUNTIF(课表!$G$188:$G$343,B23))+IF(COUNTIF(课表!$H$188:$H$343,B23)&gt;=2,1,COUNTIF(课表!$H$188:$H$343,B23))+IF(COUNTIF(课表!$I$187:$I$343,B23)&gt;=2,1,COUNTIF(课表!$I$187:$I$343,B23))+IF(COUNTIF(课表!$J$187:$J$343,B23)&gt;=2,1,COUNTIF(课表!$J$187:$J$343,B23)))*2</f>
        <v>0</v>
      </c>
      <c r="I23" s="32">
        <f>(IF(COUNTIF(课表!$K$187:$K$343,B23)&gt;=2,1,COUNTIF(课表!$K$187:$K$343,B23))+IF(COUNTIF(课表!$L$187:$L$343,B23)&gt;=2,1,COUNTIF(课表!$L$187:$L$343,B23))+IF(COUNTIF(课表!$M$187:$M$343,B23)&gt;=2,1,COUNTIF(课表!$M$187:$M$343,B23))+IF(COUNTIF(课表!$N$187:$N$343,B23)&gt;=2,1,COUNTIF(课表!$N$187:$N$343,B23)))*2</f>
        <v>4</v>
      </c>
      <c r="J23" s="32">
        <f>(IF(COUNTIF(课表!$O$187:$O$343,B23)&gt;=2,1,COUNTIF(课表!$O$187:$O$343,B23))+IF(COUNTIF(课表!$P$187:$P$343,B23)&gt;=2,1,COUNTIF(课表!$P$187:$P$343,B23))+IF(COUNTIF(课表!$Q$187:$Q$343,B23)&gt;=2,1,COUNTIF(课表!$Q$187:$Q$343,B23))+IF(COUNTIF(课表!$R$187:$R$343,B23)&gt;=2,1,COUNTIF(课表!$R$187:$R$343,B23)))*2</f>
        <v>0</v>
      </c>
      <c r="K23" s="32">
        <f>(IF(COUNTIF(课表!$S$187:$S$343,B23)&gt;=2,1,COUNTIF(课表!$S$187:$S$343,B23))+IF(COUNTIF(课表!$T$187:$T$343,B23)&gt;=2,1,COUNTIF(课表!$T$187:$T$343,B23)))*2+(IF(COUNTIF(课表!$U$187:$U$343,B23)&gt;=2,1,COUNTIF(课表!$U$187:$U$343,B23))+IF(COUNTIF(课表!$V$187:$V$343,B23)&gt;=2,1,COUNTIF(课表!$V$187:$V$343,B23)))*2</f>
        <v>0</v>
      </c>
      <c r="L23" s="32">
        <f>(IF(COUNTIF(课表!$W$187:$W$343,B23)&gt;=2,1,COUNTIF(课表!$W$187:$W$343,B23))+IF(COUNTIF(课表!$X$187:$X$343,B23)&gt;=2,1,COUNTIF(课表!$X$187:$X$343,B23))+IF(COUNTIF(课表!$Y$187:$Y$343,B23)&gt;=2,1,COUNTIF(课表!$Y$187:$Y$343,B23))+IF(COUNTIF(课表!$Z$187:$Z$343,B23)&gt;=2,1,COUNTIF(课表!$Z$187:$Z$343,B23)))*2</f>
        <v>0</v>
      </c>
      <c r="M23" s="32">
        <f>(IF(COUNTIF(课表!$AA$187:$AA$343,B23)&gt;=2,1,COUNTIF(课表!$AA$187:$AA$343,B23))+IF(COUNTIF(课表!$AB$187:$AB$343,B23)&gt;=2,1,COUNTIF(课表!$AB$187:$AB$343,B23))+IF(COUNTIF(课表!$AC$187:$AC$343,B23)&gt;=2,1,COUNTIF(课表!$AC$187:$AC$343,B23))+IF(COUNTIF(课表!$AD$187:$AD$343,B23)&gt;=2,1,COUNTIF(课表!$AD$187:$AD$343,B23)))*2</f>
        <v>0</v>
      </c>
      <c r="N23" s="32">
        <f t="shared" si="1"/>
        <v>4</v>
      </c>
    </row>
    <row r="24" ht="20.1" hidden="1" customHeight="1" spans="1:14">
      <c r="A24" s="32" t="str">
        <f>VLOOKUP(B24,教师基础数据!$B$1:$H$502,7,FALSE)</f>
        <v>0000219</v>
      </c>
      <c r="B24" s="33" t="s">
        <v>1209</v>
      </c>
      <c r="C24" s="32" t="str">
        <f>VLOOKUP(B24,教师基础数据!$B$1:$G4567,3,FALSE)</f>
        <v>电子系</v>
      </c>
      <c r="D24" s="32" t="str">
        <f>VLOOKUP(B24,教师基础数据!$B$1:$G719,4,FALSE)</f>
        <v>兼职</v>
      </c>
      <c r="E24" s="32" t="str">
        <f>VLOOKUP(B24,教师基础数据!$B$1:$G4752,5,FALSE)</f>
        <v>机电一体化教研室</v>
      </c>
      <c r="F24" s="32">
        <f t="shared" si="0"/>
        <v>1</v>
      </c>
      <c r="G24" s="32">
        <f>(IF(COUNTIF(课表!$C$187:$C$343,B24)&gt;=2,1,COUNTIF(课表!$C$187:$C$343,B24))+IF(COUNTIF(课表!$D$187:$D$343,B24)&gt;=2,1,COUNTIF(课表!D$187:$D$343,B24))+IF(COUNTIF(课表!$E$121:$E$343,B24)&gt;=2,1,COUNTIF(课表!$E$121:$E$343,B24))+IF(COUNTIF(课表!$F$187:$F$343,B24)&gt;=2,1,COUNTIF(课表!$F$187:$F$343,B24)))*2</f>
        <v>0</v>
      </c>
      <c r="H24" s="32">
        <f>(IF(COUNTIF(课表!$G$188:$G$343,B24)&gt;=2,1,COUNTIF(课表!$G$188:$G$343,B24))+IF(COUNTIF(课表!$H$188:$H$343,B24)&gt;=2,1,COUNTIF(课表!$H$188:$H$343,B24))+IF(COUNTIF(课表!$I$187:$I$343,B24)&gt;=2,1,COUNTIF(课表!$I$187:$I$343,B24))+IF(COUNTIF(课表!$J$187:$J$343,B24)&gt;=2,1,COUNTIF(课表!$J$187:$J$343,B24)))*2</f>
        <v>0</v>
      </c>
      <c r="I24" s="32">
        <f>(IF(COUNTIF(课表!$K$187:$K$343,B24)&gt;=2,1,COUNTIF(课表!$K$187:$K$343,B24))+IF(COUNTIF(课表!$L$187:$L$343,B24)&gt;=2,1,COUNTIF(课表!$L$187:$L$343,B24))+IF(COUNTIF(课表!$M$187:$M$343,B24)&gt;=2,1,COUNTIF(课表!$M$187:$M$343,B24))+IF(COUNTIF(课表!$N$187:$N$343,B24)&gt;=2,1,COUNTIF(课表!$N$187:$N$343,B24)))*2</f>
        <v>0</v>
      </c>
      <c r="J24" s="32">
        <f>(IF(COUNTIF(课表!$O$187:$O$343,B24)&gt;=2,1,COUNTIF(课表!$O$187:$O$343,B24))+IF(COUNTIF(课表!$P$187:$P$343,B24)&gt;=2,1,COUNTIF(课表!$P$187:$P$343,B24))+IF(COUNTIF(课表!$Q$187:$Q$343,B24)&gt;=2,1,COUNTIF(课表!$Q$187:$Q$343,B24))+IF(COUNTIF(课表!$R$187:$R$343,B24)&gt;=2,1,COUNTIF(课表!$R$187:$R$343,B24)))*2</f>
        <v>4</v>
      </c>
      <c r="K24" s="32">
        <f>(IF(COUNTIF(课表!$S$187:$S$343,B24)&gt;=2,1,COUNTIF(课表!$S$187:$S$343,B24))+IF(COUNTIF(课表!$T$187:$T$343,B24)&gt;=2,1,COUNTIF(课表!$T$187:$T$343,B24)))*2+(IF(COUNTIF(课表!$U$187:$U$343,B24)&gt;=2,1,COUNTIF(课表!$U$187:$U$343,B24))+IF(COUNTIF(课表!$V$187:$V$343,B24)&gt;=2,1,COUNTIF(课表!$V$187:$V$343,B24)))*2</f>
        <v>0</v>
      </c>
      <c r="L24" s="32">
        <f>(IF(COUNTIF(课表!$W$187:$W$343,B24)&gt;=2,1,COUNTIF(课表!$W$187:$W$343,B24))+IF(COUNTIF(课表!$X$187:$X$343,B24)&gt;=2,1,COUNTIF(课表!$X$187:$X$343,B24))+IF(COUNTIF(课表!$Y$187:$Y$343,B24)&gt;=2,1,COUNTIF(课表!$Y$187:$Y$343,B24))+IF(COUNTIF(课表!$Z$187:$Z$343,B24)&gt;=2,1,COUNTIF(课表!$Z$187:$Z$343,B24)))*2</f>
        <v>0</v>
      </c>
      <c r="M24" s="32">
        <f>(IF(COUNTIF(课表!$AA$187:$AA$343,B24)&gt;=2,1,COUNTIF(课表!$AA$187:$AA$343,B24))+IF(COUNTIF(课表!$AB$187:$AB$343,B24)&gt;=2,1,COUNTIF(课表!$AB$187:$AB$343,B24))+IF(COUNTIF(课表!$AC$187:$AC$343,B24)&gt;=2,1,COUNTIF(课表!$AC$187:$AC$343,B24))+IF(COUNTIF(课表!$AD$187:$AD$343,B24)&gt;=2,1,COUNTIF(课表!$AD$187:$AD$343,B24)))*2</f>
        <v>0</v>
      </c>
      <c r="N24" s="32">
        <f t="shared" si="1"/>
        <v>4</v>
      </c>
    </row>
    <row r="25" ht="20.1" hidden="1" customHeight="1" spans="1:14">
      <c r="A25" s="32" t="str">
        <f>VLOOKUP(B25,教师基础数据!$B$1:$H$502,7,FALSE)</f>
        <v>2016043</v>
      </c>
      <c r="B25" s="33" t="s">
        <v>1341</v>
      </c>
      <c r="C25" s="32" t="str">
        <f>VLOOKUP(B25,教师基础数据!$B$1:$G4568,3,FALSE)</f>
        <v>商贸系</v>
      </c>
      <c r="D25" s="32" t="str">
        <f>VLOOKUP(B25,教师基础数据!$B$1:$G720,4,FALSE)</f>
        <v>兼职</v>
      </c>
      <c r="E25" s="32" t="str">
        <f>VLOOKUP(B25,教师基础数据!$B$1:$G4753,5,FALSE)</f>
        <v>商务教研室</v>
      </c>
      <c r="F25" s="32">
        <f t="shared" si="0"/>
        <v>2</v>
      </c>
      <c r="G25" s="32">
        <f>(IF(COUNTIF(课表!$C$187:$C$343,B25)&gt;=2,1,COUNTIF(课表!$C$187:$C$343,B25))+IF(COUNTIF(课表!$D$187:$D$343,B25)&gt;=2,1,COUNTIF(课表!D$187:$D$343,B25))+IF(COUNTIF(课表!$E$121:$E$343,B25)&gt;=2,1,COUNTIF(课表!$E$121:$E$343,B25))+IF(COUNTIF(课表!$F$187:$F$343,B25)&gt;=2,1,COUNTIF(课表!$F$187:$F$343,B25)))*2</f>
        <v>2</v>
      </c>
      <c r="H25" s="32">
        <f>(IF(COUNTIF(课表!$G$188:$G$343,B25)&gt;=2,1,COUNTIF(课表!$G$188:$G$343,B25))+IF(COUNTIF(课表!$H$188:$H$343,B25)&gt;=2,1,COUNTIF(课表!$H$188:$H$343,B25))+IF(COUNTIF(课表!$I$187:$I$343,B25)&gt;=2,1,COUNTIF(课表!$I$187:$I$343,B25))+IF(COUNTIF(课表!$J$187:$J$343,B25)&gt;=2,1,COUNTIF(课表!$J$187:$J$343,B25)))*2</f>
        <v>2</v>
      </c>
      <c r="I25" s="32">
        <f>(IF(COUNTIF(课表!$K$187:$K$343,B25)&gt;=2,1,COUNTIF(课表!$K$187:$K$343,B25))+IF(COUNTIF(课表!$L$187:$L$343,B25)&gt;=2,1,COUNTIF(课表!$L$187:$L$343,B25))+IF(COUNTIF(课表!$M$187:$M$343,B25)&gt;=2,1,COUNTIF(课表!$M$187:$M$343,B25))+IF(COUNTIF(课表!$N$187:$N$343,B25)&gt;=2,1,COUNTIF(课表!$N$187:$N$343,B25)))*2</f>
        <v>0</v>
      </c>
      <c r="J25" s="32">
        <f>(IF(COUNTIF(课表!$O$187:$O$343,B25)&gt;=2,1,COUNTIF(课表!$O$187:$O$343,B25))+IF(COUNTIF(课表!$P$187:$P$343,B25)&gt;=2,1,COUNTIF(课表!$P$187:$P$343,B25))+IF(COUNTIF(课表!$Q$187:$Q$343,B25)&gt;=2,1,COUNTIF(课表!$Q$187:$Q$343,B25))+IF(COUNTIF(课表!$R$187:$R$343,B25)&gt;=2,1,COUNTIF(课表!$R$187:$R$343,B25)))*2</f>
        <v>0</v>
      </c>
      <c r="K25" s="32">
        <f>(IF(COUNTIF(课表!$S$187:$S$343,B25)&gt;=2,1,COUNTIF(课表!$S$187:$S$343,B25))+IF(COUNTIF(课表!$T$187:$T$343,B25)&gt;=2,1,COUNTIF(课表!$T$187:$T$343,B25)))*2+(IF(COUNTIF(课表!$U$187:$U$343,B25)&gt;=2,1,COUNTIF(课表!$U$187:$U$343,B25))+IF(COUNTIF(课表!$V$187:$V$343,B25)&gt;=2,1,COUNTIF(课表!$V$187:$V$343,B25)))*2</f>
        <v>0</v>
      </c>
      <c r="L25" s="32">
        <f>(IF(COUNTIF(课表!$W$187:$W$343,B25)&gt;=2,1,COUNTIF(课表!$W$187:$W$343,B25))+IF(COUNTIF(课表!$X$187:$X$343,B25)&gt;=2,1,COUNTIF(课表!$X$187:$X$343,B25))+IF(COUNTIF(课表!$Y$187:$Y$343,B25)&gt;=2,1,COUNTIF(课表!$Y$187:$Y$343,B25))+IF(COUNTIF(课表!$Z$187:$Z$343,B25)&gt;=2,1,COUNTIF(课表!$Z$187:$Z$343,B25)))*2</f>
        <v>0</v>
      </c>
      <c r="M25" s="32">
        <f>(IF(COUNTIF(课表!$AA$187:$AA$343,B25)&gt;=2,1,COUNTIF(课表!$AA$187:$AA$343,B25))+IF(COUNTIF(课表!$AB$187:$AB$343,B25)&gt;=2,1,COUNTIF(课表!$AB$187:$AB$343,B25))+IF(COUNTIF(课表!$AC$187:$AC$343,B25)&gt;=2,1,COUNTIF(课表!$AC$187:$AC$343,B25))+IF(COUNTIF(课表!$AD$187:$AD$343,B25)&gt;=2,1,COUNTIF(课表!$AD$187:$AD$343,B25)))*2</f>
        <v>0</v>
      </c>
      <c r="N25" s="32">
        <f t="shared" si="1"/>
        <v>4</v>
      </c>
    </row>
    <row r="26" ht="20.1" hidden="1" customHeight="1" spans="1:14">
      <c r="A26" s="32" t="str">
        <f>VLOOKUP(B26,教师基础数据!$B$1:$H$502,7,FALSE)</f>
        <v>0000422</v>
      </c>
      <c r="B26" s="33" t="s">
        <v>1370</v>
      </c>
      <c r="C26" s="32" t="str">
        <f>VLOOKUP(B26,教师基础数据!$B$1:$G4569,3,FALSE)</f>
        <v>商贸系</v>
      </c>
      <c r="D26" s="32" t="str">
        <f>VLOOKUP(B26,教师基础数据!$B$1:$G721,4,FALSE)</f>
        <v>专职</v>
      </c>
      <c r="E26" s="32" t="str">
        <f>VLOOKUP(B26,教师基础数据!$B$1:$G4754,5,FALSE)</f>
        <v>旅游管理教研室</v>
      </c>
      <c r="F26" s="32">
        <f t="shared" si="0"/>
        <v>2</v>
      </c>
      <c r="G26" s="32">
        <f>(IF(COUNTIF(课表!$C$187:$C$343,B26)&gt;=2,1,COUNTIF(课表!$C$187:$C$343,B26))+IF(COUNTIF(课表!$D$187:$D$343,B26)&gt;=2,1,COUNTIF(课表!D$187:$D$343,B26))+IF(COUNTIF(课表!$E$121:$E$343,B26)&gt;=2,1,COUNTIF(课表!$E$121:$E$343,B26))+IF(COUNTIF(课表!$F$187:$F$343,B26)&gt;=2,1,COUNTIF(课表!$F$187:$F$343,B26)))*2</f>
        <v>4</v>
      </c>
      <c r="H26" s="32">
        <f>(IF(COUNTIF(课表!$G$188:$G$343,B26)&gt;=2,1,COUNTIF(课表!$G$188:$G$343,B26))+IF(COUNTIF(课表!$H$188:$H$343,B26)&gt;=2,1,COUNTIF(课表!$H$188:$H$343,B26))+IF(COUNTIF(课表!$I$187:$I$343,B26)&gt;=2,1,COUNTIF(课表!$I$187:$I$343,B26))+IF(COUNTIF(课表!$J$187:$J$343,B26)&gt;=2,1,COUNTIF(课表!$J$187:$J$343,B26)))*2</f>
        <v>2</v>
      </c>
      <c r="I26" s="32">
        <f>(IF(COUNTIF(课表!$K$187:$K$343,B26)&gt;=2,1,COUNTIF(课表!$K$187:$K$343,B26))+IF(COUNTIF(课表!$L$187:$L$343,B26)&gt;=2,1,COUNTIF(课表!$L$187:$L$343,B26))+IF(COUNTIF(课表!$M$187:$M$343,B26)&gt;=2,1,COUNTIF(课表!$M$187:$M$343,B26))+IF(COUNTIF(课表!$N$187:$N$343,B26)&gt;=2,1,COUNTIF(课表!$N$187:$N$343,B26)))*2</f>
        <v>0</v>
      </c>
      <c r="J26" s="32">
        <f>(IF(COUNTIF(课表!$O$187:$O$343,B26)&gt;=2,1,COUNTIF(课表!$O$187:$O$343,B26))+IF(COUNTIF(课表!$P$187:$P$343,B26)&gt;=2,1,COUNTIF(课表!$P$187:$P$343,B26))+IF(COUNTIF(课表!$Q$187:$Q$343,B26)&gt;=2,1,COUNTIF(课表!$Q$187:$Q$343,B26))+IF(COUNTIF(课表!$R$187:$R$343,B26)&gt;=2,1,COUNTIF(课表!$R$187:$R$343,B26)))*2</f>
        <v>0</v>
      </c>
      <c r="K26" s="32">
        <f>(IF(COUNTIF(课表!$S$187:$S$343,B26)&gt;=2,1,COUNTIF(课表!$S$187:$S$343,B26))+IF(COUNTIF(课表!$T$187:$T$343,B26)&gt;=2,1,COUNTIF(课表!$T$187:$T$343,B26)))*2+(IF(COUNTIF(课表!$U$187:$U$343,B26)&gt;=2,1,COUNTIF(课表!$U$187:$U$343,B26))+IF(COUNTIF(课表!$V$187:$V$343,B26)&gt;=2,1,COUNTIF(课表!$V$187:$V$343,B26)))*2</f>
        <v>0</v>
      </c>
      <c r="L26" s="32">
        <f>(IF(COUNTIF(课表!$W$187:$W$343,B26)&gt;=2,1,COUNTIF(课表!$W$187:$W$343,B26))+IF(COUNTIF(课表!$X$187:$X$343,B26)&gt;=2,1,COUNTIF(课表!$X$187:$X$343,B26))+IF(COUNTIF(课表!$Y$187:$Y$343,B26)&gt;=2,1,COUNTIF(课表!$Y$187:$Y$343,B26))+IF(COUNTIF(课表!$Z$187:$Z$343,B26)&gt;=2,1,COUNTIF(课表!$Z$187:$Z$343,B26)))*2</f>
        <v>0</v>
      </c>
      <c r="M26" s="32">
        <f>(IF(COUNTIF(课表!$AA$187:$AA$343,B26)&gt;=2,1,COUNTIF(课表!$AA$187:$AA$343,B26))+IF(COUNTIF(课表!$AB$187:$AB$343,B26)&gt;=2,1,COUNTIF(课表!$AB$187:$AB$343,B26))+IF(COUNTIF(课表!$AC$187:$AC$343,B26)&gt;=2,1,COUNTIF(课表!$AC$187:$AC$343,B26))+IF(COUNTIF(课表!$AD$187:$AD$343,B26)&gt;=2,1,COUNTIF(课表!$AD$187:$AD$343,B26)))*2</f>
        <v>0</v>
      </c>
      <c r="N26" s="32">
        <f t="shared" si="1"/>
        <v>6</v>
      </c>
    </row>
    <row r="27" ht="20.1" hidden="1" customHeight="1" spans="1:14">
      <c r="A27" s="32" t="str">
        <f>VLOOKUP(B27,教师基础数据!$B$1:$H$502,7,FALSE)</f>
        <v>2017044</v>
      </c>
      <c r="B27" s="33" t="s">
        <v>1326</v>
      </c>
      <c r="C27" s="32" t="str">
        <f>VLOOKUP(B27,教师基础数据!$B$1:$G4570,3,FALSE)</f>
        <v>商贸系</v>
      </c>
      <c r="D27" s="32" t="str">
        <f>VLOOKUP(B27,教师基础数据!$B$1:$G722,4,FALSE)</f>
        <v>兼职</v>
      </c>
      <c r="E27" s="32" t="str">
        <f>VLOOKUP(B27,教师基础数据!$B$1:$G4755,5,FALSE)</f>
        <v>旅游管理教研室</v>
      </c>
      <c r="F27" s="32">
        <f t="shared" si="0"/>
        <v>1</v>
      </c>
      <c r="G27" s="32">
        <f>(IF(COUNTIF(课表!$C$187:$C$343,B27)&gt;=2,1,COUNTIF(课表!$C$187:$C$343,B27))+IF(COUNTIF(课表!$D$187:$D$343,B27)&gt;=2,1,COUNTIF(课表!D$187:$D$343,B27))+IF(COUNTIF(课表!$E$121:$E$343,B27)&gt;=2,1,COUNTIF(课表!$E$121:$E$343,B27))+IF(COUNTIF(课表!$F$187:$F$343,B27)&gt;=2,1,COUNTIF(课表!$F$187:$F$343,B27)))*2</f>
        <v>0</v>
      </c>
      <c r="H27" s="32">
        <f>(IF(COUNTIF(课表!$G$188:$G$343,B27)&gt;=2,1,COUNTIF(课表!$G$188:$G$343,B27))+IF(COUNTIF(课表!$H$188:$H$343,B27)&gt;=2,1,COUNTIF(课表!$H$188:$H$343,B27))+IF(COUNTIF(课表!$I$187:$I$343,B27)&gt;=2,1,COUNTIF(课表!$I$187:$I$343,B27))+IF(COUNTIF(课表!$J$187:$J$343,B27)&gt;=2,1,COUNTIF(课表!$J$187:$J$343,B27)))*2</f>
        <v>0</v>
      </c>
      <c r="I27" s="32">
        <f>(IF(COUNTIF(课表!$K$187:$K$343,B27)&gt;=2,1,COUNTIF(课表!$K$187:$K$343,B27))+IF(COUNTIF(课表!$L$187:$L$343,B27)&gt;=2,1,COUNTIF(课表!$L$187:$L$343,B27))+IF(COUNTIF(课表!$M$187:$M$343,B27)&gt;=2,1,COUNTIF(课表!$M$187:$M$343,B27))+IF(COUNTIF(课表!$N$187:$N$343,B27)&gt;=2,1,COUNTIF(课表!$N$187:$N$343,B27)))*2</f>
        <v>0</v>
      </c>
      <c r="J27" s="32">
        <f>(IF(COUNTIF(课表!$O$187:$O$343,B27)&gt;=2,1,COUNTIF(课表!$O$187:$O$343,B27))+IF(COUNTIF(课表!$P$187:$P$343,B27)&gt;=2,1,COUNTIF(课表!$P$187:$P$343,B27))+IF(COUNTIF(课表!$Q$187:$Q$343,B27)&gt;=2,1,COUNTIF(课表!$Q$187:$Q$343,B27))+IF(COUNTIF(课表!$R$187:$R$343,B27)&gt;=2,1,COUNTIF(课表!$R$187:$R$343,B27)))*2</f>
        <v>4</v>
      </c>
      <c r="K27" s="32">
        <f>(IF(COUNTIF(课表!$S$187:$S$343,B27)&gt;=2,1,COUNTIF(课表!$S$187:$S$343,B27))+IF(COUNTIF(课表!$T$187:$T$343,B27)&gt;=2,1,COUNTIF(课表!$T$187:$T$343,B27)))*2+(IF(COUNTIF(课表!$U$187:$U$343,B27)&gt;=2,1,COUNTIF(课表!$U$187:$U$343,B27))+IF(COUNTIF(课表!$V$187:$V$343,B27)&gt;=2,1,COUNTIF(课表!$V$187:$V$343,B27)))*2</f>
        <v>0</v>
      </c>
      <c r="L27" s="32">
        <f>(IF(COUNTIF(课表!$W$187:$W$343,B27)&gt;=2,1,COUNTIF(课表!$W$187:$W$343,B27))+IF(COUNTIF(课表!$X$187:$X$343,B27)&gt;=2,1,COUNTIF(课表!$X$187:$X$343,B27))+IF(COUNTIF(课表!$Y$187:$Y$343,B27)&gt;=2,1,COUNTIF(课表!$Y$187:$Y$343,B27))+IF(COUNTIF(课表!$Z$187:$Z$343,B27)&gt;=2,1,COUNTIF(课表!$Z$187:$Z$343,B27)))*2</f>
        <v>0</v>
      </c>
      <c r="M27" s="32">
        <f>(IF(COUNTIF(课表!$AA$187:$AA$343,B27)&gt;=2,1,COUNTIF(课表!$AA$187:$AA$343,B27))+IF(COUNTIF(课表!$AB$187:$AB$343,B27)&gt;=2,1,COUNTIF(课表!$AB$187:$AB$343,B27))+IF(COUNTIF(课表!$AC$187:$AC$343,B27)&gt;=2,1,COUNTIF(课表!$AC$187:$AC$343,B27))+IF(COUNTIF(课表!$AD$187:$AD$343,B27)&gt;=2,1,COUNTIF(课表!$AD$187:$AD$343,B27)))*2</f>
        <v>0</v>
      </c>
      <c r="N27" s="32">
        <f t="shared" si="1"/>
        <v>4</v>
      </c>
    </row>
    <row r="28" ht="20.1" hidden="1" customHeight="1" spans="1:14">
      <c r="A28" s="32" t="str">
        <f>VLOOKUP(B28,教师基础数据!$B$1:$H$502,7,FALSE)</f>
        <v>0000311</v>
      </c>
      <c r="B28" s="33" t="s">
        <v>1425</v>
      </c>
      <c r="C28" s="32" t="str">
        <f>VLOOKUP(B28,教师基础数据!$B$1:$G4571,3,FALSE)</f>
        <v>商贸系</v>
      </c>
      <c r="D28" s="32" t="str">
        <f>VLOOKUP(B28,教师基础数据!$B$1:$G723,4,FALSE)</f>
        <v>兼职</v>
      </c>
      <c r="E28" s="32" t="str">
        <f>VLOOKUP(B28,教师基础数据!$B$1:$G4756,5,FALSE)</f>
        <v>商务教研室</v>
      </c>
      <c r="F28" s="32">
        <f t="shared" si="0"/>
        <v>1</v>
      </c>
      <c r="G28" s="32">
        <f>(IF(COUNTIF(课表!$C$187:$C$343,B28)&gt;=2,1,COUNTIF(课表!$C$187:$C$343,B28))+IF(COUNTIF(课表!$D$187:$D$343,B28)&gt;=2,1,COUNTIF(课表!D$187:$D$343,B28))+IF(COUNTIF(课表!$E$121:$E$343,B28)&gt;=2,1,COUNTIF(课表!$E$121:$E$343,B28))+IF(COUNTIF(课表!$F$187:$F$343,B28)&gt;=2,1,COUNTIF(课表!$F$187:$F$343,B28)))*2</f>
        <v>4</v>
      </c>
      <c r="H28" s="32">
        <f>(IF(COUNTIF(课表!$G$188:$G$343,B28)&gt;=2,1,COUNTIF(课表!$G$188:$G$343,B28))+IF(COUNTIF(课表!$H$188:$H$343,B28)&gt;=2,1,COUNTIF(课表!$H$188:$H$343,B28))+IF(COUNTIF(课表!$I$187:$I$343,B28)&gt;=2,1,COUNTIF(课表!$I$187:$I$343,B28))+IF(COUNTIF(课表!$J$187:$J$343,B28)&gt;=2,1,COUNTIF(课表!$J$187:$J$343,B28)))*2</f>
        <v>0</v>
      </c>
      <c r="I28" s="32">
        <f>(IF(COUNTIF(课表!$K$187:$K$343,B28)&gt;=2,1,COUNTIF(课表!$K$187:$K$343,B28))+IF(COUNTIF(课表!$L$187:$L$343,B28)&gt;=2,1,COUNTIF(课表!$L$187:$L$343,B28))+IF(COUNTIF(课表!$M$187:$M$343,B28)&gt;=2,1,COUNTIF(课表!$M$187:$M$343,B28))+IF(COUNTIF(课表!$N$187:$N$343,B28)&gt;=2,1,COUNTIF(课表!$N$187:$N$343,B28)))*2</f>
        <v>0</v>
      </c>
      <c r="J28" s="32">
        <f>(IF(COUNTIF(课表!$O$187:$O$343,B28)&gt;=2,1,COUNTIF(课表!$O$187:$O$343,B28))+IF(COUNTIF(课表!$P$187:$P$343,B28)&gt;=2,1,COUNTIF(课表!$P$187:$P$343,B28))+IF(COUNTIF(课表!$Q$187:$Q$343,B28)&gt;=2,1,COUNTIF(课表!$Q$187:$Q$343,B28))+IF(COUNTIF(课表!$R$187:$R$343,B28)&gt;=2,1,COUNTIF(课表!$R$187:$R$343,B28)))*2</f>
        <v>0</v>
      </c>
      <c r="K28" s="32">
        <f>(IF(COUNTIF(课表!$S$187:$S$343,B28)&gt;=2,1,COUNTIF(课表!$S$187:$S$343,B28))+IF(COUNTIF(课表!$T$187:$T$343,B28)&gt;=2,1,COUNTIF(课表!$T$187:$T$343,B28)))*2+(IF(COUNTIF(课表!$U$187:$U$343,B28)&gt;=2,1,COUNTIF(课表!$U$187:$U$343,B28))+IF(COUNTIF(课表!$V$187:$V$343,B28)&gt;=2,1,COUNTIF(课表!$V$187:$V$343,B28)))*2</f>
        <v>0</v>
      </c>
      <c r="L28" s="32">
        <f>(IF(COUNTIF(课表!$W$187:$W$343,B28)&gt;=2,1,COUNTIF(课表!$W$187:$W$343,B28))+IF(COUNTIF(课表!$X$187:$X$343,B28)&gt;=2,1,COUNTIF(课表!$X$187:$X$343,B28))+IF(COUNTIF(课表!$Y$187:$Y$343,B28)&gt;=2,1,COUNTIF(课表!$Y$187:$Y$343,B28))+IF(COUNTIF(课表!$Z$187:$Z$343,B28)&gt;=2,1,COUNTIF(课表!$Z$187:$Z$343,B28)))*2</f>
        <v>0</v>
      </c>
      <c r="M28" s="32">
        <f>(IF(COUNTIF(课表!$AA$187:$AA$343,B28)&gt;=2,1,COUNTIF(课表!$AA$187:$AA$343,B28))+IF(COUNTIF(课表!$AB$187:$AB$343,B28)&gt;=2,1,COUNTIF(课表!$AB$187:$AB$343,B28))+IF(COUNTIF(课表!$AC$187:$AC$343,B28)&gt;=2,1,COUNTIF(课表!$AC$187:$AC$343,B28))+IF(COUNTIF(课表!$AD$187:$AD$343,B28)&gt;=2,1,COUNTIF(课表!$AD$187:$AD$343,B28)))*2</f>
        <v>0</v>
      </c>
      <c r="N28" s="32">
        <f t="shared" si="1"/>
        <v>4</v>
      </c>
    </row>
    <row r="29" ht="20.1" hidden="1" customHeight="1" spans="1:14">
      <c r="A29" s="32" t="str">
        <f>VLOOKUP(B29,教师基础数据!$B$1:$H$502,7,FALSE)</f>
        <v>2016038</v>
      </c>
      <c r="B29" s="33" t="s">
        <v>1434</v>
      </c>
      <c r="C29" s="32" t="str">
        <f>VLOOKUP(B29,教师基础数据!$B$1:$G4572,3,FALSE)</f>
        <v>商贸系</v>
      </c>
      <c r="D29" s="32" t="str">
        <f>VLOOKUP(B29,教师基础数据!$B$1:$G724,4,FALSE)</f>
        <v>兼职</v>
      </c>
      <c r="E29" s="32" t="str">
        <f>VLOOKUP(B29,教师基础数据!$B$1:$G4757,5,FALSE)</f>
        <v>会计教研室</v>
      </c>
      <c r="F29" s="32">
        <f t="shared" si="0"/>
        <v>2</v>
      </c>
      <c r="G29" s="32">
        <f>(IF(COUNTIF(课表!$C$187:$C$343,B29)&gt;=2,1,COUNTIF(课表!$C$187:$C$343,B29))+IF(COUNTIF(课表!$D$187:$D$343,B29)&gt;=2,1,COUNTIF(课表!D$187:$D$343,B29))+IF(COUNTIF(课表!$E$121:$E$343,B29)&gt;=2,1,COUNTIF(课表!$E$121:$E$343,B29))+IF(COUNTIF(课表!$F$187:$F$343,B29)&gt;=2,1,COUNTIF(课表!$F$187:$F$343,B29)))*2</f>
        <v>0</v>
      </c>
      <c r="H29" s="32">
        <f>(IF(COUNTIF(课表!$G$188:$G$343,B29)&gt;=2,1,COUNTIF(课表!$G$188:$G$343,B29))+IF(COUNTIF(课表!$H$188:$H$343,B29)&gt;=2,1,COUNTIF(课表!$H$188:$H$343,B29))+IF(COUNTIF(课表!$I$187:$I$343,B29)&gt;=2,1,COUNTIF(课表!$I$187:$I$343,B29))+IF(COUNTIF(课表!$J$187:$J$343,B29)&gt;=2,1,COUNTIF(课表!$J$187:$J$343,B29)))*2</f>
        <v>0</v>
      </c>
      <c r="I29" s="32">
        <f>(IF(COUNTIF(课表!$K$187:$K$343,B29)&gt;=2,1,COUNTIF(课表!$K$187:$K$343,B29))+IF(COUNTIF(课表!$L$187:$L$343,B29)&gt;=2,1,COUNTIF(课表!$L$187:$L$343,B29))+IF(COUNTIF(课表!$M$187:$M$343,B29)&gt;=2,1,COUNTIF(课表!$M$187:$M$343,B29))+IF(COUNTIF(课表!$N$187:$N$343,B29)&gt;=2,1,COUNTIF(课表!$N$187:$N$343,B29)))*2</f>
        <v>0</v>
      </c>
      <c r="J29" s="32">
        <f>(IF(COUNTIF(课表!$O$187:$O$343,B29)&gt;=2,1,COUNTIF(课表!$O$187:$O$343,B29))+IF(COUNTIF(课表!$P$187:$P$343,B29)&gt;=2,1,COUNTIF(课表!$P$187:$P$343,B29))+IF(COUNTIF(课表!$Q$187:$Q$343,B29)&gt;=2,1,COUNTIF(课表!$Q$187:$Q$343,B29))+IF(COUNTIF(课表!$R$187:$R$343,B29)&gt;=2,1,COUNTIF(课表!$R$187:$R$343,B29)))*2</f>
        <v>2</v>
      </c>
      <c r="K29" s="32">
        <f>(IF(COUNTIF(课表!$S$187:$S$343,B29)&gt;=2,1,COUNTIF(课表!$S$187:$S$343,B29))+IF(COUNTIF(课表!$T$187:$T$343,B29)&gt;=2,1,COUNTIF(课表!$T$187:$T$343,B29)))*2+(IF(COUNTIF(课表!$U$187:$U$343,B29)&gt;=2,1,COUNTIF(课表!$U$187:$U$343,B29))+IF(COUNTIF(课表!$V$187:$V$343,B29)&gt;=2,1,COUNTIF(课表!$V$187:$V$343,B29)))*2</f>
        <v>2</v>
      </c>
      <c r="L29" s="32">
        <f>(IF(COUNTIF(课表!$W$187:$W$343,B29)&gt;=2,1,COUNTIF(课表!$W$187:$W$343,B29))+IF(COUNTIF(课表!$X$187:$X$343,B29)&gt;=2,1,COUNTIF(课表!$X$187:$X$343,B29))+IF(COUNTIF(课表!$Y$187:$Y$343,B29)&gt;=2,1,COUNTIF(课表!$Y$187:$Y$343,B29))+IF(COUNTIF(课表!$Z$187:$Z$343,B29)&gt;=2,1,COUNTIF(课表!$Z$187:$Z$343,B29)))*2</f>
        <v>0</v>
      </c>
      <c r="M29" s="32">
        <f>(IF(COUNTIF(课表!$AA$187:$AA$343,B29)&gt;=2,1,COUNTIF(课表!$AA$187:$AA$343,B29))+IF(COUNTIF(课表!$AB$187:$AB$343,B29)&gt;=2,1,COUNTIF(课表!$AB$187:$AB$343,B29))+IF(COUNTIF(课表!$AC$187:$AC$343,B29)&gt;=2,1,COUNTIF(课表!$AC$187:$AC$343,B29))+IF(COUNTIF(课表!$AD$187:$AD$343,B29)&gt;=2,1,COUNTIF(课表!$AD$187:$AD$343,B29)))*2</f>
        <v>0</v>
      </c>
      <c r="N29" s="32">
        <f t="shared" si="1"/>
        <v>4</v>
      </c>
    </row>
    <row r="30" ht="20.1" hidden="1" customHeight="1" spans="1:15">
      <c r="A30" s="32">
        <f>VLOOKUP(B30,教师基础数据!$B$1:$H$502,7,FALSE)</f>
        <v>20030</v>
      </c>
      <c r="B30" s="33" t="s">
        <v>1304</v>
      </c>
      <c r="C30" s="32" t="str">
        <f>VLOOKUP(B30,教师基础数据!$B$1:$G4573,3,FALSE)</f>
        <v>动科系</v>
      </c>
      <c r="D30" s="32" t="str">
        <f>VLOOKUP(B30,教师基础数据!$B$1:$G725,4,FALSE)</f>
        <v>外聘</v>
      </c>
      <c r="E30" s="32" t="str">
        <f>VLOOKUP(B30,教师基础数据!$B$1:$G4758,5,FALSE)</f>
        <v>兽医教研室</v>
      </c>
      <c r="F30" s="32">
        <f t="shared" si="0"/>
        <v>2</v>
      </c>
      <c r="G30" s="32">
        <f>(IF(COUNTIF(课表!$C$187:$C$343,B30)&gt;=2,1,COUNTIF(课表!$C$187:$C$343,B30))+IF(COUNTIF(课表!$D$187:$D$343,B30)&gt;=2,1,COUNTIF(课表!D$187:$D$343,B30))+IF(COUNTIF(课表!$E$121:$E$343,B30)&gt;=2,1,COUNTIF(课表!$E$121:$E$343,B30))+IF(COUNTIF(课表!$F$187:$F$343,B30)&gt;=2,1,COUNTIF(课表!$F$187:$F$343,B30)))*2</f>
        <v>0</v>
      </c>
      <c r="H30" s="32">
        <f>(IF(COUNTIF(课表!$G$188:$G$343,B30)&gt;=2,1,COUNTIF(课表!$G$188:$G$343,B30))+IF(COUNTIF(课表!$H$188:$H$343,B30)&gt;=2,1,COUNTIF(课表!$H$188:$H$343,B30))+IF(COUNTIF(课表!$I$187:$I$343,B30)&gt;=2,1,COUNTIF(课表!$I$187:$I$343,B30))+IF(COUNTIF(课表!$J$187:$J$343,B30)&gt;=2,1,COUNTIF(课表!$J$187:$J$343,B30)))*2</f>
        <v>0</v>
      </c>
      <c r="I30" s="32">
        <f>(IF(COUNTIF(课表!$K$187:$K$343,B30)&gt;=2,1,COUNTIF(课表!$K$187:$K$343,B30))+IF(COUNTIF(课表!$L$187:$L$343,B30)&gt;=2,1,COUNTIF(课表!$L$187:$L$343,B30))+IF(COUNTIF(课表!$M$187:$M$343,B30)&gt;=2,1,COUNTIF(课表!$M$187:$M$343,B30))+IF(COUNTIF(课表!$N$187:$N$343,B30)&gt;=2,1,COUNTIF(课表!$N$187:$N$343,B30)))*2</f>
        <v>0</v>
      </c>
      <c r="J30" s="32">
        <f>(IF(COUNTIF(课表!$O$187:$O$343,B30)&gt;=2,1,COUNTIF(课表!$O$187:$O$343,B30))+IF(COUNTIF(课表!$P$187:$P$343,B30)&gt;=2,1,COUNTIF(课表!$P$187:$P$343,B30))+IF(COUNTIF(课表!$Q$187:$Q$343,B30)&gt;=2,1,COUNTIF(课表!$Q$187:$Q$343,B30))+IF(COUNTIF(课表!$R$187:$R$343,B30)&gt;=2,1,COUNTIF(课表!$R$187:$R$343,B30)))*2</f>
        <v>2</v>
      </c>
      <c r="K30" s="32">
        <f>(IF(COUNTIF(课表!$S$187:$S$343,B30)&gt;=2,1,COUNTIF(课表!$S$187:$S$343,B30))+IF(COUNTIF(课表!$T$187:$T$343,B30)&gt;=2,1,COUNTIF(课表!$T$187:$T$343,B30)))*2+(IF(COUNTIF(课表!$U$187:$U$343,B30)&gt;=2,1,COUNTIF(课表!$U$187:$U$343,B30))+IF(COUNTIF(课表!$V$187:$V$343,B30)&gt;=2,1,COUNTIF(课表!$V$187:$V$343,B30)))*2</f>
        <v>2</v>
      </c>
      <c r="L30" s="32">
        <f>(IF(COUNTIF(课表!$W$187:$W$343,B30)&gt;=2,1,COUNTIF(课表!$W$187:$W$343,B30))+IF(COUNTIF(课表!$X$187:$X$343,B30)&gt;=2,1,COUNTIF(课表!$X$187:$X$343,B30))+IF(COUNTIF(课表!$Y$187:$Y$343,B30)&gt;=2,1,COUNTIF(课表!$Y$187:$Y$343,B30))+IF(COUNTIF(课表!$Z$187:$Z$343,B30)&gt;=2,1,COUNTIF(课表!$Z$187:$Z$343,B30)))*2</f>
        <v>0</v>
      </c>
      <c r="M30" s="32">
        <f>(IF(COUNTIF(课表!$AA$187:$AA$343,B30)&gt;=2,1,COUNTIF(课表!$AA$187:$AA$343,B30))+IF(COUNTIF(课表!$AB$187:$AB$343,B30)&gt;=2,1,COUNTIF(课表!$AB$187:$AB$343,B30))+IF(COUNTIF(课表!$AC$187:$AC$343,B30)&gt;=2,1,COUNTIF(课表!$AC$187:$AC$343,B30))+IF(COUNTIF(课表!$AD$187:$AD$343,B30)&gt;=2,1,COUNTIF(课表!$AD$187:$AD$343,B30)))*2</f>
        <v>0</v>
      </c>
      <c r="N30" s="32">
        <f t="shared" si="1"/>
        <v>4</v>
      </c>
      <c r="O30" s="23"/>
    </row>
    <row r="31" ht="20.1" hidden="1" customHeight="1" spans="1:14">
      <c r="A31" s="32">
        <f>VLOOKUP(B31,教师基础数据!$B$1:$H$502,7,FALSE)</f>
        <v>2015016</v>
      </c>
      <c r="B31" s="33" t="s">
        <v>1378</v>
      </c>
      <c r="C31" s="32" t="str">
        <f>VLOOKUP(B31,教师基础数据!$B$1:$G4574,3,FALSE)</f>
        <v>动科系</v>
      </c>
      <c r="D31" s="32" t="str">
        <f>VLOOKUP(B31,教师基础数据!$B$1:$G726,4,FALSE)</f>
        <v>外聘</v>
      </c>
      <c r="E31" s="32" t="str">
        <f>VLOOKUP(B31,教师基础数据!$B$1:$G4759,5,FALSE)</f>
        <v>兽医教研室</v>
      </c>
      <c r="F31" s="32">
        <f t="shared" si="0"/>
        <v>2</v>
      </c>
      <c r="G31" s="32">
        <f>(IF(COUNTIF(课表!$C$187:$C$343,B31)&gt;=2,1,COUNTIF(课表!$C$187:$C$343,B31))+IF(COUNTIF(课表!$D$187:$D$343,B31)&gt;=2,1,COUNTIF(课表!D$187:$D$343,B31))+IF(COUNTIF(课表!$E$121:$E$343,B31)&gt;=2,1,COUNTIF(课表!$E$121:$E$343,B31))+IF(COUNTIF(课表!$F$187:$F$343,B31)&gt;=2,1,COUNTIF(课表!$F$187:$F$343,B31)))*2</f>
        <v>2</v>
      </c>
      <c r="H31" s="32">
        <f>(IF(COUNTIF(课表!$G$188:$G$343,B31)&gt;=2,1,COUNTIF(课表!$G$188:$G$343,B31))+IF(COUNTIF(课表!$H$188:$H$343,B31)&gt;=2,1,COUNTIF(课表!$H$188:$H$343,B31))+IF(COUNTIF(课表!$I$187:$I$343,B31)&gt;=2,1,COUNTIF(课表!$I$187:$I$343,B31))+IF(COUNTIF(课表!$J$187:$J$343,B31)&gt;=2,1,COUNTIF(课表!$J$187:$J$343,B31)))*2</f>
        <v>0</v>
      </c>
      <c r="I31" s="32">
        <f>(IF(COUNTIF(课表!$K$187:$K$343,B31)&gt;=2,1,COUNTIF(课表!$K$187:$K$343,B31))+IF(COUNTIF(课表!$L$187:$L$343,B31)&gt;=2,1,COUNTIF(课表!$L$187:$L$343,B31))+IF(COUNTIF(课表!$M$187:$M$343,B31)&gt;=2,1,COUNTIF(课表!$M$187:$M$343,B31))+IF(COUNTIF(课表!$N$187:$N$343,B31)&gt;=2,1,COUNTIF(课表!$N$187:$N$343,B31)))*2</f>
        <v>2</v>
      </c>
      <c r="J31" s="32">
        <f>(IF(COUNTIF(课表!$O$187:$O$343,B31)&gt;=2,1,COUNTIF(课表!$O$187:$O$343,B31))+IF(COUNTIF(课表!$P$187:$P$343,B31)&gt;=2,1,COUNTIF(课表!$P$187:$P$343,B31))+IF(COUNTIF(课表!$Q$187:$Q$343,B31)&gt;=2,1,COUNTIF(课表!$Q$187:$Q$343,B31))+IF(COUNTIF(课表!$R$187:$R$343,B31)&gt;=2,1,COUNTIF(课表!$R$187:$R$343,B31)))*2</f>
        <v>0</v>
      </c>
      <c r="K31" s="32">
        <f>(IF(COUNTIF(课表!$S$187:$S$343,B31)&gt;=2,1,COUNTIF(课表!$S$187:$S$343,B31))+IF(COUNTIF(课表!$T$187:$T$343,B31)&gt;=2,1,COUNTIF(课表!$T$187:$T$343,B31)))*2+(IF(COUNTIF(课表!$U$187:$U$343,B31)&gt;=2,1,COUNTIF(课表!$U$187:$U$343,B31))+IF(COUNTIF(课表!$V$187:$V$343,B31)&gt;=2,1,COUNTIF(课表!$V$187:$V$343,B31)))*2</f>
        <v>0</v>
      </c>
      <c r="L31" s="32">
        <f>(IF(COUNTIF(课表!$W$187:$W$343,B31)&gt;=2,1,COUNTIF(课表!$W$187:$W$343,B31))+IF(COUNTIF(课表!$X$187:$X$343,B31)&gt;=2,1,COUNTIF(课表!$X$187:$X$343,B31))+IF(COUNTIF(课表!$Y$187:$Y$343,B31)&gt;=2,1,COUNTIF(课表!$Y$187:$Y$343,B31))+IF(COUNTIF(课表!$Z$187:$Z$343,B31)&gt;=2,1,COUNTIF(课表!$Z$187:$Z$343,B31)))*2</f>
        <v>0</v>
      </c>
      <c r="M31" s="32">
        <f>(IF(COUNTIF(课表!$AA$187:$AA$343,B31)&gt;=2,1,COUNTIF(课表!$AA$187:$AA$343,B31))+IF(COUNTIF(课表!$AB$187:$AB$343,B31)&gt;=2,1,COUNTIF(课表!$AB$187:$AB$343,B31))+IF(COUNTIF(课表!$AC$187:$AC$343,B31)&gt;=2,1,COUNTIF(课表!$AC$187:$AC$343,B31))+IF(COUNTIF(课表!$AD$187:$AD$343,B31)&gt;=2,1,COUNTIF(课表!$AD$187:$AD$343,B31)))*2</f>
        <v>0</v>
      </c>
      <c r="N31" s="32">
        <f t="shared" si="1"/>
        <v>4</v>
      </c>
    </row>
    <row r="32" ht="20.1" hidden="1" customHeight="1" spans="1:14">
      <c r="A32" s="32" t="str">
        <f>VLOOKUP(B32,教师基础数据!$B$1:$H$502,7,FALSE)</f>
        <v>0000099</v>
      </c>
      <c r="B32" s="33" t="s">
        <v>1384</v>
      </c>
      <c r="C32" s="32" t="str">
        <f>VLOOKUP(B32,教师基础数据!$B$1:$G4575,3,FALSE)</f>
        <v>动科系</v>
      </c>
      <c r="D32" s="32" t="str">
        <f>VLOOKUP(B32,教师基础数据!$B$1:$G727,4,FALSE)</f>
        <v>兼职</v>
      </c>
      <c r="E32" s="32" t="str">
        <f>VLOOKUP(B32,教师基础数据!$B$1:$G4760,5,FALSE)</f>
        <v>畜牧水产</v>
      </c>
      <c r="F32" s="32">
        <f t="shared" si="0"/>
        <v>2</v>
      </c>
      <c r="G32" s="32">
        <f>(IF(COUNTIF(课表!$C$187:$C$343,B32)&gt;=2,1,COUNTIF(课表!$C$187:$C$343,B32))+IF(COUNTIF(课表!$D$187:$D$343,B32)&gt;=2,1,COUNTIF(课表!D$187:$D$343,B32))+IF(COUNTIF(课表!$E$121:$E$343,B32)&gt;=2,1,COUNTIF(课表!$E$121:$E$343,B32))+IF(COUNTIF(课表!$F$187:$F$343,B32)&gt;=2,1,COUNTIF(课表!$F$187:$F$343,B32)))*2</f>
        <v>0</v>
      </c>
      <c r="H32" s="32">
        <f>(IF(COUNTIF(课表!$G$188:$G$343,B32)&gt;=2,1,COUNTIF(课表!$G$188:$G$343,B32))+IF(COUNTIF(课表!$H$188:$H$343,B32)&gt;=2,1,COUNTIF(课表!$H$188:$H$343,B32))+IF(COUNTIF(课表!$I$187:$I$343,B32)&gt;=2,1,COUNTIF(课表!$I$187:$I$343,B32))+IF(COUNTIF(课表!$J$187:$J$343,B32)&gt;=2,1,COUNTIF(课表!$J$187:$J$343,B32)))*2</f>
        <v>0</v>
      </c>
      <c r="I32" s="32">
        <f>(IF(COUNTIF(课表!$K$187:$K$343,B32)&gt;=2,1,COUNTIF(课表!$K$187:$K$343,B32))+IF(COUNTIF(课表!$L$187:$L$343,B32)&gt;=2,1,COUNTIF(课表!$L$187:$L$343,B32))+IF(COUNTIF(课表!$M$187:$M$343,B32)&gt;=2,1,COUNTIF(课表!$M$187:$M$343,B32))+IF(COUNTIF(课表!$N$187:$N$343,B32)&gt;=2,1,COUNTIF(课表!$N$187:$N$343,B32)))*2</f>
        <v>2</v>
      </c>
      <c r="J32" s="32">
        <f>(IF(COUNTIF(课表!$O$187:$O$343,B32)&gt;=2,1,COUNTIF(课表!$O$187:$O$343,B32))+IF(COUNTIF(课表!$P$187:$P$343,B32)&gt;=2,1,COUNTIF(课表!$P$187:$P$343,B32))+IF(COUNTIF(课表!$Q$187:$Q$343,B32)&gt;=2,1,COUNTIF(课表!$Q$187:$Q$343,B32))+IF(COUNTIF(课表!$R$187:$R$343,B32)&gt;=2,1,COUNTIF(课表!$R$187:$R$343,B32)))*2</f>
        <v>0</v>
      </c>
      <c r="K32" s="32">
        <f>(IF(COUNTIF(课表!$S$187:$S$343,B32)&gt;=2,1,COUNTIF(课表!$S$187:$S$343,B32))+IF(COUNTIF(课表!$T$187:$T$343,B32)&gt;=2,1,COUNTIF(课表!$T$187:$T$343,B32)))*2+(IF(COUNTIF(课表!$U$187:$U$343,B32)&gt;=2,1,COUNTIF(课表!$U$187:$U$343,B32))+IF(COUNTIF(课表!$V$187:$V$343,B32)&gt;=2,1,COUNTIF(课表!$V$187:$V$343,B32)))*2</f>
        <v>2</v>
      </c>
      <c r="L32" s="32">
        <f>(IF(COUNTIF(课表!$W$187:$W$343,B32)&gt;=2,1,COUNTIF(课表!$W$187:$W$343,B32))+IF(COUNTIF(课表!$X$187:$X$343,B32)&gt;=2,1,COUNTIF(课表!$X$187:$X$343,B32))+IF(COUNTIF(课表!$Y$187:$Y$343,B32)&gt;=2,1,COUNTIF(课表!$Y$187:$Y$343,B32))+IF(COUNTIF(课表!$Z$187:$Z$343,B32)&gt;=2,1,COUNTIF(课表!$Z$187:$Z$343,B32)))*2</f>
        <v>0</v>
      </c>
      <c r="M32" s="32">
        <f>(IF(COUNTIF(课表!$AA$187:$AA$343,B32)&gt;=2,1,COUNTIF(课表!$AA$187:$AA$343,B32))+IF(COUNTIF(课表!$AB$187:$AB$343,B32)&gt;=2,1,COUNTIF(课表!$AB$187:$AB$343,B32))+IF(COUNTIF(课表!$AC$187:$AC$343,B32)&gt;=2,1,COUNTIF(课表!$AC$187:$AC$343,B32))+IF(COUNTIF(课表!$AD$187:$AD$343,B32)&gt;=2,1,COUNTIF(课表!$AD$187:$AD$343,B32)))*2</f>
        <v>0</v>
      </c>
      <c r="N32" s="32">
        <f t="shared" si="1"/>
        <v>4</v>
      </c>
    </row>
    <row r="33" ht="20.1" hidden="1" customHeight="1" spans="1:14">
      <c r="A33" s="32" t="str">
        <f>VLOOKUP(B33,教师基础数据!$B$1:$H$502,7,FALSE)</f>
        <v>0000102</v>
      </c>
      <c r="B33" s="33" t="s">
        <v>1214</v>
      </c>
      <c r="C33" s="32" t="str">
        <f>VLOOKUP(B33,教师基础数据!$B$1:$G4576,3,FALSE)</f>
        <v>动科系</v>
      </c>
      <c r="D33" s="32" t="str">
        <f>VLOOKUP(B33,教师基础数据!$B$1:$G728,4,FALSE)</f>
        <v>兼职</v>
      </c>
      <c r="E33" s="32" t="str">
        <f>VLOOKUP(B33,教师基础数据!$B$1:$G4761,5,FALSE)</f>
        <v>兽医教研室</v>
      </c>
      <c r="F33" s="32">
        <f t="shared" si="0"/>
        <v>2</v>
      </c>
      <c r="G33" s="32">
        <f>(IF(COUNTIF(课表!$C$187:$C$343,B33)&gt;=2,1,COUNTIF(课表!$C$187:$C$343,B33))+IF(COUNTIF(课表!$D$187:$D$343,B33)&gt;=2,1,COUNTIF(课表!D$187:$D$343,B33))+IF(COUNTIF(课表!$E$121:$E$343,B33)&gt;=2,1,COUNTIF(课表!$E$121:$E$343,B33))+IF(COUNTIF(课表!$F$187:$F$343,B33)&gt;=2,1,COUNTIF(课表!$F$187:$F$343,B33)))*2</f>
        <v>2</v>
      </c>
      <c r="H33" s="32">
        <f>(IF(COUNTIF(课表!$G$188:$G$343,B33)&gt;=2,1,COUNTIF(课表!$G$188:$G$343,B33))+IF(COUNTIF(课表!$H$188:$H$343,B33)&gt;=2,1,COUNTIF(课表!$H$188:$H$343,B33))+IF(COUNTIF(课表!$I$187:$I$343,B33)&gt;=2,1,COUNTIF(课表!$I$187:$I$343,B33))+IF(COUNTIF(课表!$J$187:$J$343,B33)&gt;=2,1,COUNTIF(课表!$J$187:$J$343,B33)))*2</f>
        <v>0</v>
      </c>
      <c r="I33" s="32">
        <f>(IF(COUNTIF(课表!$K$187:$K$343,B33)&gt;=2,1,COUNTIF(课表!$K$187:$K$343,B33))+IF(COUNTIF(课表!$L$187:$L$343,B33)&gt;=2,1,COUNTIF(课表!$L$187:$L$343,B33))+IF(COUNTIF(课表!$M$187:$M$343,B33)&gt;=2,1,COUNTIF(课表!$M$187:$M$343,B33))+IF(COUNTIF(课表!$N$187:$N$343,B33)&gt;=2,1,COUNTIF(课表!$N$187:$N$343,B33)))*2</f>
        <v>2</v>
      </c>
      <c r="J33" s="32">
        <f>(IF(COUNTIF(课表!$O$187:$O$343,B33)&gt;=2,1,COUNTIF(课表!$O$187:$O$343,B33))+IF(COUNTIF(课表!$P$187:$P$343,B33)&gt;=2,1,COUNTIF(课表!$P$187:$P$343,B33))+IF(COUNTIF(课表!$Q$187:$Q$343,B33)&gt;=2,1,COUNTIF(课表!$Q$187:$Q$343,B33))+IF(COUNTIF(课表!$R$187:$R$343,B33)&gt;=2,1,COUNTIF(课表!$R$187:$R$343,B33)))*2</f>
        <v>0</v>
      </c>
      <c r="K33" s="32">
        <f>(IF(COUNTIF(课表!$S$187:$S$343,B33)&gt;=2,1,COUNTIF(课表!$S$187:$S$343,B33))+IF(COUNTIF(课表!$T$187:$T$343,B33)&gt;=2,1,COUNTIF(课表!$T$187:$T$343,B33)))*2+(IF(COUNTIF(课表!$U$187:$U$343,B33)&gt;=2,1,COUNTIF(课表!$U$187:$U$343,B33))+IF(COUNTIF(课表!$V$187:$V$343,B33)&gt;=2,1,COUNTIF(课表!$V$187:$V$343,B33)))*2</f>
        <v>0</v>
      </c>
      <c r="L33" s="32">
        <f>(IF(COUNTIF(课表!$W$187:$W$343,B33)&gt;=2,1,COUNTIF(课表!$W$187:$W$343,B33))+IF(COUNTIF(课表!$X$187:$X$343,B33)&gt;=2,1,COUNTIF(课表!$X$187:$X$343,B33))+IF(COUNTIF(课表!$Y$187:$Y$343,B33)&gt;=2,1,COUNTIF(课表!$Y$187:$Y$343,B33))+IF(COUNTIF(课表!$Z$187:$Z$343,B33)&gt;=2,1,COUNTIF(课表!$Z$187:$Z$343,B33)))*2</f>
        <v>0</v>
      </c>
      <c r="M33" s="32">
        <f>(IF(COUNTIF(课表!$AA$187:$AA$343,B33)&gt;=2,1,COUNTIF(课表!$AA$187:$AA$343,B33))+IF(COUNTIF(课表!$AB$187:$AB$343,B33)&gt;=2,1,COUNTIF(课表!$AB$187:$AB$343,B33))+IF(COUNTIF(课表!$AC$187:$AC$343,B33)&gt;=2,1,COUNTIF(课表!$AC$187:$AC$343,B33))+IF(COUNTIF(课表!$AD$187:$AD$343,B33)&gt;=2,1,COUNTIF(课表!$AD$187:$AD$343,B33)))*2</f>
        <v>0</v>
      </c>
      <c r="N33" s="32">
        <f t="shared" si="1"/>
        <v>4</v>
      </c>
    </row>
    <row r="34" ht="20.1" hidden="1" customHeight="1" spans="1:14">
      <c r="A34" s="199" t="str">
        <f>VLOOKUP(B34,教师基础数据!$B$1:$H$502,7,FALSE)</f>
        <v>0000272</v>
      </c>
      <c r="B34" s="33" t="s">
        <v>1396</v>
      </c>
      <c r="C34" s="32" t="str">
        <f>VLOOKUP(B34,教师基础数据!$B$1:$G4577,3,FALSE)</f>
        <v>动科系</v>
      </c>
      <c r="D34" s="32" t="str">
        <f>VLOOKUP(B34,教师基础数据!$B$1:$G729,4,FALSE)</f>
        <v>兼职</v>
      </c>
      <c r="E34" s="32" t="str">
        <f>VLOOKUP(B34,教师基础数据!$B$1:$G4762,5,FALSE)</f>
        <v>畜牧水产</v>
      </c>
      <c r="F34" s="32">
        <f t="shared" si="0"/>
        <v>2</v>
      </c>
      <c r="G34" s="32">
        <f>(IF(COUNTIF(课表!$C$187:$C$343,B34)&gt;=2,1,COUNTIF(课表!$C$187:$C$343,B34))+IF(COUNTIF(课表!$D$187:$D$343,B34)&gt;=2,1,COUNTIF(课表!D$187:$D$343,B34))+IF(COUNTIF(课表!$E$121:$E$343,B34)&gt;=2,1,COUNTIF(课表!$E$121:$E$343,B34))+IF(COUNTIF(课表!$F$187:$F$343,B34)&gt;=2,1,COUNTIF(课表!$F$187:$F$343,B34)))*2</f>
        <v>0</v>
      </c>
      <c r="H34" s="32">
        <f>(IF(COUNTIF(课表!$G$188:$G$343,B34)&gt;=2,1,COUNTIF(课表!$G$188:$G$343,B34))+IF(COUNTIF(课表!$H$188:$H$343,B34)&gt;=2,1,COUNTIF(课表!$H$188:$H$343,B34))+IF(COUNTIF(课表!$I$187:$I$343,B34)&gt;=2,1,COUNTIF(课表!$I$187:$I$343,B34))+IF(COUNTIF(课表!$J$187:$J$343,B34)&gt;=2,1,COUNTIF(课表!$J$187:$J$343,B34)))*2</f>
        <v>2</v>
      </c>
      <c r="I34" s="32">
        <f>(IF(COUNTIF(课表!$K$187:$K$343,B34)&gt;=2,1,COUNTIF(课表!$K$187:$K$343,B34))+IF(COUNTIF(课表!$L$187:$L$343,B34)&gt;=2,1,COUNTIF(课表!$L$187:$L$343,B34))+IF(COUNTIF(课表!$M$187:$M$343,B34)&gt;=2,1,COUNTIF(课表!$M$187:$M$343,B34))+IF(COUNTIF(课表!$N$187:$N$343,B34)&gt;=2,1,COUNTIF(课表!$N$187:$N$343,B34)))*2</f>
        <v>2</v>
      </c>
      <c r="J34" s="32">
        <f>(IF(COUNTIF(课表!$O$187:$O$343,B34)&gt;=2,1,COUNTIF(课表!$O$187:$O$343,B34))+IF(COUNTIF(课表!$P$187:$P$343,B34)&gt;=2,1,COUNTIF(课表!$P$187:$P$343,B34))+IF(COUNTIF(课表!$Q$187:$Q$343,B34)&gt;=2,1,COUNTIF(课表!$Q$187:$Q$343,B34))+IF(COUNTIF(课表!$R$187:$R$343,B34)&gt;=2,1,COUNTIF(课表!$R$187:$R$343,B34)))*2</f>
        <v>0</v>
      </c>
      <c r="K34" s="32">
        <f>(IF(COUNTIF(课表!$S$187:$S$343,B34)&gt;=2,1,COUNTIF(课表!$S$187:$S$343,B34))+IF(COUNTIF(课表!$T$187:$T$343,B34)&gt;=2,1,COUNTIF(课表!$T$187:$T$343,B34)))*2+(IF(COUNTIF(课表!$U$187:$U$343,B34)&gt;=2,1,COUNTIF(课表!$U$187:$U$343,B34))+IF(COUNTIF(课表!$V$187:$V$343,B34)&gt;=2,1,COUNTIF(课表!$V$187:$V$343,B34)))*2</f>
        <v>0</v>
      </c>
      <c r="L34" s="32">
        <f>(IF(COUNTIF(课表!$W$187:$W$343,B34)&gt;=2,1,COUNTIF(课表!$W$187:$W$343,B34))+IF(COUNTIF(课表!$X$187:$X$343,B34)&gt;=2,1,COUNTIF(课表!$X$187:$X$343,B34))+IF(COUNTIF(课表!$Y$187:$Y$343,B34)&gt;=2,1,COUNTIF(课表!$Y$187:$Y$343,B34))+IF(COUNTIF(课表!$Z$187:$Z$343,B34)&gt;=2,1,COUNTIF(课表!$Z$187:$Z$343,B34)))*2</f>
        <v>0</v>
      </c>
      <c r="M34" s="32">
        <f>(IF(COUNTIF(课表!$AA$187:$AA$343,B34)&gt;=2,1,COUNTIF(课表!$AA$187:$AA$343,B34))+IF(COUNTIF(课表!$AB$187:$AB$343,B34)&gt;=2,1,COUNTIF(课表!$AB$187:$AB$343,B34))+IF(COUNTIF(课表!$AC$187:$AC$343,B34)&gt;=2,1,COUNTIF(课表!$AC$187:$AC$343,B34))+IF(COUNTIF(课表!$AD$187:$AD$343,B34)&gt;=2,1,COUNTIF(课表!$AD$187:$AD$343,B34)))*2</f>
        <v>0</v>
      </c>
      <c r="N34" s="32">
        <f t="shared" si="1"/>
        <v>4</v>
      </c>
    </row>
    <row r="35" ht="20.1" hidden="1" customHeight="1" spans="1:14">
      <c r="A35" s="32" t="str">
        <f>VLOOKUP(B35,教师基础数据!$B$1:$H$502,7,FALSE)</f>
        <v>0000354</v>
      </c>
      <c r="B35" s="33" t="s">
        <v>1325</v>
      </c>
      <c r="C35" s="32" t="str">
        <f>VLOOKUP(B35,教师基础数据!$B$1:$G4578,3,FALSE)</f>
        <v>思政部</v>
      </c>
      <c r="D35" s="32" t="str">
        <f>VLOOKUP(B35,教师基础数据!$B$1:$G730,4,FALSE)</f>
        <v>兼职</v>
      </c>
      <c r="E35" s="32" t="str">
        <f>VLOOKUP(B35,教师基础数据!$B$1:$G4763,5,FALSE)</f>
        <v>大学生思想政治理论课教研室</v>
      </c>
      <c r="F35" s="32">
        <f t="shared" si="0"/>
        <v>2</v>
      </c>
      <c r="G35" s="32">
        <f>(IF(COUNTIF(课表!$C$187:$C$343,B35)&gt;=2,1,COUNTIF(课表!$C$187:$C$343,B35))+IF(COUNTIF(课表!$D$187:$D$343,B35)&gt;=2,1,COUNTIF(课表!D$187:$D$343,B35))+IF(COUNTIF(课表!$E$121:$E$343,B35)&gt;=2,1,COUNTIF(课表!$E$121:$E$343,B35))+IF(COUNTIF(课表!$F$187:$F$343,B35)&gt;=2,1,COUNTIF(课表!$F$187:$F$343,B35)))*2</f>
        <v>0</v>
      </c>
      <c r="H35" s="32">
        <f>(IF(COUNTIF(课表!$G$188:$G$343,B35)&gt;=2,1,COUNTIF(课表!$G$188:$G$343,B35))+IF(COUNTIF(课表!$H$188:$H$343,B35)&gt;=2,1,COUNTIF(课表!$H$188:$H$343,B35))+IF(COUNTIF(课表!$I$187:$I$343,B35)&gt;=2,1,COUNTIF(课表!$I$187:$I$343,B35))+IF(COUNTIF(课表!$J$187:$J$343,B35)&gt;=2,1,COUNTIF(课表!$J$187:$J$343,B35)))*2</f>
        <v>0</v>
      </c>
      <c r="I35" s="32">
        <f>(IF(COUNTIF(课表!$K$187:$K$343,B35)&gt;=2,1,COUNTIF(课表!$K$187:$K$343,B35))+IF(COUNTIF(课表!$L$187:$L$343,B35)&gt;=2,1,COUNTIF(课表!$L$187:$L$343,B35))+IF(COUNTIF(课表!$M$187:$M$343,B35)&gt;=2,1,COUNTIF(课表!$M$187:$M$343,B35))+IF(COUNTIF(课表!$N$187:$N$343,B35)&gt;=2,1,COUNTIF(课表!$N$187:$N$343,B35)))*2</f>
        <v>2</v>
      </c>
      <c r="J35" s="32">
        <f>(IF(COUNTIF(课表!$O$187:$O$343,B35)&gt;=2,1,COUNTIF(课表!$O$187:$O$343,B35))+IF(COUNTIF(课表!$P$187:$P$343,B35)&gt;=2,1,COUNTIF(课表!$P$187:$P$343,B35))+IF(COUNTIF(课表!$Q$187:$Q$343,B35)&gt;=2,1,COUNTIF(课表!$Q$187:$Q$343,B35))+IF(COUNTIF(课表!$R$187:$R$343,B35)&gt;=2,1,COUNTIF(课表!$R$187:$R$343,B35)))*2</f>
        <v>2</v>
      </c>
      <c r="K35" s="32">
        <f>(IF(COUNTIF(课表!$S$187:$S$343,B35)&gt;=2,1,COUNTIF(课表!$S$187:$S$343,B35))+IF(COUNTIF(课表!$T$187:$T$343,B35)&gt;=2,1,COUNTIF(课表!$T$187:$T$343,B35)))*2+(IF(COUNTIF(课表!$U$187:$U$343,B35)&gt;=2,1,COUNTIF(课表!$U$187:$U$343,B35))+IF(COUNTIF(课表!$V$187:$V$343,B35)&gt;=2,1,COUNTIF(课表!$V$187:$V$343,B35)))*2</f>
        <v>0</v>
      </c>
      <c r="L35" s="32">
        <f>(IF(COUNTIF(课表!$W$187:$W$343,B35)&gt;=2,1,COUNTIF(课表!$W$187:$W$343,B35))+IF(COUNTIF(课表!$X$187:$X$343,B35)&gt;=2,1,COUNTIF(课表!$X$187:$X$343,B35))+IF(COUNTIF(课表!$Y$187:$Y$343,B35)&gt;=2,1,COUNTIF(课表!$Y$187:$Y$343,B35))+IF(COUNTIF(课表!$Z$187:$Z$343,B35)&gt;=2,1,COUNTIF(课表!$Z$187:$Z$343,B35)))*2</f>
        <v>0</v>
      </c>
      <c r="M35" s="32">
        <f>(IF(COUNTIF(课表!$AA$187:$AA$343,B35)&gt;=2,1,COUNTIF(课表!$AA$187:$AA$343,B35))+IF(COUNTIF(课表!$AB$187:$AB$343,B35)&gt;=2,1,COUNTIF(课表!$AB$187:$AB$343,B35))+IF(COUNTIF(课表!$AC$187:$AC$343,B35)&gt;=2,1,COUNTIF(课表!$AC$187:$AC$343,B35))+IF(COUNTIF(课表!$AD$187:$AD$343,B35)&gt;=2,1,COUNTIF(课表!$AD$187:$AD$343,B35)))*2</f>
        <v>0</v>
      </c>
      <c r="N35" s="32">
        <f t="shared" si="1"/>
        <v>4</v>
      </c>
    </row>
    <row r="36" ht="20.1" hidden="1" customHeight="1" spans="1:14">
      <c r="A36" s="32" t="str">
        <f>VLOOKUP(B36,教师基础数据!$B$1:$H$502,7,FALSE)</f>
        <v>0000447</v>
      </c>
      <c r="B36" s="33" t="s">
        <v>1192</v>
      </c>
      <c r="C36" s="32" t="str">
        <f>VLOOKUP(B36,教师基础数据!$B$1:$G4579,3,FALSE)</f>
        <v>人文系</v>
      </c>
      <c r="D36" s="32" t="str">
        <f>VLOOKUP(B36,教师基础数据!$B$1:$G731,4,FALSE)</f>
        <v>兼职</v>
      </c>
      <c r="E36" s="32" t="str">
        <f>VLOOKUP(B36,教师基础数据!$B$1:$G4764,5,FALSE)</f>
        <v>人文教研室</v>
      </c>
      <c r="F36" s="32">
        <f t="shared" si="0"/>
        <v>1</v>
      </c>
      <c r="G36" s="32">
        <f>(IF(COUNTIF(课表!$C$187:$C$343,B36)&gt;=2,1,COUNTIF(课表!$C$187:$C$343,B36))+IF(COUNTIF(课表!$D$187:$D$343,B36)&gt;=2,1,COUNTIF(课表!D$187:$D$343,B36))+IF(COUNTIF(课表!$E$121:$E$343,B36)&gt;=2,1,COUNTIF(课表!$E$121:$E$343,B36))+IF(COUNTIF(课表!$F$187:$F$343,B36)&gt;=2,1,COUNTIF(课表!$F$187:$F$343,B36)))*2</f>
        <v>0</v>
      </c>
      <c r="H36" s="32">
        <f>(IF(COUNTIF(课表!$G$188:$G$343,B36)&gt;=2,1,COUNTIF(课表!$G$188:$G$343,B36))+IF(COUNTIF(课表!$H$188:$H$343,B36)&gt;=2,1,COUNTIF(课表!$H$188:$H$343,B36))+IF(COUNTIF(课表!$I$187:$I$343,B36)&gt;=2,1,COUNTIF(课表!$I$187:$I$343,B36))+IF(COUNTIF(课表!$J$187:$J$343,B36)&gt;=2,1,COUNTIF(课表!$J$187:$J$343,B36)))*2</f>
        <v>0</v>
      </c>
      <c r="I36" s="32">
        <f>(IF(COUNTIF(课表!$K$187:$K$343,B36)&gt;=2,1,COUNTIF(课表!$K$187:$K$343,B36))+IF(COUNTIF(课表!$L$187:$L$343,B36)&gt;=2,1,COUNTIF(课表!$L$187:$L$343,B36))+IF(COUNTIF(课表!$M$187:$M$343,B36)&gt;=2,1,COUNTIF(课表!$M$187:$M$343,B36))+IF(COUNTIF(课表!$N$187:$N$343,B36)&gt;=2,1,COUNTIF(课表!$N$187:$N$343,B36)))*2</f>
        <v>0</v>
      </c>
      <c r="J36" s="32">
        <f>(IF(COUNTIF(课表!$O$187:$O$343,B36)&gt;=2,1,COUNTIF(课表!$O$187:$O$343,B36))+IF(COUNTIF(课表!$P$187:$P$343,B36)&gt;=2,1,COUNTIF(课表!$P$187:$P$343,B36))+IF(COUNTIF(课表!$Q$187:$Q$343,B36)&gt;=2,1,COUNTIF(课表!$Q$187:$Q$343,B36))+IF(COUNTIF(课表!$R$187:$R$343,B36)&gt;=2,1,COUNTIF(课表!$R$187:$R$343,B36)))*2</f>
        <v>0</v>
      </c>
      <c r="K36" s="32">
        <f>(IF(COUNTIF(课表!$S$187:$S$343,B36)&gt;=2,1,COUNTIF(课表!$S$187:$S$343,B36))+IF(COUNTIF(课表!$T$187:$T$343,B36)&gt;=2,1,COUNTIF(课表!$T$187:$T$343,B36)))*2+(IF(COUNTIF(课表!$U$187:$U$343,B36)&gt;=2,1,COUNTIF(课表!$U$187:$U$343,B36))+IF(COUNTIF(课表!$V$187:$V$343,B36)&gt;=2,1,COUNTIF(课表!$V$187:$V$343,B36)))*2</f>
        <v>0</v>
      </c>
      <c r="L36" s="32">
        <f>(IF(COUNTIF(课表!$W$187:$W$343,B36)&gt;=2,1,COUNTIF(课表!$W$187:$W$343,B36))+IF(COUNTIF(课表!$X$187:$X$343,B36)&gt;=2,1,COUNTIF(课表!$X$187:$X$343,B36))+IF(COUNTIF(课表!$Y$187:$Y$343,B36)&gt;=2,1,COUNTIF(课表!$Y$187:$Y$343,B36))+IF(COUNTIF(课表!$Z$187:$Z$343,B36)&gt;=2,1,COUNTIF(课表!$Z$187:$Z$343,B36)))*2</f>
        <v>4</v>
      </c>
      <c r="M36" s="32">
        <f>(IF(COUNTIF(课表!$AA$187:$AA$343,B36)&gt;=2,1,COUNTIF(课表!$AA$187:$AA$343,B36))+IF(COUNTIF(课表!$AB$187:$AB$343,B36)&gt;=2,1,COUNTIF(课表!$AB$187:$AB$343,B36))+IF(COUNTIF(课表!$AC$187:$AC$343,B36)&gt;=2,1,COUNTIF(课表!$AC$187:$AC$343,B36))+IF(COUNTIF(课表!$AD$187:$AD$343,B36)&gt;=2,1,COUNTIF(课表!$AD$187:$AD$343,B36)))*2</f>
        <v>0</v>
      </c>
      <c r="N36" s="32">
        <f t="shared" si="1"/>
        <v>4</v>
      </c>
    </row>
    <row r="37" ht="20.1" hidden="1" customHeight="1" spans="1:14">
      <c r="A37" s="32" t="str">
        <f>VLOOKUP(B37,教师基础数据!$B$1:$H$502,7,FALSE)</f>
        <v>2019015</v>
      </c>
      <c r="B37" s="33" t="s">
        <v>1216</v>
      </c>
      <c r="C37" s="32" t="str">
        <f>VLOOKUP(B37,教师基础数据!$B$1:$G4580,3,FALSE)</f>
        <v>商贸系</v>
      </c>
      <c r="D37" s="32" t="str">
        <f>VLOOKUP(B37,教师基础数据!$B$1:$G732,4,FALSE)</f>
        <v>兼职</v>
      </c>
      <c r="E37" s="32" t="str">
        <f>VLOOKUP(B37,教师基础数据!$B$1:$G4765,5,FALSE)</f>
        <v>会计教研室</v>
      </c>
      <c r="F37" s="32">
        <f t="shared" si="0"/>
        <v>2</v>
      </c>
      <c r="G37" s="32">
        <f>(IF(COUNTIF(课表!$C$187:$C$343,B37)&gt;=2,1,COUNTIF(课表!$C$187:$C$343,B37))+IF(COUNTIF(课表!$D$187:$D$343,B37)&gt;=2,1,COUNTIF(课表!D$187:$D$343,B37))+IF(COUNTIF(课表!$E$121:$E$343,B37)&gt;=2,1,COUNTIF(课表!$E$121:$E$343,B37))+IF(COUNTIF(课表!$F$187:$F$343,B37)&gt;=2,1,COUNTIF(课表!$F$187:$F$343,B37)))*2</f>
        <v>2</v>
      </c>
      <c r="H37" s="32">
        <f>(IF(COUNTIF(课表!$G$188:$G$343,B37)&gt;=2,1,COUNTIF(课表!$G$188:$G$343,B37))+IF(COUNTIF(课表!$H$188:$H$343,B37)&gt;=2,1,COUNTIF(课表!$H$188:$H$343,B37))+IF(COUNTIF(课表!$I$187:$I$343,B37)&gt;=2,1,COUNTIF(课表!$I$187:$I$343,B37))+IF(COUNTIF(课表!$J$187:$J$343,B37)&gt;=2,1,COUNTIF(课表!$J$187:$J$343,B37)))*2</f>
        <v>2</v>
      </c>
      <c r="I37" s="32">
        <f>(IF(COUNTIF(课表!$K$187:$K$343,B37)&gt;=2,1,COUNTIF(课表!$K$187:$K$343,B37))+IF(COUNTIF(课表!$L$187:$L$343,B37)&gt;=2,1,COUNTIF(课表!$L$187:$L$343,B37))+IF(COUNTIF(课表!$M$187:$M$343,B37)&gt;=2,1,COUNTIF(课表!$M$187:$M$343,B37))+IF(COUNTIF(课表!$N$187:$N$343,B37)&gt;=2,1,COUNTIF(课表!$N$187:$N$343,B37)))*2</f>
        <v>0</v>
      </c>
      <c r="J37" s="32">
        <f>(IF(COUNTIF(课表!$O$187:$O$343,B37)&gt;=2,1,COUNTIF(课表!$O$187:$O$343,B37))+IF(COUNTIF(课表!$P$187:$P$343,B37)&gt;=2,1,COUNTIF(课表!$P$187:$P$343,B37))+IF(COUNTIF(课表!$Q$187:$Q$343,B37)&gt;=2,1,COUNTIF(课表!$Q$187:$Q$343,B37))+IF(COUNTIF(课表!$R$187:$R$343,B37)&gt;=2,1,COUNTIF(课表!$R$187:$R$343,B37)))*2</f>
        <v>0</v>
      </c>
      <c r="K37" s="32">
        <f>(IF(COUNTIF(课表!$S$187:$S$343,B37)&gt;=2,1,COUNTIF(课表!$S$187:$S$343,B37))+IF(COUNTIF(课表!$T$187:$T$343,B37)&gt;=2,1,COUNTIF(课表!$T$187:$T$343,B37)))*2+(IF(COUNTIF(课表!$U$187:$U$343,B37)&gt;=2,1,COUNTIF(课表!$U$187:$U$343,B37))+IF(COUNTIF(课表!$V$187:$V$343,B37)&gt;=2,1,COUNTIF(课表!$V$187:$V$343,B37)))*2</f>
        <v>0</v>
      </c>
      <c r="L37" s="32">
        <f>(IF(COUNTIF(课表!$W$187:$W$343,B37)&gt;=2,1,COUNTIF(课表!$W$187:$W$343,B37))+IF(COUNTIF(课表!$X$187:$X$343,B37)&gt;=2,1,COUNTIF(课表!$X$187:$X$343,B37))+IF(COUNTIF(课表!$Y$187:$Y$343,B37)&gt;=2,1,COUNTIF(课表!$Y$187:$Y$343,B37))+IF(COUNTIF(课表!$Z$187:$Z$343,B37)&gt;=2,1,COUNTIF(课表!$Z$187:$Z$343,B37)))*2</f>
        <v>0</v>
      </c>
      <c r="M37" s="32">
        <f>(IF(COUNTIF(课表!$AA$187:$AA$343,B37)&gt;=2,1,COUNTIF(课表!$AA$187:$AA$343,B37))+IF(COUNTIF(课表!$AB$187:$AB$343,B37)&gt;=2,1,COUNTIF(课表!$AB$187:$AB$343,B37))+IF(COUNTIF(课表!$AC$187:$AC$343,B37)&gt;=2,1,COUNTIF(课表!$AC$187:$AC$343,B37))+IF(COUNTIF(课表!$AD$187:$AD$343,B37)&gt;=2,1,COUNTIF(课表!$AD$187:$AD$343,B37)))*2</f>
        <v>0</v>
      </c>
      <c r="N37" s="32">
        <f t="shared" si="1"/>
        <v>4</v>
      </c>
    </row>
    <row r="38" ht="20.1" hidden="1" customHeight="1" spans="1:14">
      <c r="A38" s="32">
        <f>VLOOKUP(B38,教师基础数据!$B$1:$H$502,7,FALSE)</f>
        <v>2020069</v>
      </c>
      <c r="B38" s="33" t="s">
        <v>1398</v>
      </c>
      <c r="C38" s="32" t="str">
        <f>VLOOKUP(B38,教师基础数据!$B$1:$G4581,3,FALSE)</f>
        <v>人文系</v>
      </c>
      <c r="D38" s="32" t="str">
        <f>VLOOKUP(B38,教师基础数据!$B$1:$G733,4,FALSE)</f>
        <v>兼职</v>
      </c>
      <c r="E38" s="32" t="str">
        <f>VLOOKUP(B38,教师基础数据!$B$1:$G4766,5,FALSE)</f>
        <v>英语教研室</v>
      </c>
      <c r="F38" s="32">
        <f t="shared" si="0"/>
        <v>2</v>
      </c>
      <c r="G38" s="32">
        <f>(IF(COUNTIF(课表!$C$187:$C$343,B38)&gt;=2,1,COUNTIF(课表!$C$187:$C$343,B38))+IF(COUNTIF(课表!$D$187:$D$343,B38)&gt;=2,1,COUNTIF(课表!D$187:$D$343,B38))+IF(COUNTIF(课表!$E$121:$E$343,B38)&gt;=2,1,COUNTIF(课表!$E$121:$E$343,B38))+IF(COUNTIF(课表!$F$187:$F$343,B38)&gt;=2,1,COUNTIF(课表!$F$187:$F$343,B38)))*2</f>
        <v>2</v>
      </c>
      <c r="H38" s="32">
        <f>(IF(COUNTIF(课表!$G$188:$G$343,B38)&gt;=2,1,COUNTIF(课表!$G$188:$G$343,B38))+IF(COUNTIF(课表!$H$188:$H$343,B38)&gt;=2,1,COUNTIF(课表!$H$188:$H$343,B38))+IF(COUNTIF(课表!$I$187:$I$343,B38)&gt;=2,1,COUNTIF(课表!$I$187:$I$343,B38))+IF(COUNTIF(课表!$J$187:$J$343,B38)&gt;=2,1,COUNTIF(课表!$J$187:$J$343,B38)))*2</f>
        <v>0</v>
      </c>
      <c r="I38" s="32">
        <f>(IF(COUNTIF(课表!$K$187:$K$343,B38)&gt;=2,1,COUNTIF(课表!$K$187:$K$343,B38))+IF(COUNTIF(课表!$L$187:$L$343,B38)&gt;=2,1,COUNTIF(课表!$L$187:$L$343,B38))+IF(COUNTIF(课表!$M$187:$M$343,B38)&gt;=2,1,COUNTIF(课表!$M$187:$M$343,B38))+IF(COUNTIF(课表!$N$187:$N$343,B38)&gt;=2,1,COUNTIF(课表!$N$187:$N$343,B38)))*2</f>
        <v>0</v>
      </c>
      <c r="J38" s="32">
        <f>(IF(COUNTIF(课表!$O$187:$O$343,B38)&gt;=2,1,COUNTIF(课表!$O$187:$O$343,B38))+IF(COUNTIF(课表!$P$187:$P$343,B38)&gt;=2,1,COUNTIF(课表!$P$187:$P$343,B38))+IF(COUNTIF(课表!$Q$187:$Q$343,B38)&gt;=2,1,COUNTIF(课表!$Q$187:$Q$343,B38))+IF(COUNTIF(课表!$R$187:$R$343,B38)&gt;=2,1,COUNTIF(课表!$R$187:$R$343,B38)))*2</f>
        <v>2</v>
      </c>
      <c r="K38" s="32">
        <f>(IF(COUNTIF(课表!$S$187:$S$343,B38)&gt;=2,1,COUNTIF(课表!$S$187:$S$343,B38))+IF(COUNTIF(课表!$T$187:$T$343,B38)&gt;=2,1,COUNTIF(课表!$T$187:$T$343,B38)))*2+(IF(COUNTIF(课表!$U$187:$U$343,B38)&gt;=2,1,COUNTIF(课表!$U$187:$U$343,B38))+IF(COUNTIF(课表!$V$187:$V$343,B38)&gt;=2,1,COUNTIF(课表!$V$187:$V$343,B38)))*2</f>
        <v>0</v>
      </c>
      <c r="L38" s="32">
        <f>(IF(COUNTIF(课表!$W$187:$W$343,B38)&gt;=2,1,COUNTIF(课表!$W$187:$W$343,B38))+IF(COUNTIF(课表!$X$187:$X$343,B38)&gt;=2,1,COUNTIF(课表!$X$187:$X$343,B38))+IF(COUNTIF(课表!$Y$187:$Y$343,B38)&gt;=2,1,COUNTIF(课表!$Y$187:$Y$343,B38))+IF(COUNTIF(课表!$Z$187:$Z$343,B38)&gt;=2,1,COUNTIF(课表!$Z$187:$Z$343,B38)))*2</f>
        <v>0</v>
      </c>
      <c r="M38" s="32">
        <f>(IF(COUNTIF(课表!$AA$187:$AA$343,B38)&gt;=2,1,COUNTIF(课表!$AA$187:$AA$343,B38))+IF(COUNTIF(课表!$AB$187:$AB$343,B38)&gt;=2,1,COUNTIF(课表!$AB$187:$AB$343,B38))+IF(COUNTIF(课表!$AC$187:$AC$343,B38)&gt;=2,1,COUNTIF(课表!$AC$187:$AC$343,B38))+IF(COUNTIF(课表!$AD$187:$AD$343,B38)&gt;=2,1,COUNTIF(课表!$AD$187:$AD$343,B38)))*2</f>
        <v>0</v>
      </c>
      <c r="N38" s="32">
        <f t="shared" si="1"/>
        <v>4</v>
      </c>
    </row>
    <row r="39" ht="20.1" hidden="1" customHeight="1" spans="1:14">
      <c r="A39" s="32" t="str">
        <f>VLOOKUP(B39,教师基础数据!$B$1:$H$502,7,FALSE)</f>
        <v>0000110</v>
      </c>
      <c r="B39" s="33" t="s">
        <v>1241</v>
      </c>
      <c r="C39" s="32" t="str">
        <f>VLOOKUP(B39,教师基础数据!$B$1:$G4582,3,FALSE)</f>
        <v>电子系</v>
      </c>
      <c r="D39" s="32" t="str">
        <f>VLOOKUP(B39,教师基础数据!$B$1:$G734,4,FALSE)</f>
        <v>兼职</v>
      </c>
      <c r="E39" s="32" t="str">
        <f>VLOOKUP(B39,教师基础数据!$B$1:$G4767,5,FALSE)</f>
        <v>机电一体化教研室</v>
      </c>
      <c r="F39" s="32">
        <f t="shared" si="0"/>
        <v>2</v>
      </c>
      <c r="G39" s="32">
        <f>(IF(COUNTIF(课表!$C$187:$C$343,B39)&gt;=2,1,COUNTIF(课表!$C$187:$C$343,B39))+IF(COUNTIF(课表!$D$187:$D$343,B39)&gt;=2,1,COUNTIF(课表!D$187:$D$343,B39))+IF(COUNTIF(课表!$E$121:$E$343,B39)&gt;=2,1,COUNTIF(课表!$E$121:$E$343,B39))+IF(COUNTIF(课表!$F$187:$F$343,B39)&gt;=2,1,COUNTIF(课表!$F$187:$F$343,B39)))*2</f>
        <v>4</v>
      </c>
      <c r="H39" s="32">
        <f>(IF(COUNTIF(课表!$G$188:$G$343,B39)&gt;=2,1,COUNTIF(课表!$G$188:$G$343,B39))+IF(COUNTIF(课表!$H$188:$H$343,B39)&gt;=2,1,COUNTIF(课表!$H$188:$H$343,B39))+IF(COUNTIF(课表!$I$187:$I$343,B39)&gt;=2,1,COUNTIF(课表!$I$187:$I$343,B39))+IF(COUNTIF(课表!$J$187:$J$343,B39)&gt;=2,1,COUNTIF(课表!$J$187:$J$343,B39)))*2</f>
        <v>0</v>
      </c>
      <c r="I39" s="32">
        <f>(IF(COUNTIF(课表!$K$187:$K$343,B39)&gt;=2,1,COUNTIF(课表!$K$187:$K$343,B39))+IF(COUNTIF(课表!$L$187:$L$343,B39)&gt;=2,1,COUNTIF(课表!$L$187:$L$343,B39))+IF(COUNTIF(课表!$M$187:$M$343,B39)&gt;=2,1,COUNTIF(课表!$M$187:$M$343,B39))+IF(COUNTIF(课表!$N$187:$N$343,B39)&gt;=2,1,COUNTIF(课表!$N$187:$N$343,B39)))*2</f>
        <v>0</v>
      </c>
      <c r="J39" s="32">
        <f>(IF(COUNTIF(课表!$O$187:$O$343,B39)&gt;=2,1,COUNTIF(课表!$O$187:$O$343,B39))+IF(COUNTIF(课表!$P$187:$P$343,B39)&gt;=2,1,COUNTIF(课表!$P$187:$P$343,B39))+IF(COUNTIF(课表!$Q$187:$Q$343,B39)&gt;=2,1,COUNTIF(课表!$Q$187:$Q$343,B39))+IF(COUNTIF(课表!$R$187:$R$343,B39)&gt;=2,1,COUNTIF(课表!$R$187:$R$343,B39)))*2</f>
        <v>0</v>
      </c>
      <c r="K39" s="32">
        <f>(IF(COUNTIF(课表!$S$187:$S$343,B39)&gt;=2,1,COUNTIF(课表!$S$187:$S$343,B39))+IF(COUNTIF(课表!$T$187:$T$343,B39)&gt;=2,1,COUNTIF(课表!$T$187:$T$343,B39)))*2+(IF(COUNTIF(课表!$U$187:$U$343,B39)&gt;=2,1,COUNTIF(课表!$U$187:$U$343,B39))+IF(COUNTIF(课表!$V$187:$V$343,B39)&gt;=2,1,COUNTIF(课表!$V$187:$V$343,B39)))*2</f>
        <v>2</v>
      </c>
      <c r="L39" s="32">
        <f>(IF(COUNTIF(课表!$W$187:$W$343,B39)&gt;=2,1,COUNTIF(课表!$W$187:$W$343,B39))+IF(COUNTIF(课表!$X$187:$X$343,B39)&gt;=2,1,COUNTIF(课表!$X$187:$X$343,B39))+IF(COUNTIF(课表!$Y$187:$Y$343,B39)&gt;=2,1,COUNTIF(课表!$Y$187:$Y$343,B39))+IF(COUNTIF(课表!$Z$187:$Z$343,B39)&gt;=2,1,COUNTIF(课表!$Z$187:$Z$343,B39)))*2</f>
        <v>0</v>
      </c>
      <c r="M39" s="32">
        <f>(IF(COUNTIF(课表!$AA$187:$AA$343,B39)&gt;=2,1,COUNTIF(课表!$AA$187:$AA$343,B39))+IF(COUNTIF(课表!$AB$187:$AB$343,B39)&gt;=2,1,COUNTIF(课表!$AB$187:$AB$343,B39))+IF(COUNTIF(课表!$AC$187:$AC$343,B39)&gt;=2,1,COUNTIF(课表!$AC$187:$AC$343,B39))+IF(COUNTIF(课表!$AD$187:$AD$343,B39)&gt;=2,1,COUNTIF(课表!$AD$187:$AD$343,B39)))*2</f>
        <v>0</v>
      </c>
      <c r="N39" s="32">
        <f t="shared" si="1"/>
        <v>6</v>
      </c>
    </row>
    <row r="40" ht="20.1" hidden="1" customHeight="1" spans="1:14">
      <c r="A40" s="32" t="str">
        <f>VLOOKUP(B40,教师基础数据!$B$1:$H$502,7,FALSE)</f>
        <v>2015002</v>
      </c>
      <c r="B40" s="33" t="s">
        <v>1440</v>
      </c>
      <c r="C40" s="32" t="str">
        <f>VLOOKUP(B40,教师基础数据!$B$1:$G4583,3,FALSE)</f>
        <v>人文系</v>
      </c>
      <c r="D40" s="32" t="str">
        <f>VLOOKUP(B40,教师基础数据!$B$1:$G735,4,FALSE)</f>
        <v>外聘</v>
      </c>
      <c r="E40" s="32" t="str">
        <f>VLOOKUP(B40,教师基础数据!$B$1:$G4768,5,FALSE)</f>
        <v>服装教研室</v>
      </c>
      <c r="F40" s="32">
        <f t="shared" si="0"/>
        <v>2</v>
      </c>
      <c r="G40" s="32">
        <f>(IF(COUNTIF(课表!$C$187:$C$343,B40)&gt;=2,1,COUNTIF(课表!$C$187:$C$343,B40))+IF(COUNTIF(课表!$D$187:$D$343,B40)&gt;=2,1,COUNTIF(课表!D$187:$D$343,B40))+IF(COUNTIF(课表!$E$121:$E$343,B40)&gt;=2,1,COUNTIF(课表!$E$121:$E$343,B40))+IF(COUNTIF(课表!$F$187:$F$343,B40)&gt;=2,1,COUNTIF(课表!$F$187:$F$343,B40)))*2</f>
        <v>4</v>
      </c>
      <c r="H40" s="32">
        <f>(IF(COUNTIF(课表!$G$188:$G$343,B40)&gt;=2,1,COUNTIF(课表!$G$188:$G$343,B40))+IF(COUNTIF(课表!$H$188:$H$343,B40)&gt;=2,1,COUNTIF(课表!$H$188:$H$343,B40))+IF(COUNTIF(课表!$I$187:$I$343,B40)&gt;=2,1,COUNTIF(课表!$I$187:$I$343,B40))+IF(COUNTIF(课表!$J$187:$J$343,B40)&gt;=2,1,COUNTIF(课表!$J$187:$J$343,B40)))*2</f>
        <v>0</v>
      </c>
      <c r="I40" s="32">
        <f>(IF(COUNTIF(课表!$K$187:$K$343,B40)&gt;=2,1,COUNTIF(课表!$K$187:$K$343,B40))+IF(COUNTIF(课表!$L$187:$L$343,B40)&gt;=2,1,COUNTIF(课表!$L$187:$L$343,B40))+IF(COUNTIF(课表!$M$187:$M$343,B40)&gt;=2,1,COUNTIF(课表!$M$187:$M$343,B40))+IF(COUNTIF(课表!$N$187:$N$343,B40)&gt;=2,1,COUNTIF(课表!$N$187:$N$343,B40)))*2</f>
        <v>0</v>
      </c>
      <c r="J40" s="32">
        <f>(IF(COUNTIF(课表!$O$187:$O$343,B40)&gt;=2,1,COUNTIF(课表!$O$187:$O$343,B40))+IF(COUNTIF(课表!$P$187:$P$343,B40)&gt;=2,1,COUNTIF(课表!$P$187:$P$343,B40))+IF(COUNTIF(课表!$Q$187:$Q$343,B40)&gt;=2,1,COUNTIF(课表!$Q$187:$Q$343,B40))+IF(COUNTIF(课表!$R$187:$R$343,B40)&gt;=2,1,COUNTIF(课表!$R$187:$R$343,B40)))*2</f>
        <v>4</v>
      </c>
      <c r="K40" s="32">
        <f>(IF(COUNTIF(课表!$S$187:$S$343,B40)&gt;=2,1,COUNTIF(课表!$S$187:$S$343,B40))+IF(COUNTIF(课表!$T$187:$T$343,B40)&gt;=2,1,COUNTIF(课表!$T$187:$T$343,B40)))*2+(IF(COUNTIF(课表!$U$187:$U$343,B40)&gt;=2,1,COUNTIF(课表!$U$187:$U$343,B40))+IF(COUNTIF(课表!$V$187:$V$343,B40)&gt;=2,1,COUNTIF(课表!$V$187:$V$343,B40)))*2</f>
        <v>0</v>
      </c>
      <c r="L40" s="32">
        <f>(IF(COUNTIF(课表!$W$187:$W$343,B40)&gt;=2,1,COUNTIF(课表!$W$187:$W$343,B40))+IF(COUNTIF(课表!$X$187:$X$343,B40)&gt;=2,1,COUNTIF(课表!$X$187:$X$343,B40))+IF(COUNTIF(课表!$Y$187:$Y$343,B40)&gt;=2,1,COUNTIF(课表!$Y$187:$Y$343,B40))+IF(COUNTIF(课表!$Z$187:$Z$343,B40)&gt;=2,1,COUNTIF(课表!$Z$187:$Z$343,B40)))*2</f>
        <v>0</v>
      </c>
      <c r="M40" s="32">
        <f>(IF(COUNTIF(课表!$AA$187:$AA$343,B40)&gt;=2,1,COUNTIF(课表!$AA$187:$AA$343,B40))+IF(COUNTIF(课表!$AB$187:$AB$343,B40)&gt;=2,1,COUNTIF(课表!$AB$187:$AB$343,B40))+IF(COUNTIF(课表!$AC$187:$AC$343,B40)&gt;=2,1,COUNTIF(课表!$AC$187:$AC$343,B40))+IF(COUNTIF(课表!$AD$187:$AD$343,B40)&gt;=2,1,COUNTIF(课表!$AD$187:$AD$343,B40)))*2</f>
        <v>0</v>
      </c>
      <c r="N40" s="32">
        <f t="shared" si="1"/>
        <v>8</v>
      </c>
    </row>
    <row r="41" ht="20.1" hidden="1" customHeight="1" spans="1:14">
      <c r="A41" s="32" t="str">
        <f>VLOOKUP(B41,教师基础数据!$B$1:$H$502,7,FALSE)</f>
        <v>0000370</v>
      </c>
      <c r="B41" s="33" t="s">
        <v>1515</v>
      </c>
      <c r="C41" s="32" t="str">
        <f>VLOOKUP(B41,教师基础数据!$B$1:$G4584,3,FALSE)</f>
        <v>人文系</v>
      </c>
      <c r="D41" s="32" t="str">
        <f>VLOOKUP(B41,教师基础数据!$B$1:$G736,4,FALSE)</f>
        <v>兼职</v>
      </c>
      <c r="E41" s="32" t="str">
        <f>VLOOKUP(B41,教师基础数据!$B$1:$G4769,5,FALSE)</f>
        <v>服装教研室</v>
      </c>
      <c r="F41" s="32">
        <f t="shared" si="0"/>
        <v>1</v>
      </c>
      <c r="G41" s="32">
        <f>(IF(COUNTIF(课表!$C$187:$C$343,B41)&gt;=2,1,COUNTIF(课表!$C$187:$C$343,B41))+IF(COUNTIF(课表!$D$187:$D$343,B41)&gt;=2,1,COUNTIF(课表!D$187:$D$343,B41))+IF(COUNTIF(课表!$E$121:$E$343,B41)&gt;=2,1,COUNTIF(课表!$E$121:$E$343,B41))+IF(COUNTIF(课表!$F$187:$F$343,B41)&gt;=2,1,COUNTIF(课表!$F$187:$F$343,B41)))*2</f>
        <v>4</v>
      </c>
      <c r="H41" s="32">
        <f>(IF(COUNTIF(课表!$G$188:$G$343,B41)&gt;=2,1,COUNTIF(课表!$G$188:$G$343,B41))+IF(COUNTIF(课表!$H$188:$H$343,B41)&gt;=2,1,COUNTIF(课表!$H$188:$H$343,B41))+IF(COUNTIF(课表!$I$187:$I$343,B41)&gt;=2,1,COUNTIF(课表!$I$187:$I$343,B41))+IF(COUNTIF(课表!$J$187:$J$343,B41)&gt;=2,1,COUNTIF(课表!$J$187:$J$343,B41)))*2</f>
        <v>0</v>
      </c>
      <c r="I41" s="32">
        <f>(IF(COUNTIF(课表!$K$187:$K$343,B41)&gt;=2,1,COUNTIF(课表!$K$187:$K$343,B41))+IF(COUNTIF(课表!$L$187:$L$343,B41)&gt;=2,1,COUNTIF(课表!$L$187:$L$343,B41))+IF(COUNTIF(课表!$M$187:$M$343,B41)&gt;=2,1,COUNTIF(课表!$M$187:$M$343,B41))+IF(COUNTIF(课表!$N$187:$N$343,B41)&gt;=2,1,COUNTIF(课表!$N$187:$N$343,B41)))*2</f>
        <v>0</v>
      </c>
      <c r="J41" s="32">
        <f>(IF(COUNTIF(课表!$O$187:$O$343,B41)&gt;=2,1,COUNTIF(课表!$O$187:$O$343,B41))+IF(COUNTIF(课表!$P$187:$P$343,B41)&gt;=2,1,COUNTIF(课表!$P$187:$P$343,B41))+IF(COUNTIF(课表!$Q$187:$Q$343,B41)&gt;=2,1,COUNTIF(课表!$Q$187:$Q$343,B41))+IF(COUNTIF(课表!$R$187:$R$343,B41)&gt;=2,1,COUNTIF(课表!$R$187:$R$343,B41)))*2</f>
        <v>0</v>
      </c>
      <c r="K41" s="32">
        <f>(IF(COUNTIF(课表!$S$187:$S$343,B41)&gt;=2,1,COUNTIF(课表!$S$187:$S$343,B41))+IF(COUNTIF(课表!$T$187:$T$343,B41)&gt;=2,1,COUNTIF(课表!$T$187:$T$343,B41)))*2+(IF(COUNTIF(课表!$U$187:$U$343,B41)&gt;=2,1,COUNTIF(课表!$U$187:$U$343,B41))+IF(COUNTIF(课表!$V$187:$V$343,B41)&gt;=2,1,COUNTIF(课表!$V$187:$V$343,B41)))*2</f>
        <v>0</v>
      </c>
      <c r="L41" s="32">
        <f>(IF(COUNTIF(课表!$W$187:$W$343,B41)&gt;=2,1,COUNTIF(课表!$W$187:$W$343,B41))+IF(COUNTIF(课表!$X$187:$X$343,B41)&gt;=2,1,COUNTIF(课表!$X$187:$X$343,B41))+IF(COUNTIF(课表!$Y$187:$Y$343,B41)&gt;=2,1,COUNTIF(课表!$Y$187:$Y$343,B41))+IF(COUNTIF(课表!$Z$187:$Z$343,B41)&gt;=2,1,COUNTIF(课表!$Z$187:$Z$343,B41)))*2</f>
        <v>0</v>
      </c>
      <c r="M41" s="32">
        <f>(IF(COUNTIF(课表!$AA$187:$AA$343,B41)&gt;=2,1,COUNTIF(课表!$AA$187:$AA$343,B41))+IF(COUNTIF(课表!$AB$187:$AB$343,B41)&gt;=2,1,COUNTIF(课表!$AB$187:$AB$343,B41))+IF(COUNTIF(课表!$AC$187:$AC$343,B41)&gt;=2,1,COUNTIF(课表!$AC$187:$AC$343,B41))+IF(COUNTIF(课表!$AD$187:$AD$343,B41)&gt;=2,1,COUNTIF(课表!$AD$187:$AD$343,B41)))*2</f>
        <v>0</v>
      </c>
      <c r="N41" s="32">
        <f t="shared" si="1"/>
        <v>4</v>
      </c>
    </row>
    <row r="42" ht="20.1" hidden="1" customHeight="1" spans="1:14">
      <c r="A42" s="32" t="str">
        <f>VLOOKUP(B42,教师基础数据!$B$1:$H$502,7,FALSE)</f>
        <v>2016046</v>
      </c>
      <c r="B42" s="33" t="s">
        <v>1371</v>
      </c>
      <c r="C42" s="32" t="str">
        <f>VLOOKUP(B42,教师基础数据!$B$1:$G4585,3,FALSE)</f>
        <v>商贸系</v>
      </c>
      <c r="D42" s="32" t="str">
        <f>VLOOKUP(B42,教师基础数据!$B$1:$G737,4,FALSE)</f>
        <v>兼职</v>
      </c>
      <c r="E42" s="32" t="str">
        <f>VLOOKUP(B42,教师基础数据!$B$1:$G4770,5,FALSE)</f>
        <v>会计教研室</v>
      </c>
      <c r="F42" s="32">
        <f t="shared" si="0"/>
        <v>1</v>
      </c>
      <c r="G42" s="32">
        <f>(IF(COUNTIF(课表!$C$187:$C$343,B42)&gt;=2,1,COUNTIF(课表!$C$187:$C$343,B42))+IF(COUNTIF(课表!$D$187:$D$343,B42)&gt;=2,1,COUNTIF(课表!D$187:$D$343,B42))+IF(COUNTIF(课表!$E$121:$E$343,B42)&gt;=2,1,COUNTIF(课表!$E$121:$E$343,B42))+IF(COUNTIF(课表!$F$187:$F$343,B42)&gt;=2,1,COUNTIF(课表!$F$187:$F$343,B42)))*2</f>
        <v>0</v>
      </c>
      <c r="H42" s="32">
        <f>(IF(COUNTIF(课表!$G$188:$G$343,B42)&gt;=2,1,COUNTIF(课表!$G$188:$G$343,B42))+IF(COUNTIF(课表!$H$188:$H$343,B42)&gt;=2,1,COUNTIF(课表!$H$188:$H$343,B42))+IF(COUNTIF(课表!$I$187:$I$343,B42)&gt;=2,1,COUNTIF(课表!$I$187:$I$343,B42))+IF(COUNTIF(课表!$J$187:$J$343,B42)&gt;=2,1,COUNTIF(课表!$J$187:$J$343,B42)))*2</f>
        <v>4</v>
      </c>
      <c r="I42" s="32">
        <f>(IF(COUNTIF(课表!$K$187:$K$343,B42)&gt;=2,1,COUNTIF(课表!$K$187:$K$343,B42))+IF(COUNTIF(课表!$L$187:$L$343,B42)&gt;=2,1,COUNTIF(课表!$L$187:$L$343,B42))+IF(COUNTIF(课表!$M$187:$M$343,B42)&gt;=2,1,COUNTIF(课表!$M$187:$M$343,B42))+IF(COUNTIF(课表!$N$187:$N$343,B42)&gt;=2,1,COUNTIF(课表!$N$187:$N$343,B42)))*2</f>
        <v>0</v>
      </c>
      <c r="J42" s="32">
        <f>(IF(COUNTIF(课表!$O$187:$O$343,B42)&gt;=2,1,COUNTIF(课表!$O$187:$O$343,B42))+IF(COUNTIF(课表!$P$187:$P$343,B42)&gt;=2,1,COUNTIF(课表!$P$187:$P$343,B42))+IF(COUNTIF(课表!$Q$187:$Q$343,B42)&gt;=2,1,COUNTIF(课表!$Q$187:$Q$343,B42))+IF(COUNTIF(课表!$R$187:$R$343,B42)&gt;=2,1,COUNTIF(课表!$R$187:$R$343,B42)))*2</f>
        <v>0</v>
      </c>
      <c r="K42" s="32">
        <f>(IF(COUNTIF(课表!$S$187:$S$343,B42)&gt;=2,1,COUNTIF(课表!$S$187:$S$343,B42))+IF(COUNTIF(课表!$T$187:$T$343,B42)&gt;=2,1,COUNTIF(课表!$T$187:$T$343,B42)))*2+(IF(COUNTIF(课表!$U$187:$U$343,B42)&gt;=2,1,COUNTIF(课表!$U$187:$U$343,B42))+IF(COUNTIF(课表!$V$187:$V$343,B42)&gt;=2,1,COUNTIF(课表!$V$187:$V$343,B42)))*2</f>
        <v>0</v>
      </c>
      <c r="L42" s="32">
        <f>(IF(COUNTIF(课表!$W$187:$W$343,B42)&gt;=2,1,COUNTIF(课表!$W$187:$W$343,B42))+IF(COUNTIF(课表!$X$187:$X$343,B42)&gt;=2,1,COUNTIF(课表!$X$187:$X$343,B42))+IF(COUNTIF(课表!$Y$187:$Y$343,B42)&gt;=2,1,COUNTIF(课表!$Y$187:$Y$343,B42))+IF(COUNTIF(课表!$Z$187:$Z$343,B42)&gt;=2,1,COUNTIF(课表!$Z$187:$Z$343,B42)))*2</f>
        <v>0</v>
      </c>
      <c r="M42" s="32">
        <f>(IF(COUNTIF(课表!$AA$187:$AA$343,B42)&gt;=2,1,COUNTIF(课表!$AA$187:$AA$343,B42))+IF(COUNTIF(课表!$AB$187:$AB$343,B42)&gt;=2,1,COUNTIF(课表!$AB$187:$AB$343,B42))+IF(COUNTIF(课表!$AC$187:$AC$343,B42)&gt;=2,1,COUNTIF(课表!$AC$187:$AC$343,B42))+IF(COUNTIF(课表!$AD$187:$AD$343,B42)&gt;=2,1,COUNTIF(课表!$AD$187:$AD$343,B42)))*2</f>
        <v>0</v>
      </c>
      <c r="N42" s="32">
        <f t="shared" si="1"/>
        <v>4</v>
      </c>
    </row>
    <row r="43" ht="20.1" hidden="1" customHeight="1" spans="1:14">
      <c r="A43" s="32" t="str">
        <f>VLOOKUP(B43,教师基础数据!$B$1:$H$502,7,FALSE)</f>
        <v>0000581</v>
      </c>
      <c r="B43" s="33" t="s">
        <v>1310</v>
      </c>
      <c r="C43" s="32" t="str">
        <f>VLOOKUP(B43,教师基础数据!$B$1:$G4586,3,FALSE)</f>
        <v>思政部</v>
      </c>
      <c r="D43" s="32" t="str">
        <f>VLOOKUP(B43,教师基础数据!$B$1:$G738,4,FALSE)</f>
        <v>兼职</v>
      </c>
      <c r="E43" s="32" t="str">
        <f>VLOOKUP(B43,教师基础数据!$B$1:$G4771,5,FALSE)</f>
        <v>大学生思想政治理论课教研室</v>
      </c>
      <c r="F43" s="32">
        <f t="shared" si="0"/>
        <v>1</v>
      </c>
      <c r="G43" s="32">
        <f>(IF(COUNTIF(课表!$C$187:$C$343,B43)&gt;=2,1,COUNTIF(课表!$C$187:$C$343,B43))+IF(COUNTIF(课表!$D$187:$D$343,B43)&gt;=2,1,COUNTIF(课表!D$187:$D$343,B43))+IF(COUNTIF(课表!$E$121:$E$343,B43)&gt;=2,1,COUNTIF(课表!$E$121:$E$343,B43))+IF(COUNTIF(课表!$F$187:$F$343,B43)&gt;=2,1,COUNTIF(课表!$F$187:$F$343,B43)))*2</f>
        <v>0</v>
      </c>
      <c r="H43" s="32">
        <f>(IF(COUNTIF(课表!$G$188:$G$343,B43)&gt;=2,1,COUNTIF(课表!$G$188:$G$343,B43))+IF(COUNTIF(课表!$H$188:$H$343,B43)&gt;=2,1,COUNTIF(课表!$H$188:$H$343,B43))+IF(COUNTIF(课表!$I$187:$I$343,B43)&gt;=2,1,COUNTIF(课表!$I$187:$I$343,B43))+IF(COUNTIF(课表!$J$187:$J$343,B43)&gt;=2,1,COUNTIF(课表!$J$187:$J$343,B43)))*2</f>
        <v>4</v>
      </c>
      <c r="I43" s="32">
        <f>(IF(COUNTIF(课表!$K$187:$K$343,B43)&gt;=2,1,COUNTIF(课表!$K$187:$K$343,B43))+IF(COUNTIF(课表!$L$187:$L$343,B43)&gt;=2,1,COUNTIF(课表!$L$187:$L$343,B43))+IF(COUNTIF(课表!$M$187:$M$343,B43)&gt;=2,1,COUNTIF(课表!$M$187:$M$343,B43))+IF(COUNTIF(课表!$N$187:$N$343,B43)&gt;=2,1,COUNTIF(课表!$N$187:$N$343,B43)))*2</f>
        <v>0</v>
      </c>
      <c r="J43" s="32">
        <f>(IF(COUNTIF(课表!$O$187:$O$343,B43)&gt;=2,1,COUNTIF(课表!$O$187:$O$343,B43))+IF(COUNTIF(课表!$P$187:$P$343,B43)&gt;=2,1,COUNTIF(课表!$P$187:$P$343,B43))+IF(COUNTIF(课表!$Q$187:$Q$343,B43)&gt;=2,1,COUNTIF(课表!$Q$187:$Q$343,B43))+IF(COUNTIF(课表!$R$187:$R$343,B43)&gt;=2,1,COUNTIF(课表!$R$187:$R$343,B43)))*2</f>
        <v>0</v>
      </c>
      <c r="K43" s="32">
        <f>(IF(COUNTIF(课表!$S$187:$S$343,B43)&gt;=2,1,COUNTIF(课表!$S$187:$S$343,B43))+IF(COUNTIF(课表!$T$187:$T$343,B43)&gt;=2,1,COUNTIF(课表!$T$187:$T$343,B43)))*2+(IF(COUNTIF(课表!$U$187:$U$343,B43)&gt;=2,1,COUNTIF(课表!$U$187:$U$343,B43))+IF(COUNTIF(课表!$V$187:$V$343,B43)&gt;=2,1,COUNTIF(课表!$V$187:$V$343,B43)))*2</f>
        <v>0</v>
      </c>
      <c r="L43" s="32">
        <f>(IF(COUNTIF(课表!$W$187:$W$343,B43)&gt;=2,1,COUNTIF(课表!$W$187:$W$343,B43))+IF(COUNTIF(课表!$X$187:$X$343,B43)&gt;=2,1,COUNTIF(课表!$X$187:$X$343,B43))+IF(COUNTIF(课表!$Y$187:$Y$343,B43)&gt;=2,1,COUNTIF(课表!$Y$187:$Y$343,B43))+IF(COUNTIF(课表!$Z$187:$Z$343,B43)&gt;=2,1,COUNTIF(课表!$Z$187:$Z$343,B43)))*2</f>
        <v>0</v>
      </c>
      <c r="M43" s="32">
        <f>(IF(COUNTIF(课表!$AA$187:$AA$343,B43)&gt;=2,1,COUNTIF(课表!$AA$187:$AA$343,B43))+IF(COUNTIF(课表!$AB$187:$AB$343,B43)&gt;=2,1,COUNTIF(课表!$AB$187:$AB$343,B43))+IF(COUNTIF(课表!$AC$187:$AC$343,B43)&gt;=2,1,COUNTIF(课表!$AC$187:$AC$343,B43))+IF(COUNTIF(课表!$AD$187:$AD$343,B43)&gt;=2,1,COUNTIF(课表!$AD$187:$AD$343,B43)))*2</f>
        <v>0</v>
      </c>
      <c r="N43" s="32">
        <f t="shared" si="1"/>
        <v>4</v>
      </c>
    </row>
    <row r="44" ht="20.1" hidden="1" customHeight="1" spans="1:14">
      <c r="A44" s="32" t="str">
        <f>VLOOKUP(B44,教师基础数据!$B$1:$H$502,7,FALSE)</f>
        <v>2020056</v>
      </c>
      <c r="B44" s="33" t="s">
        <v>1333</v>
      </c>
      <c r="C44" s="32" t="str">
        <f>VLOOKUP(B44,教师基础数据!$B$1:$G4587,3,FALSE)</f>
        <v>思政部</v>
      </c>
      <c r="D44" s="32" t="str">
        <f>VLOOKUP(B44,教师基础数据!$B$1:$G739,4,FALSE)</f>
        <v>兼职</v>
      </c>
      <c r="E44" s="32" t="str">
        <f>VLOOKUP(B44,教师基础数据!$B$1:$G4772,5,FALSE)</f>
        <v>大学生思想政治理论课教研室</v>
      </c>
      <c r="F44" s="32">
        <f t="shared" si="0"/>
        <v>1</v>
      </c>
      <c r="G44" s="32">
        <f>(IF(COUNTIF(课表!$C$187:$C$343,B44)&gt;=2,1,COUNTIF(课表!$C$187:$C$343,B44))+IF(COUNTIF(课表!$D$187:$D$343,B44)&gt;=2,1,COUNTIF(课表!D$187:$D$343,B44))+IF(COUNTIF(课表!$E$121:$E$343,B44)&gt;=2,1,COUNTIF(课表!$E$121:$E$343,B44))+IF(COUNTIF(课表!$F$187:$F$343,B44)&gt;=2,1,COUNTIF(课表!$F$187:$F$343,B44)))*2</f>
        <v>0</v>
      </c>
      <c r="H44" s="32">
        <f>(IF(COUNTIF(课表!$G$188:$G$343,B44)&gt;=2,1,COUNTIF(课表!$G$188:$G$343,B44))+IF(COUNTIF(课表!$H$188:$H$343,B44)&gt;=2,1,COUNTIF(课表!$H$188:$H$343,B44))+IF(COUNTIF(课表!$I$187:$I$343,B44)&gt;=2,1,COUNTIF(课表!$I$187:$I$343,B44))+IF(COUNTIF(课表!$J$187:$J$343,B44)&gt;=2,1,COUNTIF(课表!$J$187:$J$343,B44)))*2</f>
        <v>4</v>
      </c>
      <c r="I44" s="32">
        <f>(IF(COUNTIF(课表!$K$187:$K$343,B44)&gt;=2,1,COUNTIF(课表!$K$187:$K$343,B44))+IF(COUNTIF(课表!$L$187:$L$343,B44)&gt;=2,1,COUNTIF(课表!$L$187:$L$343,B44))+IF(COUNTIF(课表!$M$187:$M$343,B44)&gt;=2,1,COUNTIF(课表!$M$187:$M$343,B44))+IF(COUNTIF(课表!$N$187:$N$343,B44)&gt;=2,1,COUNTIF(课表!$N$187:$N$343,B44)))*2</f>
        <v>0</v>
      </c>
      <c r="J44" s="32">
        <f>(IF(COUNTIF(课表!$O$187:$O$343,B44)&gt;=2,1,COUNTIF(课表!$O$187:$O$343,B44))+IF(COUNTIF(课表!$P$187:$P$343,B44)&gt;=2,1,COUNTIF(课表!$P$187:$P$343,B44))+IF(COUNTIF(课表!$Q$187:$Q$343,B44)&gt;=2,1,COUNTIF(课表!$Q$187:$Q$343,B44))+IF(COUNTIF(课表!$R$187:$R$343,B44)&gt;=2,1,COUNTIF(课表!$R$187:$R$343,B44)))*2</f>
        <v>0</v>
      </c>
      <c r="K44" s="32">
        <f>(IF(COUNTIF(课表!$S$187:$S$343,B44)&gt;=2,1,COUNTIF(课表!$S$187:$S$343,B44))+IF(COUNTIF(课表!$T$187:$T$343,B44)&gt;=2,1,COUNTIF(课表!$T$187:$T$343,B44)))*2+(IF(COUNTIF(课表!$U$187:$U$343,B44)&gt;=2,1,COUNTIF(课表!$U$187:$U$343,B44))+IF(COUNTIF(课表!$V$187:$V$343,B44)&gt;=2,1,COUNTIF(课表!$V$187:$V$343,B44)))*2</f>
        <v>0</v>
      </c>
      <c r="L44" s="32">
        <f>(IF(COUNTIF(课表!$W$187:$W$343,B44)&gt;=2,1,COUNTIF(课表!$W$187:$W$343,B44))+IF(COUNTIF(课表!$X$187:$X$343,B44)&gt;=2,1,COUNTIF(课表!$X$187:$X$343,B44))+IF(COUNTIF(课表!$Y$187:$Y$343,B44)&gt;=2,1,COUNTIF(课表!$Y$187:$Y$343,B44))+IF(COUNTIF(课表!$Z$187:$Z$343,B44)&gt;=2,1,COUNTIF(课表!$Z$187:$Z$343,B44)))*2</f>
        <v>0</v>
      </c>
      <c r="M44" s="32">
        <f>(IF(COUNTIF(课表!$AA$187:$AA$343,B44)&gt;=2,1,COUNTIF(课表!$AA$187:$AA$343,B44))+IF(COUNTIF(课表!$AB$187:$AB$343,B44)&gt;=2,1,COUNTIF(课表!$AB$187:$AB$343,B44))+IF(COUNTIF(课表!$AC$187:$AC$343,B44)&gt;=2,1,COUNTIF(课表!$AC$187:$AC$343,B44))+IF(COUNTIF(课表!$AD$187:$AD$343,B44)&gt;=2,1,COUNTIF(课表!$AD$187:$AD$343,B44)))*2</f>
        <v>0</v>
      </c>
      <c r="N44" s="32">
        <f t="shared" si="1"/>
        <v>4</v>
      </c>
    </row>
    <row r="45" ht="20.1" hidden="1" customHeight="1" spans="1:14">
      <c r="A45" s="32" t="str">
        <f>VLOOKUP(B45,教师基础数据!$B$1:$H$502,7,FALSE)</f>
        <v>0000335</v>
      </c>
      <c r="B45" s="33" t="s">
        <v>1295</v>
      </c>
      <c r="C45" s="32" t="str">
        <f>VLOOKUP(B45,教师基础数据!$B$1:$G4588,3,FALSE)</f>
        <v>建筑系</v>
      </c>
      <c r="D45" s="32" t="str">
        <f>VLOOKUP(B45,教师基础数据!$B$1:$G740,4,FALSE)</f>
        <v>专职</v>
      </c>
      <c r="E45" s="32" t="str">
        <f>VLOOKUP(B45,教师基础数据!$B$1:$G4773,5,FALSE)</f>
        <v>建筑工程技术教研室</v>
      </c>
      <c r="F45" s="32">
        <f t="shared" si="0"/>
        <v>3</v>
      </c>
      <c r="G45" s="32">
        <f>(IF(COUNTIF(课表!$C$187:$C$343,B45)&gt;=2,1,COUNTIF(课表!$C$187:$C$343,B45))+IF(COUNTIF(课表!$D$187:$D$343,B45)&gt;=2,1,COUNTIF(课表!D$187:$D$343,B45))+IF(COUNTIF(课表!$E$121:$E$343,B45)&gt;=2,1,COUNTIF(课表!$E$121:$E$343,B45))+IF(COUNTIF(课表!$F$187:$F$343,B45)&gt;=2,1,COUNTIF(课表!$F$187:$F$343,B45)))*2</f>
        <v>0</v>
      </c>
      <c r="H45" s="32">
        <f>(IF(COUNTIF(课表!$G$188:$G$343,B45)&gt;=2,1,COUNTIF(课表!$G$188:$G$343,B45))+IF(COUNTIF(课表!$H$188:$H$343,B45)&gt;=2,1,COUNTIF(课表!$H$188:$H$343,B45))+IF(COUNTIF(课表!$I$187:$I$343,B45)&gt;=2,1,COUNTIF(课表!$I$187:$I$343,B45))+IF(COUNTIF(课表!$J$187:$J$343,B45)&gt;=2,1,COUNTIF(课表!$J$187:$J$343,B45)))*2</f>
        <v>0</v>
      </c>
      <c r="I45" s="32">
        <f>(IF(COUNTIF(课表!$K$187:$K$343,B45)&gt;=2,1,COUNTIF(课表!$K$187:$K$343,B45))+IF(COUNTIF(课表!$L$187:$L$343,B45)&gt;=2,1,COUNTIF(课表!$L$187:$L$343,B45))+IF(COUNTIF(课表!$M$187:$M$343,B45)&gt;=2,1,COUNTIF(课表!$M$187:$M$343,B45))+IF(COUNTIF(课表!$N$187:$N$343,B45)&gt;=2,1,COUNTIF(课表!$N$187:$N$343,B45)))*2</f>
        <v>2</v>
      </c>
      <c r="J45" s="32">
        <f>(IF(COUNTIF(课表!$O$187:$O$343,B45)&gt;=2,1,COUNTIF(课表!$O$187:$O$343,B45))+IF(COUNTIF(课表!$P$187:$P$343,B45)&gt;=2,1,COUNTIF(课表!$P$187:$P$343,B45))+IF(COUNTIF(课表!$Q$187:$Q$343,B45)&gt;=2,1,COUNTIF(课表!$Q$187:$Q$343,B45))+IF(COUNTIF(课表!$R$187:$R$343,B45)&gt;=2,1,COUNTIF(课表!$R$187:$R$343,B45)))*2</f>
        <v>4</v>
      </c>
      <c r="K45" s="32">
        <f>(IF(COUNTIF(课表!$S$187:$S$343,B45)&gt;=2,1,COUNTIF(课表!$S$187:$S$343,B45))+IF(COUNTIF(课表!$T$187:$T$343,B45)&gt;=2,1,COUNTIF(课表!$T$187:$T$343,B45)))*2+(IF(COUNTIF(课表!$U$187:$U$343,B45)&gt;=2,1,COUNTIF(课表!$U$187:$U$343,B45))+IF(COUNTIF(课表!$V$187:$V$343,B45)&gt;=2,1,COUNTIF(课表!$V$187:$V$343,B45)))*2</f>
        <v>4</v>
      </c>
      <c r="L45" s="32">
        <f>(IF(COUNTIF(课表!$W$187:$W$343,B45)&gt;=2,1,COUNTIF(课表!$W$187:$W$343,B45))+IF(COUNTIF(课表!$X$187:$X$343,B45)&gt;=2,1,COUNTIF(课表!$X$187:$X$343,B45))+IF(COUNTIF(课表!$Y$187:$Y$343,B45)&gt;=2,1,COUNTIF(课表!$Y$187:$Y$343,B45))+IF(COUNTIF(课表!$Z$187:$Z$343,B45)&gt;=2,1,COUNTIF(课表!$Z$187:$Z$343,B45)))*2</f>
        <v>0</v>
      </c>
      <c r="M45" s="32">
        <f>(IF(COUNTIF(课表!$AA$187:$AA$343,B45)&gt;=2,1,COUNTIF(课表!$AA$187:$AA$343,B45))+IF(COUNTIF(课表!$AB$187:$AB$343,B45)&gt;=2,1,COUNTIF(课表!$AB$187:$AB$343,B45))+IF(COUNTIF(课表!$AC$187:$AC$343,B45)&gt;=2,1,COUNTIF(课表!$AC$187:$AC$343,B45))+IF(COUNTIF(课表!$AD$187:$AD$343,B45)&gt;=2,1,COUNTIF(课表!$AD$187:$AD$343,B45)))*2</f>
        <v>0</v>
      </c>
      <c r="N45" s="32">
        <f t="shared" si="1"/>
        <v>10</v>
      </c>
    </row>
    <row r="46" ht="20.1" hidden="1" customHeight="1" spans="1:14">
      <c r="A46" s="32" t="str">
        <f>VLOOKUP(B46,教师基础数据!$B$1:$H$502,7,FALSE)</f>
        <v>0000043</v>
      </c>
      <c r="B46" s="33" t="s">
        <v>1624</v>
      </c>
      <c r="C46" s="32" t="str">
        <f>VLOOKUP(B46,教师基础数据!$B$1:$G4589,3,FALSE)</f>
        <v>信艺系</v>
      </c>
      <c r="D46" s="32" t="str">
        <f>VLOOKUP(B46,教师基础数据!$B$1:$G741,4,FALSE)</f>
        <v>兼职</v>
      </c>
      <c r="E46" s="32" t="str">
        <f>VLOOKUP(B46,教师基础数据!$B$1:$G4774,5,FALSE)</f>
        <v>计应教研室</v>
      </c>
      <c r="F46" s="32">
        <f t="shared" si="0"/>
        <v>2</v>
      </c>
      <c r="G46" s="32">
        <f>(IF(COUNTIF(课表!$C$187:$C$343,B46)&gt;=2,1,COUNTIF(课表!$C$187:$C$343,B46))+IF(COUNTIF(课表!$D$187:$D$343,B46)&gt;=2,1,COUNTIF(课表!D$187:$D$343,B46))+IF(COUNTIF(课表!$E$121:$E$343,B46)&gt;=2,1,COUNTIF(课表!$E$121:$E$343,B46))+IF(COUNTIF(课表!$F$187:$F$343,B46)&gt;=2,1,COUNTIF(课表!$F$187:$F$343,B46)))*2</f>
        <v>4</v>
      </c>
      <c r="H46" s="32">
        <f>(IF(COUNTIF(课表!$G$188:$G$343,B46)&gt;=2,1,COUNTIF(课表!$G$188:$G$343,B46))+IF(COUNTIF(课表!$H$188:$H$343,B46)&gt;=2,1,COUNTIF(课表!$H$188:$H$343,B46))+IF(COUNTIF(课表!$I$187:$I$343,B46)&gt;=2,1,COUNTIF(课表!$I$187:$I$343,B46))+IF(COUNTIF(课表!$J$187:$J$343,B46)&gt;=2,1,COUNTIF(课表!$J$187:$J$343,B46)))*2</f>
        <v>4</v>
      </c>
      <c r="I46" s="32">
        <f>(IF(COUNTIF(课表!$K$187:$K$343,B46)&gt;=2,1,COUNTIF(课表!$K$187:$K$343,B46))+IF(COUNTIF(课表!$L$187:$L$343,B46)&gt;=2,1,COUNTIF(课表!$L$187:$L$343,B46))+IF(COUNTIF(课表!$M$187:$M$343,B46)&gt;=2,1,COUNTIF(课表!$M$187:$M$343,B46))+IF(COUNTIF(课表!$N$187:$N$343,B46)&gt;=2,1,COUNTIF(课表!$N$187:$N$343,B46)))*2</f>
        <v>0</v>
      </c>
      <c r="J46" s="32">
        <f>(IF(COUNTIF(课表!$O$187:$O$343,B46)&gt;=2,1,COUNTIF(课表!$O$187:$O$343,B46))+IF(COUNTIF(课表!$P$187:$P$343,B46)&gt;=2,1,COUNTIF(课表!$P$187:$P$343,B46))+IF(COUNTIF(课表!$Q$187:$Q$343,B46)&gt;=2,1,COUNTIF(课表!$Q$187:$Q$343,B46))+IF(COUNTIF(课表!$R$187:$R$343,B46)&gt;=2,1,COUNTIF(课表!$R$187:$R$343,B46)))*2</f>
        <v>0</v>
      </c>
      <c r="K46" s="32">
        <f>(IF(COUNTIF(课表!$S$187:$S$343,B46)&gt;=2,1,COUNTIF(课表!$S$187:$S$343,B46))+IF(COUNTIF(课表!$T$187:$T$343,B46)&gt;=2,1,COUNTIF(课表!$T$187:$T$343,B46)))*2+(IF(COUNTIF(课表!$U$187:$U$343,B46)&gt;=2,1,COUNTIF(课表!$U$187:$U$343,B46))+IF(COUNTIF(课表!$V$187:$V$343,B46)&gt;=2,1,COUNTIF(课表!$V$187:$V$343,B46)))*2</f>
        <v>0</v>
      </c>
      <c r="L46" s="32">
        <f>(IF(COUNTIF(课表!$W$187:$W$343,B46)&gt;=2,1,COUNTIF(课表!$W$187:$W$343,B46))+IF(COUNTIF(课表!$X$187:$X$343,B46)&gt;=2,1,COUNTIF(课表!$X$187:$X$343,B46))+IF(COUNTIF(课表!$Y$187:$Y$343,B46)&gt;=2,1,COUNTIF(课表!$Y$187:$Y$343,B46))+IF(COUNTIF(课表!$Z$187:$Z$343,B46)&gt;=2,1,COUNTIF(课表!$Z$187:$Z$343,B46)))*2</f>
        <v>0</v>
      </c>
      <c r="M46" s="32">
        <f>(IF(COUNTIF(课表!$AA$187:$AA$343,B46)&gt;=2,1,COUNTIF(课表!$AA$187:$AA$343,B46))+IF(COUNTIF(课表!$AB$187:$AB$343,B46)&gt;=2,1,COUNTIF(课表!$AB$187:$AB$343,B46))+IF(COUNTIF(课表!$AC$187:$AC$343,B46)&gt;=2,1,COUNTIF(课表!$AC$187:$AC$343,B46))+IF(COUNTIF(课表!$AD$187:$AD$343,B46)&gt;=2,1,COUNTIF(课表!$AD$187:$AD$343,B46)))*2</f>
        <v>0</v>
      </c>
      <c r="N46" s="32">
        <f t="shared" si="1"/>
        <v>8</v>
      </c>
    </row>
    <row r="47" ht="20.1" hidden="1" customHeight="1" spans="1:14">
      <c r="A47" s="32" t="str">
        <f>VLOOKUP(B47,教师基础数据!$B$1:$H$502,7,FALSE)</f>
        <v>0000105</v>
      </c>
      <c r="B47" s="33" t="s">
        <v>1496</v>
      </c>
      <c r="C47" s="32" t="str">
        <f>VLOOKUP(B47,教师基础数据!$B$1:$G4590,3,FALSE)</f>
        <v>机械系</v>
      </c>
      <c r="D47" s="32" t="str">
        <f>VLOOKUP(B47,教师基础数据!$B$1:$G742,4,FALSE)</f>
        <v>专职</v>
      </c>
      <c r="E47" s="32" t="str">
        <f>VLOOKUP(B47,教师基础数据!$B$1:$G4775,5,FALSE)</f>
        <v>汽车营销与服务教研室</v>
      </c>
      <c r="F47" s="32">
        <f t="shared" si="0"/>
        <v>3</v>
      </c>
      <c r="G47" s="32">
        <f>(IF(COUNTIF(课表!$C$187:$C$343,B47)&gt;=2,1,COUNTIF(课表!$C$187:$C$343,B47))+IF(COUNTIF(课表!$D$187:$D$343,B47)&gt;=2,1,COUNTIF(课表!D$187:$D$343,B47))+IF(COUNTIF(课表!$E$121:$E$343,B47)&gt;=2,1,COUNTIF(课表!$E$121:$E$343,B47))+IF(COUNTIF(课表!$F$187:$F$343,B47)&gt;=2,1,COUNTIF(课表!$F$187:$F$343,B47)))*2</f>
        <v>0</v>
      </c>
      <c r="H47" s="32">
        <f>(IF(COUNTIF(课表!$G$188:$G$343,B47)&gt;=2,1,COUNTIF(课表!$G$188:$G$343,B47))+IF(COUNTIF(课表!$H$188:$H$343,B47)&gt;=2,1,COUNTIF(课表!$H$188:$H$343,B47))+IF(COUNTIF(课表!$I$187:$I$343,B47)&gt;=2,1,COUNTIF(课表!$I$187:$I$343,B47))+IF(COUNTIF(课表!$J$187:$J$343,B47)&gt;=2,1,COUNTIF(课表!$J$187:$J$343,B47)))*2</f>
        <v>0</v>
      </c>
      <c r="I47" s="32">
        <f>(IF(COUNTIF(课表!$K$187:$K$343,B47)&gt;=2,1,COUNTIF(课表!$K$187:$K$343,B47))+IF(COUNTIF(课表!$L$187:$L$343,B47)&gt;=2,1,COUNTIF(课表!$L$187:$L$343,B47))+IF(COUNTIF(课表!$M$187:$M$343,B47)&gt;=2,1,COUNTIF(课表!$M$187:$M$343,B47))+IF(COUNTIF(课表!$N$187:$N$343,B47)&gt;=2,1,COUNTIF(课表!$N$187:$N$343,B47)))*2</f>
        <v>2</v>
      </c>
      <c r="J47" s="32">
        <f>(IF(COUNTIF(课表!$O$187:$O$343,B47)&gt;=2,1,COUNTIF(课表!$O$187:$O$343,B47))+IF(COUNTIF(课表!$P$187:$P$343,B47)&gt;=2,1,COUNTIF(课表!$P$187:$P$343,B47))+IF(COUNTIF(课表!$Q$187:$Q$343,B47)&gt;=2,1,COUNTIF(课表!$Q$187:$Q$343,B47))+IF(COUNTIF(课表!$R$187:$R$343,B47)&gt;=2,1,COUNTIF(课表!$R$187:$R$343,B47)))*2</f>
        <v>2</v>
      </c>
      <c r="K47" s="32">
        <f>(IF(COUNTIF(课表!$S$187:$S$343,B47)&gt;=2,1,COUNTIF(课表!$S$187:$S$343,B47))+IF(COUNTIF(课表!$T$187:$T$343,B47)&gt;=2,1,COUNTIF(课表!$T$187:$T$343,B47)))*2+(IF(COUNTIF(课表!$U$187:$U$343,B47)&gt;=2,1,COUNTIF(课表!$U$187:$U$343,B47))+IF(COUNTIF(课表!$V$187:$V$343,B47)&gt;=2,1,COUNTIF(课表!$V$187:$V$343,B47)))*2</f>
        <v>2</v>
      </c>
      <c r="L47" s="32">
        <f>(IF(COUNTIF(课表!$W$187:$W$343,B47)&gt;=2,1,COUNTIF(课表!$W$187:$W$343,B47))+IF(COUNTIF(课表!$X$187:$X$343,B47)&gt;=2,1,COUNTIF(课表!$X$187:$X$343,B47))+IF(COUNTIF(课表!$Y$187:$Y$343,B47)&gt;=2,1,COUNTIF(课表!$Y$187:$Y$343,B47))+IF(COUNTIF(课表!$Z$187:$Z$343,B47)&gt;=2,1,COUNTIF(课表!$Z$187:$Z$343,B47)))*2</f>
        <v>0</v>
      </c>
      <c r="M47" s="32">
        <f>(IF(COUNTIF(课表!$AA$187:$AA$343,B47)&gt;=2,1,COUNTIF(课表!$AA$187:$AA$343,B47))+IF(COUNTIF(课表!$AB$187:$AB$343,B47)&gt;=2,1,COUNTIF(课表!$AB$187:$AB$343,B47))+IF(COUNTIF(课表!$AC$187:$AC$343,B47)&gt;=2,1,COUNTIF(课表!$AC$187:$AC$343,B47))+IF(COUNTIF(课表!$AD$187:$AD$343,B47)&gt;=2,1,COUNTIF(课表!$AD$187:$AD$343,B47)))*2</f>
        <v>0</v>
      </c>
      <c r="N47" s="32">
        <f t="shared" si="1"/>
        <v>6</v>
      </c>
    </row>
    <row r="48" ht="20.1" hidden="1" customHeight="1" spans="1:14">
      <c r="A48" s="32" t="str">
        <f>VLOOKUP(B48,教师基础数据!$B$1:$H$502,7,FALSE)</f>
        <v>0000214</v>
      </c>
      <c r="B48" s="33" t="s">
        <v>1558</v>
      </c>
      <c r="C48" s="32" t="str">
        <f>VLOOKUP(B48,教师基础数据!$B$1:$G4591,3,FALSE)</f>
        <v>电子系</v>
      </c>
      <c r="D48" s="32" t="str">
        <f>VLOOKUP(B48,教师基础数据!$B$1:$G743,4,FALSE)</f>
        <v>兼职</v>
      </c>
      <c r="E48" s="32" t="str">
        <f>VLOOKUP(B48,教师基础数据!$B$1:$G4776,5,FALSE)</f>
        <v>应用电子技术教研室</v>
      </c>
      <c r="F48" s="32">
        <f t="shared" si="0"/>
        <v>2</v>
      </c>
      <c r="G48" s="32">
        <f>(IF(COUNTIF(课表!$C$187:$C$343,B48)&gt;=2,1,COUNTIF(课表!$C$187:$C$343,B48))+IF(COUNTIF(课表!$D$187:$D$343,B48)&gt;=2,1,COUNTIF(课表!D$187:$D$343,B48))+IF(COUNTIF(课表!$E$121:$E$343,B48)&gt;=2,1,COUNTIF(课表!$E$121:$E$343,B48))+IF(COUNTIF(课表!$F$187:$F$343,B48)&gt;=2,1,COUNTIF(课表!$F$187:$F$343,B48)))*2</f>
        <v>4</v>
      </c>
      <c r="H48" s="32">
        <f>(IF(COUNTIF(课表!$G$188:$G$343,B48)&gt;=2,1,COUNTIF(课表!$G$188:$G$343,B48))+IF(COUNTIF(课表!$H$188:$H$343,B48)&gt;=2,1,COUNTIF(课表!$H$188:$H$343,B48))+IF(COUNTIF(课表!$I$187:$I$343,B48)&gt;=2,1,COUNTIF(课表!$I$187:$I$343,B48))+IF(COUNTIF(课表!$J$187:$J$343,B48)&gt;=2,1,COUNTIF(课表!$J$187:$J$343,B48)))*2</f>
        <v>0</v>
      </c>
      <c r="I48" s="32">
        <f>(IF(COUNTIF(课表!$K$187:$K$343,B48)&gt;=2,1,COUNTIF(课表!$K$187:$K$343,B48))+IF(COUNTIF(课表!$L$187:$L$343,B48)&gt;=2,1,COUNTIF(课表!$L$187:$L$343,B48))+IF(COUNTIF(课表!$M$187:$M$343,B48)&gt;=2,1,COUNTIF(课表!$M$187:$M$343,B48))+IF(COUNTIF(课表!$N$187:$N$343,B48)&gt;=2,1,COUNTIF(课表!$N$187:$N$343,B48)))*2</f>
        <v>0</v>
      </c>
      <c r="J48" s="32">
        <f>(IF(COUNTIF(课表!$O$187:$O$343,B48)&gt;=2,1,COUNTIF(课表!$O$187:$O$343,B48))+IF(COUNTIF(课表!$P$187:$P$343,B48)&gt;=2,1,COUNTIF(课表!$P$187:$P$343,B48))+IF(COUNTIF(课表!$Q$187:$Q$343,B48)&gt;=2,1,COUNTIF(课表!$Q$187:$Q$343,B48))+IF(COUNTIF(课表!$R$187:$R$343,B48)&gt;=2,1,COUNTIF(课表!$R$187:$R$343,B48)))*2</f>
        <v>2</v>
      </c>
      <c r="K48" s="32">
        <f>(IF(COUNTIF(课表!$S$187:$S$343,B48)&gt;=2,1,COUNTIF(课表!$S$187:$S$343,B48))+IF(COUNTIF(课表!$T$187:$T$343,B48)&gt;=2,1,COUNTIF(课表!$T$187:$T$343,B48)))*2+(IF(COUNTIF(课表!$U$187:$U$343,B48)&gt;=2,1,COUNTIF(课表!$U$187:$U$343,B48))+IF(COUNTIF(课表!$V$187:$V$343,B48)&gt;=2,1,COUNTIF(课表!$V$187:$V$343,B48)))*2</f>
        <v>0</v>
      </c>
      <c r="L48" s="32">
        <f>(IF(COUNTIF(课表!$W$187:$W$343,B48)&gt;=2,1,COUNTIF(课表!$W$187:$W$343,B48))+IF(COUNTIF(课表!$X$187:$X$343,B48)&gt;=2,1,COUNTIF(课表!$X$187:$X$343,B48))+IF(COUNTIF(课表!$Y$187:$Y$343,B48)&gt;=2,1,COUNTIF(课表!$Y$187:$Y$343,B48))+IF(COUNTIF(课表!$Z$187:$Z$343,B48)&gt;=2,1,COUNTIF(课表!$Z$187:$Z$343,B48)))*2</f>
        <v>0</v>
      </c>
      <c r="M48" s="32">
        <f>(IF(COUNTIF(课表!$AA$187:$AA$343,B48)&gt;=2,1,COUNTIF(课表!$AA$187:$AA$343,B48))+IF(COUNTIF(课表!$AB$187:$AB$343,B48)&gt;=2,1,COUNTIF(课表!$AB$187:$AB$343,B48))+IF(COUNTIF(课表!$AC$187:$AC$343,B48)&gt;=2,1,COUNTIF(课表!$AC$187:$AC$343,B48))+IF(COUNTIF(课表!$AD$187:$AD$343,B48)&gt;=2,1,COUNTIF(课表!$AD$187:$AD$343,B48)))*2</f>
        <v>0</v>
      </c>
      <c r="N48" s="32">
        <f t="shared" si="1"/>
        <v>6</v>
      </c>
    </row>
    <row r="49" ht="20.1" hidden="1" customHeight="1" spans="1:14">
      <c r="A49" s="32" t="str">
        <f>VLOOKUP(B49,教师基础数据!$B$1:$H$502,7,FALSE)</f>
        <v>2019010</v>
      </c>
      <c r="B49" s="33" t="s">
        <v>1564</v>
      </c>
      <c r="C49" s="32" t="str">
        <f>VLOOKUP(B49,教师基础数据!$B$1:$G4592,3,FALSE)</f>
        <v>电子系</v>
      </c>
      <c r="D49" s="32" t="str">
        <f>VLOOKUP(B49,教师基础数据!$B$1:$G744,4,FALSE)</f>
        <v>兼职</v>
      </c>
      <c r="E49" s="32" t="str">
        <f>VLOOKUP(B49,教师基础数据!$B$1:$G4777,5,FALSE)</f>
        <v>机电一体化教研室</v>
      </c>
      <c r="F49" s="32">
        <f t="shared" si="0"/>
        <v>2</v>
      </c>
      <c r="G49" s="32">
        <f>(IF(COUNTIF(课表!$C$187:$C$343,B49)&gt;=2,1,COUNTIF(课表!$C$187:$C$343,B49))+IF(COUNTIF(课表!$D$187:$D$343,B49)&gt;=2,1,COUNTIF(课表!D$187:$D$343,B49))+IF(COUNTIF(课表!$E$121:$E$343,B49)&gt;=2,1,COUNTIF(课表!$E$121:$E$343,B49))+IF(COUNTIF(课表!$F$187:$F$343,B49)&gt;=2,1,COUNTIF(课表!$F$187:$F$343,B49)))*2</f>
        <v>0</v>
      </c>
      <c r="H49" s="32">
        <f>(IF(COUNTIF(课表!$G$188:$G$343,B49)&gt;=2,1,COUNTIF(课表!$G$188:$G$343,B49))+IF(COUNTIF(课表!$H$188:$H$343,B49)&gt;=2,1,COUNTIF(课表!$H$188:$H$343,B49))+IF(COUNTIF(课表!$I$187:$I$343,B49)&gt;=2,1,COUNTIF(课表!$I$187:$I$343,B49))+IF(COUNTIF(课表!$J$187:$J$343,B49)&gt;=2,1,COUNTIF(课表!$J$187:$J$343,B49)))*2</f>
        <v>4</v>
      </c>
      <c r="I49" s="32">
        <f>(IF(COUNTIF(课表!$K$187:$K$343,B49)&gt;=2,1,COUNTIF(课表!$K$187:$K$343,B49))+IF(COUNTIF(课表!$L$187:$L$343,B49)&gt;=2,1,COUNTIF(课表!$L$187:$L$343,B49))+IF(COUNTIF(课表!$M$187:$M$343,B49)&gt;=2,1,COUNTIF(课表!$M$187:$M$343,B49))+IF(COUNTIF(课表!$N$187:$N$343,B49)&gt;=2,1,COUNTIF(课表!$N$187:$N$343,B49)))*2</f>
        <v>0</v>
      </c>
      <c r="J49" s="32">
        <f>(IF(COUNTIF(课表!$O$187:$O$343,B49)&gt;=2,1,COUNTIF(课表!$O$187:$O$343,B49))+IF(COUNTIF(课表!$P$187:$P$343,B49)&gt;=2,1,COUNTIF(课表!$P$187:$P$343,B49))+IF(COUNTIF(课表!$Q$187:$Q$343,B49)&gt;=2,1,COUNTIF(课表!$Q$187:$Q$343,B49))+IF(COUNTIF(课表!$R$187:$R$343,B49)&gt;=2,1,COUNTIF(课表!$R$187:$R$343,B49)))*2</f>
        <v>2</v>
      </c>
      <c r="K49" s="32">
        <f>(IF(COUNTIF(课表!$S$187:$S$343,B49)&gt;=2,1,COUNTIF(课表!$S$187:$S$343,B49))+IF(COUNTIF(课表!$T$187:$T$343,B49)&gt;=2,1,COUNTIF(课表!$T$187:$T$343,B49)))*2+(IF(COUNTIF(课表!$U$187:$U$343,B49)&gt;=2,1,COUNTIF(课表!$U$187:$U$343,B49))+IF(COUNTIF(课表!$V$187:$V$343,B49)&gt;=2,1,COUNTIF(课表!$V$187:$V$343,B49)))*2</f>
        <v>0</v>
      </c>
      <c r="L49" s="32">
        <f>(IF(COUNTIF(课表!$W$187:$W$343,B49)&gt;=2,1,COUNTIF(课表!$W$187:$W$343,B49))+IF(COUNTIF(课表!$X$187:$X$343,B49)&gt;=2,1,COUNTIF(课表!$X$187:$X$343,B49))+IF(COUNTIF(课表!$Y$187:$Y$343,B49)&gt;=2,1,COUNTIF(课表!$Y$187:$Y$343,B49))+IF(COUNTIF(课表!$Z$187:$Z$343,B49)&gt;=2,1,COUNTIF(课表!$Z$187:$Z$343,B49)))*2</f>
        <v>0</v>
      </c>
      <c r="M49" s="32">
        <f>(IF(COUNTIF(课表!$AA$187:$AA$343,B49)&gt;=2,1,COUNTIF(课表!$AA$187:$AA$343,B49))+IF(COUNTIF(课表!$AB$187:$AB$343,B49)&gt;=2,1,COUNTIF(课表!$AB$187:$AB$343,B49))+IF(COUNTIF(课表!$AC$187:$AC$343,B49)&gt;=2,1,COUNTIF(课表!$AC$187:$AC$343,B49))+IF(COUNTIF(课表!$AD$187:$AD$343,B49)&gt;=2,1,COUNTIF(课表!$AD$187:$AD$343,B49)))*2</f>
        <v>0</v>
      </c>
      <c r="N49" s="32">
        <f t="shared" si="1"/>
        <v>6</v>
      </c>
    </row>
    <row r="50" ht="20.1" hidden="1" customHeight="1" spans="1:14">
      <c r="A50" s="32" t="str">
        <f>VLOOKUP(B50,教师基础数据!$B$1:$H$502,7,FALSE)</f>
        <v>2017006</v>
      </c>
      <c r="B50" s="33" t="s">
        <v>1502</v>
      </c>
      <c r="C50" s="32" t="str">
        <f>VLOOKUP(B50,教师基础数据!$B$1:$G4593,3,FALSE)</f>
        <v>商贸系</v>
      </c>
      <c r="D50" s="32" t="str">
        <f>VLOOKUP(B50,教师基础数据!$B$1:$G745,4,FALSE)</f>
        <v>兼职</v>
      </c>
      <c r="E50" s="32" t="str">
        <f>VLOOKUP(B50,教师基础数据!$B$1:$G4778,5,FALSE)</f>
        <v>旅游管理教研室</v>
      </c>
      <c r="F50" s="32">
        <f t="shared" si="0"/>
        <v>1</v>
      </c>
      <c r="G50" s="32">
        <f>(IF(COUNTIF(课表!$C$187:$C$343,B50)&gt;=2,1,COUNTIF(课表!$C$187:$C$343,B50))+IF(COUNTIF(课表!$D$187:$D$343,B50)&gt;=2,1,COUNTIF(课表!D$187:$D$343,B50))+IF(COUNTIF(课表!$E$121:$E$343,B50)&gt;=2,1,COUNTIF(课表!$E$121:$E$343,B50))+IF(COUNTIF(课表!$F$187:$F$343,B50)&gt;=2,1,COUNTIF(课表!$F$187:$F$343,B50)))*2</f>
        <v>6</v>
      </c>
      <c r="H50" s="32">
        <f>(IF(COUNTIF(课表!$G$188:$G$343,B50)&gt;=2,1,COUNTIF(课表!$G$188:$G$343,B50))+IF(COUNTIF(课表!$H$188:$H$343,B50)&gt;=2,1,COUNTIF(课表!$H$188:$H$343,B50))+IF(COUNTIF(课表!$I$187:$I$343,B50)&gt;=2,1,COUNTIF(课表!$I$187:$I$343,B50))+IF(COUNTIF(课表!$J$187:$J$343,B50)&gt;=2,1,COUNTIF(课表!$J$187:$J$343,B50)))*2</f>
        <v>0</v>
      </c>
      <c r="I50" s="32">
        <f>(IF(COUNTIF(课表!$K$187:$K$343,B50)&gt;=2,1,COUNTIF(课表!$K$187:$K$343,B50))+IF(COUNTIF(课表!$L$187:$L$343,B50)&gt;=2,1,COUNTIF(课表!$L$187:$L$343,B50))+IF(COUNTIF(课表!$M$187:$M$343,B50)&gt;=2,1,COUNTIF(课表!$M$187:$M$343,B50))+IF(COUNTIF(课表!$N$187:$N$343,B50)&gt;=2,1,COUNTIF(课表!$N$187:$N$343,B50)))*2</f>
        <v>0</v>
      </c>
      <c r="J50" s="32">
        <f>(IF(COUNTIF(课表!$O$187:$O$343,B50)&gt;=2,1,COUNTIF(课表!$O$187:$O$343,B50))+IF(COUNTIF(课表!$P$187:$P$343,B50)&gt;=2,1,COUNTIF(课表!$P$187:$P$343,B50))+IF(COUNTIF(课表!$Q$187:$Q$343,B50)&gt;=2,1,COUNTIF(课表!$Q$187:$Q$343,B50))+IF(COUNTIF(课表!$R$187:$R$343,B50)&gt;=2,1,COUNTIF(课表!$R$187:$R$343,B50)))*2</f>
        <v>0</v>
      </c>
      <c r="K50" s="32">
        <f>(IF(COUNTIF(课表!$S$187:$S$343,B50)&gt;=2,1,COUNTIF(课表!$S$187:$S$343,B50))+IF(COUNTIF(课表!$T$187:$T$343,B50)&gt;=2,1,COUNTIF(课表!$T$187:$T$343,B50)))*2+(IF(COUNTIF(课表!$U$187:$U$343,B50)&gt;=2,1,COUNTIF(课表!$U$187:$U$343,B50))+IF(COUNTIF(课表!$V$187:$V$343,B50)&gt;=2,1,COUNTIF(课表!$V$187:$V$343,B50)))*2</f>
        <v>0</v>
      </c>
      <c r="L50" s="32">
        <f>(IF(COUNTIF(课表!$W$187:$W$343,B50)&gt;=2,1,COUNTIF(课表!$W$187:$W$343,B50))+IF(COUNTIF(课表!$X$187:$X$343,B50)&gt;=2,1,COUNTIF(课表!$X$187:$X$343,B50))+IF(COUNTIF(课表!$Y$187:$Y$343,B50)&gt;=2,1,COUNTIF(课表!$Y$187:$Y$343,B50))+IF(COUNTIF(课表!$Z$187:$Z$343,B50)&gt;=2,1,COUNTIF(课表!$Z$187:$Z$343,B50)))*2</f>
        <v>0</v>
      </c>
      <c r="M50" s="32">
        <f>(IF(COUNTIF(课表!$AA$187:$AA$343,B50)&gt;=2,1,COUNTIF(课表!$AA$187:$AA$343,B50))+IF(COUNTIF(课表!$AB$187:$AB$343,B50)&gt;=2,1,COUNTIF(课表!$AB$187:$AB$343,B50))+IF(COUNTIF(课表!$AC$187:$AC$343,B50)&gt;=2,1,COUNTIF(课表!$AC$187:$AC$343,B50))+IF(COUNTIF(课表!$AD$187:$AD$343,B50)&gt;=2,1,COUNTIF(课表!$AD$187:$AD$343,B50)))*2</f>
        <v>0</v>
      </c>
      <c r="N50" s="32">
        <f t="shared" si="1"/>
        <v>6</v>
      </c>
    </row>
    <row r="51" ht="20.1" hidden="1" customHeight="1" spans="1:14">
      <c r="A51" s="32" t="str">
        <f>VLOOKUP(B51,教师基础数据!$B$1:$H$502,7,FALSE)</f>
        <v>2017003</v>
      </c>
      <c r="B51" s="33" t="s">
        <v>1272</v>
      </c>
      <c r="C51" s="32" t="str">
        <f>VLOOKUP(B51,教师基础数据!$B$1:$G4594,3,FALSE)</f>
        <v>商贸系</v>
      </c>
      <c r="D51" s="32" t="str">
        <f>VLOOKUP(B51,教师基础数据!$B$1:$G746,4,FALSE)</f>
        <v>专职</v>
      </c>
      <c r="E51" s="32" t="str">
        <f>VLOOKUP(B51,教师基础数据!$B$1:$G4779,5,FALSE)</f>
        <v>商务教研室</v>
      </c>
      <c r="F51" s="32">
        <f t="shared" si="0"/>
        <v>2</v>
      </c>
      <c r="G51" s="32">
        <f>(IF(COUNTIF(课表!$C$187:$C$343,B51)&gt;=2,1,COUNTIF(课表!$C$187:$C$343,B51))+IF(COUNTIF(课表!$D$187:$D$343,B51)&gt;=2,1,COUNTIF(课表!D$187:$D$343,B51))+IF(COUNTIF(课表!$E$121:$E$343,B51)&gt;=2,1,COUNTIF(课表!$E$121:$E$343,B51))+IF(COUNTIF(课表!$F$187:$F$343,B51)&gt;=2,1,COUNTIF(课表!$F$187:$F$343,B51)))*2</f>
        <v>0</v>
      </c>
      <c r="H51" s="32">
        <f>(IF(COUNTIF(课表!$G$188:$G$343,B51)&gt;=2,1,COUNTIF(课表!$G$188:$G$343,B51))+IF(COUNTIF(课表!$H$188:$H$343,B51)&gt;=2,1,COUNTIF(课表!$H$188:$H$343,B51))+IF(COUNTIF(课表!$I$187:$I$343,B51)&gt;=2,1,COUNTIF(课表!$I$187:$I$343,B51))+IF(COUNTIF(课表!$J$187:$J$343,B51)&gt;=2,1,COUNTIF(课表!$J$187:$J$343,B51)))*2</f>
        <v>0</v>
      </c>
      <c r="I51" s="32">
        <f>(IF(COUNTIF(课表!$K$187:$K$343,B51)&gt;=2,1,COUNTIF(课表!$K$187:$K$343,B51))+IF(COUNTIF(课表!$L$187:$L$343,B51)&gt;=2,1,COUNTIF(课表!$L$187:$L$343,B51))+IF(COUNTIF(课表!$M$187:$M$343,B51)&gt;=2,1,COUNTIF(课表!$M$187:$M$343,B51))+IF(COUNTIF(课表!$N$187:$N$343,B51)&gt;=2,1,COUNTIF(课表!$N$187:$N$343,B51)))*2</f>
        <v>2</v>
      </c>
      <c r="J51" s="32">
        <f>(IF(COUNTIF(课表!$O$187:$O$343,B51)&gt;=2,1,COUNTIF(课表!$O$187:$O$343,B51))+IF(COUNTIF(课表!$P$187:$P$343,B51)&gt;=2,1,COUNTIF(课表!$P$187:$P$343,B51))+IF(COUNTIF(课表!$Q$187:$Q$343,B51)&gt;=2,1,COUNTIF(课表!$Q$187:$Q$343,B51))+IF(COUNTIF(课表!$R$187:$R$343,B51)&gt;=2,1,COUNTIF(课表!$R$187:$R$343,B51)))*2</f>
        <v>0</v>
      </c>
      <c r="K51" s="32">
        <f>(IF(COUNTIF(课表!$S$187:$S$343,B51)&gt;=2,1,COUNTIF(课表!$S$187:$S$343,B51))+IF(COUNTIF(课表!$T$187:$T$343,B51)&gt;=2,1,COUNTIF(课表!$T$187:$T$343,B51)))*2+(IF(COUNTIF(课表!$U$187:$U$343,B51)&gt;=2,1,COUNTIF(课表!$U$187:$U$343,B51))+IF(COUNTIF(课表!$V$187:$V$343,B51)&gt;=2,1,COUNTIF(课表!$V$187:$V$343,B51)))*2</f>
        <v>0</v>
      </c>
      <c r="L51" s="32">
        <f>(IF(COUNTIF(课表!$W$187:$W$343,B51)&gt;=2,1,COUNTIF(课表!$W$187:$W$343,B51))+IF(COUNTIF(课表!$X$187:$X$343,B51)&gt;=2,1,COUNTIF(课表!$X$187:$X$343,B51))+IF(COUNTIF(课表!$Y$187:$Y$343,B51)&gt;=2,1,COUNTIF(课表!$Y$187:$Y$343,B51))+IF(COUNTIF(课表!$Z$187:$Z$343,B51)&gt;=2,1,COUNTIF(课表!$Z$187:$Z$343,B51)))*2</f>
        <v>4</v>
      </c>
      <c r="M51" s="32">
        <f>(IF(COUNTIF(课表!$AA$187:$AA$343,B51)&gt;=2,1,COUNTIF(课表!$AA$187:$AA$343,B51))+IF(COUNTIF(课表!$AB$187:$AB$343,B51)&gt;=2,1,COUNTIF(课表!$AB$187:$AB$343,B51))+IF(COUNTIF(课表!$AC$187:$AC$343,B51)&gt;=2,1,COUNTIF(课表!$AC$187:$AC$343,B51))+IF(COUNTIF(课表!$AD$187:$AD$343,B51)&gt;=2,1,COUNTIF(课表!$AD$187:$AD$343,B51)))*2</f>
        <v>0</v>
      </c>
      <c r="N51" s="32">
        <f t="shared" si="1"/>
        <v>6</v>
      </c>
    </row>
    <row r="52" ht="20.1" hidden="1" customHeight="1" spans="1:14">
      <c r="A52" s="32" t="str">
        <f>VLOOKUP(B52,教师基础数据!$B$1:$H$502,7,FALSE)</f>
        <v>0000286</v>
      </c>
      <c r="B52" s="33" t="s">
        <v>1668</v>
      </c>
      <c r="C52" s="32" t="str">
        <f>VLOOKUP(B52,教师基础数据!$B$1:$G4595,3,FALSE)</f>
        <v>人文系</v>
      </c>
      <c r="D52" s="32" t="str">
        <f>VLOOKUP(B52,教师基础数据!$B$1:$G747,4,FALSE)</f>
        <v>兼职</v>
      </c>
      <c r="E52" s="32" t="str">
        <f>VLOOKUP(B52,教师基础数据!$B$1:$G4780,5,FALSE)</f>
        <v>体育教研室</v>
      </c>
      <c r="F52" s="32">
        <f t="shared" si="0"/>
        <v>2</v>
      </c>
      <c r="G52" s="32">
        <f>(IF(COUNTIF(课表!$C$187:$C$343,B52)&gt;=2,1,COUNTIF(课表!$C$187:$C$343,B52))+IF(COUNTIF(课表!$D$187:$D$343,B52)&gt;=2,1,COUNTIF(课表!D$187:$D$343,B52))+IF(COUNTIF(课表!$E$121:$E$343,B52)&gt;=2,1,COUNTIF(课表!$E$121:$E$343,B52))+IF(COUNTIF(课表!$F$187:$F$343,B52)&gt;=2,1,COUNTIF(课表!$F$187:$F$343,B52)))*2</f>
        <v>0</v>
      </c>
      <c r="H52" s="32">
        <f>(IF(COUNTIF(课表!$G$188:$G$343,B52)&gt;=2,1,COUNTIF(课表!$G$188:$G$343,B52))+IF(COUNTIF(课表!$H$188:$H$343,B52)&gt;=2,1,COUNTIF(课表!$H$188:$H$343,B52))+IF(COUNTIF(课表!$I$187:$I$343,B52)&gt;=2,1,COUNTIF(课表!$I$187:$I$343,B52))+IF(COUNTIF(课表!$J$187:$J$343,B52)&gt;=2,1,COUNTIF(课表!$J$187:$J$343,B52)))*2</f>
        <v>4</v>
      </c>
      <c r="I52" s="32">
        <f>(IF(COUNTIF(课表!$K$187:$K$343,B52)&gt;=2,1,COUNTIF(课表!$K$187:$K$343,B52))+IF(COUNTIF(课表!$L$187:$L$343,B52)&gt;=2,1,COUNTIF(课表!$L$187:$L$343,B52))+IF(COUNTIF(课表!$M$187:$M$343,B52)&gt;=2,1,COUNTIF(课表!$M$187:$M$343,B52))+IF(COUNTIF(课表!$N$187:$N$343,B52)&gt;=2,1,COUNTIF(课表!$N$187:$N$343,B52)))*2</f>
        <v>0</v>
      </c>
      <c r="J52" s="32">
        <f>(IF(COUNTIF(课表!$O$187:$O$343,B52)&gt;=2,1,COUNTIF(课表!$O$187:$O$343,B52))+IF(COUNTIF(课表!$P$187:$P$343,B52)&gt;=2,1,COUNTIF(课表!$P$187:$P$343,B52))+IF(COUNTIF(课表!$Q$187:$Q$343,B52)&gt;=2,1,COUNTIF(课表!$Q$187:$Q$343,B52))+IF(COUNTIF(课表!$R$187:$R$343,B52)&gt;=2,1,COUNTIF(课表!$R$187:$R$343,B52)))*2</f>
        <v>2</v>
      </c>
      <c r="K52" s="32">
        <f>(IF(COUNTIF(课表!$S$187:$S$343,B52)&gt;=2,1,COUNTIF(课表!$S$187:$S$343,B52))+IF(COUNTIF(课表!$T$187:$T$343,B52)&gt;=2,1,COUNTIF(课表!$T$187:$T$343,B52)))*2+(IF(COUNTIF(课表!$U$187:$U$343,B52)&gt;=2,1,COUNTIF(课表!$U$187:$U$343,B52))+IF(COUNTIF(课表!$V$187:$V$343,B52)&gt;=2,1,COUNTIF(课表!$V$187:$V$343,B52)))*2</f>
        <v>0</v>
      </c>
      <c r="L52" s="32">
        <f>(IF(COUNTIF(课表!$W$187:$W$343,B52)&gt;=2,1,COUNTIF(课表!$W$187:$W$343,B52))+IF(COUNTIF(课表!$X$187:$X$343,B52)&gt;=2,1,COUNTIF(课表!$X$187:$X$343,B52))+IF(COUNTIF(课表!$Y$187:$Y$343,B52)&gt;=2,1,COUNTIF(课表!$Y$187:$Y$343,B52))+IF(COUNTIF(课表!$Z$187:$Z$343,B52)&gt;=2,1,COUNTIF(课表!$Z$187:$Z$343,B52)))*2</f>
        <v>0</v>
      </c>
      <c r="M52" s="32">
        <f>(IF(COUNTIF(课表!$AA$187:$AA$343,B52)&gt;=2,1,COUNTIF(课表!$AA$187:$AA$343,B52))+IF(COUNTIF(课表!$AB$187:$AB$343,B52)&gt;=2,1,COUNTIF(课表!$AB$187:$AB$343,B52))+IF(COUNTIF(课表!$AC$187:$AC$343,B52)&gt;=2,1,COUNTIF(课表!$AC$187:$AC$343,B52))+IF(COUNTIF(课表!$AD$187:$AD$343,B52)&gt;=2,1,COUNTIF(课表!$AD$187:$AD$343,B52)))*2</f>
        <v>0</v>
      </c>
      <c r="N52" s="32">
        <f t="shared" si="1"/>
        <v>6</v>
      </c>
    </row>
    <row r="53" ht="20.1" hidden="1" customHeight="1" spans="1:14">
      <c r="A53" s="32" t="str">
        <f>VLOOKUP(B53,教师基础数据!$B$1:$H$502,7,FALSE)</f>
        <v>2014015</v>
      </c>
      <c r="B53" s="33" t="s">
        <v>1480</v>
      </c>
      <c r="C53" s="32" t="str">
        <f>VLOOKUP(B53,教师基础数据!$B$1:$G4596,3,FALSE)</f>
        <v>人文系</v>
      </c>
      <c r="D53" s="32" t="str">
        <f>VLOOKUP(B53,教师基础数据!$B$1:$G748,4,FALSE)</f>
        <v>专职</v>
      </c>
      <c r="E53" s="32" t="str">
        <f>VLOOKUP(B53,教师基础数据!$B$1:$G4781,5,FALSE)</f>
        <v>服装教研室</v>
      </c>
      <c r="F53" s="32">
        <f t="shared" si="0"/>
        <v>1</v>
      </c>
      <c r="G53" s="32">
        <f>(IF(COUNTIF(课表!$C$187:$C$343,B53)&gt;=2,1,COUNTIF(课表!$C$187:$C$343,B53))+IF(COUNTIF(课表!$D$187:$D$343,B53)&gt;=2,1,COUNTIF(课表!D$187:$D$343,B53))+IF(COUNTIF(课表!$E$121:$E$343,B53)&gt;=2,1,COUNTIF(课表!$E$121:$E$343,B53))+IF(COUNTIF(课表!$F$187:$F$343,B53)&gt;=2,1,COUNTIF(课表!$F$187:$F$343,B53)))*2</f>
        <v>0</v>
      </c>
      <c r="H53" s="32">
        <f>(IF(COUNTIF(课表!$G$188:$G$343,B53)&gt;=2,1,COUNTIF(课表!$G$188:$G$343,B53))+IF(COUNTIF(课表!$H$188:$H$343,B53)&gt;=2,1,COUNTIF(课表!$H$188:$H$343,B53))+IF(COUNTIF(课表!$I$187:$I$343,B53)&gt;=2,1,COUNTIF(课表!$I$187:$I$343,B53))+IF(COUNTIF(课表!$J$187:$J$343,B53)&gt;=2,1,COUNTIF(课表!$J$187:$J$343,B53)))*2</f>
        <v>0</v>
      </c>
      <c r="I53" s="32">
        <f>(IF(COUNTIF(课表!$K$187:$K$343,B53)&gt;=2,1,COUNTIF(课表!$K$187:$K$343,B53))+IF(COUNTIF(课表!$L$187:$L$343,B53)&gt;=2,1,COUNTIF(课表!$L$187:$L$343,B53))+IF(COUNTIF(课表!$M$187:$M$343,B53)&gt;=2,1,COUNTIF(课表!$M$187:$M$343,B53))+IF(COUNTIF(课表!$N$187:$N$343,B53)&gt;=2,1,COUNTIF(课表!$N$187:$N$343,B53)))*2</f>
        <v>0</v>
      </c>
      <c r="J53" s="32">
        <f>(IF(COUNTIF(课表!$O$187:$O$343,B53)&gt;=2,1,COUNTIF(课表!$O$187:$O$343,B53))+IF(COUNTIF(课表!$P$187:$P$343,B53)&gt;=2,1,COUNTIF(课表!$P$187:$P$343,B53))+IF(COUNTIF(课表!$Q$187:$Q$343,B53)&gt;=2,1,COUNTIF(课表!$Q$187:$Q$343,B53))+IF(COUNTIF(课表!$R$187:$R$343,B53)&gt;=2,1,COUNTIF(课表!$R$187:$R$343,B53)))*2</f>
        <v>0</v>
      </c>
      <c r="K53" s="32">
        <f>(IF(COUNTIF(课表!$S$187:$S$343,B53)&gt;=2,1,COUNTIF(课表!$S$187:$S$343,B53))+IF(COUNTIF(课表!$T$187:$T$343,B53)&gt;=2,1,COUNTIF(课表!$T$187:$T$343,B53)))*2+(IF(COUNTIF(课表!$U$187:$U$343,B53)&gt;=2,1,COUNTIF(课表!$U$187:$U$343,B53))+IF(COUNTIF(课表!$V$187:$V$343,B53)&gt;=2,1,COUNTIF(课表!$V$187:$V$343,B53)))*2</f>
        <v>0</v>
      </c>
      <c r="L53" s="32">
        <f>(IF(COUNTIF(课表!$W$187:$W$343,B53)&gt;=2,1,COUNTIF(课表!$W$187:$W$343,B53))+IF(COUNTIF(课表!$X$187:$X$343,B53)&gt;=2,1,COUNTIF(课表!$X$187:$X$343,B53))+IF(COUNTIF(课表!$Y$187:$Y$343,B53)&gt;=2,1,COUNTIF(课表!$Y$187:$Y$343,B53))+IF(COUNTIF(课表!$Z$187:$Z$343,B53)&gt;=2,1,COUNTIF(课表!$Z$187:$Z$343,B53)))*2</f>
        <v>6</v>
      </c>
      <c r="M53" s="32">
        <f>(IF(COUNTIF(课表!$AA$187:$AA$343,B53)&gt;=2,1,COUNTIF(课表!$AA$187:$AA$343,B53))+IF(COUNTIF(课表!$AB$187:$AB$343,B53)&gt;=2,1,COUNTIF(课表!$AB$187:$AB$343,B53))+IF(COUNTIF(课表!$AC$187:$AC$343,B53)&gt;=2,1,COUNTIF(课表!$AC$187:$AC$343,B53))+IF(COUNTIF(课表!$AD$187:$AD$343,B53)&gt;=2,1,COUNTIF(课表!$AD$187:$AD$343,B53)))*2</f>
        <v>0</v>
      </c>
      <c r="N53" s="32">
        <f t="shared" si="1"/>
        <v>6</v>
      </c>
    </row>
    <row r="54" ht="20.1" hidden="1" customHeight="1" spans="1:14">
      <c r="A54" s="32" t="str">
        <f>VLOOKUP(B54,教师基础数据!$B$1:$H$502,7,FALSE)</f>
        <v>0000021</v>
      </c>
      <c r="B54" s="33" t="s">
        <v>1457</v>
      </c>
      <c r="C54" s="32" t="str">
        <f>VLOOKUP(B54,教师基础数据!$B$1:$G4597,3,FALSE)</f>
        <v>思政部</v>
      </c>
      <c r="D54" s="32" t="str">
        <f>VLOOKUP(B54,教师基础数据!$B$1:$G749,4,FALSE)</f>
        <v>兼职</v>
      </c>
      <c r="E54" s="32" t="str">
        <f>VLOOKUP(B54,教师基础数据!$B$1:$G4782,5,FALSE)</f>
        <v>大学生思想政治理论课教研室</v>
      </c>
      <c r="F54" s="32">
        <f t="shared" si="0"/>
        <v>2</v>
      </c>
      <c r="G54" s="32">
        <f>(IF(COUNTIF(课表!$C$187:$C$343,B54)&gt;=2,1,COUNTIF(课表!$C$187:$C$343,B54))+IF(COUNTIF(课表!$D$187:$D$343,B54)&gt;=2,1,COUNTIF(课表!D$187:$D$343,B54))+IF(COUNTIF(课表!$E$121:$E$343,B54)&gt;=2,1,COUNTIF(课表!$E$121:$E$343,B54))+IF(COUNTIF(课表!$F$187:$F$343,B54)&gt;=2,1,COUNTIF(课表!$F$187:$F$343,B54)))*2</f>
        <v>0</v>
      </c>
      <c r="H54" s="32">
        <f>(IF(COUNTIF(课表!$G$188:$G$343,B54)&gt;=2,1,COUNTIF(课表!$G$188:$G$343,B54))+IF(COUNTIF(课表!$H$188:$H$343,B54)&gt;=2,1,COUNTIF(课表!$H$188:$H$343,B54))+IF(COUNTIF(课表!$I$187:$I$343,B54)&gt;=2,1,COUNTIF(课表!$I$187:$I$343,B54))+IF(COUNTIF(课表!$J$187:$J$343,B54)&gt;=2,1,COUNTIF(课表!$J$187:$J$343,B54)))*2</f>
        <v>2</v>
      </c>
      <c r="I54" s="32">
        <f>(IF(COUNTIF(课表!$K$187:$K$343,B54)&gt;=2,1,COUNTIF(课表!$K$187:$K$343,B54))+IF(COUNTIF(课表!$L$187:$L$343,B54)&gt;=2,1,COUNTIF(课表!$L$187:$L$343,B54))+IF(COUNTIF(课表!$M$187:$M$343,B54)&gt;=2,1,COUNTIF(课表!$M$187:$M$343,B54))+IF(COUNTIF(课表!$N$187:$N$343,B54)&gt;=2,1,COUNTIF(课表!$N$187:$N$343,B54)))*2</f>
        <v>0</v>
      </c>
      <c r="J54" s="32">
        <f>(IF(COUNTIF(课表!$O$187:$O$343,B54)&gt;=2,1,COUNTIF(课表!$O$187:$O$343,B54))+IF(COUNTIF(课表!$P$187:$P$343,B54)&gt;=2,1,COUNTIF(课表!$P$187:$P$343,B54))+IF(COUNTIF(课表!$Q$187:$Q$343,B54)&gt;=2,1,COUNTIF(课表!$Q$187:$Q$343,B54))+IF(COUNTIF(课表!$R$187:$R$343,B54)&gt;=2,1,COUNTIF(课表!$R$187:$R$343,B54)))*2</f>
        <v>4</v>
      </c>
      <c r="K54" s="32">
        <f>(IF(COUNTIF(课表!$S$187:$S$343,B54)&gt;=2,1,COUNTIF(课表!$S$187:$S$343,B54))+IF(COUNTIF(课表!$T$187:$T$343,B54)&gt;=2,1,COUNTIF(课表!$T$187:$T$343,B54)))*2+(IF(COUNTIF(课表!$U$187:$U$343,B54)&gt;=2,1,COUNTIF(课表!$U$187:$U$343,B54))+IF(COUNTIF(课表!$V$187:$V$343,B54)&gt;=2,1,COUNTIF(课表!$V$187:$V$343,B54)))*2</f>
        <v>0</v>
      </c>
      <c r="L54" s="32">
        <f>(IF(COUNTIF(课表!$W$187:$W$343,B54)&gt;=2,1,COUNTIF(课表!$W$187:$W$343,B54))+IF(COUNTIF(课表!$X$187:$X$343,B54)&gt;=2,1,COUNTIF(课表!$X$187:$X$343,B54))+IF(COUNTIF(课表!$Y$187:$Y$343,B54)&gt;=2,1,COUNTIF(课表!$Y$187:$Y$343,B54))+IF(COUNTIF(课表!$Z$187:$Z$343,B54)&gt;=2,1,COUNTIF(课表!$Z$187:$Z$343,B54)))*2</f>
        <v>0</v>
      </c>
      <c r="M54" s="32">
        <f>(IF(COUNTIF(课表!$AA$187:$AA$343,B54)&gt;=2,1,COUNTIF(课表!$AA$187:$AA$343,B54))+IF(COUNTIF(课表!$AB$187:$AB$343,B54)&gt;=2,1,COUNTIF(课表!$AB$187:$AB$343,B54))+IF(COUNTIF(课表!$AC$187:$AC$343,B54)&gt;=2,1,COUNTIF(课表!$AC$187:$AC$343,B54))+IF(COUNTIF(课表!$AD$187:$AD$343,B54)&gt;=2,1,COUNTIF(课表!$AD$187:$AD$343,B54)))*2</f>
        <v>0</v>
      </c>
      <c r="N54" s="32">
        <f t="shared" si="1"/>
        <v>6</v>
      </c>
    </row>
    <row r="55" ht="20.1" hidden="1" customHeight="1" spans="1:14">
      <c r="A55" s="32" t="str">
        <f>VLOOKUP(B55,教师基础数据!$B$1:$H$502,7,FALSE)</f>
        <v>2020013</v>
      </c>
      <c r="B55" s="33" t="s">
        <v>1198</v>
      </c>
      <c r="C55" s="32" t="str">
        <f>VLOOKUP(B55,教师基础数据!$B$1:$G4598,3,FALSE)</f>
        <v>思政部</v>
      </c>
      <c r="D55" s="32" t="str">
        <f>VLOOKUP(B55,教师基础数据!$B$1:$G750,4,FALSE)</f>
        <v>兼职</v>
      </c>
      <c r="E55" s="32" t="str">
        <f>VLOOKUP(B55,教师基础数据!$B$1:$G4783,5,FALSE)</f>
        <v>大学生心理健康与就业创业教研室</v>
      </c>
      <c r="F55" s="32">
        <f t="shared" si="0"/>
        <v>2</v>
      </c>
      <c r="G55" s="32">
        <f>(IF(COUNTIF(课表!$C$187:$C$343,B55)&gt;=2,1,COUNTIF(课表!$C$187:$C$343,B55))+IF(COUNTIF(课表!$D$187:$D$343,B55)&gt;=2,1,COUNTIF(课表!D$187:$D$343,B55))+IF(COUNTIF(课表!$E$121:$E$343,B55)&gt;=2,1,COUNTIF(课表!$E$121:$E$343,B55))+IF(COUNTIF(课表!$F$187:$F$343,B55)&gt;=2,1,COUNTIF(课表!$F$187:$F$343,B55)))*2</f>
        <v>0</v>
      </c>
      <c r="H55" s="32">
        <f>(IF(COUNTIF(课表!$G$188:$G$343,B55)&gt;=2,1,COUNTIF(课表!$G$188:$G$343,B55))+IF(COUNTIF(课表!$H$188:$H$343,B55)&gt;=2,1,COUNTIF(课表!$H$188:$H$343,B55))+IF(COUNTIF(课表!$I$187:$I$343,B55)&gt;=2,1,COUNTIF(课表!$I$187:$I$343,B55))+IF(COUNTIF(课表!$J$187:$J$343,B55)&gt;=2,1,COUNTIF(课表!$J$187:$J$343,B55)))*2</f>
        <v>4</v>
      </c>
      <c r="I55" s="32">
        <f>(IF(COUNTIF(课表!$K$187:$K$343,B55)&gt;=2,1,COUNTIF(课表!$K$187:$K$343,B55))+IF(COUNTIF(课表!$L$187:$L$343,B55)&gt;=2,1,COUNTIF(课表!$L$187:$L$343,B55))+IF(COUNTIF(课表!$M$187:$M$343,B55)&gt;=2,1,COUNTIF(课表!$M$187:$M$343,B55))+IF(COUNTIF(课表!$N$187:$N$343,B55)&gt;=2,1,COUNTIF(课表!$N$187:$N$343,B55)))*2</f>
        <v>2</v>
      </c>
      <c r="J55" s="32">
        <f>(IF(COUNTIF(课表!$O$187:$O$343,B55)&gt;=2,1,COUNTIF(课表!$O$187:$O$343,B55))+IF(COUNTIF(课表!$P$187:$P$343,B55)&gt;=2,1,COUNTIF(课表!$P$187:$P$343,B55))+IF(COUNTIF(课表!$Q$187:$Q$343,B55)&gt;=2,1,COUNTIF(课表!$Q$187:$Q$343,B55))+IF(COUNTIF(课表!$R$187:$R$343,B55)&gt;=2,1,COUNTIF(课表!$R$187:$R$343,B55)))*2</f>
        <v>0</v>
      </c>
      <c r="K55" s="32">
        <f>(IF(COUNTIF(课表!$S$187:$S$343,B55)&gt;=2,1,COUNTIF(课表!$S$187:$S$343,B55))+IF(COUNTIF(课表!$T$187:$T$343,B55)&gt;=2,1,COUNTIF(课表!$T$187:$T$343,B55)))*2+(IF(COUNTIF(课表!$U$187:$U$343,B55)&gt;=2,1,COUNTIF(课表!$U$187:$U$343,B55))+IF(COUNTIF(课表!$V$187:$V$343,B55)&gt;=2,1,COUNTIF(课表!$V$187:$V$343,B55)))*2</f>
        <v>0</v>
      </c>
      <c r="L55" s="32">
        <f>(IF(COUNTIF(课表!$W$187:$W$343,B55)&gt;=2,1,COUNTIF(课表!$W$187:$W$343,B55))+IF(COUNTIF(课表!$X$187:$X$343,B55)&gt;=2,1,COUNTIF(课表!$X$187:$X$343,B55))+IF(COUNTIF(课表!$Y$187:$Y$343,B55)&gt;=2,1,COUNTIF(课表!$Y$187:$Y$343,B55))+IF(COUNTIF(课表!$Z$187:$Z$343,B55)&gt;=2,1,COUNTIF(课表!$Z$187:$Z$343,B55)))*2</f>
        <v>0</v>
      </c>
      <c r="M55" s="32">
        <f>(IF(COUNTIF(课表!$AA$187:$AA$343,B55)&gt;=2,1,COUNTIF(课表!$AA$187:$AA$343,B55))+IF(COUNTIF(课表!$AB$187:$AB$343,B55)&gt;=2,1,COUNTIF(课表!$AB$187:$AB$343,B55))+IF(COUNTIF(课表!$AC$187:$AC$343,B55)&gt;=2,1,COUNTIF(课表!$AC$187:$AC$343,B55))+IF(COUNTIF(课表!$AD$187:$AD$343,B55)&gt;=2,1,COUNTIF(课表!$AD$187:$AD$343,B55)))*2</f>
        <v>0</v>
      </c>
      <c r="N55" s="32">
        <f t="shared" si="1"/>
        <v>6</v>
      </c>
    </row>
    <row r="56" ht="20.1" hidden="1" customHeight="1" spans="1:14">
      <c r="A56" s="32" t="str">
        <f>VLOOKUP(B56,教师基础数据!$B$1:$H$502,7,FALSE)</f>
        <v>2017039</v>
      </c>
      <c r="B56" s="33" t="s">
        <v>1176</v>
      </c>
      <c r="C56" s="32" t="str">
        <f>VLOOKUP(B56,教师基础数据!$B$1:$G4599,3,FALSE)</f>
        <v>思政部</v>
      </c>
      <c r="D56" s="32" t="str">
        <f>VLOOKUP(B56,教师基础数据!$B$1:$G751,4,FALSE)</f>
        <v>兼职</v>
      </c>
      <c r="E56" s="32" t="str">
        <f>VLOOKUP(B56,教师基础数据!$B$1:$G4784,5,FALSE)</f>
        <v>大学生思想政治理论课教研室</v>
      </c>
      <c r="F56" s="32">
        <f t="shared" si="0"/>
        <v>2</v>
      </c>
      <c r="G56" s="32">
        <f>(IF(COUNTIF(课表!$C$187:$C$343,B56)&gt;=2,1,COUNTIF(课表!$C$187:$C$343,B56))+IF(COUNTIF(课表!$D$187:$D$343,B56)&gt;=2,1,COUNTIF(课表!D$187:$D$343,B56))+IF(COUNTIF(课表!$E$121:$E$343,B56)&gt;=2,1,COUNTIF(课表!$E$121:$E$343,B56))+IF(COUNTIF(课表!$F$187:$F$343,B56)&gt;=2,1,COUNTIF(课表!$F$187:$F$343,B56)))*2</f>
        <v>2</v>
      </c>
      <c r="H56" s="32">
        <f>(IF(COUNTIF(课表!$G$188:$G$343,B56)&gt;=2,1,COUNTIF(课表!$G$188:$G$343,B56))+IF(COUNTIF(课表!$H$188:$H$343,B56)&gt;=2,1,COUNTIF(课表!$H$188:$H$343,B56))+IF(COUNTIF(课表!$I$187:$I$343,B56)&gt;=2,1,COUNTIF(课表!$I$187:$I$343,B56))+IF(COUNTIF(课表!$J$187:$J$343,B56)&gt;=2,1,COUNTIF(课表!$J$187:$J$343,B56)))*2</f>
        <v>0</v>
      </c>
      <c r="I56" s="32">
        <f>(IF(COUNTIF(课表!$K$187:$K$343,B56)&gt;=2,1,COUNTIF(课表!$K$187:$K$343,B56))+IF(COUNTIF(课表!$L$187:$L$343,B56)&gt;=2,1,COUNTIF(课表!$L$187:$L$343,B56))+IF(COUNTIF(课表!$M$187:$M$343,B56)&gt;=2,1,COUNTIF(课表!$M$187:$M$343,B56))+IF(COUNTIF(课表!$N$187:$N$343,B56)&gt;=2,1,COUNTIF(课表!$N$187:$N$343,B56)))*2</f>
        <v>0</v>
      </c>
      <c r="J56" s="32">
        <f>(IF(COUNTIF(课表!$O$187:$O$343,B56)&gt;=2,1,COUNTIF(课表!$O$187:$O$343,B56))+IF(COUNTIF(课表!$P$187:$P$343,B56)&gt;=2,1,COUNTIF(课表!$P$187:$P$343,B56))+IF(COUNTIF(课表!$Q$187:$Q$343,B56)&gt;=2,1,COUNTIF(课表!$Q$187:$Q$343,B56))+IF(COUNTIF(课表!$R$187:$R$343,B56)&gt;=2,1,COUNTIF(课表!$R$187:$R$343,B56)))*2</f>
        <v>4</v>
      </c>
      <c r="K56" s="32">
        <f>(IF(COUNTIF(课表!$S$187:$S$343,B56)&gt;=2,1,COUNTIF(课表!$S$187:$S$343,B56))+IF(COUNTIF(课表!$T$187:$T$343,B56)&gt;=2,1,COUNTIF(课表!$T$187:$T$343,B56)))*2+(IF(COUNTIF(课表!$U$187:$U$343,B56)&gt;=2,1,COUNTIF(课表!$U$187:$U$343,B56))+IF(COUNTIF(课表!$V$187:$V$343,B56)&gt;=2,1,COUNTIF(课表!$V$187:$V$343,B56)))*2</f>
        <v>0</v>
      </c>
      <c r="L56" s="32">
        <f>(IF(COUNTIF(课表!$W$187:$W$343,B56)&gt;=2,1,COUNTIF(课表!$W$187:$W$343,B56))+IF(COUNTIF(课表!$X$187:$X$343,B56)&gt;=2,1,COUNTIF(课表!$X$187:$X$343,B56))+IF(COUNTIF(课表!$Y$187:$Y$343,B56)&gt;=2,1,COUNTIF(课表!$Y$187:$Y$343,B56))+IF(COUNTIF(课表!$Z$187:$Z$343,B56)&gt;=2,1,COUNTIF(课表!$Z$187:$Z$343,B56)))*2</f>
        <v>0</v>
      </c>
      <c r="M56" s="32">
        <f>(IF(COUNTIF(课表!$AA$187:$AA$343,B56)&gt;=2,1,COUNTIF(课表!$AA$187:$AA$343,B56))+IF(COUNTIF(课表!$AB$187:$AB$343,B56)&gt;=2,1,COUNTIF(课表!$AB$187:$AB$343,B56))+IF(COUNTIF(课表!$AC$187:$AC$343,B56)&gt;=2,1,COUNTIF(课表!$AC$187:$AC$343,B56))+IF(COUNTIF(课表!$AD$187:$AD$343,B56)&gt;=2,1,COUNTIF(课表!$AD$187:$AD$343,B56)))*2</f>
        <v>0</v>
      </c>
      <c r="N56" s="32">
        <f t="shared" si="1"/>
        <v>6</v>
      </c>
    </row>
    <row r="57" ht="20.1" hidden="1" customHeight="1" spans="1:14">
      <c r="A57" s="32" t="str">
        <f>VLOOKUP(B57,教师基础数据!$B$1:$H$502,7,FALSE)</f>
        <v>0070603</v>
      </c>
      <c r="B57" s="33" t="s">
        <v>1181</v>
      </c>
      <c r="C57" s="32" t="str">
        <f>VLOOKUP(B57,教师基础数据!$B$1:$G4600,3,FALSE)</f>
        <v>建筑系</v>
      </c>
      <c r="D57" s="32" t="str">
        <f>VLOOKUP(B57,教师基础数据!$B$1:$G752,4,FALSE)</f>
        <v>兼职</v>
      </c>
      <c r="E57" s="32" t="str">
        <f>VLOOKUP(B57,教师基础数据!$B$1:$G4785,5,FALSE)</f>
        <v>建筑工程技术教研室</v>
      </c>
      <c r="F57" s="32">
        <f t="shared" si="0"/>
        <v>3</v>
      </c>
      <c r="G57" s="32">
        <f>(IF(COUNTIF(课表!$C$187:$C$343,B57)&gt;=2,1,COUNTIF(课表!$C$187:$C$343,B57))+IF(COUNTIF(课表!$D$187:$D$343,B57)&gt;=2,1,COUNTIF(课表!D$187:$D$343,B57))+IF(COUNTIF(课表!$E$121:$E$343,B57)&gt;=2,1,COUNTIF(课表!$E$121:$E$343,B57))+IF(COUNTIF(课表!$F$187:$F$343,B57)&gt;=2,1,COUNTIF(课表!$F$187:$F$343,B57)))*2</f>
        <v>2</v>
      </c>
      <c r="H57" s="32">
        <f>(IF(COUNTIF(课表!$G$188:$G$343,B57)&gt;=2,1,COUNTIF(课表!$G$188:$G$343,B57))+IF(COUNTIF(课表!$H$188:$H$343,B57)&gt;=2,1,COUNTIF(课表!$H$188:$H$343,B57))+IF(COUNTIF(课表!$I$187:$I$343,B57)&gt;=2,1,COUNTIF(课表!$I$187:$I$343,B57))+IF(COUNTIF(课表!$J$187:$J$343,B57)&gt;=2,1,COUNTIF(课表!$J$187:$J$343,B57)))*2</f>
        <v>2</v>
      </c>
      <c r="I57" s="32">
        <f>(IF(COUNTIF(课表!$K$187:$K$343,B57)&gt;=2,1,COUNTIF(课表!$K$187:$K$343,B57))+IF(COUNTIF(课表!$L$187:$L$343,B57)&gt;=2,1,COUNTIF(课表!$L$187:$L$343,B57))+IF(COUNTIF(课表!$M$187:$M$343,B57)&gt;=2,1,COUNTIF(课表!$M$187:$M$343,B57))+IF(COUNTIF(课表!$N$187:$N$343,B57)&gt;=2,1,COUNTIF(课表!$N$187:$N$343,B57)))*2</f>
        <v>2</v>
      </c>
      <c r="J57" s="32">
        <f>(IF(COUNTIF(课表!$O$187:$O$343,B57)&gt;=2,1,COUNTIF(课表!$O$187:$O$343,B57))+IF(COUNTIF(课表!$P$187:$P$343,B57)&gt;=2,1,COUNTIF(课表!$P$187:$P$343,B57))+IF(COUNTIF(课表!$Q$187:$Q$343,B57)&gt;=2,1,COUNTIF(课表!$Q$187:$Q$343,B57))+IF(COUNTIF(课表!$R$187:$R$343,B57)&gt;=2,1,COUNTIF(课表!$R$187:$R$343,B57)))*2</f>
        <v>0</v>
      </c>
      <c r="K57" s="32">
        <f>(IF(COUNTIF(课表!$S$187:$S$343,B57)&gt;=2,1,COUNTIF(课表!$S$187:$S$343,B57))+IF(COUNTIF(课表!$T$187:$T$343,B57)&gt;=2,1,COUNTIF(课表!$T$187:$T$343,B57)))*2+(IF(COUNTIF(课表!$U$187:$U$343,B57)&gt;=2,1,COUNTIF(课表!$U$187:$U$343,B57))+IF(COUNTIF(课表!$V$187:$V$343,B57)&gt;=2,1,COUNTIF(课表!$V$187:$V$343,B57)))*2</f>
        <v>0</v>
      </c>
      <c r="L57" s="32">
        <f>(IF(COUNTIF(课表!$W$187:$W$343,B57)&gt;=2,1,COUNTIF(课表!$W$187:$W$343,B57))+IF(COUNTIF(课表!$X$187:$X$343,B57)&gt;=2,1,COUNTIF(课表!$X$187:$X$343,B57))+IF(COUNTIF(课表!$Y$187:$Y$343,B57)&gt;=2,1,COUNTIF(课表!$Y$187:$Y$343,B57))+IF(COUNTIF(课表!$Z$187:$Z$343,B57)&gt;=2,1,COUNTIF(课表!$Z$187:$Z$343,B57)))*2</f>
        <v>0</v>
      </c>
      <c r="M57" s="32">
        <f>(IF(COUNTIF(课表!$AA$187:$AA$343,B57)&gt;=2,1,COUNTIF(课表!$AA$187:$AA$343,B57))+IF(COUNTIF(课表!$AB$187:$AB$343,B57)&gt;=2,1,COUNTIF(课表!$AB$187:$AB$343,B57))+IF(COUNTIF(课表!$AC$187:$AC$343,B57)&gt;=2,1,COUNTIF(课表!$AC$187:$AC$343,B57))+IF(COUNTIF(课表!$AD$187:$AD$343,B57)&gt;=2,1,COUNTIF(课表!$AD$187:$AD$343,B57)))*2</f>
        <v>0</v>
      </c>
      <c r="N57" s="32">
        <f t="shared" si="1"/>
        <v>6</v>
      </c>
    </row>
    <row r="58" ht="20.1" hidden="1" customHeight="1" spans="1:14">
      <c r="A58" s="32" t="str">
        <f>VLOOKUP(B58,教师基础数据!$B$1:$H$502,7,FALSE)</f>
        <v>0000044</v>
      </c>
      <c r="B58" s="33" t="s">
        <v>1584</v>
      </c>
      <c r="C58" s="32" t="str">
        <f>VLOOKUP(B58,教师基础数据!$B$1:$G4601,3,FALSE)</f>
        <v>信艺系</v>
      </c>
      <c r="D58" s="32" t="str">
        <f>VLOOKUP(B58,教师基础数据!$B$1:$G753,4,FALSE)</f>
        <v>兼职</v>
      </c>
      <c r="E58" s="32" t="str">
        <f>VLOOKUP(B58,教师基础数据!$B$1:$G4786,5,FALSE)</f>
        <v>计应教研室</v>
      </c>
      <c r="F58" s="32">
        <f t="shared" si="0"/>
        <v>2</v>
      </c>
      <c r="G58" s="32">
        <f>(IF(COUNTIF(课表!$C$187:$C$343,B58)&gt;=2,1,COUNTIF(课表!$C$187:$C$343,B58))+IF(COUNTIF(课表!$D$187:$D$343,B58)&gt;=2,1,COUNTIF(课表!D$187:$D$343,B58))+IF(COUNTIF(课表!$E$121:$E$343,B58)&gt;=2,1,COUNTIF(课表!$E$121:$E$343,B58))+IF(COUNTIF(课表!$F$187:$F$343,B58)&gt;=2,1,COUNTIF(课表!$F$187:$F$343,B58)))*2</f>
        <v>0</v>
      </c>
      <c r="H58" s="32">
        <f>(IF(COUNTIF(课表!$G$188:$G$343,B58)&gt;=2,1,COUNTIF(课表!$G$188:$G$343,B58))+IF(COUNTIF(课表!$H$188:$H$343,B58)&gt;=2,1,COUNTIF(课表!$H$188:$H$343,B58))+IF(COUNTIF(课表!$I$187:$I$343,B58)&gt;=2,1,COUNTIF(课表!$I$187:$I$343,B58))+IF(COUNTIF(课表!$J$187:$J$343,B58)&gt;=2,1,COUNTIF(课表!$J$187:$J$343,B58)))*2</f>
        <v>0</v>
      </c>
      <c r="I58" s="32">
        <f>(IF(COUNTIF(课表!$K$187:$K$343,B58)&gt;=2,1,COUNTIF(课表!$K$187:$K$343,B58))+IF(COUNTIF(课表!$L$187:$L$343,B58)&gt;=2,1,COUNTIF(课表!$L$187:$L$343,B58))+IF(COUNTIF(课表!$M$187:$M$343,B58)&gt;=2,1,COUNTIF(课表!$M$187:$M$343,B58))+IF(COUNTIF(课表!$N$187:$N$343,B58)&gt;=2,1,COUNTIF(课表!$N$187:$N$343,B58)))*2</f>
        <v>4</v>
      </c>
      <c r="J58" s="32">
        <f>(IF(COUNTIF(课表!$O$187:$O$343,B58)&gt;=2,1,COUNTIF(课表!$O$187:$O$343,B58))+IF(COUNTIF(课表!$P$187:$P$343,B58)&gt;=2,1,COUNTIF(课表!$P$187:$P$343,B58))+IF(COUNTIF(课表!$Q$187:$Q$343,B58)&gt;=2,1,COUNTIF(课表!$Q$187:$Q$343,B58))+IF(COUNTIF(课表!$R$187:$R$343,B58)&gt;=2,1,COUNTIF(课表!$R$187:$R$343,B58)))*2</f>
        <v>4</v>
      </c>
      <c r="K58" s="32">
        <f>(IF(COUNTIF(课表!$S$187:$S$343,B58)&gt;=2,1,COUNTIF(课表!$S$187:$S$343,B58))+IF(COUNTIF(课表!$T$187:$T$343,B58)&gt;=2,1,COUNTIF(课表!$T$187:$T$343,B58)))*2+(IF(COUNTIF(课表!$U$187:$U$343,B58)&gt;=2,1,COUNTIF(课表!$U$187:$U$343,B58))+IF(COUNTIF(课表!$V$187:$V$343,B58)&gt;=2,1,COUNTIF(课表!$V$187:$V$343,B58)))*2</f>
        <v>0</v>
      </c>
      <c r="L58" s="32">
        <f>(IF(COUNTIF(课表!$W$187:$W$343,B58)&gt;=2,1,COUNTIF(课表!$W$187:$W$343,B58))+IF(COUNTIF(课表!$X$187:$X$343,B58)&gt;=2,1,COUNTIF(课表!$X$187:$X$343,B58))+IF(COUNTIF(课表!$Y$187:$Y$343,B58)&gt;=2,1,COUNTIF(课表!$Y$187:$Y$343,B58))+IF(COUNTIF(课表!$Z$187:$Z$343,B58)&gt;=2,1,COUNTIF(课表!$Z$187:$Z$343,B58)))*2</f>
        <v>0</v>
      </c>
      <c r="M58" s="32">
        <f>(IF(COUNTIF(课表!$AA$187:$AA$343,B58)&gt;=2,1,COUNTIF(课表!$AA$187:$AA$343,B58))+IF(COUNTIF(课表!$AB$187:$AB$343,B58)&gt;=2,1,COUNTIF(课表!$AB$187:$AB$343,B58))+IF(COUNTIF(课表!$AC$187:$AC$343,B58)&gt;=2,1,COUNTIF(课表!$AC$187:$AC$343,B58))+IF(COUNTIF(课表!$AD$187:$AD$343,B58)&gt;=2,1,COUNTIF(课表!$AD$187:$AD$343,B58)))*2</f>
        <v>0</v>
      </c>
      <c r="N58" s="32">
        <f t="shared" si="1"/>
        <v>8</v>
      </c>
    </row>
    <row r="59" ht="20.1" hidden="1" customHeight="1" spans="1:14">
      <c r="A59" s="32" t="str">
        <f>VLOOKUP(B59,教师基础数据!$B$1:$H$502,7,FALSE)</f>
        <v>0000107</v>
      </c>
      <c r="B59" s="33" t="s">
        <v>1621</v>
      </c>
      <c r="C59" s="32" t="str">
        <f>VLOOKUP(B59,教师基础数据!$B$1:$G4602,3,FALSE)</f>
        <v>信艺系</v>
      </c>
      <c r="D59" s="32" t="str">
        <f>VLOOKUP(B59,教师基础数据!$B$1:$G754,4,FALSE)</f>
        <v>兼职</v>
      </c>
      <c r="E59" s="32" t="str">
        <f>VLOOKUP(B59,教师基础数据!$B$1:$G4787,5,FALSE)</f>
        <v>计应教研室</v>
      </c>
      <c r="F59" s="32">
        <f t="shared" si="0"/>
        <v>2</v>
      </c>
      <c r="G59" s="32">
        <f>(IF(COUNTIF(课表!$C$187:$C$343,B59)&gt;=2,1,COUNTIF(课表!$C$187:$C$343,B59))+IF(COUNTIF(课表!$D$187:$D$343,B59)&gt;=2,1,COUNTIF(课表!D$187:$D$343,B59))+IF(COUNTIF(课表!$E$121:$E$343,B59)&gt;=2,1,COUNTIF(课表!$E$121:$E$343,B59))+IF(COUNTIF(课表!$F$187:$F$343,B59)&gt;=2,1,COUNTIF(课表!$F$187:$F$343,B59)))*2</f>
        <v>4</v>
      </c>
      <c r="H59" s="32">
        <f>(IF(COUNTIF(课表!$G$188:$G$343,B59)&gt;=2,1,COUNTIF(课表!$G$188:$G$343,B59))+IF(COUNTIF(课表!$H$188:$H$343,B59)&gt;=2,1,COUNTIF(课表!$H$188:$H$343,B59))+IF(COUNTIF(课表!$I$187:$I$343,B59)&gt;=2,1,COUNTIF(课表!$I$187:$I$343,B59))+IF(COUNTIF(课表!$J$187:$J$343,B59)&gt;=2,1,COUNTIF(课表!$J$187:$J$343,B59)))*2</f>
        <v>0</v>
      </c>
      <c r="I59" s="32">
        <f>(IF(COUNTIF(课表!$K$187:$K$343,B59)&gt;=2,1,COUNTIF(课表!$K$187:$K$343,B59))+IF(COUNTIF(课表!$L$187:$L$343,B59)&gt;=2,1,COUNTIF(课表!$L$187:$L$343,B59))+IF(COUNTIF(课表!$M$187:$M$343,B59)&gt;=2,1,COUNTIF(课表!$M$187:$M$343,B59))+IF(COUNTIF(课表!$N$187:$N$343,B59)&gt;=2,1,COUNTIF(课表!$N$187:$N$343,B59)))*2</f>
        <v>4</v>
      </c>
      <c r="J59" s="32">
        <f>(IF(COUNTIF(课表!$O$187:$O$343,B59)&gt;=2,1,COUNTIF(课表!$O$187:$O$343,B59))+IF(COUNTIF(课表!$P$187:$P$343,B59)&gt;=2,1,COUNTIF(课表!$P$187:$P$343,B59))+IF(COUNTIF(课表!$Q$187:$Q$343,B59)&gt;=2,1,COUNTIF(课表!$Q$187:$Q$343,B59))+IF(COUNTIF(课表!$R$187:$R$343,B59)&gt;=2,1,COUNTIF(课表!$R$187:$R$343,B59)))*2</f>
        <v>0</v>
      </c>
      <c r="K59" s="32">
        <f>(IF(COUNTIF(课表!$S$187:$S$343,B59)&gt;=2,1,COUNTIF(课表!$S$187:$S$343,B59))+IF(COUNTIF(课表!$T$187:$T$343,B59)&gt;=2,1,COUNTIF(课表!$T$187:$T$343,B59)))*2+(IF(COUNTIF(课表!$U$187:$U$343,B59)&gt;=2,1,COUNTIF(课表!$U$187:$U$343,B59))+IF(COUNTIF(课表!$V$187:$V$343,B59)&gt;=2,1,COUNTIF(课表!$V$187:$V$343,B59)))*2</f>
        <v>0</v>
      </c>
      <c r="L59" s="32">
        <f>(IF(COUNTIF(课表!$W$187:$W$343,B59)&gt;=2,1,COUNTIF(课表!$W$187:$W$343,B59))+IF(COUNTIF(课表!$X$187:$X$343,B59)&gt;=2,1,COUNTIF(课表!$X$187:$X$343,B59))+IF(COUNTIF(课表!$Y$187:$Y$343,B59)&gt;=2,1,COUNTIF(课表!$Y$187:$Y$343,B59))+IF(COUNTIF(课表!$Z$187:$Z$343,B59)&gt;=2,1,COUNTIF(课表!$Z$187:$Z$343,B59)))*2</f>
        <v>0</v>
      </c>
      <c r="M59" s="32">
        <f>(IF(COUNTIF(课表!$AA$187:$AA$343,B59)&gt;=2,1,COUNTIF(课表!$AA$187:$AA$343,B59))+IF(COUNTIF(课表!$AB$187:$AB$343,B59)&gt;=2,1,COUNTIF(课表!$AB$187:$AB$343,B59))+IF(COUNTIF(课表!$AC$187:$AC$343,B59)&gt;=2,1,COUNTIF(课表!$AC$187:$AC$343,B59))+IF(COUNTIF(课表!$AD$187:$AD$343,B59)&gt;=2,1,COUNTIF(课表!$AD$187:$AD$343,B59)))*2</f>
        <v>0</v>
      </c>
      <c r="N59" s="32">
        <f t="shared" si="1"/>
        <v>8</v>
      </c>
    </row>
    <row r="60" ht="20.1" hidden="1" customHeight="1" spans="1:14">
      <c r="A60" s="32" t="str">
        <f>VLOOKUP(B60,教师基础数据!$B$1:$H$502,7,FALSE)</f>
        <v>0000016</v>
      </c>
      <c r="B60" s="33" t="s">
        <v>1625</v>
      </c>
      <c r="C60" s="32" t="str">
        <f>VLOOKUP(B60,教师基础数据!$B$1:$G4603,3,FALSE)</f>
        <v>信艺系</v>
      </c>
      <c r="D60" s="32" t="str">
        <f>VLOOKUP(B60,教师基础数据!$B$1:$G755,4,FALSE)</f>
        <v>兼职</v>
      </c>
      <c r="E60" s="32" t="str">
        <f>VLOOKUP(B60,教师基础数据!$B$1:$G4788,5,FALSE)</f>
        <v>计应教研室</v>
      </c>
      <c r="F60" s="32">
        <f t="shared" si="0"/>
        <v>2</v>
      </c>
      <c r="G60" s="32">
        <f>(IF(COUNTIF(课表!$C$187:$C$343,B60)&gt;=2,1,COUNTIF(课表!$C$187:$C$343,B60))+IF(COUNTIF(课表!$D$187:$D$343,B60)&gt;=2,1,COUNTIF(课表!D$187:$D$343,B60))+IF(COUNTIF(课表!$E$121:$E$343,B60)&gt;=2,1,COUNTIF(课表!$E$121:$E$343,B60))+IF(COUNTIF(课表!$F$187:$F$343,B60)&gt;=2,1,COUNTIF(课表!$F$187:$F$343,B60)))*2</f>
        <v>0</v>
      </c>
      <c r="H60" s="32">
        <f>(IF(COUNTIF(课表!$G$188:$G$343,B60)&gt;=2,1,COUNTIF(课表!$G$188:$G$343,B60))+IF(COUNTIF(课表!$H$188:$H$343,B60)&gt;=2,1,COUNTIF(课表!$H$188:$H$343,B60))+IF(COUNTIF(课表!$I$187:$I$343,B60)&gt;=2,1,COUNTIF(课表!$I$187:$I$343,B60))+IF(COUNTIF(课表!$J$187:$J$343,B60)&gt;=2,1,COUNTIF(课表!$J$187:$J$343,B60)))*2</f>
        <v>4</v>
      </c>
      <c r="I60" s="32">
        <f>(IF(COUNTIF(课表!$K$187:$K$343,B60)&gt;=2,1,COUNTIF(课表!$K$187:$K$343,B60))+IF(COUNTIF(课表!$L$187:$L$343,B60)&gt;=2,1,COUNTIF(课表!$L$187:$L$343,B60))+IF(COUNTIF(课表!$M$187:$M$343,B60)&gt;=2,1,COUNTIF(课表!$M$187:$M$343,B60))+IF(COUNTIF(课表!$N$187:$N$343,B60)&gt;=2,1,COUNTIF(课表!$N$187:$N$343,B60)))*2</f>
        <v>4</v>
      </c>
      <c r="J60" s="32">
        <f>(IF(COUNTIF(课表!$O$187:$O$343,B60)&gt;=2,1,COUNTIF(课表!$O$187:$O$343,B60))+IF(COUNTIF(课表!$P$187:$P$343,B60)&gt;=2,1,COUNTIF(课表!$P$187:$P$343,B60))+IF(COUNTIF(课表!$Q$187:$Q$343,B60)&gt;=2,1,COUNTIF(课表!$Q$187:$Q$343,B60))+IF(COUNTIF(课表!$R$187:$R$343,B60)&gt;=2,1,COUNTIF(课表!$R$187:$R$343,B60)))*2</f>
        <v>0</v>
      </c>
      <c r="K60" s="32">
        <f>(IF(COUNTIF(课表!$S$187:$S$343,B60)&gt;=2,1,COUNTIF(课表!$S$187:$S$343,B60))+IF(COUNTIF(课表!$T$187:$T$343,B60)&gt;=2,1,COUNTIF(课表!$T$187:$T$343,B60)))*2+(IF(COUNTIF(课表!$U$187:$U$343,B60)&gt;=2,1,COUNTIF(课表!$U$187:$U$343,B60))+IF(COUNTIF(课表!$V$187:$V$343,B60)&gt;=2,1,COUNTIF(课表!$V$187:$V$343,B60)))*2</f>
        <v>0</v>
      </c>
      <c r="L60" s="32">
        <f>(IF(COUNTIF(课表!$W$187:$W$343,B60)&gt;=2,1,COUNTIF(课表!$W$187:$W$343,B60))+IF(COUNTIF(课表!$X$187:$X$343,B60)&gt;=2,1,COUNTIF(课表!$X$187:$X$343,B60))+IF(COUNTIF(课表!$Y$187:$Y$343,B60)&gt;=2,1,COUNTIF(课表!$Y$187:$Y$343,B60))+IF(COUNTIF(课表!$Z$187:$Z$343,B60)&gt;=2,1,COUNTIF(课表!$Z$187:$Z$343,B60)))*2</f>
        <v>0</v>
      </c>
      <c r="M60" s="32">
        <f>(IF(COUNTIF(课表!$AA$187:$AA$343,B60)&gt;=2,1,COUNTIF(课表!$AA$187:$AA$343,B60))+IF(COUNTIF(课表!$AB$187:$AB$343,B60)&gt;=2,1,COUNTIF(课表!$AB$187:$AB$343,B60))+IF(COUNTIF(课表!$AC$187:$AC$343,B60)&gt;=2,1,COUNTIF(课表!$AC$187:$AC$343,B60))+IF(COUNTIF(课表!$AD$187:$AD$343,B60)&gt;=2,1,COUNTIF(课表!$AD$187:$AD$343,B60)))*2</f>
        <v>0</v>
      </c>
      <c r="N60" s="32">
        <f t="shared" si="1"/>
        <v>8</v>
      </c>
    </row>
    <row r="61" ht="20.1" customHeight="1" spans="1:14">
      <c r="A61" s="32" t="str">
        <f>VLOOKUP(B61,教师基础数据!$B$1:$H$502,7,FALSE)</f>
        <v>2017031</v>
      </c>
      <c r="B61" s="33" t="s">
        <v>1474</v>
      </c>
      <c r="C61" s="32" t="str">
        <f>VLOOKUP(B61,教师基础数据!$B$1:$G4604,3,FALSE)</f>
        <v>信艺系</v>
      </c>
      <c r="D61" s="32" t="str">
        <f>VLOOKUP(B61,教师基础数据!$B$1:$G756,4,FALSE)</f>
        <v>专职</v>
      </c>
      <c r="E61" s="32" t="str">
        <f>VLOOKUP(B61,教师基础数据!$B$1:$G4789,5,FALSE)</f>
        <v>室内教研室</v>
      </c>
      <c r="F61" s="32">
        <f t="shared" si="0"/>
        <v>2</v>
      </c>
      <c r="G61" s="32">
        <f>(IF(COUNTIF(课表!$C$187:$C$343,B61)&gt;=2,1,COUNTIF(课表!$C$187:$C$343,B61))+IF(COUNTIF(课表!$D$187:$D$343,B61)&gt;=2,1,COUNTIF(课表!D$187:$D$343,B61))+IF(COUNTIF(课表!$E$121:$E$343,B61)&gt;=2,1,COUNTIF(课表!$E$121:$E$343,B61))+IF(COUNTIF(课表!$F$187:$F$343,B61)&gt;=2,1,COUNTIF(课表!$F$187:$F$343,B61)))*2</f>
        <v>0</v>
      </c>
      <c r="H61" s="32">
        <f>(IF(COUNTIF(课表!$G$188:$G$343,B61)&gt;=2,1,COUNTIF(课表!$G$188:$G$343,B61))+IF(COUNTIF(课表!$H$188:$H$343,B61)&gt;=2,1,COUNTIF(课表!$H$188:$H$343,B61))+IF(COUNTIF(课表!$I$187:$I$343,B61)&gt;=2,1,COUNTIF(课表!$I$187:$I$343,B61))+IF(COUNTIF(课表!$J$187:$J$343,B61)&gt;=2,1,COUNTIF(课表!$J$187:$J$343,B61)))*2</f>
        <v>0</v>
      </c>
      <c r="I61" s="32">
        <f>(IF(COUNTIF(课表!$K$187:$K$343,B61)&gt;=2,1,COUNTIF(课表!$K$187:$K$343,B61))+IF(COUNTIF(课表!$L$187:$L$343,B61)&gt;=2,1,COUNTIF(课表!$L$187:$L$343,B61))+IF(COUNTIF(课表!$M$187:$M$343,B61)&gt;=2,1,COUNTIF(课表!$M$187:$M$343,B61))+IF(COUNTIF(课表!$N$187:$N$343,B61)&gt;=2,1,COUNTIF(课表!$N$187:$N$343,B61)))*2</f>
        <v>0</v>
      </c>
      <c r="J61" s="32">
        <f>(IF(COUNTIF(课表!$O$187:$O$343,B61)&gt;=2,1,COUNTIF(课表!$O$187:$O$343,B61))+IF(COUNTIF(课表!$P$187:$P$343,B61)&gt;=2,1,COUNTIF(课表!$P$187:$P$343,B61))+IF(COUNTIF(课表!$Q$187:$Q$343,B61)&gt;=2,1,COUNTIF(课表!$Q$187:$Q$343,B61))+IF(COUNTIF(课表!$R$187:$R$343,B61)&gt;=2,1,COUNTIF(课表!$R$187:$R$343,B61)))*2</f>
        <v>4</v>
      </c>
      <c r="K61" s="32">
        <f>(IF(COUNTIF(课表!$S$187:$S$343,B61)&gt;=2,1,COUNTIF(课表!$S$187:$S$343,B61))+IF(COUNTIF(课表!$T$187:$T$343,B61)&gt;=2,1,COUNTIF(课表!$T$187:$T$343,B61)))*2+(IF(COUNTIF(课表!$U$187:$U$343,B61)&gt;=2,1,COUNTIF(课表!$U$187:$U$343,B61))+IF(COUNTIF(课表!$V$187:$V$343,B61)&gt;=2,1,COUNTIF(课表!$V$187:$V$343,B61)))*2</f>
        <v>4</v>
      </c>
      <c r="L61" s="32">
        <f>(IF(COUNTIF(课表!$W$187:$W$343,B61)&gt;=2,1,COUNTIF(课表!$W$187:$W$343,B61))+IF(COUNTIF(课表!$X$187:$X$343,B61)&gt;=2,1,COUNTIF(课表!$X$187:$X$343,B61))+IF(COUNTIF(课表!$Y$187:$Y$343,B61)&gt;=2,1,COUNTIF(课表!$Y$187:$Y$343,B61))+IF(COUNTIF(课表!$Z$187:$Z$343,B61)&gt;=2,1,COUNTIF(课表!$Z$187:$Z$343,B61)))*2</f>
        <v>0</v>
      </c>
      <c r="M61" s="32">
        <f>(IF(COUNTIF(课表!$AA$187:$AA$343,B61)&gt;=2,1,COUNTIF(课表!$AA$187:$AA$343,B61))+IF(COUNTIF(课表!$AB$187:$AB$343,B61)&gt;=2,1,COUNTIF(课表!$AB$187:$AB$343,B61))+IF(COUNTIF(课表!$AC$187:$AC$343,B61)&gt;=2,1,COUNTIF(课表!$AC$187:$AC$343,B61))+IF(COUNTIF(课表!$AD$187:$AD$343,B61)&gt;=2,1,COUNTIF(课表!$AD$187:$AD$343,B61)))*2</f>
        <v>0</v>
      </c>
      <c r="N61" s="32">
        <f t="shared" si="1"/>
        <v>8</v>
      </c>
    </row>
    <row r="62" ht="20.1" hidden="1" customHeight="1" spans="1:14">
      <c r="A62" s="32" t="str">
        <f>VLOOKUP(B62,教师基础数据!$B$1:$H$502,7,FALSE)</f>
        <v>0000209</v>
      </c>
      <c r="B62" s="33" t="s">
        <v>1626</v>
      </c>
      <c r="C62" s="32" t="str">
        <f>VLOOKUP(B62,教师基础数据!$B$1:$G4605,3,FALSE)</f>
        <v>信艺系</v>
      </c>
      <c r="D62" s="32" t="str">
        <f>VLOOKUP(B62,教师基础数据!$B$1:$G757,4,FALSE)</f>
        <v>兼职</v>
      </c>
      <c r="E62" s="32" t="str">
        <f>VLOOKUP(B62,教师基础数据!$B$1:$G4790,5,FALSE)</f>
        <v>计应教研室</v>
      </c>
      <c r="F62" s="32">
        <f t="shared" si="0"/>
        <v>2</v>
      </c>
      <c r="G62" s="32">
        <f>(IF(COUNTIF(课表!$C$187:$C$343,B62)&gt;=2,1,COUNTIF(课表!$C$187:$C$343,B62))+IF(COUNTIF(课表!$D$187:$D$343,B62)&gt;=2,1,COUNTIF(课表!D$187:$D$343,B62))+IF(COUNTIF(课表!$E$121:$E$343,B62)&gt;=2,1,COUNTIF(课表!$E$121:$E$343,B62))+IF(COUNTIF(课表!$F$187:$F$343,B62)&gt;=2,1,COUNTIF(课表!$F$187:$F$343,B62)))*2</f>
        <v>0</v>
      </c>
      <c r="H62" s="32">
        <f>(IF(COUNTIF(课表!$G$188:$G$343,B62)&gt;=2,1,COUNTIF(课表!$G$188:$G$343,B62))+IF(COUNTIF(课表!$H$188:$H$343,B62)&gt;=2,1,COUNTIF(课表!$H$188:$H$343,B62))+IF(COUNTIF(课表!$I$187:$I$343,B62)&gt;=2,1,COUNTIF(课表!$I$187:$I$343,B62))+IF(COUNTIF(课表!$J$187:$J$343,B62)&gt;=2,1,COUNTIF(课表!$J$187:$J$343,B62)))*2</f>
        <v>0</v>
      </c>
      <c r="I62" s="32">
        <f>(IF(COUNTIF(课表!$K$187:$K$343,B62)&gt;=2,1,COUNTIF(课表!$K$187:$K$343,B62))+IF(COUNTIF(课表!$L$187:$L$343,B62)&gt;=2,1,COUNTIF(课表!$L$187:$L$343,B62))+IF(COUNTIF(课表!$M$187:$M$343,B62)&gt;=2,1,COUNTIF(课表!$M$187:$M$343,B62))+IF(COUNTIF(课表!$N$187:$N$343,B62)&gt;=2,1,COUNTIF(课表!$N$187:$N$343,B62)))*2</f>
        <v>4</v>
      </c>
      <c r="J62" s="32">
        <f>(IF(COUNTIF(课表!$O$187:$O$343,B62)&gt;=2,1,COUNTIF(课表!$O$187:$O$343,B62))+IF(COUNTIF(课表!$P$187:$P$343,B62)&gt;=2,1,COUNTIF(课表!$P$187:$P$343,B62))+IF(COUNTIF(课表!$Q$187:$Q$343,B62)&gt;=2,1,COUNTIF(课表!$Q$187:$Q$343,B62))+IF(COUNTIF(课表!$R$187:$R$343,B62)&gt;=2,1,COUNTIF(课表!$R$187:$R$343,B62)))*2</f>
        <v>4</v>
      </c>
      <c r="K62" s="32">
        <f>(IF(COUNTIF(课表!$S$187:$S$343,B62)&gt;=2,1,COUNTIF(课表!$S$187:$S$343,B62))+IF(COUNTIF(课表!$T$187:$T$343,B62)&gt;=2,1,COUNTIF(课表!$T$187:$T$343,B62)))*2+(IF(COUNTIF(课表!$U$187:$U$343,B62)&gt;=2,1,COUNTIF(课表!$U$187:$U$343,B62))+IF(COUNTIF(课表!$V$187:$V$343,B62)&gt;=2,1,COUNTIF(课表!$V$187:$V$343,B62)))*2</f>
        <v>0</v>
      </c>
      <c r="L62" s="32">
        <f>(IF(COUNTIF(课表!$W$187:$W$343,B62)&gt;=2,1,COUNTIF(课表!$W$187:$W$343,B62))+IF(COUNTIF(课表!$X$187:$X$343,B62)&gt;=2,1,COUNTIF(课表!$X$187:$X$343,B62))+IF(COUNTIF(课表!$Y$187:$Y$343,B62)&gt;=2,1,COUNTIF(课表!$Y$187:$Y$343,B62))+IF(COUNTIF(课表!$Z$187:$Z$343,B62)&gt;=2,1,COUNTIF(课表!$Z$187:$Z$343,B62)))*2</f>
        <v>0</v>
      </c>
      <c r="M62" s="32">
        <f>(IF(COUNTIF(课表!$AA$187:$AA$343,B62)&gt;=2,1,COUNTIF(课表!$AA$187:$AA$343,B62))+IF(COUNTIF(课表!$AB$187:$AB$343,B62)&gt;=2,1,COUNTIF(课表!$AB$187:$AB$343,B62))+IF(COUNTIF(课表!$AC$187:$AC$343,B62)&gt;=2,1,COUNTIF(课表!$AC$187:$AC$343,B62))+IF(COUNTIF(课表!$AD$187:$AD$343,B62)&gt;=2,1,COUNTIF(课表!$AD$187:$AD$343,B62)))*2</f>
        <v>0</v>
      </c>
      <c r="N62" s="32">
        <f t="shared" si="1"/>
        <v>8</v>
      </c>
    </row>
    <row r="63" ht="20.1" customHeight="1" spans="1:14">
      <c r="A63" s="32" t="str">
        <f>VLOOKUP(B63,教师基础数据!$B$1:$H$502,7,FALSE)</f>
        <v>2021113</v>
      </c>
      <c r="B63" s="33" t="s">
        <v>1391</v>
      </c>
      <c r="C63" s="32" t="str">
        <f>VLOOKUP(B63,教师基础数据!$B$1:$G4606,3,FALSE)</f>
        <v>信艺系</v>
      </c>
      <c r="D63" s="32" t="str">
        <f>VLOOKUP(B63,教师基础数据!$B$1:$G758,4,FALSE)</f>
        <v>兼职</v>
      </c>
      <c r="E63" s="32" t="str">
        <f>VLOOKUP(B63,教师基础数据!$B$1:$G4791,5,FALSE)</f>
        <v>室内教研室</v>
      </c>
      <c r="F63" s="32">
        <f t="shared" si="0"/>
        <v>2</v>
      </c>
      <c r="G63" s="32">
        <f>(IF(COUNTIF(课表!$C$187:$C$343,B63)&gt;=2,1,COUNTIF(课表!$C$187:$C$343,B63))+IF(COUNTIF(课表!$D$187:$D$343,B63)&gt;=2,1,COUNTIF(课表!D$187:$D$343,B63))+IF(COUNTIF(课表!$E$121:$E$343,B63)&gt;=2,1,COUNTIF(课表!$E$121:$E$343,B63))+IF(COUNTIF(课表!$F$187:$F$343,B63)&gt;=2,1,COUNTIF(课表!$F$187:$F$343,B63)))*2</f>
        <v>0</v>
      </c>
      <c r="H63" s="32">
        <f>(IF(COUNTIF(课表!$G$188:$G$343,B63)&gt;=2,1,COUNTIF(课表!$G$188:$G$343,B63))+IF(COUNTIF(课表!$H$188:$H$343,B63)&gt;=2,1,COUNTIF(课表!$H$188:$H$343,B63))+IF(COUNTIF(课表!$I$187:$I$343,B63)&gt;=2,1,COUNTIF(课表!$I$187:$I$343,B63))+IF(COUNTIF(课表!$J$187:$J$343,B63)&gt;=2,1,COUNTIF(课表!$J$187:$J$343,B63)))*2</f>
        <v>0</v>
      </c>
      <c r="I63" s="32">
        <f>(IF(COUNTIF(课表!$K$187:$K$343,B63)&gt;=2,1,COUNTIF(课表!$K$187:$K$343,B63))+IF(COUNTIF(课表!$L$187:$L$343,B63)&gt;=2,1,COUNTIF(课表!$L$187:$L$343,B63))+IF(COUNTIF(课表!$M$187:$M$343,B63)&gt;=2,1,COUNTIF(课表!$M$187:$M$343,B63))+IF(COUNTIF(课表!$N$187:$N$343,B63)&gt;=2,1,COUNTIF(课表!$N$187:$N$343,B63)))*2</f>
        <v>4</v>
      </c>
      <c r="J63" s="32">
        <f>(IF(COUNTIF(课表!$O$187:$O$343,B63)&gt;=2,1,COUNTIF(课表!$O$187:$O$343,B63))+IF(COUNTIF(课表!$P$187:$P$343,B63)&gt;=2,1,COUNTIF(课表!$P$187:$P$343,B63))+IF(COUNTIF(课表!$Q$187:$Q$343,B63)&gt;=2,1,COUNTIF(课表!$Q$187:$Q$343,B63))+IF(COUNTIF(课表!$R$187:$R$343,B63)&gt;=2,1,COUNTIF(课表!$R$187:$R$343,B63)))*2</f>
        <v>4</v>
      </c>
      <c r="K63" s="32">
        <f>(IF(COUNTIF(课表!$S$187:$S$343,B63)&gt;=2,1,COUNTIF(课表!$S$187:$S$343,B63))+IF(COUNTIF(课表!$T$187:$T$343,B63)&gt;=2,1,COUNTIF(课表!$T$187:$T$343,B63)))*2+(IF(COUNTIF(课表!$U$187:$U$343,B63)&gt;=2,1,COUNTIF(课表!$U$187:$U$343,B63))+IF(COUNTIF(课表!$V$187:$V$343,B63)&gt;=2,1,COUNTIF(课表!$V$187:$V$343,B63)))*2</f>
        <v>0</v>
      </c>
      <c r="L63" s="32">
        <f>(IF(COUNTIF(课表!$W$187:$W$343,B63)&gt;=2,1,COUNTIF(课表!$W$187:$W$343,B63))+IF(COUNTIF(课表!$X$187:$X$343,B63)&gt;=2,1,COUNTIF(课表!$X$187:$X$343,B63))+IF(COUNTIF(课表!$Y$187:$Y$343,B63)&gt;=2,1,COUNTIF(课表!$Y$187:$Y$343,B63))+IF(COUNTIF(课表!$Z$187:$Z$343,B63)&gt;=2,1,COUNTIF(课表!$Z$187:$Z$343,B63)))*2</f>
        <v>0</v>
      </c>
      <c r="M63" s="32">
        <f>(IF(COUNTIF(课表!$AA$187:$AA$343,B63)&gt;=2,1,COUNTIF(课表!$AA$187:$AA$343,B63))+IF(COUNTIF(课表!$AB$187:$AB$343,B63)&gt;=2,1,COUNTIF(课表!$AB$187:$AB$343,B63))+IF(COUNTIF(课表!$AC$187:$AC$343,B63)&gt;=2,1,COUNTIF(课表!$AC$187:$AC$343,B63))+IF(COUNTIF(课表!$AD$187:$AD$343,B63)&gt;=2,1,COUNTIF(课表!$AD$187:$AD$343,B63)))*2</f>
        <v>0</v>
      </c>
      <c r="N63" s="32">
        <f t="shared" si="1"/>
        <v>8</v>
      </c>
    </row>
    <row r="64" ht="20.1" hidden="1" customHeight="1" spans="1:14">
      <c r="A64" s="32" t="str">
        <f>VLOOKUP(B64,教师基础数据!$B$1:$H$502,7,FALSE)</f>
        <v>2021102</v>
      </c>
      <c r="B64" s="33" t="s">
        <v>1602</v>
      </c>
      <c r="C64" s="32" t="str">
        <f>VLOOKUP(B64,教师基础数据!$B$1:$G4607,3,FALSE)</f>
        <v>信艺系</v>
      </c>
      <c r="D64" s="32" t="str">
        <f>VLOOKUP(B64,教师基础数据!$B$1:$G759,4,FALSE)</f>
        <v>兼职</v>
      </c>
      <c r="E64" s="32" t="str">
        <f>VLOOKUP(B64,教师基础数据!$B$1:$G4792,5,FALSE)</f>
        <v>计应教研室</v>
      </c>
      <c r="F64" s="32">
        <f t="shared" si="0"/>
        <v>2</v>
      </c>
      <c r="G64" s="32">
        <f>(IF(COUNTIF(课表!$C$187:$C$343,B64)&gt;=2,1,COUNTIF(课表!$C$187:$C$343,B64))+IF(COUNTIF(课表!$D$187:$D$343,B64)&gt;=2,1,COUNTIF(课表!D$187:$D$343,B64))+IF(COUNTIF(课表!$E$121:$E$343,B64)&gt;=2,1,COUNTIF(课表!$E$121:$E$343,B64))+IF(COUNTIF(课表!$F$187:$F$343,B64)&gt;=2,1,COUNTIF(课表!$F$187:$F$343,B64)))*2</f>
        <v>0</v>
      </c>
      <c r="H64" s="32">
        <f>(IF(COUNTIF(课表!$G$188:$G$343,B64)&gt;=2,1,COUNTIF(课表!$G$188:$G$343,B64))+IF(COUNTIF(课表!$H$188:$H$343,B64)&gt;=2,1,COUNTIF(课表!$H$188:$H$343,B64))+IF(COUNTIF(课表!$I$187:$I$343,B64)&gt;=2,1,COUNTIF(课表!$I$187:$I$343,B64))+IF(COUNTIF(课表!$J$187:$J$343,B64)&gt;=2,1,COUNTIF(课表!$J$187:$J$343,B64)))*2</f>
        <v>4</v>
      </c>
      <c r="I64" s="32">
        <f>(IF(COUNTIF(课表!$K$187:$K$343,B64)&gt;=2,1,COUNTIF(课表!$K$187:$K$343,B64))+IF(COUNTIF(课表!$L$187:$L$343,B64)&gt;=2,1,COUNTIF(课表!$L$187:$L$343,B64))+IF(COUNTIF(课表!$M$187:$M$343,B64)&gt;=2,1,COUNTIF(课表!$M$187:$M$343,B64))+IF(COUNTIF(课表!$N$187:$N$343,B64)&gt;=2,1,COUNTIF(课表!$N$187:$N$343,B64)))*2</f>
        <v>0</v>
      </c>
      <c r="J64" s="32">
        <f>(IF(COUNTIF(课表!$O$187:$O$343,B64)&gt;=2,1,COUNTIF(课表!$O$187:$O$343,B64))+IF(COUNTIF(课表!$P$187:$P$343,B64)&gt;=2,1,COUNTIF(课表!$P$187:$P$343,B64))+IF(COUNTIF(课表!$Q$187:$Q$343,B64)&gt;=2,1,COUNTIF(课表!$Q$187:$Q$343,B64))+IF(COUNTIF(课表!$R$187:$R$343,B64)&gt;=2,1,COUNTIF(课表!$R$187:$R$343,B64)))*2</f>
        <v>4</v>
      </c>
      <c r="K64" s="32">
        <f>(IF(COUNTIF(课表!$S$187:$S$343,B64)&gt;=2,1,COUNTIF(课表!$S$187:$S$343,B64))+IF(COUNTIF(课表!$T$187:$T$343,B64)&gt;=2,1,COUNTIF(课表!$T$187:$T$343,B64)))*2+(IF(COUNTIF(课表!$U$187:$U$343,B64)&gt;=2,1,COUNTIF(课表!$U$187:$U$343,B64))+IF(COUNTIF(课表!$V$187:$V$343,B64)&gt;=2,1,COUNTIF(课表!$V$187:$V$343,B64)))*2</f>
        <v>0</v>
      </c>
      <c r="L64" s="32">
        <f>(IF(COUNTIF(课表!$W$187:$W$343,B64)&gt;=2,1,COUNTIF(课表!$W$187:$W$343,B64))+IF(COUNTIF(课表!$X$187:$X$343,B64)&gt;=2,1,COUNTIF(课表!$X$187:$X$343,B64))+IF(COUNTIF(课表!$Y$187:$Y$343,B64)&gt;=2,1,COUNTIF(课表!$Y$187:$Y$343,B64))+IF(COUNTIF(课表!$Z$187:$Z$343,B64)&gt;=2,1,COUNTIF(课表!$Z$187:$Z$343,B64)))*2</f>
        <v>0</v>
      </c>
      <c r="M64" s="32">
        <f>(IF(COUNTIF(课表!$AA$187:$AA$343,B64)&gt;=2,1,COUNTIF(课表!$AA$187:$AA$343,B64))+IF(COUNTIF(课表!$AB$187:$AB$343,B64)&gt;=2,1,COUNTIF(课表!$AB$187:$AB$343,B64))+IF(COUNTIF(课表!$AC$187:$AC$343,B64)&gt;=2,1,COUNTIF(课表!$AC$187:$AC$343,B64))+IF(COUNTIF(课表!$AD$187:$AD$343,B64)&gt;=2,1,COUNTIF(课表!$AD$187:$AD$343,B64)))*2</f>
        <v>0</v>
      </c>
      <c r="N64" s="32">
        <f t="shared" si="1"/>
        <v>8</v>
      </c>
    </row>
    <row r="65" ht="20.1" hidden="1" customHeight="1" spans="1:14">
      <c r="A65" s="32" t="str">
        <f>VLOOKUP(B65,教师基础数据!$B$1:$H$502,7,FALSE)</f>
        <v>0000041</v>
      </c>
      <c r="B65" s="33" t="s">
        <v>1630</v>
      </c>
      <c r="C65" s="32" t="str">
        <f>VLOOKUP(B65,教师基础数据!$B$1:$G4608,3,FALSE)</f>
        <v>信艺系</v>
      </c>
      <c r="D65" s="32" t="str">
        <f>VLOOKUP(B65,教师基础数据!$B$1:$G760,4,FALSE)</f>
        <v>兼职</v>
      </c>
      <c r="E65" s="32" t="str">
        <f>VLOOKUP(B65,教师基础数据!$B$1:$G4793,5,FALSE)</f>
        <v>计应教研室</v>
      </c>
      <c r="F65" s="32">
        <f t="shared" si="0"/>
        <v>2</v>
      </c>
      <c r="G65" s="32">
        <f>(IF(COUNTIF(课表!$C$187:$C$343,B65)&gt;=2,1,COUNTIF(课表!$C$187:$C$343,B65))+IF(COUNTIF(课表!$D$187:$D$343,B65)&gt;=2,1,COUNTIF(课表!D$187:$D$343,B65))+IF(COUNTIF(课表!$E$121:$E$343,B65)&gt;=2,1,COUNTIF(课表!$E$121:$E$343,B65))+IF(COUNTIF(课表!$F$187:$F$343,B65)&gt;=2,1,COUNTIF(课表!$F$187:$F$343,B65)))*2</f>
        <v>0</v>
      </c>
      <c r="H65" s="32">
        <f>(IF(COUNTIF(课表!$G$188:$G$343,B65)&gt;=2,1,COUNTIF(课表!$G$188:$G$343,B65))+IF(COUNTIF(课表!$H$188:$H$343,B65)&gt;=2,1,COUNTIF(课表!$H$188:$H$343,B65))+IF(COUNTIF(课表!$I$187:$I$343,B65)&gt;=2,1,COUNTIF(课表!$I$187:$I$343,B65))+IF(COUNTIF(课表!$J$187:$J$343,B65)&gt;=2,1,COUNTIF(课表!$J$187:$J$343,B65)))*2</f>
        <v>4</v>
      </c>
      <c r="I65" s="32">
        <f>(IF(COUNTIF(课表!$K$187:$K$343,B65)&gt;=2,1,COUNTIF(课表!$K$187:$K$343,B65))+IF(COUNTIF(课表!$L$187:$L$343,B65)&gt;=2,1,COUNTIF(课表!$L$187:$L$343,B65))+IF(COUNTIF(课表!$M$187:$M$343,B65)&gt;=2,1,COUNTIF(课表!$M$187:$M$343,B65))+IF(COUNTIF(课表!$N$187:$N$343,B65)&gt;=2,1,COUNTIF(课表!$N$187:$N$343,B65)))*2</f>
        <v>4</v>
      </c>
      <c r="J65" s="32">
        <f>(IF(COUNTIF(课表!$O$187:$O$343,B65)&gt;=2,1,COUNTIF(课表!$O$187:$O$343,B65))+IF(COUNTIF(课表!$P$187:$P$343,B65)&gt;=2,1,COUNTIF(课表!$P$187:$P$343,B65))+IF(COUNTIF(课表!$Q$187:$Q$343,B65)&gt;=2,1,COUNTIF(课表!$Q$187:$Q$343,B65))+IF(COUNTIF(课表!$R$187:$R$343,B65)&gt;=2,1,COUNTIF(课表!$R$187:$R$343,B65)))*2</f>
        <v>0</v>
      </c>
      <c r="K65" s="32">
        <f>(IF(COUNTIF(课表!$S$187:$S$343,B65)&gt;=2,1,COUNTIF(课表!$S$187:$S$343,B65))+IF(COUNTIF(课表!$T$187:$T$343,B65)&gt;=2,1,COUNTIF(课表!$T$187:$T$343,B65)))*2+(IF(COUNTIF(课表!$U$187:$U$343,B65)&gt;=2,1,COUNTIF(课表!$U$187:$U$343,B65))+IF(COUNTIF(课表!$V$187:$V$343,B65)&gt;=2,1,COUNTIF(课表!$V$187:$V$343,B65)))*2</f>
        <v>0</v>
      </c>
      <c r="L65" s="32">
        <f>(IF(COUNTIF(课表!$W$187:$W$343,B65)&gt;=2,1,COUNTIF(课表!$W$187:$W$343,B65))+IF(COUNTIF(课表!$X$187:$X$343,B65)&gt;=2,1,COUNTIF(课表!$X$187:$X$343,B65))+IF(COUNTIF(课表!$Y$187:$Y$343,B65)&gt;=2,1,COUNTIF(课表!$Y$187:$Y$343,B65))+IF(COUNTIF(课表!$Z$187:$Z$343,B65)&gt;=2,1,COUNTIF(课表!$Z$187:$Z$343,B65)))*2</f>
        <v>0</v>
      </c>
      <c r="M65" s="32">
        <f>(IF(COUNTIF(课表!$AA$187:$AA$343,B65)&gt;=2,1,COUNTIF(课表!$AA$187:$AA$343,B65))+IF(COUNTIF(课表!$AB$187:$AB$343,B65)&gt;=2,1,COUNTIF(课表!$AB$187:$AB$343,B65))+IF(COUNTIF(课表!$AC$187:$AC$343,B65)&gt;=2,1,COUNTIF(课表!$AC$187:$AC$343,B65))+IF(COUNTIF(课表!$AD$187:$AD$343,B65)&gt;=2,1,COUNTIF(课表!$AD$187:$AD$343,B65)))*2</f>
        <v>0</v>
      </c>
      <c r="N65" s="32">
        <f t="shared" si="1"/>
        <v>8</v>
      </c>
    </row>
    <row r="66" ht="20.1" hidden="1" customHeight="1" spans="1:14">
      <c r="A66" s="32" t="str">
        <f>VLOOKUP(B66,教师基础数据!$B$1:$H$502,7,FALSE)</f>
        <v>0000047</v>
      </c>
      <c r="B66" s="33" t="s">
        <v>1633</v>
      </c>
      <c r="C66" s="32" t="str">
        <f>VLOOKUP(B66,教师基础数据!$B$1:$G4609,3,FALSE)</f>
        <v>信艺系</v>
      </c>
      <c r="D66" s="32" t="str">
        <f>VLOOKUP(B66,教师基础数据!$B$1:$G761,4,FALSE)</f>
        <v>兼职</v>
      </c>
      <c r="E66" s="32" t="str">
        <f>VLOOKUP(B66,教师基础数据!$B$1:$G4794,5,FALSE)</f>
        <v>计应教研室</v>
      </c>
      <c r="F66" s="32">
        <f t="shared" si="0"/>
        <v>2</v>
      </c>
      <c r="G66" s="32">
        <f>(IF(COUNTIF(课表!$C$187:$C$343,B66)&gt;=2,1,COUNTIF(课表!$C$187:$C$343,B66))+IF(COUNTIF(课表!$D$187:$D$343,B66)&gt;=2,1,COUNTIF(课表!D$187:$D$343,B66))+IF(COUNTIF(课表!$E$121:$E$343,B66)&gt;=2,1,COUNTIF(课表!$E$121:$E$343,B66))+IF(COUNTIF(课表!$F$187:$F$343,B66)&gt;=2,1,COUNTIF(课表!$F$187:$F$343,B66)))*2</f>
        <v>0</v>
      </c>
      <c r="H66" s="32">
        <f>(IF(COUNTIF(课表!$G$188:$G$343,B66)&gt;=2,1,COUNTIF(课表!$G$188:$G$343,B66))+IF(COUNTIF(课表!$H$188:$H$343,B66)&gt;=2,1,COUNTIF(课表!$H$188:$H$343,B66))+IF(COUNTIF(课表!$I$187:$I$343,B66)&gt;=2,1,COUNTIF(课表!$I$187:$I$343,B66))+IF(COUNTIF(课表!$J$187:$J$343,B66)&gt;=2,1,COUNTIF(课表!$J$187:$J$343,B66)))*2</f>
        <v>0</v>
      </c>
      <c r="I66" s="32">
        <f>(IF(COUNTIF(课表!$K$187:$K$343,B66)&gt;=2,1,COUNTIF(课表!$K$187:$K$343,B66))+IF(COUNTIF(课表!$L$187:$L$343,B66)&gt;=2,1,COUNTIF(课表!$L$187:$L$343,B66))+IF(COUNTIF(课表!$M$187:$M$343,B66)&gt;=2,1,COUNTIF(课表!$M$187:$M$343,B66))+IF(COUNTIF(课表!$N$187:$N$343,B66)&gt;=2,1,COUNTIF(课表!$N$187:$N$343,B66)))*2</f>
        <v>4</v>
      </c>
      <c r="J66" s="32">
        <f>(IF(COUNTIF(课表!$O$187:$O$343,B66)&gt;=2,1,COUNTIF(课表!$O$187:$O$343,B66))+IF(COUNTIF(课表!$P$187:$P$343,B66)&gt;=2,1,COUNTIF(课表!$P$187:$P$343,B66))+IF(COUNTIF(课表!$Q$187:$Q$343,B66)&gt;=2,1,COUNTIF(课表!$Q$187:$Q$343,B66))+IF(COUNTIF(课表!$R$187:$R$343,B66)&gt;=2,1,COUNTIF(课表!$R$187:$R$343,B66)))*2</f>
        <v>4</v>
      </c>
      <c r="K66" s="32">
        <f>(IF(COUNTIF(课表!$S$187:$S$343,B66)&gt;=2,1,COUNTIF(课表!$S$187:$S$343,B66))+IF(COUNTIF(课表!$T$187:$T$343,B66)&gt;=2,1,COUNTIF(课表!$T$187:$T$343,B66)))*2+(IF(COUNTIF(课表!$U$187:$U$343,B66)&gt;=2,1,COUNTIF(课表!$U$187:$U$343,B66))+IF(COUNTIF(课表!$V$187:$V$343,B66)&gt;=2,1,COUNTIF(课表!$V$187:$V$343,B66)))*2</f>
        <v>0</v>
      </c>
      <c r="L66" s="32">
        <f>(IF(COUNTIF(课表!$W$187:$W$343,B66)&gt;=2,1,COUNTIF(课表!$W$187:$W$343,B66))+IF(COUNTIF(课表!$X$187:$X$343,B66)&gt;=2,1,COUNTIF(课表!$X$187:$X$343,B66))+IF(COUNTIF(课表!$Y$187:$Y$343,B66)&gt;=2,1,COUNTIF(课表!$Y$187:$Y$343,B66))+IF(COUNTIF(课表!$Z$187:$Z$343,B66)&gt;=2,1,COUNTIF(课表!$Z$187:$Z$343,B66)))*2</f>
        <v>0</v>
      </c>
      <c r="M66" s="32">
        <f>(IF(COUNTIF(课表!$AA$187:$AA$343,B66)&gt;=2,1,COUNTIF(课表!$AA$187:$AA$343,B66))+IF(COUNTIF(课表!$AB$187:$AB$343,B66)&gt;=2,1,COUNTIF(课表!$AB$187:$AB$343,B66))+IF(COUNTIF(课表!$AC$187:$AC$343,B66)&gt;=2,1,COUNTIF(课表!$AC$187:$AC$343,B66))+IF(COUNTIF(课表!$AD$187:$AD$343,B66)&gt;=2,1,COUNTIF(课表!$AD$187:$AD$343,B66)))*2</f>
        <v>0</v>
      </c>
      <c r="N66" s="32">
        <f t="shared" si="1"/>
        <v>8</v>
      </c>
    </row>
    <row r="67" ht="20.1" customHeight="1" spans="1:14">
      <c r="A67" s="32" t="str">
        <f>VLOOKUP(B67,教师基础数据!$B$1:$H$502,7,FALSE)</f>
        <v>20150114</v>
      </c>
      <c r="B67" s="33" t="s">
        <v>1620</v>
      </c>
      <c r="C67" s="32" t="str">
        <f>VLOOKUP(B67,教师基础数据!$B$1:$G4610,3,FALSE)</f>
        <v>信艺系</v>
      </c>
      <c r="D67" s="32" t="str">
        <f>VLOOKUP(B67,教师基础数据!$B$1:$G762,4,FALSE)</f>
        <v>专职</v>
      </c>
      <c r="E67" s="32" t="str">
        <f>VLOOKUP(B67,教师基础数据!$B$1:$G4795,5,FALSE)</f>
        <v>室内教研室</v>
      </c>
      <c r="F67" s="32">
        <f t="shared" si="0"/>
        <v>2</v>
      </c>
      <c r="G67" s="32">
        <f>(IF(COUNTIF(课表!$C$187:$C$343,B67)&gt;=2,1,COUNTIF(课表!$C$187:$C$343,B67))+IF(COUNTIF(课表!$D$187:$D$343,B67)&gt;=2,1,COUNTIF(课表!D$187:$D$343,B67))+IF(COUNTIF(课表!$E$121:$E$343,B67)&gt;=2,1,COUNTIF(课表!$E$121:$E$343,B67))+IF(COUNTIF(课表!$F$187:$F$343,B67)&gt;=2,1,COUNTIF(课表!$F$187:$F$343,B67)))*2</f>
        <v>4</v>
      </c>
      <c r="H67" s="32">
        <f>(IF(COUNTIF(课表!$G$188:$G$343,B67)&gt;=2,1,COUNTIF(课表!$G$188:$G$343,B67))+IF(COUNTIF(课表!$H$188:$H$343,B67)&gt;=2,1,COUNTIF(课表!$H$188:$H$343,B67))+IF(COUNTIF(课表!$I$187:$I$343,B67)&gt;=2,1,COUNTIF(课表!$I$187:$I$343,B67))+IF(COUNTIF(课表!$J$187:$J$343,B67)&gt;=2,1,COUNTIF(课表!$J$187:$J$343,B67)))*2</f>
        <v>4</v>
      </c>
      <c r="I67" s="32">
        <f>(IF(COUNTIF(课表!$K$187:$K$343,B67)&gt;=2,1,COUNTIF(课表!$K$187:$K$343,B67))+IF(COUNTIF(课表!$L$187:$L$343,B67)&gt;=2,1,COUNTIF(课表!$L$187:$L$343,B67))+IF(COUNTIF(课表!$M$187:$M$343,B67)&gt;=2,1,COUNTIF(课表!$M$187:$M$343,B67))+IF(COUNTIF(课表!$N$187:$N$343,B67)&gt;=2,1,COUNTIF(课表!$N$187:$N$343,B67)))*2</f>
        <v>0</v>
      </c>
      <c r="J67" s="32">
        <f>(IF(COUNTIF(课表!$O$187:$O$343,B67)&gt;=2,1,COUNTIF(课表!$O$187:$O$343,B67))+IF(COUNTIF(课表!$P$187:$P$343,B67)&gt;=2,1,COUNTIF(课表!$P$187:$P$343,B67))+IF(COUNTIF(课表!$Q$187:$Q$343,B67)&gt;=2,1,COUNTIF(课表!$Q$187:$Q$343,B67))+IF(COUNTIF(课表!$R$187:$R$343,B67)&gt;=2,1,COUNTIF(课表!$R$187:$R$343,B67)))*2</f>
        <v>0</v>
      </c>
      <c r="K67" s="32">
        <f>(IF(COUNTIF(课表!$S$187:$S$343,B67)&gt;=2,1,COUNTIF(课表!$S$187:$S$343,B67))+IF(COUNTIF(课表!$T$187:$T$343,B67)&gt;=2,1,COUNTIF(课表!$T$187:$T$343,B67)))*2+(IF(COUNTIF(课表!$U$187:$U$343,B67)&gt;=2,1,COUNTIF(课表!$U$187:$U$343,B67))+IF(COUNTIF(课表!$V$187:$V$343,B67)&gt;=2,1,COUNTIF(课表!$V$187:$V$343,B67)))*2</f>
        <v>0</v>
      </c>
      <c r="L67" s="32">
        <f>(IF(COUNTIF(课表!$W$187:$W$343,B67)&gt;=2,1,COUNTIF(课表!$W$187:$W$343,B67))+IF(COUNTIF(课表!$X$187:$X$343,B67)&gt;=2,1,COUNTIF(课表!$X$187:$X$343,B67))+IF(COUNTIF(课表!$Y$187:$Y$343,B67)&gt;=2,1,COUNTIF(课表!$Y$187:$Y$343,B67))+IF(COUNTIF(课表!$Z$187:$Z$343,B67)&gt;=2,1,COUNTIF(课表!$Z$187:$Z$343,B67)))*2</f>
        <v>0</v>
      </c>
      <c r="M67" s="32">
        <f>(IF(COUNTIF(课表!$AA$187:$AA$343,B67)&gt;=2,1,COUNTIF(课表!$AA$187:$AA$343,B67))+IF(COUNTIF(课表!$AB$187:$AB$343,B67)&gt;=2,1,COUNTIF(课表!$AB$187:$AB$343,B67))+IF(COUNTIF(课表!$AC$187:$AC$343,B67)&gt;=2,1,COUNTIF(课表!$AC$187:$AC$343,B67))+IF(COUNTIF(课表!$AD$187:$AD$343,B67)&gt;=2,1,COUNTIF(课表!$AD$187:$AD$343,B67)))*2</f>
        <v>0</v>
      </c>
      <c r="N67" s="32">
        <f t="shared" si="1"/>
        <v>8</v>
      </c>
    </row>
    <row r="68" ht="20.1" hidden="1" customHeight="1" spans="1:14">
      <c r="A68" s="32" t="str">
        <f>VLOOKUP(B68,教师基础数据!$B$1:$H$502,7,FALSE)</f>
        <v>2021114</v>
      </c>
      <c r="B68" s="33" t="s">
        <v>1592</v>
      </c>
      <c r="C68" s="32" t="str">
        <f>VLOOKUP(B68,教师基础数据!$B$1:$G4611,3,FALSE)</f>
        <v>信艺系</v>
      </c>
      <c r="D68" s="32" t="str">
        <f>VLOOKUP(B68,教师基础数据!$B$1:$G763,4,FALSE)</f>
        <v>兼职</v>
      </c>
      <c r="E68" s="32" t="str">
        <f>VLOOKUP(B68,教师基础数据!$B$1:$G4796,5,FALSE)</f>
        <v>计应教研室</v>
      </c>
      <c r="F68" s="32">
        <f t="shared" ref="F68:F86" si="2">COUNTIF(G68:M68,"&lt;&gt;0")</f>
        <v>2</v>
      </c>
      <c r="G68" s="32">
        <f>(IF(COUNTIF(课表!$C$187:$C$343,B68)&gt;=2,1,COUNTIF(课表!$C$187:$C$343,B68))+IF(COUNTIF(课表!$D$187:$D$343,B68)&gt;=2,1,COUNTIF(课表!D$187:$D$343,B68))+IF(COUNTIF(课表!$E$121:$E$343,B68)&gt;=2,1,COUNTIF(课表!$E$121:$E$343,B68))+IF(COUNTIF(课表!$F$187:$F$343,B68)&gt;=2,1,COUNTIF(课表!$F$187:$F$343,B68)))*2</f>
        <v>0</v>
      </c>
      <c r="H68" s="32">
        <f>(IF(COUNTIF(课表!$G$188:$G$343,B68)&gt;=2,1,COUNTIF(课表!$G$188:$G$343,B68))+IF(COUNTIF(课表!$H$188:$H$343,B68)&gt;=2,1,COUNTIF(课表!$H$188:$H$343,B68))+IF(COUNTIF(课表!$I$187:$I$343,B68)&gt;=2,1,COUNTIF(课表!$I$187:$I$343,B68))+IF(COUNTIF(课表!$J$187:$J$343,B68)&gt;=2,1,COUNTIF(课表!$J$187:$J$343,B68)))*2</f>
        <v>4</v>
      </c>
      <c r="I68" s="32">
        <f>(IF(COUNTIF(课表!$K$187:$K$343,B68)&gt;=2,1,COUNTIF(课表!$K$187:$K$343,B68))+IF(COUNTIF(课表!$L$187:$L$343,B68)&gt;=2,1,COUNTIF(课表!$L$187:$L$343,B68))+IF(COUNTIF(课表!$M$187:$M$343,B68)&gt;=2,1,COUNTIF(课表!$M$187:$M$343,B68))+IF(COUNTIF(课表!$N$187:$N$343,B68)&gt;=2,1,COUNTIF(课表!$N$187:$N$343,B68)))*2</f>
        <v>0</v>
      </c>
      <c r="J68" s="32">
        <f>(IF(COUNTIF(课表!$O$187:$O$343,B68)&gt;=2,1,COUNTIF(课表!$O$187:$O$343,B68))+IF(COUNTIF(课表!$P$187:$P$343,B68)&gt;=2,1,COUNTIF(课表!$P$187:$P$343,B68))+IF(COUNTIF(课表!$Q$187:$Q$343,B68)&gt;=2,1,COUNTIF(课表!$Q$187:$Q$343,B68))+IF(COUNTIF(课表!$R$187:$R$343,B68)&gt;=2,1,COUNTIF(课表!$R$187:$R$343,B68)))*2</f>
        <v>4</v>
      </c>
      <c r="K68" s="32">
        <f>(IF(COUNTIF(课表!$S$187:$S$343,B68)&gt;=2,1,COUNTIF(课表!$S$187:$S$343,B68))+IF(COUNTIF(课表!$T$187:$T$343,B68)&gt;=2,1,COUNTIF(课表!$T$187:$T$343,B68)))*2+(IF(COUNTIF(课表!$U$187:$U$343,B68)&gt;=2,1,COUNTIF(课表!$U$187:$U$343,B68))+IF(COUNTIF(课表!$V$187:$V$343,B68)&gt;=2,1,COUNTIF(课表!$V$187:$V$343,B68)))*2</f>
        <v>0</v>
      </c>
      <c r="L68" s="32">
        <f>(IF(COUNTIF(课表!$W$187:$W$343,B68)&gt;=2,1,COUNTIF(课表!$W$187:$W$343,B68))+IF(COUNTIF(课表!$X$187:$X$343,B68)&gt;=2,1,COUNTIF(课表!$X$187:$X$343,B68))+IF(COUNTIF(课表!$Y$187:$Y$343,B68)&gt;=2,1,COUNTIF(课表!$Y$187:$Y$343,B68))+IF(COUNTIF(课表!$Z$187:$Z$343,B68)&gt;=2,1,COUNTIF(课表!$Z$187:$Z$343,B68)))*2</f>
        <v>0</v>
      </c>
      <c r="M68" s="32">
        <f>(IF(COUNTIF(课表!$AA$187:$AA$343,B68)&gt;=2,1,COUNTIF(课表!$AA$187:$AA$343,B68))+IF(COUNTIF(课表!$AB$187:$AB$343,B68)&gt;=2,1,COUNTIF(课表!$AB$187:$AB$343,B68))+IF(COUNTIF(课表!$AC$187:$AC$343,B68)&gt;=2,1,COUNTIF(课表!$AC$187:$AC$343,B68))+IF(COUNTIF(课表!$AD$187:$AD$343,B68)&gt;=2,1,COUNTIF(课表!$AD$187:$AD$343,B68)))*2</f>
        <v>0</v>
      </c>
      <c r="N68" s="32">
        <f t="shared" ref="N68:N86" si="3">SUM(G68:M68)</f>
        <v>8</v>
      </c>
    </row>
    <row r="69" ht="20.1" hidden="1" customHeight="1" spans="1:14">
      <c r="A69" s="32" t="str">
        <f>VLOOKUP(B69,教师基础数据!$B$1:$H$502,7,FALSE)</f>
        <v>0000066</v>
      </c>
      <c r="B69" s="33" t="s">
        <v>1617</v>
      </c>
      <c r="C69" s="32" t="str">
        <f>VLOOKUP(B69,教师基础数据!$B$1:$G4612,3,FALSE)</f>
        <v>信艺系</v>
      </c>
      <c r="D69" s="32" t="str">
        <f>VLOOKUP(B69,教师基础数据!$B$1:$G764,4,FALSE)</f>
        <v>兼职</v>
      </c>
      <c r="E69" s="32" t="str">
        <f>VLOOKUP(B69,教师基础数据!$B$1:$G4797,5,FALSE)</f>
        <v>数媒教研室</v>
      </c>
      <c r="F69" s="32">
        <f t="shared" si="2"/>
        <v>2</v>
      </c>
      <c r="G69" s="32">
        <f>(IF(COUNTIF(课表!$C$187:$C$343,B69)&gt;=2,1,COUNTIF(课表!$C$187:$C$343,B69))+IF(COUNTIF(课表!$D$187:$D$343,B69)&gt;=2,1,COUNTIF(课表!D$187:$D$343,B69))+IF(COUNTIF(课表!$E$121:$E$343,B69)&gt;=2,1,COUNTIF(课表!$E$121:$E$343,B69))+IF(COUNTIF(课表!$F$187:$F$343,B69)&gt;=2,1,COUNTIF(课表!$F$187:$F$343,B69)))*2</f>
        <v>0</v>
      </c>
      <c r="H69" s="32">
        <f>(IF(COUNTIF(课表!$G$188:$G$343,B69)&gt;=2,1,COUNTIF(课表!$G$188:$G$343,B69))+IF(COUNTIF(课表!$H$188:$H$343,B69)&gt;=2,1,COUNTIF(课表!$H$188:$H$343,B69))+IF(COUNTIF(课表!$I$187:$I$343,B69)&gt;=2,1,COUNTIF(课表!$I$187:$I$343,B69))+IF(COUNTIF(课表!$J$187:$J$343,B69)&gt;=2,1,COUNTIF(课表!$J$187:$J$343,B69)))*2</f>
        <v>4</v>
      </c>
      <c r="I69" s="32">
        <f>(IF(COUNTIF(课表!$K$187:$K$343,B69)&gt;=2,1,COUNTIF(课表!$K$187:$K$343,B69))+IF(COUNTIF(课表!$L$187:$L$343,B69)&gt;=2,1,COUNTIF(课表!$L$187:$L$343,B69))+IF(COUNTIF(课表!$M$187:$M$343,B69)&gt;=2,1,COUNTIF(课表!$M$187:$M$343,B69))+IF(COUNTIF(课表!$N$187:$N$343,B69)&gt;=2,1,COUNTIF(课表!$N$187:$N$343,B69)))*2</f>
        <v>0</v>
      </c>
      <c r="J69" s="32">
        <f>(IF(COUNTIF(课表!$O$187:$O$343,B69)&gt;=2,1,COUNTIF(课表!$O$187:$O$343,B69))+IF(COUNTIF(课表!$P$187:$P$343,B69)&gt;=2,1,COUNTIF(课表!$P$187:$P$343,B69))+IF(COUNTIF(课表!$Q$187:$Q$343,B69)&gt;=2,1,COUNTIF(课表!$Q$187:$Q$343,B69))+IF(COUNTIF(课表!$R$187:$R$343,B69)&gt;=2,1,COUNTIF(课表!$R$187:$R$343,B69)))*2</f>
        <v>4</v>
      </c>
      <c r="K69" s="32">
        <f>(IF(COUNTIF(课表!$S$187:$S$343,B69)&gt;=2,1,COUNTIF(课表!$S$187:$S$343,B69))+IF(COUNTIF(课表!$T$187:$T$343,B69)&gt;=2,1,COUNTIF(课表!$T$187:$T$343,B69)))*2+(IF(COUNTIF(课表!$U$187:$U$343,B69)&gt;=2,1,COUNTIF(课表!$U$187:$U$343,B69))+IF(COUNTIF(课表!$V$187:$V$343,B69)&gt;=2,1,COUNTIF(课表!$V$187:$V$343,B69)))*2</f>
        <v>0</v>
      </c>
      <c r="L69" s="32">
        <f>(IF(COUNTIF(课表!$W$187:$W$343,B69)&gt;=2,1,COUNTIF(课表!$W$187:$W$343,B69))+IF(COUNTIF(课表!$X$187:$X$343,B69)&gt;=2,1,COUNTIF(课表!$X$187:$X$343,B69))+IF(COUNTIF(课表!$Y$187:$Y$343,B69)&gt;=2,1,COUNTIF(课表!$Y$187:$Y$343,B69))+IF(COUNTIF(课表!$Z$187:$Z$343,B69)&gt;=2,1,COUNTIF(课表!$Z$187:$Z$343,B69)))*2</f>
        <v>0</v>
      </c>
      <c r="M69" s="32">
        <f>(IF(COUNTIF(课表!$AA$187:$AA$343,B69)&gt;=2,1,COUNTIF(课表!$AA$187:$AA$343,B69))+IF(COUNTIF(课表!$AB$187:$AB$343,B69)&gt;=2,1,COUNTIF(课表!$AB$187:$AB$343,B69))+IF(COUNTIF(课表!$AC$187:$AC$343,B69)&gt;=2,1,COUNTIF(课表!$AC$187:$AC$343,B69))+IF(COUNTIF(课表!$AD$187:$AD$343,B69)&gt;=2,1,COUNTIF(课表!$AD$187:$AD$343,B69)))*2</f>
        <v>0</v>
      </c>
      <c r="N69" s="32">
        <f t="shared" si="3"/>
        <v>8</v>
      </c>
    </row>
    <row r="70" ht="20.1" hidden="1" customHeight="1" spans="1:14">
      <c r="A70" s="32" t="str">
        <f>VLOOKUP(B70,教师基础数据!$B$1:$H$502,7,FALSE)</f>
        <v>2017043</v>
      </c>
      <c r="B70" s="33" t="s">
        <v>1603</v>
      </c>
      <c r="C70" s="32" t="str">
        <f>VLOOKUP(B70,教师基础数据!$B$1:$G4613,3,FALSE)</f>
        <v>信艺系</v>
      </c>
      <c r="D70" s="32" t="str">
        <f>VLOOKUP(B70,教师基础数据!$B$1:$G765,4,FALSE)</f>
        <v>专职</v>
      </c>
      <c r="E70" s="32" t="str">
        <f>VLOOKUP(B70,教师基础数据!$B$1:$G4798,5,FALSE)</f>
        <v>计应教研室</v>
      </c>
      <c r="F70" s="32">
        <f t="shared" si="2"/>
        <v>2</v>
      </c>
      <c r="G70" s="32">
        <f>(IF(COUNTIF(课表!$C$187:$C$343,B70)&gt;=2,1,COUNTIF(课表!$C$187:$C$343,B70))+IF(COUNTIF(课表!$D$187:$D$343,B70)&gt;=2,1,COUNTIF(课表!D$187:$D$343,B70))+IF(COUNTIF(课表!$E$121:$E$343,B70)&gt;=2,1,COUNTIF(课表!$E$121:$E$343,B70))+IF(COUNTIF(课表!$F$187:$F$343,B70)&gt;=2,1,COUNTIF(课表!$F$187:$F$343,B70)))*2</f>
        <v>0</v>
      </c>
      <c r="H70" s="32">
        <f>(IF(COUNTIF(课表!$G$188:$G$343,B70)&gt;=2,1,COUNTIF(课表!$G$188:$G$343,B70))+IF(COUNTIF(课表!$H$188:$H$343,B70)&gt;=2,1,COUNTIF(课表!$H$188:$H$343,B70))+IF(COUNTIF(课表!$I$187:$I$343,B70)&gt;=2,1,COUNTIF(课表!$I$187:$I$343,B70))+IF(COUNTIF(课表!$J$187:$J$343,B70)&gt;=2,1,COUNTIF(课表!$J$187:$J$343,B70)))*2</f>
        <v>4</v>
      </c>
      <c r="I70" s="32">
        <f>(IF(COUNTIF(课表!$K$187:$K$343,B70)&gt;=2,1,COUNTIF(课表!$K$187:$K$343,B70))+IF(COUNTIF(课表!$L$187:$L$343,B70)&gt;=2,1,COUNTIF(课表!$L$187:$L$343,B70))+IF(COUNTIF(课表!$M$187:$M$343,B70)&gt;=2,1,COUNTIF(课表!$M$187:$M$343,B70))+IF(COUNTIF(课表!$N$187:$N$343,B70)&gt;=2,1,COUNTIF(课表!$N$187:$N$343,B70)))*2</f>
        <v>0</v>
      </c>
      <c r="J70" s="32">
        <f>(IF(COUNTIF(课表!$O$187:$O$343,B70)&gt;=2,1,COUNTIF(课表!$O$187:$O$343,B70))+IF(COUNTIF(课表!$P$187:$P$343,B70)&gt;=2,1,COUNTIF(课表!$P$187:$P$343,B70))+IF(COUNTIF(课表!$Q$187:$Q$343,B70)&gt;=2,1,COUNTIF(课表!$Q$187:$Q$343,B70))+IF(COUNTIF(课表!$R$187:$R$343,B70)&gt;=2,1,COUNTIF(课表!$R$187:$R$343,B70)))*2</f>
        <v>4</v>
      </c>
      <c r="K70" s="32">
        <f>(IF(COUNTIF(课表!$S$187:$S$343,B70)&gt;=2,1,COUNTIF(课表!$S$187:$S$343,B70))+IF(COUNTIF(课表!$T$187:$T$343,B70)&gt;=2,1,COUNTIF(课表!$T$187:$T$343,B70)))*2+(IF(COUNTIF(课表!$U$187:$U$343,B70)&gt;=2,1,COUNTIF(课表!$U$187:$U$343,B70))+IF(COUNTIF(课表!$V$187:$V$343,B70)&gt;=2,1,COUNTIF(课表!$V$187:$V$343,B70)))*2</f>
        <v>0</v>
      </c>
      <c r="L70" s="32">
        <f>(IF(COUNTIF(课表!$W$187:$W$343,B70)&gt;=2,1,COUNTIF(课表!$W$187:$W$343,B70))+IF(COUNTIF(课表!$X$187:$X$343,B70)&gt;=2,1,COUNTIF(课表!$X$187:$X$343,B70))+IF(COUNTIF(课表!$Y$187:$Y$343,B70)&gt;=2,1,COUNTIF(课表!$Y$187:$Y$343,B70))+IF(COUNTIF(课表!$Z$187:$Z$343,B70)&gt;=2,1,COUNTIF(课表!$Z$187:$Z$343,B70)))*2</f>
        <v>0</v>
      </c>
      <c r="M70" s="32">
        <f>(IF(COUNTIF(课表!$AA$187:$AA$343,B70)&gt;=2,1,COUNTIF(课表!$AA$187:$AA$343,B70))+IF(COUNTIF(课表!$AB$187:$AB$343,B70)&gt;=2,1,COUNTIF(课表!$AB$187:$AB$343,B70))+IF(COUNTIF(课表!$AC$187:$AC$343,B70)&gt;=2,1,COUNTIF(课表!$AC$187:$AC$343,B70))+IF(COUNTIF(课表!$AD$187:$AD$343,B70)&gt;=2,1,COUNTIF(课表!$AD$187:$AD$343,B70)))*2</f>
        <v>0</v>
      </c>
      <c r="N70" s="32">
        <f t="shared" si="3"/>
        <v>8</v>
      </c>
    </row>
    <row r="71" ht="20.1" hidden="1" customHeight="1" spans="1:14">
      <c r="A71" s="32" t="str">
        <f>VLOOKUP(B71,教师基础数据!$B$1:$H$502,7,FALSE)</f>
        <v>0000139</v>
      </c>
      <c r="B71" s="33" t="s">
        <v>1215</v>
      </c>
      <c r="C71" s="32" t="str">
        <f>VLOOKUP(B71,教师基础数据!$B$1:$G4614,3,FALSE)</f>
        <v>环生系</v>
      </c>
      <c r="D71" s="32" t="str">
        <f>VLOOKUP(B71,教师基础数据!$B$1:$G766,4,FALSE)</f>
        <v>专职</v>
      </c>
      <c r="E71" s="32" t="str">
        <f>VLOOKUP(B71,教师基础数据!$B$1:$G4799,5,FALSE)</f>
        <v>园林教研室</v>
      </c>
      <c r="F71" s="32">
        <f t="shared" si="2"/>
        <v>2</v>
      </c>
      <c r="G71" s="32">
        <f>(IF(COUNTIF(课表!$C$187:$C$343,B71)&gt;=2,1,COUNTIF(课表!$C$187:$C$343,B71))+IF(COUNTIF(课表!$D$187:$D$343,B71)&gt;=2,1,COUNTIF(课表!D$187:$D$343,B71))+IF(COUNTIF(课表!$E$121:$E$343,B71)&gt;=2,1,COUNTIF(课表!$E$121:$E$343,B71))+IF(COUNTIF(课表!$F$187:$F$343,B71)&gt;=2,1,COUNTIF(课表!$F$187:$F$343,B71)))*2</f>
        <v>4</v>
      </c>
      <c r="H71" s="32">
        <f>(IF(COUNTIF(课表!$G$188:$G$343,B71)&gt;=2,1,COUNTIF(课表!$G$188:$G$343,B71))+IF(COUNTIF(课表!$H$188:$H$343,B71)&gt;=2,1,COUNTIF(课表!$H$188:$H$343,B71))+IF(COUNTIF(课表!$I$187:$I$343,B71)&gt;=2,1,COUNTIF(课表!$I$187:$I$343,B71))+IF(COUNTIF(课表!$J$187:$J$343,B71)&gt;=2,1,COUNTIF(课表!$J$187:$J$343,B71)))*2</f>
        <v>0</v>
      </c>
      <c r="I71" s="32">
        <f>(IF(COUNTIF(课表!$K$187:$K$343,B71)&gt;=2,1,COUNTIF(课表!$K$187:$K$343,B71))+IF(COUNTIF(课表!$L$187:$L$343,B71)&gt;=2,1,COUNTIF(课表!$L$187:$L$343,B71))+IF(COUNTIF(课表!$M$187:$M$343,B71)&gt;=2,1,COUNTIF(课表!$M$187:$M$343,B71))+IF(COUNTIF(课表!$N$187:$N$343,B71)&gt;=2,1,COUNTIF(课表!$N$187:$N$343,B71)))*2</f>
        <v>4</v>
      </c>
      <c r="J71" s="32">
        <f>(IF(COUNTIF(课表!$O$187:$O$343,B71)&gt;=2,1,COUNTIF(课表!$O$187:$O$343,B71))+IF(COUNTIF(课表!$P$187:$P$343,B71)&gt;=2,1,COUNTIF(课表!$P$187:$P$343,B71))+IF(COUNTIF(课表!$Q$187:$Q$343,B71)&gt;=2,1,COUNTIF(课表!$Q$187:$Q$343,B71))+IF(COUNTIF(课表!$R$187:$R$343,B71)&gt;=2,1,COUNTIF(课表!$R$187:$R$343,B71)))*2</f>
        <v>0</v>
      </c>
      <c r="K71" s="32">
        <f>(IF(COUNTIF(课表!$S$187:$S$343,B71)&gt;=2,1,COUNTIF(课表!$S$187:$S$343,B71))+IF(COUNTIF(课表!$T$187:$T$343,B71)&gt;=2,1,COUNTIF(课表!$T$187:$T$343,B71)))*2+(IF(COUNTIF(课表!$U$187:$U$343,B71)&gt;=2,1,COUNTIF(课表!$U$187:$U$343,B71))+IF(COUNTIF(课表!$V$187:$V$343,B71)&gt;=2,1,COUNTIF(课表!$V$187:$V$343,B71)))*2</f>
        <v>0</v>
      </c>
      <c r="L71" s="32">
        <f>(IF(COUNTIF(课表!$W$187:$W$343,B71)&gt;=2,1,COUNTIF(课表!$W$187:$W$343,B71))+IF(COUNTIF(课表!$X$187:$X$343,B71)&gt;=2,1,COUNTIF(课表!$X$187:$X$343,B71))+IF(COUNTIF(课表!$Y$187:$Y$343,B71)&gt;=2,1,COUNTIF(课表!$Y$187:$Y$343,B71))+IF(COUNTIF(课表!$Z$187:$Z$343,B71)&gt;=2,1,COUNTIF(课表!$Z$187:$Z$343,B71)))*2</f>
        <v>0</v>
      </c>
      <c r="M71" s="32">
        <f>(IF(COUNTIF(课表!$AA$187:$AA$343,B71)&gt;=2,1,COUNTIF(课表!$AA$187:$AA$343,B71))+IF(COUNTIF(课表!$AB$187:$AB$343,B71)&gt;=2,1,COUNTIF(课表!$AB$187:$AB$343,B71))+IF(COUNTIF(课表!$AC$187:$AC$343,B71)&gt;=2,1,COUNTIF(课表!$AC$187:$AC$343,B71))+IF(COUNTIF(课表!$AD$187:$AD$343,B71)&gt;=2,1,COUNTIF(课表!$AD$187:$AD$343,B71)))*2</f>
        <v>0</v>
      </c>
      <c r="N71" s="32">
        <f t="shared" si="3"/>
        <v>8</v>
      </c>
    </row>
    <row r="72" ht="20.1" hidden="1" customHeight="1" spans="1:14">
      <c r="A72" s="32" t="str">
        <f>VLOOKUP(B72,教师基础数据!$B$1:$H$502,7,FALSE)</f>
        <v>0000400</v>
      </c>
      <c r="B72" s="33" t="s">
        <v>1367</v>
      </c>
      <c r="C72" s="32" t="str">
        <f>VLOOKUP(B72,教师基础数据!$B$1:$G4615,3,FALSE)</f>
        <v>环生系</v>
      </c>
      <c r="D72" s="32" t="str">
        <f>VLOOKUP(B72,教师基础数据!$B$1:$G767,4,FALSE)</f>
        <v>兼职</v>
      </c>
      <c r="E72" s="32" t="str">
        <f>VLOOKUP(B72,教师基础数据!$B$1:$G4800,5,FALSE)</f>
        <v>种植教研室</v>
      </c>
      <c r="F72" s="32">
        <f t="shared" si="2"/>
        <v>3</v>
      </c>
      <c r="G72" s="32">
        <f>(IF(COUNTIF(课表!$C$187:$C$343,B72)&gt;=2,1,COUNTIF(课表!$C$187:$C$343,B72))+IF(COUNTIF(课表!$D$187:$D$343,B72)&gt;=2,1,COUNTIF(课表!D$187:$D$343,B72))+IF(COUNTIF(课表!$E$121:$E$343,B72)&gt;=2,1,COUNTIF(课表!$E$121:$E$343,B72))+IF(COUNTIF(课表!$F$187:$F$343,B72)&gt;=2,1,COUNTIF(课表!$F$187:$F$343,B72)))*2</f>
        <v>0</v>
      </c>
      <c r="H72" s="32">
        <f>(IF(COUNTIF(课表!$G$188:$G$343,B72)&gt;=2,1,COUNTIF(课表!$G$188:$G$343,B72))+IF(COUNTIF(课表!$H$188:$H$343,B72)&gt;=2,1,COUNTIF(课表!$H$188:$H$343,B72))+IF(COUNTIF(课表!$I$187:$I$343,B72)&gt;=2,1,COUNTIF(课表!$I$187:$I$343,B72))+IF(COUNTIF(课表!$J$187:$J$343,B72)&gt;=2,1,COUNTIF(课表!$J$187:$J$343,B72)))*2</f>
        <v>2</v>
      </c>
      <c r="I72" s="32">
        <f>(IF(COUNTIF(课表!$K$187:$K$343,B72)&gt;=2,1,COUNTIF(课表!$K$187:$K$343,B72))+IF(COUNTIF(课表!$L$187:$L$343,B72)&gt;=2,1,COUNTIF(课表!$L$187:$L$343,B72))+IF(COUNTIF(课表!$M$187:$M$343,B72)&gt;=2,1,COUNTIF(课表!$M$187:$M$343,B72))+IF(COUNTIF(课表!$N$187:$N$343,B72)&gt;=2,1,COUNTIF(课表!$N$187:$N$343,B72)))*2</f>
        <v>2</v>
      </c>
      <c r="J72" s="32">
        <f>(IF(COUNTIF(课表!$O$187:$O$343,B72)&gt;=2,1,COUNTIF(课表!$O$187:$O$343,B72))+IF(COUNTIF(课表!$P$187:$P$343,B72)&gt;=2,1,COUNTIF(课表!$P$187:$P$343,B72))+IF(COUNTIF(课表!$Q$187:$Q$343,B72)&gt;=2,1,COUNTIF(课表!$Q$187:$Q$343,B72))+IF(COUNTIF(课表!$R$187:$R$343,B72)&gt;=2,1,COUNTIF(课表!$R$187:$R$343,B72)))*2</f>
        <v>4</v>
      </c>
      <c r="K72" s="32">
        <f>(IF(COUNTIF(课表!$S$187:$S$343,B72)&gt;=2,1,COUNTIF(课表!$S$187:$S$343,B72))+IF(COUNTIF(课表!$T$187:$T$343,B72)&gt;=2,1,COUNTIF(课表!$T$187:$T$343,B72)))*2+(IF(COUNTIF(课表!$U$187:$U$343,B72)&gt;=2,1,COUNTIF(课表!$U$187:$U$343,B72))+IF(COUNTIF(课表!$V$187:$V$343,B72)&gt;=2,1,COUNTIF(课表!$V$187:$V$343,B72)))*2</f>
        <v>0</v>
      </c>
      <c r="L72" s="32">
        <f>(IF(COUNTIF(课表!$W$187:$W$343,B72)&gt;=2,1,COUNTIF(课表!$W$187:$W$343,B72))+IF(COUNTIF(课表!$X$187:$X$343,B72)&gt;=2,1,COUNTIF(课表!$X$187:$X$343,B72))+IF(COUNTIF(课表!$Y$187:$Y$343,B72)&gt;=2,1,COUNTIF(课表!$Y$187:$Y$343,B72))+IF(COUNTIF(课表!$Z$187:$Z$343,B72)&gt;=2,1,COUNTIF(课表!$Z$187:$Z$343,B72)))*2</f>
        <v>0</v>
      </c>
      <c r="M72" s="32">
        <f>(IF(COUNTIF(课表!$AA$187:$AA$343,B72)&gt;=2,1,COUNTIF(课表!$AA$187:$AA$343,B72))+IF(COUNTIF(课表!$AB$187:$AB$343,B72)&gt;=2,1,COUNTIF(课表!$AB$187:$AB$343,B72))+IF(COUNTIF(课表!$AC$187:$AC$343,B72)&gt;=2,1,COUNTIF(课表!$AC$187:$AC$343,B72))+IF(COUNTIF(课表!$AD$187:$AD$343,B72)&gt;=2,1,COUNTIF(课表!$AD$187:$AD$343,B72)))*2</f>
        <v>0</v>
      </c>
      <c r="N72" s="32">
        <f t="shared" si="3"/>
        <v>8</v>
      </c>
    </row>
    <row r="73" ht="20.1" hidden="1" customHeight="1" spans="1:14">
      <c r="A73" s="32" t="str">
        <f>VLOOKUP(B73,教师基础数据!$B$1:$H$502,7,FALSE)</f>
        <v>2021118</v>
      </c>
      <c r="B73" s="33" t="s">
        <v>1251</v>
      </c>
      <c r="C73" s="32" t="str">
        <f>VLOOKUP(B73,教师基础数据!$B$1:$G4616,3,FALSE)</f>
        <v>环生系</v>
      </c>
      <c r="D73" s="32" t="str">
        <f>VLOOKUP(B73,教师基础数据!$B$1:$G768,4,FALSE)</f>
        <v>专职</v>
      </c>
      <c r="E73" s="32" t="str">
        <f>VLOOKUP(B73,教师基础数据!$B$1:$G4801,5,FALSE)</f>
        <v>园林教研室</v>
      </c>
      <c r="F73" s="32">
        <f t="shared" si="2"/>
        <v>2</v>
      </c>
      <c r="G73" s="32">
        <f>(IF(COUNTIF(课表!$C$187:$C$343,B73)&gt;=2,1,COUNTIF(课表!$C$187:$C$343,B73))+IF(COUNTIF(课表!$D$187:$D$343,B73)&gt;=2,1,COUNTIF(课表!D$187:$D$343,B73))+IF(COUNTIF(课表!$E$121:$E$343,B73)&gt;=2,1,COUNTIF(课表!$E$121:$E$343,B73))+IF(COUNTIF(课表!$F$187:$F$343,B73)&gt;=2,1,COUNTIF(课表!$F$187:$F$343,B73)))*2</f>
        <v>0</v>
      </c>
      <c r="H73" s="32">
        <f>(IF(COUNTIF(课表!$G$188:$G$343,B73)&gt;=2,1,COUNTIF(课表!$G$188:$G$343,B73))+IF(COUNTIF(课表!$H$188:$H$343,B73)&gt;=2,1,COUNTIF(课表!$H$188:$H$343,B73))+IF(COUNTIF(课表!$I$187:$I$343,B73)&gt;=2,1,COUNTIF(课表!$I$187:$I$343,B73))+IF(COUNTIF(课表!$J$187:$J$343,B73)&gt;=2,1,COUNTIF(课表!$J$187:$J$343,B73)))*2</f>
        <v>4</v>
      </c>
      <c r="I73" s="32">
        <f>(IF(COUNTIF(课表!$K$187:$K$343,B73)&gt;=2,1,COUNTIF(课表!$K$187:$K$343,B73))+IF(COUNTIF(课表!$L$187:$L$343,B73)&gt;=2,1,COUNTIF(课表!$L$187:$L$343,B73))+IF(COUNTIF(课表!$M$187:$M$343,B73)&gt;=2,1,COUNTIF(课表!$M$187:$M$343,B73))+IF(COUNTIF(课表!$N$187:$N$343,B73)&gt;=2,1,COUNTIF(课表!$N$187:$N$343,B73)))*2</f>
        <v>0</v>
      </c>
      <c r="J73" s="32">
        <f>(IF(COUNTIF(课表!$O$187:$O$343,B73)&gt;=2,1,COUNTIF(课表!$O$187:$O$343,B73))+IF(COUNTIF(课表!$P$187:$P$343,B73)&gt;=2,1,COUNTIF(课表!$P$187:$P$343,B73))+IF(COUNTIF(课表!$Q$187:$Q$343,B73)&gt;=2,1,COUNTIF(课表!$Q$187:$Q$343,B73))+IF(COUNTIF(课表!$R$187:$R$343,B73)&gt;=2,1,COUNTIF(课表!$R$187:$R$343,B73)))*2</f>
        <v>0</v>
      </c>
      <c r="K73" s="32">
        <f>(IF(COUNTIF(课表!$S$187:$S$343,B73)&gt;=2,1,COUNTIF(课表!$S$187:$S$343,B73))+IF(COUNTIF(课表!$T$187:$T$343,B73)&gt;=2,1,COUNTIF(课表!$T$187:$T$343,B73)))*2+(IF(COUNTIF(课表!$U$187:$U$343,B73)&gt;=2,1,COUNTIF(课表!$U$187:$U$343,B73))+IF(COUNTIF(课表!$V$187:$V$343,B73)&gt;=2,1,COUNTIF(课表!$V$187:$V$343,B73)))*2</f>
        <v>4</v>
      </c>
      <c r="L73" s="32">
        <f>(IF(COUNTIF(课表!$W$187:$W$343,B73)&gt;=2,1,COUNTIF(课表!$W$187:$W$343,B73))+IF(COUNTIF(课表!$X$187:$X$343,B73)&gt;=2,1,COUNTIF(课表!$X$187:$X$343,B73))+IF(COUNTIF(课表!$Y$187:$Y$343,B73)&gt;=2,1,COUNTIF(课表!$Y$187:$Y$343,B73))+IF(COUNTIF(课表!$Z$187:$Z$343,B73)&gt;=2,1,COUNTIF(课表!$Z$187:$Z$343,B73)))*2</f>
        <v>0</v>
      </c>
      <c r="M73" s="32">
        <f>(IF(COUNTIF(课表!$AA$187:$AA$343,B73)&gt;=2,1,COUNTIF(课表!$AA$187:$AA$343,B73))+IF(COUNTIF(课表!$AB$187:$AB$343,B73)&gt;=2,1,COUNTIF(课表!$AB$187:$AB$343,B73))+IF(COUNTIF(课表!$AC$187:$AC$343,B73)&gt;=2,1,COUNTIF(课表!$AC$187:$AC$343,B73))+IF(COUNTIF(课表!$AD$187:$AD$343,B73)&gt;=2,1,COUNTIF(课表!$AD$187:$AD$343,B73)))*2</f>
        <v>0</v>
      </c>
      <c r="N73" s="32">
        <f t="shared" si="3"/>
        <v>8</v>
      </c>
    </row>
    <row r="74" ht="20.1" hidden="1" customHeight="1" spans="1:14">
      <c r="A74" s="32">
        <f>VLOOKUP(B74,教师基础数据!$B$1:$H$502,7,FALSE)</f>
        <v>2018011</v>
      </c>
      <c r="B74" s="33" t="s">
        <v>1245</v>
      </c>
      <c r="C74" s="32" t="str">
        <f>VLOOKUP(B74,教师基础数据!$B$1:$G4617,3,FALSE)</f>
        <v>环生系</v>
      </c>
      <c r="D74" s="32" t="str">
        <f>VLOOKUP(B74,教师基础数据!$B$1:$G769,4,FALSE)</f>
        <v>兼职</v>
      </c>
      <c r="E74" s="32" t="str">
        <f>VLOOKUP(B74,教师基础数据!$B$1:$G4802,5,FALSE)</f>
        <v>种植教研室</v>
      </c>
      <c r="F74" s="32">
        <f t="shared" si="2"/>
        <v>3</v>
      </c>
      <c r="G74" s="32">
        <f>(IF(COUNTIF(课表!$C$187:$C$343,B74)&gt;=2,1,COUNTIF(课表!$C$187:$C$343,B74))+IF(COUNTIF(课表!$D$187:$D$343,B74)&gt;=2,1,COUNTIF(课表!D$187:$D$343,B74))+IF(COUNTIF(课表!$E$121:$E$343,B74)&gt;=2,1,COUNTIF(课表!$E$121:$E$343,B74))+IF(COUNTIF(课表!$F$187:$F$343,B74)&gt;=2,1,COUNTIF(课表!$F$187:$F$343,B74)))*2</f>
        <v>4</v>
      </c>
      <c r="H74" s="32">
        <f>(IF(COUNTIF(课表!$G$188:$G$343,B74)&gt;=2,1,COUNTIF(课表!$G$188:$G$343,B74))+IF(COUNTIF(课表!$H$188:$H$343,B74)&gt;=2,1,COUNTIF(课表!$H$188:$H$343,B74))+IF(COUNTIF(课表!$I$187:$I$343,B74)&gt;=2,1,COUNTIF(课表!$I$187:$I$343,B74))+IF(COUNTIF(课表!$J$187:$J$343,B74)&gt;=2,1,COUNTIF(课表!$J$187:$J$343,B74)))*2</f>
        <v>2</v>
      </c>
      <c r="I74" s="32">
        <f>(IF(COUNTIF(课表!$K$187:$K$343,B74)&gt;=2,1,COUNTIF(课表!$K$187:$K$343,B74))+IF(COUNTIF(课表!$L$187:$L$343,B74)&gt;=2,1,COUNTIF(课表!$L$187:$L$343,B74))+IF(COUNTIF(课表!$M$187:$M$343,B74)&gt;=2,1,COUNTIF(课表!$M$187:$M$343,B74))+IF(COUNTIF(课表!$N$187:$N$343,B74)&gt;=2,1,COUNTIF(课表!$N$187:$N$343,B74)))*2</f>
        <v>6</v>
      </c>
      <c r="J74" s="32">
        <f>(IF(COUNTIF(课表!$O$187:$O$343,B74)&gt;=2,1,COUNTIF(课表!$O$187:$O$343,B74))+IF(COUNTIF(课表!$P$187:$P$343,B74)&gt;=2,1,COUNTIF(课表!$P$187:$P$343,B74))+IF(COUNTIF(课表!$Q$187:$Q$343,B74)&gt;=2,1,COUNTIF(课表!$Q$187:$Q$343,B74))+IF(COUNTIF(课表!$R$187:$R$343,B74)&gt;=2,1,COUNTIF(课表!$R$187:$R$343,B74)))*2</f>
        <v>0</v>
      </c>
      <c r="K74" s="32">
        <f>(IF(COUNTIF(课表!$S$187:$S$343,B74)&gt;=2,1,COUNTIF(课表!$S$187:$S$343,B74))+IF(COUNTIF(课表!$T$187:$T$343,B74)&gt;=2,1,COUNTIF(课表!$T$187:$T$343,B74)))*2+(IF(COUNTIF(课表!$U$187:$U$343,B74)&gt;=2,1,COUNTIF(课表!$U$187:$U$343,B74))+IF(COUNTIF(课表!$V$187:$V$343,B74)&gt;=2,1,COUNTIF(课表!$V$187:$V$343,B74)))*2</f>
        <v>0</v>
      </c>
      <c r="L74" s="32">
        <f>(IF(COUNTIF(课表!$W$187:$W$343,B74)&gt;=2,1,COUNTIF(课表!$W$187:$W$343,B74))+IF(COUNTIF(课表!$X$187:$X$343,B74)&gt;=2,1,COUNTIF(课表!$X$187:$X$343,B74))+IF(COUNTIF(课表!$Y$187:$Y$343,B74)&gt;=2,1,COUNTIF(课表!$Y$187:$Y$343,B74))+IF(COUNTIF(课表!$Z$187:$Z$343,B74)&gt;=2,1,COUNTIF(课表!$Z$187:$Z$343,B74)))*2</f>
        <v>0</v>
      </c>
      <c r="M74" s="32">
        <f>(IF(COUNTIF(课表!$AA$187:$AA$343,B74)&gt;=2,1,COUNTIF(课表!$AA$187:$AA$343,B74))+IF(COUNTIF(课表!$AB$187:$AB$343,B74)&gt;=2,1,COUNTIF(课表!$AB$187:$AB$343,B74))+IF(COUNTIF(课表!$AC$187:$AC$343,B74)&gt;=2,1,COUNTIF(课表!$AC$187:$AC$343,B74))+IF(COUNTIF(课表!$AD$187:$AD$343,B74)&gt;=2,1,COUNTIF(课表!$AD$187:$AD$343,B74)))*2</f>
        <v>0</v>
      </c>
      <c r="N74" s="32">
        <f t="shared" si="3"/>
        <v>12</v>
      </c>
    </row>
    <row r="75" ht="20.1" hidden="1" customHeight="1" spans="1:14">
      <c r="A75" s="32" t="str">
        <f>VLOOKUP(B75,教师基础数据!$B$1:$H$502,7,FALSE)</f>
        <v>0000470</v>
      </c>
      <c r="B75" s="33" t="s">
        <v>1419</v>
      </c>
      <c r="C75" s="32" t="str">
        <f>VLOOKUP(B75,教师基础数据!$B$1:$G4618,3,FALSE)</f>
        <v>环生系</v>
      </c>
      <c r="D75" s="32" t="str">
        <f>VLOOKUP(B75,教师基础数据!$B$1:$G770,4,FALSE)</f>
        <v>专职</v>
      </c>
      <c r="E75" s="32" t="str">
        <f>VLOOKUP(B75,教师基础数据!$B$1:$G4803,5,FALSE)</f>
        <v>园林教研室</v>
      </c>
      <c r="F75" s="32">
        <f t="shared" si="2"/>
        <v>2</v>
      </c>
      <c r="G75" s="32">
        <f>(IF(COUNTIF(课表!$C$187:$C$343,B75)&gt;=2,1,COUNTIF(课表!$C$187:$C$343,B75))+IF(COUNTIF(课表!$D$187:$D$343,B75)&gt;=2,1,COUNTIF(课表!D$187:$D$343,B75))+IF(COUNTIF(课表!$E$121:$E$343,B75)&gt;=2,1,COUNTIF(课表!$E$121:$E$343,B75))+IF(COUNTIF(课表!$F$187:$F$343,B75)&gt;=2,1,COUNTIF(课表!$F$187:$F$343,B75)))*2</f>
        <v>4</v>
      </c>
      <c r="H75" s="32">
        <f>(IF(COUNTIF(课表!$G$188:$G$343,B75)&gt;=2,1,COUNTIF(课表!$G$188:$G$343,B75))+IF(COUNTIF(课表!$H$188:$H$343,B75)&gt;=2,1,COUNTIF(课表!$H$188:$H$343,B75))+IF(COUNTIF(课表!$I$187:$I$343,B75)&gt;=2,1,COUNTIF(课表!$I$187:$I$343,B75))+IF(COUNTIF(课表!$J$187:$J$343,B75)&gt;=2,1,COUNTIF(课表!$J$187:$J$343,B75)))*2</f>
        <v>4</v>
      </c>
      <c r="I75" s="32">
        <f>(IF(COUNTIF(课表!$K$187:$K$343,B75)&gt;=2,1,COUNTIF(课表!$K$187:$K$343,B75))+IF(COUNTIF(课表!$L$187:$L$343,B75)&gt;=2,1,COUNTIF(课表!$L$187:$L$343,B75))+IF(COUNTIF(课表!$M$187:$M$343,B75)&gt;=2,1,COUNTIF(课表!$M$187:$M$343,B75))+IF(COUNTIF(课表!$N$187:$N$343,B75)&gt;=2,1,COUNTIF(课表!$N$187:$N$343,B75)))*2</f>
        <v>0</v>
      </c>
      <c r="J75" s="32">
        <f>(IF(COUNTIF(课表!$O$187:$O$343,B75)&gt;=2,1,COUNTIF(课表!$O$187:$O$343,B75))+IF(COUNTIF(课表!$P$187:$P$343,B75)&gt;=2,1,COUNTIF(课表!$P$187:$P$343,B75))+IF(COUNTIF(课表!$Q$187:$Q$343,B75)&gt;=2,1,COUNTIF(课表!$Q$187:$Q$343,B75))+IF(COUNTIF(课表!$R$187:$R$343,B75)&gt;=2,1,COUNTIF(课表!$R$187:$R$343,B75)))*2</f>
        <v>0</v>
      </c>
      <c r="K75" s="32">
        <f>(IF(COUNTIF(课表!$S$187:$S$343,B75)&gt;=2,1,COUNTIF(课表!$S$187:$S$343,B75))+IF(COUNTIF(课表!$T$187:$T$343,B75)&gt;=2,1,COUNTIF(课表!$T$187:$T$343,B75)))*2+(IF(COUNTIF(课表!$U$187:$U$343,B75)&gt;=2,1,COUNTIF(课表!$U$187:$U$343,B75))+IF(COUNTIF(课表!$V$187:$V$343,B75)&gt;=2,1,COUNTIF(课表!$V$187:$V$343,B75)))*2</f>
        <v>0</v>
      </c>
      <c r="L75" s="32">
        <f>(IF(COUNTIF(课表!$W$187:$W$343,B75)&gt;=2,1,COUNTIF(课表!$W$187:$W$343,B75))+IF(COUNTIF(课表!$X$187:$X$343,B75)&gt;=2,1,COUNTIF(课表!$X$187:$X$343,B75))+IF(COUNTIF(课表!$Y$187:$Y$343,B75)&gt;=2,1,COUNTIF(课表!$Y$187:$Y$343,B75))+IF(COUNTIF(课表!$Z$187:$Z$343,B75)&gt;=2,1,COUNTIF(课表!$Z$187:$Z$343,B75)))*2</f>
        <v>0</v>
      </c>
      <c r="M75" s="32">
        <f>(IF(COUNTIF(课表!$AA$187:$AA$343,B75)&gt;=2,1,COUNTIF(课表!$AA$187:$AA$343,B75))+IF(COUNTIF(课表!$AB$187:$AB$343,B75)&gt;=2,1,COUNTIF(课表!$AB$187:$AB$343,B75))+IF(COUNTIF(课表!$AC$187:$AC$343,B75)&gt;=2,1,COUNTIF(课表!$AC$187:$AC$343,B75))+IF(COUNTIF(课表!$AD$187:$AD$343,B75)&gt;=2,1,COUNTIF(课表!$AD$187:$AD$343,B75)))*2</f>
        <v>0</v>
      </c>
      <c r="N75" s="32">
        <f t="shared" si="3"/>
        <v>8</v>
      </c>
    </row>
    <row r="76" ht="20.1" hidden="1" customHeight="1" spans="1:14">
      <c r="A76" s="32" t="str">
        <f>VLOOKUP(B76,教师基础数据!$B$1:$H$502,7,FALSE)</f>
        <v>2018039</v>
      </c>
      <c r="B76" s="33" t="s">
        <v>1538</v>
      </c>
      <c r="C76" s="32" t="str">
        <f>VLOOKUP(B76,教师基础数据!$B$1:$G4619,3,FALSE)</f>
        <v>环生系</v>
      </c>
      <c r="D76" s="32" t="str">
        <f>VLOOKUP(B76,教师基础数据!$B$1:$G771,4,FALSE)</f>
        <v>兼职</v>
      </c>
      <c r="E76" s="32" t="str">
        <f>VLOOKUP(B76,教师基础数据!$B$1:$G4804,5,FALSE)</f>
        <v>园林教研室</v>
      </c>
      <c r="F76" s="32">
        <f t="shared" si="2"/>
        <v>2</v>
      </c>
      <c r="G76" s="32">
        <f>(IF(COUNTIF(课表!$C$187:$C$343,B76)&gt;=2,1,COUNTIF(课表!$C$187:$C$343,B76))+IF(COUNTIF(课表!$D$187:$D$343,B76)&gt;=2,1,COUNTIF(课表!D$187:$D$343,B76))+IF(COUNTIF(课表!$E$121:$E$343,B76)&gt;=2,1,COUNTIF(课表!$E$121:$E$343,B76))+IF(COUNTIF(课表!$F$187:$F$343,B76)&gt;=2,1,COUNTIF(课表!$F$187:$F$343,B76)))*2</f>
        <v>0</v>
      </c>
      <c r="H76" s="32">
        <f>(IF(COUNTIF(课表!$G$188:$G$343,B76)&gt;=2,1,COUNTIF(课表!$G$188:$G$343,B76))+IF(COUNTIF(课表!$H$188:$H$343,B76)&gt;=2,1,COUNTIF(课表!$H$188:$H$343,B76))+IF(COUNTIF(课表!$I$187:$I$343,B76)&gt;=2,1,COUNTIF(课表!$I$187:$I$343,B76))+IF(COUNTIF(课表!$J$187:$J$343,B76)&gt;=2,1,COUNTIF(课表!$J$187:$J$343,B76)))*2</f>
        <v>4</v>
      </c>
      <c r="I76" s="32">
        <f>(IF(COUNTIF(课表!$K$187:$K$343,B76)&gt;=2,1,COUNTIF(课表!$K$187:$K$343,B76))+IF(COUNTIF(课表!$L$187:$L$343,B76)&gt;=2,1,COUNTIF(课表!$L$187:$L$343,B76))+IF(COUNTIF(课表!$M$187:$M$343,B76)&gt;=2,1,COUNTIF(课表!$M$187:$M$343,B76))+IF(COUNTIF(课表!$N$187:$N$343,B76)&gt;=2,1,COUNTIF(课表!$N$187:$N$343,B76)))*2</f>
        <v>0</v>
      </c>
      <c r="J76" s="32">
        <f>(IF(COUNTIF(课表!$O$187:$O$343,B76)&gt;=2,1,COUNTIF(课表!$O$187:$O$343,B76))+IF(COUNTIF(课表!$P$187:$P$343,B76)&gt;=2,1,COUNTIF(课表!$P$187:$P$343,B76))+IF(COUNTIF(课表!$Q$187:$Q$343,B76)&gt;=2,1,COUNTIF(课表!$Q$187:$Q$343,B76))+IF(COUNTIF(课表!$R$187:$R$343,B76)&gt;=2,1,COUNTIF(课表!$R$187:$R$343,B76)))*2</f>
        <v>4</v>
      </c>
      <c r="K76" s="32">
        <f>(IF(COUNTIF(课表!$S$187:$S$343,B76)&gt;=2,1,COUNTIF(课表!$S$187:$S$343,B76))+IF(COUNTIF(课表!$T$187:$T$343,B76)&gt;=2,1,COUNTIF(课表!$T$187:$T$343,B76)))*2+(IF(COUNTIF(课表!$U$187:$U$343,B76)&gt;=2,1,COUNTIF(课表!$U$187:$U$343,B76))+IF(COUNTIF(课表!$V$187:$V$343,B76)&gt;=2,1,COUNTIF(课表!$V$187:$V$343,B76)))*2</f>
        <v>0</v>
      </c>
      <c r="L76" s="32">
        <f>(IF(COUNTIF(课表!$W$187:$W$343,B76)&gt;=2,1,COUNTIF(课表!$W$187:$W$343,B76))+IF(COUNTIF(课表!$X$187:$X$343,B76)&gt;=2,1,COUNTIF(课表!$X$187:$X$343,B76))+IF(COUNTIF(课表!$Y$187:$Y$343,B76)&gt;=2,1,COUNTIF(课表!$Y$187:$Y$343,B76))+IF(COUNTIF(课表!$Z$187:$Z$343,B76)&gt;=2,1,COUNTIF(课表!$Z$187:$Z$343,B76)))*2</f>
        <v>0</v>
      </c>
      <c r="M76" s="32">
        <f>(IF(COUNTIF(课表!$AA$187:$AA$343,B76)&gt;=2,1,COUNTIF(课表!$AA$187:$AA$343,B76))+IF(COUNTIF(课表!$AB$187:$AB$343,B76)&gt;=2,1,COUNTIF(课表!$AB$187:$AB$343,B76))+IF(COUNTIF(课表!$AC$187:$AC$343,B76)&gt;=2,1,COUNTIF(课表!$AC$187:$AC$343,B76))+IF(COUNTIF(课表!$AD$187:$AD$343,B76)&gt;=2,1,COUNTIF(课表!$AD$187:$AD$343,B76)))*2</f>
        <v>0</v>
      </c>
      <c r="N76" s="32">
        <f t="shared" si="3"/>
        <v>8</v>
      </c>
    </row>
    <row r="77" ht="20.1" hidden="1" customHeight="1" spans="1:14">
      <c r="A77" s="32" t="str">
        <f>VLOOKUP(B77,教师基础数据!$B$1:$H$502,7,FALSE)</f>
        <v>2014057</v>
      </c>
      <c r="B77" s="33" t="s">
        <v>1539</v>
      </c>
      <c r="C77" s="32" t="str">
        <f>VLOOKUP(B77,教师基础数据!$B$1:$G4620,3,FALSE)</f>
        <v>环生系</v>
      </c>
      <c r="D77" s="32" t="str">
        <f>VLOOKUP(B77,教师基础数据!$B$1:$G772,4,FALSE)</f>
        <v>专职</v>
      </c>
      <c r="E77" s="32" t="str">
        <f>VLOOKUP(B77,教师基础数据!$B$1:$G4805,5,FALSE)</f>
        <v>园林教研室</v>
      </c>
      <c r="F77" s="32">
        <f t="shared" si="2"/>
        <v>2</v>
      </c>
      <c r="G77" s="32">
        <f>(IF(COUNTIF(课表!$C$187:$C$343,B77)&gt;=2,1,COUNTIF(课表!$C$187:$C$343,B77))+IF(COUNTIF(课表!$D$187:$D$343,B77)&gt;=2,1,COUNTIF(课表!D$187:$D$343,B77))+IF(COUNTIF(课表!$E$121:$E$343,B77)&gt;=2,1,COUNTIF(课表!$E$121:$E$343,B77))+IF(COUNTIF(课表!$F$187:$F$343,B77)&gt;=2,1,COUNTIF(课表!$F$187:$F$343,B77)))*2</f>
        <v>4</v>
      </c>
      <c r="H77" s="32">
        <f>(IF(COUNTIF(课表!$G$188:$G$343,B77)&gt;=2,1,COUNTIF(课表!$G$188:$G$343,B77))+IF(COUNTIF(课表!$H$188:$H$343,B77)&gt;=2,1,COUNTIF(课表!$H$188:$H$343,B77))+IF(COUNTIF(课表!$I$187:$I$343,B77)&gt;=2,1,COUNTIF(课表!$I$187:$I$343,B77))+IF(COUNTIF(课表!$J$187:$J$343,B77)&gt;=2,1,COUNTIF(课表!$J$187:$J$343,B77)))*2</f>
        <v>0</v>
      </c>
      <c r="I77" s="32">
        <f>(IF(COUNTIF(课表!$K$187:$K$343,B77)&gt;=2,1,COUNTIF(课表!$K$187:$K$343,B77))+IF(COUNTIF(课表!$L$187:$L$343,B77)&gt;=2,1,COUNTIF(课表!$L$187:$L$343,B77))+IF(COUNTIF(课表!$M$187:$M$343,B77)&gt;=2,1,COUNTIF(课表!$M$187:$M$343,B77))+IF(COUNTIF(课表!$N$187:$N$343,B77)&gt;=2,1,COUNTIF(课表!$N$187:$N$343,B77)))*2</f>
        <v>0</v>
      </c>
      <c r="J77" s="32">
        <f>(IF(COUNTIF(课表!$O$187:$O$343,B77)&gt;=2,1,COUNTIF(课表!$O$187:$O$343,B77))+IF(COUNTIF(课表!$P$187:$P$343,B77)&gt;=2,1,COUNTIF(课表!$P$187:$P$343,B77))+IF(COUNTIF(课表!$Q$187:$Q$343,B77)&gt;=2,1,COUNTIF(课表!$Q$187:$Q$343,B77))+IF(COUNTIF(课表!$R$187:$R$343,B77)&gt;=2,1,COUNTIF(课表!$R$187:$R$343,B77)))*2</f>
        <v>4</v>
      </c>
      <c r="K77" s="32">
        <f>(IF(COUNTIF(课表!$S$187:$S$343,B77)&gt;=2,1,COUNTIF(课表!$S$187:$S$343,B77))+IF(COUNTIF(课表!$T$187:$T$343,B77)&gt;=2,1,COUNTIF(课表!$T$187:$T$343,B77)))*2+(IF(COUNTIF(课表!$U$187:$U$343,B77)&gt;=2,1,COUNTIF(课表!$U$187:$U$343,B77))+IF(COUNTIF(课表!$V$187:$V$343,B77)&gt;=2,1,COUNTIF(课表!$V$187:$V$343,B77)))*2</f>
        <v>0</v>
      </c>
      <c r="L77" s="32">
        <f>(IF(COUNTIF(课表!$W$187:$W$343,B77)&gt;=2,1,COUNTIF(课表!$W$187:$W$343,B77))+IF(COUNTIF(课表!$X$187:$X$343,B77)&gt;=2,1,COUNTIF(课表!$X$187:$X$343,B77))+IF(COUNTIF(课表!$Y$187:$Y$343,B77)&gt;=2,1,COUNTIF(课表!$Y$187:$Y$343,B77))+IF(COUNTIF(课表!$Z$187:$Z$343,B77)&gt;=2,1,COUNTIF(课表!$Z$187:$Z$343,B77)))*2</f>
        <v>0</v>
      </c>
      <c r="M77" s="32">
        <f>(IF(COUNTIF(课表!$AA$187:$AA$343,B77)&gt;=2,1,COUNTIF(课表!$AA$187:$AA$343,B77))+IF(COUNTIF(课表!$AB$187:$AB$343,B77)&gt;=2,1,COUNTIF(课表!$AB$187:$AB$343,B77))+IF(COUNTIF(课表!$AC$187:$AC$343,B77)&gt;=2,1,COUNTIF(课表!$AC$187:$AC$343,B77))+IF(COUNTIF(课表!$AD$187:$AD$343,B77)&gt;=2,1,COUNTIF(课表!$AD$187:$AD$343,B77)))*2</f>
        <v>0</v>
      </c>
      <c r="N77" s="32">
        <f t="shared" si="3"/>
        <v>8</v>
      </c>
    </row>
    <row r="78" ht="20.1" hidden="1" customHeight="1" spans="1:14">
      <c r="A78" s="199" t="str">
        <f>VLOOKUP(B78,教师基础数据!$B$1:$H$502,7,FALSE)</f>
        <v>0000109</v>
      </c>
      <c r="B78" s="33" t="s">
        <v>1385</v>
      </c>
      <c r="C78" s="32" t="str">
        <f>VLOOKUP(B78,教师基础数据!$B$1:$G4621,3,FALSE)</f>
        <v>机械系</v>
      </c>
      <c r="D78" s="32" t="str">
        <f>VLOOKUP(B78,教师基础数据!$B$1:$G773,4,FALSE)</f>
        <v>兼职</v>
      </c>
      <c r="E78" s="32" t="str">
        <f>VLOOKUP(B78,教师基础数据!$B$1:$G4806,5,FALSE)</f>
        <v>机械设计与制造教研室</v>
      </c>
      <c r="F78" s="32">
        <f t="shared" si="2"/>
        <v>2</v>
      </c>
      <c r="G78" s="32">
        <f>(IF(COUNTIF(课表!$C$187:$C$343,B78)&gt;=2,1,COUNTIF(课表!$C$187:$C$343,B78))+IF(COUNTIF(课表!$D$187:$D$343,B78)&gt;=2,1,COUNTIF(课表!D$187:$D$343,B78))+IF(COUNTIF(课表!$E$121:$E$343,B78)&gt;=2,1,COUNTIF(课表!$E$121:$E$343,B78))+IF(COUNTIF(课表!$F$187:$F$343,B78)&gt;=2,1,COUNTIF(课表!$F$187:$F$343,B78)))*2</f>
        <v>0</v>
      </c>
      <c r="H78" s="32">
        <f>(IF(COUNTIF(课表!$G$188:$G$343,B78)&gt;=2,1,COUNTIF(课表!$G$188:$G$343,B78))+IF(COUNTIF(课表!$H$188:$H$343,B78)&gt;=2,1,COUNTIF(课表!$H$188:$H$343,B78))+IF(COUNTIF(课表!$I$187:$I$343,B78)&gt;=2,1,COUNTIF(课表!$I$187:$I$343,B78))+IF(COUNTIF(课表!$J$187:$J$343,B78)&gt;=2,1,COUNTIF(课表!$J$187:$J$343,B78)))*2</f>
        <v>0</v>
      </c>
      <c r="I78" s="32">
        <f>(IF(COUNTIF(课表!$K$187:$K$343,B78)&gt;=2,1,COUNTIF(课表!$K$187:$K$343,B78))+IF(COUNTIF(课表!$L$187:$L$343,B78)&gt;=2,1,COUNTIF(课表!$L$187:$L$343,B78))+IF(COUNTIF(课表!$M$187:$M$343,B78)&gt;=2,1,COUNTIF(课表!$M$187:$M$343,B78))+IF(COUNTIF(课表!$N$187:$N$343,B78)&gt;=2,1,COUNTIF(课表!$N$187:$N$343,B78)))*2</f>
        <v>4</v>
      </c>
      <c r="J78" s="32">
        <f>(IF(COUNTIF(课表!$O$187:$O$343,B78)&gt;=2,1,COUNTIF(课表!$O$187:$O$343,B78))+IF(COUNTIF(课表!$P$187:$P$343,B78)&gt;=2,1,COUNTIF(课表!$P$187:$P$343,B78))+IF(COUNTIF(课表!$Q$187:$Q$343,B78)&gt;=2,1,COUNTIF(课表!$Q$187:$Q$343,B78))+IF(COUNTIF(课表!$R$187:$R$343,B78)&gt;=2,1,COUNTIF(课表!$R$187:$R$343,B78)))*2</f>
        <v>4</v>
      </c>
      <c r="K78" s="32">
        <f>(IF(COUNTIF(课表!$S$187:$S$343,B78)&gt;=2,1,COUNTIF(课表!$S$187:$S$343,B78))+IF(COUNTIF(课表!$T$187:$T$343,B78)&gt;=2,1,COUNTIF(课表!$T$187:$T$343,B78)))*2+(IF(COUNTIF(课表!$U$187:$U$343,B78)&gt;=2,1,COUNTIF(课表!$U$187:$U$343,B78))+IF(COUNTIF(课表!$V$187:$V$343,B78)&gt;=2,1,COUNTIF(课表!$V$187:$V$343,B78)))*2</f>
        <v>0</v>
      </c>
      <c r="L78" s="32">
        <f>(IF(COUNTIF(课表!$W$187:$W$343,B78)&gt;=2,1,COUNTIF(课表!$W$187:$W$343,B78))+IF(COUNTIF(课表!$X$187:$X$343,B78)&gt;=2,1,COUNTIF(课表!$X$187:$X$343,B78))+IF(COUNTIF(课表!$Y$187:$Y$343,B78)&gt;=2,1,COUNTIF(课表!$Y$187:$Y$343,B78))+IF(COUNTIF(课表!$Z$187:$Z$343,B78)&gt;=2,1,COUNTIF(课表!$Z$187:$Z$343,B78)))*2</f>
        <v>0</v>
      </c>
      <c r="M78" s="32">
        <f>(IF(COUNTIF(课表!$AA$187:$AA$343,B78)&gt;=2,1,COUNTIF(课表!$AA$187:$AA$343,B78))+IF(COUNTIF(课表!$AB$187:$AB$343,B78)&gt;=2,1,COUNTIF(课表!$AB$187:$AB$343,B78))+IF(COUNTIF(课表!$AC$187:$AC$343,B78)&gt;=2,1,COUNTIF(课表!$AC$187:$AC$343,B78))+IF(COUNTIF(课表!$AD$187:$AD$343,B78)&gt;=2,1,COUNTIF(课表!$AD$187:$AD$343,B78)))*2</f>
        <v>0</v>
      </c>
      <c r="N78" s="32">
        <f t="shared" si="3"/>
        <v>8</v>
      </c>
    </row>
    <row r="79" ht="20.1" hidden="1" customHeight="1" spans="1:14">
      <c r="A79" s="32" t="str">
        <f>VLOOKUP(B79,教师基础数据!$B$1:$H$502,7,FALSE)</f>
        <v>0000092</v>
      </c>
      <c r="B79" s="33" t="s">
        <v>1353</v>
      </c>
      <c r="C79" s="32" t="str">
        <f>VLOOKUP(B79,教师基础数据!$B$1:$G4622,3,FALSE)</f>
        <v>机械系</v>
      </c>
      <c r="D79" s="32" t="str">
        <f>VLOOKUP(B79,教师基础数据!$B$1:$G774,4,FALSE)</f>
        <v>专职</v>
      </c>
      <c r="E79" s="32" t="str">
        <f>VLOOKUP(B79,教师基础数据!$B$1:$G4807,5,FALSE)</f>
        <v>汽车运用与维修教研室</v>
      </c>
      <c r="F79" s="32">
        <f t="shared" si="2"/>
        <v>2</v>
      </c>
      <c r="G79" s="32">
        <f>(IF(COUNTIF(课表!$C$187:$C$343,B79)&gt;=2,1,COUNTIF(课表!$C$187:$C$343,B79))+IF(COUNTIF(课表!$D$187:$D$343,B79)&gt;=2,1,COUNTIF(课表!D$187:$D$343,B79))+IF(COUNTIF(课表!$E$121:$E$343,B79)&gt;=2,1,COUNTIF(课表!$E$121:$E$343,B79))+IF(COUNTIF(课表!$F$187:$F$343,B79)&gt;=2,1,COUNTIF(课表!$F$187:$F$343,B79)))*2</f>
        <v>0</v>
      </c>
      <c r="H79" s="32">
        <f>(IF(COUNTIF(课表!$G$188:$G$343,B79)&gt;=2,1,COUNTIF(课表!$G$188:$G$343,B79))+IF(COUNTIF(课表!$H$188:$H$343,B79)&gt;=2,1,COUNTIF(课表!$H$188:$H$343,B79))+IF(COUNTIF(课表!$I$187:$I$343,B79)&gt;=2,1,COUNTIF(课表!$I$187:$I$343,B79))+IF(COUNTIF(课表!$J$187:$J$343,B79)&gt;=2,1,COUNTIF(课表!$J$187:$J$343,B79)))*2</f>
        <v>0</v>
      </c>
      <c r="I79" s="32">
        <f>(IF(COUNTIF(课表!$K$187:$K$343,B79)&gt;=2,1,COUNTIF(课表!$K$187:$K$343,B79))+IF(COUNTIF(课表!$L$187:$L$343,B79)&gt;=2,1,COUNTIF(课表!$L$187:$L$343,B79))+IF(COUNTIF(课表!$M$187:$M$343,B79)&gt;=2,1,COUNTIF(课表!$M$187:$M$343,B79))+IF(COUNTIF(课表!$N$187:$N$343,B79)&gt;=2,1,COUNTIF(课表!$N$187:$N$343,B79)))*2</f>
        <v>0</v>
      </c>
      <c r="J79" s="32">
        <f>(IF(COUNTIF(课表!$O$187:$O$343,B79)&gt;=2,1,COUNTIF(课表!$O$187:$O$343,B79))+IF(COUNTIF(课表!$P$187:$P$343,B79)&gt;=2,1,COUNTIF(课表!$P$187:$P$343,B79))+IF(COUNTIF(课表!$Q$187:$Q$343,B79)&gt;=2,1,COUNTIF(课表!$Q$187:$Q$343,B79))+IF(COUNTIF(课表!$R$187:$R$343,B79)&gt;=2,1,COUNTIF(课表!$R$187:$R$343,B79)))*2</f>
        <v>4</v>
      </c>
      <c r="K79" s="32">
        <f>(IF(COUNTIF(课表!$S$187:$S$343,B79)&gt;=2,1,COUNTIF(课表!$S$187:$S$343,B79))+IF(COUNTIF(课表!$T$187:$T$343,B79)&gt;=2,1,COUNTIF(课表!$T$187:$T$343,B79)))*2+(IF(COUNTIF(课表!$U$187:$U$343,B79)&gt;=2,1,COUNTIF(课表!$U$187:$U$343,B79))+IF(COUNTIF(课表!$V$187:$V$343,B79)&gt;=2,1,COUNTIF(课表!$V$187:$V$343,B79)))*2</f>
        <v>4</v>
      </c>
      <c r="L79" s="32">
        <f>(IF(COUNTIF(课表!$W$187:$W$343,B79)&gt;=2,1,COUNTIF(课表!$W$187:$W$343,B79))+IF(COUNTIF(课表!$X$187:$X$343,B79)&gt;=2,1,COUNTIF(课表!$X$187:$X$343,B79))+IF(COUNTIF(课表!$Y$187:$Y$343,B79)&gt;=2,1,COUNTIF(课表!$Y$187:$Y$343,B79))+IF(COUNTIF(课表!$Z$187:$Z$343,B79)&gt;=2,1,COUNTIF(课表!$Z$187:$Z$343,B79)))*2</f>
        <v>0</v>
      </c>
      <c r="M79" s="32">
        <f>(IF(COUNTIF(课表!$AA$187:$AA$343,B79)&gt;=2,1,COUNTIF(课表!$AA$187:$AA$343,B79))+IF(COUNTIF(课表!$AB$187:$AB$343,B79)&gt;=2,1,COUNTIF(课表!$AB$187:$AB$343,B79))+IF(COUNTIF(课表!$AC$187:$AC$343,B79)&gt;=2,1,COUNTIF(课表!$AC$187:$AC$343,B79))+IF(COUNTIF(课表!$AD$187:$AD$343,B79)&gt;=2,1,COUNTIF(课表!$AD$187:$AD$343,B79)))*2</f>
        <v>0</v>
      </c>
      <c r="N79" s="32">
        <f t="shared" si="3"/>
        <v>8</v>
      </c>
    </row>
    <row r="80" ht="20.1" hidden="1" customHeight="1" spans="1:14">
      <c r="A80" s="32" t="str">
        <f>VLOOKUP(B80,教师基础数据!$B$1:$H$502,7,FALSE)</f>
        <v>0000090</v>
      </c>
      <c r="B80" s="33" t="s">
        <v>1344</v>
      </c>
      <c r="C80" s="32" t="str">
        <f>VLOOKUP(B80,教师基础数据!$B$1:$G4623,3,FALSE)</f>
        <v>机械系</v>
      </c>
      <c r="D80" s="32" t="str">
        <f>VLOOKUP(B80,教师基础数据!$B$1:$G775,4,FALSE)</f>
        <v>兼职</v>
      </c>
      <c r="E80" s="32" t="str">
        <f>VLOOKUP(B80,教师基础数据!$B$1:$G4808,5,FALSE)</f>
        <v>汽车营销与服务教研室</v>
      </c>
      <c r="F80" s="32">
        <f t="shared" si="2"/>
        <v>3</v>
      </c>
      <c r="G80" s="32">
        <f>(IF(COUNTIF(课表!$C$187:$C$343,B80)&gt;=2,1,COUNTIF(课表!$C$187:$C$343,B80))+IF(COUNTIF(课表!$D$187:$D$343,B80)&gt;=2,1,COUNTIF(课表!D$187:$D$343,B80))+IF(COUNTIF(课表!$E$121:$E$343,B80)&gt;=2,1,COUNTIF(课表!$E$121:$E$343,B80))+IF(COUNTIF(课表!$F$187:$F$343,B80)&gt;=2,1,COUNTIF(课表!$F$187:$F$343,B80)))*2</f>
        <v>4</v>
      </c>
      <c r="H80" s="32">
        <f>(IF(COUNTIF(课表!$G$188:$G$343,B80)&gt;=2,1,COUNTIF(课表!$G$188:$G$343,B80))+IF(COUNTIF(课表!$H$188:$H$343,B80)&gt;=2,1,COUNTIF(课表!$H$188:$H$343,B80))+IF(COUNTIF(课表!$I$187:$I$343,B80)&gt;=2,1,COUNTIF(课表!$I$187:$I$343,B80))+IF(COUNTIF(课表!$J$187:$J$343,B80)&gt;=2,1,COUNTIF(课表!$J$187:$J$343,B80)))*2</f>
        <v>0</v>
      </c>
      <c r="I80" s="32">
        <f>(IF(COUNTIF(课表!$K$187:$K$343,B80)&gt;=2,1,COUNTIF(课表!$K$187:$K$343,B80))+IF(COUNTIF(课表!$L$187:$L$343,B80)&gt;=2,1,COUNTIF(课表!$L$187:$L$343,B80))+IF(COUNTIF(课表!$M$187:$M$343,B80)&gt;=2,1,COUNTIF(课表!$M$187:$M$343,B80))+IF(COUNTIF(课表!$N$187:$N$343,B80)&gt;=2,1,COUNTIF(课表!$N$187:$N$343,B80)))*2</f>
        <v>0</v>
      </c>
      <c r="J80" s="32">
        <f>(IF(COUNTIF(课表!$O$187:$O$343,B80)&gt;=2,1,COUNTIF(课表!$O$187:$O$343,B80))+IF(COUNTIF(课表!$P$187:$P$343,B80)&gt;=2,1,COUNTIF(课表!$P$187:$P$343,B80))+IF(COUNTIF(课表!$Q$187:$Q$343,B80)&gt;=2,1,COUNTIF(课表!$Q$187:$Q$343,B80))+IF(COUNTIF(课表!$R$187:$R$343,B80)&gt;=2,1,COUNTIF(课表!$R$187:$R$343,B80)))*2</f>
        <v>2</v>
      </c>
      <c r="K80" s="32">
        <f>(IF(COUNTIF(课表!$S$187:$S$343,B80)&gt;=2,1,COUNTIF(课表!$S$187:$S$343,B80))+IF(COUNTIF(课表!$T$187:$T$343,B80)&gt;=2,1,COUNTIF(课表!$T$187:$T$343,B80)))*2+(IF(COUNTIF(课表!$U$187:$U$343,B80)&gt;=2,1,COUNTIF(课表!$U$187:$U$343,B80))+IF(COUNTIF(课表!$V$187:$V$343,B80)&gt;=2,1,COUNTIF(课表!$V$187:$V$343,B80)))*2</f>
        <v>2</v>
      </c>
      <c r="L80" s="32">
        <f>(IF(COUNTIF(课表!$W$187:$W$343,B80)&gt;=2,1,COUNTIF(课表!$W$187:$W$343,B80))+IF(COUNTIF(课表!$X$187:$X$343,B80)&gt;=2,1,COUNTIF(课表!$X$187:$X$343,B80))+IF(COUNTIF(课表!$Y$187:$Y$343,B80)&gt;=2,1,COUNTIF(课表!$Y$187:$Y$343,B80))+IF(COUNTIF(课表!$Z$187:$Z$343,B80)&gt;=2,1,COUNTIF(课表!$Z$187:$Z$343,B80)))*2</f>
        <v>0</v>
      </c>
      <c r="M80" s="32">
        <f>(IF(COUNTIF(课表!$AA$187:$AA$343,B80)&gt;=2,1,COUNTIF(课表!$AA$187:$AA$343,B80))+IF(COUNTIF(课表!$AB$187:$AB$343,B80)&gt;=2,1,COUNTIF(课表!$AB$187:$AB$343,B80))+IF(COUNTIF(课表!$AC$187:$AC$343,B80)&gt;=2,1,COUNTIF(课表!$AC$187:$AC$343,B80))+IF(COUNTIF(课表!$AD$187:$AD$343,B80)&gt;=2,1,COUNTIF(课表!$AD$187:$AD$343,B80)))*2</f>
        <v>0</v>
      </c>
      <c r="N80" s="32">
        <f t="shared" si="3"/>
        <v>8</v>
      </c>
    </row>
    <row r="81" ht="20.1" hidden="1" customHeight="1" spans="1:14">
      <c r="A81" s="32" t="str">
        <f>VLOOKUP(B81,教师基础数据!$B$1:$H$502,7,FALSE)</f>
        <v>2017017</v>
      </c>
      <c r="B81" s="33" t="s">
        <v>1328</v>
      </c>
      <c r="C81" s="32" t="str">
        <f>VLOOKUP(B81,教师基础数据!$B$1:$G4624,3,FALSE)</f>
        <v>机械系</v>
      </c>
      <c r="D81" s="32" t="str">
        <f>VLOOKUP(B81,教师基础数据!$B$1:$G776,4,FALSE)</f>
        <v>外聘</v>
      </c>
      <c r="E81" s="32" t="str">
        <f>VLOOKUP(B81,教师基础数据!$B$1:$G4809,5,FALSE)</f>
        <v>汽车运用与维修教研室</v>
      </c>
      <c r="F81" s="32">
        <f t="shared" si="2"/>
        <v>2</v>
      </c>
      <c r="G81" s="32">
        <f>(IF(COUNTIF(课表!$C$187:$C$343,B81)&gt;=2,1,COUNTIF(课表!$C$187:$C$343,B81))+IF(COUNTIF(课表!$D$187:$D$343,B81)&gt;=2,1,COUNTIF(课表!D$187:$D$343,B81))+IF(COUNTIF(课表!$E$121:$E$343,B81)&gt;=2,1,COUNTIF(课表!$E$121:$E$343,B81))+IF(COUNTIF(课表!$F$187:$F$343,B81)&gt;=2,1,COUNTIF(课表!$F$187:$F$343,B81)))*2</f>
        <v>0</v>
      </c>
      <c r="H81" s="32">
        <f>(IF(COUNTIF(课表!$G$188:$G$343,B81)&gt;=2,1,COUNTIF(课表!$G$188:$G$343,B81))+IF(COUNTIF(课表!$H$188:$H$343,B81)&gt;=2,1,COUNTIF(课表!$H$188:$H$343,B81))+IF(COUNTIF(课表!$I$187:$I$343,B81)&gt;=2,1,COUNTIF(课表!$I$187:$I$343,B81))+IF(COUNTIF(课表!$J$187:$J$343,B81)&gt;=2,1,COUNTIF(课表!$J$187:$J$343,B81)))*2</f>
        <v>4</v>
      </c>
      <c r="I81" s="32">
        <f>(IF(COUNTIF(课表!$K$187:$K$343,B81)&gt;=2,1,COUNTIF(课表!$K$187:$K$343,B81))+IF(COUNTIF(课表!$L$187:$L$343,B81)&gt;=2,1,COUNTIF(课表!$L$187:$L$343,B81))+IF(COUNTIF(课表!$M$187:$M$343,B81)&gt;=2,1,COUNTIF(课表!$M$187:$M$343,B81))+IF(COUNTIF(课表!$N$187:$N$343,B81)&gt;=2,1,COUNTIF(课表!$N$187:$N$343,B81)))*2</f>
        <v>4</v>
      </c>
      <c r="J81" s="32">
        <f>(IF(COUNTIF(课表!$O$187:$O$343,B81)&gt;=2,1,COUNTIF(课表!$O$187:$O$343,B81))+IF(COUNTIF(课表!$P$187:$P$343,B81)&gt;=2,1,COUNTIF(课表!$P$187:$P$343,B81))+IF(COUNTIF(课表!$Q$187:$Q$343,B81)&gt;=2,1,COUNTIF(课表!$Q$187:$Q$343,B81))+IF(COUNTIF(课表!$R$187:$R$343,B81)&gt;=2,1,COUNTIF(课表!$R$187:$R$343,B81)))*2</f>
        <v>0</v>
      </c>
      <c r="K81" s="32">
        <f>(IF(COUNTIF(课表!$S$187:$S$343,B81)&gt;=2,1,COUNTIF(课表!$S$187:$S$343,B81))+IF(COUNTIF(课表!$T$187:$T$343,B81)&gt;=2,1,COUNTIF(课表!$T$187:$T$343,B81)))*2+(IF(COUNTIF(课表!$U$187:$U$343,B81)&gt;=2,1,COUNTIF(课表!$U$187:$U$343,B81))+IF(COUNTIF(课表!$V$187:$V$343,B81)&gt;=2,1,COUNTIF(课表!$V$187:$V$343,B81)))*2</f>
        <v>0</v>
      </c>
      <c r="L81" s="32">
        <f>(IF(COUNTIF(课表!$W$187:$W$343,B81)&gt;=2,1,COUNTIF(课表!$W$187:$W$343,B81))+IF(COUNTIF(课表!$X$187:$X$343,B81)&gt;=2,1,COUNTIF(课表!$X$187:$X$343,B81))+IF(COUNTIF(课表!$Y$187:$Y$343,B81)&gt;=2,1,COUNTIF(课表!$Y$187:$Y$343,B81))+IF(COUNTIF(课表!$Z$187:$Z$343,B81)&gt;=2,1,COUNTIF(课表!$Z$187:$Z$343,B81)))*2</f>
        <v>0</v>
      </c>
      <c r="M81" s="32">
        <f>(IF(COUNTIF(课表!$AA$187:$AA$343,B81)&gt;=2,1,COUNTIF(课表!$AA$187:$AA$343,B81))+IF(COUNTIF(课表!$AB$187:$AB$343,B81)&gt;=2,1,COUNTIF(课表!$AB$187:$AB$343,B81))+IF(COUNTIF(课表!$AC$187:$AC$343,B81)&gt;=2,1,COUNTIF(课表!$AC$187:$AC$343,B81))+IF(COUNTIF(课表!$AD$187:$AD$343,B81)&gt;=2,1,COUNTIF(课表!$AD$187:$AD$343,B81)))*2</f>
        <v>0</v>
      </c>
      <c r="N81" s="32">
        <f t="shared" si="3"/>
        <v>8</v>
      </c>
    </row>
    <row r="82" ht="20.1" hidden="1" customHeight="1" spans="1:14">
      <c r="A82" s="32" t="str">
        <f>VLOOKUP(B82,教师基础数据!$B$1:$H$502,7,FALSE)</f>
        <v>0000082</v>
      </c>
      <c r="B82" s="33" t="s">
        <v>1374</v>
      </c>
      <c r="C82" s="32" t="str">
        <f>VLOOKUP(B82,教师基础数据!$B$1:$G4625,3,FALSE)</f>
        <v>电子系</v>
      </c>
      <c r="D82" s="32" t="str">
        <f>VLOOKUP(B82,教师基础数据!$B$1:$G777,4,FALSE)</f>
        <v>专职</v>
      </c>
      <c r="E82" s="32" t="str">
        <f>VLOOKUP(B82,教师基础数据!$B$1:$G4810,5,FALSE)</f>
        <v>机电一体化教研室</v>
      </c>
      <c r="F82" s="32">
        <f t="shared" si="2"/>
        <v>2</v>
      </c>
      <c r="G82" s="32">
        <f>(IF(COUNTIF(课表!$C$187:$C$343,B82)&gt;=2,1,COUNTIF(课表!$C$187:$C$343,B82))+IF(COUNTIF(课表!$D$187:$D$343,B82)&gt;=2,1,COUNTIF(课表!D$187:$D$343,B82))+IF(COUNTIF(课表!$E$121:$E$343,B82)&gt;=2,1,COUNTIF(课表!$E$121:$E$343,B82))+IF(COUNTIF(课表!$F$187:$F$343,B82)&gt;=2,1,COUNTIF(课表!$F$187:$F$343,B82)))*2</f>
        <v>0</v>
      </c>
      <c r="H82" s="32">
        <f>(IF(COUNTIF(课表!$G$188:$G$343,B82)&gt;=2,1,COUNTIF(课表!$G$188:$G$343,B82))+IF(COUNTIF(课表!$H$188:$H$343,B82)&gt;=2,1,COUNTIF(课表!$H$188:$H$343,B82))+IF(COUNTIF(课表!$I$187:$I$343,B82)&gt;=2,1,COUNTIF(课表!$I$187:$I$343,B82))+IF(COUNTIF(课表!$J$187:$J$343,B82)&gt;=2,1,COUNTIF(课表!$J$187:$J$343,B82)))*2</f>
        <v>4</v>
      </c>
      <c r="I82" s="32">
        <f>(IF(COUNTIF(课表!$K$187:$K$343,B82)&gt;=2,1,COUNTIF(课表!$K$187:$K$343,B82))+IF(COUNTIF(课表!$L$187:$L$343,B82)&gt;=2,1,COUNTIF(课表!$L$187:$L$343,B82))+IF(COUNTIF(课表!$M$187:$M$343,B82)&gt;=2,1,COUNTIF(课表!$M$187:$M$343,B82))+IF(COUNTIF(课表!$N$187:$N$343,B82)&gt;=2,1,COUNTIF(课表!$N$187:$N$343,B82)))*2</f>
        <v>4</v>
      </c>
      <c r="J82" s="32">
        <f>(IF(COUNTIF(课表!$O$187:$O$343,B82)&gt;=2,1,COUNTIF(课表!$O$187:$O$343,B82))+IF(COUNTIF(课表!$P$187:$P$343,B82)&gt;=2,1,COUNTIF(课表!$P$187:$P$343,B82))+IF(COUNTIF(课表!$Q$187:$Q$343,B82)&gt;=2,1,COUNTIF(课表!$Q$187:$Q$343,B82))+IF(COUNTIF(课表!$R$187:$R$343,B82)&gt;=2,1,COUNTIF(课表!$R$187:$R$343,B82)))*2</f>
        <v>0</v>
      </c>
      <c r="K82" s="32">
        <f>(IF(COUNTIF(课表!$S$187:$S$343,B82)&gt;=2,1,COUNTIF(课表!$S$187:$S$343,B82))+IF(COUNTIF(课表!$T$187:$T$343,B82)&gt;=2,1,COUNTIF(课表!$T$187:$T$343,B82)))*2+(IF(COUNTIF(课表!$U$187:$U$343,B82)&gt;=2,1,COUNTIF(课表!$U$187:$U$343,B82))+IF(COUNTIF(课表!$V$187:$V$343,B82)&gt;=2,1,COUNTIF(课表!$V$187:$V$343,B82)))*2</f>
        <v>0</v>
      </c>
      <c r="L82" s="32">
        <f>(IF(COUNTIF(课表!$W$187:$W$343,B82)&gt;=2,1,COUNTIF(课表!$W$187:$W$343,B82))+IF(COUNTIF(课表!$X$187:$X$343,B82)&gt;=2,1,COUNTIF(课表!$X$187:$X$343,B82))+IF(COUNTIF(课表!$Y$187:$Y$343,B82)&gt;=2,1,COUNTIF(课表!$Y$187:$Y$343,B82))+IF(COUNTIF(课表!$Z$187:$Z$343,B82)&gt;=2,1,COUNTIF(课表!$Z$187:$Z$343,B82)))*2</f>
        <v>0</v>
      </c>
      <c r="M82" s="32">
        <f>(IF(COUNTIF(课表!$AA$187:$AA$343,B82)&gt;=2,1,COUNTIF(课表!$AA$187:$AA$343,B82))+IF(COUNTIF(课表!$AB$187:$AB$343,B82)&gt;=2,1,COUNTIF(课表!$AB$187:$AB$343,B82))+IF(COUNTIF(课表!$AC$187:$AC$343,B82)&gt;=2,1,COUNTIF(课表!$AC$187:$AC$343,B82))+IF(COUNTIF(课表!$AD$187:$AD$343,B82)&gt;=2,1,COUNTIF(课表!$AD$187:$AD$343,B82)))*2</f>
        <v>0</v>
      </c>
      <c r="N82" s="32">
        <f t="shared" si="3"/>
        <v>8</v>
      </c>
    </row>
    <row r="83" ht="20.1" hidden="1" customHeight="1" spans="1:14">
      <c r="A83" s="32" t="str">
        <f>VLOOKUP(B83,教师基础数据!$B$1:$H$502,7,FALSE)</f>
        <v>0000067</v>
      </c>
      <c r="B83" s="33" t="s">
        <v>1414</v>
      </c>
      <c r="C83" s="32" t="str">
        <f>VLOOKUP(B83,教师基础数据!$B$1:$G4626,3,FALSE)</f>
        <v>电子系</v>
      </c>
      <c r="D83" s="32" t="str">
        <f>VLOOKUP(B83,教师基础数据!$B$1:$G778,4,FALSE)</f>
        <v>兼职</v>
      </c>
      <c r="E83" s="32" t="str">
        <f>VLOOKUP(B83,教师基础数据!$B$1:$G4811,5,FALSE)</f>
        <v>机电一体化教研室</v>
      </c>
      <c r="F83" s="32">
        <f t="shared" si="2"/>
        <v>2</v>
      </c>
      <c r="G83" s="32">
        <f>(IF(COUNTIF(课表!$C$187:$C$343,B83)&gt;=2,1,COUNTIF(课表!$C$187:$C$343,B83))+IF(COUNTIF(课表!$D$187:$D$343,B83)&gt;=2,1,COUNTIF(课表!D$187:$D$343,B83))+IF(COUNTIF(课表!$E$121:$E$343,B83)&gt;=2,1,COUNTIF(课表!$E$121:$E$343,B83))+IF(COUNTIF(课表!$F$187:$F$343,B83)&gt;=2,1,COUNTIF(课表!$F$187:$F$343,B83)))*2</f>
        <v>0</v>
      </c>
      <c r="H83" s="32">
        <f>(IF(COUNTIF(课表!$G$188:$G$343,B83)&gt;=2,1,COUNTIF(课表!$G$188:$G$343,B83))+IF(COUNTIF(课表!$H$188:$H$343,B83)&gt;=2,1,COUNTIF(课表!$H$188:$H$343,B83))+IF(COUNTIF(课表!$I$187:$I$343,B83)&gt;=2,1,COUNTIF(课表!$I$187:$I$343,B83))+IF(COUNTIF(课表!$J$187:$J$343,B83)&gt;=2,1,COUNTIF(课表!$J$187:$J$343,B83)))*2</f>
        <v>4</v>
      </c>
      <c r="I83" s="32">
        <f>(IF(COUNTIF(课表!$K$187:$K$343,B83)&gt;=2,1,COUNTIF(课表!$K$187:$K$343,B83))+IF(COUNTIF(课表!$L$187:$L$343,B83)&gt;=2,1,COUNTIF(课表!$L$187:$L$343,B83))+IF(COUNTIF(课表!$M$187:$M$343,B83)&gt;=2,1,COUNTIF(课表!$M$187:$M$343,B83))+IF(COUNTIF(课表!$N$187:$N$343,B83)&gt;=2,1,COUNTIF(课表!$N$187:$N$343,B83)))*2</f>
        <v>4</v>
      </c>
      <c r="J83" s="32">
        <f>(IF(COUNTIF(课表!$O$187:$O$343,B83)&gt;=2,1,COUNTIF(课表!$O$187:$O$343,B83))+IF(COUNTIF(课表!$P$187:$P$343,B83)&gt;=2,1,COUNTIF(课表!$P$187:$P$343,B83))+IF(COUNTIF(课表!$Q$187:$Q$343,B83)&gt;=2,1,COUNTIF(课表!$Q$187:$Q$343,B83))+IF(COUNTIF(课表!$R$187:$R$343,B83)&gt;=2,1,COUNTIF(课表!$R$187:$R$343,B83)))*2</f>
        <v>0</v>
      </c>
      <c r="K83" s="32">
        <f>(IF(COUNTIF(课表!$S$187:$S$343,B83)&gt;=2,1,COUNTIF(课表!$S$187:$S$343,B83))+IF(COUNTIF(课表!$T$187:$T$343,B83)&gt;=2,1,COUNTIF(课表!$T$187:$T$343,B83)))*2+(IF(COUNTIF(课表!$U$187:$U$343,B83)&gt;=2,1,COUNTIF(课表!$U$187:$U$343,B83))+IF(COUNTIF(课表!$V$187:$V$343,B83)&gt;=2,1,COUNTIF(课表!$V$187:$V$343,B83)))*2</f>
        <v>0</v>
      </c>
      <c r="L83" s="32">
        <f>(IF(COUNTIF(课表!$W$187:$W$343,B83)&gt;=2,1,COUNTIF(课表!$W$187:$W$343,B83))+IF(COUNTIF(课表!$X$187:$X$343,B83)&gt;=2,1,COUNTIF(课表!$X$187:$X$343,B83))+IF(COUNTIF(课表!$Y$187:$Y$343,B83)&gt;=2,1,COUNTIF(课表!$Y$187:$Y$343,B83))+IF(COUNTIF(课表!$Z$187:$Z$343,B83)&gt;=2,1,COUNTIF(课表!$Z$187:$Z$343,B83)))*2</f>
        <v>0</v>
      </c>
      <c r="M83" s="32">
        <f>(IF(COUNTIF(课表!$AA$187:$AA$343,B83)&gt;=2,1,COUNTIF(课表!$AA$187:$AA$343,B83))+IF(COUNTIF(课表!$AB$187:$AB$343,B83)&gt;=2,1,COUNTIF(课表!$AB$187:$AB$343,B83))+IF(COUNTIF(课表!$AC$187:$AC$343,B83)&gt;=2,1,COUNTIF(课表!$AC$187:$AC$343,B83))+IF(COUNTIF(课表!$AD$187:$AD$343,B83)&gt;=2,1,COUNTIF(课表!$AD$187:$AD$343,B83)))*2</f>
        <v>0</v>
      </c>
      <c r="N83" s="32">
        <f t="shared" si="3"/>
        <v>8</v>
      </c>
    </row>
    <row r="84" ht="20.1" hidden="1" customHeight="1" spans="1:14">
      <c r="A84" s="32" t="str">
        <f>VLOOKUP(B84,教师基础数据!$B$1:$H$502,7,FALSE)</f>
        <v>2014007</v>
      </c>
      <c r="B84" s="33" t="s">
        <v>1404</v>
      </c>
      <c r="C84" s="32" t="str">
        <f>VLOOKUP(B84,教师基础数据!$B$1:$G4627,3,FALSE)</f>
        <v>电子系</v>
      </c>
      <c r="D84" s="32" t="str">
        <f>VLOOKUP(B84,教师基础数据!$B$1:$G779,4,FALSE)</f>
        <v>专职</v>
      </c>
      <c r="E84" s="32" t="str">
        <f>VLOOKUP(B84,教师基础数据!$B$1:$G4812,5,FALSE)</f>
        <v>应用电子技术教研室</v>
      </c>
      <c r="F84" s="32">
        <f t="shared" si="2"/>
        <v>2</v>
      </c>
      <c r="G84" s="32">
        <f>(IF(COUNTIF(课表!$C$187:$C$343,B84)&gt;=2,1,COUNTIF(课表!$C$187:$C$343,B84))+IF(COUNTIF(课表!$D$187:$D$343,B84)&gt;=2,1,COUNTIF(课表!D$187:$D$343,B84))+IF(COUNTIF(课表!$E$121:$E$343,B84)&gt;=2,1,COUNTIF(课表!$E$121:$E$343,B84))+IF(COUNTIF(课表!$F$187:$F$343,B84)&gt;=2,1,COUNTIF(课表!$F$187:$F$343,B84)))*2</f>
        <v>4</v>
      </c>
      <c r="H84" s="32">
        <f>(IF(COUNTIF(课表!$G$188:$G$343,B84)&gt;=2,1,COUNTIF(课表!$G$188:$G$343,B84))+IF(COUNTIF(课表!$H$188:$H$343,B84)&gt;=2,1,COUNTIF(课表!$H$188:$H$343,B84))+IF(COUNTIF(课表!$I$187:$I$343,B84)&gt;=2,1,COUNTIF(课表!$I$187:$I$343,B84))+IF(COUNTIF(课表!$J$187:$J$343,B84)&gt;=2,1,COUNTIF(课表!$J$187:$J$343,B84)))*2</f>
        <v>0</v>
      </c>
      <c r="I84" s="32">
        <f>(IF(COUNTIF(课表!$K$187:$K$343,B84)&gt;=2,1,COUNTIF(课表!$K$187:$K$343,B84))+IF(COUNTIF(课表!$L$187:$L$343,B84)&gt;=2,1,COUNTIF(课表!$L$187:$L$343,B84))+IF(COUNTIF(课表!$M$187:$M$343,B84)&gt;=2,1,COUNTIF(课表!$M$187:$M$343,B84))+IF(COUNTIF(课表!$N$187:$N$343,B84)&gt;=2,1,COUNTIF(课表!$N$187:$N$343,B84)))*2</f>
        <v>0</v>
      </c>
      <c r="J84" s="32">
        <f>(IF(COUNTIF(课表!$O$187:$O$343,B84)&gt;=2,1,COUNTIF(课表!$O$187:$O$343,B84))+IF(COUNTIF(课表!$P$187:$P$343,B84)&gt;=2,1,COUNTIF(课表!$P$187:$P$343,B84))+IF(COUNTIF(课表!$Q$187:$Q$343,B84)&gt;=2,1,COUNTIF(课表!$Q$187:$Q$343,B84))+IF(COUNTIF(课表!$R$187:$R$343,B84)&gt;=2,1,COUNTIF(课表!$R$187:$R$343,B84)))*2</f>
        <v>4</v>
      </c>
      <c r="K84" s="32">
        <f>(IF(COUNTIF(课表!$S$187:$S$343,B84)&gt;=2,1,COUNTIF(课表!$S$187:$S$343,B84))+IF(COUNTIF(课表!$T$187:$T$343,B84)&gt;=2,1,COUNTIF(课表!$T$187:$T$343,B84)))*2+(IF(COUNTIF(课表!$U$187:$U$343,B84)&gt;=2,1,COUNTIF(课表!$U$187:$U$343,B84))+IF(COUNTIF(课表!$V$187:$V$343,B84)&gt;=2,1,COUNTIF(课表!$V$187:$V$343,B84)))*2</f>
        <v>0</v>
      </c>
      <c r="L84" s="32">
        <f>(IF(COUNTIF(课表!$W$187:$W$343,B84)&gt;=2,1,COUNTIF(课表!$W$187:$W$343,B84))+IF(COUNTIF(课表!$X$187:$X$343,B84)&gt;=2,1,COUNTIF(课表!$X$187:$X$343,B84))+IF(COUNTIF(课表!$Y$187:$Y$343,B84)&gt;=2,1,COUNTIF(课表!$Y$187:$Y$343,B84))+IF(COUNTIF(课表!$Z$187:$Z$343,B84)&gt;=2,1,COUNTIF(课表!$Z$187:$Z$343,B84)))*2</f>
        <v>0</v>
      </c>
      <c r="M84" s="32">
        <f>(IF(COUNTIF(课表!$AA$187:$AA$343,B84)&gt;=2,1,COUNTIF(课表!$AA$187:$AA$343,B84))+IF(COUNTIF(课表!$AB$187:$AB$343,B84)&gt;=2,1,COUNTIF(课表!$AB$187:$AB$343,B84))+IF(COUNTIF(课表!$AC$187:$AC$343,B84)&gt;=2,1,COUNTIF(课表!$AC$187:$AC$343,B84))+IF(COUNTIF(课表!$AD$187:$AD$343,B84)&gt;=2,1,COUNTIF(课表!$AD$187:$AD$343,B84)))*2</f>
        <v>0</v>
      </c>
      <c r="N84" s="32">
        <f t="shared" si="3"/>
        <v>8</v>
      </c>
    </row>
    <row r="85" ht="20.1" hidden="1" customHeight="1" spans="1:14">
      <c r="A85" s="32" t="str">
        <f>VLOOKUP(B85,教师基础数据!$B$1:$H$502,7,FALSE)</f>
        <v>2021023</v>
      </c>
      <c r="B85" s="33" t="s">
        <v>1394</v>
      </c>
      <c r="C85" s="32" t="str">
        <f>VLOOKUP(B85,教师基础数据!$B$1:$G4628,3,FALSE)</f>
        <v>电子系</v>
      </c>
      <c r="D85" s="32" t="str">
        <f>VLOOKUP(B85,教师基础数据!$B$1:$G780,4,FALSE)</f>
        <v>专职</v>
      </c>
      <c r="E85" s="32" t="str">
        <f>VLOOKUP(B85,教师基础数据!$B$1:$G4813,5,FALSE)</f>
        <v>应用电子技术教研室</v>
      </c>
      <c r="F85" s="32">
        <f t="shared" si="2"/>
        <v>2</v>
      </c>
      <c r="G85" s="32">
        <f>(IF(COUNTIF(课表!$C$187:$C$343,B85)&gt;=2,1,COUNTIF(课表!$C$187:$C$343,B85))+IF(COUNTIF(课表!$D$187:$D$343,B85)&gt;=2,1,COUNTIF(课表!D$187:$D$343,B85))+IF(COUNTIF(课表!$E$121:$E$343,B85)&gt;=2,1,COUNTIF(课表!$E$121:$E$343,B85))+IF(COUNTIF(课表!$F$187:$F$343,B85)&gt;=2,1,COUNTIF(课表!$F$187:$F$343,B85)))*2</f>
        <v>4</v>
      </c>
      <c r="H85" s="32">
        <f>(IF(COUNTIF(课表!$G$188:$G$343,B85)&gt;=2,1,COUNTIF(课表!$G$188:$G$343,B85))+IF(COUNTIF(课表!$H$188:$H$343,B85)&gt;=2,1,COUNTIF(课表!$H$188:$H$343,B85))+IF(COUNTIF(课表!$I$187:$I$343,B85)&gt;=2,1,COUNTIF(课表!$I$187:$I$343,B85))+IF(COUNTIF(课表!$J$187:$J$343,B85)&gt;=2,1,COUNTIF(课表!$J$187:$J$343,B85)))*2</f>
        <v>0</v>
      </c>
      <c r="I85" s="32">
        <f>(IF(COUNTIF(课表!$K$187:$K$343,B85)&gt;=2,1,COUNTIF(课表!$K$187:$K$343,B85))+IF(COUNTIF(课表!$L$187:$L$343,B85)&gt;=2,1,COUNTIF(课表!$L$187:$L$343,B85))+IF(COUNTIF(课表!$M$187:$M$343,B85)&gt;=2,1,COUNTIF(课表!$M$187:$M$343,B85))+IF(COUNTIF(课表!$N$187:$N$343,B85)&gt;=2,1,COUNTIF(课表!$N$187:$N$343,B85)))*2</f>
        <v>4</v>
      </c>
      <c r="J85" s="32">
        <f>(IF(COUNTIF(课表!$O$187:$O$343,B85)&gt;=2,1,COUNTIF(课表!$O$187:$O$343,B85))+IF(COUNTIF(课表!$P$187:$P$343,B85)&gt;=2,1,COUNTIF(课表!$P$187:$P$343,B85))+IF(COUNTIF(课表!$Q$187:$Q$343,B85)&gt;=2,1,COUNTIF(课表!$Q$187:$Q$343,B85))+IF(COUNTIF(课表!$R$187:$R$343,B85)&gt;=2,1,COUNTIF(课表!$R$187:$R$343,B85)))*2</f>
        <v>0</v>
      </c>
      <c r="K85" s="32">
        <f>(IF(COUNTIF(课表!$S$187:$S$343,B85)&gt;=2,1,COUNTIF(课表!$S$187:$S$343,B85))+IF(COUNTIF(课表!$T$187:$T$343,B85)&gt;=2,1,COUNTIF(课表!$T$187:$T$343,B85)))*2+(IF(COUNTIF(课表!$U$187:$U$343,B85)&gt;=2,1,COUNTIF(课表!$U$187:$U$343,B85))+IF(COUNTIF(课表!$V$187:$V$343,B85)&gt;=2,1,COUNTIF(课表!$V$187:$V$343,B85)))*2</f>
        <v>0</v>
      </c>
      <c r="L85" s="32">
        <f>(IF(COUNTIF(课表!$W$187:$W$343,B85)&gt;=2,1,COUNTIF(课表!$W$187:$W$343,B85))+IF(COUNTIF(课表!$X$187:$X$343,B85)&gt;=2,1,COUNTIF(课表!$X$187:$X$343,B85))+IF(COUNTIF(课表!$Y$187:$Y$343,B85)&gt;=2,1,COUNTIF(课表!$Y$187:$Y$343,B85))+IF(COUNTIF(课表!$Z$187:$Z$343,B85)&gt;=2,1,COUNTIF(课表!$Z$187:$Z$343,B85)))*2</f>
        <v>0</v>
      </c>
      <c r="M85" s="32">
        <f>(IF(COUNTIF(课表!$AA$187:$AA$343,B85)&gt;=2,1,COUNTIF(课表!$AA$187:$AA$343,B85))+IF(COUNTIF(课表!$AB$187:$AB$343,B85)&gt;=2,1,COUNTIF(课表!$AB$187:$AB$343,B85))+IF(COUNTIF(课表!$AC$187:$AC$343,B85)&gt;=2,1,COUNTIF(课表!$AC$187:$AC$343,B85))+IF(COUNTIF(课表!$AD$187:$AD$343,B85)&gt;=2,1,COUNTIF(课表!$AD$187:$AD$343,B85)))*2</f>
        <v>0</v>
      </c>
      <c r="N85" s="32">
        <f t="shared" si="3"/>
        <v>8</v>
      </c>
    </row>
    <row r="86" ht="20.1" hidden="1" customHeight="1" spans="1:14">
      <c r="A86" s="32" t="str">
        <f>VLOOKUP(B86,教师基础数据!$B$1:$H$502,7,FALSE)</f>
        <v>0000145</v>
      </c>
      <c r="B86" s="33" t="s">
        <v>1397</v>
      </c>
      <c r="C86" s="32" t="str">
        <f>VLOOKUP(B86,教师基础数据!$B$1:$G4629,3,FALSE)</f>
        <v>电子系</v>
      </c>
      <c r="D86" s="32" t="str">
        <f>VLOOKUP(B86,教师基础数据!$B$1:$G781,4,FALSE)</f>
        <v>兼职</v>
      </c>
      <c r="E86" s="32" t="str">
        <f>VLOOKUP(B86,教师基础数据!$B$1:$G4814,5,FALSE)</f>
        <v>机电一体化教研室</v>
      </c>
      <c r="F86" s="32">
        <f t="shared" si="2"/>
        <v>2</v>
      </c>
      <c r="G86" s="32">
        <f>(IF(COUNTIF(课表!$C$187:$C$343,B86)&gt;=2,1,COUNTIF(课表!$C$187:$C$343,B86))+IF(COUNTIF(课表!$D$187:$D$343,B86)&gt;=2,1,COUNTIF(课表!D$187:$D$343,B86))+IF(COUNTIF(课表!$E$121:$E$343,B86)&gt;=2,1,COUNTIF(课表!$E$121:$E$343,B86))+IF(COUNTIF(课表!$F$187:$F$343,B86)&gt;=2,1,COUNTIF(课表!$F$187:$F$343,B86)))*2</f>
        <v>0</v>
      </c>
      <c r="H86" s="32">
        <f>(IF(COUNTIF(课表!$G$188:$G$343,B86)&gt;=2,1,COUNTIF(课表!$G$188:$G$343,B86))+IF(COUNTIF(课表!$H$188:$H$343,B86)&gt;=2,1,COUNTIF(课表!$H$188:$H$343,B86))+IF(COUNTIF(课表!$I$187:$I$343,B86)&gt;=2,1,COUNTIF(课表!$I$187:$I$343,B86))+IF(COUNTIF(课表!$J$187:$J$343,B86)&gt;=2,1,COUNTIF(课表!$J$187:$J$343,B86)))*2</f>
        <v>0</v>
      </c>
      <c r="I86" s="32">
        <f>(IF(COUNTIF(课表!$K$187:$K$343,B86)&gt;=2,1,COUNTIF(课表!$K$187:$K$343,B86))+IF(COUNTIF(课表!$L$187:$L$343,B86)&gt;=2,1,COUNTIF(课表!$L$187:$L$343,B86))+IF(COUNTIF(课表!$M$187:$M$343,B86)&gt;=2,1,COUNTIF(课表!$M$187:$M$343,B86))+IF(COUNTIF(课表!$N$187:$N$343,B86)&gt;=2,1,COUNTIF(课表!$N$187:$N$343,B86)))*2</f>
        <v>4</v>
      </c>
      <c r="J86" s="32">
        <f>(IF(COUNTIF(课表!$O$187:$O$343,B86)&gt;=2,1,COUNTIF(课表!$O$187:$O$343,B86))+IF(COUNTIF(课表!$P$187:$P$343,B86)&gt;=2,1,COUNTIF(课表!$P$187:$P$343,B86))+IF(COUNTIF(课表!$Q$187:$Q$343,B86)&gt;=2,1,COUNTIF(课表!$Q$187:$Q$343,B86))+IF(COUNTIF(课表!$R$187:$R$343,B86)&gt;=2,1,COUNTIF(课表!$R$187:$R$343,B86)))*2</f>
        <v>4</v>
      </c>
      <c r="K86" s="32">
        <f>(IF(COUNTIF(课表!$S$187:$S$343,B86)&gt;=2,1,COUNTIF(课表!$S$187:$S$343,B86))+IF(COUNTIF(课表!$T$187:$T$343,B86)&gt;=2,1,COUNTIF(课表!$T$187:$T$343,B86)))*2+(IF(COUNTIF(课表!$U$187:$U$343,B86)&gt;=2,1,COUNTIF(课表!$U$187:$U$343,B86))+IF(COUNTIF(课表!$V$187:$V$343,B86)&gt;=2,1,COUNTIF(课表!$V$187:$V$343,B86)))*2</f>
        <v>0</v>
      </c>
      <c r="L86" s="32">
        <f>(IF(COUNTIF(课表!$W$187:$W$343,B86)&gt;=2,1,COUNTIF(课表!$W$187:$W$343,B86))+IF(COUNTIF(课表!$X$187:$X$343,B86)&gt;=2,1,COUNTIF(课表!$X$187:$X$343,B86))+IF(COUNTIF(课表!$Y$187:$Y$343,B86)&gt;=2,1,COUNTIF(课表!$Y$187:$Y$343,B86))+IF(COUNTIF(课表!$Z$187:$Z$343,B86)&gt;=2,1,COUNTIF(课表!$Z$187:$Z$343,B86)))*2</f>
        <v>0</v>
      </c>
      <c r="M86" s="32">
        <f>(IF(COUNTIF(课表!$AA$187:$AA$343,B86)&gt;=2,1,COUNTIF(课表!$AA$187:$AA$343,B86))+IF(COUNTIF(课表!$AB$187:$AB$343,B86)&gt;=2,1,COUNTIF(课表!$AB$187:$AB$343,B86))+IF(COUNTIF(课表!$AC$187:$AC$343,B86)&gt;=2,1,COUNTIF(课表!$AC$187:$AC$343,B86))+IF(COUNTIF(课表!$AD$187:$AD$343,B86)&gt;=2,1,COUNTIF(课表!$AD$187:$AD$343,B86)))*2</f>
        <v>0</v>
      </c>
      <c r="N86" s="32">
        <f t="shared" si="3"/>
        <v>8</v>
      </c>
    </row>
    <row r="87" ht="20.1" hidden="1" customHeight="1" spans="1:15">
      <c r="A87" s="32">
        <f>VLOOKUP(B87,教师基础数据!$B$1:$H$502,7,FALSE)</f>
        <v>2021100</v>
      </c>
      <c r="B87" s="33" t="s">
        <v>1334</v>
      </c>
      <c r="C87" s="32" t="str">
        <f>VLOOKUP(B87,教师基础数据!$B$1:$G4631,3,FALSE)</f>
        <v>商贸系</v>
      </c>
      <c r="D87" s="32" t="str">
        <f>VLOOKUP(B87,教师基础数据!$B$1:$G783,4,FALSE)</f>
        <v>外聘</v>
      </c>
      <c r="E87" s="32" t="str">
        <f>VLOOKUP(B87,教师基础数据!$B$1:$G4816,5,FALSE)</f>
        <v>旅游管理教研室</v>
      </c>
      <c r="F87" s="32">
        <f t="shared" ref="F87:F130" si="4">COUNTIF(G87:M87,"&lt;&gt;0")</f>
        <v>2</v>
      </c>
      <c r="G87" s="32">
        <f>(IF(COUNTIF(课表!$C$187:$C$343,B87)&gt;=2,1,COUNTIF(课表!$C$187:$C$343,B87))+IF(COUNTIF(课表!$D$187:$D$343,B87)&gt;=2,1,COUNTIF(课表!D$187:$D$343,B87))+IF(COUNTIF(课表!$E$121:$E$343,B87)&gt;=2,1,COUNTIF(课表!$E$121:$E$343,B87))+IF(COUNTIF(课表!$F$187:$F$343,B87)&gt;=2,1,COUNTIF(课表!$F$187:$F$343,B87)))*2</f>
        <v>4</v>
      </c>
      <c r="H87" s="32">
        <f>(IF(COUNTIF(课表!$G$188:$G$343,B87)&gt;=2,1,COUNTIF(课表!$G$188:$G$343,B87))+IF(COUNTIF(课表!$H$188:$H$343,B87)&gt;=2,1,COUNTIF(课表!$H$188:$H$343,B87))+IF(COUNTIF(课表!$I$187:$I$343,B87)&gt;=2,1,COUNTIF(课表!$I$187:$I$343,B87))+IF(COUNTIF(课表!$J$187:$J$343,B87)&gt;=2,1,COUNTIF(课表!$J$187:$J$343,B87)))*2</f>
        <v>0</v>
      </c>
      <c r="I87" s="32">
        <f>(IF(COUNTIF(课表!$K$187:$K$343,B87)&gt;=2,1,COUNTIF(课表!$K$187:$K$343,B87))+IF(COUNTIF(课表!$L$187:$L$343,B87)&gt;=2,1,COUNTIF(课表!$L$187:$L$343,B87))+IF(COUNTIF(课表!$M$187:$M$343,B87)&gt;=2,1,COUNTIF(课表!$M$187:$M$343,B87))+IF(COUNTIF(课表!$N$187:$N$343,B87)&gt;=2,1,COUNTIF(课表!$N$187:$N$343,B87)))*2</f>
        <v>0</v>
      </c>
      <c r="J87" s="32">
        <f>(IF(COUNTIF(课表!$O$187:$O$343,B87)&gt;=2,1,COUNTIF(课表!$O$187:$O$343,B87))+IF(COUNTIF(课表!$P$187:$P$343,B87)&gt;=2,1,COUNTIF(课表!$P$187:$P$343,B87))+IF(COUNTIF(课表!$Q$187:$Q$343,B87)&gt;=2,1,COUNTIF(课表!$Q$187:$Q$343,B87))+IF(COUNTIF(课表!$R$187:$R$343,B87)&gt;=2,1,COUNTIF(课表!$R$187:$R$343,B87)))*2</f>
        <v>4</v>
      </c>
      <c r="K87" s="32">
        <f>(IF(COUNTIF(课表!$S$187:$S$343,B87)&gt;=2,1,COUNTIF(课表!$S$187:$S$343,B87))+IF(COUNTIF(课表!$T$187:$T$343,B87)&gt;=2,1,COUNTIF(课表!$T$187:$T$343,B87)))*2+(IF(COUNTIF(课表!$U$187:$U$343,B87)&gt;=2,1,COUNTIF(课表!$U$187:$U$343,B87))+IF(COUNTIF(课表!$V$187:$V$343,B87)&gt;=2,1,COUNTIF(课表!$V$187:$V$343,B87)))*2</f>
        <v>0</v>
      </c>
      <c r="L87" s="32">
        <f>(IF(COUNTIF(课表!$W$187:$W$343,B87)&gt;=2,1,COUNTIF(课表!$W$187:$W$343,B87))+IF(COUNTIF(课表!$X$187:$X$343,B87)&gt;=2,1,COUNTIF(课表!$X$187:$X$343,B87))+IF(COUNTIF(课表!$Y$187:$Y$343,B87)&gt;=2,1,COUNTIF(课表!$Y$187:$Y$343,B87))+IF(COUNTIF(课表!$Z$187:$Z$343,B87)&gt;=2,1,COUNTIF(课表!$Z$187:$Z$343,B87)))*2</f>
        <v>0</v>
      </c>
      <c r="M87" s="32">
        <f>(IF(COUNTIF(课表!$AA$187:$AA$343,B87)&gt;=2,1,COUNTIF(课表!$AA$187:$AA$343,B87))+IF(COUNTIF(课表!$AB$187:$AB$343,B87)&gt;=2,1,COUNTIF(课表!$AB$187:$AB$343,B87))+IF(COUNTIF(课表!$AC$187:$AC$343,B87)&gt;=2,1,COUNTIF(课表!$AC$187:$AC$343,B87))+IF(COUNTIF(课表!$AD$187:$AD$343,B87)&gt;=2,1,COUNTIF(课表!$AD$187:$AD$343,B87)))*2</f>
        <v>0</v>
      </c>
      <c r="N87" s="32">
        <f t="shared" ref="N87:N93" si="5">SUM(G87:M87)</f>
        <v>8</v>
      </c>
      <c r="O87" s="23"/>
    </row>
    <row r="88" ht="20.1" hidden="1" customHeight="1" spans="1:14">
      <c r="A88" s="32" t="str">
        <f>VLOOKUP(B88,教师基础数据!$B$1:$H$502,7,FALSE)</f>
        <v>0000200</v>
      </c>
      <c r="B88" s="33" t="s">
        <v>1550</v>
      </c>
      <c r="C88" s="32" t="str">
        <f>VLOOKUP(B88,教师基础数据!$B$1:$G4632,3,FALSE)</f>
        <v>商贸系</v>
      </c>
      <c r="D88" s="32" t="str">
        <f>VLOOKUP(B88,教师基础数据!$B$1:$G784,4,FALSE)</f>
        <v>兼职</v>
      </c>
      <c r="E88" s="32" t="str">
        <f>VLOOKUP(B88,教师基础数据!$B$1:$G4817,5,FALSE)</f>
        <v>旅游管理教研室</v>
      </c>
      <c r="F88" s="32">
        <f t="shared" si="4"/>
        <v>2</v>
      </c>
      <c r="G88" s="32">
        <f>(IF(COUNTIF(课表!$C$187:$C$343,B88)&gt;=2,1,COUNTIF(课表!$C$187:$C$343,B88))+IF(COUNTIF(课表!$D$187:$D$343,B88)&gt;=2,1,COUNTIF(课表!D$187:$D$343,B88))+IF(COUNTIF(课表!$E$121:$E$343,B88)&gt;=2,1,COUNTIF(课表!$E$121:$E$343,B88))+IF(COUNTIF(课表!$F$187:$F$343,B88)&gt;=2,1,COUNTIF(课表!$F$187:$F$343,B88)))*2</f>
        <v>0</v>
      </c>
      <c r="H88" s="32">
        <f>(IF(COUNTIF(课表!$G$188:$G$343,B88)&gt;=2,1,COUNTIF(课表!$G$188:$G$343,B88))+IF(COUNTIF(课表!$H$188:$H$343,B88)&gt;=2,1,COUNTIF(课表!$H$188:$H$343,B88))+IF(COUNTIF(课表!$I$187:$I$343,B88)&gt;=2,1,COUNTIF(课表!$I$187:$I$343,B88))+IF(COUNTIF(课表!$J$187:$J$343,B88)&gt;=2,1,COUNTIF(课表!$J$187:$J$343,B88)))*2</f>
        <v>4</v>
      </c>
      <c r="I88" s="32">
        <f>(IF(COUNTIF(课表!$K$187:$K$343,B88)&gt;=2,1,COUNTIF(课表!$K$187:$K$343,B88))+IF(COUNTIF(课表!$L$187:$L$343,B88)&gt;=2,1,COUNTIF(课表!$L$187:$L$343,B88))+IF(COUNTIF(课表!$M$187:$M$343,B88)&gt;=2,1,COUNTIF(课表!$M$187:$M$343,B88))+IF(COUNTIF(课表!$N$187:$N$343,B88)&gt;=2,1,COUNTIF(课表!$N$187:$N$343,B88)))*2</f>
        <v>0</v>
      </c>
      <c r="J88" s="32">
        <f>(IF(COUNTIF(课表!$O$187:$O$343,B88)&gt;=2,1,COUNTIF(课表!$O$187:$O$343,B88))+IF(COUNTIF(课表!$P$187:$P$343,B88)&gt;=2,1,COUNTIF(课表!$P$187:$P$343,B88))+IF(COUNTIF(课表!$Q$187:$Q$343,B88)&gt;=2,1,COUNTIF(课表!$Q$187:$Q$343,B88))+IF(COUNTIF(课表!$R$187:$R$343,B88)&gt;=2,1,COUNTIF(课表!$R$187:$R$343,B88)))*2</f>
        <v>0</v>
      </c>
      <c r="K88" s="32">
        <f>(IF(COUNTIF(课表!$S$187:$S$343,B88)&gt;=2,1,COUNTIF(课表!$S$187:$S$343,B88))+IF(COUNTIF(课表!$T$187:$T$343,B88)&gt;=2,1,COUNTIF(课表!$T$187:$T$343,B88)))*2+(IF(COUNTIF(课表!$U$187:$U$343,B88)&gt;=2,1,COUNTIF(课表!$U$187:$U$343,B88))+IF(COUNTIF(课表!$V$187:$V$343,B88)&gt;=2,1,COUNTIF(课表!$V$187:$V$343,B88)))*2</f>
        <v>4</v>
      </c>
      <c r="L88" s="32">
        <f>(IF(COUNTIF(课表!$W$187:$W$343,B88)&gt;=2,1,COUNTIF(课表!$W$187:$W$343,B88))+IF(COUNTIF(课表!$X$187:$X$343,B88)&gt;=2,1,COUNTIF(课表!$X$187:$X$343,B88))+IF(COUNTIF(课表!$Y$187:$Y$343,B88)&gt;=2,1,COUNTIF(课表!$Y$187:$Y$343,B88))+IF(COUNTIF(课表!$Z$187:$Z$343,B88)&gt;=2,1,COUNTIF(课表!$Z$187:$Z$343,B88)))*2</f>
        <v>0</v>
      </c>
      <c r="M88" s="32">
        <f>(IF(COUNTIF(课表!$AA$187:$AA$343,B88)&gt;=2,1,COUNTIF(课表!$AA$187:$AA$343,B88))+IF(COUNTIF(课表!$AB$187:$AB$343,B88)&gt;=2,1,COUNTIF(课表!$AB$187:$AB$343,B88))+IF(COUNTIF(课表!$AC$187:$AC$343,B88)&gt;=2,1,COUNTIF(课表!$AC$187:$AC$343,B88))+IF(COUNTIF(课表!$AD$187:$AD$343,B88)&gt;=2,1,COUNTIF(课表!$AD$187:$AD$343,B88)))*2</f>
        <v>0</v>
      </c>
      <c r="N88" s="32">
        <f t="shared" si="5"/>
        <v>8</v>
      </c>
    </row>
    <row r="89" ht="20.1" hidden="1" customHeight="1" spans="1:14">
      <c r="A89" s="32" t="str">
        <f>VLOOKUP(B89,教师基础数据!$B$1:$H$502,7,FALSE)</f>
        <v>0000231</v>
      </c>
      <c r="B89" s="33" t="s">
        <v>1366</v>
      </c>
      <c r="C89" s="32" t="str">
        <f>VLOOKUP(B89,教师基础数据!$B$1:$G4633,3,FALSE)</f>
        <v>商贸系</v>
      </c>
      <c r="D89" s="32" t="str">
        <f>VLOOKUP(B89,教师基础数据!$B$1:$G785,4,FALSE)</f>
        <v>兼职</v>
      </c>
      <c r="E89" s="32" t="str">
        <f>VLOOKUP(B89,教师基础数据!$B$1:$G4818,5,FALSE)</f>
        <v>商务教研室</v>
      </c>
      <c r="F89" s="32">
        <f t="shared" si="4"/>
        <v>2</v>
      </c>
      <c r="G89" s="32">
        <f>(IF(COUNTIF(课表!$C$187:$C$343,B89)&gt;=2,1,COUNTIF(课表!$C$187:$C$343,B89))+IF(COUNTIF(课表!$D$187:$D$343,B89)&gt;=2,1,COUNTIF(课表!D$187:$D$343,B89))+IF(COUNTIF(课表!$E$121:$E$343,B89)&gt;=2,1,COUNTIF(课表!$E$121:$E$343,B89))+IF(COUNTIF(课表!$F$187:$F$343,B89)&gt;=2,1,COUNTIF(课表!$F$187:$F$343,B89)))*2</f>
        <v>0</v>
      </c>
      <c r="H89" s="32">
        <f>(IF(COUNTIF(课表!$G$188:$G$343,B89)&gt;=2,1,COUNTIF(课表!$G$188:$G$343,B89))+IF(COUNTIF(课表!$H$188:$H$343,B89)&gt;=2,1,COUNTIF(课表!$H$188:$H$343,B89))+IF(COUNTIF(课表!$I$187:$I$343,B89)&gt;=2,1,COUNTIF(课表!$I$187:$I$343,B89))+IF(COUNTIF(课表!$J$187:$J$343,B89)&gt;=2,1,COUNTIF(课表!$J$187:$J$343,B89)))*2</f>
        <v>4</v>
      </c>
      <c r="I89" s="32">
        <f>(IF(COUNTIF(课表!$K$187:$K$343,B89)&gt;=2,1,COUNTIF(课表!$K$187:$K$343,B89))+IF(COUNTIF(课表!$L$187:$L$343,B89)&gt;=2,1,COUNTIF(课表!$L$187:$L$343,B89))+IF(COUNTIF(课表!$M$187:$M$343,B89)&gt;=2,1,COUNTIF(课表!$M$187:$M$343,B89))+IF(COUNTIF(课表!$N$187:$N$343,B89)&gt;=2,1,COUNTIF(课表!$N$187:$N$343,B89)))*2</f>
        <v>4</v>
      </c>
      <c r="J89" s="32">
        <f>(IF(COUNTIF(课表!$O$187:$O$343,B89)&gt;=2,1,COUNTIF(课表!$O$187:$O$343,B89))+IF(COUNTIF(课表!$P$187:$P$343,B89)&gt;=2,1,COUNTIF(课表!$P$187:$P$343,B89))+IF(COUNTIF(课表!$Q$187:$Q$343,B89)&gt;=2,1,COUNTIF(课表!$Q$187:$Q$343,B89))+IF(COUNTIF(课表!$R$187:$R$343,B89)&gt;=2,1,COUNTIF(课表!$R$187:$R$343,B89)))*2</f>
        <v>0</v>
      </c>
      <c r="K89" s="32">
        <f>(IF(COUNTIF(课表!$S$187:$S$343,B89)&gt;=2,1,COUNTIF(课表!$S$187:$S$343,B89))+IF(COUNTIF(课表!$T$187:$T$343,B89)&gt;=2,1,COUNTIF(课表!$T$187:$T$343,B89)))*2+(IF(COUNTIF(课表!$U$187:$U$343,B89)&gt;=2,1,COUNTIF(课表!$U$187:$U$343,B89))+IF(COUNTIF(课表!$V$187:$V$343,B89)&gt;=2,1,COUNTIF(课表!$V$187:$V$343,B89)))*2</f>
        <v>0</v>
      </c>
      <c r="L89" s="32">
        <f>(IF(COUNTIF(课表!$W$187:$W$343,B89)&gt;=2,1,COUNTIF(课表!$W$187:$W$343,B89))+IF(COUNTIF(课表!$X$187:$X$343,B89)&gt;=2,1,COUNTIF(课表!$X$187:$X$343,B89))+IF(COUNTIF(课表!$Y$187:$Y$343,B89)&gt;=2,1,COUNTIF(课表!$Y$187:$Y$343,B89))+IF(COUNTIF(课表!$Z$187:$Z$343,B89)&gt;=2,1,COUNTIF(课表!$Z$187:$Z$343,B89)))*2</f>
        <v>0</v>
      </c>
      <c r="M89" s="32">
        <f>(IF(COUNTIF(课表!$AA$187:$AA$343,B89)&gt;=2,1,COUNTIF(课表!$AA$187:$AA$343,B89))+IF(COUNTIF(课表!$AB$187:$AB$343,B89)&gt;=2,1,COUNTIF(课表!$AB$187:$AB$343,B89))+IF(COUNTIF(课表!$AC$187:$AC$343,B89)&gt;=2,1,COUNTIF(课表!$AC$187:$AC$343,B89))+IF(COUNTIF(课表!$AD$187:$AD$343,B89)&gt;=2,1,COUNTIF(课表!$AD$187:$AD$343,B89)))*2</f>
        <v>0</v>
      </c>
      <c r="N89" s="32">
        <f t="shared" si="5"/>
        <v>8</v>
      </c>
    </row>
    <row r="90" ht="20.1" hidden="1" customHeight="1" spans="1:14">
      <c r="A90" s="32" t="str">
        <f>VLOOKUP(B90,教师基础数据!$B$1:$H$502,7,FALSE)</f>
        <v>0000203</v>
      </c>
      <c r="B90" s="33" t="s">
        <v>1583</v>
      </c>
      <c r="C90" s="32" t="str">
        <f>VLOOKUP(B90,教师基础数据!$B$1:$G4634,3,FALSE)</f>
        <v>商贸系</v>
      </c>
      <c r="D90" s="32" t="str">
        <f>VLOOKUP(B90,教师基础数据!$B$1:$G786,4,FALSE)</f>
        <v>专职</v>
      </c>
      <c r="E90" s="32" t="str">
        <f>VLOOKUP(B90,教师基础数据!$B$1:$G4819,5,FALSE)</f>
        <v>商务教研室</v>
      </c>
      <c r="F90" s="32">
        <f t="shared" si="4"/>
        <v>1</v>
      </c>
      <c r="G90" s="32">
        <f>(IF(COUNTIF(课表!$C$187:$C$343,B90)&gt;=2,1,COUNTIF(课表!$C$187:$C$343,B90))+IF(COUNTIF(课表!$D$187:$D$343,B90)&gt;=2,1,COUNTIF(课表!D$187:$D$343,B90))+IF(COUNTIF(课表!$E$121:$E$343,B90)&gt;=2,1,COUNTIF(课表!$E$121:$E$343,B90))+IF(COUNTIF(课表!$F$187:$F$343,B90)&gt;=2,1,COUNTIF(课表!$F$187:$F$343,B90)))*2</f>
        <v>8</v>
      </c>
      <c r="H90" s="32">
        <f>(IF(COUNTIF(课表!$G$188:$G$343,B90)&gt;=2,1,COUNTIF(课表!$G$188:$G$343,B90))+IF(COUNTIF(课表!$H$188:$H$343,B90)&gt;=2,1,COUNTIF(课表!$H$188:$H$343,B90))+IF(COUNTIF(课表!$I$187:$I$343,B90)&gt;=2,1,COUNTIF(课表!$I$187:$I$343,B90))+IF(COUNTIF(课表!$J$187:$J$343,B90)&gt;=2,1,COUNTIF(课表!$J$187:$J$343,B90)))*2</f>
        <v>0</v>
      </c>
      <c r="I90" s="32">
        <f>(IF(COUNTIF(课表!$K$187:$K$343,B90)&gt;=2,1,COUNTIF(课表!$K$187:$K$343,B90))+IF(COUNTIF(课表!$L$187:$L$343,B90)&gt;=2,1,COUNTIF(课表!$L$187:$L$343,B90))+IF(COUNTIF(课表!$M$187:$M$343,B90)&gt;=2,1,COUNTIF(课表!$M$187:$M$343,B90))+IF(COUNTIF(课表!$N$187:$N$343,B90)&gt;=2,1,COUNTIF(课表!$N$187:$N$343,B90)))*2</f>
        <v>0</v>
      </c>
      <c r="J90" s="32">
        <f>(IF(COUNTIF(课表!$O$187:$O$343,B90)&gt;=2,1,COUNTIF(课表!$O$187:$O$343,B90))+IF(COUNTIF(课表!$P$187:$P$343,B90)&gt;=2,1,COUNTIF(课表!$P$187:$P$343,B90))+IF(COUNTIF(课表!$Q$187:$Q$343,B90)&gt;=2,1,COUNTIF(课表!$Q$187:$Q$343,B90))+IF(COUNTIF(课表!$R$187:$R$343,B90)&gt;=2,1,COUNTIF(课表!$R$187:$R$343,B90)))*2</f>
        <v>0</v>
      </c>
      <c r="K90" s="32">
        <f>(IF(COUNTIF(课表!$S$187:$S$343,B90)&gt;=2,1,COUNTIF(课表!$S$187:$S$343,B90))+IF(COUNTIF(课表!$T$187:$T$343,B90)&gt;=2,1,COUNTIF(课表!$T$187:$T$343,B90)))*2+(IF(COUNTIF(课表!$U$187:$U$343,B90)&gt;=2,1,COUNTIF(课表!$U$187:$U$343,B90))+IF(COUNTIF(课表!$V$187:$V$343,B90)&gt;=2,1,COUNTIF(课表!$V$187:$V$343,B90)))*2</f>
        <v>0</v>
      </c>
      <c r="L90" s="32">
        <f>(IF(COUNTIF(课表!$W$187:$W$343,B90)&gt;=2,1,COUNTIF(课表!$W$187:$W$343,B90))+IF(COUNTIF(课表!$X$187:$X$343,B90)&gt;=2,1,COUNTIF(课表!$X$187:$X$343,B90))+IF(COUNTIF(课表!$Y$187:$Y$343,B90)&gt;=2,1,COUNTIF(课表!$Y$187:$Y$343,B90))+IF(COUNTIF(课表!$Z$187:$Z$343,B90)&gt;=2,1,COUNTIF(课表!$Z$187:$Z$343,B90)))*2</f>
        <v>0</v>
      </c>
      <c r="M90" s="32">
        <f>(IF(COUNTIF(课表!$AA$187:$AA$343,B90)&gt;=2,1,COUNTIF(课表!$AA$187:$AA$343,B90))+IF(COUNTIF(课表!$AB$187:$AB$343,B90)&gt;=2,1,COUNTIF(课表!$AB$187:$AB$343,B90))+IF(COUNTIF(课表!$AC$187:$AC$343,B90)&gt;=2,1,COUNTIF(课表!$AC$187:$AC$343,B90))+IF(COUNTIF(课表!$AD$187:$AD$343,B90)&gt;=2,1,COUNTIF(课表!$AD$187:$AD$343,B90)))*2</f>
        <v>0</v>
      </c>
      <c r="N90" s="32">
        <f t="shared" si="5"/>
        <v>8</v>
      </c>
    </row>
    <row r="91" ht="20.1" hidden="1" customHeight="1" spans="1:14">
      <c r="A91" s="32" t="str">
        <f>VLOOKUP(B91,教师基础数据!$B$1:$H$502,7,FALSE)</f>
        <v>2016017</v>
      </c>
      <c r="B91" s="33" t="s">
        <v>1336</v>
      </c>
      <c r="C91" s="32" t="str">
        <f>VLOOKUP(B91,教师基础数据!$B$1:$G4635,3,FALSE)</f>
        <v>商贸系</v>
      </c>
      <c r="D91" s="32" t="str">
        <f>VLOOKUP(B91,教师基础数据!$B$1:$G787,4,FALSE)</f>
        <v>兼职</v>
      </c>
      <c r="E91" s="32" t="str">
        <f>VLOOKUP(B91,教师基础数据!$B$1:$G4820,5,FALSE)</f>
        <v>旅游管理教研室</v>
      </c>
      <c r="F91" s="32">
        <f t="shared" si="4"/>
        <v>1</v>
      </c>
      <c r="G91" s="32">
        <f>(IF(COUNTIF(课表!$C$187:$C$343,B91)&gt;=2,1,COUNTIF(课表!$C$187:$C$343,B91))+IF(COUNTIF(课表!$D$187:$D$343,B91)&gt;=2,1,COUNTIF(课表!D$187:$D$343,B91))+IF(COUNTIF(课表!$E$121:$E$343,B91)&gt;=2,1,COUNTIF(课表!$E$121:$E$343,B91))+IF(COUNTIF(课表!$F$187:$F$343,B91)&gt;=2,1,COUNTIF(课表!$F$187:$F$343,B91)))*2</f>
        <v>8</v>
      </c>
      <c r="H91" s="32">
        <f>(IF(COUNTIF(课表!$G$188:$G$343,B91)&gt;=2,1,COUNTIF(课表!$G$188:$G$343,B91))+IF(COUNTIF(课表!$H$188:$H$343,B91)&gt;=2,1,COUNTIF(课表!$H$188:$H$343,B91))+IF(COUNTIF(课表!$I$187:$I$343,B91)&gt;=2,1,COUNTIF(课表!$I$187:$I$343,B91))+IF(COUNTIF(课表!$J$187:$J$343,B91)&gt;=2,1,COUNTIF(课表!$J$187:$J$343,B91)))*2</f>
        <v>0</v>
      </c>
      <c r="I91" s="32">
        <f>(IF(COUNTIF(课表!$K$187:$K$343,B91)&gt;=2,1,COUNTIF(课表!$K$187:$K$343,B91))+IF(COUNTIF(课表!$L$187:$L$343,B91)&gt;=2,1,COUNTIF(课表!$L$187:$L$343,B91))+IF(COUNTIF(课表!$M$187:$M$343,B91)&gt;=2,1,COUNTIF(课表!$M$187:$M$343,B91))+IF(COUNTIF(课表!$N$187:$N$343,B91)&gt;=2,1,COUNTIF(课表!$N$187:$N$343,B91)))*2</f>
        <v>0</v>
      </c>
      <c r="J91" s="32">
        <f>(IF(COUNTIF(课表!$O$187:$O$343,B91)&gt;=2,1,COUNTIF(课表!$O$187:$O$343,B91))+IF(COUNTIF(课表!$P$187:$P$343,B91)&gt;=2,1,COUNTIF(课表!$P$187:$P$343,B91))+IF(COUNTIF(课表!$Q$187:$Q$343,B91)&gt;=2,1,COUNTIF(课表!$Q$187:$Q$343,B91))+IF(COUNTIF(课表!$R$187:$R$343,B91)&gt;=2,1,COUNTIF(课表!$R$187:$R$343,B91)))*2</f>
        <v>0</v>
      </c>
      <c r="K91" s="32">
        <f>(IF(COUNTIF(课表!$S$187:$S$343,B91)&gt;=2,1,COUNTIF(课表!$S$187:$S$343,B91))+IF(COUNTIF(课表!$T$187:$T$343,B91)&gt;=2,1,COUNTIF(课表!$T$187:$T$343,B91)))*2+(IF(COUNTIF(课表!$U$187:$U$343,B91)&gt;=2,1,COUNTIF(课表!$U$187:$U$343,B91))+IF(COUNTIF(课表!$V$187:$V$343,B91)&gt;=2,1,COUNTIF(课表!$V$187:$V$343,B91)))*2</f>
        <v>0</v>
      </c>
      <c r="L91" s="32">
        <f>(IF(COUNTIF(课表!$W$187:$W$343,B91)&gt;=2,1,COUNTIF(课表!$W$187:$W$343,B91))+IF(COUNTIF(课表!$X$187:$X$343,B91)&gt;=2,1,COUNTIF(课表!$X$187:$X$343,B91))+IF(COUNTIF(课表!$Y$187:$Y$343,B91)&gt;=2,1,COUNTIF(课表!$Y$187:$Y$343,B91))+IF(COUNTIF(课表!$Z$187:$Z$343,B91)&gt;=2,1,COUNTIF(课表!$Z$187:$Z$343,B91)))*2</f>
        <v>0</v>
      </c>
      <c r="M91" s="32">
        <f>(IF(COUNTIF(课表!$AA$187:$AA$343,B91)&gt;=2,1,COUNTIF(课表!$AA$187:$AA$343,B91))+IF(COUNTIF(课表!$AB$187:$AB$343,B91)&gt;=2,1,COUNTIF(课表!$AB$187:$AB$343,B91))+IF(COUNTIF(课表!$AC$187:$AC$343,B91)&gt;=2,1,COUNTIF(课表!$AC$187:$AC$343,B91))+IF(COUNTIF(课表!$AD$187:$AD$343,B91)&gt;=2,1,COUNTIF(课表!$AD$187:$AD$343,B91)))*2</f>
        <v>0</v>
      </c>
      <c r="N91" s="32">
        <f t="shared" si="5"/>
        <v>8</v>
      </c>
    </row>
    <row r="92" ht="20.1" hidden="1" customHeight="1" spans="1:14">
      <c r="A92" s="32" t="str">
        <f>VLOOKUP(B92,教师基础数据!$B$1:$H$502,7,FALSE)</f>
        <v>2020004</v>
      </c>
      <c r="B92" s="33" t="s">
        <v>1409</v>
      </c>
      <c r="C92" s="32" t="str">
        <f>VLOOKUP(B92,教师基础数据!$B$1:$G4636,3,FALSE)</f>
        <v>商贸系</v>
      </c>
      <c r="D92" s="32" t="str">
        <f>VLOOKUP(B92,教师基础数据!$B$1:$G788,4,FALSE)</f>
        <v>专职</v>
      </c>
      <c r="E92" s="32" t="str">
        <f>VLOOKUP(B92,教师基础数据!$B$1:$G4821,5,FALSE)</f>
        <v>旅游管理教研室</v>
      </c>
      <c r="F92" s="32">
        <f t="shared" si="4"/>
        <v>1</v>
      </c>
      <c r="G92" s="32">
        <f>(IF(COUNTIF(课表!$C$187:$C$343,B92)&gt;=2,1,COUNTIF(课表!$C$187:$C$343,B92))+IF(COUNTIF(课表!$D$187:$D$343,B92)&gt;=2,1,COUNTIF(课表!D$187:$D$343,B92))+IF(COUNTIF(课表!$E$121:$E$343,B92)&gt;=2,1,COUNTIF(课表!$E$121:$E$343,B92))+IF(COUNTIF(课表!$F$187:$F$343,B92)&gt;=2,1,COUNTIF(课表!$F$187:$F$343,B92)))*2</f>
        <v>0</v>
      </c>
      <c r="H92" s="32">
        <f>(IF(COUNTIF(课表!$G$188:$G$343,B92)&gt;=2,1,COUNTIF(课表!$G$188:$G$343,B92))+IF(COUNTIF(课表!$H$188:$H$343,B92)&gt;=2,1,COUNTIF(课表!$H$188:$H$343,B92))+IF(COUNTIF(课表!$I$187:$I$343,B92)&gt;=2,1,COUNTIF(课表!$I$187:$I$343,B92))+IF(COUNTIF(课表!$J$187:$J$343,B92)&gt;=2,1,COUNTIF(课表!$J$187:$J$343,B92)))*2</f>
        <v>8</v>
      </c>
      <c r="I92" s="32">
        <f>(IF(COUNTIF(课表!$K$187:$K$343,B92)&gt;=2,1,COUNTIF(课表!$K$187:$K$343,B92))+IF(COUNTIF(课表!$L$187:$L$343,B92)&gt;=2,1,COUNTIF(课表!$L$187:$L$343,B92))+IF(COUNTIF(课表!$M$187:$M$343,B92)&gt;=2,1,COUNTIF(课表!$M$187:$M$343,B92))+IF(COUNTIF(课表!$N$187:$N$343,B92)&gt;=2,1,COUNTIF(课表!$N$187:$N$343,B92)))*2</f>
        <v>0</v>
      </c>
      <c r="J92" s="32">
        <f>(IF(COUNTIF(课表!$O$187:$O$343,B92)&gt;=2,1,COUNTIF(课表!$O$187:$O$343,B92))+IF(COUNTIF(课表!$P$187:$P$343,B92)&gt;=2,1,COUNTIF(课表!$P$187:$P$343,B92))+IF(COUNTIF(课表!$Q$187:$Q$343,B92)&gt;=2,1,COUNTIF(课表!$Q$187:$Q$343,B92))+IF(COUNTIF(课表!$R$187:$R$343,B92)&gt;=2,1,COUNTIF(课表!$R$187:$R$343,B92)))*2</f>
        <v>0</v>
      </c>
      <c r="K92" s="32">
        <f>(IF(COUNTIF(课表!$S$187:$S$343,B92)&gt;=2,1,COUNTIF(课表!$S$187:$S$343,B92))+IF(COUNTIF(课表!$T$187:$T$343,B92)&gt;=2,1,COUNTIF(课表!$T$187:$T$343,B92)))*2+(IF(COUNTIF(课表!$U$187:$U$343,B92)&gt;=2,1,COUNTIF(课表!$U$187:$U$343,B92))+IF(COUNTIF(课表!$V$187:$V$343,B92)&gt;=2,1,COUNTIF(课表!$V$187:$V$343,B92)))*2</f>
        <v>0</v>
      </c>
      <c r="L92" s="32">
        <f>(IF(COUNTIF(课表!$W$187:$W$343,B92)&gt;=2,1,COUNTIF(课表!$W$187:$W$343,B92))+IF(COUNTIF(课表!$X$187:$X$343,B92)&gt;=2,1,COUNTIF(课表!$X$187:$X$343,B92))+IF(COUNTIF(课表!$Y$187:$Y$343,B92)&gt;=2,1,COUNTIF(课表!$Y$187:$Y$343,B92))+IF(COUNTIF(课表!$Z$187:$Z$343,B92)&gt;=2,1,COUNTIF(课表!$Z$187:$Z$343,B92)))*2</f>
        <v>0</v>
      </c>
      <c r="M92" s="32">
        <f>(IF(COUNTIF(课表!$AA$187:$AA$343,B92)&gt;=2,1,COUNTIF(课表!$AA$187:$AA$343,B92))+IF(COUNTIF(课表!$AB$187:$AB$343,B92)&gt;=2,1,COUNTIF(课表!$AB$187:$AB$343,B92))+IF(COUNTIF(课表!$AC$187:$AC$343,B92)&gt;=2,1,COUNTIF(课表!$AC$187:$AC$343,B92))+IF(COUNTIF(课表!$AD$187:$AD$343,B92)&gt;=2,1,COUNTIF(课表!$AD$187:$AD$343,B92)))*2</f>
        <v>0</v>
      </c>
      <c r="N92" s="32">
        <f t="shared" si="5"/>
        <v>8</v>
      </c>
    </row>
    <row r="93" ht="20.1" hidden="1" customHeight="1" spans="1:14">
      <c r="A93" s="32" t="str">
        <f>VLOOKUP(B93,教师基础数据!$B$1:$H$502,7,FALSE)</f>
        <v>2016006</v>
      </c>
      <c r="B93" s="33" t="s">
        <v>1433</v>
      </c>
      <c r="C93" s="32" t="str">
        <f>VLOOKUP(B93,教师基础数据!$B$1:$G4637,3,FALSE)</f>
        <v>商贸系</v>
      </c>
      <c r="D93" s="32" t="str">
        <f>VLOOKUP(B93,教师基础数据!$B$1:$G789,4,FALSE)</f>
        <v>专职</v>
      </c>
      <c r="E93" s="32" t="str">
        <f>VLOOKUP(B93,教师基础数据!$B$1:$G4822,5,FALSE)</f>
        <v>会计教研室</v>
      </c>
      <c r="F93" s="32">
        <f t="shared" si="4"/>
        <v>2</v>
      </c>
      <c r="G93" s="32">
        <f>(IF(COUNTIF(课表!$C$187:$C$343,B93)&gt;=2,1,COUNTIF(课表!$C$187:$C$343,B93))+IF(COUNTIF(课表!$D$187:$D$343,B93)&gt;=2,1,COUNTIF(课表!D$187:$D$343,B93))+IF(COUNTIF(课表!$E$121:$E$343,B93)&gt;=2,1,COUNTIF(课表!$E$121:$E$343,B93))+IF(COUNTIF(课表!$F$187:$F$343,B93)&gt;=2,1,COUNTIF(课表!$F$187:$F$343,B93)))*2</f>
        <v>0</v>
      </c>
      <c r="H93" s="32">
        <f>(IF(COUNTIF(课表!$G$188:$G$343,B93)&gt;=2,1,COUNTIF(课表!$G$188:$G$343,B93))+IF(COUNTIF(课表!$H$188:$H$343,B93)&gt;=2,1,COUNTIF(课表!$H$188:$H$343,B93))+IF(COUNTIF(课表!$I$187:$I$343,B93)&gt;=2,1,COUNTIF(课表!$I$187:$I$343,B93))+IF(COUNTIF(课表!$J$187:$J$343,B93)&gt;=2,1,COUNTIF(课表!$J$187:$J$343,B93)))*2</f>
        <v>4</v>
      </c>
      <c r="I93" s="32">
        <f>(IF(COUNTIF(课表!$K$187:$K$343,B93)&gt;=2,1,COUNTIF(课表!$K$187:$K$343,B93))+IF(COUNTIF(课表!$L$187:$L$343,B93)&gt;=2,1,COUNTIF(课表!$L$187:$L$343,B93))+IF(COUNTIF(课表!$M$187:$M$343,B93)&gt;=2,1,COUNTIF(课表!$M$187:$M$343,B93))+IF(COUNTIF(课表!$N$187:$N$343,B93)&gt;=2,1,COUNTIF(课表!$N$187:$N$343,B93)))*2</f>
        <v>0</v>
      </c>
      <c r="J93" s="32">
        <f>(IF(COUNTIF(课表!$O$187:$O$343,B93)&gt;=2,1,COUNTIF(课表!$O$187:$O$343,B93))+IF(COUNTIF(课表!$P$187:$P$343,B93)&gt;=2,1,COUNTIF(课表!$P$187:$P$343,B93))+IF(COUNTIF(课表!$Q$187:$Q$343,B93)&gt;=2,1,COUNTIF(课表!$Q$187:$Q$343,B93))+IF(COUNTIF(课表!$R$187:$R$343,B93)&gt;=2,1,COUNTIF(课表!$R$187:$R$343,B93)))*2</f>
        <v>4</v>
      </c>
      <c r="K93" s="32">
        <f>(IF(COUNTIF(课表!$S$187:$S$343,B93)&gt;=2,1,COUNTIF(课表!$S$187:$S$343,B93))+IF(COUNTIF(课表!$T$187:$T$343,B93)&gt;=2,1,COUNTIF(课表!$T$187:$T$343,B93)))*2+(IF(COUNTIF(课表!$U$187:$U$343,B93)&gt;=2,1,COUNTIF(课表!$U$187:$U$343,B93))+IF(COUNTIF(课表!$V$187:$V$343,B93)&gt;=2,1,COUNTIF(课表!$V$187:$V$343,B93)))*2</f>
        <v>0</v>
      </c>
      <c r="L93" s="32">
        <f>(IF(COUNTIF(课表!$W$187:$W$343,B93)&gt;=2,1,COUNTIF(课表!$W$187:$W$343,B93))+IF(COUNTIF(课表!$X$187:$X$343,B93)&gt;=2,1,COUNTIF(课表!$X$187:$X$343,B93))+IF(COUNTIF(课表!$Y$187:$Y$343,B93)&gt;=2,1,COUNTIF(课表!$Y$187:$Y$343,B93))+IF(COUNTIF(课表!$Z$187:$Z$343,B93)&gt;=2,1,COUNTIF(课表!$Z$187:$Z$343,B93)))*2</f>
        <v>0</v>
      </c>
      <c r="M93" s="32">
        <f>(IF(COUNTIF(课表!$AA$187:$AA$343,B93)&gt;=2,1,COUNTIF(课表!$AA$187:$AA$343,B93))+IF(COUNTIF(课表!$AB$187:$AB$343,B93)&gt;=2,1,COUNTIF(课表!$AB$187:$AB$343,B93))+IF(COUNTIF(课表!$AC$187:$AC$343,B93)&gt;=2,1,COUNTIF(课表!$AC$187:$AC$343,B93))+IF(COUNTIF(课表!$AD$187:$AD$343,B93)&gt;=2,1,COUNTIF(课表!$AD$187:$AD$343,B93)))*2</f>
        <v>0</v>
      </c>
      <c r="N93" s="32">
        <f t="shared" si="5"/>
        <v>8</v>
      </c>
    </row>
    <row r="94" ht="20.1" hidden="1" customHeight="1" spans="1:14">
      <c r="A94" s="32" t="str">
        <f>VLOOKUP(B94,教师基础数据!$B$1:$H$502,7,FALSE)</f>
        <v>0000312</v>
      </c>
      <c r="B94" s="33" t="s">
        <v>1586</v>
      </c>
      <c r="C94" s="32" t="str">
        <f>VLOOKUP(B94,教师基础数据!$B$1:$G4638,3,FALSE)</f>
        <v>商贸系</v>
      </c>
      <c r="D94" s="32" t="str">
        <f>VLOOKUP(B94,教师基础数据!$B$1:$G790,4,FALSE)</f>
        <v>专职</v>
      </c>
      <c r="E94" s="32" t="str">
        <f>VLOOKUP(B94,教师基础数据!$B$1:$G4823,5,FALSE)</f>
        <v>商务教研室</v>
      </c>
      <c r="F94" s="32">
        <f t="shared" si="4"/>
        <v>2</v>
      </c>
      <c r="G94" s="32">
        <f>(IF(COUNTIF(课表!$C$187:$C$343,B94)&gt;=2,1,COUNTIF(课表!$C$187:$C$343,B94))+IF(COUNTIF(课表!$D$187:$D$343,B94)&gt;=2,1,COUNTIF(课表!D$187:$D$343,B94))+IF(COUNTIF(课表!$E$121:$E$343,B94)&gt;=2,1,COUNTIF(课表!$E$121:$E$343,B94))+IF(COUNTIF(课表!$F$187:$F$343,B94)&gt;=2,1,COUNTIF(课表!$F$187:$F$343,B94)))*2</f>
        <v>4</v>
      </c>
      <c r="H94" s="32">
        <f>(IF(COUNTIF(课表!$G$188:$G$343,B94)&gt;=2,1,COUNTIF(课表!$G$188:$G$343,B94))+IF(COUNTIF(课表!$H$188:$H$343,B94)&gt;=2,1,COUNTIF(课表!$H$188:$H$343,B94))+IF(COUNTIF(课表!$I$187:$I$343,B94)&gt;=2,1,COUNTIF(课表!$I$187:$I$343,B94))+IF(COUNTIF(课表!$J$187:$J$343,B94)&gt;=2,1,COUNTIF(课表!$J$187:$J$343,B94)))*2</f>
        <v>0</v>
      </c>
      <c r="I94" s="32">
        <f>(IF(COUNTIF(课表!$K$187:$K$343,B94)&gt;=2,1,COUNTIF(课表!$K$187:$K$343,B94))+IF(COUNTIF(课表!$L$187:$L$343,B94)&gt;=2,1,COUNTIF(课表!$L$187:$L$343,B94))+IF(COUNTIF(课表!$M$187:$M$343,B94)&gt;=2,1,COUNTIF(课表!$M$187:$M$343,B94))+IF(COUNTIF(课表!$N$187:$N$343,B94)&gt;=2,1,COUNTIF(课表!$N$187:$N$343,B94)))*2</f>
        <v>0</v>
      </c>
      <c r="J94" s="32">
        <f>(IF(COUNTIF(课表!$O$187:$O$343,B94)&gt;=2,1,COUNTIF(课表!$O$187:$O$343,B94))+IF(COUNTIF(课表!$P$187:$P$343,B94)&gt;=2,1,COUNTIF(课表!$P$187:$P$343,B94))+IF(COUNTIF(课表!$Q$187:$Q$343,B94)&gt;=2,1,COUNTIF(课表!$Q$187:$Q$343,B94))+IF(COUNTIF(课表!$R$187:$R$343,B94)&gt;=2,1,COUNTIF(课表!$R$187:$R$343,B94)))*2</f>
        <v>4</v>
      </c>
      <c r="K94" s="32">
        <f>(IF(COUNTIF(课表!$S$187:$S$343,B94)&gt;=2,1,COUNTIF(课表!$S$187:$S$343,B94))+IF(COUNTIF(课表!$T$187:$T$343,B94)&gt;=2,1,COUNTIF(课表!$T$187:$T$343,B94)))*2+(IF(COUNTIF(课表!$U$187:$U$343,B94)&gt;=2,1,COUNTIF(课表!$U$187:$U$343,B94))+IF(COUNTIF(课表!$V$187:$V$343,B94)&gt;=2,1,COUNTIF(课表!$V$187:$V$343,B94)))*2</f>
        <v>0</v>
      </c>
      <c r="L94" s="32">
        <f>(IF(COUNTIF(课表!$W$187:$W$343,B94)&gt;=2,1,COUNTIF(课表!$W$187:$W$343,B94))+IF(COUNTIF(课表!$X$187:$X$343,B94)&gt;=2,1,COUNTIF(课表!$X$187:$X$343,B94))+IF(COUNTIF(课表!$Y$187:$Y$343,B94)&gt;=2,1,COUNTIF(课表!$Y$187:$Y$343,B94))+IF(COUNTIF(课表!$Z$187:$Z$343,B94)&gt;=2,1,COUNTIF(课表!$Z$187:$Z$343,B94)))*2</f>
        <v>0</v>
      </c>
      <c r="M94" s="32">
        <f>(IF(COUNTIF(课表!$AA$187:$AA$343,B94)&gt;=2,1,COUNTIF(课表!$AA$187:$AA$343,B94))+IF(COUNTIF(课表!$AB$187:$AB$343,B94)&gt;=2,1,COUNTIF(课表!$AB$187:$AB$343,B94))+IF(COUNTIF(课表!$AC$187:$AC$343,B94)&gt;=2,1,COUNTIF(课表!$AC$187:$AC$343,B94))+IF(COUNTIF(课表!$AD$187:$AD$343,B94)&gt;=2,1,COUNTIF(课表!$AD$187:$AD$343,B94)))*2</f>
        <v>0</v>
      </c>
      <c r="N94" s="32">
        <f t="shared" ref="N87:N130" si="6">SUM(G94:M94)</f>
        <v>8</v>
      </c>
    </row>
    <row r="95" ht="20.1" hidden="1" customHeight="1" spans="1:14">
      <c r="A95" s="32" t="str">
        <f>VLOOKUP(B95,教师基础数据!$B$1:$H$502,7,FALSE)</f>
        <v>0000401</v>
      </c>
      <c r="B95" s="33" t="s">
        <v>1587</v>
      </c>
      <c r="C95" s="32" t="str">
        <f>VLOOKUP(B95,教师基础数据!$B$1:$G4639,3,FALSE)</f>
        <v>商贸系</v>
      </c>
      <c r="D95" s="32" t="str">
        <f>VLOOKUP(B95,教师基础数据!$B$1:$G791,4,FALSE)</f>
        <v>兼职</v>
      </c>
      <c r="E95" s="32" t="str">
        <f>VLOOKUP(B95,教师基础数据!$B$1:$G4824,5,FALSE)</f>
        <v>商务教研室</v>
      </c>
      <c r="F95" s="32">
        <f t="shared" si="4"/>
        <v>2</v>
      </c>
      <c r="G95" s="32">
        <f>(IF(COUNTIF(课表!$C$187:$C$343,B95)&gt;=2,1,COUNTIF(课表!$C$187:$C$343,B95))+IF(COUNTIF(课表!$D$187:$D$343,B95)&gt;=2,1,COUNTIF(课表!D$187:$D$343,B95))+IF(COUNTIF(课表!$E$121:$E$343,B95)&gt;=2,1,COUNTIF(课表!$E$121:$E$343,B95))+IF(COUNTIF(课表!$F$187:$F$343,B95)&gt;=2,1,COUNTIF(课表!$F$187:$F$343,B95)))*2</f>
        <v>0</v>
      </c>
      <c r="H95" s="32">
        <f>(IF(COUNTIF(课表!$G$188:$G$343,B95)&gt;=2,1,COUNTIF(课表!$G$188:$G$343,B95))+IF(COUNTIF(课表!$H$188:$H$343,B95)&gt;=2,1,COUNTIF(课表!$H$188:$H$343,B95))+IF(COUNTIF(课表!$I$187:$I$343,B95)&gt;=2,1,COUNTIF(课表!$I$187:$I$343,B95))+IF(COUNTIF(课表!$J$187:$J$343,B95)&gt;=2,1,COUNTIF(课表!$J$187:$J$343,B95)))*2</f>
        <v>4</v>
      </c>
      <c r="I95" s="32">
        <f>(IF(COUNTIF(课表!$K$187:$K$343,B95)&gt;=2,1,COUNTIF(课表!$K$187:$K$343,B95))+IF(COUNTIF(课表!$L$187:$L$343,B95)&gt;=2,1,COUNTIF(课表!$L$187:$L$343,B95))+IF(COUNTIF(课表!$M$187:$M$343,B95)&gt;=2,1,COUNTIF(课表!$M$187:$M$343,B95))+IF(COUNTIF(课表!$N$187:$N$343,B95)&gt;=2,1,COUNTIF(课表!$N$187:$N$343,B95)))*2</f>
        <v>4</v>
      </c>
      <c r="J95" s="32">
        <f>(IF(COUNTIF(课表!$O$187:$O$343,B95)&gt;=2,1,COUNTIF(课表!$O$187:$O$343,B95))+IF(COUNTIF(课表!$P$187:$P$343,B95)&gt;=2,1,COUNTIF(课表!$P$187:$P$343,B95))+IF(COUNTIF(课表!$Q$187:$Q$343,B95)&gt;=2,1,COUNTIF(课表!$Q$187:$Q$343,B95))+IF(COUNTIF(课表!$R$187:$R$343,B95)&gt;=2,1,COUNTIF(课表!$R$187:$R$343,B95)))*2</f>
        <v>0</v>
      </c>
      <c r="K95" s="32">
        <f>(IF(COUNTIF(课表!$S$187:$S$343,B95)&gt;=2,1,COUNTIF(课表!$S$187:$S$343,B95))+IF(COUNTIF(课表!$T$187:$T$343,B95)&gt;=2,1,COUNTIF(课表!$T$187:$T$343,B95)))*2+(IF(COUNTIF(课表!$U$187:$U$343,B95)&gt;=2,1,COUNTIF(课表!$U$187:$U$343,B95))+IF(COUNTIF(课表!$V$187:$V$343,B95)&gt;=2,1,COUNTIF(课表!$V$187:$V$343,B95)))*2</f>
        <v>0</v>
      </c>
      <c r="L95" s="32">
        <f>(IF(COUNTIF(课表!$W$187:$W$343,B95)&gt;=2,1,COUNTIF(课表!$W$187:$W$343,B95))+IF(COUNTIF(课表!$X$187:$X$343,B95)&gt;=2,1,COUNTIF(课表!$X$187:$X$343,B95))+IF(COUNTIF(课表!$Y$187:$Y$343,B95)&gt;=2,1,COUNTIF(课表!$Y$187:$Y$343,B95))+IF(COUNTIF(课表!$Z$187:$Z$343,B95)&gt;=2,1,COUNTIF(课表!$Z$187:$Z$343,B95)))*2</f>
        <v>0</v>
      </c>
      <c r="M95" s="32">
        <f>(IF(COUNTIF(课表!$AA$187:$AA$343,B95)&gt;=2,1,COUNTIF(课表!$AA$187:$AA$343,B95))+IF(COUNTIF(课表!$AB$187:$AB$343,B95)&gt;=2,1,COUNTIF(课表!$AB$187:$AB$343,B95))+IF(COUNTIF(课表!$AC$187:$AC$343,B95)&gt;=2,1,COUNTIF(课表!$AC$187:$AC$343,B95))+IF(COUNTIF(课表!$AD$187:$AD$343,B95)&gt;=2,1,COUNTIF(课表!$AD$187:$AD$343,B95)))*2</f>
        <v>0</v>
      </c>
      <c r="N95" s="32">
        <f t="shared" si="6"/>
        <v>8</v>
      </c>
    </row>
    <row r="96" ht="20.1" hidden="1" customHeight="1" spans="1:14">
      <c r="A96" s="32" t="str">
        <f>VLOOKUP(B96,教师基础数据!$B$1:$H$502,7,FALSE)</f>
        <v>2016018</v>
      </c>
      <c r="B96" s="33" t="s">
        <v>1437</v>
      </c>
      <c r="C96" s="32" t="str">
        <f>VLOOKUP(B96,教师基础数据!$B$1:$G4640,3,FALSE)</f>
        <v>商贸系</v>
      </c>
      <c r="D96" s="32" t="str">
        <f>VLOOKUP(B96,教师基础数据!$B$1:$G792,4,FALSE)</f>
        <v>外聘</v>
      </c>
      <c r="E96" s="32" t="str">
        <f>VLOOKUP(B96,教师基础数据!$B$1:$G4825,5,FALSE)</f>
        <v>旅游管理教研室</v>
      </c>
      <c r="F96" s="32">
        <f t="shared" si="4"/>
        <v>2</v>
      </c>
      <c r="G96" s="32">
        <f>(IF(COUNTIF(课表!$C$187:$C$343,B96)&gt;=2,1,COUNTIF(课表!$C$187:$C$343,B96))+IF(COUNTIF(课表!$D$187:$D$343,B96)&gt;=2,1,COUNTIF(课表!D$187:$D$343,B96))+IF(COUNTIF(课表!$E$121:$E$343,B96)&gt;=2,1,COUNTIF(课表!$E$121:$E$343,B96))+IF(COUNTIF(课表!$F$187:$F$343,B96)&gt;=2,1,COUNTIF(课表!$F$187:$F$343,B96)))*2</f>
        <v>0</v>
      </c>
      <c r="H96" s="32">
        <f>(IF(COUNTIF(课表!$G$188:$G$343,B96)&gt;=2,1,COUNTIF(课表!$G$188:$G$343,B96))+IF(COUNTIF(课表!$H$188:$H$343,B96)&gt;=2,1,COUNTIF(课表!$H$188:$H$343,B96))+IF(COUNTIF(课表!$I$187:$I$343,B96)&gt;=2,1,COUNTIF(课表!$I$187:$I$343,B96))+IF(COUNTIF(课表!$J$187:$J$343,B96)&gt;=2,1,COUNTIF(课表!$J$187:$J$343,B96)))*2</f>
        <v>0</v>
      </c>
      <c r="I96" s="32">
        <f>(IF(COUNTIF(课表!$K$187:$K$343,B96)&gt;=2,1,COUNTIF(课表!$K$187:$K$343,B96))+IF(COUNTIF(课表!$L$187:$L$343,B96)&gt;=2,1,COUNTIF(课表!$L$187:$L$343,B96))+IF(COUNTIF(课表!$M$187:$M$343,B96)&gt;=2,1,COUNTIF(课表!$M$187:$M$343,B96))+IF(COUNTIF(课表!$N$187:$N$343,B96)&gt;=2,1,COUNTIF(课表!$N$187:$N$343,B96)))*2</f>
        <v>4</v>
      </c>
      <c r="J96" s="32">
        <f>(IF(COUNTIF(课表!$O$187:$O$343,B96)&gt;=2,1,COUNTIF(课表!$O$187:$O$343,B96))+IF(COUNTIF(课表!$P$187:$P$343,B96)&gt;=2,1,COUNTIF(课表!$P$187:$P$343,B96))+IF(COUNTIF(课表!$Q$187:$Q$343,B96)&gt;=2,1,COUNTIF(课表!$Q$187:$Q$343,B96))+IF(COUNTIF(课表!$R$187:$R$343,B96)&gt;=2,1,COUNTIF(课表!$R$187:$R$343,B96)))*2</f>
        <v>0</v>
      </c>
      <c r="K96" s="32">
        <f>(IF(COUNTIF(课表!$S$187:$S$343,B96)&gt;=2,1,COUNTIF(课表!$S$187:$S$343,B96))+IF(COUNTIF(课表!$T$187:$T$343,B96)&gt;=2,1,COUNTIF(课表!$T$187:$T$343,B96)))*2+(IF(COUNTIF(课表!$U$187:$U$343,B96)&gt;=2,1,COUNTIF(课表!$U$187:$U$343,B96))+IF(COUNTIF(课表!$V$187:$V$343,B96)&gt;=2,1,COUNTIF(课表!$V$187:$V$343,B96)))*2</f>
        <v>0</v>
      </c>
      <c r="L96" s="32">
        <f>(IF(COUNTIF(课表!$W$187:$W$343,B96)&gt;=2,1,COUNTIF(课表!$W$187:$W$343,B96))+IF(COUNTIF(课表!$X$187:$X$343,B96)&gt;=2,1,COUNTIF(课表!$X$187:$X$343,B96))+IF(COUNTIF(课表!$Y$187:$Y$343,B96)&gt;=2,1,COUNTIF(课表!$Y$187:$Y$343,B96))+IF(COUNTIF(课表!$Z$187:$Z$343,B96)&gt;=2,1,COUNTIF(课表!$Z$187:$Z$343,B96)))*2</f>
        <v>4</v>
      </c>
      <c r="M96" s="32">
        <f>(IF(COUNTIF(课表!$AA$187:$AA$343,B96)&gt;=2,1,COUNTIF(课表!$AA$187:$AA$343,B96))+IF(COUNTIF(课表!$AB$187:$AB$343,B96)&gt;=2,1,COUNTIF(课表!$AB$187:$AB$343,B96))+IF(COUNTIF(课表!$AC$187:$AC$343,B96)&gt;=2,1,COUNTIF(课表!$AC$187:$AC$343,B96))+IF(COUNTIF(课表!$AD$187:$AD$343,B96)&gt;=2,1,COUNTIF(课表!$AD$187:$AD$343,B96)))*2</f>
        <v>0</v>
      </c>
      <c r="N96" s="32">
        <f t="shared" si="6"/>
        <v>8</v>
      </c>
    </row>
    <row r="97" ht="20.1" hidden="1" customHeight="1" spans="1:14">
      <c r="A97" s="32" t="str">
        <f>VLOOKUP(B97,教师基础数据!$B$1:$H$502,7,FALSE)</f>
        <v>200222</v>
      </c>
      <c r="B97" s="33" t="s">
        <v>1381</v>
      </c>
      <c r="C97" s="32" t="str">
        <f>VLOOKUP(B97,教师基础数据!$B$1:$G4641,3,FALSE)</f>
        <v>动科系</v>
      </c>
      <c r="D97" s="32" t="str">
        <f>VLOOKUP(B97,教师基础数据!$B$1:$G793,4,FALSE)</f>
        <v>外聘</v>
      </c>
      <c r="E97" s="32" t="str">
        <f>VLOOKUP(B97,教师基础数据!$B$1:$G4826,5,FALSE)</f>
        <v>兽医教研室</v>
      </c>
      <c r="F97" s="32">
        <f t="shared" si="4"/>
        <v>1</v>
      </c>
      <c r="G97" s="32">
        <f>(IF(COUNTIF(课表!$C$187:$C$343,B97)&gt;=2,1,COUNTIF(课表!$C$187:$C$343,B97))+IF(COUNTIF(课表!$D$187:$D$343,B97)&gt;=2,1,COUNTIF(课表!D$187:$D$343,B97))+IF(COUNTIF(课表!$E$121:$E$343,B97)&gt;=2,1,COUNTIF(课表!$E$121:$E$343,B97))+IF(COUNTIF(课表!$F$187:$F$343,B97)&gt;=2,1,COUNTIF(课表!$F$187:$F$343,B97)))*2</f>
        <v>0</v>
      </c>
      <c r="H97" s="32">
        <f>(IF(COUNTIF(课表!$G$188:$G$343,B97)&gt;=2,1,COUNTIF(课表!$G$188:$G$343,B97))+IF(COUNTIF(课表!$H$188:$H$343,B97)&gt;=2,1,COUNTIF(课表!$H$188:$H$343,B97))+IF(COUNTIF(课表!$I$187:$I$343,B97)&gt;=2,1,COUNTIF(课表!$I$187:$I$343,B97))+IF(COUNTIF(课表!$J$187:$J$343,B97)&gt;=2,1,COUNTIF(课表!$J$187:$J$343,B97)))*2</f>
        <v>0</v>
      </c>
      <c r="I97" s="32">
        <f>(IF(COUNTIF(课表!$K$187:$K$343,B97)&gt;=2,1,COUNTIF(课表!$K$187:$K$343,B97))+IF(COUNTIF(课表!$L$187:$L$343,B97)&gt;=2,1,COUNTIF(课表!$L$187:$L$343,B97))+IF(COUNTIF(课表!$M$187:$M$343,B97)&gt;=2,1,COUNTIF(课表!$M$187:$M$343,B97))+IF(COUNTIF(课表!$N$187:$N$343,B97)&gt;=2,1,COUNTIF(课表!$N$187:$N$343,B97)))*2</f>
        <v>0</v>
      </c>
      <c r="J97" s="32">
        <f>(IF(COUNTIF(课表!$O$187:$O$343,B97)&gt;=2,1,COUNTIF(课表!$O$187:$O$343,B97))+IF(COUNTIF(课表!$P$187:$P$343,B97)&gt;=2,1,COUNTIF(课表!$P$187:$P$343,B97))+IF(COUNTIF(课表!$Q$187:$Q$343,B97)&gt;=2,1,COUNTIF(课表!$Q$187:$Q$343,B97))+IF(COUNTIF(课表!$R$187:$R$343,B97)&gt;=2,1,COUNTIF(课表!$R$187:$R$343,B97)))*2</f>
        <v>0</v>
      </c>
      <c r="K97" s="32">
        <f>(IF(COUNTIF(课表!$S$187:$S$343,B97)&gt;=2,1,COUNTIF(课表!$S$187:$S$343,B97))+IF(COUNTIF(课表!$T$187:$T$343,B97)&gt;=2,1,COUNTIF(课表!$T$187:$T$343,B97)))*2+(IF(COUNTIF(课表!$U$187:$U$343,B97)&gt;=2,1,COUNTIF(课表!$U$187:$U$343,B97))+IF(COUNTIF(课表!$V$187:$V$343,B97)&gt;=2,1,COUNTIF(课表!$V$187:$V$343,B97)))*2</f>
        <v>0</v>
      </c>
      <c r="L97" s="32">
        <f>(IF(COUNTIF(课表!$W$187:$W$343,B97)&gt;=2,1,COUNTIF(课表!$W$187:$W$343,B97))+IF(COUNTIF(课表!$X$187:$X$343,B97)&gt;=2,1,COUNTIF(课表!$X$187:$X$343,B97))+IF(COUNTIF(课表!$Y$187:$Y$343,B97)&gt;=2,1,COUNTIF(课表!$Y$187:$Y$343,B97))+IF(COUNTIF(课表!$Z$187:$Z$343,B97)&gt;=2,1,COUNTIF(课表!$Z$187:$Z$343,B97)))*2</f>
        <v>0</v>
      </c>
      <c r="M97" s="32">
        <f>(IF(COUNTIF(课表!$AA$187:$AA$343,B97)&gt;=2,1,COUNTIF(课表!$AA$187:$AA$343,B97))+IF(COUNTIF(课表!$AB$187:$AB$343,B97)&gt;=2,1,COUNTIF(课表!$AB$187:$AB$343,B97))+IF(COUNTIF(课表!$AC$187:$AC$343,B97)&gt;=2,1,COUNTIF(课表!$AC$187:$AC$343,B97))+IF(COUNTIF(课表!$AD$187:$AD$343,B97)&gt;=2,1,COUNTIF(课表!$AD$187:$AD$343,B97)))*2</f>
        <v>8</v>
      </c>
      <c r="N97" s="32">
        <f t="shared" si="6"/>
        <v>8</v>
      </c>
    </row>
    <row r="98" ht="20.1" hidden="1" customHeight="1" spans="1:14">
      <c r="A98" s="32" t="str">
        <f>VLOOKUP(B98,教师基础数据!$B$1:$H$502,7,FALSE)</f>
        <v>0000281</v>
      </c>
      <c r="B98" s="33" t="s">
        <v>1281</v>
      </c>
      <c r="C98" s="32" t="str">
        <f>VLOOKUP(B98,教师基础数据!$B$1:$G4642,3,FALSE)</f>
        <v>动科系</v>
      </c>
      <c r="D98" s="32" t="str">
        <f>VLOOKUP(B98,教师基础数据!$B$1:$G794,4,FALSE)</f>
        <v>兼职</v>
      </c>
      <c r="E98" s="32" t="str">
        <f>VLOOKUP(B98,教师基础数据!$B$1:$G4827,5,FALSE)</f>
        <v>兽医教研室</v>
      </c>
      <c r="F98" s="32">
        <f t="shared" si="4"/>
        <v>4</v>
      </c>
      <c r="G98" s="32">
        <f>(IF(COUNTIF(课表!$C$187:$C$343,B98)&gt;=2,1,COUNTIF(课表!$C$187:$C$343,B98))+IF(COUNTIF(课表!$D$187:$D$343,B98)&gt;=2,1,COUNTIF(课表!D$187:$D$343,B98))+IF(COUNTIF(课表!$E$121:$E$343,B98)&gt;=2,1,COUNTIF(课表!$E$121:$E$343,B98))+IF(COUNTIF(课表!$F$187:$F$343,B98)&gt;=2,1,COUNTIF(课表!$F$187:$F$343,B98)))*2</f>
        <v>2</v>
      </c>
      <c r="H98" s="32">
        <f>(IF(COUNTIF(课表!$G$188:$G$343,B98)&gt;=2,1,COUNTIF(课表!$G$188:$G$343,B98))+IF(COUNTIF(课表!$H$188:$H$343,B98)&gt;=2,1,COUNTIF(课表!$H$188:$H$343,B98))+IF(COUNTIF(课表!$I$187:$I$343,B98)&gt;=2,1,COUNTIF(课表!$I$187:$I$343,B98))+IF(COUNTIF(课表!$J$187:$J$343,B98)&gt;=2,1,COUNTIF(课表!$J$187:$J$343,B98)))*2</f>
        <v>2</v>
      </c>
      <c r="I98" s="32">
        <f>(IF(COUNTIF(课表!$K$187:$K$343,B98)&gt;=2,1,COUNTIF(课表!$K$187:$K$343,B98))+IF(COUNTIF(课表!$L$187:$L$343,B98)&gt;=2,1,COUNTIF(课表!$L$187:$L$343,B98))+IF(COUNTIF(课表!$M$187:$M$343,B98)&gt;=2,1,COUNTIF(课表!$M$187:$M$343,B98))+IF(COUNTIF(课表!$N$187:$N$343,B98)&gt;=2,1,COUNTIF(课表!$N$187:$N$343,B98)))*2</f>
        <v>2</v>
      </c>
      <c r="J98" s="32">
        <f>(IF(COUNTIF(课表!$O$187:$O$343,B98)&gt;=2,1,COUNTIF(课表!$O$187:$O$343,B98))+IF(COUNTIF(课表!$P$187:$P$343,B98)&gt;=2,1,COUNTIF(课表!$P$187:$P$343,B98))+IF(COUNTIF(课表!$Q$187:$Q$343,B98)&gt;=2,1,COUNTIF(课表!$Q$187:$Q$343,B98))+IF(COUNTIF(课表!$R$187:$R$343,B98)&gt;=2,1,COUNTIF(课表!$R$187:$R$343,B98)))*2</f>
        <v>2</v>
      </c>
      <c r="K98" s="32">
        <f>(IF(COUNTIF(课表!$S$187:$S$343,B98)&gt;=2,1,COUNTIF(课表!$S$187:$S$343,B98))+IF(COUNTIF(课表!$T$187:$T$343,B98)&gt;=2,1,COUNTIF(课表!$T$187:$T$343,B98)))*2+(IF(COUNTIF(课表!$U$187:$U$343,B98)&gt;=2,1,COUNTIF(课表!$U$187:$U$343,B98))+IF(COUNTIF(课表!$V$187:$V$343,B98)&gt;=2,1,COUNTIF(课表!$V$187:$V$343,B98)))*2</f>
        <v>0</v>
      </c>
      <c r="L98" s="32">
        <f>(IF(COUNTIF(课表!$W$187:$W$343,B98)&gt;=2,1,COUNTIF(课表!$W$187:$W$343,B98))+IF(COUNTIF(课表!$X$187:$X$343,B98)&gt;=2,1,COUNTIF(课表!$X$187:$X$343,B98))+IF(COUNTIF(课表!$Y$187:$Y$343,B98)&gt;=2,1,COUNTIF(课表!$Y$187:$Y$343,B98))+IF(COUNTIF(课表!$Z$187:$Z$343,B98)&gt;=2,1,COUNTIF(课表!$Z$187:$Z$343,B98)))*2</f>
        <v>0</v>
      </c>
      <c r="M98" s="32">
        <f>(IF(COUNTIF(课表!$AA$187:$AA$343,B98)&gt;=2,1,COUNTIF(课表!$AA$187:$AA$343,B98))+IF(COUNTIF(课表!$AB$187:$AB$343,B98)&gt;=2,1,COUNTIF(课表!$AB$187:$AB$343,B98))+IF(COUNTIF(课表!$AC$187:$AC$343,B98)&gt;=2,1,COUNTIF(课表!$AC$187:$AC$343,B98))+IF(COUNTIF(课表!$AD$187:$AD$343,B98)&gt;=2,1,COUNTIF(课表!$AD$187:$AD$343,B98)))*2</f>
        <v>0</v>
      </c>
      <c r="N98" s="32">
        <f t="shared" si="6"/>
        <v>8</v>
      </c>
    </row>
    <row r="99" ht="20.1" hidden="1" customHeight="1" spans="1:14">
      <c r="A99" s="32" t="str">
        <f>VLOOKUP(B99,教师基础数据!$B$1:$H$502,7,FALSE)</f>
        <v>0000507</v>
      </c>
      <c r="B99" s="33" t="s">
        <v>1412</v>
      </c>
      <c r="C99" s="32" t="str">
        <f>VLOOKUP(B99,教师基础数据!$B$1:$G4643,3,FALSE)</f>
        <v>动科系</v>
      </c>
      <c r="D99" s="32" t="str">
        <f>VLOOKUP(B99,教师基础数据!$B$1:$G795,4,FALSE)</f>
        <v>兼职</v>
      </c>
      <c r="E99" s="32" t="str">
        <f>VLOOKUP(B99,教师基础数据!$B$1:$G4828,5,FALSE)</f>
        <v>兽医教研室</v>
      </c>
      <c r="F99" s="32">
        <f t="shared" si="4"/>
        <v>2</v>
      </c>
      <c r="G99" s="32">
        <f>(IF(COUNTIF(课表!$C$187:$C$343,B99)&gt;=2,1,COUNTIF(课表!$C$187:$C$343,B99))+IF(COUNTIF(课表!$D$187:$D$343,B99)&gt;=2,1,COUNTIF(课表!D$187:$D$343,B99))+IF(COUNTIF(课表!$E$121:$E$343,B99)&gt;=2,1,COUNTIF(课表!$E$121:$E$343,B99))+IF(COUNTIF(课表!$F$187:$F$343,B99)&gt;=2,1,COUNTIF(课表!$F$187:$F$343,B99)))*2</f>
        <v>4</v>
      </c>
      <c r="H99" s="32">
        <f>(IF(COUNTIF(课表!$G$188:$G$343,B99)&gt;=2,1,COUNTIF(课表!$G$188:$G$343,B99))+IF(COUNTIF(课表!$H$188:$H$343,B99)&gt;=2,1,COUNTIF(课表!$H$188:$H$343,B99))+IF(COUNTIF(课表!$I$187:$I$343,B99)&gt;=2,1,COUNTIF(课表!$I$187:$I$343,B99))+IF(COUNTIF(课表!$J$187:$J$343,B99)&gt;=2,1,COUNTIF(课表!$J$187:$J$343,B99)))*2</f>
        <v>0</v>
      </c>
      <c r="I99" s="32">
        <f>(IF(COUNTIF(课表!$K$187:$K$343,B99)&gt;=2,1,COUNTIF(课表!$K$187:$K$343,B99))+IF(COUNTIF(课表!$L$187:$L$343,B99)&gt;=2,1,COUNTIF(课表!$L$187:$L$343,B99))+IF(COUNTIF(课表!$M$187:$M$343,B99)&gt;=2,1,COUNTIF(课表!$M$187:$M$343,B99))+IF(COUNTIF(课表!$N$187:$N$343,B99)&gt;=2,1,COUNTIF(课表!$N$187:$N$343,B99)))*2</f>
        <v>0</v>
      </c>
      <c r="J99" s="32">
        <f>(IF(COUNTIF(课表!$O$187:$O$343,B99)&gt;=2,1,COUNTIF(课表!$O$187:$O$343,B99))+IF(COUNTIF(课表!$P$187:$P$343,B99)&gt;=2,1,COUNTIF(课表!$P$187:$P$343,B99))+IF(COUNTIF(课表!$Q$187:$Q$343,B99)&gt;=2,1,COUNTIF(课表!$Q$187:$Q$343,B99))+IF(COUNTIF(课表!$R$187:$R$343,B99)&gt;=2,1,COUNTIF(课表!$R$187:$R$343,B99)))*2</f>
        <v>4</v>
      </c>
      <c r="K99" s="32">
        <f>(IF(COUNTIF(课表!$S$187:$S$343,B99)&gt;=2,1,COUNTIF(课表!$S$187:$S$343,B99))+IF(COUNTIF(课表!$T$187:$T$343,B99)&gt;=2,1,COUNTIF(课表!$T$187:$T$343,B99)))*2+(IF(COUNTIF(课表!$U$187:$U$343,B99)&gt;=2,1,COUNTIF(课表!$U$187:$U$343,B99))+IF(COUNTIF(课表!$V$187:$V$343,B99)&gt;=2,1,COUNTIF(课表!$V$187:$V$343,B99)))*2</f>
        <v>0</v>
      </c>
      <c r="L99" s="32">
        <f>(IF(COUNTIF(课表!$W$187:$W$343,B99)&gt;=2,1,COUNTIF(课表!$W$187:$W$343,B99))+IF(COUNTIF(课表!$X$187:$X$343,B99)&gt;=2,1,COUNTIF(课表!$X$187:$X$343,B99))+IF(COUNTIF(课表!$Y$187:$Y$343,B99)&gt;=2,1,COUNTIF(课表!$Y$187:$Y$343,B99))+IF(COUNTIF(课表!$Z$187:$Z$343,B99)&gt;=2,1,COUNTIF(课表!$Z$187:$Z$343,B99)))*2</f>
        <v>0</v>
      </c>
      <c r="M99" s="32">
        <f>(IF(COUNTIF(课表!$AA$187:$AA$343,B99)&gt;=2,1,COUNTIF(课表!$AA$187:$AA$343,B99))+IF(COUNTIF(课表!$AB$187:$AB$343,B99)&gt;=2,1,COUNTIF(课表!$AB$187:$AB$343,B99))+IF(COUNTIF(课表!$AC$187:$AC$343,B99)&gt;=2,1,COUNTIF(课表!$AC$187:$AC$343,B99))+IF(COUNTIF(课表!$AD$187:$AD$343,B99)&gt;=2,1,COUNTIF(课表!$AD$187:$AD$343,B99)))*2</f>
        <v>0</v>
      </c>
      <c r="N99" s="32">
        <f t="shared" si="6"/>
        <v>8</v>
      </c>
    </row>
    <row r="100" ht="20.1" hidden="1" customHeight="1" spans="1:14">
      <c r="A100" s="32">
        <f>VLOOKUP(B100,教师基础数据!$B$1:$H$502,7,FALSE)</f>
        <v>2021004</v>
      </c>
      <c r="B100" s="33" t="s">
        <v>1212</v>
      </c>
      <c r="C100" s="32" t="str">
        <f>VLOOKUP(B100,教师基础数据!$B$1:$G4644,3,FALSE)</f>
        <v>动科系</v>
      </c>
      <c r="D100" s="32" t="str">
        <f>VLOOKUP(B100,教师基础数据!$B$1:$G796,4,FALSE)</f>
        <v>外聘</v>
      </c>
      <c r="E100" s="32" t="str">
        <f>VLOOKUP(B100,教师基础数据!$B$1:$G4829,5,FALSE)</f>
        <v>兽医教研室</v>
      </c>
      <c r="F100" s="32">
        <f t="shared" si="4"/>
        <v>3</v>
      </c>
      <c r="G100" s="32">
        <f>(IF(COUNTIF(课表!$C$187:$C$343,B100)&gt;=2,1,COUNTIF(课表!$C$187:$C$343,B100))+IF(COUNTIF(课表!$D$187:$D$343,B100)&gt;=2,1,COUNTIF(课表!D$187:$D$343,B100))+IF(COUNTIF(课表!$E$121:$E$343,B100)&gt;=2,1,COUNTIF(课表!$E$121:$E$343,B100))+IF(COUNTIF(课表!$F$187:$F$343,B100)&gt;=2,1,COUNTIF(课表!$F$187:$F$343,B100)))*2</f>
        <v>0</v>
      </c>
      <c r="H100" s="32">
        <f>(IF(COUNTIF(课表!$G$188:$G$343,B100)&gt;=2,1,COUNTIF(课表!$G$188:$G$343,B100))+IF(COUNTIF(课表!$H$188:$H$343,B100)&gt;=2,1,COUNTIF(课表!$H$188:$H$343,B100))+IF(COUNTIF(课表!$I$187:$I$343,B100)&gt;=2,1,COUNTIF(课表!$I$187:$I$343,B100))+IF(COUNTIF(课表!$J$187:$J$343,B100)&gt;=2,1,COUNTIF(课表!$J$187:$J$343,B100)))*2</f>
        <v>0</v>
      </c>
      <c r="I100" s="32">
        <f>(IF(COUNTIF(课表!$K$187:$K$343,B100)&gt;=2,1,COUNTIF(课表!$K$187:$K$343,B100))+IF(COUNTIF(课表!$L$187:$L$343,B100)&gt;=2,1,COUNTIF(课表!$L$187:$L$343,B100))+IF(COUNTIF(课表!$M$187:$M$343,B100)&gt;=2,1,COUNTIF(课表!$M$187:$M$343,B100))+IF(COUNTIF(课表!$N$187:$N$343,B100)&gt;=2,1,COUNTIF(课表!$N$187:$N$343,B100)))*2</f>
        <v>0</v>
      </c>
      <c r="J100" s="32">
        <f>(IF(COUNTIF(课表!$O$187:$O$343,B100)&gt;=2,1,COUNTIF(课表!$O$187:$O$343,B100))+IF(COUNTIF(课表!$P$187:$P$343,B100)&gt;=2,1,COUNTIF(课表!$P$187:$P$343,B100))+IF(COUNTIF(课表!$Q$187:$Q$343,B100)&gt;=2,1,COUNTIF(课表!$Q$187:$Q$343,B100))+IF(COUNTIF(课表!$R$187:$R$343,B100)&gt;=2,1,COUNTIF(课表!$R$187:$R$343,B100)))*2</f>
        <v>2</v>
      </c>
      <c r="K100" s="32">
        <f>(IF(COUNTIF(课表!$S$187:$S$343,B100)&gt;=2,1,COUNTIF(课表!$S$187:$S$343,B100))+IF(COUNTIF(课表!$T$187:$T$343,B100)&gt;=2,1,COUNTIF(课表!$T$187:$T$343,B100)))*2+(IF(COUNTIF(课表!$U$187:$U$343,B100)&gt;=2,1,COUNTIF(课表!$U$187:$U$343,B100))+IF(COUNTIF(课表!$V$187:$V$343,B100)&gt;=2,1,COUNTIF(课表!$V$187:$V$343,B100)))*2</f>
        <v>0</v>
      </c>
      <c r="L100" s="32">
        <f>(IF(COUNTIF(课表!$W$187:$W$343,B100)&gt;=2,1,COUNTIF(课表!$W$187:$W$343,B100))+IF(COUNTIF(课表!$X$187:$X$343,B100)&gt;=2,1,COUNTIF(课表!$X$187:$X$343,B100))+IF(COUNTIF(课表!$Y$187:$Y$343,B100)&gt;=2,1,COUNTIF(课表!$Y$187:$Y$343,B100))+IF(COUNTIF(课表!$Z$187:$Z$343,B100)&gt;=2,1,COUNTIF(课表!$Z$187:$Z$343,B100)))*2</f>
        <v>4</v>
      </c>
      <c r="M100" s="32">
        <f>(IF(COUNTIF(课表!$AA$187:$AA$343,B100)&gt;=2,1,COUNTIF(课表!$AA$187:$AA$343,B100))+IF(COUNTIF(课表!$AB$187:$AB$343,B100)&gt;=2,1,COUNTIF(课表!$AB$187:$AB$343,B100))+IF(COUNTIF(课表!$AC$187:$AC$343,B100)&gt;=2,1,COUNTIF(课表!$AC$187:$AC$343,B100))+IF(COUNTIF(课表!$AD$187:$AD$343,B100)&gt;=2,1,COUNTIF(课表!$AD$187:$AD$343,B100)))*2</f>
        <v>2</v>
      </c>
      <c r="N100" s="32">
        <f t="shared" si="6"/>
        <v>8</v>
      </c>
    </row>
    <row r="101" ht="20.1" hidden="1" customHeight="1" spans="1:14">
      <c r="A101" s="32" t="str">
        <f>VLOOKUP(B101,教师基础数据!$B$1:$H$502,7,FALSE)</f>
        <v>0000464</v>
      </c>
      <c r="B101" s="33" t="s">
        <v>1285</v>
      </c>
      <c r="C101" s="32" t="str">
        <f>VLOOKUP(B101,教师基础数据!$B$1:$G4645,3,FALSE)</f>
        <v>动科系</v>
      </c>
      <c r="D101" s="32" t="str">
        <f>VLOOKUP(B101,教师基础数据!$B$1:$G797,4,FALSE)</f>
        <v>专职</v>
      </c>
      <c r="E101" s="32" t="str">
        <f>VLOOKUP(B101,教师基础数据!$B$1:$G4830,5,FALSE)</f>
        <v>兽医教研室</v>
      </c>
      <c r="F101" s="32">
        <f t="shared" si="4"/>
        <v>3</v>
      </c>
      <c r="G101" s="32">
        <f>(IF(COUNTIF(课表!$C$187:$C$343,B101)&gt;=2,1,COUNTIF(课表!$C$187:$C$343,B101))+IF(COUNTIF(课表!$D$187:$D$343,B101)&gt;=2,1,COUNTIF(课表!D$187:$D$343,B101))+IF(COUNTIF(课表!$E$121:$E$343,B101)&gt;=2,1,COUNTIF(课表!$E$121:$E$343,B101))+IF(COUNTIF(课表!$F$187:$F$343,B101)&gt;=2,1,COUNTIF(课表!$F$187:$F$343,B101)))*2</f>
        <v>2</v>
      </c>
      <c r="H101" s="32">
        <f>(IF(COUNTIF(课表!$G$188:$G$343,B101)&gt;=2,1,COUNTIF(课表!$G$188:$G$343,B101))+IF(COUNTIF(课表!$H$188:$H$343,B101)&gt;=2,1,COUNTIF(课表!$H$188:$H$343,B101))+IF(COUNTIF(课表!$I$187:$I$343,B101)&gt;=2,1,COUNTIF(课表!$I$187:$I$343,B101))+IF(COUNTIF(课表!$J$187:$J$343,B101)&gt;=2,1,COUNTIF(课表!$J$187:$J$343,B101)))*2</f>
        <v>2</v>
      </c>
      <c r="I101" s="32">
        <f>(IF(COUNTIF(课表!$K$187:$K$343,B101)&gt;=2,1,COUNTIF(课表!$K$187:$K$343,B101))+IF(COUNTIF(课表!$L$187:$L$343,B101)&gt;=2,1,COUNTIF(课表!$L$187:$L$343,B101))+IF(COUNTIF(课表!$M$187:$M$343,B101)&gt;=2,1,COUNTIF(课表!$M$187:$M$343,B101))+IF(COUNTIF(课表!$N$187:$N$343,B101)&gt;=2,1,COUNTIF(课表!$N$187:$N$343,B101)))*2</f>
        <v>0</v>
      </c>
      <c r="J101" s="32">
        <f>(IF(COUNTIF(课表!$O$187:$O$343,B101)&gt;=2,1,COUNTIF(课表!$O$187:$O$343,B101))+IF(COUNTIF(课表!$P$187:$P$343,B101)&gt;=2,1,COUNTIF(课表!$P$187:$P$343,B101))+IF(COUNTIF(课表!$Q$187:$Q$343,B101)&gt;=2,1,COUNTIF(课表!$Q$187:$Q$343,B101))+IF(COUNTIF(课表!$R$187:$R$343,B101)&gt;=2,1,COUNTIF(课表!$R$187:$R$343,B101)))*2</f>
        <v>0</v>
      </c>
      <c r="K101" s="32">
        <f>(IF(COUNTIF(课表!$S$187:$S$343,B101)&gt;=2,1,COUNTIF(课表!$S$187:$S$343,B101))+IF(COUNTIF(课表!$T$187:$T$343,B101)&gt;=2,1,COUNTIF(课表!$T$187:$T$343,B101)))*2+(IF(COUNTIF(课表!$U$187:$U$343,B101)&gt;=2,1,COUNTIF(课表!$U$187:$U$343,B101))+IF(COUNTIF(课表!$V$187:$V$343,B101)&gt;=2,1,COUNTIF(课表!$V$187:$V$343,B101)))*2</f>
        <v>4</v>
      </c>
      <c r="L101" s="32">
        <f>(IF(COUNTIF(课表!$W$187:$W$343,B101)&gt;=2,1,COUNTIF(课表!$W$187:$W$343,B101))+IF(COUNTIF(课表!$X$187:$X$343,B101)&gt;=2,1,COUNTIF(课表!$X$187:$X$343,B101))+IF(COUNTIF(课表!$Y$187:$Y$343,B101)&gt;=2,1,COUNTIF(课表!$Y$187:$Y$343,B101))+IF(COUNTIF(课表!$Z$187:$Z$343,B101)&gt;=2,1,COUNTIF(课表!$Z$187:$Z$343,B101)))*2</f>
        <v>0</v>
      </c>
      <c r="M101" s="32">
        <f>(IF(COUNTIF(课表!$AA$187:$AA$343,B101)&gt;=2,1,COUNTIF(课表!$AA$187:$AA$343,B101))+IF(COUNTIF(课表!$AB$187:$AB$343,B101)&gt;=2,1,COUNTIF(课表!$AB$187:$AB$343,B101))+IF(COUNTIF(课表!$AC$187:$AC$343,B101)&gt;=2,1,COUNTIF(课表!$AC$187:$AC$343,B101))+IF(COUNTIF(课表!$AD$187:$AD$343,B101)&gt;=2,1,COUNTIF(课表!$AD$187:$AD$343,B101)))*2</f>
        <v>0</v>
      </c>
      <c r="N101" s="32">
        <f t="shared" si="6"/>
        <v>8</v>
      </c>
    </row>
    <row r="102" ht="20.1" hidden="1" customHeight="1" spans="1:14">
      <c r="A102" s="32" t="str">
        <f>VLOOKUP(B102,教师基础数据!$B$1:$H$502,7,FALSE)</f>
        <v>0000352</v>
      </c>
      <c r="B102" s="33" t="s">
        <v>1330</v>
      </c>
      <c r="C102" s="32" t="str">
        <f>VLOOKUP(B102,教师基础数据!$B$1:$G4646,3,FALSE)</f>
        <v>动科系</v>
      </c>
      <c r="D102" s="32" t="str">
        <f>VLOOKUP(B102,教师基础数据!$B$1:$G798,4,FALSE)</f>
        <v>兼职</v>
      </c>
      <c r="E102" s="32" t="str">
        <f>VLOOKUP(B102,教师基础数据!$B$1:$G4831,5,FALSE)</f>
        <v>畜牧水产</v>
      </c>
      <c r="F102" s="32">
        <f t="shared" si="4"/>
        <v>2</v>
      </c>
      <c r="G102" s="32">
        <f>(IF(COUNTIF(课表!$C$187:$C$343,B102)&gt;=2,1,COUNTIF(课表!$C$187:$C$343,B102))+IF(COUNTIF(课表!$D$187:$D$343,B102)&gt;=2,1,COUNTIF(课表!D$187:$D$343,B102))+IF(COUNTIF(课表!$E$121:$E$343,B102)&gt;=2,1,COUNTIF(课表!$E$121:$E$343,B102))+IF(COUNTIF(课表!$F$187:$F$343,B102)&gt;=2,1,COUNTIF(课表!$F$187:$F$343,B102)))*2</f>
        <v>4</v>
      </c>
      <c r="H102" s="32">
        <f>(IF(COUNTIF(课表!$G$188:$G$343,B102)&gt;=2,1,COUNTIF(课表!$G$188:$G$343,B102))+IF(COUNTIF(课表!$H$188:$H$343,B102)&gt;=2,1,COUNTIF(课表!$H$188:$H$343,B102))+IF(COUNTIF(课表!$I$187:$I$343,B102)&gt;=2,1,COUNTIF(课表!$I$187:$I$343,B102))+IF(COUNTIF(课表!$J$187:$J$343,B102)&gt;=2,1,COUNTIF(课表!$J$187:$J$343,B102)))*2</f>
        <v>0</v>
      </c>
      <c r="I102" s="32">
        <f>(IF(COUNTIF(课表!$K$187:$K$343,B102)&gt;=2,1,COUNTIF(课表!$K$187:$K$343,B102))+IF(COUNTIF(课表!$L$187:$L$343,B102)&gt;=2,1,COUNTIF(课表!$L$187:$L$343,B102))+IF(COUNTIF(课表!$M$187:$M$343,B102)&gt;=2,1,COUNTIF(课表!$M$187:$M$343,B102))+IF(COUNTIF(课表!$N$187:$N$343,B102)&gt;=2,1,COUNTIF(课表!$N$187:$N$343,B102)))*2</f>
        <v>0</v>
      </c>
      <c r="J102" s="32">
        <f>(IF(COUNTIF(课表!$O$187:$O$343,B102)&gt;=2,1,COUNTIF(课表!$O$187:$O$343,B102))+IF(COUNTIF(课表!$P$187:$P$343,B102)&gt;=2,1,COUNTIF(课表!$P$187:$P$343,B102))+IF(COUNTIF(课表!$Q$187:$Q$343,B102)&gt;=2,1,COUNTIF(课表!$Q$187:$Q$343,B102))+IF(COUNTIF(课表!$R$187:$R$343,B102)&gt;=2,1,COUNTIF(课表!$R$187:$R$343,B102)))*2</f>
        <v>4</v>
      </c>
      <c r="K102" s="32">
        <f>(IF(COUNTIF(课表!$S$187:$S$343,B102)&gt;=2,1,COUNTIF(课表!$S$187:$S$343,B102))+IF(COUNTIF(课表!$T$187:$T$343,B102)&gt;=2,1,COUNTIF(课表!$T$187:$T$343,B102)))*2+(IF(COUNTIF(课表!$U$187:$U$343,B102)&gt;=2,1,COUNTIF(课表!$U$187:$U$343,B102))+IF(COUNTIF(课表!$V$187:$V$343,B102)&gt;=2,1,COUNTIF(课表!$V$187:$V$343,B102)))*2</f>
        <v>0</v>
      </c>
      <c r="L102" s="32">
        <f>(IF(COUNTIF(课表!$W$187:$W$343,B102)&gt;=2,1,COUNTIF(课表!$W$187:$W$343,B102))+IF(COUNTIF(课表!$X$187:$X$343,B102)&gt;=2,1,COUNTIF(课表!$X$187:$X$343,B102))+IF(COUNTIF(课表!$Y$187:$Y$343,B102)&gt;=2,1,COUNTIF(课表!$Y$187:$Y$343,B102))+IF(COUNTIF(课表!$Z$187:$Z$343,B102)&gt;=2,1,COUNTIF(课表!$Z$187:$Z$343,B102)))*2</f>
        <v>0</v>
      </c>
      <c r="M102" s="32">
        <f>(IF(COUNTIF(课表!$AA$187:$AA$343,B102)&gt;=2,1,COUNTIF(课表!$AA$187:$AA$343,B102))+IF(COUNTIF(课表!$AB$187:$AB$343,B102)&gt;=2,1,COUNTIF(课表!$AB$187:$AB$343,B102))+IF(COUNTIF(课表!$AC$187:$AC$343,B102)&gt;=2,1,COUNTIF(课表!$AC$187:$AC$343,B102))+IF(COUNTIF(课表!$AD$187:$AD$343,B102)&gt;=2,1,COUNTIF(课表!$AD$187:$AD$343,B102)))*2</f>
        <v>0</v>
      </c>
      <c r="N102" s="32">
        <f t="shared" si="6"/>
        <v>8</v>
      </c>
    </row>
    <row r="103" ht="20.1" hidden="1" customHeight="1" spans="1:14">
      <c r="A103" s="32" t="str">
        <f>VLOOKUP(B103,教师基础数据!$B$1:$H$502,7,FALSE)</f>
        <v>0000467</v>
      </c>
      <c r="B103" s="33" t="s">
        <v>1291</v>
      </c>
      <c r="C103" s="32" t="str">
        <f>VLOOKUP(B103,教师基础数据!$B$1:$G4647,3,FALSE)</f>
        <v>动科系</v>
      </c>
      <c r="D103" s="32" t="str">
        <f>VLOOKUP(B103,教师基础数据!$B$1:$G799,4,FALSE)</f>
        <v>兼职</v>
      </c>
      <c r="E103" s="32" t="str">
        <f>VLOOKUP(B103,教师基础数据!$B$1:$G4832,5,FALSE)</f>
        <v>兽医教研室</v>
      </c>
      <c r="F103" s="32">
        <f t="shared" si="4"/>
        <v>3</v>
      </c>
      <c r="G103" s="32">
        <f>(IF(COUNTIF(课表!$C$187:$C$343,B103)&gt;=2,1,COUNTIF(课表!$C$187:$C$343,B103))+IF(COUNTIF(课表!$D$187:$D$343,B103)&gt;=2,1,COUNTIF(课表!D$187:$D$343,B103))+IF(COUNTIF(课表!$E$121:$E$343,B103)&gt;=2,1,COUNTIF(课表!$E$121:$E$343,B103))+IF(COUNTIF(课表!$F$187:$F$343,B103)&gt;=2,1,COUNTIF(课表!$F$187:$F$343,B103)))*2</f>
        <v>2</v>
      </c>
      <c r="H103" s="32">
        <f>(IF(COUNTIF(课表!$G$188:$G$343,B103)&gt;=2,1,COUNTIF(课表!$G$188:$G$343,B103))+IF(COUNTIF(课表!$H$188:$H$343,B103)&gt;=2,1,COUNTIF(课表!$H$188:$H$343,B103))+IF(COUNTIF(课表!$I$187:$I$343,B103)&gt;=2,1,COUNTIF(课表!$I$187:$I$343,B103))+IF(COUNTIF(课表!$J$187:$J$343,B103)&gt;=2,1,COUNTIF(课表!$J$187:$J$343,B103)))*2</f>
        <v>0</v>
      </c>
      <c r="I103" s="32">
        <f>(IF(COUNTIF(课表!$K$187:$K$343,B103)&gt;=2,1,COUNTIF(课表!$K$187:$K$343,B103))+IF(COUNTIF(课表!$L$187:$L$343,B103)&gt;=2,1,COUNTIF(课表!$L$187:$L$343,B103))+IF(COUNTIF(课表!$M$187:$M$343,B103)&gt;=2,1,COUNTIF(课表!$M$187:$M$343,B103))+IF(COUNTIF(课表!$N$187:$N$343,B103)&gt;=2,1,COUNTIF(课表!$N$187:$N$343,B103)))*2</f>
        <v>4</v>
      </c>
      <c r="J103" s="32">
        <f>(IF(COUNTIF(课表!$O$187:$O$343,B103)&gt;=2,1,COUNTIF(课表!$O$187:$O$343,B103))+IF(COUNTIF(课表!$P$187:$P$343,B103)&gt;=2,1,COUNTIF(课表!$P$187:$P$343,B103))+IF(COUNTIF(课表!$Q$187:$Q$343,B103)&gt;=2,1,COUNTIF(课表!$Q$187:$Q$343,B103))+IF(COUNTIF(课表!$R$187:$R$343,B103)&gt;=2,1,COUNTIF(课表!$R$187:$R$343,B103)))*2</f>
        <v>2</v>
      </c>
      <c r="K103" s="32">
        <f>(IF(COUNTIF(课表!$S$187:$S$343,B103)&gt;=2,1,COUNTIF(课表!$S$187:$S$343,B103))+IF(COUNTIF(课表!$T$187:$T$343,B103)&gt;=2,1,COUNTIF(课表!$T$187:$T$343,B103)))*2+(IF(COUNTIF(课表!$U$187:$U$343,B103)&gt;=2,1,COUNTIF(课表!$U$187:$U$343,B103))+IF(COUNTIF(课表!$V$187:$V$343,B103)&gt;=2,1,COUNTIF(课表!$V$187:$V$343,B103)))*2</f>
        <v>0</v>
      </c>
      <c r="L103" s="32">
        <f>(IF(COUNTIF(课表!$W$187:$W$343,B103)&gt;=2,1,COUNTIF(课表!$W$187:$W$343,B103))+IF(COUNTIF(课表!$X$187:$X$343,B103)&gt;=2,1,COUNTIF(课表!$X$187:$X$343,B103))+IF(COUNTIF(课表!$Y$187:$Y$343,B103)&gt;=2,1,COUNTIF(课表!$Y$187:$Y$343,B103))+IF(COUNTIF(课表!$Z$187:$Z$343,B103)&gt;=2,1,COUNTIF(课表!$Z$187:$Z$343,B103)))*2</f>
        <v>0</v>
      </c>
      <c r="M103" s="32">
        <f>(IF(COUNTIF(课表!$AA$187:$AA$343,B103)&gt;=2,1,COUNTIF(课表!$AA$187:$AA$343,B103))+IF(COUNTIF(课表!$AB$187:$AB$343,B103)&gt;=2,1,COUNTIF(课表!$AB$187:$AB$343,B103))+IF(COUNTIF(课表!$AC$187:$AC$343,B103)&gt;=2,1,COUNTIF(课表!$AC$187:$AC$343,B103))+IF(COUNTIF(课表!$AD$187:$AD$343,B103)&gt;=2,1,COUNTIF(课表!$AD$187:$AD$343,B103)))*2</f>
        <v>0</v>
      </c>
      <c r="N103" s="32">
        <f t="shared" si="6"/>
        <v>8</v>
      </c>
    </row>
    <row r="104" ht="20.1" hidden="1" customHeight="1" spans="1:14">
      <c r="A104" s="32" t="str">
        <f>VLOOKUP(B104,教师基础数据!$B$1:$H$502,7,FALSE)</f>
        <v>0000293</v>
      </c>
      <c r="B104" s="33" t="s">
        <v>1177</v>
      </c>
      <c r="C104" s="32" t="str">
        <f>VLOOKUP(B104,教师基础数据!$B$1:$G4648,3,FALSE)</f>
        <v>人文系</v>
      </c>
      <c r="D104" s="32" t="str">
        <f>VLOOKUP(B104,教师基础数据!$B$1:$G800,4,FALSE)</f>
        <v>兼职</v>
      </c>
      <c r="E104" s="32" t="str">
        <f>VLOOKUP(B104,教师基础数据!$B$1:$G4833,5,FALSE)</f>
        <v>数学教研室</v>
      </c>
      <c r="F104" s="32">
        <f t="shared" si="4"/>
        <v>3</v>
      </c>
      <c r="G104" s="32">
        <f>(IF(COUNTIF(课表!$C$187:$C$343,B104)&gt;=2,1,COUNTIF(课表!$C$187:$C$343,B104))+IF(COUNTIF(课表!$D$187:$D$343,B104)&gt;=2,1,COUNTIF(课表!D$187:$D$343,B104))+IF(COUNTIF(课表!$E$121:$E$343,B104)&gt;=2,1,COUNTIF(课表!$E$121:$E$343,B104))+IF(COUNTIF(课表!$F$187:$F$343,B104)&gt;=2,1,COUNTIF(课表!$F$187:$F$343,B104)))*2</f>
        <v>2</v>
      </c>
      <c r="H104" s="32">
        <f>(IF(COUNTIF(课表!$G$188:$G$343,B104)&gt;=2,1,COUNTIF(课表!$G$188:$G$343,B104))+IF(COUNTIF(课表!$H$188:$H$343,B104)&gt;=2,1,COUNTIF(课表!$H$188:$H$343,B104))+IF(COUNTIF(课表!$I$187:$I$343,B104)&gt;=2,1,COUNTIF(课表!$I$187:$I$343,B104))+IF(COUNTIF(课表!$J$187:$J$343,B104)&gt;=2,1,COUNTIF(课表!$J$187:$J$343,B104)))*2</f>
        <v>2</v>
      </c>
      <c r="I104" s="32">
        <f>(IF(COUNTIF(课表!$K$187:$K$343,B104)&gt;=2,1,COUNTIF(课表!$K$187:$K$343,B104))+IF(COUNTIF(课表!$L$187:$L$343,B104)&gt;=2,1,COUNTIF(课表!$L$187:$L$343,B104))+IF(COUNTIF(课表!$M$187:$M$343,B104)&gt;=2,1,COUNTIF(课表!$M$187:$M$343,B104))+IF(COUNTIF(课表!$N$187:$N$343,B104)&gt;=2,1,COUNTIF(课表!$N$187:$N$343,B104)))*2</f>
        <v>0</v>
      </c>
      <c r="J104" s="32">
        <f>(IF(COUNTIF(课表!$O$187:$O$343,B104)&gt;=2,1,COUNTIF(课表!$O$187:$O$343,B104))+IF(COUNTIF(课表!$P$187:$P$343,B104)&gt;=2,1,COUNTIF(课表!$P$187:$P$343,B104))+IF(COUNTIF(课表!$Q$187:$Q$343,B104)&gt;=2,1,COUNTIF(课表!$Q$187:$Q$343,B104))+IF(COUNTIF(课表!$R$187:$R$343,B104)&gt;=2,1,COUNTIF(课表!$R$187:$R$343,B104)))*2</f>
        <v>4</v>
      </c>
      <c r="K104" s="32">
        <f>(IF(COUNTIF(课表!$S$187:$S$343,B104)&gt;=2,1,COUNTIF(课表!$S$187:$S$343,B104))+IF(COUNTIF(课表!$T$187:$T$343,B104)&gt;=2,1,COUNTIF(课表!$T$187:$T$343,B104)))*2+(IF(COUNTIF(课表!$U$187:$U$343,B104)&gt;=2,1,COUNTIF(课表!$U$187:$U$343,B104))+IF(COUNTIF(课表!$V$187:$V$343,B104)&gt;=2,1,COUNTIF(课表!$V$187:$V$343,B104)))*2</f>
        <v>0</v>
      </c>
      <c r="L104" s="32">
        <f>(IF(COUNTIF(课表!$W$187:$W$343,B104)&gt;=2,1,COUNTIF(课表!$W$187:$W$343,B104))+IF(COUNTIF(课表!$X$187:$X$343,B104)&gt;=2,1,COUNTIF(课表!$X$187:$X$343,B104))+IF(COUNTIF(课表!$Y$187:$Y$343,B104)&gt;=2,1,COUNTIF(课表!$Y$187:$Y$343,B104))+IF(COUNTIF(课表!$Z$187:$Z$343,B104)&gt;=2,1,COUNTIF(课表!$Z$187:$Z$343,B104)))*2</f>
        <v>0</v>
      </c>
      <c r="M104" s="32">
        <f>(IF(COUNTIF(课表!$AA$187:$AA$343,B104)&gt;=2,1,COUNTIF(课表!$AA$187:$AA$343,B104))+IF(COUNTIF(课表!$AB$187:$AB$343,B104)&gt;=2,1,COUNTIF(课表!$AB$187:$AB$343,B104))+IF(COUNTIF(课表!$AC$187:$AC$343,B104)&gt;=2,1,COUNTIF(课表!$AC$187:$AC$343,B104))+IF(COUNTIF(课表!$AD$187:$AD$343,B104)&gt;=2,1,COUNTIF(课表!$AD$187:$AD$343,B104)))*2</f>
        <v>0</v>
      </c>
      <c r="N104" s="32">
        <f t="shared" si="6"/>
        <v>8</v>
      </c>
    </row>
    <row r="105" ht="20.1" hidden="1" customHeight="1" spans="1:14">
      <c r="A105" s="32" t="str">
        <f>VLOOKUP(B105,教师基础数据!$B$1:$H$502,7,FALSE)</f>
        <v>0000162</v>
      </c>
      <c r="B105" s="33" t="s">
        <v>1217</v>
      </c>
      <c r="C105" s="32" t="str">
        <f>VLOOKUP(B105,教师基础数据!$B$1:$G4649,3,FALSE)</f>
        <v>人文系</v>
      </c>
      <c r="D105" s="32" t="str">
        <f>VLOOKUP(B105,教师基础数据!$B$1:$G801,4,FALSE)</f>
        <v>兼职</v>
      </c>
      <c r="E105" s="32" t="str">
        <f>VLOOKUP(B105,教师基础数据!$B$1:$G4834,5,FALSE)</f>
        <v>数学教研室</v>
      </c>
      <c r="F105" s="32">
        <f t="shared" si="4"/>
        <v>3</v>
      </c>
      <c r="G105" s="32">
        <f>(IF(COUNTIF(课表!$C$187:$C$343,B105)&gt;=2,1,COUNTIF(课表!$C$187:$C$343,B105))+IF(COUNTIF(课表!$D$187:$D$343,B105)&gt;=2,1,COUNTIF(课表!D$187:$D$343,B105))+IF(COUNTIF(课表!$E$121:$E$343,B105)&gt;=2,1,COUNTIF(课表!$E$121:$E$343,B105))+IF(COUNTIF(课表!$F$187:$F$343,B105)&gt;=2,1,COUNTIF(课表!$F$187:$F$343,B105)))*2</f>
        <v>4</v>
      </c>
      <c r="H105" s="32">
        <f>(IF(COUNTIF(课表!$G$188:$G$343,B105)&gt;=2,1,COUNTIF(课表!$G$188:$G$343,B105))+IF(COUNTIF(课表!$H$188:$H$343,B105)&gt;=2,1,COUNTIF(课表!$H$188:$H$343,B105))+IF(COUNTIF(课表!$I$187:$I$343,B105)&gt;=2,1,COUNTIF(课表!$I$187:$I$343,B105))+IF(COUNTIF(课表!$J$187:$J$343,B105)&gt;=2,1,COUNTIF(课表!$J$187:$J$343,B105)))*2</f>
        <v>2</v>
      </c>
      <c r="I105" s="32">
        <f>(IF(COUNTIF(课表!$K$187:$K$343,B105)&gt;=2,1,COUNTIF(课表!$K$187:$K$343,B105))+IF(COUNTIF(课表!$L$187:$L$343,B105)&gt;=2,1,COUNTIF(课表!$L$187:$L$343,B105))+IF(COUNTIF(课表!$M$187:$M$343,B105)&gt;=2,1,COUNTIF(课表!$M$187:$M$343,B105))+IF(COUNTIF(课表!$N$187:$N$343,B105)&gt;=2,1,COUNTIF(课表!$N$187:$N$343,B105)))*2</f>
        <v>0</v>
      </c>
      <c r="J105" s="32">
        <f>(IF(COUNTIF(课表!$O$187:$O$343,B105)&gt;=2,1,COUNTIF(课表!$O$187:$O$343,B105))+IF(COUNTIF(课表!$P$187:$P$343,B105)&gt;=2,1,COUNTIF(课表!$P$187:$P$343,B105))+IF(COUNTIF(课表!$Q$187:$Q$343,B105)&gt;=2,1,COUNTIF(课表!$Q$187:$Q$343,B105))+IF(COUNTIF(课表!$R$187:$R$343,B105)&gt;=2,1,COUNTIF(课表!$R$187:$R$343,B105)))*2</f>
        <v>2</v>
      </c>
      <c r="K105" s="32">
        <f>(IF(COUNTIF(课表!$S$187:$S$343,B105)&gt;=2,1,COUNTIF(课表!$S$187:$S$343,B105))+IF(COUNTIF(课表!$T$187:$T$343,B105)&gt;=2,1,COUNTIF(课表!$T$187:$T$343,B105)))*2+(IF(COUNTIF(课表!$U$187:$U$343,B105)&gt;=2,1,COUNTIF(课表!$U$187:$U$343,B105))+IF(COUNTIF(课表!$V$187:$V$343,B105)&gt;=2,1,COUNTIF(课表!$V$187:$V$343,B105)))*2</f>
        <v>0</v>
      </c>
      <c r="L105" s="32">
        <f>(IF(COUNTIF(课表!$W$187:$W$343,B105)&gt;=2,1,COUNTIF(课表!$W$187:$W$343,B105))+IF(COUNTIF(课表!$X$187:$X$343,B105)&gt;=2,1,COUNTIF(课表!$X$187:$X$343,B105))+IF(COUNTIF(课表!$Y$187:$Y$343,B105)&gt;=2,1,COUNTIF(课表!$Y$187:$Y$343,B105))+IF(COUNTIF(课表!$Z$187:$Z$343,B105)&gt;=2,1,COUNTIF(课表!$Z$187:$Z$343,B105)))*2</f>
        <v>0</v>
      </c>
      <c r="M105" s="32">
        <f>(IF(COUNTIF(课表!$AA$187:$AA$343,B105)&gt;=2,1,COUNTIF(课表!$AA$187:$AA$343,B105))+IF(COUNTIF(课表!$AB$187:$AB$343,B105)&gt;=2,1,COUNTIF(课表!$AB$187:$AB$343,B105))+IF(COUNTIF(课表!$AC$187:$AC$343,B105)&gt;=2,1,COUNTIF(课表!$AC$187:$AC$343,B105))+IF(COUNTIF(课表!$AD$187:$AD$343,B105)&gt;=2,1,COUNTIF(课表!$AD$187:$AD$343,B105)))*2</f>
        <v>0</v>
      </c>
      <c r="N105" s="32">
        <f t="shared" si="6"/>
        <v>8</v>
      </c>
    </row>
    <row r="106" ht="20.1" hidden="1" customHeight="1" spans="1:14">
      <c r="A106" s="32" t="str">
        <f>VLOOKUP(B106,教师基础数据!$B$1:$H$502,7,FALSE)</f>
        <v>2014037</v>
      </c>
      <c r="B106" s="33" t="s">
        <v>1191</v>
      </c>
      <c r="C106" s="32" t="str">
        <f>VLOOKUP(B106,教师基础数据!$B$1:$G4650,3,FALSE)</f>
        <v>人文系</v>
      </c>
      <c r="D106" s="32" t="str">
        <f>VLOOKUP(B106,教师基础数据!$B$1:$G802,4,FALSE)</f>
        <v>兼职</v>
      </c>
      <c r="E106" s="32" t="str">
        <f>VLOOKUP(B106,教师基础数据!$B$1:$G4835,5,FALSE)</f>
        <v>人文教研室</v>
      </c>
      <c r="F106" s="32">
        <f t="shared" si="4"/>
        <v>2</v>
      </c>
      <c r="G106" s="32">
        <f>(IF(COUNTIF(课表!$C$187:$C$343,B106)&gt;=2,1,COUNTIF(课表!$C$187:$C$343,B106))+IF(COUNTIF(课表!$D$187:$D$343,B106)&gt;=2,1,COUNTIF(课表!D$187:$D$343,B106))+IF(COUNTIF(课表!$E$121:$E$343,B106)&gt;=2,1,COUNTIF(课表!$E$121:$E$343,B106))+IF(COUNTIF(课表!$F$187:$F$343,B106)&gt;=2,1,COUNTIF(课表!$F$187:$F$343,B106)))*2</f>
        <v>0</v>
      </c>
      <c r="H106" s="32">
        <f>(IF(COUNTIF(课表!$G$188:$G$343,B106)&gt;=2,1,COUNTIF(课表!$G$188:$G$343,B106))+IF(COUNTIF(课表!$H$188:$H$343,B106)&gt;=2,1,COUNTIF(课表!$H$188:$H$343,B106))+IF(COUNTIF(课表!$I$187:$I$343,B106)&gt;=2,1,COUNTIF(课表!$I$187:$I$343,B106))+IF(COUNTIF(课表!$J$187:$J$343,B106)&gt;=2,1,COUNTIF(课表!$J$187:$J$343,B106)))*2</f>
        <v>4</v>
      </c>
      <c r="I106" s="32">
        <f>(IF(COUNTIF(课表!$K$187:$K$343,B106)&gt;=2,1,COUNTIF(课表!$K$187:$K$343,B106))+IF(COUNTIF(课表!$L$187:$L$343,B106)&gt;=2,1,COUNTIF(课表!$L$187:$L$343,B106))+IF(COUNTIF(课表!$M$187:$M$343,B106)&gt;=2,1,COUNTIF(课表!$M$187:$M$343,B106))+IF(COUNTIF(课表!$N$187:$N$343,B106)&gt;=2,1,COUNTIF(课表!$N$187:$N$343,B106)))*2</f>
        <v>0</v>
      </c>
      <c r="J106" s="32">
        <f>(IF(COUNTIF(课表!$O$187:$O$343,B106)&gt;=2,1,COUNTIF(课表!$O$187:$O$343,B106))+IF(COUNTIF(课表!$P$187:$P$343,B106)&gt;=2,1,COUNTIF(课表!$P$187:$P$343,B106))+IF(COUNTIF(课表!$Q$187:$Q$343,B106)&gt;=2,1,COUNTIF(课表!$Q$187:$Q$343,B106))+IF(COUNTIF(课表!$R$187:$R$343,B106)&gt;=2,1,COUNTIF(课表!$R$187:$R$343,B106)))*2</f>
        <v>4</v>
      </c>
      <c r="K106" s="32">
        <f>(IF(COUNTIF(课表!$S$187:$S$343,B106)&gt;=2,1,COUNTIF(课表!$S$187:$S$343,B106))+IF(COUNTIF(课表!$T$187:$T$343,B106)&gt;=2,1,COUNTIF(课表!$T$187:$T$343,B106)))*2+(IF(COUNTIF(课表!$U$187:$U$343,B106)&gt;=2,1,COUNTIF(课表!$U$187:$U$343,B106))+IF(COUNTIF(课表!$V$187:$V$343,B106)&gt;=2,1,COUNTIF(课表!$V$187:$V$343,B106)))*2</f>
        <v>0</v>
      </c>
      <c r="L106" s="32">
        <f>(IF(COUNTIF(课表!$W$187:$W$343,B106)&gt;=2,1,COUNTIF(课表!$W$187:$W$343,B106))+IF(COUNTIF(课表!$X$187:$X$343,B106)&gt;=2,1,COUNTIF(课表!$X$187:$X$343,B106))+IF(COUNTIF(课表!$Y$187:$Y$343,B106)&gt;=2,1,COUNTIF(课表!$Y$187:$Y$343,B106))+IF(COUNTIF(课表!$Z$187:$Z$343,B106)&gt;=2,1,COUNTIF(课表!$Z$187:$Z$343,B106)))*2</f>
        <v>0</v>
      </c>
      <c r="M106" s="32">
        <f>(IF(COUNTIF(课表!$AA$187:$AA$343,B106)&gt;=2,1,COUNTIF(课表!$AA$187:$AA$343,B106))+IF(COUNTIF(课表!$AB$187:$AB$343,B106)&gt;=2,1,COUNTIF(课表!$AB$187:$AB$343,B106))+IF(COUNTIF(课表!$AC$187:$AC$343,B106)&gt;=2,1,COUNTIF(课表!$AC$187:$AC$343,B106))+IF(COUNTIF(课表!$AD$187:$AD$343,B106)&gt;=2,1,COUNTIF(课表!$AD$187:$AD$343,B106)))*2</f>
        <v>0</v>
      </c>
      <c r="N106" s="32">
        <f t="shared" si="6"/>
        <v>8</v>
      </c>
    </row>
    <row r="107" ht="20.1" hidden="1" customHeight="1" spans="1:14">
      <c r="A107" s="32" t="str">
        <f>VLOOKUP(B107,教师基础数据!$B$1:$H$502,7,FALSE)</f>
        <v>2021125</v>
      </c>
      <c r="B107" s="33" t="s">
        <v>1323</v>
      </c>
      <c r="C107" s="32" t="str">
        <f>VLOOKUP(B107,教师基础数据!$B$1:$G4651,3,FALSE)</f>
        <v>人文系</v>
      </c>
      <c r="D107" s="32" t="str">
        <f>VLOOKUP(B107,教师基础数据!$B$1:$G803,4,FALSE)</f>
        <v>外聘</v>
      </c>
      <c r="E107" s="32" t="str">
        <f>VLOOKUP(B107,教师基础数据!$B$1:$G4836,5,FALSE)</f>
        <v>人文教研室</v>
      </c>
      <c r="F107" s="32">
        <f t="shared" si="4"/>
        <v>2</v>
      </c>
      <c r="G107" s="32">
        <f>(IF(COUNTIF(课表!$C$187:$C$343,B107)&gt;=2,1,COUNTIF(课表!$C$187:$C$343,B107))+IF(COUNTIF(课表!$D$187:$D$343,B107)&gt;=2,1,COUNTIF(课表!D$187:$D$343,B107))+IF(COUNTIF(课表!$E$121:$E$343,B107)&gt;=2,1,COUNTIF(课表!$E$121:$E$343,B107))+IF(COUNTIF(课表!$F$187:$F$343,B107)&gt;=2,1,COUNTIF(课表!$F$187:$F$343,B107)))*2</f>
        <v>4</v>
      </c>
      <c r="H107" s="32">
        <f>(IF(COUNTIF(课表!$G$188:$G$343,B107)&gt;=2,1,COUNTIF(课表!$G$188:$G$343,B107))+IF(COUNTIF(课表!$H$188:$H$343,B107)&gt;=2,1,COUNTIF(课表!$H$188:$H$343,B107))+IF(COUNTIF(课表!$I$187:$I$343,B107)&gt;=2,1,COUNTIF(课表!$I$187:$I$343,B107))+IF(COUNTIF(课表!$J$187:$J$343,B107)&gt;=2,1,COUNTIF(课表!$J$187:$J$343,B107)))*2</f>
        <v>0</v>
      </c>
      <c r="I107" s="32">
        <f>(IF(COUNTIF(课表!$K$187:$K$343,B107)&gt;=2,1,COUNTIF(课表!$K$187:$K$343,B107))+IF(COUNTIF(课表!$L$187:$L$343,B107)&gt;=2,1,COUNTIF(课表!$L$187:$L$343,B107))+IF(COUNTIF(课表!$M$187:$M$343,B107)&gt;=2,1,COUNTIF(课表!$M$187:$M$343,B107))+IF(COUNTIF(课表!$N$187:$N$343,B107)&gt;=2,1,COUNTIF(课表!$N$187:$N$343,B107)))*2</f>
        <v>4</v>
      </c>
      <c r="J107" s="32">
        <f>(IF(COUNTIF(课表!$O$187:$O$343,B107)&gt;=2,1,COUNTIF(课表!$O$187:$O$343,B107))+IF(COUNTIF(课表!$P$187:$P$343,B107)&gt;=2,1,COUNTIF(课表!$P$187:$P$343,B107))+IF(COUNTIF(课表!$Q$187:$Q$343,B107)&gt;=2,1,COUNTIF(课表!$Q$187:$Q$343,B107))+IF(COUNTIF(课表!$R$187:$R$343,B107)&gt;=2,1,COUNTIF(课表!$R$187:$R$343,B107)))*2</f>
        <v>0</v>
      </c>
      <c r="K107" s="32">
        <f>(IF(COUNTIF(课表!$S$187:$S$343,B107)&gt;=2,1,COUNTIF(课表!$S$187:$S$343,B107))+IF(COUNTIF(课表!$T$187:$T$343,B107)&gt;=2,1,COUNTIF(课表!$T$187:$T$343,B107)))*2+(IF(COUNTIF(课表!$U$187:$U$343,B107)&gt;=2,1,COUNTIF(课表!$U$187:$U$343,B107))+IF(COUNTIF(课表!$V$187:$V$343,B107)&gt;=2,1,COUNTIF(课表!$V$187:$V$343,B107)))*2</f>
        <v>0</v>
      </c>
      <c r="L107" s="32">
        <f>(IF(COUNTIF(课表!$W$187:$W$343,B107)&gt;=2,1,COUNTIF(课表!$W$187:$W$343,B107))+IF(COUNTIF(课表!$X$187:$X$343,B107)&gt;=2,1,COUNTIF(课表!$X$187:$X$343,B107))+IF(COUNTIF(课表!$Y$187:$Y$343,B107)&gt;=2,1,COUNTIF(课表!$Y$187:$Y$343,B107))+IF(COUNTIF(课表!$Z$187:$Z$343,B107)&gt;=2,1,COUNTIF(课表!$Z$187:$Z$343,B107)))*2</f>
        <v>0</v>
      </c>
      <c r="M107" s="32">
        <f>(IF(COUNTIF(课表!$AA$187:$AA$343,B107)&gt;=2,1,COUNTIF(课表!$AA$187:$AA$343,B107))+IF(COUNTIF(课表!$AB$187:$AB$343,B107)&gt;=2,1,COUNTIF(课表!$AB$187:$AB$343,B107))+IF(COUNTIF(课表!$AC$187:$AC$343,B107)&gt;=2,1,COUNTIF(课表!$AC$187:$AC$343,B107))+IF(COUNTIF(课表!$AD$187:$AD$343,B107)&gt;=2,1,COUNTIF(课表!$AD$187:$AD$343,B107)))*2</f>
        <v>0</v>
      </c>
      <c r="N107" s="32">
        <f t="shared" si="6"/>
        <v>8</v>
      </c>
    </row>
    <row r="108" ht="20.1" hidden="1" customHeight="1" spans="1:14">
      <c r="A108" s="32" t="str">
        <f>VLOOKUP(B108,教师基础数据!$B$1:$H$502,7,FALSE)</f>
        <v>2018036</v>
      </c>
      <c r="B108" s="33" t="s">
        <v>1218</v>
      </c>
      <c r="C108" s="32" t="str">
        <f>VLOOKUP(B108,教师基础数据!$B$1:$G4652,3,FALSE)</f>
        <v>人文系</v>
      </c>
      <c r="D108" s="32" t="str">
        <f>VLOOKUP(B108,教师基础数据!$B$1:$G804,4,FALSE)</f>
        <v>兼职</v>
      </c>
      <c r="E108" s="32" t="str">
        <f>VLOOKUP(B108,教师基础数据!$B$1:$G4837,5,FALSE)</f>
        <v>人文教研室</v>
      </c>
      <c r="F108" s="32">
        <f t="shared" si="4"/>
        <v>2</v>
      </c>
      <c r="G108" s="32">
        <f>(IF(COUNTIF(课表!$C$187:$C$343,B108)&gt;=2,1,COUNTIF(课表!$C$187:$C$343,B108))+IF(COUNTIF(课表!$D$187:$D$343,B108)&gt;=2,1,COUNTIF(课表!D$187:$D$343,B108))+IF(COUNTIF(课表!$E$121:$E$343,B108)&gt;=2,1,COUNTIF(课表!$E$121:$E$343,B108))+IF(COUNTIF(课表!$F$187:$F$343,B108)&gt;=2,1,COUNTIF(课表!$F$187:$F$343,B108)))*2</f>
        <v>4</v>
      </c>
      <c r="H108" s="32">
        <f>(IF(COUNTIF(课表!$G$188:$G$343,B108)&gt;=2,1,COUNTIF(课表!$G$188:$G$343,B108))+IF(COUNTIF(课表!$H$188:$H$343,B108)&gt;=2,1,COUNTIF(课表!$H$188:$H$343,B108))+IF(COUNTIF(课表!$I$187:$I$343,B108)&gt;=2,1,COUNTIF(课表!$I$187:$I$343,B108))+IF(COUNTIF(课表!$J$187:$J$343,B108)&gt;=2,1,COUNTIF(课表!$J$187:$J$343,B108)))*2</f>
        <v>0</v>
      </c>
      <c r="I108" s="32">
        <f>(IF(COUNTIF(课表!$K$187:$K$343,B108)&gt;=2,1,COUNTIF(课表!$K$187:$K$343,B108))+IF(COUNTIF(课表!$L$187:$L$343,B108)&gt;=2,1,COUNTIF(课表!$L$187:$L$343,B108))+IF(COUNTIF(课表!$M$187:$M$343,B108)&gt;=2,1,COUNTIF(课表!$M$187:$M$343,B108))+IF(COUNTIF(课表!$N$187:$N$343,B108)&gt;=2,1,COUNTIF(课表!$N$187:$N$343,B108)))*2</f>
        <v>0</v>
      </c>
      <c r="J108" s="32">
        <f>(IF(COUNTIF(课表!$O$187:$O$343,B108)&gt;=2,1,COUNTIF(课表!$O$187:$O$343,B108))+IF(COUNTIF(课表!$P$187:$P$343,B108)&gt;=2,1,COUNTIF(课表!$P$187:$P$343,B108))+IF(COUNTIF(课表!$Q$187:$Q$343,B108)&gt;=2,1,COUNTIF(课表!$Q$187:$Q$343,B108))+IF(COUNTIF(课表!$R$187:$R$343,B108)&gt;=2,1,COUNTIF(课表!$R$187:$R$343,B108)))*2</f>
        <v>4</v>
      </c>
      <c r="K108" s="32">
        <f>(IF(COUNTIF(课表!$S$187:$S$343,B108)&gt;=2,1,COUNTIF(课表!$S$187:$S$343,B108))+IF(COUNTIF(课表!$T$187:$T$343,B108)&gt;=2,1,COUNTIF(课表!$T$187:$T$343,B108)))*2+(IF(COUNTIF(课表!$U$187:$U$343,B108)&gt;=2,1,COUNTIF(课表!$U$187:$U$343,B108))+IF(COUNTIF(课表!$V$187:$V$343,B108)&gt;=2,1,COUNTIF(课表!$V$187:$V$343,B108)))*2</f>
        <v>0</v>
      </c>
      <c r="L108" s="32">
        <f>(IF(COUNTIF(课表!$W$187:$W$343,B108)&gt;=2,1,COUNTIF(课表!$W$187:$W$343,B108))+IF(COUNTIF(课表!$X$187:$X$343,B108)&gt;=2,1,COUNTIF(课表!$X$187:$X$343,B108))+IF(COUNTIF(课表!$Y$187:$Y$343,B108)&gt;=2,1,COUNTIF(课表!$Y$187:$Y$343,B108))+IF(COUNTIF(课表!$Z$187:$Z$343,B108)&gt;=2,1,COUNTIF(课表!$Z$187:$Z$343,B108)))*2</f>
        <v>0</v>
      </c>
      <c r="M108" s="32">
        <f>(IF(COUNTIF(课表!$AA$187:$AA$343,B108)&gt;=2,1,COUNTIF(课表!$AA$187:$AA$343,B108))+IF(COUNTIF(课表!$AB$187:$AB$343,B108)&gt;=2,1,COUNTIF(课表!$AB$187:$AB$343,B108))+IF(COUNTIF(课表!$AC$187:$AC$343,B108)&gt;=2,1,COUNTIF(课表!$AC$187:$AC$343,B108))+IF(COUNTIF(课表!$AD$187:$AD$343,B108)&gt;=2,1,COUNTIF(课表!$AD$187:$AD$343,B108)))*2</f>
        <v>0</v>
      </c>
      <c r="N108" s="32">
        <f t="shared" si="6"/>
        <v>8</v>
      </c>
    </row>
    <row r="109" ht="20.1" hidden="1" customHeight="1" spans="1:14">
      <c r="A109" s="32" t="str">
        <f>VLOOKUP(B109,教师基础数据!$B$1:$H$502,7,FALSE)</f>
        <v>0000452</v>
      </c>
      <c r="B109" s="33" t="s">
        <v>1202</v>
      </c>
      <c r="C109" s="32" t="str">
        <f>VLOOKUP(B109,教师基础数据!$B$1:$G4653,3,FALSE)</f>
        <v>商贸系</v>
      </c>
      <c r="D109" s="32" t="str">
        <f>VLOOKUP(B109,教师基础数据!$B$1:$G805,4,FALSE)</f>
        <v>兼职</v>
      </c>
      <c r="E109" s="32" t="str">
        <f>VLOOKUP(B109,教师基础数据!$B$1:$G4838,5,FALSE)</f>
        <v>商务教研室</v>
      </c>
      <c r="F109" s="32">
        <f t="shared" si="4"/>
        <v>2</v>
      </c>
      <c r="G109" s="32">
        <f>(IF(COUNTIF(课表!$C$187:$C$343,B109)&gt;=2,1,COUNTIF(课表!$C$187:$C$343,B109))+IF(COUNTIF(课表!$D$187:$D$343,B109)&gt;=2,1,COUNTIF(课表!D$187:$D$343,B109))+IF(COUNTIF(课表!$E$121:$E$343,B109)&gt;=2,1,COUNTIF(课表!$E$121:$E$343,B109))+IF(COUNTIF(课表!$F$187:$F$343,B109)&gt;=2,1,COUNTIF(课表!$F$187:$F$343,B109)))*2</f>
        <v>0</v>
      </c>
      <c r="H109" s="32">
        <f>(IF(COUNTIF(课表!$G$188:$G$343,B109)&gt;=2,1,COUNTIF(课表!$G$188:$G$343,B109))+IF(COUNTIF(课表!$H$188:$H$343,B109)&gt;=2,1,COUNTIF(课表!$H$188:$H$343,B109))+IF(COUNTIF(课表!$I$187:$I$343,B109)&gt;=2,1,COUNTIF(课表!$I$187:$I$343,B109))+IF(COUNTIF(课表!$J$187:$J$343,B109)&gt;=2,1,COUNTIF(课表!$J$187:$J$343,B109)))*2</f>
        <v>0</v>
      </c>
      <c r="I109" s="32">
        <f>(IF(COUNTIF(课表!$K$187:$K$343,B109)&gt;=2,1,COUNTIF(课表!$K$187:$K$343,B109))+IF(COUNTIF(课表!$L$187:$L$343,B109)&gt;=2,1,COUNTIF(课表!$L$187:$L$343,B109))+IF(COUNTIF(课表!$M$187:$M$343,B109)&gt;=2,1,COUNTIF(课表!$M$187:$M$343,B109))+IF(COUNTIF(课表!$N$187:$N$343,B109)&gt;=2,1,COUNTIF(课表!$N$187:$N$343,B109)))*2</f>
        <v>4</v>
      </c>
      <c r="J109" s="32">
        <f>(IF(COUNTIF(课表!$O$187:$O$343,B109)&gt;=2,1,COUNTIF(课表!$O$187:$O$343,B109))+IF(COUNTIF(课表!$P$187:$P$343,B109)&gt;=2,1,COUNTIF(课表!$P$187:$P$343,B109))+IF(COUNTIF(课表!$Q$187:$Q$343,B109)&gt;=2,1,COUNTIF(课表!$Q$187:$Q$343,B109))+IF(COUNTIF(课表!$R$187:$R$343,B109)&gt;=2,1,COUNTIF(课表!$R$187:$R$343,B109)))*2</f>
        <v>0</v>
      </c>
      <c r="K109" s="32">
        <f>(IF(COUNTIF(课表!$S$187:$S$343,B109)&gt;=2,1,COUNTIF(课表!$S$187:$S$343,B109))+IF(COUNTIF(课表!$T$187:$T$343,B109)&gt;=2,1,COUNTIF(课表!$T$187:$T$343,B109)))*2+(IF(COUNTIF(课表!$U$187:$U$343,B109)&gt;=2,1,COUNTIF(课表!$U$187:$U$343,B109))+IF(COUNTIF(课表!$V$187:$V$343,B109)&gt;=2,1,COUNTIF(课表!$V$187:$V$343,B109)))*2</f>
        <v>4</v>
      </c>
      <c r="L109" s="32">
        <f>(IF(COUNTIF(课表!$W$187:$W$343,B109)&gt;=2,1,COUNTIF(课表!$W$187:$W$343,B109))+IF(COUNTIF(课表!$X$187:$X$343,B109)&gt;=2,1,COUNTIF(课表!$X$187:$X$343,B109))+IF(COUNTIF(课表!$Y$187:$Y$343,B109)&gt;=2,1,COUNTIF(课表!$Y$187:$Y$343,B109))+IF(COUNTIF(课表!$Z$187:$Z$343,B109)&gt;=2,1,COUNTIF(课表!$Z$187:$Z$343,B109)))*2</f>
        <v>0</v>
      </c>
      <c r="M109" s="32">
        <f>(IF(COUNTIF(课表!$AA$187:$AA$343,B109)&gt;=2,1,COUNTIF(课表!$AA$187:$AA$343,B109))+IF(COUNTIF(课表!$AB$187:$AB$343,B109)&gt;=2,1,COUNTIF(课表!$AB$187:$AB$343,B109))+IF(COUNTIF(课表!$AC$187:$AC$343,B109)&gt;=2,1,COUNTIF(课表!$AC$187:$AC$343,B109))+IF(COUNTIF(课表!$AD$187:$AD$343,B109)&gt;=2,1,COUNTIF(课表!$AD$187:$AD$343,B109)))*2</f>
        <v>0</v>
      </c>
      <c r="N109" s="32">
        <f t="shared" si="6"/>
        <v>8</v>
      </c>
    </row>
    <row r="110" ht="20.1" hidden="1" customHeight="1" spans="1:14">
      <c r="A110" s="32" t="str">
        <f>VLOOKUP(B110,教师基础数据!$B$1:$H$502,7,FALSE)</f>
        <v>2017049</v>
      </c>
      <c r="B110" s="33" t="s">
        <v>1660</v>
      </c>
      <c r="C110" s="32" t="str">
        <f>VLOOKUP(B110,教师基础数据!$B$1:$G4654,3,FALSE)</f>
        <v>人文系</v>
      </c>
      <c r="D110" s="32" t="str">
        <f>VLOOKUP(B110,教师基础数据!$B$1:$G806,4,FALSE)</f>
        <v>兼职</v>
      </c>
      <c r="E110" s="32" t="str">
        <f>VLOOKUP(B110,教师基础数据!$B$1:$G4839,5,FALSE)</f>
        <v>体育教研室</v>
      </c>
      <c r="F110" s="32">
        <f t="shared" si="4"/>
        <v>2</v>
      </c>
      <c r="G110" s="32">
        <f>(IF(COUNTIF(课表!$C$187:$C$343,B110)&gt;=2,1,COUNTIF(课表!$C$187:$C$343,B110))+IF(COUNTIF(课表!$D$187:$D$343,B110)&gt;=2,1,COUNTIF(课表!D$187:$D$343,B110))+IF(COUNTIF(课表!$E$121:$E$343,B110)&gt;=2,1,COUNTIF(课表!$E$121:$E$343,B110))+IF(COUNTIF(课表!$F$187:$F$343,B110)&gt;=2,1,COUNTIF(课表!$F$187:$F$343,B110)))*2</f>
        <v>0</v>
      </c>
      <c r="H110" s="32">
        <f>(IF(COUNTIF(课表!$G$188:$G$343,B110)&gt;=2,1,COUNTIF(课表!$G$188:$G$343,B110))+IF(COUNTIF(课表!$H$188:$H$343,B110)&gt;=2,1,COUNTIF(课表!$H$188:$H$343,B110))+IF(COUNTIF(课表!$I$187:$I$343,B110)&gt;=2,1,COUNTIF(课表!$I$187:$I$343,B110))+IF(COUNTIF(课表!$J$187:$J$343,B110)&gt;=2,1,COUNTIF(课表!$J$187:$J$343,B110)))*2</f>
        <v>0</v>
      </c>
      <c r="I110" s="32">
        <f>(IF(COUNTIF(课表!$K$187:$K$343,B110)&gt;=2,1,COUNTIF(课表!$K$187:$K$343,B110))+IF(COUNTIF(课表!$L$187:$L$343,B110)&gt;=2,1,COUNTIF(课表!$L$187:$L$343,B110))+IF(COUNTIF(课表!$M$187:$M$343,B110)&gt;=2,1,COUNTIF(课表!$M$187:$M$343,B110))+IF(COUNTIF(课表!$N$187:$N$343,B110)&gt;=2,1,COUNTIF(课表!$N$187:$N$343,B110)))*2</f>
        <v>4</v>
      </c>
      <c r="J110" s="32">
        <f>(IF(COUNTIF(课表!$O$187:$O$343,B110)&gt;=2,1,COUNTIF(课表!$O$187:$O$343,B110))+IF(COUNTIF(课表!$P$187:$P$343,B110)&gt;=2,1,COUNTIF(课表!$P$187:$P$343,B110))+IF(COUNTIF(课表!$Q$187:$Q$343,B110)&gt;=2,1,COUNTIF(课表!$Q$187:$Q$343,B110))+IF(COUNTIF(课表!$R$187:$R$343,B110)&gt;=2,1,COUNTIF(课表!$R$187:$R$343,B110)))*2</f>
        <v>4</v>
      </c>
      <c r="K110" s="32">
        <f>(IF(COUNTIF(课表!$S$187:$S$343,B110)&gt;=2,1,COUNTIF(课表!$S$187:$S$343,B110))+IF(COUNTIF(课表!$T$187:$T$343,B110)&gt;=2,1,COUNTIF(课表!$T$187:$T$343,B110)))*2+(IF(COUNTIF(课表!$U$187:$U$343,B110)&gt;=2,1,COUNTIF(课表!$U$187:$U$343,B110))+IF(COUNTIF(课表!$V$187:$V$343,B110)&gt;=2,1,COUNTIF(课表!$V$187:$V$343,B110)))*2</f>
        <v>0</v>
      </c>
      <c r="L110" s="32">
        <f>(IF(COUNTIF(课表!$W$187:$W$343,B110)&gt;=2,1,COUNTIF(课表!$W$187:$W$343,B110))+IF(COUNTIF(课表!$X$187:$X$343,B110)&gt;=2,1,COUNTIF(课表!$X$187:$X$343,B110))+IF(COUNTIF(课表!$Y$187:$Y$343,B110)&gt;=2,1,COUNTIF(课表!$Y$187:$Y$343,B110))+IF(COUNTIF(课表!$Z$187:$Z$343,B110)&gt;=2,1,COUNTIF(课表!$Z$187:$Z$343,B110)))*2</f>
        <v>0</v>
      </c>
      <c r="M110" s="32">
        <f>(IF(COUNTIF(课表!$AA$187:$AA$343,B110)&gt;=2,1,COUNTIF(课表!$AA$187:$AA$343,B110))+IF(COUNTIF(课表!$AB$187:$AB$343,B110)&gt;=2,1,COUNTIF(课表!$AB$187:$AB$343,B110))+IF(COUNTIF(课表!$AC$187:$AC$343,B110)&gt;=2,1,COUNTIF(课表!$AC$187:$AC$343,B110))+IF(COUNTIF(课表!$AD$187:$AD$343,B110)&gt;=2,1,COUNTIF(课表!$AD$187:$AD$343,B110)))*2</f>
        <v>0</v>
      </c>
      <c r="N110" s="32">
        <f t="shared" si="6"/>
        <v>8</v>
      </c>
    </row>
    <row r="111" ht="20.1" hidden="1" customHeight="1" spans="1:14">
      <c r="A111" s="32" t="str">
        <f>VLOOKUP(B111,教师基础数据!$B$1:$H$502,7,FALSE)</f>
        <v>2020051</v>
      </c>
      <c r="B111" s="33" t="s">
        <v>1656</v>
      </c>
      <c r="C111" s="32" t="str">
        <f>VLOOKUP(B111,教师基础数据!$B$1:$G4655,3,FALSE)</f>
        <v>人文系</v>
      </c>
      <c r="D111" s="32" t="str">
        <f>VLOOKUP(B111,教师基础数据!$B$1:$G807,4,FALSE)</f>
        <v>兼职</v>
      </c>
      <c r="E111" s="32" t="str">
        <f>VLOOKUP(B111,教师基础数据!$B$1:$G4840,5,FALSE)</f>
        <v>体育教研室</v>
      </c>
      <c r="F111" s="32">
        <f t="shared" si="4"/>
        <v>2</v>
      </c>
      <c r="G111" s="32">
        <f>(IF(COUNTIF(课表!$C$187:$C$343,B111)&gt;=2,1,COUNTIF(课表!$C$187:$C$343,B111))+IF(COUNTIF(课表!$D$187:$D$343,B111)&gt;=2,1,COUNTIF(课表!D$187:$D$343,B111))+IF(COUNTIF(课表!$E$121:$E$343,B111)&gt;=2,1,COUNTIF(课表!$E$121:$E$343,B111))+IF(COUNTIF(课表!$F$187:$F$343,B111)&gt;=2,1,COUNTIF(课表!$F$187:$F$343,B111)))*2</f>
        <v>0</v>
      </c>
      <c r="H111" s="32">
        <f>(IF(COUNTIF(课表!$G$188:$G$343,B111)&gt;=2,1,COUNTIF(课表!$G$188:$G$343,B111))+IF(COUNTIF(课表!$H$188:$H$343,B111)&gt;=2,1,COUNTIF(课表!$H$188:$H$343,B111))+IF(COUNTIF(课表!$I$187:$I$343,B111)&gt;=2,1,COUNTIF(课表!$I$187:$I$343,B111))+IF(COUNTIF(课表!$J$187:$J$343,B111)&gt;=2,1,COUNTIF(课表!$J$187:$J$343,B111)))*2</f>
        <v>4</v>
      </c>
      <c r="I111" s="32">
        <f>(IF(COUNTIF(课表!$K$187:$K$343,B111)&gt;=2,1,COUNTIF(课表!$K$187:$K$343,B111))+IF(COUNTIF(课表!$L$187:$L$343,B111)&gt;=2,1,COUNTIF(课表!$L$187:$L$343,B111))+IF(COUNTIF(课表!$M$187:$M$343,B111)&gt;=2,1,COUNTIF(课表!$M$187:$M$343,B111))+IF(COUNTIF(课表!$N$187:$N$343,B111)&gt;=2,1,COUNTIF(课表!$N$187:$N$343,B111)))*2</f>
        <v>0</v>
      </c>
      <c r="J111" s="32">
        <f>(IF(COUNTIF(课表!$O$187:$O$343,B111)&gt;=2,1,COUNTIF(课表!$O$187:$O$343,B111))+IF(COUNTIF(课表!$P$187:$P$343,B111)&gt;=2,1,COUNTIF(课表!$P$187:$P$343,B111))+IF(COUNTIF(课表!$Q$187:$Q$343,B111)&gt;=2,1,COUNTIF(课表!$Q$187:$Q$343,B111))+IF(COUNTIF(课表!$R$187:$R$343,B111)&gt;=2,1,COUNTIF(课表!$R$187:$R$343,B111)))*2</f>
        <v>4</v>
      </c>
      <c r="K111" s="32">
        <f>(IF(COUNTIF(课表!$S$187:$S$343,B111)&gt;=2,1,COUNTIF(课表!$S$187:$S$343,B111))+IF(COUNTIF(课表!$T$187:$T$343,B111)&gt;=2,1,COUNTIF(课表!$T$187:$T$343,B111)))*2+(IF(COUNTIF(课表!$U$187:$U$343,B111)&gt;=2,1,COUNTIF(课表!$U$187:$U$343,B111))+IF(COUNTIF(课表!$V$187:$V$343,B111)&gt;=2,1,COUNTIF(课表!$V$187:$V$343,B111)))*2</f>
        <v>0</v>
      </c>
      <c r="L111" s="32">
        <f>(IF(COUNTIF(课表!$W$187:$W$343,B111)&gt;=2,1,COUNTIF(课表!$W$187:$W$343,B111))+IF(COUNTIF(课表!$X$187:$X$343,B111)&gt;=2,1,COUNTIF(课表!$X$187:$X$343,B111))+IF(COUNTIF(课表!$Y$187:$Y$343,B111)&gt;=2,1,COUNTIF(课表!$Y$187:$Y$343,B111))+IF(COUNTIF(课表!$Z$187:$Z$343,B111)&gt;=2,1,COUNTIF(课表!$Z$187:$Z$343,B111)))*2</f>
        <v>0</v>
      </c>
      <c r="M111" s="32">
        <f>(IF(COUNTIF(课表!$AA$187:$AA$343,B111)&gt;=2,1,COUNTIF(课表!$AA$187:$AA$343,B111))+IF(COUNTIF(课表!$AB$187:$AB$343,B111)&gt;=2,1,COUNTIF(课表!$AB$187:$AB$343,B111))+IF(COUNTIF(课表!$AC$187:$AC$343,B111)&gt;=2,1,COUNTIF(课表!$AC$187:$AC$343,B111))+IF(COUNTIF(课表!$AD$187:$AD$343,B111)&gt;=2,1,COUNTIF(课表!$AD$187:$AD$343,B111)))*2</f>
        <v>0</v>
      </c>
      <c r="N111" s="32">
        <f t="shared" si="6"/>
        <v>8</v>
      </c>
    </row>
    <row r="112" ht="20.1" hidden="1" customHeight="1" spans="1:14">
      <c r="A112" s="32" t="str">
        <f>VLOOKUP(B112,教师基础数据!$B$1:$H$502,7,FALSE)</f>
        <v>0000130</v>
      </c>
      <c r="B112" s="33" t="s">
        <v>1520</v>
      </c>
      <c r="C112" s="32" t="str">
        <f>VLOOKUP(B112,教师基础数据!$B$1:$G4656,3,FALSE)</f>
        <v>人文系</v>
      </c>
      <c r="D112" s="32" t="str">
        <f>VLOOKUP(B112,教师基础数据!$B$1:$G808,4,FALSE)</f>
        <v>专职</v>
      </c>
      <c r="E112" s="32" t="str">
        <f>VLOOKUP(B112,教师基础数据!$B$1:$G4841,5,FALSE)</f>
        <v>服装教研室</v>
      </c>
      <c r="F112" s="32">
        <f t="shared" si="4"/>
        <v>2</v>
      </c>
      <c r="G112" s="32">
        <f>(IF(COUNTIF(课表!$C$187:$C$343,B112)&gt;=2,1,COUNTIF(课表!$C$187:$C$343,B112))+IF(COUNTIF(课表!$D$187:$D$343,B112)&gt;=2,1,COUNTIF(课表!D$187:$D$343,B112))+IF(COUNTIF(课表!$E$121:$E$343,B112)&gt;=2,1,COUNTIF(课表!$E$121:$E$343,B112))+IF(COUNTIF(课表!$F$187:$F$343,B112)&gt;=2,1,COUNTIF(课表!$F$187:$F$343,B112)))*2</f>
        <v>4</v>
      </c>
      <c r="H112" s="32">
        <f>(IF(COUNTIF(课表!$G$188:$G$343,B112)&gt;=2,1,COUNTIF(课表!$G$188:$G$343,B112))+IF(COUNTIF(课表!$H$188:$H$343,B112)&gt;=2,1,COUNTIF(课表!$H$188:$H$343,B112))+IF(COUNTIF(课表!$I$187:$I$343,B112)&gt;=2,1,COUNTIF(课表!$I$187:$I$343,B112))+IF(COUNTIF(课表!$J$187:$J$343,B112)&gt;=2,1,COUNTIF(课表!$J$187:$J$343,B112)))*2</f>
        <v>4</v>
      </c>
      <c r="I112" s="32">
        <f>(IF(COUNTIF(课表!$K$187:$K$343,B112)&gt;=2,1,COUNTIF(课表!$K$187:$K$343,B112))+IF(COUNTIF(课表!$L$187:$L$343,B112)&gt;=2,1,COUNTIF(课表!$L$187:$L$343,B112))+IF(COUNTIF(课表!$M$187:$M$343,B112)&gt;=2,1,COUNTIF(课表!$M$187:$M$343,B112))+IF(COUNTIF(课表!$N$187:$N$343,B112)&gt;=2,1,COUNTIF(课表!$N$187:$N$343,B112)))*2</f>
        <v>0</v>
      </c>
      <c r="J112" s="32">
        <f>(IF(COUNTIF(课表!$O$187:$O$343,B112)&gt;=2,1,COUNTIF(课表!$O$187:$O$343,B112))+IF(COUNTIF(课表!$P$187:$P$343,B112)&gt;=2,1,COUNTIF(课表!$P$187:$P$343,B112))+IF(COUNTIF(课表!$Q$187:$Q$343,B112)&gt;=2,1,COUNTIF(课表!$Q$187:$Q$343,B112))+IF(COUNTIF(课表!$R$187:$R$343,B112)&gt;=2,1,COUNTIF(课表!$R$187:$R$343,B112)))*2</f>
        <v>0</v>
      </c>
      <c r="K112" s="32">
        <f>(IF(COUNTIF(课表!$S$187:$S$343,B112)&gt;=2,1,COUNTIF(课表!$S$187:$S$343,B112))+IF(COUNTIF(课表!$T$187:$T$343,B112)&gt;=2,1,COUNTIF(课表!$T$187:$T$343,B112)))*2+(IF(COUNTIF(课表!$U$187:$U$343,B112)&gt;=2,1,COUNTIF(课表!$U$187:$U$343,B112))+IF(COUNTIF(课表!$V$187:$V$343,B112)&gt;=2,1,COUNTIF(课表!$V$187:$V$343,B112)))*2</f>
        <v>0</v>
      </c>
      <c r="L112" s="32">
        <f>(IF(COUNTIF(课表!$W$187:$W$343,B112)&gt;=2,1,COUNTIF(课表!$W$187:$W$343,B112))+IF(COUNTIF(课表!$X$187:$X$343,B112)&gt;=2,1,COUNTIF(课表!$X$187:$X$343,B112))+IF(COUNTIF(课表!$Y$187:$Y$343,B112)&gt;=2,1,COUNTIF(课表!$Y$187:$Y$343,B112))+IF(COUNTIF(课表!$Z$187:$Z$343,B112)&gt;=2,1,COUNTIF(课表!$Z$187:$Z$343,B112)))*2</f>
        <v>0</v>
      </c>
      <c r="M112" s="32">
        <f>(IF(COUNTIF(课表!$AA$187:$AA$343,B112)&gt;=2,1,COUNTIF(课表!$AA$187:$AA$343,B112))+IF(COUNTIF(课表!$AB$187:$AB$343,B112)&gt;=2,1,COUNTIF(课表!$AB$187:$AB$343,B112))+IF(COUNTIF(课表!$AC$187:$AC$343,B112)&gt;=2,1,COUNTIF(课表!$AC$187:$AC$343,B112))+IF(COUNTIF(课表!$AD$187:$AD$343,B112)&gt;=2,1,COUNTIF(课表!$AD$187:$AD$343,B112)))*2</f>
        <v>0</v>
      </c>
      <c r="N112" s="32">
        <f t="shared" si="6"/>
        <v>8</v>
      </c>
    </row>
    <row r="113" ht="20.1" hidden="1" customHeight="1" spans="1:14">
      <c r="A113" s="32" t="str">
        <f>VLOOKUP(B113,教师基础数据!$B$1:$H$502,7,FALSE)</f>
        <v>2014039</v>
      </c>
      <c r="B113" s="33" t="s">
        <v>1365</v>
      </c>
      <c r="C113" s="32" t="str">
        <f>VLOOKUP(B113,教师基础数据!$B$1:$G4657,3,FALSE)</f>
        <v>思政部</v>
      </c>
      <c r="D113" s="32" t="str">
        <f>VLOOKUP(B113,教师基础数据!$B$1:$G809,4,FALSE)</f>
        <v>专职</v>
      </c>
      <c r="E113" s="32" t="str">
        <f>VLOOKUP(B113,教师基础数据!$B$1:$G4842,5,FALSE)</f>
        <v>大学生心理健康与就业创业教研室</v>
      </c>
      <c r="F113" s="32">
        <f t="shared" si="4"/>
        <v>2</v>
      </c>
      <c r="G113" s="32">
        <f>(IF(COUNTIF(课表!$C$187:$C$343,B113)&gt;=2,1,COUNTIF(课表!$C$187:$C$343,B113))+IF(COUNTIF(课表!$D$187:$D$343,B113)&gt;=2,1,COUNTIF(课表!D$187:$D$343,B113))+IF(COUNTIF(课表!$E$121:$E$343,B113)&gt;=2,1,COUNTIF(课表!$E$121:$E$343,B113))+IF(COUNTIF(课表!$F$187:$F$343,B113)&gt;=2,1,COUNTIF(课表!$F$187:$F$343,B113)))*2</f>
        <v>0</v>
      </c>
      <c r="H113" s="32">
        <f>(IF(COUNTIF(课表!$G$188:$G$343,B113)&gt;=2,1,COUNTIF(课表!$G$188:$G$343,B113))+IF(COUNTIF(课表!$H$188:$H$343,B113)&gt;=2,1,COUNTIF(课表!$H$188:$H$343,B113))+IF(COUNTIF(课表!$I$187:$I$343,B113)&gt;=2,1,COUNTIF(课表!$I$187:$I$343,B113))+IF(COUNTIF(课表!$J$187:$J$343,B113)&gt;=2,1,COUNTIF(课表!$J$187:$J$343,B113)))*2</f>
        <v>2</v>
      </c>
      <c r="I113" s="32">
        <f>(IF(COUNTIF(课表!$K$187:$K$343,B113)&gt;=2,1,COUNTIF(课表!$K$187:$K$343,B113))+IF(COUNTIF(课表!$L$187:$L$343,B113)&gt;=2,1,COUNTIF(课表!$L$187:$L$343,B113))+IF(COUNTIF(课表!$M$187:$M$343,B113)&gt;=2,1,COUNTIF(课表!$M$187:$M$343,B113))+IF(COUNTIF(课表!$N$187:$N$343,B113)&gt;=2,1,COUNTIF(课表!$N$187:$N$343,B113)))*2</f>
        <v>6</v>
      </c>
      <c r="J113" s="32">
        <f>(IF(COUNTIF(课表!$O$187:$O$343,B113)&gt;=2,1,COUNTIF(课表!$O$187:$O$343,B113))+IF(COUNTIF(课表!$P$187:$P$343,B113)&gt;=2,1,COUNTIF(课表!$P$187:$P$343,B113))+IF(COUNTIF(课表!$Q$187:$Q$343,B113)&gt;=2,1,COUNTIF(课表!$Q$187:$Q$343,B113))+IF(COUNTIF(课表!$R$187:$R$343,B113)&gt;=2,1,COUNTIF(课表!$R$187:$R$343,B113)))*2</f>
        <v>0</v>
      </c>
      <c r="K113" s="32">
        <f>(IF(COUNTIF(课表!$S$187:$S$343,B113)&gt;=2,1,COUNTIF(课表!$S$187:$S$343,B113))+IF(COUNTIF(课表!$T$187:$T$343,B113)&gt;=2,1,COUNTIF(课表!$T$187:$T$343,B113)))*2+(IF(COUNTIF(课表!$U$187:$U$343,B113)&gt;=2,1,COUNTIF(课表!$U$187:$U$343,B113))+IF(COUNTIF(课表!$V$187:$V$343,B113)&gt;=2,1,COUNTIF(课表!$V$187:$V$343,B113)))*2</f>
        <v>0</v>
      </c>
      <c r="L113" s="32">
        <f>(IF(COUNTIF(课表!$W$187:$W$343,B113)&gt;=2,1,COUNTIF(课表!$W$187:$W$343,B113))+IF(COUNTIF(课表!$X$187:$X$343,B113)&gt;=2,1,COUNTIF(课表!$X$187:$X$343,B113))+IF(COUNTIF(课表!$Y$187:$Y$343,B113)&gt;=2,1,COUNTIF(课表!$Y$187:$Y$343,B113))+IF(COUNTIF(课表!$Z$187:$Z$343,B113)&gt;=2,1,COUNTIF(课表!$Z$187:$Z$343,B113)))*2</f>
        <v>0</v>
      </c>
      <c r="M113" s="32">
        <f>(IF(COUNTIF(课表!$AA$187:$AA$343,B113)&gt;=2,1,COUNTIF(课表!$AA$187:$AA$343,B113))+IF(COUNTIF(课表!$AB$187:$AB$343,B113)&gt;=2,1,COUNTIF(课表!$AB$187:$AB$343,B113))+IF(COUNTIF(课表!$AC$187:$AC$343,B113)&gt;=2,1,COUNTIF(课表!$AC$187:$AC$343,B113))+IF(COUNTIF(课表!$AD$187:$AD$343,B113)&gt;=2,1,COUNTIF(课表!$AD$187:$AD$343,B113)))*2</f>
        <v>0</v>
      </c>
      <c r="N113" s="32">
        <f t="shared" si="6"/>
        <v>8</v>
      </c>
    </row>
    <row r="114" ht="20.1" hidden="1" customHeight="1" spans="1:14">
      <c r="A114" s="32" t="str">
        <f>VLOOKUP(B114,教师基础数据!$B$1:$H$502,7,FALSE)</f>
        <v>2021104</v>
      </c>
      <c r="B114" s="33" t="s">
        <v>1453</v>
      </c>
      <c r="C114" s="32" t="str">
        <f>VLOOKUP(B114,教师基础数据!$B$1:$G4658,3,FALSE)</f>
        <v>思政部</v>
      </c>
      <c r="D114" s="32" t="str">
        <f>VLOOKUP(B114,教师基础数据!$B$1:$G810,4,FALSE)</f>
        <v>专职</v>
      </c>
      <c r="E114" s="32" t="str">
        <f>VLOOKUP(B114,教师基础数据!$B$1:$G4843,5,FALSE)</f>
        <v>大学生思想政治理论课教研室</v>
      </c>
      <c r="F114" s="32">
        <f t="shared" si="4"/>
        <v>2</v>
      </c>
      <c r="G114" s="32">
        <f>(IF(COUNTIF(课表!$C$187:$C$343,B114)&gt;=2,1,COUNTIF(课表!$C$187:$C$343,B114))+IF(COUNTIF(课表!$D$187:$D$343,B114)&gt;=2,1,COUNTIF(课表!D$187:$D$343,B114))+IF(COUNTIF(课表!$E$121:$E$343,B114)&gt;=2,1,COUNTIF(课表!$E$121:$E$343,B114))+IF(COUNTIF(课表!$F$187:$F$343,B114)&gt;=2,1,COUNTIF(课表!$F$187:$F$343,B114)))*2</f>
        <v>4</v>
      </c>
      <c r="H114" s="32">
        <f>(IF(COUNTIF(课表!$G$188:$G$343,B114)&gt;=2,1,COUNTIF(课表!$G$188:$G$343,B114))+IF(COUNTIF(课表!$H$188:$H$343,B114)&gt;=2,1,COUNTIF(课表!$H$188:$H$343,B114))+IF(COUNTIF(课表!$I$187:$I$343,B114)&gt;=2,1,COUNTIF(课表!$I$187:$I$343,B114))+IF(COUNTIF(课表!$J$187:$J$343,B114)&gt;=2,1,COUNTIF(课表!$J$187:$J$343,B114)))*2</f>
        <v>0</v>
      </c>
      <c r="I114" s="32">
        <f>(IF(COUNTIF(课表!$K$187:$K$343,B114)&gt;=2,1,COUNTIF(课表!$K$187:$K$343,B114))+IF(COUNTIF(课表!$L$187:$L$343,B114)&gt;=2,1,COUNTIF(课表!$L$187:$L$343,B114))+IF(COUNTIF(课表!$M$187:$M$343,B114)&gt;=2,1,COUNTIF(课表!$M$187:$M$343,B114))+IF(COUNTIF(课表!$N$187:$N$343,B114)&gt;=2,1,COUNTIF(课表!$N$187:$N$343,B114)))*2</f>
        <v>0</v>
      </c>
      <c r="J114" s="32">
        <f>(IF(COUNTIF(课表!$O$187:$O$343,B114)&gt;=2,1,COUNTIF(课表!$O$187:$O$343,B114))+IF(COUNTIF(课表!$P$187:$P$343,B114)&gt;=2,1,COUNTIF(课表!$P$187:$P$343,B114))+IF(COUNTIF(课表!$Q$187:$Q$343,B114)&gt;=2,1,COUNTIF(课表!$Q$187:$Q$343,B114))+IF(COUNTIF(课表!$R$187:$R$343,B114)&gt;=2,1,COUNTIF(课表!$R$187:$R$343,B114)))*2</f>
        <v>4</v>
      </c>
      <c r="K114" s="32">
        <f>(IF(COUNTIF(课表!$S$187:$S$343,B114)&gt;=2,1,COUNTIF(课表!$S$187:$S$343,B114))+IF(COUNTIF(课表!$T$187:$T$343,B114)&gt;=2,1,COUNTIF(课表!$T$187:$T$343,B114)))*2+(IF(COUNTIF(课表!$U$187:$U$343,B114)&gt;=2,1,COUNTIF(课表!$U$187:$U$343,B114))+IF(COUNTIF(课表!$V$187:$V$343,B114)&gt;=2,1,COUNTIF(课表!$V$187:$V$343,B114)))*2</f>
        <v>0</v>
      </c>
      <c r="L114" s="32">
        <f>(IF(COUNTIF(课表!$W$187:$W$343,B114)&gt;=2,1,COUNTIF(课表!$W$187:$W$343,B114))+IF(COUNTIF(课表!$X$187:$X$343,B114)&gt;=2,1,COUNTIF(课表!$X$187:$X$343,B114))+IF(COUNTIF(课表!$Y$187:$Y$343,B114)&gt;=2,1,COUNTIF(课表!$Y$187:$Y$343,B114))+IF(COUNTIF(课表!$Z$187:$Z$343,B114)&gt;=2,1,COUNTIF(课表!$Z$187:$Z$343,B114)))*2</f>
        <v>0</v>
      </c>
      <c r="M114" s="32">
        <f>(IF(COUNTIF(课表!$AA$187:$AA$343,B114)&gt;=2,1,COUNTIF(课表!$AA$187:$AA$343,B114))+IF(COUNTIF(课表!$AB$187:$AB$343,B114)&gt;=2,1,COUNTIF(课表!$AB$187:$AB$343,B114))+IF(COUNTIF(课表!$AC$187:$AC$343,B114)&gt;=2,1,COUNTIF(课表!$AC$187:$AC$343,B114))+IF(COUNTIF(课表!$AD$187:$AD$343,B114)&gt;=2,1,COUNTIF(课表!$AD$187:$AD$343,B114)))*2</f>
        <v>0</v>
      </c>
      <c r="N114" s="32">
        <f t="shared" si="6"/>
        <v>8</v>
      </c>
    </row>
    <row r="115" ht="20.1" hidden="1" customHeight="1" spans="1:14">
      <c r="A115" s="32">
        <f>VLOOKUP(B115,教师基础数据!$B$1:$H$502,7,FALSE)</f>
        <v>2018034</v>
      </c>
      <c r="B115" s="33" t="s">
        <v>1452</v>
      </c>
      <c r="C115" s="32" t="str">
        <f>VLOOKUP(B115,教师基础数据!$B$1:$G4659,3,FALSE)</f>
        <v>思政部</v>
      </c>
      <c r="D115" s="32" t="str">
        <f>VLOOKUP(B115,教师基础数据!$B$1:$G811,4,FALSE)</f>
        <v>兼职</v>
      </c>
      <c r="E115" s="32" t="str">
        <f>VLOOKUP(B115,教师基础数据!$B$1:$G4844,5,FALSE)</f>
        <v>大学生心理健康与就业创业教研室</v>
      </c>
      <c r="F115" s="32">
        <f t="shared" si="4"/>
        <v>3</v>
      </c>
      <c r="G115" s="32">
        <f>(IF(COUNTIF(课表!$C$187:$C$343,B115)&gt;=2,1,COUNTIF(课表!$C$187:$C$343,B115))+IF(COUNTIF(课表!$D$187:$D$343,B115)&gt;=2,1,COUNTIF(课表!D$187:$D$343,B115))+IF(COUNTIF(课表!$E$121:$E$343,B115)&gt;=2,1,COUNTIF(课表!$E$121:$E$343,B115))+IF(COUNTIF(课表!$F$187:$F$343,B115)&gt;=2,1,COUNTIF(课表!$F$187:$F$343,B115)))*2</f>
        <v>0</v>
      </c>
      <c r="H115" s="32">
        <f>(IF(COUNTIF(课表!$G$188:$G$343,B115)&gt;=2,1,COUNTIF(课表!$G$188:$G$343,B115))+IF(COUNTIF(课表!$H$188:$H$343,B115)&gt;=2,1,COUNTIF(课表!$H$188:$H$343,B115))+IF(COUNTIF(课表!$I$187:$I$343,B115)&gt;=2,1,COUNTIF(课表!$I$187:$I$343,B115))+IF(COUNTIF(课表!$J$187:$J$343,B115)&gt;=2,1,COUNTIF(课表!$J$187:$J$343,B115)))*2</f>
        <v>2</v>
      </c>
      <c r="I115" s="32">
        <f>(IF(COUNTIF(课表!$K$187:$K$343,B115)&gt;=2,1,COUNTIF(课表!$K$187:$K$343,B115))+IF(COUNTIF(课表!$L$187:$L$343,B115)&gt;=2,1,COUNTIF(课表!$L$187:$L$343,B115))+IF(COUNTIF(课表!$M$187:$M$343,B115)&gt;=2,1,COUNTIF(课表!$M$187:$M$343,B115))+IF(COUNTIF(课表!$N$187:$N$343,B115)&gt;=2,1,COUNTIF(课表!$N$187:$N$343,B115)))*2</f>
        <v>4</v>
      </c>
      <c r="J115" s="32">
        <f>(IF(COUNTIF(课表!$O$187:$O$343,B115)&gt;=2,1,COUNTIF(课表!$O$187:$O$343,B115))+IF(COUNTIF(课表!$P$187:$P$343,B115)&gt;=2,1,COUNTIF(课表!$P$187:$P$343,B115))+IF(COUNTIF(课表!$Q$187:$Q$343,B115)&gt;=2,1,COUNTIF(课表!$Q$187:$Q$343,B115))+IF(COUNTIF(课表!$R$187:$R$343,B115)&gt;=2,1,COUNTIF(课表!$R$187:$R$343,B115)))*2</f>
        <v>0</v>
      </c>
      <c r="K115" s="32">
        <f>(IF(COUNTIF(课表!$S$187:$S$343,B115)&gt;=2,1,COUNTIF(课表!$S$187:$S$343,B115))+IF(COUNTIF(课表!$T$187:$T$343,B115)&gt;=2,1,COUNTIF(课表!$T$187:$T$343,B115)))*2+(IF(COUNTIF(课表!$U$187:$U$343,B115)&gt;=2,1,COUNTIF(课表!$U$187:$U$343,B115))+IF(COUNTIF(课表!$V$187:$V$343,B115)&gt;=2,1,COUNTIF(课表!$V$187:$V$343,B115)))*2</f>
        <v>2</v>
      </c>
      <c r="L115" s="32">
        <f>(IF(COUNTIF(课表!$W$187:$W$343,B115)&gt;=2,1,COUNTIF(课表!$W$187:$W$343,B115))+IF(COUNTIF(课表!$X$187:$X$343,B115)&gt;=2,1,COUNTIF(课表!$X$187:$X$343,B115))+IF(COUNTIF(课表!$Y$187:$Y$343,B115)&gt;=2,1,COUNTIF(课表!$Y$187:$Y$343,B115))+IF(COUNTIF(课表!$Z$187:$Z$343,B115)&gt;=2,1,COUNTIF(课表!$Z$187:$Z$343,B115)))*2</f>
        <v>0</v>
      </c>
      <c r="M115" s="32">
        <f>(IF(COUNTIF(课表!$AA$187:$AA$343,B115)&gt;=2,1,COUNTIF(课表!$AA$187:$AA$343,B115))+IF(COUNTIF(课表!$AB$187:$AB$343,B115)&gt;=2,1,COUNTIF(课表!$AB$187:$AB$343,B115))+IF(COUNTIF(课表!$AC$187:$AC$343,B115)&gt;=2,1,COUNTIF(课表!$AC$187:$AC$343,B115))+IF(COUNTIF(课表!$AD$187:$AD$343,B115)&gt;=2,1,COUNTIF(课表!$AD$187:$AD$343,B115)))*2</f>
        <v>0</v>
      </c>
      <c r="N115" s="32">
        <f t="shared" si="6"/>
        <v>8</v>
      </c>
    </row>
    <row r="116" ht="20.1" hidden="1" customHeight="1" spans="1:14">
      <c r="A116" s="32" t="str">
        <f>VLOOKUP(B116,教师基础数据!$B$1:$H$502,7,FALSE)</f>
        <v>2017048</v>
      </c>
      <c r="B116" s="33" t="s">
        <v>1463</v>
      </c>
      <c r="C116" s="32" t="str">
        <f>VLOOKUP(B116,教师基础数据!$B$1:$G4660,3,FALSE)</f>
        <v>思政部</v>
      </c>
      <c r="D116" s="32" t="str">
        <f>VLOOKUP(B116,教师基础数据!$B$1:$G812,4,FALSE)</f>
        <v>兼职</v>
      </c>
      <c r="E116" s="32" t="str">
        <f>VLOOKUP(B116,教师基础数据!$B$1:$G4845,5,FALSE)</f>
        <v>大学生心理健康与就业创业教研室</v>
      </c>
      <c r="F116" s="32">
        <f t="shared" si="4"/>
        <v>2</v>
      </c>
      <c r="G116" s="32">
        <f>(IF(COUNTIF(课表!$C$187:$C$343,B116)&gt;=2,1,COUNTIF(课表!$C$187:$C$343,B116))+IF(COUNTIF(课表!$D$187:$D$343,B116)&gt;=2,1,COUNTIF(课表!D$187:$D$343,B116))+IF(COUNTIF(课表!$E$121:$E$343,B116)&gt;=2,1,COUNTIF(课表!$E$121:$E$343,B116))+IF(COUNTIF(课表!$F$187:$F$343,B116)&gt;=2,1,COUNTIF(课表!$F$187:$F$343,B116)))*2</f>
        <v>4</v>
      </c>
      <c r="H116" s="32">
        <f>(IF(COUNTIF(课表!$G$188:$G$343,B116)&gt;=2,1,COUNTIF(课表!$G$188:$G$343,B116))+IF(COUNTIF(课表!$H$188:$H$343,B116)&gt;=2,1,COUNTIF(课表!$H$188:$H$343,B116))+IF(COUNTIF(课表!$I$187:$I$343,B116)&gt;=2,1,COUNTIF(课表!$I$187:$I$343,B116))+IF(COUNTIF(课表!$J$187:$J$343,B116)&gt;=2,1,COUNTIF(课表!$J$187:$J$343,B116)))*2</f>
        <v>0</v>
      </c>
      <c r="I116" s="32">
        <f>(IF(COUNTIF(课表!$K$187:$K$343,B116)&gt;=2,1,COUNTIF(课表!$K$187:$K$343,B116))+IF(COUNTIF(课表!$L$187:$L$343,B116)&gt;=2,1,COUNTIF(课表!$L$187:$L$343,B116))+IF(COUNTIF(课表!$M$187:$M$343,B116)&gt;=2,1,COUNTIF(课表!$M$187:$M$343,B116))+IF(COUNTIF(课表!$N$187:$N$343,B116)&gt;=2,1,COUNTIF(课表!$N$187:$N$343,B116)))*2</f>
        <v>0</v>
      </c>
      <c r="J116" s="32">
        <f>(IF(COUNTIF(课表!$O$187:$O$343,B116)&gt;=2,1,COUNTIF(课表!$O$187:$O$343,B116))+IF(COUNTIF(课表!$P$187:$P$343,B116)&gt;=2,1,COUNTIF(课表!$P$187:$P$343,B116))+IF(COUNTIF(课表!$Q$187:$Q$343,B116)&gt;=2,1,COUNTIF(课表!$Q$187:$Q$343,B116))+IF(COUNTIF(课表!$R$187:$R$343,B116)&gt;=2,1,COUNTIF(课表!$R$187:$R$343,B116)))*2</f>
        <v>0</v>
      </c>
      <c r="K116" s="32">
        <f>(IF(COUNTIF(课表!$S$187:$S$343,B116)&gt;=2,1,COUNTIF(课表!$S$187:$S$343,B116))+IF(COUNTIF(课表!$T$187:$T$343,B116)&gt;=2,1,COUNTIF(课表!$T$187:$T$343,B116)))*2+(IF(COUNTIF(课表!$U$187:$U$343,B116)&gt;=2,1,COUNTIF(课表!$U$187:$U$343,B116))+IF(COUNTIF(课表!$V$187:$V$343,B116)&gt;=2,1,COUNTIF(课表!$V$187:$V$343,B116)))*2</f>
        <v>0</v>
      </c>
      <c r="L116" s="32">
        <f>(IF(COUNTIF(课表!$W$187:$W$343,B116)&gt;=2,1,COUNTIF(课表!$W$187:$W$343,B116))+IF(COUNTIF(课表!$X$187:$X$343,B116)&gt;=2,1,COUNTIF(课表!$X$187:$X$343,B116))+IF(COUNTIF(课表!$Y$187:$Y$343,B116)&gt;=2,1,COUNTIF(课表!$Y$187:$Y$343,B116))+IF(COUNTIF(课表!$Z$187:$Z$343,B116)&gt;=2,1,COUNTIF(课表!$Z$187:$Z$343,B116)))*2</f>
        <v>4</v>
      </c>
      <c r="M116" s="32">
        <f>(IF(COUNTIF(课表!$AA$187:$AA$343,B116)&gt;=2,1,COUNTIF(课表!$AA$187:$AA$343,B116))+IF(COUNTIF(课表!$AB$187:$AB$343,B116)&gt;=2,1,COUNTIF(课表!$AB$187:$AB$343,B116))+IF(COUNTIF(课表!$AC$187:$AC$343,B116)&gt;=2,1,COUNTIF(课表!$AC$187:$AC$343,B116))+IF(COUNTIF(课表!$AD$187:$AD$343,B116)&gt;=2,1,COUNTIF(课表!$AD$187:$AD$343,B116)))*2</f>
        <v>0</v>
      </c>
      <c r="N116" s="32">
        <f t="shared" si="6"/>
        <v>8</v>
      </c>
    </row>
    <row r="117" ht="20.1" hidden="1" customHeight="1" spans="1:14">
      <c r="A117" s="32" t="str">
        <f>VLOOKUP(B117,教师基础数据!$B$1:$H$502,7,FALSE)</f>
        <v>2015013</v>
      </c>
      <c r="B117" s="33" t="s">
        <v>1182</v>
      </c>
      <c r="C117" s="32" t="str">
        <f>VLOOKUP(B117,教师基础数据!$B$1:$G4661,3,FALSE)</f>
        <v>人文系</v>
      </c>
      <c r="D117" s="32" t="str">
        <f>VLOOKUP(B117,教师基础数据!$B$1:$G813,4,FALSE)</f>
        <v>兼职</v>
      </c>
      <c r="E117" s="32" t="str">
        <f>VLOOKUP(B117,教师基础数据!$B$1:$G4846,5,FALSE)</f>
        <v>人文教研室</v>
      </c>
      <c r="F117" s="32">
        <f t="shared" si="4"/>
        <v>2</v>
      </c>
      <c r="G117" s="32">
        <f>(IF(COUNTIF(课表!$C$187:$C$343,B117)&gt;=2,1,COUNTIF(课表!$C$187:$C$343,B117))+IF(COUNTIF(课表!$D$187:$D$343,B117)&gt;=2,1,COUNTIF(课表!D$187:$D$343,B117))+IF(COUNTIF(课表!$E$121:$E$343,B117)&gt;=2,1,COUNTIF(课表!$E$121:$E$343,B117))+IF(COUNTIF(课表!$F$187:$F$343,B117)&gt;=2,1,COUNTIF(课表!$F$187:$F$343,B117)))*2</f>
        <v>0</v>
      </c>
      <c r="H117" s="32">
        <f>(IF(COUNTIF(课表!$G$188:$G$343,B117)&gt;=2,1,COUNTIF(课表!$G$188:$G$343,B117))+IF(COUNTIF(课表!$H$188:$H$343,B117)&gt;=2,1,COUNTIF(课表!$H$188:$H$343,B117))+IF(COUNTIF(课表!$I$187:$I$343,B117)&gt;=2,1,COUNTIF(课表!$I$187:$I$343,B117))+IF(COUNTIF(课表!$J$187:$J$343,B117)&gt;=2,1,COUNTIF(课表!$J$187:$J$343,B117)))*2</f>
        <v>4</v>
      </c>
      <c r="I117" s="32">
        <f>(IF(COUNTIF(课表!$K$187:$K$343,B117)&gt;=2,1,COUNTIF(课表!$K$187:$K$343,B117))+IF(COUNTIF(课表!$L$187:$L$343,B117)&gt;=2,1,COUNTIF(课表!$L$187:$L$343,B117))+IF(COUNTIF(课表!$M$187:$M$343,B117)&gt;=2,1,COUNTIF(课表!$M$187:$M$343,B117))+IF(COUNTIF(课表!$N$187:$N$343,B117)&gt;=2,1,COUNTIF(课表!$N$187:$N$343,B117)))*2</f>
        <v>0</v>
      </c>
      <c r="J117" s="32">
        <f>(IF(COUNTIF(课表!$O$187:$O$343,B117)&gt;=2,1,COUNTIF(课表!$O$187:$O$343,B117))+IF(COUNTIF(课表!$P$187:$P$343,B117)&gt;=2,1,COUNTIF(课表!$P$187:$P$343,B117))+IF(COUNTIF(课表!$Q$187:$Q$343,B117)&gt;=2,1,COUNTIF(课表!$Q$187:$Q$343,B117))+IF(COUNTIF(课表!$R$187:$R$343,B117)&gt;=2,1,COUNTIF(课表!$R$187:$R$343,B117)))*2</f>
        <v>4</v>
      </c>
      <c r="K117" s="32">
        <f>(IF(COUNTIF(课表!$S$187:$S$343,B117)&gt;=2,1,COUNTIF(课表!$S$187:$S$343,B117))+IF(COUNTIF(课表!$T$187:$T$343,B117)&gt;=2,1,COUNTIF(课表!$T$187:$T$343,B117)))*2+(IF(COUNTIF(课表!$U$187:$U$343,B117)&gt;=2,1,COUNTIF(课表!$U$187:$U$343,B117))+IF(COUNTIF(课表!$V$187:$V$343,B117)&gt;=2,1,COUNTIF(课表!$V$187:$V$343,B117)))*2</f>
        <v>0</v>
      </c>
      <c r="L117" s="32">
        <f>(IF(COUNTIF(课表!$W$187:$W$343,B117)&gt;=2,1,COUNTIF(课表!$W$187:$W$343,B117))+IF(COUNTIF(课表!$X$187:$X$343,B117)&gt;=2,1,COUNTIF(课表!$X$187:$X$343,B117))+IF(COUNTIF(课表!$Y$187:$Y$343,B117)&gt;=2,1,COUNTIF(课表!$Y$187:$Y$343,B117))+IF(COUNTIF(课表!$Z$187:$Z$343,B117)&gt;=2,1,COUNTIF(课表!$Z$187:$Z$343,B117)))*2</f>
        <v>0</v>
      </c>
      <c r="M117" s="32">
        <f>(IF(COUNTIF(课表!$AA$187:$AA$343,B117)&gt;=2,1,COUNTIF(课表!$AA$187:$AA$343,B117))+IF(COUNTIF(课表!$AB$187:$AB$343,B117)&gt;=2,1,COUNTIF(课表!$AB$187:$AB$343,B117))+IF(COUNTIF(课表!$AC$187:$AC$343,B117)&gt;=2,1,COUNTIF(课表!$AC$187:$AC$343,B117))+IF(COUNTIF(课表!$AD$187:$AD$343,B117)&gt;=2,1,COUNTIF(课表!$AD$187:$AD$343,B117)))*2</f>
        <v>0</v>
      </c>
      <c r="N117" s="32">
        <f t="shared" si="6"/>
        <v>8</v>
      </c>
    </row>
    <row r="118" ht="20.1" hidden="1" customHeight="1" spans="1:14">
      <c r="A118" s="32" t="str">
        <f>VLOOKUP(B118,教师基础数据!$B$1:$H$502,7,FALSE)</f>
        <v>0000402</v>
      </c>
      <c r="B118" s="33" t="s">
        <v>1300</v>
      </c>
      <c r="C118" s="32" t="str">
        <f>VLOOKUP(B118,教师基础数据!$B$1:$G4662,3,FALSE)</f>
        <v>建筑系</v>
      </c>
      <c r="D118" s="32" t="str">
        <f>VLOOKUP(B118,教师基础数据!$B$1:$G814,4,FALSE)</f>
        <v>专职</v>
      </c>
      <c r="E118" s="32" t="str">
        <f>VLOOKUP(B118,教师基础数据!$B$1:$G4847,5,FALSE)</f>
        <v>建筑工程技术教研室</v>
      </c>
      <c r="F118" s="32">
        <f t="shared" si="4"/>
        <v>2</v>
      </c>
      <c r="G118" s="32">
        <f>(IF(COUNTIF(课表!$C$187:$C$343,B118)&gt;=2,1,COUNTIF(课表!$C$187:$C$343,B118))+IF(COUNTIF(课表!$D$187:$D$343,B118)&gt;=2,1,COUNTIF(课表!D$187:$D$343,B118))+IF(COUNTIF(课表!$E$121:$E$343,B118)&gt;=2,1,COUNTIF(课表!$E$121:$E$343,B118))+IF(COUNTIF(课表!$F$187:$F$343,B118)&gt;=2,1,COUNTIF(课表!$F$187:$F$343,B118)))*2</f>
        <v>4</v>
      </c>
      <c r="H118" s="32">
        <f>(IF(COUNTIF(课表!$G$188:$G$343,B118)&gt;=2,1,COUNTIF(课表!$G$188:$G$343,B118))+IF(COUNTIF(课表!$H$188:$H$343,B118)&gt;=2,1,COUNTIF(课表!$H$188:$H$343,B118))+IF(COUNTIF(课表!$I$187:$I$343,B118)&gt;=2,1,COUNTIF(课表!$I$187:$I$343,B118))+IF(COUNTIF(课表!$J$187:$J$343,B118)&gt;=2,1,COUNTIF(课表!$J$187:$J$343,B118)))*2</f>
        <v>0</v>
      </c>
      <c r="I118" s="32">
        <f>(IF(COUNTIF(课表!$K$187:$K$343,B118)&gt;=2,1,COUNTIF(课表!$K$187:$K$343,B118))+IF(COUNTIF(课表!$L$187:$L$343,B118)&gt;=2,1,COUNTIF(课表!$L$187:$L$343,B118))+IF(COUNTIF(课表!$M$187:$M$343,B118)&gt;=2,1,COUNTIF(课表!$M$187:$M$343,B118))+IF(COUNTIF(课表!$N$187:$N$343,B118)&gt;=2,1,COUNTIF(课表!$N$187:$N$343,B118)))*2</f>
        <v>0</v>
      </c>
      <c r="J118" s="32">
        <f>(IF(COUNTIF(课表!$O$187:$O$343,B118)&gt;=2,1,COUNTIF(课表!$O$187:$O$343,B118))+IF(COUNTIF(课表!$P$187:$P$343,B118)&gt;=2,1,COUNTIF(课表!$P$187:$P$343,B118))+IF(COUNTIF(课表!$Q$187:$Q$343,B118)&gt;=2,1,COUNTIF(课表!$Q$187:$Q$343,B118))+IF(COUNTIF(课表!$R$187:$R$343,B118)&gt;=2,1,COUNTIF(课表!$R$187:$R$343,B118)))*2</f>
        <v>4</v>
      </c>
      <c r="K118" s="32">
        <f>(IF(COUNTIF(课表!$S$187:$S$343,B118)&gt;=2,1,COUNTIF(课表!$S$187:$S$343,B118))+IF(COUNTIF(课表!$T$187:$T$343,B118)&gt;=2,1,COUNTIF(课表!$T$187:$T$343,B118)))*2+(IF(COUNTIF(课表!$U$187:$U$343,B118)&gt;=2,1,COUNTIF(课表!$U$187:$U$343,B118))+IF(COUNTIF(课表!$V$187:$V$343,B118)&gt;=2,1,COUNTIF(课表!$V$187:$V$343,B118)))*2</f>
        <v>0</v>
      </c>
      <c r="L118" s="32">
        <f>(IF(COUNTIF(课表!$W$187:$W$343,B118)&gt;=2,1,COUNTIF(课表!$W$187:$W$343,B118))+IF(COUNTIF(课表!$X$187:$X$343,B118)&gt;=2,1,COUNTIF(课表!$X$187:$X$343,B118))+IF(COUNTIF(课表!$Y$187:$Y$343,B118)&gt;=2,1,COUNTIF(课表!$Y$187:$Y$343,B118))+IF(COUNTIF(课表!$Z$187:$Z$343,B118)&gt;=2,1,COUNTIF(课表!$Z$187:$Z$343,B118)))*2</f>
        <v>0</v>
      </c>
      <c r="M118" s="32">
        <f>(IF(COUNTIF(课表!$AA$187:$AA$343,B118)&gt;=2,1,COUNTIF(课表!$AA$187:$AA$343,B118))+IF(COUNTIF(课表!$AB$187:$AB$343,B118)&gt;=2,1,COUNTIF(课表!$AB$187:$AB$343,B118))+IF(COUNTIF(课表!$AC$187:$AC$343,B118)&gt;=2,1,COUNTIF(课表!$AC$187:$AC$343,B118))+IF(COUNTIF(课表!$AD$187:$AD$343,B118)&gt;=2,1,COUNTIF(课表!$AD$187:$AD$343,B118)))*2</f>
        <v>0</v>
      </c>
      <c r="N118" s="32">
        <f t="shared" si="6"/>
        <v>8</v>
      </c>
    </row>
    <row r="119" ht="20.1" hidden="1" customHeight="1" spans="1:14">
      <c r="A119" s="32" t="str">
        <f>VLOOKUP(B119,教师基础数据!$B$1:$H$502,7,FALSE)</f>
        <v>0000409</v>
      </c>
      <c r="B119" s="33" t="s">
        <v>1201</v>
      </c>
      <c r="C119" s="32" t="str">
        <f>VLOOKUP(B119,教师基础数据!$B$1:$G4663,3,FALSE)</f>
        <v>建筑系</v>
      </c>
      <c r="D119" s="32" t="str">
        <f>VLOOKUP(B119,教师基础数据!$B$1:$G815,4,FALSE)</f>
        <v>兼职</v>
      </c>
      <c r="E119" s="32" t="str">
        <f>VLOOKUP(B119,教师基础数据!$B$1:$G4848,5,FALSE)</f>
        <v>建筑工程技术教研室</v>
      </c>
      <c r="F119" s="32">
        <f t="shared" si="4"/>
        <v>2</v>
      </c>
      <c r="G119" s="32">
        <f>(IF(COUNTIF(课表!$C$187:$C$343,B119)&gt;=2,1,COUNTIF(课表!$C$187:$C$343,B119))+IF(COUNTIF(课表!$D$187:$D$343,B119)&gt;=2,1,COUNTIF(课表!D$187:$D$343,B119))+IF(COUNTIF(课表!$E$121:$E$343,B119)&gt;=2,1,COUNTIF(课表!$E$121:$E$343,B119))+IF(COUNTIF(课表!$F$187:$F$343,B119)&gt;=2,1,COUNTIF(课表!$F$187:$F$343,B119)))*2</f>
        <v>0</v>
      </c>
      <c r="H119" s="32">
        <f>(IF(COUNTIF(课表!$G$188:$G$343,B119)&gt;=2,1,COUNTIF(课表!$G$188:$G$343,B119))+IF(COUNTIF(课表!$H$188:$H$343,B119)&gt;=2,1,COUNTIF(课表!$H$188:$H$343,B119))+IF(COUNTIF(课表!$I$187:$I$343,B119)&gt;=2,1,COUNTIF(课表!$I$187:$I$343,B119))+IF(COUNTIF(课表!$J$187:$J$343,B119)&gt;=2,1,COUNTIF(课表!$J$187:$J$343,B119)))*2</f>
        <v>4</v>
      </c>
      <c r="I119" s="32">
        <f>(IF(COUNTIF(课表!$K$187:$K$343,B119)&gt;=2,1,COUNTIF(课表!$K$187:$K$343,B119))+IF(COUNTIF(课表!$L$187:$L$343,B119)&gt;=2,1,COUNTIF(课表!$L$187:$L$343,B119))+IF(COUNTIF(课表!$M$187:$M$343,B119)&gt;=2,1,COUNTIF(课表!$M$187:$M$343,B119))+IF(COUNTIF(课表!$N$187:$N$343,B119)&gt;=2,1,COUNTIF(课表!$N$187:$N$343,B119)))*2</f>
        <v>0</v>
      </c>
      <c r="J119" s="32">
        <f>(IF(COUNTIF(课表!$O$187:$O$343,B119)&gt;=2,1,COUNTIF(课表!$O$187:$O$343,B119))+IF(COUNTIF(课表!$P$187:$P$343,B119)&gt;=2,1,COUNTIF(课表!$P$187:$P$343,B119))+IF(COUNTIF(课表!$Q$187:$Q$343,B119)&gt;=2,1,COUNTIF(课表!$Q$187:$Q$343,B119))+IF(COUNTIF(课表!$R$187:$R$343,B119)&gt;=2,1,COUNTIF(课表!$R$187:$R$343,B119)))*2</f>
        <v>4</v>
      </c>
      <c r="K119" s="32">
        <f>(IF(COUNTIF(课表!$S$187:$S$343,B119)&gt;=2,1,COUNTIF(课表!$S$187:$S$343,B119))+IF(COUNTIF(课表!$T$187:$T$343,B119)&gt;=2,1,COUNTIF(课表!$T$187:$T$343,B119)))*2+(IF(COUNTIF(课表!$U$187:$U$343,B119)&gt;=2,1,COUNTIF(课表!$U$187:$U$343,B119))+IF(COUNTIF(课表!$V$187:$V$343,B119)&gt;=2,1,COUNTIF(课表!$V$187:$V$343,B119)))*2</f>
        <v>0</v>
      </c>
      <c r="L119" s="32">
        <f>(IF(COUNTIF(课表!$W$187:$W$343,B119)&gt;=2,1,COUNTIF(课表!$W$187:$W$343,B119))+IF(COUNTIF(课表!$X$187:$X$343,B119)&gt;=2,1,COUNTIF(课表!$X$187:$X$343,B119))+IF(COUNTIF(课表!$Y$187:$Y$343,B119)&gt;=2,1,COUNTIF(课表!$Y$187:$Y$343,B119))+IF(COUNTIF(课表!$Z$187:$Z$343,B119)&gt;=2,1,COUNTIF(课表!$Z$187:$Z$343,B119)))*2</f>
        <v>0</v>
      </c>
      <c r="M119" s="32">
        <f>(IF(COUNTIF(课表!$AA$187:$AA$343,B119)&gt;=2,1,COUNTIF(课表!$AA$187:$AA$343,B119))+IF(COUNTIF(课表!$AB$187:$AB$343,B119)&gt;=2,1,COUNTIF(课表!$AB$187:$AB$343,B119))+IF(COUNTIF(课表!$AC$187:$AC$343,B119)&gt;=2,1,COUNTIF(课表!$AC$187:$AC$343,B119))+IF(COUNTIF(课表!$AD$187:$AD$343,B119)&gt;=2,1,COUNTIF(课表!$AD$187:$AD$343,B119)))*2</f>
        <v>0</v>
      </c>
      <c r="N119" s="32">
        <f t="shared" si="6"/>
        <v>8</v>
      </c>
    </row>
    <row r="120" ht="20.1" hidden="1" customHeight="1" spans="1:14">
      <c r="A120" s="32" t="str">
        <f>VLOOKUP(B120,教师基础数据!$B$1:$H$502,7,FALSE)</f>
        <v>2016022</v>
      </c>
      <c r="B120" s="33" t="s">
        <v>1290</v>
      </c>
      <c r="C120" s="32" t="str">
        <f>VLOOKUP(B120,教师基础数据!$B$1:$G4664,3,FALSE)</f>
        <v>建筑系</v>
      </c>
      <c r="D120" s="32" t="str">
        <f>VLOOKUP(B120,教师基础数据!$B$1:$G816,4,FALSE)</f>
        <v>专职</v>
      </c>
      <c r="E120" s="32" t="str">
        <f>VLOOKUP(B120,教师基础数据!$B$1:$G4849,5,FALSE)</f>
        <v>工程造价教研室</v>
      </c>
      <c r="F120" s="32">
        <f t="shared" si="4"/>
        <v>2</v>
      </c>
      <c r="G120" s="32">
        <f>(IF(COUNTIF(课表!$C$187:$C$343,B120)&gt;=2,1,COUNTIF(课表!$C$187:$C$343,B120))+IF(COUNTIF(课表!$D$187:$D$343,B120)&gt;=2,1,COUNTIF(课表!D$187:$D$343,B120))+IF(COUNTIF(课表!$E$121:$E$343,B120)&gt;=2,1,COUNTIF(课表!$E$121:$E$343,B120))+IF(COUNTIF(课表!$F$187:$F$343,B120)&gt;=2,1,COUNTIF(课表!$F$187:$F$343,B120)))*2</f>
        <v>0</v>
      </c>
      <c r="H120" s="32">
        <f>(IF(COUNTIF(课表!$G$188:$G$343,B120)&gt;=2,1,COUNTIF(课表!$G$188:$G$343,B120))+IF(COUNTIF(课表!$H$188:$H$343,B120)&gt;=2,1,COUNTIF(课表!$H$188:$H$343,B120))+IF(COUNTIF(课表!$I$187:$I$343,B120)&gt;=2,1,COUNTIF(课表!$I$187:$I$343,B120))+IF(COUNTIF(课表!$J$187:$J$343,B120)&gt;=2,1,COUNTIF(课表!$J$187:$J$343,B120)))*2</f>
        <v>0</v>
      </c>
      <c r="I120" s="32">
        <f>(IF(COUNTIF(课表!$K$187:$K$343,B120)&gt;=2,1,COUNTIF(课表!$K$187:$K$343,B120))+IF(COUNTIF(课表!$L$187:$L$343,B120)&gt;=2,1,COUNTIF(课表!$L$187:$L$343,B120))+IF(COUNTIF(课表!$M$187:$M$343,B120)&gt;=2,1,COUNTIF(课表!$M$187:$M$343,B120))+IF(COUNTIF(课表!$N$187:$N$343,B120)&gt;=2,1,COUNTIF(课表!$N$187:$N$343,B120)))*2</f>
        <v>4</v>
      </c>
      <c r="J120" s="32">
        <f>(IF(COUNTIF(课表!$O$187:$O$343,B120)&gt;=2,1,COUNTIF(课表!$O$187:$O$343,B120))+IF(COUNTIF(课表!$P$187:$P$343,B120)&gt;=2,1,COUNTIF(课表!$P$187:$P$343,B120))+IF(COUNTIF(课表!$Q$187:$Q$343,B120)&gt;=2,1,COUNTIF(课表!$Q$187:$Q$343,B120))+IF(COUNTIF(课表!$R$187:$R$343,B120)&gt;=2,1,COUNTIF(课表!$R$187:$R$343,B120)))*2</f>
        <v>4</v>
      </c>
      <c r="K120" s="32">
        <f>(IF(COUNTIF(课表!$S$187:$S$343,B120)&gt;=2,1,COUNTIF(课表!$S$187:$S$343,B120))+IF(COUNTIF(课表!$T$187:$T$343,B120)&gt;=2,1,COUNTIF(课表!$T$187:$T$343,B120)))*2+(IF(COUNTIF(课表!$U$187:$U$343,B120)&gt;=2,1,COUNTIF(课表!$U$187:$U$343,B120))+IF(COUNTIF(课表!$V$187:$V$343,B120)&gt;=2,1,COUNTIF(课表!$V$187:$V$343,B120)))*2</f>
        <v>0</v>
      </c>
      <c r="L120" s="32">
        <f>(IF(COUNTIF(课表!$W$187:$W$343,B120)&gt;=2,1,COUNTIF(课表!$W$187:$W$343,B120))+IF(COUNTIF(课表!$X$187:$X$343,B120)&gt;=2,1,COUNTIF(课表!$X$187:$X$343,B120))+IF(COUNTIF(课表!$Y$187:$Y$343,B120)&gt;=2,1,COUNTIF(课表!$Y$187:$Y$343,B120))+IF(COUNTIF(课表!$Z$187:$Z$343,B120)&gt;=2,1,COUNTIF(课表!$Z$187:$Z$343,B120)))*2</f>
        <v>0</v>
      </c>
      <c r="M120" s="32">
        <f>(IF(COUNTIF(课表!$AA$187:$AA$343,B120)&gt;=2,1,COUNTIF(课表!$AA$187:$AA$343,B120))+IF(COUNTIF(课表!$AB$187:$AB$343,B120)&gt;=2,1,COUNTIF(课表!$AB$187:$AB$343,B120))+IF(COUNTIF(课表!$AC$187:$AC$343,B120)&gt;=2,1,COUNTIF(课表!$AC$187:$AC$343,B120))+IF(COUNTIF(课表!$AD$187:$AD$343,B120)&gt;=2,1,COUNTIF(课表!$AD$187:$AD$343,B120)))*2</f>
        <v>0</v>
      </c>
      <c r="N120" s="32">
        <f t="shared" si="6"/>
        <v>8</v>
      </c>
    </row>
    <row r="121" ht="20.1" hidden="1" customHeight="1" spans="1:14">
      <c r="A121" s="32" t="str">
        <f>VLOOKUP(B121,教师基础数据!$B$1:$H$502,7,FALSE)</f>
        <v>0000365</v>
      </c>
      <c r="B121" s="33" t="s">
        <v>1288</v>
      </c>
      <c r="C121" s="32" t="str">
        <f>VLOOKUP(B121,教师基础数据!$B$1:$G4665,3,FALSE)</f>
        <v>建筑系</v>
      </c>
      <c r="D121" s="32" t="str">
        <f>VLOOKUP(B121,教师基础数据!$B$1:$G817,4,FALSE)</f>
        <v>专职</v>
      </c>
      <c r="E121" s="32" t="str">
        <f>VLOOKUP(B121,教师基础数据!$B$1:$G4850,5,FALSE)</f>
        <v>建筑工程技术教研室</v>
      </c>
      <c r="F121" s="32">
        <f t="shared" si="4"/>
        <v>3</v>
      </c>
      <c r="G121" s="32">
        <f>(IF(COUNTIF(课表!$C$187:$C$343,B121)&gt;=2,1,COUNTIF(课表!$C$187:$C$343,B121))+IF(COUNTIF(课表!$D$187:$D$343,B121)&gt;=2,1,COUNTIF(课表!D$187:$D$343,B121))+IF(COUNTIF(课表!$E$121:$E$343,B121)&gt;=2,1,COUNTIF(课表!$E$121:$E$343,B121))+IF(COUNTIF(课表!$F$187:$F$343,B121)&gt;=2,1,COUNTIF(课表!$F$187:$F$343,B121)))*2</f>
        <v>2</v>
      </c>
      <c r="H121" s="32">
        <f>(IF(COUNTIF(课表!$G$188:$G$343,B121)&gt;=2,1,COUNTIF(课表!$G$188:$G$343,B121))+IF(COUNTIF(课表!$H$188:$H$343,B121)&gt;=2,1,COUNTIF(课表!$H$188:$H$343,B121))+IF(COUNTIF(课表!$I$187:$I$343,B121)&gt;=2,1,COUNTIF(课表!$I$187:$I$343,B121))+IF(COUNTIF(课表!$J$187:$J$343,B121)&gt;=2,1,COUNTIF(课表!$J$187:$J$343,B121)))*2</f>
        <v>4</v>
      </c>
      <c r="I121" s="32">
        <f>(IF(COUNTIF(课表!$K$187:$K$343,B121)&gt;=2,1,COUNTIF(课表!$K$187:$K$343,B121))+IF(COUNTIF(课表!$L$187:$L$343,B121)&gt;=2,1,COUNTIF(课表!$L$187:$L$343,B121))+IF(COUNTIF(课表!$M$187:$M$343,B121)&gt;=2,1,COUNTIF(课表!$M$187:$M$343,B121))+IF(COUNTIF(课表!$N$187:$N$343,B121)&gt;=2,1,COUNTIF(课表!$N$187:$N$343,B121)))*2</f>
        <v>0</v>
      </c>
      <c r="J121" s="32">
        <f>(IF(COUNTIF(课表!$O$187:$O$343,B121)&gt;=2,1,COUNTIF(课表!$O$187:$O$343,B121))+IF(COUNTIF(课表!$P$187:$P$343,B121)&gt;=2,1,COUNTIF(课表!$P$187:$P$343,B121))+IF(COUNTIF(课表!$Q$187:$Q$343,B121)&gt;=2,1,COUNTIF(课表!$Q$187:$Q$343,B121))+IF(COUNTIF(课表!$R$187:$R$343,B121)&gt;=2,1,COUNTIF(课表!$R$187:$R$343,B121)))*2</f>
        <v>2</v>
      </c>
      <c r="K121" s="32">
        <f>(IF(COUNTIF(课表!$S$187:$S$343,B121)&gt;=2,1,COUNTIF(课表!$S$187:$S$343,B121))+IF(COUNTIF(课表!$T$187:$T$343,B121)&gt;=2,1,COUNTIF(课表!$T$187:$T$343,B121)))*2+(IF(COUNTIF(课表!$U$187:$U$343,B121)&gt;=2,1,COUNTIF(课表!$U$187:$U$343,B121))+IF(COUNTIF(课表!$V$187:$V$343,B121)&gt;=2,1,COUNTIF(课表!$V$187:$V$343,B121)))*2</f>
        <v>0</v>
      </c>
      <c r="L121" s="32">
        <f>(IF(COUNTIF(课表!$W$187:$W$343,B121)&gt;=2,1,COUNTIF(课表!$W$187:$W$343,B121))+IF(COUNTIF(课表!$X$187:$X$343,B121)&gt;=2,1,COUNTIF(课表!$X$187:$X$343,B121))+IF(COUNTIF(课表!$Y$187:$Y$343,B121)&gt;=2,1,COUNTIF(课表!$Y$187:$Y$343,B121))+IF(COUNTIF(课表!$Z$187:$Z$343,B121)&gt;=2,1,COUNTIF(课表!$Z$187:$Z$343,B121)))*2</f>
        <v>0</v>
      </c>
      <c r="M121" s="32">
        <f>(IF(COUNTIF(课表!$AA$187:$AA$343,B121)&gt;=2,1,COUNTIF(课表!$AA$187:$AA$343,B121))+IF(COUNTIF(课表!$AB$187:$AB$343,B121)&gt;=2,1,COUNTIF(课表!$AB$187:$AB$343,B121))+IF(COUNTIF(课表!$AC$187:$AC$343,B121)&gt;=2,1,COUNTIF(课表!$AC$187:$AC$343,B121))+IF(COUNTIF(课表!$AD$187:$AD$343,B121)&gt;=2,1,COUNTIF(课表!$AD$187:$AD$343,B121)))*2</f>
        <v>0</v>
      </c>
      <c r="N121" s="32">
        <f t="shared" si="6"/>
        <v>8</v>
      </c>
    </row>
    <row r="122" ht="20.1" hidden="1" customHeight="1" spans="1:14">
      <c r="A122" s="32" t="str">
        <f>VLOOKUP(B122,教师基础数据!$B$1:$H$502,7,FALSE)</f>
        <v>0000393</v>
      </c>
      <c r="B122" s="33" t="s">
        <v>1563</v>
      </c>
      <c r="C122" s="32" t="str">
        <f>VLOOKUP(B122,教师基础数据!$B$1:$G4666,3,FALSE)</f>
        <v>建筑系</v>
      </c>
      <c r="D122" s="32" t="str">
        <f>VLOOKUP(B122,教师基础数据!$B$1:$G818,4,FALSE)</f>
        <v>专职</v>
      </c>
      <c r="E122" s="32" t="str">
        <f>VLOOKUP(B122,教师基础数据!$B$1:$G4851,5,FALSE)</f>
        <v>工程造价教研室</v>
      </c>
      <c r="F122" s="32">
        <f t="shared" si="4"/>
        <v>2</v>
      </c>
      <c r="G122" s="32">
        <f>(IF(COUNTIF(课表!$C$187:$C$343,B122)&gt;=2,1,COUNTIF(课表!$C$187:$C$343,B122))+IF(COUNTIF(课表!$D$187:$D$343,B122)&gt;=2,1,COUNTIF(课表!D$187:$D$343,B122))+IF(COUNTIF(课表!$E$121:$E$343,B122)&gt;=2,1,COUNTIF(课表!$E$121:$E$343,B122))+IF(COUNTIF(课表!$F$187:$F$343,B122)&gt;=2,1,COUNTIF(课表!$F$187:$F$343,B122)))*2</f>
        <v>4</v>
      </c>
      <c r="H122" s="32">
        <f>(IF(COUNTIF(课表!$G$188:$G$343,B122)&gt;=2,1,COUNTIF(课表!$G$188:$G$343,B122))+IF(COUNTIF(课表!$H$188:$H$343,B122)&gt;=2,1,COUNTIF(课表!$H$188:$H$343,B122))+IF(COUNTIF(课表!$I$187:$I$343,B122)&gt;=2,1,COUNTIF(课表!$I$187:$I$343,B122))+IF(COUNTIF(课表!$J$187:$J$343,B122)&gt;=2,1,COUNTIF(课表!$J$187:$J$343,B122)))*2</f>
        <v>0</v>
      </c>
      <c r="I122" s="32">
        <f>(IF(COUNTIF(课表!$K$187:$K$343,B122)&gt;=2,1,COUNTIF(课表!$K$187:$K$343,B122))+IF(COUNTIF(课表!$L$187:$L$343,B122)&gt;=2,1,COUNTIF(课表!$L$187:$L$343,B122))+IF(COUNTIF(课表!$M$187:$M$343,B122)&gt;=2,1,COUNTIF(课表!$M$187:$M$343,B122))+IF(COUNTIF(课表!$N$187:$N$343,B122)&gt;=2,1,COUNTIF(课表!$N$187:$N$343,B122)))*2</f>
        <v>0</v>
      </c>
      <c r="J122" s="32">
        <f>(IF(COUNTIF(课表!$O$187:$O$343,B122)&gt;=2,1,COUNTIF(课表!$O$187:$O$343,B122))+IF(COUNTIF(课表!$P$187:$P$343,B122)&gt;=2,1,COUNTIF(课表!$P$187:$P$343,B122))+IF(COUNTIF(课表!$Q$187:$Q$343,B122)&gt;=2,1,COUNTIF(课表!$Q$187:$Q$343,B122))+IF(COUNTIF(课表!$R$187:$R$343,B122)&gt;=2,1,COUNTIF(课表!$R$187:$R$343,B122)))*2</f>
        <v>0</v>
      </c>
      <c r="K122" s="32">
        <f>(IF(COUNTIF(课表!$S$187:$S$343,B122)&gt;=2,1,COUNTIF(课表!$S$187:$S$343,B122))+IF(COUNTIF(课表!$T$187:$T$343,B122)&gt;=2,1,COUNTIF(课表!$T$187:$T$343,B122)))*2+(IF(COUNTIF(课表!$U$187:$U$343,B122)&gt;=2,1,COUNTIF(课表!$U$187:$U$343,B122))+IF(COUNTIF(课表!$V$187:$V$343,B122)&gt;=2,1,COUNTIF(课表!$V$187:$V$343,B122)))*2</f>
        <v>4</v>
      </c>
      <c r="L122" s="32">
        <f>(IF(COUNTIF(课表!$W$187:$W$343,B122)&gt;=2,1,COUNTIF(课表!$W$187:$W$343,B122))+IF(COUNTIF(课表!$X$187:$X$343,B122)&gt;=2,1,COUNTIF(课表!$X$187:$X$343,B122))+IF(COUNTIF(课表!$Y$187:$Y$343,B122)&gt;=2,1,COUNTIF(课表!$Y$187:$Y$343,B122))+IF(COUNTIF(课表!$Z$187:$Z$343,B122)&gt;=2,1,COUNTIF(课表!$Z$187:$Z$343,B122)))*2</f>
        <v>0</v>
      </c>
      <c r="M122" s="32">
        <f>(IF(COUNTIF(课表!$AA$187:$AA$343,B122)&gt;=2,1,COUNTIF(课表!$AA$187:$AA$343,B122))+IF(COUNTIF(课表!$AB$187:$AB$343,B122)&gt;=2,1,COUNTIF(课表!$AB$187:$AB$343,B122))+IF(COUNTIF(课表!$AC$187:$AC$343,B122)&gt;=2,1,COUNTIF(课表!$AC$187:$AC$343,B122))+IF(COUNTIF(课表!$AD$187:$AD$343,B122)&gt;=2,1,COUNTIF(课表!$AD$187:$AD$343,B122)))*2</f>
        <v>0</v>
      </c>
      <c r="N122" s="32">
        <f t="shared" si="6"/>
        <v>8</v>
      </c>
    </row>
    <row r="123" ht="20.1" hidden="1" customHeight="1" spans="1:14">
      <c r="A123" s="32" t="str">
        <f>VLOOKUP(B123,教师基础数据!$B$1:$H$502,7,FALSE)</f>
        <v>0000330</v>
      </c>
      <c r="B123" s="33" t="s">
        <v>1287</v>
      </c>
      <c r="C123" s="32" t="str">
        <f>VLOOKUP(B123,教师基础数据!$B$1:$G4667,3,FALSE)</f>
        <v>建筑系</v>
      </c>
      <c r="D123" s="32" t="str">
        <f>VLOOKUP(B123,教师基础数据!$B$1:$G819,4,FALSE)</f>
        <v>专职</v>
      </c>
      <c r="E123" s="32" t="str">
        <f>VLOOKUP(B123,教师基础数据!$B$1:$G4852,5,FALSE)</f>
        <v>建筑工程技术教研室</v>
      </c>
      <c r="F123" s="32">
        <f t="shared" si="4"/>
        <v>2</v>
      </c>
      <c r="G123" s="32">
        <f>(IF(COUNTIF(课表!$C$187:$C$343,B123)&gt;=2,1,COUNTIF(课表!$C$187:$C$343,B123))+IF(COUNTIF(课表!$D$187:$D$343,B123)&gt;=2,1,COUNTIF(课表!D$187:$D$343,B123))+IF(COUNTIF(课表!$E$121:$E$343,B123)&gt;=2,1,COUNTIF(课表!$E$121:$E$343,B123))+IF(COUNTIF(课表!$F$187:$F$343,B123)&gt;=2,1,COUNTIF(课表!$F$187:$F$343,B123)))*2</f>
        <v>0</v>
      </c>
      <c r="H123" s="32">
        <f>(IF(COUNTIF(课表!$G$188:$G$343,B123)&gt;=2,1,COUNTIF(课表!$G$188:$G$343,B123))+IF(COUNTIF(课表!$H$188:$H$343,B123)&gt;=2,1,COUNTIF(课表!$H$188:$H$343,B123))+IF(COUNTIF(课表!$I$187:$I$343,B123)&gt;=2,1,COUNTIF(课表!$I$187:$I$343,B123))+IF(COUNTIF(课表!$J$187:$J$343,B123)&gt;=2,1,COUNTIF(课表!$J$187:$J$343,B123)))*2</f>
        <v>0</v>
      </c>
      <c r="I123" s="32">
        <f>(IF(COUNTIF(课表!$K$187:$K$343,B123)&gt;=2,1,COUNTIF(课表!$K$187:$K$343,B123))+IF(COUNTIF(课表!$L$187:$L$343,B123)&gt;=2,1,COUNTIF(课表!$L$187:$L$343,B123))+IF(COUNTIF(课表!$M$187:$M$343,B123)&gt;=2,1,COUNTIF(课表!$M$187:$M$343,B123))+IF(COUNTIF(课表!$N$187:$N$343,B123)&gt;=2,1,COUNTIF(课表!$N$187:$N$343,B123)))*2</f>
        <v>4</v>
      </c>
      <c r="J123" s="32">
        <f>(IF(COUNTIF(课表!$O$187:$O$343,B123)&gt;=2,1,COUNTIF(课表!$O$187:$O$343,B123))+IF(COUNTIF(课表!$P$187:$P$343,B123)&gt;=2,1,COUNTIF(课表!$P$187:$P$343,B123))+IF(COUNTIF(课表!$Q$187:$Q$343,B123)&gt;=2,1,COUNTIF(课表!$Q$187:$Q$343,B123))+IF(COUNTIF(课表!$R$187:$R$343,B123)&gt;=2,1,COUNTIF(课表!$R$187:$R$343,B123)))*2</f>
        <v>4</v>
      </c>
      <c r="K123" s="32">
        <f>(IF(COUNTIF(课表!$S$187:$S$343,B123)&gt;=2,1,COUNTIF(课表!$S$187:$S$343,B123))+IF(COUNTIF(课表!$T$187:$T$343,B123)&gt;=2,1,COUNTIF(课表!$T$187:$T$343,B123)))*2+(IF(COUNTIF(课表!$U$187:$U$343,B123)&gt;=2,1,COUNTIF(课表!$U$187:$U$343,B123))+IF(COUNTIF(课表!$V$187:$V$343,B123)&gt;=2,1,COUNTIF(课表!$V$187:$V$343,B123)))*2</f>
        <v>0</v>
      </c>
      <c r="L123" s="32">
        <f>(IF(COUNTIF(课表!$W$187:$W$343,B123)&gt;=2,1,COUNTIF(课表!$W$187:$W$343,B123))+IF(COUNTIF(课表!$X$187:$X$343,B123)&gt;=2,1,COUNTIF(课表!$X$187:$X$343,B123))+IF(COUNTIF(课表!$Y$187:$Y$343,B123)&gt;=2,1,COUNTIF(课表!$Y$187:$Y$343,B123))+IF(COUNTIF(课表!$Z$187:$Z$343,B123)&gt;=2,1,COUNTIF(课表!$Z$187:$Z$343,B123)))*2</f>
        <v>0</v>
      </c>
      <c r="M123" s="32">
        <f>(IF(COUNTIF(课表!$AA$187:$AA$343,B123)&gt;=2,1,COUNTIF(课表!$AA$187:$AA$343,B123))+IF(COUNTIF(课表!$AB$187:$AB$343,B123)&gt;=2,1,COUNTIF(课表!$AB$187:$AB$343,B123))+IF(COUNTIF(课表!$AC$187:$AC$343,B123)&gt;=2,1,COUNTIF(课表!$AC$187:$AC$343,B123))+IF(COUNTIF(课表!$AD$187:$AD$343,B123)&gt;=2,1,COUNTIF(课表!$AD$187:$AD$343,B123)))*2</f>
        <v>0</v>
      </c>
      <c r="N123" s="32">
        <f t="shared" si="6"/>
        <v>8</v>
      </c>
    </row>
    <row r="124" ht="20.1" hidden="1" customHeight="1" spans="1:14">
      <c r="A124" s="32" t="str">
        <f>VLOOKUP(B124,教师基础数据!$B$1:$H$502,7,FALSE)</f>
        <v>20029</v>
      </c>
      <c r="B124" s="33" t="s">
        <v>1219</v>
      </c>
      <c r="C124" s="32" t="str">
        <f>VLOOKUP(B124,教师基础数据!$B$1:$G4668,3,FALSE)</f>
        <v>环生系</v>
      </c>
      <c r="D124" s="32" t="str">
        <f>VLOOKUP(B124,教师基础数据!$B$1:$G820,4,FALSE)</f>
        <v>专职</v>
      </c>
      <c r="E124" s="32" t="str">
        <f>VLOOKUP(B124,教师基础数据!$B$1:$G4853,5,FALSE)</f>
        <v>园林教研室</v>
      </c>
      <c r="F124" s="32">
        <f t="shared" si="4"/>
        <v>2</v>
      </c>
      <c r="G124" s="32">
        <f>(IF(COUNTIF(课表!$C$187:$C$343,B124)&gt;=2,1,COUNTIF(课表!$C$187:$C$343,B124))+IF(COUNTIF(课表!$D$187:$D$343,B124)&gt;=2,1,COUNTIF(课表!D$187:$D$343,B124))+IF(COUNTIF(课表!$E$121:$E$343,B124)&gt;=2,1,COUNTIF(课表!$E$121:$E$343,B124))+IF(COUNTIF(课表!$F$187:$F$343,B124)&gt;=2,1,COUNTIF(课表!$F$187:$F$343,B124)))*2</f>
        <v>0</v>
      </c>
      <c r="H124" s="32">
        <f>(IF(COUNTIF(课表!$G$188:$G$343,B124)&gt;=2,1,COUNTIF(课表!$G$188:$G$343,B124))+IF(COUNTIF(课表!$H$188:$H$343,B124)&gt;=2,1,COUNTIF(课表!$H$188:$H$343,B124))+IF(COUNTIF(课表!$I$187:$I$343,B124)&gt;=2,1,COUNTIF(课表!$I$187:$I$343,B124))+IF(COUNTIF(课表!$J$187:$J$343,B124)&gt;=2,1,COUNTIF(课表!$J$187:$J$343,B124)))*2</f>
        <v>0</v>
      </c>
      <c r="I124" s="32">
        <f>(IF(COUNTIF(课表!$K$187:$K$343,B124)&gt;=2,1,COUNTIF(课表!$K$187:$K$343,B124))+IF(COUNTIF(课表!$L$187:$L$343,B124)&gt;=2,1,COUNTIF(课表!$L$187:$L$343,B124))+IF(COUNTIF(课表!$M$187:$M$343,B124)&gt;=2,1,COUNTIF(课表!$M$187:$M$343,B124))+IF(COUNTIF(课表!$N$187:$N$343,B124)&gt;=2,1,COUNTIF(课表!$N$187:$N$343,B124)))*2</f>
        <v>4</v>
      </c>
      <c r="J124" s="32">
        <f>(IF(COUNTIF(课表!$O$187:$O$343,B124)&gt;=2,1,COUNTIF(课表!$O$187:$O$343,B124))+IF(COUNTIF(课表!$P$187:$P$343,B124)&gt;=2,1,COUNTIF(课表!$P$187:$P$343,B124))+IF(COUNTIF(课表!$Q$187:$Q$343,B124)&gt;=2,1,COUNTIF(课表!$Q$187:$Q$343,B124))+IF(COUNTIF(课表!$R$187:$R$343,B124)&gt;=2,1,COUNTIF(课表!$R$187:$R$343,B124)))*2</f>
        <v>6</v>
      </c>
      <c r="K124" s="32">
        <f>(IF(COUNTIF(课表!$S$187:$S$343,B124)&gt;=2,1,COUNTIF(课表!$S$187:$S$343,B124))+IF(COUNTIF(课表!$T$187:$T$343,B124)&gt;=2,1,COUNTIF(课表!$T$187:$T$343,B124)))*2+(IF(COUNTIF(课表!$U$187:$U$343,B124)&gt;=2,1,COUNTIF(课表!$U$187:$U$343,B124))+IF(COUNTIF(课表!$V$187:$V$343,B124)&gt;=2,1,COUNTIF(课表!$V$187:$V$343,B124)))*2</f>
        <v>0</v>
      </c>
      <c r="L124" s="32">
        <f>(IF(COUNTIF(课表!$W$187:$W$343,B124)&gt;=2,1,COUNTIF(课表!$W$187:$W$343,B124))+IF(COUNTIF(课表!$X$187:$X$343,B124)&gt;=2,1,COUNTIF(课表!$X$187:$X$343,B124))+IF(COUNTIF(课表!$Y$187:$Y$343,B124)&gt;=2,1,COUNTIF(课表!$Y$187:$Y$343,B124))+IF(COUNTIF(课表!$Z$187:$Z$343,B124)&gt;=2,1,COUNTIF(课表!$Z$187:$Z$343,B124)))*2</f>
        <v>0</v>
      </c>
      <c r="M124" s="32">
        <f>(IF(COUNTIF(课表!$AA$187:$AA$343,B124)&gt;=2,1,COUNTIF(课表!$AA$187:$AA$343,B124))+IF(COUNTIF(课表!$AB$187:$AB$343,B124)&gt;=2,1,COUNTIF(课表!$AB$187:$AB$343,B124))+IF(COUNTIF(课表!$AC$187:$AC$343,B124)&gt;=2,1,COUNTIF(课表!$AC$187:$AC$343,B124))+IF(COUNTIF(课表!$AD$187:$AD$343,B124)&gt;=2,1,COUNTIF(课表!$AD$187:$AD$343,B124)))*2</f>
        <v>0</v>
      </c>
      <c r="N124" s="32">
        <f t="shared" si="6"/>
        <v>10</v>
      </c>
    </row>
    <row r="125" ht="20.1" hidden="1" customHeight="1" spans="1:14">
      <c r="A125" s="32" t="str">
        <f>VLOOKUP(B125,教师基础数据!$B$1:$H$502,7,FALSE)</f>
        <v>0000367</v>
      </c>
      <c r="B125" s="33" t="s">
        <v>1232</v>
      </c>
      <c r="C125" s="32" t="str">
        <f>VLOOKUP(B125,教师基础数据!$B$1:$G4669,3,FALSE)</f>
        <v>电子系</v>
      </c>
      <c r="D125" s="32" t="str">
        <f>VLOOKUP(B125,教师基础数据!$B$1:$G821,4,FALSE)</f>
        <v>专职</v>
      </c>
      <c r="E125" s="32" t="str">
        <f>VLOOKUP(B125,教师基础数据!$B$1:$G4854,5,FALSE)</f>
        <v>应用电子技术教研室</v>
      </c>
      <c r="F125" s="32">
        <f t="shared" si="4"/>
        <v>3</v>
      </c>
      <c r="G125" s="32">
        <f>(IF(COUNTIF(课表!$C$187:$C$343,B125)&gt;=2,1,COUNTIF(课表!$C$187:$C$343,B125))+IF(COUNTIF(课表!$D$187:$D$343,B125)&gt;=2,1,COUNTIF(课表!D$187:$D$343,B125))+IF(COUNTIF(课表!$E$121:$E$343,B125)&gt;=2,1,COUNTIF(课表!$E$121:$E$343,B125))+IF(COUNTIF(课表!$F$187:$F$343,B125)&gt;=2,1,COUNTIF(课表!$F$187:$F$343,B125)))*2</f>
        <v>4</v>
      </c>
      <c r="H125" s="32">
        <f>(IF(COUNTIF(课表!$G$188:$G$343,B125)&gt;=2,1,COUNTIF(课表!$G$188:$G$343,B125))+IF(COUNTIF(课表!$H$188:$H$343,B125)&gt;=2,1,COUNTIF(课表!$H$188:$H$343,B125))+IF(COUNTIF(课表!$I$187:$I$343,B125)&gt;=2,1,COUNTIF(课表!$I$187:$I$343,B125))+IF(COUNTIF(课表!$J$187:$J$343,B125)&gt;=2,1,COUNTIF(课表!$J$187:$J$343,B125)))*2</f>
        <v>0</v>
      </c>
      <c r="I125" s="32">
        <f>(IF(COUNTIF(课表!$K$187:$K$343,B125)&gt;=2,1,COUNTIF(课表!$K$187:$K$343,B125))+IF(COUNTIF(课表!$L$187:$L$343,B125)&gt;=2,1,COUNTIF(课表!$L$187:$L$343,B125))+IF(COUNTIF(课表!$M$187:$M$343,B125)&gt;=2,1,COUNTIF(课表!$M$187:$M$343,B125))+IF(COUNTIF(课表!$N$187:$N$343,B125)&gt;=2,1,COUNTIF(课表!$N$187:$N$343,B125)))*2</f>
        <v>2</v>
      </c>
      <c r="J125" s="32">
        <f>(IF(COUNTIF(课表!$O$187:$O$343,B125)&gt;=2,1,COUNTIF(课表!$O$187:$O$343,B125))+IF(COUNTIF(课表!$P$187:$P$343,B125)&gt;=2,1,COUNTIF(课表!$P$187:$P$343,B125))+IF(COUNTIF(课表!$Q$187:$Q$343,B125)&gt;=2,1,COUNTIF(课表!$Q$187:$Q$343,B125))+IF(COUNTIF(课表!$R$187:$R$343,B125)&gt;=2,1,COUNTIF(课表!$R$187:$R$343,B125)))*2</f>
        <v>4</v>
      </c>
      <c r="K125" s="32">
        <f>(IF(COUNTIF(课表!$S$187:$S$343,B125)&gt;=2,1,COUNTIF(课表!$S$187:$S$343,B125))+IF(COUNTIF(课表!$T$187:$T$343,B125)&gt;=2,1,COUNTIF(课表!$T$187:$T$343,B125)))*2+(IF(COUNTIF(课表!$U$187:$U$343,B125)&gt;=2,1,COUNTIF(课表!$U$187:$U$343,B125))+IF(COUNTIF(课表!$V$187:$V$343,B125)&gt;=2,1,COUNTIF(课表!$V$187:$V$343,B125)))*2</f>
        <v>0</v>
      </c>
      <c r="L125" s="32">
        <f>(IF(COUNTIF(课表!$W$187:$W$343,B125)&gt;=2,1,COUNTIF(课表!$W$187:$W$343,B125))+IF(COUNTIF(课表!$X$187:$X$343,B125)&gt;=2,1,COUNTIF(课表!$X$187:$X$343,B125))+IF(COUNTIF(课表!$Y$187:$Y$343,B125)&gt;=2,1,COUNTIF(课表!$Y$187:$Y$343,B125))+IF(COUNTIF(课表!$Z$187:$Z$343,B125)&gt;=2,1,COUNTIF(课表!$Z$187:$Z$343,B125)))*2</f>
        <v>0</v>
      </c>
      <c r="M125" s="32">
        <f>(IF(COUNTIF(课表!$AA$187:$AA$343,B125)&gt;=2,1,COUNTIF(课表!$AA$187:$AA$343,B125))+IF(COUNTIF(课表!$AB$187:$AB$343,B125)&gt;=2,1,COUNTIF(课表!$AB$187:$AB$343,B125))+IF(COUNTIF(课表!$AC$187:$AC$343,B125)&gt;=2,1,COUNTIF(课表!$AC$187:$AC$343,B125))+IF(COUNTIF(课表!$AD$187:$AD$343,B125)&gt;=2,1,COUNTIF(课表!$AD$187:$AD$343,B125)))*2</f>
        <v>0</v>
      </c>
      <c r="N125" s="32">
        <f t="shared" si="6"/>
        <v>10</v>
      </c>
    </row>
    <row r="126" ht="20.1" hidden="1" customHeight="1" spans="1:14">
      <c r="A126" s="32" t="str">
        <f>VLOOKUP(B126,教师基础数据!$B$1:$H$502,7,FALSE)</f>
        <v>0000368</v>
      </c>
      <c r="B126" s="33" t="s">
        <v>1527</v>
      </c>
      <c r="C126" s="32" t="str">
        <f>VLOOKUP(B126,教师基础数据!$B$1:$G4670,3,FALSE)</f>
        <v>电子系</v>
      </c>
      <c r="D126" s="32" t="str">
        <f>VLOOKUP(B126,教师基础数据!$B$1:$G822,4,FALSE)</f>
        <v>专职</v>
      </c>
      <c r="E126" s="32" t="str">
        <f>VLOOKUP(B126,教师基础数据!$B$1:$G4855,5,FALSE)</f>
        <v>机电一体化教研室</v>
      </c>
      <c r="F126" s="32">
        <f t="shared" si="4"/>
        <v>2</v>
      </c>
      <c r="G126" s="32">
        <f>(IF(COUNTIF(课表!$C$187:$C$343,B126)&gt;=2,1,COUNTIF(课表!$C$187:$C$343,B126))+IF(COUNTIF(课表!$D$187:$D$343,B126)&gt;=2,1,COUNTIF(课表!D$187:$D$343,B126))+IF(COUNTIF(课表!$E$121:$E$343,B126)&gt;=2,1,COUNTIF(课表!$E$121:$E$343,B126))+IF(COUNTIF(课表!$F$187:$F$343,B126)&gt;=2,1,COUNTIF(课表!$F$187:$F$343,B126)))*2</f>
        <v>0</v>
      </c>
      <c r="H126" s="32">
        <f>(IF(COUNTIF(课表!$G$188:$G$343,B126)&gt;=2,1,COUNTIF(课表!$G$188:$G$343,B126))+IF(COUNTIF(课表!$H$188:$H$343,B126)&gt;=2,1,COUNTIF(课表!$H$188:$H$343,B126))+IF(COUNTIF(课表!$I$187:$I$343,B126)&gt;=2,1,COUNTIF(课表!$I$187:$I$343,B126))+IF(COUNTIF(课表!$J$187:$J$343,B126)&gt;=2,1,COUNTIF(课表!$J$187:$J$343,B126)))*2</f>
        <v>0</v>
      </c>
      <c r="I126" s="32">
        <f>(IF(COUNTIF(课表!$K$187:$K$343,B126)&gt;=2,1,COUNTIF(课表!$K$187:$K$343,B126))+IF(COUNTIF(课表!$L$187:$L$343,B126)&gt;=2,1,COUNTIF(课表!$L$187:$L$343,B126))+IF(COUNTIF(课表!$M$187:$M$343,B126)&gt;=2,1,COUNTIF(课表!$M$187:$M$343,B126))+IF(COUNTIF(课表!$N$187:$N$343,B126)&gt;=2,1,COUNTIF(课表!$N$187:$N$343,B126)))*2</f>
        <v>6</v>
      </c>
      <c r="J126" s="32">
        <f>(IF(COUNTIF(课表!$O$187:$O$343,B126)&gt;=2,1,COUNTIF(课表!$O$187:$O$343,B126))+IF(COUNTIF(课表!$P$187:$P$343,B126)&gt;=2,1,COUNTIF(课表!$P$187:$P$343,B126))+IF(COUNTIF(课表!$Q$187:$Q$343,B126)&gt;=2,1,COUNTIF(课表!$Q$187:$Q$343,B126))+IF(COUNTIF(课表!$R$187:$R$343,B126)&gt;=2,1,COUNTIF(课表!$R$187:$R$343,B126)))*2</f>
        <v>6</v>
      </c>
      <c r="K126" s="32">
        <f>(IF(COUNTIF(课表!$S$187:$S$343,B126)&gt;=2,1,COUNTIF(课表!$S$187:$S$343,B126))+IF(COUNTIF(课表!$T$187:$T$343,B126)&gt;=2,1,COUNTIF(课表!$T$187:$T$343,B126)))*2+(IF(COUNTIF(课表!$U$187:$U$343,B126)&gt;=2,1,COUNTIF(课表!$U$187:$U$343,B126))+IF(COUNTIF(课表!$V$187:$V$343,B126)&gt;=2,1,COUNTIF(课表!$V$187:$V$343,B126)))*2</f>
        <v>0</v>
      </c>
      <c r="L126" s="32">
        <f>(IF(COUNTIF(课表!$W$187:$W$343,B126)&gt;=2,1,COUNTIF(课表!$W$187:$W$343,B126))+IF(COUNTIF(课表!$X$187:$X$343,B126)&gt;=2,1,COUNTIF(课表!$X$187:$X$343,B126))+IF(COUNTIF(课表!$Y$187:$Y$343,B126)&gt;=2,1,COUNTIF(课表!$Y$187:$Y$343,B126))+IF(COUNTIF(课表!$Z$187:$Z$343,B126)&gt;=2,1,COUNTIF(课表!$Z$187:$Z$343,B126)))*2</f>
        <v>0</v>
      </c>
      <c r="M126" s="32">
        <f>(IF(COUNTIF(课表!$AA$187:$AA$343,B126)&gt;=2,1,COUNTIF(课表!$AA$187:$AA$343,B126))+IF(COUNTIF(课表!$AB$187:$AB$343,B126)&gt;=2,1,COUNTIF(课表!$AB$187:$AB$343,B126))+IF(COUNTIF(课表!$AC$187:$AC$343,B126)&gt;=2,1,COUNTIF(课表!$AC$187:$AC$343,B126))+IF(COUNTIF(课表!$AD$187:$AD$343,B126)&gt;=2,1,COUNTIF(课表!$AD$187:$AD$343,B126)))*2</f>
        <v>0</v>
      </c>
      <c r="N126" s="32">
        <f t="shared" si="6"/>
        <v>12</v>
      </c>
    </row>
    <row r="127" ht="20.1" hidden="1" customHeight="1" spans="1:14">
      <c r="A127" s="32" t="str">
        <f>VLOOKUP(B127,教师基础数据!$B$1:$H$502,7,FALSE)</f>
        <v>0000359</v>
      </c>
      <c r="B127" s="33" t="s">
        <v>1184</v>
      </c>
      <c r="C127" s="32" t="str">
        <f>VLOOKUP(B127,教师基础数据!$B$1:$G4671,3,FALSE)</f>
        <v>商贸系</v>
      </c>
      <c r="D127" s="32" t="str">
        <f>VLOOKUP(B127,教师基础数据!$B$1:$G823,4,FALSE)</f>
        <v>专职</v>
      </c>
      <c r="E127" s="32" t="str">
        <f>VLOOKUP(B127,教师基础数据!$B$1:$G4856,5,FALSE)</f>
        <v>旅游管理教研室</v>
      </c>
      <c r="F127" s="32">
        <f t="shared" si="4"/>
        <v>2</v>
      </c>
      <c r="G127" s="32">
        <f>(IF(COUNTIF(课表!$C$187:$C$343,B127)&gt;=2,1,COUNTIF(课表!$C$187:$C$343,B127))+IF(COUNTIF(课表!$D$187:$D$343,B127)&gt;=2,1,COUNTIF(课表!D$187:$D$343,B127))+IF(COUNTIF(课表!$E$121:$E$343,B127)&gt;=2,1,COUNTIF(课表!$E$121:$E$343,B127))+IF(COUNTIF(课表!$F$187:$F$343,B127)&gt;=2,1,COUNTIF(课表!$F$187:$F$343,B127)))*2</f>
        <v>0</v>
      </c>
      <c r="H127" s="32">
        <f>(IF(COUNTIF(课表!$G$188:$G$343,B127)&gt;=2,1,COUNTIF(课表!$G$188:$G$343,B127))+IF(COUNTIF(课表!$H$188:$H$343,B127)&gt;=2,1,COUNTIF(课表!$H$188:$H$343,B127))+IF(COUNTIF(课表!$I$187:$I$343,B127)&gt;=2,1,COUNTIF(课表!$I$187:$I$343,B127))+IF(COUNTIF(课表!$J$187:$J$343,B127)&gt;=2,1,COUNTIF(课表!$J$187:$J$343,B127)))*2</f>
        <v>4</v>
      </c>
      <c r="I127" s="32">
        <f>(IF(COUNTIF(课表!$K$187:$K$343,B127)&gt;=2,1,COUNTIF(课表!$K$187:$K$343,B127))+IF(COUNTIF(课表!$L$187:$L$343,B127)&gt;=2,1,COUNTIF(课表!$L$187:$L$343,B127))+IF(COUNTIF(课表!$M$187:$M$343,B127)&gt;=2,1,COUNTIF(课表!$M$187:$M$343,B127))+IF(COUNTIF(课表!$N$187:$N$343,B127)&gt;=2,1,COUNTIF(课表!$N$187:$N$343,B127)))*2</f>
        <v>0</v>
      </c>
      <c r="J127" s="32">
        <f>(IF(COUNTIF(课表!$O$187:$O$343,B127)&gt;=2,1,COUNTIF(课表!$O$187:$O$343,B127))+IF(COUNTIF(课表!$P$187:$P$343,B127)&gt;=2,1,COUNTIF(课表!$P$187:$P$343,B127))+IF(COUNTIF(课表!$Q$187:$Q$343,B127)&gt;=2,1,COUNTIF(课表!$Q$187:$Q$343,B127))+IF(COUNTIF(课表!$R$187:$R$343,B127)&gt;=2,1,COUNTIF(课表!$R$187:$R$343,B127)))*2</f>
        <v>0</v>
      </c>
      <c r="K127" s="32">
        <f>(IF(COUNTIF(课表!$S$187:$S$343,B127)&gt;=2,1,COUNTIF(课表!$S$187:$S$343,B127))+IF(COUNTIF(课表!$T$187:$T$343,B127)&gt;=2,1,COUNTIF(课表!$T$187:$T$343,B127)))*2+(IF(COUNTIF(课表!$U$187:$U$343,B127)&gt;=2,1,COUNTIF(课表!$U$187:$U$343,B127))+IF(COUNTIF(课表!$V$187:$V$343,B127)&gt;=2,1,COUNTIF(课表!$V$187:$V$343,B127)))*2</f>
        <v>0</v>
      </c>
      <c r="L127" s="32">
        <f>(IF(COUNTIF(课表!$W$187:$W$343,B127)&gt;=2,1,COUNTIF(课表!$W$187:$W$343,B127))+IF(COUNTIF(课表!$X$187:$X$343,B127)&gt;=2,1,COUNTIF(课表!$X$187:$X$343,B127))+IF(COUNTIF(课表!$Y$187:$Y$343,B127)&gt;=2,1,COUNTIF(课表!$Y$187:$Y$343,B127))+IF(COUNTIF(课表!$Z$187:$Z$343,B127)&gt;=2,1,COUNTIF(课表!$Z$187:$Z$343,B127)))*2</f>
        <v>8</v>
      </c>
      <c r="M127" s="32">
        <f>(IF(COUNTIF(课表!$AA$187:$AA$343,B127)&gt;=2,1,COUNTIF(课表!$AA$187:$AA$343,B127))+IF(COUNTIF(课表!$AB$187:$AB$343,B127)&gt;=2,1,COUNTIF(课表!$AB$187:$AB$343,B127))+IF(COUNTIF(课表!$AC$187:$AC$343,B127)&gt;=2,1,COUNTIF(课表!$AC$187:$AC$343,B127))+IF(COUNTIF(课表!$AD$187:$AD$343,B127)&gt;=2,1,COUNTIF(课表!$AD$187:$AD$343,B127)))*2</f>
        <v>0</v>
      </c>
      <c r="N127" s="32">
        <f t="shared" si="6"/>
        <v>12</v>
      </c>
    </row>
    <row r="128" ht="20.1" hidden="1" customHeight="1" spans="1:14">
      <c r="A128" s="32" t="str">
        <f>VLOOKUP(B128,教师基础数据!$B$1:$H$502,7,FALSE)</f>
        <v>2021110</v>
      </c>
      <c r="B128" s="33" t="s">
        <v>1338</v>
      </c>
      <c r="C128" s="32" t="str">
        <f>VLOOKUP(B128,教师基础数据!$B$1:$G4672,3,FALSE)</f>
        <v>商贸系</v>
      </c>
      <c r="D128" s="32" t="str">
        <f>VLOOKUP(B128,教师基础数据!$B$1:$G824,4,FALSE)</f>
        <v>专职</v>
      </c>
      <c r="E128" s="32" t="str">
        <f>VLOOKUP(B128,教师基础数据!$B$1:$G4857,5,FALSE)</f>
        <v>旅游管理教研室</v>
      </c>
      <c r="F128" s="32">
        <f t="shared" si="4"/>
        <v>2</v>
      </c>
      <c r="G128" s="32">
        <f>(IF(COUNTIF(课表!$C$187:$C$343,B128)&gt;=2,1,COUNTIF(课表!$C$187:$C$343,B128))+IF(COUNTIF(课表!$D$187:$D$343,B128)&gt;=2,1,COUNTIF(课表!D$187:$D$343,B128))+IF(COUNTIF(课表!$E$121:$E$343,B128)&gt;=2,1,COUNTIF(课表!$E$121:$E$343,B128))+IF(COUNTIF(课表!$F$187:$F$343,B128)&gt;=2,1,COUNTIF(课表!$F$187:$F$343,B128)))*2</f>
        <v>6</v>
      </c>
      <c r="H128" s="32">
        <f>(IF(COUNTIF(课表!$G$188:$G$343,B128)&gt;=2,1,COUNTIF(课表!$G$188:$G$343,B128))+IF(COUNTIF(课表!$H$188:$H$343,B128)&gt;=2,1,COUNTIF(课表!$H$188:$H$343,B128))+IF(COUNTIF(课表!$I$187:$I$343,B128)&gt;=2,1,COUNTIF(课表!$I$187:$I$343,B128))+IF(COUNTIF(课表!$J$187:$J$343,B128)&gt;=2,1,COUNTIF(课表!$J$187:$J$343,B128)))*2</f>
        <v>0</v>
      </c>
      <c r="I128" s="32">
        <f>(IF(COUNTIF(课表!$K$187:$K$343,B128)&gt;=2,1,COUNTIF(课表!$K$187:$K$343,B128))+IF(COUNTIF(课表!$L$187:$L$343,B128)&gt;=2,1,COUNTIF(课表!$L$187:$L$343,B128))+IF(COUNTIF(课表!$M$187:$M$343,B128)&gt;=2,1,COUNTIF(课表!$M$187:$M$343,B128))+IF(COUNTIF(课表!$N$187:$N$343,B128)&gt;=2,1,COUNTIF(课表!$N$187:$N$343,B128)))*2</f>
        <v>4</v>
      </c>
      <c r="J128" s="32">
        <f>(IF(COUNTIF(课表!$O$187:$O$343,B128)&gt;=2,1,COUNTIF(课表!$O$187:$O$343,B128))+IF(COUNTIF(课表!$P$187:$P$343,B128)&gt;=2,1,COUNTIF(课表!$P$187:$P$343,B128))+IF(COUNTIF(课表!$Q$187:$Q$343,B128)&gt;=2,1,COUNTIF(课表!$Q$187:$Q$343,B128))+IF(COUNTIF(课表!$R$187:$R$343,B128)&gt;=2,1,COUNTIF(课表!$R$187:$R$343,B128)))*2</f>
        <v>0</v>
      </c>
      <c r="K128" s="32">
        <f>(IF(COUNTIF(课表!$S$187:$S$343,B128)&gt;=2,1,COUNTIF(课表!$S$187:$S$343,B128))+IF(COUNTIF(课表!$T$187:$T$343,B128)&gt;=2,1,COUNTIF(课表!$T$187:$T$343,B128)))*2+(IF(COUNTIF(课表!$U$187:$U$343,B128)&gt;=2,1,COUNTIF(课表!$U$187:$U$343,B128))+IF(COUNTIF(课表!$V$187:$V$343,B128)&gt;=2,1,COUNTIF(课表!$V$187:$V$343,B128)))*2</f>
        <v>0</v>
      </c>
      <c r="L128" s="32">
        <f>(IF(COUNTIF(课表!$W$187:$W$343,B128)&gt;=2,1,COUNTIF(课表!$W$187:$W$343,B128))+IF(COUNTIF(课表!$X$187:$X$343,B128)&gt;=2,1,COUNTIF(课表!$X$187:$X$343,B128))+IF(COUNTIF(课表!$Y$187:$Y$343,B128)&gt;=2,1,COUNTIF(课表!$Y$187:$Y$343,B128))+IF(COUNTIF(课表!$Z$187:$Z$343,B128)&gt;=2,1,COUNTIF(课表!$Z$187:$Z$343,B128)))*2</f>
        <v>0</v>
      </c>
      <c r="M128" s="32">
        <f>(IF(COUNTIF(课表!$AA$187:$AA$343,B128)&gt;=2,1,COUNTIF(课表!$AA$187:$AA$343,B128))+IF(COUNTIF(课表!$AB$187:$AB$343,B128)&gt;=2,1,COUNTIF(课表!$AB$187:$AB$343,B128))+IF(COUNTIF(课表!$AC$187:$AC$343,B128)&gt;=2,1,COUNTIF(课表!$AC$187:$AC$343,B128))+IF(COUNTIF(课表!$AD$187:$AD$343,B128)&gt;=2,1,COUNTIF(课表!$AD$187:$AD$343,B128)))*2</f>
        <v>0</v>
      </c>
      <c r="N128" s="32">
        <f t="shared" si="6"/>
        <v>10</v>
      </c>
    </row>
    <row r="129" ht="20.1" hidden="1" customHeight="1" spans="1:14">
      <c r="A129" s="32" t="str">
        <f>VLOOKUP(B129,教师基础数据!$B$1:$H$502,7,FALSE)</f>
        <v>2015029</v>
      </c>
      <c r="B129" s="33" t="s">
        <v>1224</v>
      </c>
      <c r="C129" s="32" t="str">
        <f>VLOOKUP(B129,教师基础数据!$B$1:$G4673,3,FALSE)</f>
        <v>人文系</v>
      </c>
      <c r="D129" s="32" t="str">
        <f>VLOOKUP(B129,教师基础数据!$B$1:$G825,4,FALSE)</f>
        <v>外聘</v>
      </c>
      <c r="E129" s="32" t="str">
        <f>VLOOKUP(B129,教师基础数据!$B$1:$G4858,5,FALSE)</f>
        <v>英语教研室</v>
      </c>
      <c r="F129" s="32">
        <f t="shared" si="4"/>
        <v>3</v>
      </c>
      <c r="G129" s="32">
        <f>(IF(COUNTIF(课表!$C$187:$C$343,B129)&gt;=2,1,COUNTIF(课表!$C$187:$C$343,B129))+IF(COUNTIF(课表!$D$187:$D$343,B129)&gt;=2,1,COUNTIF(课表!D$187:$D$343,B129))+IF(COUNTIF(课表!$E$121:$E$343,B129)&gt;=2,1,COUNTIF(课表!$E$121:$E$343,B129))+IF(COUNTIF(课表!$F$187:$F$343,B129)&gt;=2,1,COUNTIF(课表!$F$187:$F$343,B129)))*2</f>
        <v>0</v>
      </c>
      <c r="H129" s="32">
        <f>(IF(COUNTIF(课表!$G$188:$G$343,B129)&gt;=2,1,COUNTIF(课表!$G$188:$G$343,B129))+IF(COUNTIF(课表!$H$188:$H$343,B129)&gt;=2,1,COUNTIF(课表!$H$188:$H$343,B129))+IF(COUNTIF(课表!$I$187:$I$343,B129)&gt;=2,1,COUNTIF(课表!$I$187:$I$343,B129))+IF(COUNTIF(课表!$J$187:$J$343,B129)&gt;=2,1,COUNTIF(课表!$J$187:$J$343,B129)))*2</f>
        <v>2</v>
      </c>
      <c r="I129" s="32">
        <f>(IF(COUNTIF(课表!$K$187:$K$343,B129)&gt;=2,1,COUNTIF(课表!$K$187:$K$343,B129))+IF(COUNTIF(课表!$L$187:$L$343,B129)&gt;=2,1,COUNTIF(课表!$L$187:$L$343,B129))+IF(COUNTIF(课表!$M$187:$M$343,B129)&gt;=2,1,COUNTIF(课表!$M$187:$M$343,B129))+IF(COUNTIF(课表!$N$187:$N$343,B129)&gt;=2,1,COUNTIF(课表!$N$187:$N$343,B129)))*2</f>
        <v>0</v>
      </c>
      <c r="J129" s="32">
        <f>(IF(COUNTIF(课表!$O$187:$O$343,B129)&gt;=2,1,COUNTIF(课表!$O$187:$O$343,B129))+IF(COUNTIF(课表!$P$187:$P$343,B129)&gt;=2,1,COUNTIF(课表!$P$187:$P$343,B129))+IF(COUNTIF(课表!$Q$187:$Q$343,B129)&gt;=2,1,COUNTIF(课表!$Q$187:$Q$343,B129))+IF(COUNTIF(课表!$R$187:$R$343,B129)&gt;=2,1,COUNTIF(课表!$R$187:$R$343,B129)))*2</f>
        <v>2</v>
      </c>
      <c r="K129" s="32">
        <f>(IF(COUNTIF(课表!$S$187:$S$343,B129)&gt;=2,1,COUNTIF(课表!$S$187:$S$343,B129))+IF(COUNTIF(课表!$T$187:$T$343,B129)&gt;=2,1,COUNTIF(课表!$T$187:$T$343,B129)))*2+(IF(COUNTIF(课表!$U$187:$U$343,B129)&gt;=2,1,COUNTIF(课表!$U$187:$U$343,B129))+IF(COUNTIF(课表!$V$187:$V$343,B129)&gt;=2,1,COUNTIF(课表!$V$187:$V$343,B129)))*2</f>
        <v>0</v>
      </c>
      <c r="L129" s="32">
        <f>(IF(COUNTIF(课表!$W$187:$W$343,B129)&gt;=2,1,COUNTIF(课表!$W$187:$W$343,B129))+IF(COUNTIF(课表!$X$187:$X$343,B129)&gt;=2,1,COUNTIF(课表!$X$187:$X$343,B129))+IF(COUNTIF(课表!$Y$187:$Y$343,B129)&gt;=2,1,COUNTIF(课表!$Y$187:$Y$343,B129))+IF(COUNTIF(课表!$Z$187:$Z$343,B129)&gt;=2,1,COUNTIF(课表!$Z$187:$Z$343,B129)))*2</f>
        <v>6</v>
      </c>
      <c r="M129" s="32">
        <f>(IF(COUNTIF(课表!$AA$187:$AA$343,B129)&gt;=2,1,COUNTIF(课表!$AA$187:$AA$343,B129))+IF(COUNTIF(课表!$AB$187:$AB$343,B129)&gt;=2,1,COUNTIF(课表!$AB$187:$AB$343,B129))+IF(COUNTIF(课表!$AC$187:$AC$343,B129)&gt;=2,1,COUNTIF(课表!$AC$187:$AC$343,B129))+IF(COUNTIF(课表!$AD$187:$AD$343,B129)&gt;=2,1,COUNTIF(课表!$AD$187:$AD$343,B129)))*2</f>
        <v>0</v>
      </c>
      <c r="N129" s="32">
        <f t="shared" si="6"/>
        <v>10</v>
      </c>
    </row>
    <row r="130" ht="20.1" customHeight="1" spans="1:14">
      <c r="A130" s="32" t="str">
        <f>VLOOKUP(B130,教师基础数据!$B$1:$H$502,7,FALSE)</f>
        <v>0000061</v>
      </c>
      <c r="B130" s="33" t="s">
        <v>1609</v>
      </c>
      <c r="C130" s="32" t="str">
        <f>VLOOKUP(B130,教师基础数据!$B$1:$G4674,3,FALSE)</f>
        <v>信艺系</v>
      </c>
      <c r="D130" s="32" t="str">
        <f>VLOOKUP(B130,教师基础数据!$B$1:$G826,4,FALSE)</f>
        <v>兼职</v>
      </c>
      <c r="E130" s="32" t="str">
        <f>VLOOKUP(B130,教师基础数据!$B$1:$G4859,5,FALSE)</f>
        <v>室内教研室</v>
      </c>
      <c r="F130" s="32">
        <f t="shared" si="4"/>
        <v>3</v>
      </c>
      <c r="G130" s="32">
        <f>(IF(COUNTIF(课表!$C$187:$C$343,B130)&gt;=2,1,COUNTIF(课表!$C$187:$C$343,B130))+IF(COUNTIF(课表!$D$187:$D$343,B130)&gt;=2,1,COUNTIF(课表!D$187:$D$343,B130))+IF(COUNTIF(课表!$E$121:$E$343,B130)&gt;=2,1,COUNTIF(课表!$E$121:$E$343,B130))+IF(COUNTIF(课表!$F$187:$F$343,B130)&gt;=2,1,COUNTIF(课表!$F$187:$F$343,B130)))*2</f>
        <v>4</v>
      </c>
      <c r="H130" s="32">
        <f>(IF(COUNTIF(课表!$G$188:$G$343,B130)&gt;=2,1,COUNTIF(课表!$G$188:$G$343,B130))+IF(COUNTIF(课表!$H$188:$H$343,B130)&gt;=2,1,COUNTIF(课表!$H$188:$H$343,B130))+IF(COUNTIF(课表!$I$187:$I$343,B130)&gt;=2,1,COUNTIF(课表!$I$187:$I$343,B130))+IF(COUNTIF(课表!$J$187:$J$343,B130)&gt;=2,1,COUNTIF(课表!$J$187:$J$343,B130)))*2</f>
        <v>4</v>
      </c>
      <c r="I130" s="32">
        <f>(IF(COUNTIF(课表!$K$187:$K$343,B130)&gt;=2,1,COUNTIF(课表!$K$187:$K$343,B130))+IF(COUNTIF(课表!$L$187:$L$343,B130)&gt;=2,1,COUNTIF(课表!$L$187:$L$343,B130))+IF(COUNTIF(课表!$M$187:$M$343,B130)&gt;=2,1,COUNTIF(课表!$M$187:$M$343,B130))+IF(COUNTIF(课表!$N$187:$N$343,B130)&gt;=2,1,COUNTIF(课表!$N$187:$N$343,B130)))*2</f>
        <v>2</v>
      </c>
      <c r="J130" s="32">
        <f>(IF(COUNTIF(课表!$O$187:$O$343,B130)&gt;=2,1,COUNTIF(课表!$O$187:$O$343,B130))+IF(COUNTIF(课表!$P$187:$P$343,B130)&gt;=2,1,COUNTIF(课表!$P$187:$P$343,B130))+IF(COUNTIF(课表!$Q$187:$Q$343,B130)&gt;=2,1,COUNTIF(课表!$Q$187:$Q$343,B130))+IF(COUNTIF(课表!$R$187:$R$343,B130)&gt;=2,1,COUNTIF(课表!$R$187:$R$343,B130)))*2</f>
        <v>0</v>
      </c>
      <c r="K130" s="32">
        <f>(IF(COUNTIF(课表!$S$187:$S$343,B130)&gt;=2,1,COUNTIF(课表!$S$187:$S$343,B130))+IF(COUNTIF(课表!$T$187:$T$343,B130)&gt;=2,1,COUNTIF(课表!$T$187:$T$343,B130)))*2+(IF(COUNTIF(课表!$U$187:$U$343,B130)&gt;=2,1,COUNTIF(课表!$U$187:$U$343,B130))+IF(COUNTIF(课表!$V$187:$V$343,B130)&gt;=2,1,COUNTIF(课表!$V$187:$V$343,B130)))*2</f>
        <v>0</v>
      </c>
      <c r="L130" s="32">
        <f>(IF(COUNTIF(课表!$W$187:$W$343,B130)&gt;=2,1,COUNTIF(课表!$W$187:$W$343,B130))+IF(COUNTIF(课表!$X$187:$X$343,B130)&gt;=2,1,COUNTIF(课表!$X$187:$X$343,B130))+IF(COUNTIF(课表!$Y$187:$Y$343,B130)&gt;=2,1,COUNTIF(课表!$Y$187:$Y$343,B130))+IF(COUNTIF(课表!$Z$187:$Z$343,B130)&gt;=2,1,COUNTIF(课表!$Z$187:$Z$343,B130)))*2</f>
        <v>0</v>
      </c>
      <c r="M130" s="32">
        <f>(IF(COUNTIF(课表!$AA$187:$AA$343,B130)&gt;=2,1,COUNTIF(课表!$AA$187:$AA$343,B130))+IF(COUNTIF(课表!$AB$187:$AB$343,B130)&gt;=2,1,COUNTIF(课表!$AB$187:$AB$343,B130))+IF(COUNTIF(课表!$AC$187:$AC$343,B130)&gt;=2,1,COUNTIF(课表!$AC$187:$AC$343,B130))+IF(COUNTIF(课表!$AD$187:$AD$343,B130)&gt;=2,1,COUNTIF(课表!$AD$187:$AD$343,B130)))*2</f>
        <v>0</v>
      </c>
      <c r="N130" s="32">
        <f t="shared" si="6"/>
        <v>10</v>
      </c>
    </row>
    <row r="131" ht="20.1" hidden="1" customHeight="1" spans="1:14">
      <c r="A131" s="32" t="str">
        <f>VLOOKUP(B131,教师基础数据!$B$1:$H$502,7,FALSE)</f>
        <v>2016015</v>
      </c>
      <c r="B131" s="33" t="s">
        <v>1477</v>
      </c>
      <c r="C131" s="32" t="str">
        <f>VLOOKUP(B131,教师基础数据!$B$1:$G4675,3,FALSE)</f>
        <v>人文系</v>
      </c>
      <c r="D131" s="32" t="str">
        <f>VLOOKUP(B131,教师基础数据!$B$1:$G827,4,FALSE)</f>
        <v>专职</v>
      </c>
      <c r="E131" s="32" t="str">
        <f>VLOOKUP(B131,教师基础数据!$B$1:$G4860,5,FALSE)</f>
        <v>服装教研室</v>
      </c>
      <c r="F131" s="32">
        <f t="shared" ref="F131:F194" si="7">COUNTIF(G131:M131,"&lt;&gt;0")</f>
        <v>3</v>
      </c>
      <c r="G131" s="32">
        <f>(IF(COUNTIF(课表!$C$187:$C$343,B131)&gt;=2,1,COUNTIF(课表!$C$187:$C$343,B131))+IF(COUNTIF(课表!$D$187:$D$343,B131)&gt;=2,1,COUNTIF(课表!D$187:$D$343,B131))+IF(COUNTIF(课表!$E$121:$E$343,B131)&gt;=2,1,COUNTIF(课表!$E$121:$E$343,B131))+IF(COUNTIF(课表!$F$187:$F$343,B131)&gt;=2,1,COUNTIF(课表!$F$187:$F$343,B131)))*2</f>
        <v>4</v>
      </c>
      <c r="H131" s="32">
        <f>(IF(COUNTIF(课表!$G$188:$G$343,B131)&gt;=2,1,COUNTIF(课表!$G$188:$G$343,B131))+IF(COUNTIF(课表!$H$188:$H$343,B131)&gt;=2,1,COUNTIF(课表!$H$188:$H$343,B131))+IF(COUNTIF(课表!$I$187:$I$343,B131)&gt;=2,1,COUNTIF(课表!$I$187:$I$343,B131))+IF(COUNTIF(课表!$J$187:$J$343,B131)&gt;=2,1,COUNTIF(课表!$J$187:$J$343,B131)))*2</f>
        <v>4</v>
      </c>
      <c r="I131" s="32">
        <f>(IF(COUNTIF(课表!$K$187:$K$343,B131)&gt;=2,1,COUNTIF(课表!$K$187:$K$343,B131))+IF(COUNTIF(课表!$L$187:$L$343,B131)&gt;=2,1,COUNTIF(课表!$L$187:$L$343,B131))+IF(COUNTIF(课表!$M$187:$M$343,B131)&gt;=2,1,COUNTIF(课表!$M$187:$M$343,B131))+IF(COUNTIF(课表!$N$187:$N$343,B131)&gt;=2,1,COUNTIF(课表!$N$187:$N$343,B131)))*2</f>
        <v>2</v>
      </c>
      <c r="J131" s="32">
        <f>(IF(COUNTIF(课表!$O$187:$O$343,B131)&gt;=2,1,COUNTIF(课表!$O$187:$O$343,B131))+IF(COUNTIF(课表!$P$187:$P$343,B131)&gt;=2,1,COUNTIF(课表!$P$187:$P$343,B131))+IF(COUNTIF(课表!$Q$187:$Q$343,B131)&gt;=2,1,COUNTIF(课表!$Q$187:$Q$343,B131))+IF(COUNTIF(课表!$R$187:$R$343,B131)&gt;=2,1,COUNTIF(课表!$R$187:$R$343,B131)))*2</f>
        <v>0</v>
      </c>
      <c r="K131" s="32">
        <f>(IF(COUNTIF(课表!$S$187:$S$343,B131)&gt;=2,1,COUNTIF(课表!$S$187:$S$343,B131))+IF(COUNTIF(课表!$T$187:$T$343,B131)&gt;=2,1,COUNTIF(课表!$T$187:$T$343,B131)))*2+(IF(COUNTIF(课表!$U$187:$U$343,B131)&gt;=2,1,COUNTIF(课表!$U$187:$U$343,B131))+IF(COUNTIF(课表!$V$187:$V$343,B131)&gt;=2,1,COUNTIF(课表!$V$187:$V$343,B131)))*2</f>
        <v>0</v>
      </c>
      <c r="L131" s="32">
        <f>(IF(COUNTIF(课表!$W$187:$W$343,B131)&gt;=2,1,COUNTIF(课表!$W$187:$W$343,B131))+IF(COUNTIF(课表!$X$187:$X$343,B131)&gt;=2,1,COUNTIF(课表!$X$187:$X$343,B131))+IF(COUNTIF(课表!$Y$187:$Y$343,B131)&gt;=2,1,COUNTIF(课表!$Y$187:$Y$343,B131))+IF(COUNTIF(课表!$Z$187:$Z$343,B131)&gt;=2,1,COUNTIF(课表!$Z$187:$Z$343,B131)))*2</f>
        <v>0</v>
      </c>
      <c r="M131" s="32">
        <f>(IF(COUNTIF(课表!$AA$187:$AA$343,B131)&gt;=2,1,COUNTIF(课表!$AA$187:$AA$343,B131))+IF(COUNTIF(课表!$AB$187:$AB$343,B131)&gt;=2,1,COUNTIF(课表!$AB$187:$AB$343,B131))+IF(COUNTIF(课表!$AC$187:$AC$343,B131)&gt;=2,1,COUNTIF(课表!$AC$187:$AC$343,B131))+IF(COUNTIF(课表!$AD$187:$AD$343,B131)&gt;=2,1,COUNTIF(课表!$AD$187:$AD$343,B131)))*2</f>
        <v>0</v>
      </c>
      <c r="N131" s="32">
        <f t="shared" ref="N131:N194" si="8">SUM(G131:M131)</f>
        <v>10</v>
      </c>
    </row>
    <row r="132" ht="20.1" hidden="1" customHeight="1" spans="1:14">
      <c r="A132" s="32" t="str">
        <f>VLOOKUP(B132,教师基础数据!$B$1:$H$502,7,FALSE)</f>
        <v>2019005</v>
      </c>
      <c r="B132" s="33" t="s">
        <v>1461</v>
      </c>
      <c r="C132" s="32" t="str">
        <f>VLOOKUP(B132,教师基础数据!$B$1:$G4676,3,FALSE)</f>
        <v>思政部</v>
      </c>
      <c r="D132" s="32" t="str">
        <f>VLOOKUP(B132,教师基础数据!$B$1:$G828,4,FALSE)</f>
        <v>兼职</v>
      </c>
      <c r="E132" s="32" t="str">
        <f>VLOOKUP(B132,教师基础数据!$B$1:$G4861,5,FALSE)</f>
        <v>大学生思想政治理论课教研室</v>
      </c>
      <c r="F132" s="32">
        <f t="shared" si="7"/>
        <v>3</v>
      </c>
      <c r="G132" s="32">
        <f>(IF(COUNTIF(课表!$C$187:$C$343,B132)&gt;=2,1,COUNTIF(课表!$C$187:$C$343,B132))+IF(COUNTIF(课表!$D$187:$D$343,B132)&gt;=2,1,COUNTIF(课表!D$187:$D$343,B132))+IF(COUNTIF(课表!$E$121:$E$343,B132)&gt;=2,1,COUNTIF(课表!$E$121:$E$343,B132))+IF(COUNTIF(课表!$F$187:$F$343,B132)&gt;=2,1,COUNTIF(课表!$F$187:$F$343,B132)))*2</f>
        <v>4</v>
      </c>
      <c r="H132" s="32">
        <f>(IF(COUNTIF(课表!$G$188:$G$343,B132)&gt;=2,1,COUNTIF(课表!$G$188:$G$343,B132))+IF(COUNTIF(课表!$H$188:$H$343,B132)&gt;=2,1,COUNTIF(课表!$H$188:$H$343,B132))+IF(COUNTIF(课表!$I$187:$I$343,B132)&gt;=2,1,COUNTIF(课表!$I$187:$I$343,B132))+IF(COUNTIF(课表!$J$187:$J$343,B132)&gt;=2,1,COUNTIF(课表!$J$187:$J$343,B132)))*2</f>
        <v>0</v>
      </c>
      <c r="I132" s="32">
        <f>(IF(COUNTIF(课表!$K$187:$K$343,B132)&gt;=2,1,COUNTIF(课表!$K$187:$K$343,B132))+IF(COUNTIF(课表!$L$187:$L$343,B132)&gt;=2,1,COUNTIF(课表!$L$187:$L$343,B132))+IF(COUNTIF(课表!$M$187:$M$343,B132)&gt;=2,1,COUNTIF(课表!$M$187:$M$343,B132))+IF(COUNTIF(课表!$N$187:$N$343,B132)&gt;=2,1,COUNTIF(课表!$N$187:$N$343,B132)))*2</f>
        <v>4</v>
      </c>
      <c r="J132" s="32">
        <f>(IF(COUNTIF(课表!$O$187:$O$343,B132)&gt;=2,1,COUNTIF(课表!$O$187:$O$343,B132))+IF(COUNTIF(课表!$P$187:$P$343,B132)&gt;=2,1,COUNTIF(课表!$P$187:$P$343,B132))+IF(COUNTIF(课表!$Q$187:$Q$343,B132)&gt;=2,1,COUNTIF(课表!$Q$187:$Q$343,B132))+IF(COUNTIF(课表!$R$187:$R$343,B132)&gt;=2,1,COUNTIF(课表!$R$187:$R$343,B132)))*2</f>
        <v>2</v>
      </c>
      <c r="K132" s="32">
        <f>(IF(COUNTIF(课表!$S$187:$S$343,B132)&gt;=2,1,COUNTIF(课表!$S$187:$S$343,B132))+IF(COUNTIF(课表!$T$187:$T$343,B132)&gt;=2,1,COUNTIF(课表!$T$187:$T$343,B132)))*2+(IF(COUNTIF(课表!$U$187:$U$343,B132)&gt;=2,1,COUNTIF(课表!$U$187:$U$343,B132))+IF(COUNTIF(课表!$V$187:$V$343,B132)&gt;=2,1,COUNTIF(课表!$V$187:$V$343,B132)))*2</f>
        <v>0</v>
      </c>
      <c r="L132" s="32">
        <f>(IF(COUNTIF(课表!$W$187:$W$343,B132)&gt;=2,1,COUNTIF(课表!$W$187:$W$343,B132))+IF(COUNTIF(课表!$X$187:$X$343,B132)&gt;=2,1,COUNTIF(课表!$X$187:$X$343,B132))+IF(COUNTIF(课表!$Y$187:$Y$343,B132)&gt;=2,1,COUNTIF(课表!$Y$187:$Y$343,B132))+IF(COUNTIF(课表!$Z$187:$Z$343,B132)&gt;=2,1,COUNTIF(课表!$Z$187:$Z$343,B132)))*2</f>
        <v>0</v>
      </c>
      <c r="M132" s="32">
        <f>(IF(COUNTIF(课表!$AA$187:$AA$343,B132)&gt;=2,1,COUNTIF(课表!$AA$187:$AA$343,B132))+IF(COUNTIF(课表!$AB$187:$AB$343,B132)&gt;=2,1,COUNTIF(课表!$AB$187:$AB$343,B132))+IF(COUNTIF(课表!$AC$187:$AC$343,B132)&gt;=2,1,COUNTIF(课表!$AC$187:$AC$343,B132))+IF(COUNTIF(课表!$AD$187:$AD$343,B132)&gt;=2,1,COUNTIF(课表!$AD$187:$AD$343,B132)))*2</f>
        <v>0</v>
      </c>
      <c r="N132" s="32">
        <f t="shared" si="8"/>
        <v>10</v>
      </c>
    </row>
    <row r="133" ht="20.1" hidden="1" customHeight="1" spans="1:14">
      <c r="A133" s="32" t="str">
        <f>VLOOKUP(B133,教师基础数据!$B$1:$H$502,7,FALSE)</f>
        <v>0000027</v>
      </c>
      <c r="B133" s="33" t="s">
        <v>1462</v>
      </c>
      <c r="C133" s="32" t="str">
        <f>VLOOKUP(B133,教师基础数据!$B$1:$G4677,3,FALSE)</f>
        <v>思政部</v>
      </c>
      <c r="D133" s="32" t="str">
        <f>VLOOKUP(B133,教师基础数据!$B$1:$G829,4,FALSE)</f>
        <v>兼职</v>
      </c>
      <c r="E133" s="32" t="str">
        <f>VLOOKUP(B133,教师基础数据!$B$1:$G4862,5,FALSE)</f>
        <v>大学生思想政治理论课教研室</v>
      </c>
      <c r="F133" s="32">
        <f t="shared" si="7"/>
        <v>3</v>
      </c>
      <c r="G133" s="32">
        <f>(IF(COUNTIF(课表!$C$187:$C$343,B133)&gt;=2,1,COUNTIF(课表!$C$187:$C$343,B133))+IF(COUNTIF(课表!$D$187:$D$343,B133)&gt;=2,1,COUNTIF(课表!D$187:$D$343,B133))+IF(COUNTIF(课表!$E$121:$E$343,B133)&gt;=2,1,COUNTIF(课表!$E$121:$E$343,B133))+IF(COUNTIF(课表!$F$187:$F$343,B133)&gt;=2,1,COUNTIF(课表!$F$187:$F$343,B133)))*2</f>
        <v>4</v>
      </c>
      <c r="H133" s="32">
        <f>(IF(COUNTIF(课表!$G$188:$G$343,B133)&gt;=2,1,COUNTIF(课表!$G$188:$G$343,B133))+IF(COUNTIF(课表!$H$188:$H$343,B133)&gt;=2,1,COUNTIF(课表!$H$188:$H$343,B133))+IF(COUNTIF(课表!$I$187:$I$343,B133)&gt;=2,1,COUNTIF(课表!$I$187:$I$343,B133))+IF(COUNTIF(课表!$J$187:$J$343,B133)&gt;=2,1,COUNTIF(课表!$J$187:$J$343,B133)))*2</f>
        <v>0</v>
      </c>
      <c r="I133" s="32">
        <f>(IF(COUNTIF(课表!$K$187:$K$343,B133)&gt;=2,1,COUNTIF(课表!$K$187:$K$343,B133))+IF(COUNTIF(课表!$L$187:$L$343,B133)&gt;=2,1,COUNTIF(课表!$L$187:$L$343,B133))+IF(COUNTIF(课表!$M$187:$M$343,B133)&gt;=2,1,COUNTIF(课表!$M$187:$M$343,B133))+IF(COUNTIF(课表!$N$187:$N$343,B133)&gt;=2,1,COUNTIF(课表!$N$187:$N$343,B133)))*2</f>
        <v>4</v>
      </c>
      <c r="J133" s="32">
        <f>(IF(COUNTIF(课表!$O$187:$O$343,B133)&gt;=2,1,COUNTIF(课表!$O$187:$O$343,B133))+IF(COUNTIF(课表!$P$187:$P$343,B133)&gt;=2,1,COUNTIF(课表!$P$187:$P$343,B133))+IF(COUNTIF(课表!$Q$187:$Q$343,B133)&gt;=2,1,COUNTIF(课表!$Q$187:$Q$343,B133))+IF(COUNTIF(课表!$R$187:$R$343,B133)&gt;=2,1,COUNTIF(课表!$R$187:$R$343,B133)))*2</f>
        <v>2</v>
      </c>
      <c r="K133" s="32">
        <f>(IF(COUNTIF(课表!$S$187:$S$343,B133)&gt;=2,1,COUNTIF(课表!$S$187:$S$343,B133))+IF(COUNTIF(课表!$T$187:$T$343,B133)&gt;=2,1,COUNTIF(课表!$T$187:$T$343,B133)))*2+(IF(COUNTIF(课表!$U$187:$U$343,B133)&gt;=2,1,COUNTIF(课表!$U$187:$U$343,B133))+IF(COUNTIF(课表!$V$187:$V$343,B133)&gt;=2,1,COUNTIF(课表!$V$187:$V$343,B133)))*2</f>
        <v>0</v>
      </c>
      <c r="L133" s="32">
        <f>(IF(COUNTIF(课表!$W$187:$W$343,B133)&gt;=2,1,COUNTIF(课表!$W$187:$W$343,B133))+IF(COUNTIF(课表!$X$187:$X$343,B133)&gt;=2,1,COUNTIF(课表!$X$187:$X$343,B133))+IF(COUNTIF(课表!$Y$187:$Y$343,B133)&gt;=2,1,COUNTIF(课表!$Y$187:$Y$343,B133))+IF(COUNTIF(课表!$Z$187:$Z$343,B133)&gt;=2,1,COUNTIF(课表!$Z$187:$Z$343,B133)))*2</f>
        <v>0</v>
      </c>
      <c r="M133" s="32">
        <f>(IF(COUNTIF(课表!$AA$187:$AA$343,B133)&gt;=2,1,COUNTIF(课表!$AA$187:$AA$343,B133))+IF(COUNTIF(课表!$AB$187:$AB$343,B133)&gt;=2,1,COUNTIF(课表!$AB$187:$AB$343,B133))+IF(COUNTIF(课表!$AC$187:$AC$343,B133)&gt;=2,1,COUNTIF(课表!$AC$187:$AC$343,B133))+IF(COUNTIF(课表!$AD$187:$AD$343,B133)&gt;=2,1,COUNTIF(课表!$AD$187:$AD$343,B133)))*2</f>
        <v>0</v>
      </c>
      <c r="N133" s="32">
        <f t="shared" si="8"/>
        <v>10</v>
      </c>
    </row>
    <row r="134" ht="20.1" hidden="1" customHeight="1" spans="1:14">
      <c r="A134" s="32" t="str">
        <f>VLOOKUP(B134,教师基础数据!$B$1:$H$502,7,FALSE)</f>
        <v>2020050</v>
      </c>
      <c r="B134" s="33" t="s">
        <v>1458</v>
      </c>
      <c r="C134" s="32" t="str">
        <f>VLOOKUP(B134,教师基础数据!$B$1:$G4678,3,FALSE)</f>
        <v>思政部</v>
      </c>
      <c r="D134" s="32" t="str">
        <f>VLOOKUP(B134,教师基础数据!$B$1:$G830,4,FALSE)</f>
        <v>专职</v>
      </c>
      <c r="E134" s="32" t="str">
        <f>VLOOKUP(B134,教师基础数据!$B$1:$G4863,5,FALSE)</f>
        <v>大学生思想政治理论课教研室</v>
      </c>
      <c r="F134" s="32">
        <f t="shared" si="7"/>
        <v>3</v>
      </c>
      <c r="G134" s="32">
        <f>(IF(COUNTIF(课表!$C$187:$C$343,B134)&gt;=2,1,COUNTIF(课表!$C$187:$C$343,B134))+IF(COUNTIF(课表!$D$187:$D$343,B134)&gt;=2,1,COUNTIF(课表!D$187:$D$343,B134))+IF(COUNTIF(课表!$E$121:$E$343,B134)&gt;=2,1,COUNTIF(课表!$E$121:$E$343,B134))+IF(COUNTIF(课表!$F$187:$F$343,B134)&gt;=2,1,COUNTIF(课表!$F$187:$F$343,B134)))*2</f>
        <v>0</v>
      </c>
      <c r="H134" s="32">
        <f>(IF(COUNTIF(课表!$G$188:$G$343,B134)&gt;=2,1,COUNTIF(课表!$G$188:$G$343,B134))+IF(COUNTIF(课表!$H$188:$H$343,B134)&gt;=2,1,COUNTIF(课表!$H$188:$H$343,B134))+IF(COUNTIF(课表!$I$187:$I$343,B134)&gt;=2,1,COUNTIF(课表!$I$187:$I$343,B134))+IF(COUNTIF(课表!$J$187:$J$343,B134)&gt;=2,1,COUNTIF(课表!$J$187:$J$343,B134)))*2</f>
        <v>0</v>
      </c>
      <c r="I134" s="32">
        <f>(IF(COUNTIF(课表!$K$187:$K$343,B134)&gt;=2,1,COUNTIF(课表!$K$187:$K$343,B134))+IF(COUNTIF(课表!$L$187:$L$343,B134)&gt;=2,1,COUNTIF(课表!$L$187:$L$343,B134))+IF(COUNTIF(课表!$M$187:$M$343,B134)&gt;=2,1,COUNTIF(课表!$M$187:$M$343,B134))+IF(COUNTIF(课表!$N$187:$N$343,B134)&gt;=2,1,COUNTIF(课表!$N$187:$N$343,B134)))*2</f>
        <v>0</v>
      </c>
      <c r="J134" s="32">
        <f>(IF(COUNTIF(课表!$O$187:$O$343,B134)&gt;=2,1,COUNTIF(课表!$O$187:$O$343,B134))+IF(COUNTIF(课表!$P$187:$P$343,B134)&gt;=2,1,COUNTIF(课表!$P$187:$P$343,B134))+IF(COUNTIF(课表!$Q$187:$Q$343,B134)&gt;=2,1,COUNTIF(课表!$Q$187:$Q$343,B134))+IF(COUNTIF(课表!$R$187:$R$343,B134)&gt;=2,1,COUNTIF(课表!$R$187:$R$343,B134)))*2</f>
        <v>2</v>
      </c>
      <c r="K134" s="32">
        <f>(IF(COUNTIF(课表!$S$187:$S$343,B134)&gt;=2,1,COUNTIF(课表!$S$187:$S$343,B134))+IF(COUNTIF(课表!$T$187:$T$343,B134)&gt;=2,1,COUNTIF(课表!$T$187:$T$343,B134)))*2+(IF(COUNTIF(课表!$U$187:$U$343,B134)&gt;=2,1,COUNTIF(课表!$U$187:$U$343,B134))+IF(COUNTIF(课表!$V$187:$V$343,B134)&gt;=2,1,COUNTIF(课表!$V$187:$V$343,B134)))*2</f>
        <v>0</v>
      </c>
      <c r="L134" s="32">
        <f>(IF(COUNTIF(课表!$W$187:$W$343,B134)&gt;=2,1,COUNTIF(课表!$W$187:$W$343,B134))+IF(COUNTIF(课表!$X$187:$X$343,B134)&gt;=2,1,COUNTIF(课表!$X$187:$X$343,B134))+IF(COUNTIF(课表!$Y$187:$Y$343,B134)&gt;=2,1,COUNTIF(课表!$Y$187:$Y$343,B134))+IF(COUNTIF(课表!$Z$187:$Z$343,B134)&gt;=2,1,COUNTIF(课表!$Z$187:$Z$343,B134)))*2</f>
        <v>4</v>
      </c>
      <c r="M134" s="32">
        <f>(IF(COUNTIF(课表!$AA$187:$AA$343,B134)&gt;=2,1,COUNTIF(课表!$AA$187:$AA$343,B134))+IF(COUNTIF(课表!$AB$187:$AB$343,B134)&gt;=2,1,COUNTIF(课表!$AB$187:$AB$343,B134))+IF(COUNTIF(课表!$AC$187:$AC$343,B134)&gt;=2,1,COUNTIF(课表!$AC$187:$AC$343,B134))+IF(COUNTIF(课表!$AD$187:$AD$343,B134)&gt;=2,1,COUNTIF(课表!$AD$187:$AD$343,B134)))*2</f>
        <v>4</v>
      </c>
      <c r="N134" s="32">
        <f t="shared" si="8"/>
        <v>10</v>
      </c>
    </row>
    <row r="135" ht="20.1" hidden="1" customHeight="1" spans="1:14">
      <c r="A135" s="32" t="str">
        <f>VLOOKUP(B135,教师基础数据!$B$1:$H$502,7,FALSE)</f>
        <v>0000226</v>
      </c>
      <c r="B135" s="33" t="s">
        <v>1466</v>
      </c>
      <c r="C135" s="32" t="str">
        <f>VLOOKUP(B135,教师基础数据!$B$1:$G4679,3,FALSE)</f>
        <v>思政部</v>
      </c>
      <c r="D135" s="32" t="str">
        <f>VLOOKUP(B135,教师基础数据!$B$1:$G831,4,FALSE)</f>
        <v>兼职</v>
      </c>
      <c r="E135" s="32" t="str">
        <f>VLOOKUP(B135,教师基础数据!$B$1:$G4864,5,FALSE)</f>
        <v>大学生心理健康与就业创业教研室</v>
      </c>
      <c r="F135" s="32">
        <f t="shared" si="7"/>
        <v>3</v>
      </c>
      <c r="G135" s="32">
        <f>(IF(COUNTIF(课表!$C$187:$C$343,B135)&gt;=2,1,COUNTIF(课表!$C$187:$C$343,B135))+IF(COUNTIF(课表!$D$187:$D$343,B135)&gt;=2,1,COUNTIF(课表!D$187:$D$343,B135))+IF(COUNTIF(课表!$E$121:$E$343,B135)&gt;=2,1,COUNTIF(课表!$E$121:$E$343,B135))+IF(COUNTIF(课表!$F$187:$F$343,B135)&gt;=2,1,COUNTIF(课表!$F$187:$F$343,B135)))*2</f>
        <v>0</v>
      </c>
      <c r="H135" s="32">
        <f>(IF(COUNTIF(课表!$G$188:$G$343,B135)&gt;=2,1,COUNTIF(课表!$G$188:$G$343,B135))+IF(COUNTIF(课表!$H$188:$H$343,B135)&gt;=2,1,COUNTIF(课表!$H$188:$H$343,B135))+IF(COUNTIF(课表!$I$187:$I$343,B135)&gt;=2,1,COUNTIF(课表!$I$187:$I$343,B135))+IF(COUNTIF(课表!$J$187:$J$343,B135)&gt;=2,1,COUNTIF(课表!$J$187:$J$343,B135)))*2</f>
        <v>4</v>
      </c>
      <c r="I135" s="32">
        <f>(IF(COUNTIF(课表!$K$187:$K$343,B135)&gt;=2,1,COUNTIF(课表!$K$187:$K$343,B135))+IF(COUNTIF(课表!$L$187:$L$343,B135)&gt;=2,1,COUNTIF(课表!$L$187:$L$343,B135))+IF(COUNTIF(课表!$M$187:$M$343,B135)&gt;=2,1,COUNTIF(课表!$M$187:$M$343,B135))+IF(COUNTIF(课表!$N$187:$N$343,B135)&gt;=2,1,COUNTIF(课表!$N$187:$N$343,B135)))*2</f>
        <v>4</v>
      </c>
      <c r="J135" s="32">
        <f>(IF(COUNTIF(课表!$O$187:$O$343,B135)&gt;=2,1,COUNTIF(课表!$O$187:$O$343,B135))+IF(COUNTIF(课表!$P$187:$P$343,B135)&gt;=2,1,COUNTIF(课表!$P$187:$P$343,B135))+IF(COUNTIF(课表!$Q$187:$Q$343,B135)&gt;=2,1,COUNTIF(课表!$Q$187:$Q$343,B135))+IF(COUNTIF(课表!$R$187:$R$343,B135)&gt;=2,1,COUNTIF(课表!$R$187:$R$343,B135)))*2</f>
        <v>2</v>
      </c>
      <c r="K135" s="32">
        <f>(IF(COUNTIF(课表!$S$187:$S$343,B135)&gt;=2,1,COUNTIF(课表!$S$187:$S$343,B135))+IF(COUNTIF(课表!$T$187:$T$343,B135)&gt;=2,1,COUNTIF(课表!$T$187:$T$343,B135)))*2+(IF(COUNTIF(课表!$U$187:$U$343,B135)&gt;=2,1,COUNTIF(课表!$U$187:$U$343,B135))+IF(COUNTIF(课表!$V$187:$V$343,B135)&gt;=2,1,COUNTIF(课表!$V$187:$V$343,B135)))*2</f>
        <v>0</v>
      </c>
      <c r="L135" s="32">
        <f>(IF(COUNTIF(课表!$W$187:$W$343,B135)&gt;=2,1,COUNTIF(课表!$W$187:$W$343,B135))+IF(COUNTIF(课表!$X$187:$X$343,B135)&gt;=2,1,COUNTIF(课表!$X$187:$X$343,B135))+IF(COUNTIF(课表!$Y$187:$Y$343,B135)&gt;=2,1,COUNTIF(课表!$Y$187:$Y$343,B135))+IF(COUNTIF(课表!$Z$187:$Z$343,B135)&gt;=2,1,COUNTIF(课表!$Z$187:$Z$343,B135)))*2</f>
        <v>0</v>
      </c>
      <c r="M135" s="32">
        <f>(IF(COUNTIF(课表!$AA$187:$AA$343,B135)&gt;=2,1,COUNTIF(课表!$AA$187:$AA$343,B135))+IF(COUNTIF(课表!$AB$187:$AB$343,B135)&gt;=2,1,COUNTIF(课表!$AB$187:$AB$343,B135))+IF(COUNTIF(课表!$AC$187:$AC$343,B135)&gt;=2,1,COUNTIF(课表!$AC$187:$AC$343,B135))+IF(COUNTIF(课表!$AD$187:$AD$343,B135)&gt;=2,1,COUNTIF(课表!$AD$187:$AD$343,B135)))*2</f>
        <v>0</v>
      </c>
      <c r="N135" s="32">
        <f t="shared" si="8"/>
        <v>10</v>
      </c>
    </row>
    <row r="136" ht="20.1" hidden="1" customHeight="1" spans="1:14">
      <c r="A136" s="32" t="str">
        <f>VLOOKUP(B136,教师基础数据!$B$1:$H$502,7,FALSE)</f>
        <v>2015019</v>
      </c>
      <c r="B136" s="33" t="s">
        <v>1225</v>
      </c>
      <c r="C136" s="32" t="str">
        <f>VLOOKUP(B136,教师基础数据!$B$1:$G4680,3,FALSE)</f>
        <v>建筑系</v>
      </c>
      <c r="D136" s="32" t="str">
        <f>VLOOKUP(B136,教师基础数据!$B$1:$G832,4,FALSE)</f>
        <v>专职</v>
      </c>
      <c r="E136" s="32" t="str">
        <f>VLOOKUP(B136,教师基础数据!$B$1:$G4865,5,FALSE)</f>
        <v>工程造价教研室</v>
      </c>
      <c r="F136" s="32">
        <f t="shared" si="7"/>
        <v>3</v>
      </c>
      <c r="G136" s="32">
        <f>(IF(COUNTIF(课表!$C$187:$C$343,B136)&gt;=2,1,COUNTIF(课表!$C$187:$C$343,B136))+IF(COUNTIF(课表!$D$187:$D$343,B136)&gt;=2,1,COUNTIF(课表!D$187:$D$343,B136))+IF(COUNTIF(课表!$E$121:$E$343,B136)&gt;=2,1,COUNTIF(课表!$E$121:$E$343,B136))+IF(COUNTIF(课表!$F$187:$F$343,B136)&gt;=2,1,COUNTIF(课表!$F$187:$F$343,B136)))*2</f>
        <v>4</v>
      </c>
      <c r="H136" s="32">
        <f>(IF(COUNTIF(课表!$G$188:$G$343,B136)&gt;=2,1,COUNTIF(课表!$G$188:$G$343,B136))+IF(COUNTIF(课表!$H$188:$H$343,B136)&gt;=2,1,COUNTIF(课表!$H$188:$H$343,B136))+IF(COUNTIF(课表!$I$187:$I$343,B136)&gt;=2,1,COUNTIF(课表!$I$187:$I$343,B136))+IF(COUNTIF(课表!$J$187:$J$343,B136)&gt;=2,1,COUNTIF(课表!$J$187:$J$343,B136)))*2</f>
        <v>4</v>
      </c>
      <c r="I136" s="32">
        <f>(IF(COUNTIF(课表!$K$187:$K$343,B136)&gt;=2,1,COUNTIF(课表!$K$187:$K$343,B136))+IF(COUNTIF(课表!$L$187:$L$343,B136)&gt;=2,1,COUNTIF(课表!$L$187:$L$343,B136))+IF(COUNTIF(课表!$M$187:$M$343,B136)&gt;=2,1,COUNTIF(课表!$M$187:$M$343,B136))+IF(COUNTIF(课表!$N$187:$N$343,B136)&gt;=2,1,COUNTIF(课表!$N$187:$N$343,B136)))*2</f>
        <v>0</v>
      </c>
      <c r="J136" s="32">
        <f>(IF(COUNTIF(课表!$O$187:$O$343,B136)&gt;=2,1,COUNTIF(课表!$O$187:$O$343,B136))+IF(COUNTIF(课表!$P$187:$P$343,B136)&gt;=2,1,COUNTIF(课表!$P$187:$P$343,B136))+IF(COUNTIF(课表!$Q$187:$Q$343,B136)&gt;=2,1,COUNTIF(课表!$Q$187:$Q$343,B136))+IF(COUNTIF(课表!$R$187:$R$343,B136)&gt;=2,1,COUNTIF(课表!$R$187:$R$343,B136)))*2</f>
        <v>2</v>
      </c>
      <c r="K136" s="32">
        <f>(IF(COUNTIF(课表!$S$187:$S$343,B136)&gt;=2,1,COUNTIF(课表!$S$187:$S$343,B136))+IF(COUNTIF(课表!$T$187:$T$343,B136)&gt;=2,1,COUNTIF(课表!$T$187:$T$343,B136)))*2+(IF(COUNTIF(课表!$U$187:$U$343,B136)&gt;=2,1,COUNTIF(课表!$U$187:$U$343,B136))+IF(COUNTIF(课表!$V$187:$V$343,B136)&gt;=2,1,COUNTIF(课表!$V$187:$V$343,B136)))*2</f>
        <v>0</v>
      </c>
      <c r="L136" s="32">
        <f>(IF(COUNTIF(课表!$W$187:$W$343,B136)&gt;=2,1,COUNTIF(课表!$W$187:$W$343,B136))+IF(COUNTIF(课表!$X$187:$X$343,B136)&gt;=2,1,COUNTIF(课表!$X$187:$X$343,B136))+IF(COUNTIF(课表!$Y$187:$Y$343,B136)&gt;=2,1,COUNTIF(课表!$Y$187:$Y$343,B136))+IF(COUNTIF(课表!$Z$187:$Z$343,B136)&gt;=2,1,COUNTIF(课表!$Z$187:$Z$343,B136)))*2</f>
        <v>0</v>
      </c>
      <c r="M136" s="32">
        <f>(IF(COUNTIF(课表!$AA$187:$AA$343,B136)&gt;=2,1,COUNTIF(课表!$AA$187:$AA$343,B136))+IF(COUNTIF(课表!$AB$187:$AB$343,B136)&gt;=2,1,COUNTIF(课表!$AB$187:$AB$343,B136))+IF(COUNTIF(课表!$AC$187:$AC$343,B136)&gt;=2,1,COUNTIF(课表!$AC$187:$AC$343,B136))+IF(COUNTIF(课表!$AD$187:$AD$343,B136)&gt;=2,1,COUNTIF(课表!$AD$187:$AD$343,B136)))*2</f>
        <v>0</v>
      </c>
      <c r="N136" s="32">
        <f t="shared" si="8"/>
        <v>10</v>
      </c>
    </row>
    <row r="137" ht="20.1" hidden="1" customHeight="1" spans="1:14">
      <c r="A137" s="32" t="str">
        <f>VLOOKUP(B137,教师基础数据!$B$1:$H$502,7,FALSE)</f>
        <v>0000333</v>
      </c>
      <c r="B137" s="33" t="s">
        <v>1279</v>
      </c>
      <c r="C137" s="32" t="str">
        <f>VLOOKUP(B137,教师基础数据!$B$1:$G4681,3,FALSE)</f>
        <v>建筑系</v>
      </c>
      <c r="D137" s="32" t="str">
        <f>VLOOKUP(B137,教师基础数据!$B$1:$G833,4,FALSE)</f>
        <v>专职</v>
      </c>
      <c r="E137" s="32" t="str">
        <f>VLOOKUP(B137,教师基础数据!$B$1:$G4866,5,FALSE)</f>
        <v>建筑工程技术教研室</v>
      </c>
      <c r="F137" s="32">
        <f t="shared" si="7"/>
        <v>2</v>
      </c>
      <c r="G137" s="32">
        <f>(IF(COUNTIF(课表!$C$187:$C$343,B137)&gt;=2,1,COUNTIF(课表!$C$187:$C$343,B137))+IF(COUNTIF(课表!$D$187:$D$343,B137)&gt;=2,1,COUNTIF(课表!D$187:$D$343,B137))+IF(COUNTIF(课表!$E$121:$E$343,B137)&gt;=2,1,COUNTIF(课表!$E$121:$E$343,B137))+IF(COUNTIF(课表!$F$187:$F$343,B137)&gt;=2,1,COUNTIF(课表!$F$187:$F$343,B137)))*2</f>
        <v>4</v>
      </c>
      <c r="H137" s="32">
        <f>(IF(COUNTIF(课表!$G$188:$G$343,B137)&gt;=2,1,COUNTIF(课表!$G$188:$G$343,B137))+IF(COUNTIF(课表!$H$188:$H$343,B137)&gt;=2,1,COUNTIF(课表!$H$188:$H$343,B137))+IF(COUNTIF(课表!$I$187:$I$343,B137)&gt;=2,1,COUNTIF(课表!$I$187:$I$343,B137))+IF(COUNTIF(课表!$J$187:$J$343,B137)&gt;=2,1,COUNTIF(课表!$J$187:$J$343,B137)))*2</f>
        <v>0</v>
      </c>
      <c r="I137" s="32">
        <f>(IF(COUNTIF(课表!$K$187:$K$343,B137)&gt;=2,1,COUNTIF(课表!$K$187:$K$343,B137))+IF(COUNTIF(课表!$L$187:$L$343,B137)&gt;=2,1,COUNTIF(课表!$L$187:$L$343,B137))+IF(COUNTIF(课表!$M$187:$M$343,B137)&gt;=2,1,COUNTIF(课表!$M$187:$M$343,B137))+IF(COUNTIF(课表!$N$187:$N$343,B137)&gt;=2,1,COUNTIF(课表!$N$187:$N$343,B137)))*2</f>
        <v>6</v>
      </c>
      <c r="J137" s="32">
        <f>(IF(COUNTIF(课表!$O$187:$O$343,B137)&gt;=2,1,COUNTIF(课表!$O$187:$O$343,B137))+IF(COUNTIF(课表!$P$187:$P$343,B137)&gt;=2,1,COUNTIF(课表!$P$187:$P$343,B137))+IF(COUNTIF(课表!$Q$187:$Q$343,B137)&gt;=2,1,COUNTIF(课表!$Q$187:$Q$343,B137))+IF(COUNTIF(课表!$R$187:$R$343,B137)&gt;=2,1,COUNTIF(课表!$R$187:$R$343,B137)))*2</f>
        <v>0</v>
      </c>
      <c r="K137" s="32">
        <f>(IF(COUNTIF(课表!$S$187:$S$343,B137)&gt;=2,1,COUNTIF(课表!$S$187:$S$343,B137))+IF(COUNTIF(课表!$T$187:$T$343,B137)&gt;=2,1,COUNTIF(课表!$T$187:$T$343,B137)))*2+(IF(COUNTIF(课表!$U$187:$U$343,B137)&gt;=2,1,COUNTIF(课表!$U$187:$U$343,B137))+IF(COUNTIF(课表!$V$187:$V$343,B137)&gt;=2,1,COUNTIF(课表!$V$187:$V$343,B137)))*2</f>
        <v>0</v>
      </c>
      <c r="L137" s="32">
        <f>(IF(COUNTIF(课表!$W$187:$W$343,B137)&gt;=2,1,COUNTIF(课表!$W$187:$W$343,B137))+IF(COUNTIF(课表!$X$187:$X$343,B137)&gt;=2,1,COUNTIF(课表!$X$187:$X$343,B137))+IF(COUNTIF(课表!$Y$187:$Y$343,B137)&gt;=2,1,COUNTIF(课表!$Y$187:$Y$343,B137))+IF(COUNTIF(课表!$Z$187:$Z$343,B137)&gt;=2,1,COUNTIF(课表!$Z$187:$Z$343,B137)))*2</f>
        <v>0</v>
      </c>
      <c r="M137" s="32">
        <f>(IF(COUNTIF(课表!$AA$187:$AA$343,B137)&gt;=2,1,COUNTIF(课表!$AA$187:$AA$343,B137))+IF(COUNTIF(课表!$AB$187:$AB$343,B137)&gt;=2,1,COUNTIF(课表!$AB$187:$AB$343,B137))+IF(COUNTIF(课表!$AC$187:$AC$343,B137)&gt;=2,1,COUNTIF(课表!$AC$187:$AC$343,B137))+IF(COUNTIF(课表!$AD$187:$AD$343,B137)&gt;=2,1,COUNTIF(课表!$AD$187:$AD$343,B137)))*2</f>
        <v>0</v>
      </c>
      <c r="N137" s="32">
        <f t="shared" si="8"/>
        <v>10</v>
      </c>
    </row>
    <row r="138" ht="20.1" hidden="1" customHeight="1" spans="1:14">
      <c r="A138" s="32" t="str">
        <f>VLOOKUP(B138,教师基础数据!$B$1:$H$502,7,FALSE)</f>
        <v>0000183</v>
      </c>
      <c r="B138" s="33" t="s">
        <v>1294</v>
      </c>
      <c r="C138" s="32" t="str">
        <f>VLOOKUP(B138,教师基础数据!$B$1:$G4682,3,FALSE)</f>
        <v>建筑系</v>
      </c>
      <c r="D138" s="32" t="str">
        <f>VLOOKUP(B138,教师基础数据!$B$1:$G834,4,FALSE)</f>
        <v>专职</v>
      </c>
      <c r="E138" s="32" t="str">
        <f>VLOOKUP(B138,教师基础数据!$B$1:$G4867,5,FALSE)</f>
        <v>工程造价教研室</v>
      </c>
      <c r="F138" s="32">
        <f t="shared" si="7"/>
        <v>3</v>
      </c>
      <c r="G138" s="32">
        <f>(IF(COUNTIF(课表!$C$187:$C$343,B138)&gt;=2,1,COUNTIF(课表!$C$187:$C$343,B138))+IF(COUNTIF(课表!$D$187:$D$343,B138)&gt;=2,1,COUNTIF(课表!D$187:$D$343,B138))+IF(COUNTIF(课表!$E$121:$E$343,B138)&gt;=2,1,COUNTIF(课表!$E$121:$E$343,B138))+IF(COUNTIF(课表!$F$187:$F$343,B138)&gt;=2,1,COUNTIF(课表!$F$187:$F$343,B138)))*2</f>
        <v>4</v>
      </c>
      <c r="H138" s="32">
        <f>(IF(COUNTIF(课表!$G$188:$G$343,B138)&gt;=2,1,COUNTIF(课表!$G$188:$G$343,B138))+IF(COUNTIF(课表!$H$188:$H$343,B138)&gt;=2,1,COUNTIF(课表!$H$188:$H$343,B138))+IF(COUNTIF(课表!$I$187:$I$343,B138)&gt;=2,1,COUNTIF(课表!$I$187:$I$343,B138))+IF(COUNTIF(课表!$J$187:$J$343,B138)&gt;=2,1,COUNTIF(课表!$J$187:$J$343,B138)))*2</f>
        <v>2</v>
      </c>
      <c r="I138" s="32">
        <f>(IF(COUNTIF(课表!$K$187:$K$343,B138)&gt;=2,1,COUNTIF(课表!$K$187:$K$343,B138))+IF(COUNTIF(课表!$L$187:$L$343,B138)&gt;=2,1,COUNTIF(课表!$L$187:$L$343,B138))+IF(COUNTIF(课表!$M$187:$M$343,B138)&gt;=2,1,COUNTIF(课表!$M$187:$M$343,B138))+IF(COUNTIF(课表!$N$187:$N$343,B138)&gt;=2,1,COUNTIF(课表!$N$187:$N$343,B138)))*2</f>
        <v>0</v>
      </c>
      <c r="J138" s="32">
        <f>(IF(COUNTIF(课表!$O$187:$O$343,B138)&gt;=2,1,COUNTIF(课表!$O$187:$O$343,B138))+IF(COUNTIF(课表!$P$187:$P$343,B138)&gt;=2,1,COUNTIF(课表!$P$187:$P$343,B138))+IF(COUNTIF(课表!$Q$187:$Q$343,B138)&gt;=2,1,COUNTIF(课表!$Q$187:$Q$343,B138))+IF(COUNTIF(课表!$R$187:$R$343,B138)&gt;=2,1,COUNTIF(课表!$R$187:$R$343,B138)))*2</f>
        <v>4</v>
      </c>
      <c r="K138" s="32">
        <f>(IF(COUNTIF(课表!$S$187:$S$343,B138)&gt;=2,1,COUNTIF(课表!$S$187:$S$343,B138))+IF(COUNTIF(课表!$T$187:$T$343,B138)&gt;=2,1,COUNTIF(课表!$T$187:$T$343,B138)))*2+(IF(COUNTIF(课表!$U$187:$U$343,B138)&gt;=2,1,COUNTIF(课表!$U$187:$U$343,B138))+IF(COUNTIF(课表!$V$187:$V$343,B138)&gt;=2,1,COUNTIF(课表!$V$187:$V$343,B138)))*2</f>
        <v>0</v>
      </c>
      <c r="L138" s="32">
        <f>(IF(COUNTIF(课表!$W$187:$W$343,B138)&gt;=2,1,COUNTIF(课表!$W$187:$W$343,B138))+IF(COUNTIF(课表!$X$187:$X$343,B138)&gt;=2,1,COUNTIF(课表!$X$187:$X$343,B138))+IF(COUNTIF(课表!$Y$187:$Y$343,B138)&gt;=2,1,COUNTIF(课表!$Y$187:$Y$343,B138))+IF(COUNTIF(课表!$Z$187:$Z$343,B138)&gt;=2,1,COUNTIF(课表!$Z$187:$Z$343,B138)))*2</f>
        <v>0</v>
      </c>
      <c r="M138" s="32">
        <f>(IF(COUNTIF(课表!$AA$187:$AA$343,B138)&gt;=2,1,COUNTIF(课表!$AA$187:$AA$343,B138))+IF(COUNTIF(课表!$AB$187:$AB$343,B138)&gt;=2,1,COUNTIF(课表!$AB$187:$AB$343,B138))+IF(COUNTIF(课表!$AC$187:$AC$343,B138)&gt;=2,1,COUNTIF(课表!$AC$187:$AC$343,B138))+IF(COUNTIF(课表!$AD$187:$AD$343,B138)&gt;=2,1,COUNTIF(课表!$AD$187:$AD$343,B138)))*2</f>
        <v>0</v>
      </c>
      <c r="N138" s="32">
        <f t="shared" si="8"/>
        <v>10</v>
      </c>
    </row>
    <row r="139" ht="20.1" hidden="1" customHeight="1" spans="1:14">
      <c r="A139" s="32" t="str">
        <f>VLOOKUP(B139,教师基础数据!$B$1:$H$502,7,FALSE)</f>
        <v>0000326</v>
      </c>
      <c r="B139" s="33" t="s">
        <v>1282</v>
      </c>
      <c r="C139" s="32" t="str">
        <f>VLOOKUP(B139,教师基础数据!$B$1:$G4683,3,FALSE)</f>
        <v>建筑系</v>
      </c>
      <c r="D139" s="32" t="str">
        <f>VLOOKUP(B139,教师基础数据!$B$1:$G835,4,FALSE)</f>
        <v>兼职</v>
      </c>
      <c r="E139" s="32" t="str">
        <f>VLOOKUP(B139,教师基础数据!$B$1:$G4868,5,FALSE)</f>
        <v>工程造价教研室</v>
      </c>
      <c r="F139" s="32">
        <f t="shared" si="7"/>
        <v>3</v>
      </c>
      <c r="G139" s="32">
        <f>(IF(COUNTIF(课表!$C$187:$C$343,B139)&gt;=2,1,COUNTIF(课表!$C$187:$C$343,B139))+IF(COUNTIF(课表!$D$187:$D$343,B139)&gt;=2,1,COUNTIF(课表!D$187:$D$343,B139))+IF(COUNTIF(课表!$E$121:$E$343,B139)&gt;=2,1,COUNTIF(课表!$E$121:$E$343,B139))+IF(COUNTIF(课表!$F$187:$F$343,B139)&gt;=2,1,COUNTIF(课表!$F$187:$F$343,B139)))*2</f>
        <v>0</v>
      </c>
      <c r="H139" s="32">
        <f>(IF(COUNTIF(课表!$G$188:$G$343,B139)&gt;=2,1,COUNTIF(课表!$G$188:$G$343,B139))+IF(COUNTIF(课表!$H$188:$H$343,B139)&gt;=2,1,COUNTIF(课表!$H$188:$H$343,B139))+IF(COUNTIF(课表!$I$187:$I$343,B139)&gt;=2,1,COUNTIF(课表!$I$187:$I$343,B139))+IF(COUNTIF(课表!$J$187:$J$343,B139)&gt;=2,1,COUNTIF(课表!$J$187:$J$343,B139)))*2</f>
        <v>0</v>
      </c>
      <c r="I139" s="32">
        <f>(IF(COUNTIF(课表!$K$187:$K$343,B139)&gt;=2,1,COUNTIF(课表!$K$187:$K$343,B139))+IF(COUNTIF(课表!$L$187:$L$343,B139)&gt;=2,1,COUNTIF(课表!$L$187:$L$343,B139))+IF(COUNTIF(课表!$M$187:$M$343,B139)&gt;=2,1,COUNTIF(课表!$M$187:$M$343,B139))+IF(COUNTIF(课表!$N$187:$N$343,B139)&gt;=2,1,COUNTIF(课表!$N$187:$N$343,B139)))*2</f>
        <v>4</v>
      </c>
      <c r="J139" s="32">
        <f>(IF(COUNTIF(课表!$O$187:$O$343,B139)&gt;=2,1,COUNTIF(课表!$O$187:$O$343,B139))+IF(COUNTIF(课表!$P$187:$P$343,B139)&gt;=2,1,COUNTIF(课表!$P$187:$P$343,B139))+IF(COUNTIF(课表!$Q$187:$Q$343,B139)&gt;=2,1,COUNTIF(课表!$Q$187:$Q$343,B139))+IF(COUNTIF(课表!$R$187:$R$343,B139)&gt;=2,1,COUNTIF(课表!$R$187:$R$343,B139)))*2</f>
        <v>4</v>
      </c>
      <c r="K139" s="32">
        <f>(IF(COUNTIF(课表!$S$187:$S$343,B139)&gt;=2,1,COUNTIF(课表!$S$187:$S$343,B139))+IF(COUNTIF(课表!$T$187:$T$343,B139)&gt;=2,1,COUNTIF(课表!$T$187:$T$343,B139)))*2+(IF(COUNTIF(课表!$U$187:$U$343,B139)&gt;=2,1,COUNTIF(课表!$U$187:$U$343,B139))+IF(COUNTIF(课表!$V$187:$V$343,B139)&gt;=2,1,COUNTIF(课表!$V$187:$V$343,B139)))*2</f>
        <v>2</v>
      </c>
      <c r="L139" s="32">
        <f>(IF(COUNTIF(课表!$W$187:$W$343,B139)&gt;=2,1,COUNTIF(课表!$W$187:$W$343,B139))+IF(COUNTIF(课表!$X$187:$X$343,B139)&gt;=2,1,COUNTIF(课表!$X$187:$X$343,B139))+IF(COUNTIF(课表!$Y$187:$Y$343,B139)&gt;=2,1,COUNTIF(课表!$Y$187:$Y$343,B139))+IF(COUNTIF(课表!$Z$187:$Z$343,B139)&gt;=2,1,COUNTIF(课表!$Z$187:$Z$343,B139)))*2</f>
        <v>0</v>
      </c>
      <c r="M139" s="32">
        <f>(IF(COUNTIF(课表!$AA$187:$AA$343,B139)&gt;=2,1,COUNTIF(课表!$AA$187:$AA$343,B139))+IF(COUNTIF(课表!$AB$187:$AB$343,B139)&gt;=2,1,COUNTIF(课表!$AB$187:$AB$343,B139))+IF(COUNTIF(课表!$AC$187:$AC$343,B139)&gt;=2,1,COUNTIF(课表!$AC$187:$AC$343,B139))+IF(COUNTIF(课表!$AD$187:$AD$343,B139)&gt;=2,1,COUNTIF(课表!$AD$187:$AD$343,B139)))*2</f>
        <v>0</v>
      </c>
      <c r="N139" s="32">
        <f t="shared" si="8"/>
        <v>10</v>
      </c>
    </row>
    <row r="140" ht="20.1" hidden="1" customHeight="1" spans="1:14">
      <c r="A140" s="32" t="str">
        <f>VLOOKUP(B140,教师基础数据!$B$1:$H$502,7,FALSE)</f>
        <v>2021103</v>
      </c>
      <c r="B140" s="33" t="s">
        <v>1594</v>
      </c>
      <c r="C140" s="32" t="str">
        <f>VLOOKUP(B140,教师基础数据!$B$1:$G4684,3,FALSE)</f>
        <v>信艺系</v>
      </c>
      <c r="D140" s="32" t="str">
        <f>VLOOKUP(B140,教师基础数据!$B$1:$G836,4,FALSE)</f>
        <v>外聘</v>
      </c>
      <c r="E140" s="32" t="str">
        <f>VLOOKUP(B140,教师基础数据!$B$1:$G4869,5,FALSE)</f>
        <v>数媒教研室</v>
      </c>
      <c r="F140" s="32">
        <f t="shared" si="7"/>
        <v>2</v>
      </c>
      <c r="G140" s="32">
        <f>(IF(COUNTIF(课表!$C$187:$C$343,B140)&gt;=2,1,COUNTIF(课表!$C$187:$C$343,B140))+IF(COUNTIF(课表!$D$187:$D$343,B140)&gt;=2,1,COUNTIF(课表!D$187:$D$343,B140))+IF(COUNTIF(课表!$E$121:$E$343,B140)&gt;=2,1,COUNTIF(课表!$E$121:$E$343,B140))+IF(COUNTIF(课表!$F$187:$F$343,B140)&gt;=2,1,COUNTIF(课表!$F$187:$F$343,B140)))*2</f>
        <v>0</v>
      </c>
      <c r="H140" s="32">
        <f>(IF(COUNTIF(课表!$G$188:$G$343,B140)&gt;=2,1,COUNTIF(课表!$G$188:$G$343,B140))+IF(COUNTIF(课表!$H$188:$H$343,B140)&gt;=2,1,COUNTIF(课表!$H$188:$H$343,B140))+IF(COUNTIF(课表!$I$187:$I$343,B140)&gt;=2,1,COUNTIF(课表!$I$187:$I$343,B140))+IF(COUNTIF(课表!$J$187:$J$343,B140)&gt;=2,1,COUNTIF(课表!$J$187:$J$343,B140)))*2</f>
        <v>0</v>
      </c>
      <c r="I140" s="32">
        <f>(IF(COUNTIF(课表!$K$187:$K$343,B140)&gt;=2,1,COUNTIF(课表!$K$187:$K$343,B140))+IF(COUNTIF(课表!$L$187:$L$343,B140)&gt;=2,1,COUNTIF(课表!$L$187:$L$343,B140))+IF(COUNTIF(课表!$M$187:$M$343,B140)&gt;=2,1,COUNTIF(课表!$M$187:$M$343,B140))+IF(COUNTIF(课表!$N$187:$N$343,B140)&gt;=2,1,COUNTIF(课表!$N$187:$N$343,B140)))*2</f>
        <v>0</v>
      </c>
      <c r="J140" s="32">
        <f>(IF(COUNTIF(课表!$O$187:$O$343,B140)&gt;=2,1,COUNTIF(课表!$O$187:$O$343,B140))+IF(COUNTIF(课表!$P$187:$P$343,B140)&gt;=2,1,COUNTIF(课表!$P$187:$P$343,B140))+IF(COUNTIF(课表!$Q$187:$Q$343,B140)&gt;=2,1,COUNTIF(课表!$Q$187:$Q$343,B140))+IF(COUNTIF(课表!$R$187:$R$343,B140)&gt;=2,1,COUNTIF(课表!$R$187:$R$343,B140)))*2</f>
        <v>4</v>
      </c>
      <c r="K140" s="32">
        <f>(IF(COUNTIF(课表!$S$187:$S$343,B140)&gt;=2,1,COUNTIF(课表!$S$187:$S$343,B140))+IF(COUNTIF(课表!$T$187:$T$343,B140)&gt;=2,1,COUNTIF(课表!$T$187:$T$343,B140)))*2+(IF(COUNTIF(课表!$U$187:$U$343,B140)&gt;=2,1,COUNTIF(课表!$U$187:$U$343,B140))+IF(COUNTIF(课表!$V$187:$V$343,B140)&gt;=2,1,COUNTIF(课表!$V$187:$V$343,B140)))*2</f>
        <v>0</v>
      </c>
      <c r="L140" s="32">
        <f>(IF(COUNTIF(课表!$W$187:$W$343,B140)&gt;=2,1,COUNTIF(课表!$W$187:$W$343,B140))+IF(COUNTIF(课表!$X$187:$X$343,B140)&gt;=2,1,COUNTIF(课表!$X$187:$X$343,B140))+IF(COUNTIF(课表!$Y$187:$Y$343,B140)&gt;=2,1,COUNTIF(课表!$Y$187:$Y$343,B140))+IF(COUNTIF(课表!$Z$187:$Z$343,B140)&gt;=2,1,COUNTIF(课表!$Z$187:$Z$343,B140)))*2</f>
        <v>0</v>
      </c>
      <c r="M140" s="32">
        <f>(IF(COUNTIF(课表!$AA$187:$AA$343,B140)&gt;=2,1,COUNTIF(课表!$AA$187:$AA$343,B140))+IF(COUNTIF(课表!$AB$187:$AB$343,B140)&gt;=2,1,COUNTIF(课表!$AB$187:$AB$343,B140))+IF(COUNTIF(课表!$AC$187:$AC$343,B140)&gt;=2,1,COUNTIF(课表!$AC$187:$AC$343,B140))+IF(COUNTIF(课表!$AD$187:$AD$343,B140)&gt;=2,1,COUNTIF(课表!$AD$187:$AD$343,B140)))*2</f>
        <v>8</v>
      </c>
      <c r="N140" s="32">
        <f t="shared" si="8"/>
        <v>12</v>
      </c>
    </row>
    <row r="141" ht="20.1" hidden="1" customHeight="1" spans="1:14">
      <c r="A141" s="32" t="str">
        <f>VLOOKUP(B141,教师基础数据!$B$1:$H$502,7,FALSE)</f>
        <v>2020016</v>
      </c>
      <c r="B141" s="33" t="s">
        <v>1392</v>
      </c>
      <c r="C141" s="32" t="str">
        <f>VLOOKUP(B141,教师基础数据!$B$1:$G4685,3,FALSE)</f>
        <v>信艺系</v>
      </c>
      <c r="D141" s="32" t="str">
        <f>VLOOKUP(B141,教师基础数据!$B$1:$G837,4,FALSE)</f>
        <v>外聘</v>
      </c>
      <c r="E141" s="32" t="str">
        <f>VLOOKUP(B141,教师基础数据!$B$1:$G4870,5,FALSE)</f>
        <v>数媒教研室</v>
      </c>
      <c r="F141" s="32">
        <f t="shared" si="7"/>
        <v>3</v>
      </c>
      <c r="G141" s="32">
        <f>(IF(COUNTIF(课表!$C$187:$C$343,B141)&gt;=2,1,COUNTIF(课表!$C$187:$C$343,B141))+IF(COUNTIF(课表!$D$187:$D$343,B141)&gt;=2,1,COUNTIF(课表!D$187:$D$343,B141))+IF(COUNTIF(课表!$E$121:$E$343,B141)&gt;=2,1,COUNTIF(课表!$E$121:$E$343,B141))+IF(COUNTIF(课表!$F$187:$F$343,B141)&gt;=2,1,COUNTIF(课表!$F$187:$F$343,B141)))*2</f>
        <v>0</v>
      </c>
      <c r="H141" s="32">
        <f>(IF(COUNTIF(课表!$G$188:$G$343,B141)&gt;=2,1,COUNTIF(课表!$G$188:$G$343,B141))+IF(COUNTIF(课表!$H$188:$H$343,B141)&gt;=2,1,COUNTIF(课表!$H$188:$H$343,B141))+IF(COUNTIF(课表!$I$187:$I$343,B141)&gt;=2,1,COUNTIF(课表!$I$187:$I$343,B141))+IF(COUNTIF(课表!$J$187:$J$343,B141)&gt;=2,1,COUNTIF(课表!$J$187:$J$343,B141)))*2</f>
        <v>0</v>
      </c>
      <c r="I141" s="32">
        <f>(IF(COUNTIF(课表!$K$187:$K$343,B141)&gt;=2,1,COUNTIF(课表!$K$187:$K$343,B141))+IF(COUNTIF(课表!$L$187:$L$343,B141)&gt;=2,1,COUNTIF(课表!$L$187:$L$343,B141))+IF(COUNTIF(课表!$M$187:$M$343,B141)&gt;=2,1,COUNTIF(课表!$M$187:$M$343,B141))+IF(COUNTIF(课表!$N$187:$N$343,B141)&gt;=2,1,COUNTIF(课表!$N$187:$N$343,B141)))*2</f>
        <v>0</v>
      </c>
      <c r="J141" s="32">
        <f>(IF(COUNTIF(课表!$O$187:$O$343,B141)&gt;=2,1,COUNTIF(课表!$O$187:$O$343,B141))+IF(COUNTIF(课表!$P$187:$P$343,B141)&gt;=2,1,COUNTIF(课表!$P$187:$P$343,B141))+IF(COUNTIF(课表!$Q$187:$Q$343,B141)&gt;=2,1,COUNTIF(课表!$Q$187:$Q$343,B141))+IF(COUNTIF(课表!$R$187:$R$343,B141)&gt;=2,1,COUNTIF(课表!$R$187:$R$343,B141)))*2</f>
        <v>4</v>
      </c>
      <c r="K141" s="32">
        <f>(IF(COUNTIF(课表!$S$187:$S$343,B141)&gt;=2,1,COUNTIF(课表!$S$187:$S$343,B141))+IF(COUNTIF(课表!$T$187:$T$343,B141)&gt;=2,1,COUNTIF(课表!$T$187:$T$343,B141)))*2+(IF(COUNTIF(课表!$U$187:$U$343,B141)&gt;=2,1,COUNTIF(课表!$U$187:$U$343,B141))+IF(COUNTIF(课表!$V$187:$V$343,B141)&gt;=2,1,COUNTIF(课表!$V$187:$V$343,B141)))*2</f>
        <v>0</v>
      </c>
      <c r="L141" s="32">
        <f>(IF(COUNTIF(课表!$W$187:$W$343,B141)&gt;=2,1,COUNTIF(课表!$W$187:$W$343,B141))+IF(COUNTIF(课表!$X$187:$X$343,B141)&gt;=2,1,COUNTIF(课表!$X$187:$X$343,B141))+IF(COUNTIF(课表!$Y$187:$Y$343,B141)&gt;=2,1,COUNTIF(课表!$Y$187:$Y$343,B141))+IF(COUNTIF(课表!$Z$187:$Z$343,B141)&gt;=2,1,COUNTIF(课表!$Z$187:$Z$343,B141)))*2</f>
        <v>4</v>
      </c>
      <c r="M141" s="32">
        <f>(IF(COUNTIF(课表!$AA$187:$AA$343,B141)&gt;=2,1,COUNTIF(课表!$AA$187:$AA$343,B141))+IF(COUNTIF(课表!$AB$187:$AB$343,B141)&gt;=2,1,COUNTIF(课表!$AB$187:$AB$343,B141))+IF(COUNTIF(课表!$AC$187:$AC$343,B141)&gt;=2,1,COUNTIF(课表!$AC$187:$AC$343,B141))+IF(COUNTIF(课表!$AD$187:$AD$343,B141)&gt;=2,1,COUNTIF(课表!$AD$187:$AD$343,B141)))*2</f>
        <v>4</v>
      </c>
      <c r="N141" s="32">
        <f t="shared" si="8"/>
        <v>12</v>
      </c>
    </row>
    <row r="142" ht="20.1" hidden="1" customHeight="1" spans="1:14">
      <c r="A142" s="32" t="str">
        <f>VLOOKUP(B142,教师基础数据!$B$1:$H$502,7,FALSE)</f>
        <v>2017030</v>
      </c>
      <c r="B142" s="33" t="s">
        <v>1470</v>
      </c>
      <c r="C142" s="32" t="str">
        <f>VLOOKUP(B142,教师基础数据!$B$1:$G4686,3,FALSE)</f>
        <v>信艺系</v>
      </c>
      <c r="D142" s="32" t="str">
        <f>VLOOKUP(B142,教师基础数据!$B$1:$G838,4,FALSE)</f>
        <v>专职</v>
      </c>
      <c r="E142" s="32" t="str">
        <f>VLOOKUP(B142,教师基础数据!$B$1:$G4871,5,FALSE)</f>
        <v>数媒教研室</v>
      </c>
      <c r="F142" s="32">
        <f t="shared" si="7"/>
        <v>2</v>
      </c>
      <c r="G142" s="32">
        <f>(IF(COUNTIF(课表!$C$187:$C$343,B142)&gt;=2,1,COUNTIF(课表!$C$187:$C$343,B142))+IF(COUNTIF(课表!$D$187:$D$343,B142)&gt;=2,1,COUNTIF(课表!D$187:$D$343,B142))+IF(COUNTIF(课表!$E$121:$E$343,B142)&gt;=2,1,COUNTIF(课表!$E$121:$E$343,B142))+IF(COUNTIF(课表!$F$187:$F$343,B142)&gt;=2,1,COUNTIF(课表!$F$187:$F$343,B142)))*2</f>
        <v>8</v>
      </c>
      <c r="H142" s="32">
        <f>(IF(COUNTIF(课表!$G$188:$G$343,B142)&gt;=2,1,COUNTIF(课表!$G$188:$G$343,B142))+IF(COUNTIF(课表!$H$188:$H$343,B142)&gt;=2,1,COUNTIF(课表!$H$188:$H$343,B142))+IF(COUNTIF(课表!$I$187:$I$343,B142)&gt;=2,1,COUNTIF(课表!$I$187:$I$343,B142))+IF(COUNTIF(课表!$J$187:$J$343,B142)&gt;=2,1,COUNTIF(课表!$J$187:$J$343,B142)))*2</f>
        <v>0</v>
      </c>
      <c r="I142" s="32">
        <f>(IF(COUNTIF(课表!$K$187:$K$343,B142)&gt;=2,1,COUNTIF(课表!$K$187:$K$343,B142))+IF(COUNTIF(课表!$L$187:$L$343,B142)&gt;=2,1,COUNTIF(课表!$L$187:$L$343,B142))+IF(COUNTIF(课表!$M$187:$M$343,B142)&gt;=2,1,COUNTIF(课表!$M$187:$M$343,B142))+IF(COUNTIF(课表!$N$187:$N$343,B142)&gt;=2,1,COUNTIF(课表!$N$187:$N$343,B142)))*2</f>
        <v>0</v>
      </c>
      <c r="J142" s="32">
        <f>(IF(COUNTIF(课表!$O$187:$O$343,B142)&gt;=2,1,COUNTIF(课表!$O$187:$O$343,B142))+IF(COUNTIF(课表!$P$187:$P$343,B142)&gt;=2,1,COUNTIF(课表!$P$187:$P$343,B142))+IF(COUNTIF(课表!$Q$187:$Q$343,B142)&gt;=2,1,COUNTIF(课表!$Q$187:$Q$343,B142))+IF(COUNTIF(课表!$R$187:$R$343,B142)&gt;=2,1,COUNTIF(课表!$R$187:$R$343,B142)))*2</f>
        <v>0</v>
      </c>
      <c r="K142" s="32">
        <f>(IF(COUNTIF(课表!$S$187:$S$343,B142)&gt;=2,1,COUNTIF(课表!$S$187:$S$343,B142))+IF(COUNTIF(课表!$T$187:$T$343,B142)&gt;=2,1,COUNTIF(课表!$T$187:$T$343,B142)))*2+(IF(COUNTIF(课表!$U$187:$U$343,B142)&gt;=2,1,COUNTIF(课表!$U$187:$U$343,B142))+IF(COUNTIF(课表!$V$187:$V$343,B142)&gt;=2,1,COUNTIF(课表!$V$187:$V$343,B142)))*2</f>
        <v>0</v>
      </c>
      <c r="L142" s="32">
        <f>(IF(COUNTIF(课表!$W$187:$W$343,B142)&gt;=2,1,COUNTIF(课表!$W$187:$W$343,B142))+IF(COUNTIF(课表!$X$187:$X$343,B142)&gt;=2,1,COUNTIF(课表!$X$187:$X$343,B142))+IF(COUNTIF(课表!$Y$187:$Y$343,B142)&gt;=2,1,COUNTIF(课表!$Y$187:$Y$343,B142))+IF(COUNTIF(课表!$Z$187:$Z$343,B142)&gt;=2,1,COUNTIF(课表!$Z$187:$Z$343,B142)))*2</f>
        <v>4</v>
      </c>
      <c r="M142" s="32">
        <f>(IF(COUNTIF(课表!$AA$187:$AA$343,B142)&gt;=2,1,COUNTIF(课表!$AA$187:$AA$343,B142))+IF(COUNTIF(课表!$AB$187:$AB$343,B142)&gt;=2,1,COUNTIF(课表!$AB$187:$AB$343,B142))+IF(COUNTIF(课表!$AC$187:$AC$343,B142)&gt;=2,1,COUNTIF(课表!$AC$187:$AC$343,B142))+IF(COUNTIF(课表!$AD$187:$AD$343,B142)&gt;=2,1,COUNTIF(课表!$AD$187:$AD$343,B142)))*2</f>
        <v>0</v>
      </c>
      <c r="N142" s="32">
        <f t="shared" si="8"/>
        <v>12</v>
      </c>
    </row>
    <row r="143" ht="20.1" hidden="1" customHeight="1" spans="1:14">
      <c r="A143" s="32" t="str">
        <f>VLOOKUP(B143,教师基础数据!$B$1:$H$502,7,FALSE)</f>
        <v>0000073</v>
      </c>
      <c r="B143" s="33" t="s">
        <v>1601</v>
      </c>
      <c r="C143" s="32" t="str">
        <f>VLOOKUP(B143,教师基础数据!$B$1:$G4687,3,FALSE)</f>
        <v>信艺系</v>
      </c>
      <c r="D143" s="32" t="str">
        <f>VLOOKUP(B143,教师基础数据!$B$1:$G839,4,FALSE)</f>
        <v>专职</v>
      </c>
      <c r="E143" s="32" t="str">
        <f>VLOOKUP(B143,教师基础数据!$B$1:$G4872,5,FALSE)</f>
        <v>计应教研室</v>
      </c>
      <c r="F143" s="32">
        <f t="shared" si="7"/>
        <v>2</v>
      </c>
      <c r="G143" s="32">
        <f>(IF(COUNTIF(课表!$C$187:$C$343,B143)&gt;=2,1,COUNTIF(课表!$C$187:$C$343,B143))+IF(COUNTIF(课表!$D$187:$D$343,B143)&gt;=2,1,COUNTIF(课表!D$187:$D$343,B143))+IF(COUNTIF(课表!$E$121:$E$343,B143)&gt;=2,1,COUNTIF(课表!$E$121:$E$343,B143))+IF(COUNTIF(课表!$F$187:$F$343,B143)&gt;=2,1,COUNTIF(课表!$F$187:$F$343,B143)))*2</f>
        <v>8</v>
      </c>
      <c r="H143" s="32">
        <f>(IF(COUNTIF(课表!$G$188:$G$343,B143)&gt;=2,1,COUNTIF(课表!$G$188:$G$343,B143))+IF(COUNTIF(课表!$H$188:$H$343,B143)&gt;=2,1,COUNTIF(课表!$H$188:$H$343,B143))+IF(COUNTIF(课表!$I$187:$I$343,B143)&gt;=2,1,COUNTIF(课表!$I$187:$I$343,B143))+IF(COUNTIF(课表!$J$187:$J$343,B143)&gt;=2,1,COUNTIF(课表!$J$187:$J$343,B143)))*2</f>
        <v>4</v>
      </c>
      <c r="I143" s="32">
        <f>(IF(COUNTIF(课表!$K$187:$K$343,B143)&gt;=2,1,COUNTIF(课表!$K$187:$K$343,B143))+IF(COUNTIF(课表!$L$187:$L$343,B143)&gt;=2,1,COUNTIF(课表!$L$187:$L$343,B143))+IF(COUNTIF(课表!$M$187:$M$343,B143)&gt;=2,1,COUNTIF(课表!$M$187:$M$343,B143))+IF(COUNTIF(课表!$N$187:$N$343,B143)&gt;=2,1,COUNTIF(课表!$N$187:$N$343,B143)))*2</f>
        <v>0</v>
      </c>
      <c r="J143" s="32">
        <f>(IF(COUNTIF(课表!$O$187:$O$343,B143)&gt;=2,1,COUNTIF(课表!$O$187:$O$343,B143))+IF(COUNTIF(课表!$P$187:$P$343,B143)&gt;=2,1,COUNTIF(课表!$P$187:$P$343,B143))+IF(COUNTIF(课表!$Q$187:$Q$343,B143)&gt;=2,1,COUNTIF(课表!$Q$187:$Q$343,B143))+IF(COUNTIF(课表!$R$187:$R$343,B143)&gt;=2,1,COUNTIF(课表!$R$187:$R$343,B143)))*2</f>
        <v>0</v>
      </c>
      <c r="K143" s="32">
        <f>(IF(COUNTIF(课表!$S$187:$S$343,B143)&gt;=2,1,COUNTIF(课表!$S$187:$S$343,B143))+IF(COUNTIF(课表!$T$187:$T$343,B143)&gt;=2,1,COUNTIF(课表!$T$187:$T$343,B143)))*2+(IF(COUNTIF(课表!$U$187:$U$343,B143)&gt;=2,1,COUNTIF(课表!$U$187:$U$343,B143))+IF(COUNTIF(课表!$V$187:$V$343,B143)&gt;=2,1,COUNTIF(课表!$V$187:$V$343,B143)))*2</f>
        <v>0</v>
      </c>
      <c r="L143" s="32">
        <f>(IF(COUNTIF(课表!$W$187:$W$343,B143)&gt;=2,1,COUNTIF(课表!$W$187:$W$343,B143))+IF(COUNTIF(课表!$X$187:$X$343,B143)&gt;=2,1,COUNTIF(课表!$X$187:$X$343,B143))+IF(COUNTIF(课表!$Y$187:$Y$343,B143)&gt;=2,1,COUNTIF(课表!$Y$187:$Y$343,B143))+IF(COUNTIF(课表!$Z$187:$Z$343,B143)&gt;=2,1,COUNTIF(课表!$Z$187:$Z$343,B143)))*2</f>
        <v>0</v>
      </c>
      <c r="M143" s="32">
        <f>(IF(COUNTIF(课表!$AA$187:$AA$343,B143)&gt;=2,1,COUNTIF(课表!$AA$187:$AA$343,B143))+IF(COUNTIF(课表!$AB$187:$AB$343,B143)&gt;=2,1,COUNTIF(课表!$AB$187:$AB$343,B143))+IF(COUNTIF(课表!$AC$187:$AC$343,B143)&gt;=2,1,COUNTIF(课表!$AC$187:$AC$343,B143))+IF(COUNTIF(课表!$AD$187:$AD$343,B143)&gt;=2,1,COUNTIF(课表!$AD$187:$AD$343,B143)))*2</f>
        <v>0</v>
      </c>
      <c r="N143" s="32">
        <f t="shared" si="8"/>
        <v>12</v>
      </c>
    </row>
    <row r="144" ht="20.1" customHeight="1" spans="1:14">
      <c r="A144" s="32" t="str">
        <f>VLOOKUP(B144,教师基础数据!$B$1:$H$502,7,FALSE)</f>
        <v>2021013</v>
      </c>
      <c r="B144" s="33" t="s">
        <v>1994</v>
      </c>
      <c r="C144" s="32" t="str">
        <f>VLOOKUP(B144,教师基础数据!$B$1:$G4688,3,FALSE)</f>
        <v>信艺系</v>
      </c>
      <c r="D144" s="32" t="str">
        <f>VLOOKUP(B144,教师基础数据!$B$1:$G840,4,FALSE)</f>
        <v>外聘</v>
      </c>
      <c r="E144" s="32" t="str">
        <f>VLOOKUP(B144,教师基础数据!$B$1:$G4873,5,FALSE)</f>
        <v>室内教研室</v>
      </c>
      <c r="F144" s="32">
        <f t="shared" si="7"/>
        <v>0</v>
      </c>
      <c r="G144" s="32">
        <f>(IF(COUNTIF(课表!$C$187:$C$343,B144)&gt;=2,1,COUNTIF(课表!$C$187:$C$343,B144))+IF(COUNTIF(课表!$D$187:$D$343,B144)&gt;=2,1,COUNTIF(课表!D$187:$D$343,B144))+IF(COUNTIF(课表!$E$121:$E$343,B144)&gt;=2,1,COUNTIF(课表!$E$121:$E$343,B144))+IF(COUNTIF(课表!$F$187:$F$343,B144)&gt;=2,1,COUNTIF(课表!$F$187:$F$343,B144)))*2</f>
        <v>0</v>
      </c>
      <c r="H144" s="32">
        <f>(IF(COUNTIF(课表!$G$188:$G$343,B144)&gt;=2,1,COUNTIF(课表!$G$188:$G$343,B144))+IF(COUNTIF(课表!$H$188:$H$343,B144)&gt;=2,1,COUNTIF(课表!$H$188:$H$343,B144))+IF(COUNTIF(课表!$I$187:$I$343,B144)&gt;=2,1,COUNTIF(课表!$I$187:$I$343,B144))+IF(COUNTIF(课表!$J$187:$J$343,B144)&gt;=2,1,COUNTIF(课表!$J$187:$J$343,B144)))*2</f>
        <v>0</v>
      </c>
      <c r="I144" s="32">
        <f>(IF(COUNTIF(课表!$K$187:$K$343,B144)&gt;=2,1,COUNTIF(课表!$K$187:$K$343,B144))+IF(COUNTIF(课表!$L$187:$L$343,B144)&gt;=2,1,COUNTIF(课表!$L$187:$L$343,B144))+IF(COUNTIF(课表!$M$187:$M$343,B144)&gt;=2,1,COUNTIF(课表!$M$187:$M$343,B144))+IF(COUNTIF(课表!$N$187:$N$343,B144)&gt;=2,1,COUNTIF(课表!$N$187:$N$343,B144)))*2</f>
        <v>0</v>
      </c>
      <c r="J144" s="32">
        <f>(IF(COUNTIF(课表!$O$187:$O$343,B144)&gt;=2,1,COUNTIF(课表!$O$187:$O$343,B144))+IF(COUNTIF(课表!$P$187:$P$343,B144)&gt;=2,1,COUNTIF(课表!$P$187:$P$343,B144))+IF(COUNTIF(课表!$Q$187:$Q$343,B144)&gt;=2,1,COUNTIF(课表!$Q$187:$Q$343,B144))+IF(COUNTIF(课表!$R$187:$R$343,B144)&gt;=2,1,COUNTIF(课表!$R$187:$R$343,B144)))*2</f>
        <v>0</v>
      </c>
      <c r="K144" s="32">
        <f>(IF(COUNTIF(课表!$S$187:$S$343,B144)&gt;=2,1,COUNTIF(课表!$S$187:$S$343,B144))+IF(COUNTIF(课表!$T$187:$T$343,B144)&gt;=2,1,COUNTIF(课表!$T$187:$T$343,B144)))*2+(IF(COUNTIF(课表!$U$187:$U$343,B144)&gt;=2,1,COUNTIF(课表!$U$187:$U$343,B144))+IF(COUNTIF(课表!$V$187:$V$343,B144)&gt;=2,1,COUNTIF(课表!$V$187:$V$343,B144)))*2</f>
        <v>0</v>
      </c>
      <c r="L144" s="32">
        <f>(IF(COUNTIF(课表!$W$187:$W$343,B144)&gt;=2,1,COUNTIF(课表!$W$187:$W$343,B144))+IF(COUNTIF(课表!$X$187:$X$343,B144)&gt;=2,1,COUNTIF(课表!$X$187:$X$343,B144))+IF(COUNTIF(课表!$Y$187:$Y$343,B144)&gt;=2,1,COUNTIF(课表!$Y$187:$Y$343,B144))+IF(COUNTIF(课表!$Z$187:$Z$343,B144)&gt;=2,1,COUNTIF(课表!$Z$187:$Z$343,B144)))*2</f>
        <v>0</v>
      </c>
      <c r="M144" s="32">
        <f>(IF(COUNTIF(课表!$AA$187:$AA$343,B144)&gt;=2,1,COUNTIF(课表!$AA$187:$AA$343,B144))+IF(COUNTIF(课表!$AB$187:$AB$343,B144)&gt;=2,1,COUNTIF(课表!$AB$187:$AB$343,B144))+IF(COUNTIF(课表!$AC$187:$AC$343,B144)&gt;=2,1,COUNTIF(课表!$AC$187:$AC$343,B144))+IF(COUNTIF(课表!$AD$187:$AD$343,B144)&gt;=2,1,COUNTIF(课表!$AD$187:$AD$343,B144)))*2</f>
        <v>0</v>
      </c>
      <c r="N144" s="32">
        <f t="shared" si="8"/>
        <v>0</v>
      </c>
    </row>
    <row r="145" ht="20.1" customHeight="1" spans="1:14">
      <c r="A145" s="32" t="str">
        <f>VLOOKUP(B145,教师基础数据!$B$1:$H$502,7,FALSE)</f>
        <v>0000121</v>
      </c>
      <c r="B145" s="33" t="s">
        <v>1597</v>
      </c>
      <c r="C145" s="32" t="str">
        <f>VLOOKUP(B145,教师基础数据!$B$1:$G4689,3,FALSE)</f>
        <v>信艺系</v>
      </c>
      <c r="D145" s="32" t="str">
        <f>VLOOKUP(B145,教师基础数据!$B$1:$G841,4,FALSE)</f>
        <v>专职</v>
      </c>
      <c r="E145" s="32" t="str">
        <f>VLOOKUP(B145,教师基础数据!$B$1:$G4874,5,FALSE)</f>
        <v>室内教研室</v>
      </c>
      <c r="F145" s="32">
        <f t="shared" si="7"/>
        <v>3</v>
      </c>
      <c r="G145" s="32">
        <f>(IF(COUNTIF(课表!$C$187:$C$343,B145)&gt;=2,1,COUNTIF(课表!$C$187:$C$343,B145))+IF(COUNTIF(课表!$D$187:$D$343,B145)&gt;=2,1,COUNTIF(课表!D$187:$D$343,B145))+IF(COUNTIF(课表!$E$121:$E$343,B145)&gt;=2,1,COUNTIF(课表!$E$121:$E$343,B145))+IF(COUNTIF(课表!$F$187:$F$343,B145)&gt;=2,1,COUNTIF(课表!$F$187:$F$343,B145)))*2</f>
        <v>4</v>
      </c>
      <c r="H145" s="32">
        <f>(IF(COUNTIF(课表!$G$188:$G$343,B145)&gt;=2,1,COUNTIF(课表!$G$188:$G$343,B145))+IF(COUNTIF(课表!$H$188:$H$343,B145)&gt;=2,1,COUNTIF(课表!$H$188:$H$343,B145))+IF(COUNTIF(课表!$I$187:$I$343,B145)&gt;=2,1,COUNTIF(课表!$I$187:$I$343,B145))+IF(COUNTIF(课表!$J$187:$J$343,B145)&gt;=2,1,COUNTIF(课表!$J$187:$J$343,B145)))*2</f>
        <v>4</v>
      </c>
      <c r="I145" s="32">
        <f>(IF(COUNTIF(课表!$K$187:$K$343,B145)&gt;=2,1,COUNTIF(课表!$K$187:$K$343,B145))+IF(COUNTIF(课表!$L$187:$L$343,B145)&gt;=2,1,COUNTIF(课表!$L$187:$L$343,B145))+IF(COUNTIF(课表!$M$187:$M$343,B145)&gt;=2,1,COUNTIF(课表!$M$187:$M$343,B145))+IF(COUNTIF(课表!$N$187:$N$343,B145)&gt;=2,1,COUNTIF(课表!$N$187:$N$343,B145)))*2</f>
        <v>4</v>
      </c>
      <c r="J145" s="32">
        <f>(IF(COUNTIF(课表!$O$187:$O$343,B145)&gt;=2,1,COUNTIF(课表!$O$187:$O$343,B145))+IF(COUNTIF(课表!$P$187:$P$343,B145)&gt;=2,1,COUNTIF(课表!$P$187:$P$343,B145))+IF(COUNTIF(课表!$Q$187:$Q$343,B145)&gt;=2,1,COUNTIF(课表!$Q$187:$Q$343,B145))+IF(COUNTIF(课表!$R$187:$R$343,B145)&gt;=2,1,COUNTIF(课表!$R$187:$R$343,B145)))*2</f>
        <v>0</v>
      </c>
      <c r="K145" s="32">
        <f>(IF(COUNTIF(课表!$S$187:$S$343,B145)&gt;=2,1,COUNTIF(课表!$S$187:$S$343,B145))+IF(COUNTIF(课表!$T$187:$T$343,B145)&gt;=2,1,COUNTIF(课表!$T$187:$T$343,B145)))*2+(IF(COUNTIF(课表!$U$187:$U$343,B145)&gt;=2,1,COUNTIF(课表!$U$187:$U$343,B145))+IF(COUNTIF(课表!$V$187:$V$343,B145)&gt;=2,1,COUNTIF(课表!$V$187:$V$343,B145)))*2</f>
        <v>0</v>
      </c>
      <c r="L145" s="32">
        <f>(IF(COUNTIF(课表!$W$187:$W$343,B145)&gt;=2,1,COUNTIF(课表!$W$187:$W$343,B145))+IF(COUNTIF(课表!$X$187:$X$343,B145)&gt;=2,1,COUNTIF(课表!$X$187:$X$343,B145))+IF(COUNTIF(课表!$Y$187:$Y$343,B145)&gt;=2,1,COUNTIF(课表!$Y$187:$Y$343,B145))+IF(COUNTIF(课表!$Z$187:$Z$343,B145)&gt;=2,1,COUNTIF(课表!$Z$187:$Z$343,B145)))*2</f>
        <v>0</v>
      </c>
      <c r="M145" s="32">
        <f>(IF(COUNTIF(课表!$AA$187:$AA$343,B145)&gt;=2,1,COUNTIF(课表!$AA$187:$AA$343,B145))+IF(COUNTIF(课表!$AB$187:$AB$343,B145)&gt;=2,1,COUNTIF(课表!$AB$187:$AB$343,B145))+IF(COUNTIF(课表!$AC$187:$AC$343,B145)&gt;=2,1,COUNTIF(课表!$AC$187:$AC$343,B145))+IF(COUNTIF(课表!$AD$187:$AD$343,B145)&gt;=2,1,COUNTIF(课表!$AD$187:$AD$343,B145)))*2</f>
        <v>0</v>
      </c>
      <c r="N145" s="32">
        <f t="shared" si="8"/>
        <v>12</v>
      </c>
    </row>
    <row r="146" ht="20.1" hidden="1" customHeight="1" spans="1:14">
      <c r="A146" s="32">
        <f>VLOOKUP(B146,教师基础数据!$B$1:$H$502,7,FALSE)</f>
        <v>2021015</v>
      </c>
      <c r="B146" s="33" t="s">
        <v>1577</v>
      </c>
      <c r="C146" s="32" t="str">
        <f>VLOOKUP(B146,教师基础数据!$B$1:$G4690,3,FALSE)</f>
        <v>商贸系</v>
      </c>
      <c r="D146" s="32" t="str">
        <f>VLOOKUP(B146,教师基础数据!$B$1:$G842,4,FALSE)</f>
        <v>专职</v>
      </c>
      <c r="E146" s="32" t="str">
        <f>VLOOKUP(B146,教师基础数据!$B$1:$G4875,5,FALSE)</f>
        <v>会计教研室</v>
      </c>
      <c r="F146" s="32">
        <f t="shared" si="7"/>
        <v>3</v>
      </c>
      <c r="G146" s="32">
        <f>(IF(COUNTIF(课表!$C$187:$C$343,B146)&gt;=2,1,COUNTIF(课表!$C$187:$C$343,B146))+IF(COUNTIF(课表!$D$187:$D$343,B146)&gt;=2,1,COUNTIF(课表!D$187:$D$343,B146))+IF(COUNTIF(课表!$E$121:$E$343,B146)&gt;=2,1,COUNTIF(课表!$E$121:$E$343,B146))+IF(COUNTIF(课表!$F$187:$F$343,B146)&gt;=2,1,COUNTIF(课表!$F$187:$F$343,B146)))*2</f>
        <v>4</v>
      </c>
      <c r="H146" s="32">
        <f>(IF(COUNTIF(课表!$G$188:$G$343,B146)&gt;=2,1,COUNTIF(课表!$G$188:$G$343,B146))+IF(COUNTIF(课表!$H$188:$H$343,B146)&gt;=2,1,COUNTIF(课表!$H$188:$H$343,B146))+IF(COUNTIF(课表!$I$187:$I$343,B146)&gt;=2,1,COUNTIF(课表!$I$187:$I$343,B146))+IF(COUNTIF(课表!$J$187:$J$343,B146)&gt;=2,1,COUNTIF(课表!$J$187:$J$343,B146)))*2</f>
        <v>4</v>
      </c>
      <c r="I146" s="32">
        <f>(IF(COUNTIF(课表!$K$187:$K$343,B146)&gt;=2,1,COUNTIF(课表!$K$187:$K$343,B146))+IF(COUNTIF(课表!$L$187:$L$343,B146)&gt;=2,1,COUNTIF(课表!$L$187:$L$343,B146))+IF(COUNTIF(课表!$M$187:$M$343,B146)&gt;=2,1,COUNTIF(课表!$M$187:$M$343,B146))+IF(COUNTIF(课表!$N$187:$N$343,B146)&gt;=2,1,COUNTIF(课表!$N$187:$N$343,B146)))*2</f>
        <v>0</v>
      </c>
      <c r="J146" s="32">
        <f>(IF(COUNTIF(课表!$O$187:$O$343,B146)&gt;=2,1,COUNTIF(课表!$O$187:$O$343,B146))+IF(COUNTIF(课表!$P$187:$P$343,B146)&gt;=2,1,COUNTIF(课表!$P$187:$P$343,B146))+IF(COUNTIF(课表!$Q$187:$Q$343,B146)&gt;=2,1,COUNTIF(课表!$Q$187:$Q$343,B146))+IF(COUNTIF(课表!$R$187:$R$343,B146)&gt;=2,1,COUNTIF(课表!$R$187:$R$343,B146)))*2</f>
        <v>0</v>
      </c>
      <c r="K146" s="32">
        <f>(IF(COUNTIF(课表!$S$187:$S$343,B146)&gt;=2,1,COUNTIF(课表!$S$187:$S$343,B146))+IF(COUNTIF(课表!$T$187:$T$343,B146)&gt;=2,1,COUNTIF(课表!$T$187:$T$343,B146)))*2+(IF(COUNTIF(课表!$U$187:$U$343,B146)&gt;=2,1,COUNTIF(课表!$U$187:$U$343,B146))+IF(COUNTIF(课表!$V$187:$V$343,B146)&gt;=2,1,COUNTIF(课表!$V$187:$V$343,B146)))*2</f>
        <v>4</v>
      </c>
      <c r="L146" s="32">
        <f>(IF(COUNTIF(课表!$W$187:$W$343,B146)&gt;=2,1,COUNTIF(课表!$W$187:$W$343,B146))+IF(COUNTIF(课表!$X$187:$X$343,B146)&gt;=2,1,COUNTIF(课表!$X$187:$X$343,B146))+IF(COUNTIF(课表!$Y$187:$Y$343,B146)&gt;=2,1,COUNTIF(课表!$Y$187:$Y$343,B146))+IF(COUNTIF(课表!$Z$187:$Z$343,B146)&gt;=2,1,COUNTIF(课表!$Z$187:$Z$343,B146)))*2</f>
        <v>0</v>
      </c>
      <c r="M146" s="32">
        <f>(IF(COUNTIF(课表!$AA$187:$AA$343,B146)&gt;=2,1,COUNTIF(课表!$AA$187:$AA$343,B146))+IF(COUNTIF(课表!$AB$187:$AB$343,B146)&gt;=2,1,COUNTIF(课表!$AB$187:$AB$343,B146))+IF(COUNTIF(课表!$AC$187:$AC$343,B146)&gt;=2,1,COUNTIF(课表!$AC$187:$AC$343,B146))+IF(COUNTIF(课表!$AD$187:$AD$343,B146)&gt;=2,1,COUNTIF(课表!$AD$187:$AD$343,B146)))*2</f>
        <v>0</v>
      </c>
      <c r="N146" s="32">
        <f t="shared" si="8"/>
        <v>12</v>
      </c>
    </row>
    <row r="147" ht="20.1" hidden="1" customHeight="1" spans="1:14">
      <c r="A147" s="32" t="str">
        <f>VLOOKUP(B147,教师基础数据!$B$1:$H$502,7,FALSE)</f>
        <v>0000050</v>
      </c>
      <c r="B147" s="33" t="s">
        <v>1598</v>
      </c>
      <c r="C147" s="32" t="str">
        <f>VLOOKUP(B147,教师基础数据!$B$1:$G4691,3,FALSE)</f>
        <v>信艺系</v>
      </c>
      <c r="D147" s="32" t="str">
        <f>VLOOKUP(B147,教师基础数据!$B$1:$G843,4,FALSE)</f>
        <v>专职</v>
      </c>
      <c r="E147" s="32" t="str">
        <f>VLOOKUP(B147,教师基础数据!$B$1:$G4876,5,FALSE)</f>
        <v>计应教研室</v>
      </c>
      <c r="F147" s="32">
        <f t="shared" si="7"/>
        <v>3</v>
      </c>
      <c r="G147" s="32">
        <f>(IF(COUNTIF(课表!$C$187:$C$343,B147)&gt;=2,1,COUNTIF(课表!$C$187:$C$343,B147))+IF(COUNTIF(课表!$D$187:$D$343,B147)&gt;=2,1,COUNTIF(课表!D$187:$D$343,B147))+IF(COUNTIF(课表!$E$121:$E$343,B147)&gt;=2,1,COUNTIF(课表!$E$121:$E$343,B147))+IF(COUNTIF(课表!$F$187:$F$343,B147)&gt;=2,1,COUNTIF(课表!$F$187:$F$343,B147)))*2</f>
        <v>0</v>
      </c>
      <c r="H147" s="32">
        <f>(IF(COUNTIF(课表!$G$188:$G$343,B147)&gt;=2,1,COUNTIF(课表!$G$188:$G$343,B147))+IF(COUNTIF(课表!$H$188:$H$343,B147)&gt;=2,1,COUNTIF(课表!$H$188:$H$343,B147))+IF(COUNTIF(课表!$I$187:$I$343,B147)&gt;=2,1,COUNTIF(课表!$I$187:$I$343,B147))+IF(COUNTIF(课表!$J$187:$J$343,B147)&gt;=2,1,COUNTIF(课表!$J$187:$J$343,B147)))*2</f>
        <v>4</v>
      </c>
      <c r="I147" s="32">
        <f>(IF(COUNTIF(课表!$K$187:$K$343,B147)&gt;=2,1,COUNTIF(课表!$K$187:$K$343,B147))+IF(COUNTIF(课表!$L$187:$L$343,B147)&gt;=2,1,COUNTIF(课表!$L$187:$L$343,B147))+IF(COUNTIF(课表!$M$187:$M$343,B147)&gt;=2,1,COUNTIF(课表!$M$187:$M$343,B147))+IF(COUNTIF(课表!$N$187:$N$343,B147)&gt;=2,1,COUNTIF(课表!$N$187:$N$343,B147)))*2</f>
        <v>4</v>
      </c>
      <c r="J147" s="32">
        <f>(IF(COUNTIF(课表!$O$187:$O$343,B147)&gt;=2,1,COUNTIF(课表!$O$187:$O$343,B147))+IF(COUNTIF(课表!$P$187:$P$343,B147)&gt;=2,1,COUNTIF(课表!$P$187:$P$343,B147))+IF(COUNTIF(课表!$Q$187:$Q$343,B147)&gt;=2,1,COUNTIF(课表!$Q$187:$Q$343,B147))+IF(COUNTIF(课表!$R$187:$R$343,B147)&gt;=2,1,COUNTIF(课表!$R$187:$R$343,B147)))*2</f>
        <v>4</v>
      </c>
      <c r="K147" s="32">
        <f>(IF(COUNTIF(课表!$S$187:$S$343,B147)&gt;=2,1,COUNTIF(课表!$S$187:$S$343,B147))+IF(COUNTIF(课表!$T$187:$T$343,B147)&gt;=2,1,COUNTIF(课表!$T$187:$T$343,B147)))*2+(IF(COUNTIF(课表!$U$187:$U$343,B147)&gt;=2,1,COUNTIF(课表!$U$187:$U$343,B147))+IF(COUNTIF(课表!$V$187:$V$343,B147)&gt;=2,1,COUNTIF(课表!$V$187:$V$343,B147)))*2</f>
        <v>0</v>
      </c>
      <c r="L147" s="32">
        <f>(IF(COUNTIF(课表!$W$187:$W$343,B147)&gt;=2,1,COUNTIF(课表!$W$187:$W$343,B147))+IF(COUNTIF(课表!$X$187:$X$343,B147)&gt;=2,1,COUNTIF(课表!$X$187:$X$343,B147))+IF(COUNTIF(课表!$Y$187:$Y$343,B147)&gt;=2,1,COUNTIF(课表!$Y$187:$Y$343,B147))+IF(COUNTIF(课表!$Z$187:$Z$343,B147)&gt;=2,1,COUNTIF(课表!$Z$187:$Z$343,B147)))*2</f>
        <v>0</v>
      </c>
      <c r="M147" s="32">
        <f>(IF(COUNTIF(课表!$AA$187:$AA$343,B147)&gt;=2,1,COUNTIF(课表!$AA$187:$AA$343,B147))+IF(COUNTIF(课表!$AB$187:$AB$343,B147)&gt;=2,1,COUNTIF(课表!$AB$187:$AB$343,B147))+IF(COUNTIF(课表!$AC$187:$AC$343,B147)&gt;=2,1,COUNTIF(课表!$AC$187:$AC$343,B147))+IF(COUNTIF(课表!$AD$187:$AD$343,B147)&gt;=2,1,COUNTIF(课表!$AD$187:$AD$343,B147)))*2</f>
        <v>0</v>
      </c>
      <c r="N147" s="32">
        <f t="shared" si="8"/>
        <v>12</v>
      </c>
    </row>
    <row r="148" ht="20.1" hidden="1" customHeight="1" spans="1:14">
      <c r="A148" s="32" t="str">
        <f>VLOOKUP(B148,教师基础数据!$B$1:$H$502,7,FALSE)</f>
        <v>2020028</v>
      </c>
      <c r="B148" s="33" t="s">
        <v>1596</v>
      </c>
      <c r="C148" s="32" t="str">
        <f>VLOOKUP(B148,教师基础数据!$B$1:$G4692,3,FALSE)</f>
        <v>信艺系</v>
      </c>
      <c r="D148" s="32" t="str">
        <f>VLOOKUP(B148,教师基础数据!$B$1:$G844,4,FALSE)</f>
        <v>外聘</v>
      </c>
      <c r="E148" s="32" t="str">
        <f>VLOOKUP(B148,教师基础数据!$B$1:$G4877,5,FALSE)</f>
        <v>数媒教研室</v>
      </c>
      <c r="F148" s="32">
        <f t="shared" si="7"/>
        <v>3</v>
      </c>
      <c r="G148" s="32">
        <f>(IF(COUNTIF(课表!$C$187:$C$343,B148)&gt;=2,1,COUNTIF(课表!$C$187:$C$343,B148))+IF(COUNTIF(课表!$D$187:$D$343,B148)&gt;=2,1,COUNTIF(课表!D$187:$D$343,B148))+IF(COUNTIF(课表!$E$121:$E$343,B148)&gt;=2,1,COUNTIF(课表!$E$121:$E$343,B148))+IF(COUNTIF(课表!$F$187:$F$343,B148)&gt;=2,1,COUNTIF(课表!$F$187:$F$343,B148)))*2</f>
        <v>4</v>
      </c>
      <c r="H148" s="32">
        <f>(IF(COUNTIF(课表!$G$188:$G$343,B148)&gt;=2,1,COUNTIF(课表!$G$188:$G$343,B148))+IF(COUNTIF(课表!$H$188:$H$343,B148)&gt;=2,1,COUNTIF(课表!$H$188:$H$343,B148))+IF(COUNTIF(课表!$I$187:$I$343,B148)&gt;=2,1,COUNTIF(课表!$I$187:$I$343,B148))+IF(COUNTIF(课表!$J$187:$J$343,B148)&gt;=2,1,COUNTIF(课表!$J$187:$J$343,B148)))*2</f>
        <v>4</v>
      </c>
      <c r="I148" s="32">
        <f>(IF(COUNTIF(课表!$K$187:$K$343,B148)&gt;=2,1,COUNTIF(课表!$K$187:$K$343,B148))+IF(COUNTIF(课表!$L$187:$L$343,B148)&gt;=2,1,COUNTIF(课表!$L$187:$L$343,B148))+IF(COUNTIF(课表!$M$187:$M$343,B148)&gt;=2,1,COUNTIF(课表!$M$187:$M$343,B148))+IF(COUNTIF(课表!$N$187:$N$343,B148)&gt;=2,1,COUNTIF(课表!$N$187:$N$343,B148)))*2</f>
        <v>0</v>
      </c>
      <c r="J148" s="32">
        <f>(IF(COUNTIF(课表!$O$187:$O$343,B148)&gt;=2,1,COUNTIF(课表!$O$187:$O$343,B148))+IF(COUNTIF(课表!$P$187:$P$343,B148)&gt;=2,1,COUNTIF(课表!$P$187:$P$343,B148))+IF(COUNTIF(课表!$Q$187:$Q$343,B148)&gt;=2,1,COUNTIF(课表!$Q$187:$Q$343,B148))+IF(COUNTIF(课表!$R$187:$R$343,B148)&gt;=2,1,COUNTIF(课表!$R$187:$R$343,B148)))*2</f>
        <v>4</v>
      </c>
      <c r="K148" s="32">
        <f>(IF(COUNTIF(课表!$S$187:$S$343,B148)&gt;=2,1,COUNTIF(课表!$S$187:$S$343,B148))+IF(COUNTIF(课表!$T$187:$T$343,B148)&gt;=2,1,COUNTIF(课表!$T$187:$T$343,B148)))*2+(IF(COUNTIF(课表!$U$187:$U$343,B148)&gt;=2,1,COUNTIF(课表!$U$187:$U$343,B148))+IF(COUNTIF(课表!$V$187:$V$343,B148)&gt;=2,1,COUNTIF(课表!$V$187:$V$343,B148)))*2</f>
        <v>0</v>
      </c>
      <c r="L148" s="32">
        <f>(IF(COUNTIF(课表!$W$187:$W$343,B148)&gt;=2,1,COUNTIF(课表!$W$187:$W$343,B148))+IF(COUNTIF(课表!$X$187:$X$343,B148)&gt;=2,1,COUNTIF(课表!$X$187:$X$343,B148))+IF(COUNTIF(课表!$Y$187:$Y$343,B148)&gt;=2,1,COUNTIF(课表!$Y$187:$Y$343,B148))+IF(COUNTIF(课表!$Z$187:$Z$343,B148)&gt;=2,1,COUNTIF(课表!$Z$187:$Z$343,B148)))*2</f>
        <v>0</v>
      </c>
      <c r="M148" s="32">
        <f>(IF(COUNTIF(课表!$AA$187:$AA$343,B148)&gt;=2,1,COUNTIF(课表!$AA$187:$AA$343,B148))+IF(COUNTIF(课表!$AB$187:$AB$343,B148)&gt;=2,1,COUNTIF(课表!$AB$187:$AB$343,B148))+IF(COUNTIF(课表!$AC$187:$AC$343,B148)&gt;=2,1,COUNTIF(课表!$AC$187:$AC$343,B148))+IF(COUNTIF(课表!$AD$187:$AD$343,B148)&gt;=2,1,COUNTIF(课表!$AD$187:$AD$343,B148)))*2</f>
        <v>0</v>
      </c>
      <c r="N148" s="32">
        <f t="shared" si="8"/>
        <v>12</v>
      </c>
    </row>
    <row r="149" ht="20.1" hidden="1" customHeight="1" spans="1:14">
      <c r="A149" s="32" t="str">
        <f>VLOOKUP(B149,教师基础数据!$B$1:$H$502,7,FALSE)</f>
        <v>2021109</v>
      </c>
      <c r="B149" s="33" t="s">
        <v>1614</v>
      </c>
      <c r="C149" s="32" t="str">
        <f>VLOOKUP(B149,教师基础数据!$B$1:$G4693,3,FALSE)</f>
        <v>信艺系</v>
      </c>
      <c r="D149" s="32" t="str">
        <f>VLOOKUP(B149,教师基础数据!$B$1:$G845,4,FALSE)</f>
        <v>外聘</v>
      </c>
      <c r="E149" s="32" t="str">
        <f>VLOOKUP(B149,教师基础数据!$B$1:$G4878,5,FALSE)</f>
        <v>计应教研室</v>
      </c>
      <c r="F149" s="32">
        <f t="shared" si="7"/>
        <v>3</v>
      </c>
      <c r="G149" s="32">
        <f>(IF(COUNTIF(课表!$C$187:$C$343,B149)&gt;=2,1,COUNTIF(课表!$C$187:$C$343,B149))+IF(COUNTIF(课表!$D$187:$D$343,B149)&gt;=2,1,COUNTIF(课表!D$187:$D$343,B149))+IF(COUNTIF(课表!$E$121:$E$343,B149)&gt;=2,1,COUNTIF(课表!$E$121:$E$343,B149))+IF(COUNTIF(课表!$F$187:$F$343,B149)&gt;=2,1,COUNTIF(课表!$F$187:$F$343,B149)))*2</f>
        <v>0</v>
      </c>
      <c r="H149" s="32">
        <f>(IF(COUNTIF(课表!$G$188:$G$343,B149)&gt;=2,1,COUNTIF(课表!$G$188:$G$343,B149))+IF(COUNTIF(课表!$H$188:$H$343,B149)&gt;=2,1,COUNTIF(课表!$H$188:$H$343,B149))+IF(COUNTIF(课表!$I$187:$I$343,B149)&gt;=2,1,COUNTIF(课表!$I$187:$I$343,B149))+IF(COUNTIF(课表!$J$187:$J$343,B149)&gt;=2,1,COUNTIF(课表!$J$187:$J$343,B149)))*2</f>
        <v>4</v>
      </c>
      <c r="I149" s="32">
        <f>(IF(COUNTIF(课表!$K$187:$K$343,B149)&gt;=2,1,COUNTIF(课表!$K$187:$K$343,B149))+IF(COUNTIF(课表!$L$187:$L$343,B149)&gt;=2,1,COUNTIF(课表!$L$187:$L$343,B149))+IF(COUNTIF(课表!$M$187:$M$343,B149)&gt;=2,1,COUNTIF(课表!$M$187:$M$343,B149))+IF(COUNTIF(课表!$N$187:$N$343,B149)&gt;=2,1,COUNTIF(课表!$N$187:$N$343,B149)))*2</f>
        <v>4</v>
      </c>
      <c r="J149" s="32">
        <f>(IF(COUNTIF(课表!$O$187:$O$343,B149)&gt;=2,1,COUNTIF(课表!$O$187:$O$343,B149))+IF(COUNTIF(课表!$P$187:$P$343,B149)&gt;=2,1,COUNTIF(课表!$P$187:$P$343,B149))+IF(COUNTIF(课表!$Q$187:$Q$343,B149)&gt;=2,1,COUNTIF(课表!$Q$187:$Q$343,B149))+IF(COUNTIF(课表!$R$187:$R$343,B149)&gt;=2,1,COUNTIF(课表!$R$187:$R$343,B149)))*2</f>
        <v>4</v>
      </c>
      <c r="K149" s="32">
        <f>(IF(COUNTIF(课表!$S$187:$S$343,B149)&gt;=2,1,COUNTIF(课表!$S$187:$S$343,B149))+IF(COUNTIF(课表!$T$187:$T$343,B149)&gt;=2,1,COUNTIF(课表!$T$187:$T$343,B149)))*2+(IF(COUNTIF(课表!$U$187:$U$343,B149)&gt;=2,1,COUNTIF(课表!$U$187:$U$343,B149))+IF(COUNTIF(课表!$V$187:$V$343,B149)&gt;=2,1,COUNTIF(课表!$V$187:$V$343,B149)))*2</f>
        <v>0</v>
      </c>
      <c r="L149" s="32">
        <f>(IF(COUNTIF(课表!$W$187:$W$343,B149)&gt;=2,1,COUNTIF(课表!$W$187:$W$343,B149))+IF(COUNTIF(课表!$X$187:$X$343,B149)&gt;=2,1,COUNTIF(课表!$X$187:$X$343,B149))+IF(COUNTIF(课表!$Y$187:$Y$343,B149)&gt;=2,1,COUNTIF(课表!$Y$187:$Y$343,B149))+IF(COUNTIF(课表!$Z$187:$Z$343,B149)&gt;=2,1,COUNTIF(课表!$Z$187:$Z$343,B149)))*2</f>
        <v>0</v>
      </c>
      <c r="M149" s="32">
        <f>(IF(COUNTIF(课表!$AA$187:$AA$343,B149)&gt;=2,1,COUNTIF(课表!$AA$187:$AA$343,B149))+IF(COUNTIF(课表!$AB$187:$AB$343,B149)&gt;=2,1,COUNTIF(课表!$AB$187:$AB$343,B149))+IF(COUNTIF(课表!$AC$187:$AC$343,B149)&gt;=2,1,COUNTIF(课表!$AC$187:$AC$343,B149))+IF(COUNTIF(课表!$AD$187:$AD$343,B149)&gt;=2,1,COUNTIF(课表!$AD$187:$AD$343,B149)))*2</f>
        <v>0</v>
      </c>
      <c r="N149" s="32">
        <f t="shared" si="8"/>
        <v>12</v>
      </c>
    </row>
    <row r="150" ht="20.1" hidden="1" customHeight="1" spans="1:14">
      <c r="A150" s="32" t="str">
        <f>VLOOKUP(B150,教师基础数据!$B$1:$H$502,7,FALSE)</f>
        <v>0000060</v>
      </c>
      <c r="B150" s="33" t="s">
        <v>1575</v>
      </c>
      <c r="C150" s="32" t="str">
        <f>VLOOKUP(B150,教师基础数据!$B$1:$G4694,3,FALSE)</f>
        <v>商贸系</v>
      </c>
      <c r="D150" s="32" t="str">
        <f>VLOOKUP(B150,教师基础数据!$B$1:$G846,4,FALSE)</f>
        <v>专职</v>
      </c>
      <c r="E150" s="32" t="str">
        <f>VLOOKUP(B150,教师基础数据!$B$1:$G4879,5,FALSE)</f>
        <v>商务教研室</v>
      </c>
      <c r="F150" s="32">
        <f t="shared" si="7"/>
        <v>2</v>
      </c>
      <c r="G150" s="32">
        <f>(IF(COUNTIF(课表!$C$187:$C$343,B150)&gt;=2,1,COUNTIF(课表!$C$187:$C$343,B150))+IF(COUNTIF(课表!$D$187:$D$343,B150)&gt;=2,1,COUNTIF(课表!D$187:$D$343,B150))+IF(COUNTIF(课表!$E$121:$E$343,B150)&gt;=2,1,COUNTIF(课表!$E$121:$E$343,B150))+IF(COUNTIF(课表!$F$187:$F$343,B150)&gt;=2,1,COUNTIF(课表!$F$187:$F$343,B150)))*2</f>
        <v>0</v>
      </c>
      <c r="H150" s="32">
        <f>(IF(COUNTIF(课表!$G$188:$G$343,B150)&gt;=2,1,COUNTIF(课表!$G$188:$G$343,B150))+IF(COUNTIF(课表!$H$188:$H$343,B150)&gt;=2,1,COUNTIF(课表!$H$188:$H$343,B150))+IF(COUNTIF(课表!$I$187:$I$343,B150)&gt;=2,1,COUNTIF(课表!$I$187:$I$343,B150))+IF(COUNTIF(课表!$J$187:$J$343,B150)&gt;=2,1,COUNTIF(课表!$J$187:$J$343,B150)))*2</f>
        <v>0</v>
      </c>
      <c r="I150" s="32">
        <f>(IF(COUNTIF(课表!$K$187:$K$343,B150)&gt;=2,1,COUNTIF(课表!$K$187:$K$343,B150))+IF(COUNTIF(课表!$L$187:$L$343,B150)&gt;=2,1,COUNTIF(课表!$L$187:$L$343,B150))+IF(COUNTIF(课表!$M$187:$M$343,B150)&gt;=2,1,COUNTIF(课表!$M$187:$M$343,B150))+IF(COUNTIF(课表!$N$187:$N$343,B150)&gt;=2,1,COUNTIF(课表!$N$187:$N$343,B150)))*2</f>
        <v>0</v>
      </c>
      <c r="J150" s="32">
        <f>(IF(COUNTIF(课表!$O$187:$O$343,B150)&gt;=2,1,COUNTIF(课表!$O$187:$O$343,B150))+IF(COUNTIF(课表!$P$187:$P$343,B150)&gt;=2,1,COUNTIF(课表!$P$187:$P$343,B150))+IF(COUNTIF(课表!$Q$187:$Q$343,B150)&gt;=2,1,COUNTIF(课表!$Q$187:$Q$343,B150))+IF(COUNTIF(课表!$R$187:$R$343,B150)&gt;=2,1,COUNTIF(课表!$R$187:$R$343,B150)))*2</f>
        <v>8</v>
      </c>
      <c r="K150" s="32">
        <f>(IF(COUNTIF(课表!$S$187:$S$343,B150)&gt;=2,1,COUNTIF(课表!$S$187:$S$343,B150))+IF(COUNTIF(课表!$T$187:$T$343,B150)&gt;=2,1,COUNTIF(课表!$T$187:$T$343,B150)))*2+(IF(COUNTIF(课表!$U$187:$U$343,B150)&gt;=2,1,COUNTIF(课表!$U$187:$U$343,B150))+IF(COUNTIF(课表!$V$187:$V$343,B150)&gt;=2,1,COUNTIF(课表!$V$187:$V$343,B150)))*2</f>
        <v>4</v>
      </c>
      <c r="L150" s="32">
        <f>(IF(COUNTIF(课表!$W$187:$W$343,B150)&gt;=2,1,COUNTIF(课表!$W$187:$W$343,B150))+IF(COUNTIF(课表!$X$187:$X$343,B150)&gt;=2,1,COUNTIF(课表!$X$187:$X$343,B150))+IF(COUNTIF(课表!$Y$187:$Y$343,B150)&gt;=2,1,COUNTIF(课表!$Y$187:$Y$343,B150))+IF(COUNTIF(课表!$Z$187:$Z$343,B150)&gt;=2,1,COUNTIF(课表!$Z$187:$Z$343,B150)))*2</f>
        <v>0</v>
      </c>
      <c r="M150" s="32">
        <f>(IF(COUNTIF(课表!$AA$187:$AA$343,B150)&gt;=2,1,COUNTIF(课表!$AA$187:$AA$343,B150))+IF(COUNTIF(课表!$AB$187:$AB$343,B150)&gt;=2,1,COUNTIF(课表!$AB$187:$AB$343,B150))+IF(COUNTIF(课表!$AC$187:$AC$343,B150)&gt;=2,1,COUNTIF(课表!$AC$187:$AC$343,B150))+IF(COUNTIF(课表!$AD$187:$AD$343,B150)&gt;=2,1,COUNTIF(课表!$AD$187:$AD$343,B150)))*2</f>
        <v>0</v>
      </c>
      <c r="N150" s="32">
        <f t="shared" si="8"/>
        <v>12</v>
      </c>
    </row>
    <row r="151" ht="20.1" hidden="1" customHeight="1" spans="1:14">
      <c r="A151" s="32" t="str">
        <f>VLOOKUP(B151,教师基础数据!$B$1:$H$502,7,FALSE)</f>
        <v>2020014</v>
      </c>
      <c r="B151" s="33" t="s">
        <v>1612</v>
      </c>
      <c r="C151" s="32" t="str">
        <f>VLOOKUP(B151,教师基础数据!$B$1:$G4695,3,FALSE)</f>
        <v>信艺系</v>
      </c>
      <c r="D151" s="32" t="str">
        <f>VLOOKUP(B151,教师基础数据!$B$1:$G847,4,FALSE)</f>
        <v>外聘</v>
      </c>
      <c r="E151" s="32" t="str">
        <f>VLOOKUP(B151,教师基础数据!$B$1:$G4880,5,FALSE)</f>
        <v>数媒教研室</v>
      </c>
      <c r="F151" s="32">
        <f t="shared" si="7"/>
        <v>2</v>
      </c>
      <c r="G151" s="32">
        <f>(IF(COUNTIF(课表!$C$187:$C$343,B151)&gt;=2,1,COUNTIF(课表!$C$187:$C$343,B151))+IF(COUNTIF(课表!$D$187:$D$343,B151)&gt;=2,1,COUNTIF(课表!D$187:$D$343,B151))+IF(COUNTIF(课表!$E$121:$E$343,B151)&gt;=2,1,COUNTIF(课表!$E$121:$E$343,B151))+IF(COUNTIF(课表!$F$187:$F$343,B151)&gt;=2,1,COUNTIF(课表!$F$187:$F$343,B151)))*2</f>
        <v>0</v>
      </c>
      <c r="H151" s="32">
        <f>(IF(COUNTIF(课表!$G$188:$G$343,B151)&gt;=2,1,COUNTIF(课表!$G$188:$G$343,B151))+IF(COUNTIF(课表!$H$188:$H$343,B151)&gt;=2,1,COUNTIF(课表!$H$188:$H$343,B151))+IF(COUNTIF(课表!$I$187:$I$343,B151)&gt;=2,1,COUNTIF(课表!$I$187:$I$343,B151))+IF(COUNTIF(课表!$J$187:$J$343,B151)&gt;=2,1,COUNTIF(课表!$J$187:$J$343,B151)))*2</f>
        <v>0</v>
      </c>
      <c r="I151" s="32">
        <f>(IF(COUNTIF(课表!$K$187:$K$343,B151)&gt;=2,1,COUNTIF(课表!$K$187:$K$343,B151))+IF(COUNTIF(课表!$L$187:$L$343,B151)&gt;=2,1,COUNTIF(课表!$L$187:$L$343,B151))+IF(COUNTIF(课表!$M$187:$M$343,B151)&gt;=2,1,COUNTIF(课表!$M$187:$M$343,B151))+IF(COUNTIF(课表!$N$187:$N$343,B151)&gt;=2,1,COUNTIF(课表!$N$187:$N$343,B151)))*2</f>
        <v>4</v>
      </c>
      <c r="J151" s="32">
        <f>(IF(COUNTIF(课表!$O$187:$O$343,B151)&gt;=2,1,COUNTIF(课表!$O$187:$O$343,B151))+IF(COUNTIF(课表!$P$187:$P$343,B151)&gt;=2,1,COUNTIF(课表!$P$187:$P$343,B151))+IF(COUNTIF(课表!$Q$187:$Q$343,B151)&gt;=2,1,COUNTIF(课表!$Q$187:$Q$343,B151))+IF(COUNTIF(课表!$R$187:$R$343,B151)&gt;=2,1,COUNTIF(课表!$R$187:$R$343,B151)))*2</f>
        <v>0</v>
      </c>
      <c r="K151" s="32">
        <f>(IF(COUNTIF(课表!$S$187:$S$343,B151)&gt;=2,1,COUNTIF(课表!$S$187:$S$343,B151))+IF(COUNTIF(课表!$T$187:$T$343,B151)&gt;=2,1,COUNTIF(课表!$T$187:$T$343,B151)))*2+(IF(COUNTIF(课表!$U$187:$U$343,B151)&gt;=2,1,COUNTIF(课表!$U$187:$U$343,B151))+IF(COUNTIF(课表!$V$187:$V$343,B151)&gt;=2,1,COUNTIF(课表!$V$187:$V$343,B151)))*2</f>
        <v>0</v>
      </c>
      <c r="L151" s="32">
        <f>(IF(COUNTIF(课表!$W$187:$W$343,B151)&gt;=2,1,COUNTIF(课表!$W$187:$W$343,B151))+IF(COUNTIF(课表!$X$187:$X$343,B151)&gt;=2,1,COUNTIF(课表!$X$187:$X$343,B151))+IF(COUNTIF(课表!$Y$187:$Y$343,B151)&gt;=2,1,COUNTIF(课表!$Y$187:$Y$343,B151))+IF(COUNTIF(课表!$Z$187:$Z$343,B151)&gt;=2,1,COUNTIF(课表!$Z$187:$Z$343,B151)))*2</f>
        <v>0</v>
      </c>
      <c r="M151" s="32">
        <f>(IF(COUNTIF(课表!$AA$187:$AA$343,B151)&gt;=2,1,COUNTIF(课表!$AA$187:$AA$343,B151))+IF(COUNTIF(课表!$AB$187:$AB$343,B151)&gt;=2,1,COUNTIF(课表!$AB$187:$AB$343,B151))+IF(COUNTIF(课表!$AC$187:$AC$343,B151)&gt;=2,1,COUNTIF(课表!$AC$187:$AC$343,B151))+IF(COUNTIF(课表!$AD$187:$AD$343,B151)&gt;=2,1,COUNTIF(课表!$AD$187:$AD$343,B151)))*2</f>
        <v>8</v>
      </c>
      <c r="N151" s="32">
        <f t="shared" si="8"/>
        <v>12</v>
      </c>
    </row>
    <row r="152" ht="20.1" hidden="1" customHeight="1" spans="1:14">
      <c r="A152" s="32" t="str">
        <f>VLOOKUP(B152,教师基础数据!$B$1:$H$502,7,FALSE)</f>
        <v>0000314</v>
      </c>
      <c r="B152" s="33" t="s">
        <v>1190</v>
      </c>
      <c r="C152" s="32" t="str">
        <f>VLOOKUP(B152,教师基础数据!$B$1:$G4696,3,FALSE)</f>
        <v>环生系</v>
      </c>
      <c r="D152" s="32" t="str">
        <f>VLOOKUP(B152,教师基础数据!$B$1:$G848,4,FALSE)</f>
        <v>专职</v>
      </c>
      <c r="E152" s="32" t="str">
        <f>VLOOKUP(B152,教师基础数据!$B$1:$G4881,5,FALSE)</f>
        <v>种植教研室</v>
      </c>
      <c r="F152" s="32">
        <f t="shared" si="7"/>
        <v>4</v>
      </c>
      <c r="G152" s="32">
        <f>(IF(COUNTIF(课表!$C$187:$C$343,B152)&gt;=2,1,COUNTIF(课表!$C$187:$C$343,B152))+IF(COUNTIF(课表!$D$187:$D$343,B152)&gt;=2,1,COUNTIF(课表!D$187:$D$343,B152))+IF(COUNTIF(课表!$E$121:$E$343,B152)&gt;=2,1,COUNTIF(课表!$E$121:$E$343,B152))+IF(COUNTIF(课表!$F$187:$F$343,B152)&gt;=2,1,COUNTIF(课表!$F$187:$F$343,B152)))*2</f>
        <v>2</v>
      </c>
      <c r="H152" s="32">
        <f>(IF(COUNTIF(课表!$G$188:$G$343,B152)&gt;=2,1,COUNTIF(课表!$G$188:$G$343,B152))+IF(COUNTIF(课表!$H$188:$H$343,B152)&gt;=2,1,COUNTIF(课表!$H$188:$H$343,B152))+IF(COUNTIF(课表!$I$187:$I$343,B152)&gt;=2,1,COUNTIF(课表!$I$187:$I$343,B152))+IF(COUNTIF(课表!$J$187:$J$343,B152)&gt;=2,1,COUNTIF(课表!$J$187:$J$343,B152)))*2</f>
        <v>2</v>
      </c>
      <c r="I152" s="32">
        <f>(IF(COUNTIF(课表!$K$187:$K$343,B152)&gt;=2,1,COUNTIF(课表!$K$187:$K$343,B152))+IF(COUNTIF(课表!$L$187:$L$343,B152)&gt;=2,1,COUNTIF(课表!$L$187:$L$343,B152))+IF(COUNTIF(课表!$M$187:$M$343,B152)&gt;=2,1,COUNTIF(课表!$M$187:$M$343,B152))+IF(COUNTIF(课表!$N$187:$N$343,B152)&gt;=2,1,COUNTIF(课表!$N$187:$N$343,B152)))*2</f>
        <v>0</v>
      </c>
      <c r="J152" s="32">
        <f>(IF(COUNTIF(课表!$O$187:$O$343,B152)&gt;=2,1,COUNTIF(课表!$O$187:$O$343,B152))+IF(COUNTIF(课表!$P$187:$P$343,B152)&gt;=2,1,COUNTIF(课表!$P$187:$P$343,B152))+IF(COUNTIF(课表!$Q$187:$Q$343,B152)&gt;=2,1,COUNTIF(课表!$Q$187:$Q$343,B152))+IF(COUNTIF(课表!$R$187:$R$343,B152)&gt;=2,1,COUNTIF(课表!$R$187:$R$343,B152)))*2</f>
        <v>4</v>
      </c>
      <c r="K152" s="32">
        <f>(IF(COUNTIF(课表!$S$187:$S$343,B152)&gt;=2,1,COUNTIF(课表!$S$187:$S$343,B152))+IF(COUNTIF(课表!$T$187:$T$343,B152)&gt;=2,1,COUNTIF(课表!$T$187:$T$343,B152)))*2+(IF(COUNTIF(课表!$U$187:$U$343,B152)&gt;=2,1,COUNTIF(课表!$U$187:$U$343,B152))+IF(COUNTIF(课表!$V$187:$V$343,B152)&gt;=2,1,COUNTIF(课表!$V$187:$V$343,B152)))*2</f>
        <v>4</v>
      </c>
      <c r="L152" s="32">
        <f>(IF(COUNTIF(课表!$W$187:$W$343,B152)&gt;=2,1,COUNTIF(课表!$W$187:$W$343,B152))+IF(COUNTIF(课表!$X$187:$X$343,B152)&gt;=2,1,COUNTIF(课表!$X$187:$X$343,B152))+IF(COUNTIF(课表!$Y$187:$Y$343,B152)&gt;=2,1,COUNTIF(课表!$Y$187:$Y$343,B152))+IF(COUNTIF(课表!$Z$187:$Z$343,B152)&gt;=2,1,COUNTIF(课表!$Z$187:$Z$343,B152)))*2</f>
        <v>0</v>
      </c>
      <c r="M152" s="32">
        <f>(IF(COUNTIF(课表!$AA$187:$AA$343,B152)&gt;=2,1,COUNTIF(课表!$AA$187:$AA$343,B152))+IF(COUNTIF(课表!$AB$187:$AB$343,B152)&gt;=2,1,COUNTIF(课表!$AB$187:$AB$343,B152))+IF(COUNTIF(课表!$AC$187:$AC$343,B152)&gt;=2,1,COUNTIF(课表!$AC$187:$AC$343,B152))+IF(COUNTIF(课表!$AD$187:$AD$343,B152)&gt;=2,1,COUNTIF(课表!$AD$187:$AD$343,B152)))*2</f>
        <v>0</v>
      </c>
      <c r="N152" s="32">
        <f t="shared" si="8"/>
        <v>12</v>
      </c>
    </row>
    <row r="153" ht="20.1" hidden="1" customHeight="1" spans="1:14">
      <c r="A153" s="32" t="str">
        <f>VLOOKUP(B153,教师基础数据!$B$1:$H$502,7,FALSE)</f>
        <v>0000294</v>
      </c>
      <c r="B153" s="33" t="s">
        <v>1207</v>
      </c>
      <c r="C153" s="32" t="str">
        <f>VLOOKUP(B153,教师基础数据!$B$1:$G4697,3,FALSE)</f>
        <v>人文系</v>
      </c>
      <c r="D153" s="32" t="str">
        <f>VLOOKUP(B153,教师基础数据!$B$1:$G849,4,FALSE)</f>
        <v>兼职</v>
      </c>
      <c r="E153" s="32" t="str">
        <f>VLOOKUP(B153,教师基础数据!$B$1:$G4882,5,FALSE)</f>
        <v>数学教研室</v>
      </c>
      <c r="F153" s="32">
        <f t="shared" si="7"/>
        <v>3</v>
      </c>
      <c r="G153" s="32">
        <f>(IF(COUNTIF(课表!$C$187:$C$343,B153)&gt;=2,1,COUNTIF(课表!$C$187:$C$343,B153))+IF(COUNTIF(课表!$D$187:$D$343,B153)&gt;=2,1,COUNTIF(课表!D$187:$D$343,B153))+IF(COUNTIF(课表!$E$121:$E$343,B153)&gt;=2,1,COUNTIF(课表!$E$121:$E$343,B153))+IF(COUNTIF(课表!$F$187:$F$343,B153)&gt;=2,1,COUNTIF(课表!$F$187:$F$343,B153)))*2</f>
        <v>6</v>
      </c>
      <c r="H153" s="32">
        <f>(IF(COUNTIF(课表!$G$188:$G$343,B153)&gt;=2,1,COUNTIF(课表!$G$188:$G$343,B153))+IF(COUNTIF(课表!$H$188:$H$343,B153)&gt;=2,1,COUNTIF(课表!$H$188:$H$343,B153))+IF(COUNTIF(课表!$I$187:$I$343,B153)&gt;=2,1,COUNTIF(课表!$I$187:$I$343,B153))+IF(COUNTIF(课表!$J$187:$J$343,B153)&gt;=2,1,COUNTIF(课表!$J$187:$J$343,B153)))*2</f>
        <v>2</v>
      </c>
      <c r="I153" s="32">
        <f>(IF(COUNTIF(课表!$K$187:$K$343,B153)&gt;=2,1,COUNTIF(课表!$K$187:$K$343,B153))+IF(COUNTIF(课表!$L$187:$L$343,B153)&gt;=2,1,COUNTIF(课表!$L$187:$L$343,B153))+IF(COUNTIF(课表!$M$187:$M$343,B153)&gt;=2,1,COUNTIF(课表!$M$187:$M$343,B153))+IF(COUNTIF(课表!$N$187:$N$343,B153)&gt;=2,1,COUNTIF(课表!$N$187:$N$343,B153)))*2</f>
        <v>4</v>
      </c>
      <c r="J153" s="32">
        <f>(IF(COUNTIF(课表!$O$187:$O$343,B153)&gt;=2,1,COUNTIF(课表!$O$187:$O$343,B153))+IF(COUNTIF(课表!$P$187:$P$343,B153)&gt;=2,1,COUNTIF(课表!$P$187:$P$343,B153))+IF(COUNTIF(课表!$Q$187:$Q$343,B153)&gt;=2,1,COUNTIF(课表!$Q$187:$Q$343,B153))+IF(COUNTIF(课表!$R$187:$R$343,B153)&gt;=2,1,COUNTIF(课表!$R$187:$R$343,B153)))*2</f>
        <v>0</v>
      </c>
      <c r="K153" s="32">
        <f>(IF(COUNTIF(课表!$S$187:$S$343,B153)&gt;=2,1,COUNTIF(课表!$S$187:$S$343,B153))+IF(COUNTIF(课表!$T$187:$T$343,B153)&gt;=2,1,COUNTIF(课表!$T$187:$T$343,B153)))*2+(IF(COUNTIF(课表!$U$187:$U$343,B153)&gt;=2,1,COUNTIF(课表!$U$187:$U$343,B153))+IF(COUNTIF(课表!$V$187:$V$343,B153)&gt;=2,1,COUNTIF(课表!$V$187:$V$343,B153)))*2</f>
        <v>0</v>
      </c>
      <c r="L153" s="32">
        <f>(IF(COUNTIF(课表!$W$187:$W$343,B153)&gt;=2,1,COUNTIF(课表!$W$187:$W$343,B153))+IF(COUNTIF(课表!$X$187:$X$343,B153)&gt;=2,1,COUNTIF(课表!$X$187:$X$343,B153))+IF(COUNTIF(课表!$Y$187:$Y$343,B153)&gt;=2,1,COUNTIF(课表!$Y$187:$Y$343,B153))+IF(COUNTIF(课表!$Z$187:$Z$343,B153)&gt;=2,1,COUNTIF(课表!$Z$187:$Z$343,B153)))*2</f>
        <v>0</v>
      </c>
      <c r="M153" s="32">
        <f>(IF(COUNTIF(课表!$AA$187:$AA$343,B153)&gt;=2,1,COUNTIF(课表!$AA$187:$AA$343,B153))+IF(COUNTIF(课表!$AB$187:$AB$343,B153)&gt;=2,1,COUNTIF(课表!$AB$187:$AB$343,B153))+IF(COUNTIF(课表!$AC$187:$AC$343,B153)&gt;=2,1,COUNTIF(课表!$AC$187:$AC$343,B153))+IF(COUNTIF(课表!$AD$187:$AD$343,B153)&gt;=2,1,COUNTIF(课表!$AD$187:$AD$343,B153)))*2</f>
        <v>0</v>
      </c>
      <c r="N153" s="32">
        <f t="shared" si="8"/>
        <v>12</v>
      </c>
    </row>
    <row r="154" ht="20.1" hidden="1" customHeight="1" spans="1:14">
      <c r="A154" s="32" t="str">
        <f>VLOOKUP(B154,教师基础数据!$B$1:$H$502,7,FALSE)</f>
        <v>2017038</v>
      </c>
      <c r="B154" s="33" t="s">
        <v>1431</v>
      </c>
      <c r="C154" s="32" t="str">
        <f>VLOOKUP(B154,教师基础数据!$B$1:$G4698,3,FALSE)</f>
        <v>环生系</v>
      </c>
      <c r="D154" s="32" t="str">
        <f>VLOOKUP(B154,教师基础数据!$B$1:$G850,4,FALSE)</f>
        <v>兼职</v>
      </c>
      <c r="E154" s="32" t="str">
        <f>VLOOKUP(B154,教师基础数据!$B$1:$G4883,5,FALSE)</f>
        <v>种植教研室</v>
      </c>
      <c r="F154" s="32">
        <f t="shared" si="7"/>
        <v>3</v>
      </c>
      <c r="G154" s="32">
        <f>(IF(COUNTIF(课表!$C$187:$C$343,B154)&gt;=2,1,COUNTIF(课表!$C$187:$C$343,B154))+IF(COUNTIF(课表!$D$187:$D$343,B154)&gt;=2,1,COUNTIF(课表!D$187:$D$343,B154))+IF(COUNTIF(课表!$E$121:$E$343,B154)&gt;=2,1,COUNTIF(课表!$E$121:$E$343,B154))+IF(COUNTIF(课表!$F$187:$F$343,B154)&gt;=2,1,COUNTIF(课表!$F$187:$F$343,B154)))*2</f>
        <v>4</v>
      </c>
      <c r="H154" s="32">
        <f>(IF(COUNTIF(课表!$G$188:$G$343,B154)&gt;=2,1,COUNTIF(课表!$G$188:$G$343,B154))+IF(COUNTIF(课表!$H$188:$H$343,B154)&gt;=2,1,COUNTIF(课表!$H$188:$H$343,B154))+IF(COUNTIF(课表!$I$187:$I$343,B154)&gt;=2,1,COUNTIF(课表!$I$187:$I$343,B154))+IF(COUNTIF(课表!$J$187:$J$343,B154)&gt;=2,1,COUNTIF(课表!$J$187:$J$343,B154)))*2</f>
        <v>4</v>
      </c>
      <c r="I154" s="32">
        <f>(IF(COUNTIF(课表!$K$187:$K$343,B154)&gt;=2,1,COUNTIF(课表!$K$187:$K$343,B154))+IF(COUNTIF(课表!$L$187:$L$343,B154)&gt;=2,1,COUNTIF(课表!$L$187:$L$343,B154))+IF(COUNTIF(课表!$M$187:$M$343,B154)&gt;=2,1,COUNTIF(课表!$M$187:$M$343,B154))+IF(COUNTIF(课表!$N$187:$N$343,B154)&gt;=2,1,COUNTIF(课表!$N$187:$N$343,B154)))*2</f>
        <v>4</v>
      </c>
      <c r="J154" s="32">
        <f>(IF(COUNTIF(课表!$O$187:$O$343,B154)&gt;=2,1,COUNTIF(课表!$O$187:$O$343,B154))+IF(COUNTIF(课表!$P$187:$P$343,B154)&gt;=2,1,COUNTIF(课表!$P$187:$P$343,B154))+IF(COUNTIF(课表!$Q$187:$Q$343,B154)&gt;=2,1,COUNTIF(课表!$Q$187:$Q$343,B154))+IF(COUNTIF(课表!$R$187:$R$343,B154)&gt;=2,1,COUNTIF(课表!$R$187:$R$343,B154)))*2</f>
        <v>0</v>
      </c>
      <c r="K154" s="32">
        <f>(IF(COUNTIF(课表!$S$187:$S$343,B154)&gt;=2,1,COUNTIF(课表!$S$187:$S$343,B154))+IF(COUNTIF(课表!$T$187:$T$343,B154)&gt;=2,1,COUNTIF(课表!$T$187:$T$343,B154)))*2+(IF(COUNTIF(课表!$U$187:$U$343,B154)&gt;=2,1,COUNTIF(课表!$U$187:$U$343,B154))+IF(COUNTIF(课表!$V$187:$V$343,B154)&gt;=2,1,COUNTIF(课表!$V$187:$V$343,B154)))*2</f>
        <v>0</v>
      </c>
      <c r="L154" s="32">
        <f>(IF(COUNTIF(课表!$W$187:$W$343,B154)&gt;=2,1,COUNTIF(课表!$W$187:$W$343,B154))+IF(COUNTIF(课表!$X$187:$X$343,B154)&gt;=2,1,COUNTIF(课表!$X$187:$X$343,B154))+IF(COUNTIF(课表!$Y$187:$Y$343,B154)&gt;=2,1,COUNTIF(课表!$Y$187:$Y$343,B154))+IF(COUNTIF(课表!$Z$187:$Z$343,B154)&gt;=2,1,COUNTIF(课表!$Z$187:$Z$343,B154)))*2</f>
        <v>0</v>
      </c>
      <c r="M154" s="32">
        <f>(IF(COUNTIF(课表!$AA$187:$AA$343,B154)&gt;=2,1,COUNTIF(课表!$AA$187:$AA$343,B154))+IF(COUNTIF(课表!$AB$187:$AB$343,B154)&gt;=2,1,COUNTIF(课表!$AB$187:$AB$343,B154))+IF(COUNTIF(课表!$AC$187:$AC$343,B154)&gt;=2,1,COUNTIF(课表!$AC$187:$AC$343,B154))+IF(COUNTIF(课表!$AD$187:$AD$343,B154)&gt;=2,1,COUNTIF(课表!$AD$187:$AD$343,B154)))*2</f>
        <v>0</v>
      </c>
      <c r="N154" s="32">
        <f t="shared" si="8"/>
        <v>12</v>
      </c>
    </row>
    <row r="155" ht="20.1" hidden="1" customHeight="1" spans="1:14">
      <c r="A155" s="32" t="str">
        <f>VLOOKUP(B155,教师基础数据!$B$1:$H$502,7,FALSE)</f>
        <v>0000135</v>
      </c>
      <c r="B155" s="33" t="s">
        <v>1555</v>
      </c>
      <c r="C155" s="32" t="str">
        <f>VLOOKUP(B155,教师基础数据!$B$1:$G4699,3,FALSE)</f>
        <v>机械系</v>
      </c>
      <c r="D155" s="32" t="str">
        <f>VLOOKUP(B155,教师基础数据!$B$1:$G851,4,FALSE)</f>
        <v>专职</v>
      </c>
      <c r="E155" s="32" t="str">
        <f>VLOOKUP(B155,教师基础数据!$B$1:$G4884,5,FALSE)</f>
        <v>机械设计与制造教研室</v>
      </c>
      <c r="F155" s="32">
        <f t="shared" si="7"/>
        <v>2</v>
      </c>
      <c r="G155" s="32">
        <f>(IF(COUNTIF(课表!$C$187:$C$343,B155)&gt;=2,1,COUNTIF(课表!$C$187:$C$343,B155))+IF(COUNTIF(课表!$D$187:$D$343,B155)&gt;=2,1,COUNTIF(课表!D$187:$D$343,B155))+IF(COUNTIF(课表!$E$121:$E$343,B155)&gt;=2,1,COUNTIF(课表!$E$121:$E$343,B155))+IF(COUNTIF(课表!$F$187:$F$343,B155)&gt;=2,1,COUNTIF(课表!$F$187:$F$343,B155)))*2</f>
        <v>0</v>
      </c>
      <c r="H155" s="32">
        <f>(IF(COUNTIF(课表!$G$188:$G$343,B155)&gt;=2,1,COUNTIF(课表!$G$188:$G$343,B155))+IF(COUNTIF(课表!$H$188:$H$343,B155)&gt;=2,1,COUNTIF(课表!$H$188:$H$343,B155))+IF(COUNTIF(课表!$I$187:$I$343,B155)&gt;=2,1,COUNTIF(课表!$I$187:$I$343,B155))+IF(COUNTIF(课表!$J$187:$J$343,B155)&gt;=2,1,COUNTIF(课表!$J$187:$J$343,B155)))*2</f>
        <v>0</v>
      </c>
      <c r="I155" s="32">
        <f>(IF(COUNTIF(课表!$K$187:$K$343,B155)&gt;=2,1,COUNTIF(课表!$K$187:$K$343,B155))+IF(COUNTIF(课表!$L$187:$L$343,B155)&gt;=2,1,COUNTIF(课表!$L$187:$L$343,B155))+IF(COUNTIF(课表!$M$187:$M$343,B155)&gt;=2,1,COUNTIF(课表!$M$187:$M$343,B155))+IF(COUNTIF(课表!$N$187:$N$343,B155)&gt;=2,1,COUNTIF(课表!$N$187:$N$343,B155)))*2</f>
        <v>4</v>
      </c>
      <c r="J155" s="32">
        <f>(IF(COUNTIF(课表!$O$187:$O$343,B155)&gt;=2,1,COUNTIF(课表!$O$187:$O$343,B155))+IF(COUNTIF(课表!$P$187:$P$343,B155)&gt;=2,1,COUNTIF(课表!$P$187:$P$343,B155))+IF(COUNTIF(课表!$Q$187:$Q$343,B155)&gt;=2,1,COUNTIF(课表!$Q$187:$Q$343,B155))+IF(COUNTIF(课表!$R$187:$R$343,B155)&gt;=2,1,COUNTIF(课表!$R$187:$R$343,B155)))*2</f>
        <v>0</v>
      </c>
      <c r="K155" s="32">
        <f>(IF(COUNTIF(课表!$S$187:$S$343,B155)&gt;=2,1,COUNTIF(课表!$S$187:$S$343,B155))+IF(COUNTIF(课表!$T$187:$T$343,B155)&gt;=2,1,COUNTIF(课表!$T$187:$T$343,B155)))*2+(IF(COUNTIF(课表!$U$187:$U$343,B155)&gt;=2,1,COUNTIF(课表!$U$187:$U$343,B155))+IF(COUNTIF(课表!$V$187:$V$343,B155)&gt;=2,1,COUNTIF(课表!$V$187:$V$343,B155)))*2</f>
        <v>0</v>
      </c>
      <c r="L155" s="32">
        <f>(IF(COUNTIF(课表!$W$187:$W$343,B155)&gt;=2,1,COUNTIF(课表!$W$187:$W$343,B155))+IF(COUNTIF(课表!$X$187:$X$343,B155)&gt;=2,1,COUNTIF(课表!$X$187:$X$343,B155))+IF(COUNTIF(课表!$Y$187:$Y$343,B155)&gt;=2,1,COUNTIF(课表!$Y$187:$Y$343,B155))+IF(COUNTIF(课表!$Z$187:$Z$343,B155)&gt;=2,1,COUNTIF(课表!$Z$187:$Z$343,B155)))*2</f>
        <v>8</v>
      </c>
      <c r="M155" s="32">
        <f>(IF(COUNTIF(课表!$AA$187:$AA$343,B155)&gt;=2,1,COUNTIF(课表!$AA$187:$AA$343,B155))+IF(COUNTIF(课表!$AB$187:$AB$343,B155)&gt;=2,1,COUNTIF(课表!$AB$187:$AB$343,B155))+IF(COUNTIF(课表!$AC$187:$AC$343,B155)&gt;=2,1,COUNTIF(课表!$AC$187:$AC$343,B155))+IF(COUNTIF(课表!$AD$187:$AD$343,B155)&gt;=2,1,COUNTIF(课表!$AD$187:$AD$343,B155)))*2</f>
        <v>0</v>
      </c>
      <c r="N155" s="32">
        <f t="shared" si="8"/>
        <v>12</v>
      </c>
    </row>
    <row r="156" ht="20.1" hidden="1" customHeight="1" spans="1:14">
      <c r="A156" s="32" t="str">
        <f>VLOOKUP(B156,教师基础数据!$B$1:$H$502,7,FALSE)</f>
        <v>0000297</v>
      </c>
      <c r="B156" s="33" t="s">
        <v>1186</v>
      </c>
      <c r="C156" s="32" t="str">
        <f>VLOOKUP(B156,教师基础数据!$B$1:$G4700,3,FALSE)</f>
        <v>机械系</v>
      </c>
      <c r="D156" s="32" t="str">
        <f>VLOOKUP(B156,教师基础数据!$B$1:$G852,4,FALSE)</f>
        <v>专职</v>
      </c>
      <c r="E156" s="32" t="str">
        <f>VLOOKUP(B156,教师基础数据!$B$1:$G4885,5,FALSE)</f>
        <v>汽车营销与服务教研室</v>
      </c>
      <c r="F156" s="32">
        <f t="shared" si="7"/>
        <v>4</v>
      </c>
      <c r="G156" s="32">
        <f>(IF(COUNTIF(课表!$C$187:$C$343,B156)&gt;=2,1,COUNTIF(课表!$C$187:$C$343,B156))+IF(COUNTIF(课表!$D$187:$D$343,B156)&gt;=2,1,COUNTIF(课表!D$187:$D$343,B156))+IF(COUNTIF(课表!$E$121:$E$343,B156)&gt;=2,1,COUNTIF(课表!$E$121:$E$343,B156))+IF(COUNTIF(课表!$F$187:$F$343,B156)&gt;=2,1,COUNTIF(课表!$F$187:$F$343,B156)))*2</f>
        <v>2</v>
      </c>
      <c r="H156" s="32">
        <f>(IF(COUNTIF(课表!$G$188:$G$343,B156)&gt;=2,1,COUNTIF(课表!$G$188:$G$343,B156))+IF(COUNTIF(课表!$H$188:$H$343,B156)&gt;=2,1,COUNTIF(课表!$H$188:$H$343,B156))+IF(COUNTIF(课表!$I$187:$I$343,B156)&gt;=2,1,COUNTIF(课表!$I$187:$I$343,B156))+IF(COUNTIF(课表!$J$187:$J$343,B156)&gt;=2,1,COUNTIF(课表!$J$187:$J$343,B156)))*2</f>
        <v>4</v>
      </c>
      <c r="I156" s="32">
        <f>(IF(COUNTIF(课表!$K$187:$K$343,B156)&gt;=2,1,COUNTIF(课表!$K$187:$K$343,B156))+IF(COUNTIF(课表!$L$187:$L$343,B156)&gt;=2,1,COUNTIF(课表!$L$187:$L$343,B156))+IF(COUNTIF(课表!$M$187:$M$343,B156)&gt;=2,1,COUNTIF(课表!$M$187:$M$343,B156))+IF(COUNTIF(课表!$N$187:$N$343,B156)&gt;=2,1,COUNTIF(课表!$N$187:$N$343,B156)))*2</f>
        <v>2</v>
      </c>
      <c r="J156" s="32">
        <f>(IF(COUNTIF(课表!$O$187:$O$343,B156)&gt;=2,1,COUNTIF(课表!$O$187:$O$343,B156))+IF(COUNTIF(课表!$P$187:$P$343,B156)&gt;=2,1,COUNTIF(课表!$P$187:$P$343,B156))+IF(COUNTIF(课表!$Q$187:$Q$343,B156)&gt;=2,1,COUNTIF(课表!$Q$187:$Q$343,B156))+IF(COUNTIF(课表!$R$187:$R$343,B156)&gt;=2,1,COUNTIF(课表!$R$187:$R$343,B156)))*2</f>
        <v>4</v>
      </c>
      <c r="K156" s="32">
        <f>(IF(COUNTIF(课表!$S$187:$S$343,B156)&gt;=2,1,COUNTIF(课表!$S$187:$S$343,B156))+IF(COUNTIF(课表!$T$187:$T$343,B156)&gt;=2,1,COUNTIF(课表!$T$187:$T$343,B156)))*2+(IF(COUNTIF(课表!$U$187:$U$343,B156)&gt;=2,1,COUNTIF(课表!$U$187:$U$343,B156))+IF(COUNTIF(课表!$V$187:$V$343,B156)&gt;=2,1,COUNTIF(课表!$V$187:$V$343,B156)))*2</f>
        <v>0</v>
      </c>
      <c r="L156" s="32">
        <f>(IF(COUNTIF(课表!$W$187:$W$343,B156)&gt;=2,1,COUNTIF(课表!$W$187:$W$343,B156))+IF(COUNTIF(课表!$X$187:$X$343,B156)&gt;=2,1,COUNTIF(课表!$X$187:$X$343,B156))+IF(COUNTIF(课表!$Y$187:$Y$343,B156)&gt;=2,1,COUNTIF(课表!$Y$187:$Y$343,B156))+IF(COUNTIF(课表!$Z$187:$Z$343,B156)&gt;=2,1,COUNTIF(课表!$Z$187:$Z$343,B156)))*2</f>
        <v>0</v>
      </c>
      <c r="M156" s="32">
        <f>(IF(COUNTIF(课表!$AA$187:$AA$343,B156)&gt;=2,1,COUNTIF(课表!$AA$187:$AA$343,B156))+IF(COUNTIF(课表!$AB$187:$AB$343,B156)&gt;=2,1,COUNTIF(课表!$AB$187:$AB$343,B156))+IF(COUNTIF(课表!$AC$187:$AC$343,B156)&gt;=2,1,COUNTIF(课表!$AC$187:$AC$343,B156))+IF(COUNTIF(课表!$AD$187:$AD$343,B156)&gt;=2,1,COUNTIF(课表!$AD$187:$AD$343,B156)))*2</f>
        <v>0</v>
      </c>
      <c r="N156" s="32">
        <f t="shared" si="8"/>
        <v>12</v>
      </c>
    </row>
    <row r="157" ht="20.1" hidden="1" customHeight="1" spans="1:14">
      <c r="A157" s="32" t="str">
        <f>VLOOKUP(B157,教师基础数据!$B$1:$H$502,7,FALSE)</f>
        <v>0000103</v>
      </c>
      <c r="B157" s="33" t="s">
        <v>1499</v>
      </c>
      <c r="C157" s="32" t="str">
        <f>VLOOKUP(B157,教师基础数据!$B$1:$G4701,3,FALSE)</f>
        <v>机械系</v>
      </c>
      <c r="D157" s="32" t="str">
        <f>VLOOKUP(B157,教师基础数据!$B$1:$G853,4,FALSE)</f>
        <v>专职</v>
      </c>
      <c r="E157" s="32" t="str">
        <f>VLOOKUP(B157,教师基础数据!$B$1:$G4886,5,FALSE)</f>
        <v>汽车营销与服务教研室</v>
      </c>
      <c r="F157" s="32">
        <f t="shared" si="7"/>
        <v>2</v>
      </c>
      <c r="G157" s="32">
        <f>(IF(COUNTIF(课表!$C$187:$C$343,B157)&gt;=2,1,COUNTIF(课表!$C$187:$C$343,B157))+IF(COUNTIF(课表!$D$187:$D$343,B157)&gt;=2,1,COUNTIF(课表!D$187:$D$343,B157))+IF(COUNTIF(课表!$E$121:$E$343,B157)&gt;=2,1,COUNTIF(课表!$E$121:$E$343,B157))+IF(COUNTIF(课表!$F$187:$F$343,B157)&gt;=2,1,COUNTIF(课表!$F$187:$F$343,B157)))*2</f>
        <v>4</v>
      </c>
      <c r="H157" s="32">
        <f>(IF(COUNTIF(课表!$G$188:$G$343,B157)&gt;=2,1,COUNTIF(课表!$G$188:$G$343,B157))+IF(COUNTIF(课表!$H$188:$H$343,B157)&gt;=2,1,COUNTIF(课表!$H$188:$H$343,B157))+IF(COUNTIF(课表!$I$187:$I$343,B157)&gt;=2,1,COUNTIF(课表!$I$187:$I$343,B157))+IF(COUNTIF(课表!$J$187:$J$343,B157)&gt;=2,1,COUNTIF(课表!$J$187:$J$343,B157)))*2</f>
        <v>4</v>
      </c>
      <c r="I157" s="32">
        <f>(IF(COUNTIF(课表!$K$187:$K$343,B157)&gt;=2,1,COUNTIF(课表!$K$187:$K$343,B157))+IF(COUNTIF(课表!$L$187:$L$343,B157)&gt;=2,1,COUNTIF(课表!$L$187:$L$343,B157))+IF(COUNTIF(课表!$M$187:$M$343,B157)&gt;=2,1,COUNTIF(课表!$M$187:$M$343,B157))+IF(COUNTIF(课表!$N$187:$N$343,B157)&gt;=2,1,COUNTIF(课表!$N$187:$N$343,B157)))*2</f>
        <v>0</v>
      </c>
      <c r="J157" s="32">
        <f>(IF(COUNTIF(课表!$O$187:$O$343,B157)&gt;=2,1,COUNTIF(课表!$O$187:$O$343,B157))+IF(COUNTIF(课表!$P$187:$P$343,B157)&gt;=2,1,COUNTIF(课表!$P$187:$P$343,B157))+IF(COUNTIF(课表!$Q$187:$Q$343,B157)&gt;=2,1,COUNTIF(课表!$Q$187:$Q$343,B157))+IF(COUNTIF(课表!$R$187:$R$343,B157)&gt;=2,1,COUNTIF(课表!$R$187:$R$343,B157)))*2</f>
        <v>0</v>
      </c>
      <c r="K157" s="32">
        <f>(IF(COUNTIF(课表!$S$187:$S$343,B157)&gt;=2,1,COUNTIF(课表!$S$187:$S$343,B157))+IF(COUNTIF(课表!$T$187:$T$343,B157)&gt;=2,1,COUNTIF(课表!$T$187:$T$343,B157)))*2+(IF(COUNTIF(课表!$U$187:$U$343,B157)&gt;=2,1,COUNTIF(课表!$U$187:$U$343,B157))+IF(COUNTIF(课表!$V$187:$V$343,B157)&gt;=2,1,COUNTIF(课表!$V$187:$V$343,B157)))*2</f>
        <v>0</v>
      </c>
      <c r="L157" s="32">
        <f>(IF(COUNTIF(课表!$W$187:$W$343,B157)&gt;=2,1,COUNTIF(课表!$W$187:$W$343,B157))+IF(COUNTIF(课表!$X$187:$X$343,B157)&gt;=2,1,COUNTIF(课表!$X$187:$X$343,B157))+IF(COUNTIF(课表!$Y$187:$Y$343,B157)&gt;=2,1,COUNTIF(课表!$Y$187:$Y$343,B157))+IF(COUNTIF(课表!$Z$187:$Z$343,B157)&gt;=2,1,COUNTIF(课表!$Z$187:$Z$343,B157)))*2</f>
        <v>0</v>
      </c>
      <c r="M157" s="32">
        <f>(IF(COUNTIF(课表!$AA$187:$AA$343,B157)&gt;=2,1,COUNTIF(课表!$AA$187:$AA$343,B157))+IF(COUNTIF(课表!$AB$187:$AB$343,B157)&gt;=2,1,COUNTIF(课表!$AB$187:$AB$343,B157))+IF(COUNTIF(课表!$AC$187:$AC$343,B157)&gt;=2,1,COUNTIF(课表!$AC$187:$AC$343,B157))+IF(COUNTIF(课表!$AD$187:$AD$343,B157)&gt;=2,1,COUNTIF(课表!$AD$187:$AD$343,B157)))*2</f>
        <v>0</v>
      </c>
      <c r="N157" s="32">
        <f t="shared" si="8"/>
        <v>8</v>
      </c>
    </row>
    <row r="158" ht="20.1" hidden="1" customHeight="1" spans="1:14">
      <c r="A158" s="32" t="str">
        <f>VLOOKUP(B158,教师基础数据!$B$1:$H$502,7,FALSE)</f>
        <v>0000258</v>
      </c>
      <c r="B158" s="33" t="s">
        <v>1337</v>
      </c>
      <c r="C158" s="32" t="str">
        <f>VLOOKUP(B158,教师基础数据!$B$1:$G4702,3,FALSE)</f>
        <v>机械系</v>
      </c>
      <c r="D158" s="32" t="str">
        <f>VLOOKUP(B158,教师基础数据!$B$1:$G854,4,FALSE)</f>
        <v>专职</v>
      </c>
      <c r="E158" s="32" t="str">
        <f>VLOOKUP(B158,教师基础数据!$B$1:$G4887,5,FALSE)</f>
        <v>汽车运用与维修教研室</v>
      </c>
      <c r="F158" s="32">
        <f t="shared" si="7"/>
        <v>3</v>
      </c>
      <c r="G158" s="32">
        <f>(IF(COUNTIF(课表!$C$187:$C$343,B158)&gt;=2,1,COUNTIF(课表!$C$187:$C$343,B158))+IF(COUNTIF(课表!$D$187:$D$343,B158)&gt;=2,1,COUNTIF(课表!D$187:$D$343,B158))+IF(COUNTIF(课表!$E$121:$E$343,B158)&gt;=2,1,COUNTIF(课表!$E$121:$E$343,B158))+IF(COUNTIF(课表!$F$187:$F$343,B158)&gt;=2,1,COUNTIF(课表!$F$187:$F$343,B158)))*2</f>
        <v>4</v>
      </c>
      <c r="H158" s="32">
        <f>(IF(COUNTIF(课表!$G$188:$G$343,B158)&gt;=2,1,COUNTIF(课表!$G$188:$G$343,B158))+IF(COUNTIF(课表!$H$188:$H$343,B158)&gt;=2,1,COUNTIF(课表!$H$188:$H$343,B158))+IF(COUNTIF(课表!$I$187:$I$343,B158)&gt;=2,1,COUNTIF(课表!$I$187:$I$343,B158))+IF(COUNTIF(课表!$J$187:$J$343,B158)&gt;=2,1,COUNTIF(课表!$J$187:$J$343,B158)))*2</f>
        <v>0</v>
      </c>
      <c r="I158" s="32">
        <f>(IF(COUNTIF(课表!$K$187:$K$343,B158)&gt;=2,1,COUNTIF(课表!$K$187:$K$343,B158))+IF(COUNTIF(课表!$L$187:$L$343,B158)&gt;=2,1,COUNTIF(课表!$L$187:$L$343,B158))+IF(COUNTIF(课表!$M$187:$M$343,B158)&gt;=2,1,COUNTIF(课表!$M$187:$M$343,B158))+IF(COUNTIF(课表!$N$187:$N$343,B158)&gt;=2,1,COUNTIF(课表!$N$187:$N$343,B158)))*2</f>
        <v>4</v>
      </c>
      <c r="J158" s="32">
        <f>(IF(COUNTIF(课表!$O$187:$O$343,B158)&gt;=2,1,COUNTIF(课表!$O$187:$O$343,B158))+IF(COUNTIF(课表!$P$187:$P$343,B158)&gt;=2,1,COUNTIF(课表!$P$187:$P$343,B158))+IF(COUNTIF(课表!$Q$187:$Q$343,B158)&gt;=2,1,COUNTIF(课表!$Q$187:$Q$343,B158))+IF(COUNTIF(课表!$R$187:$R$343,B158)&gt;=2,1,COUNTIF(课表!$R$187:$R$343,B158)))*2</f>
        <v>4</v>
      </c>
      <c r="K158" s="32">
        <f>(IF(COUNTIF(课表!$S$187:$S$343,B158)&gt;=2,1,COUNTIF(课表!$S$187:$S$343,B158))+IF(COUNTIF(课表!$T$187:$T$343,B158)&gt;=2,1,COUNTIF(课表!$T$187:$T$343,B158)))*2+(IF(COUNTIF(课表!$U$187:$U$343,B158)&gt;=2,1,COUNTIF(课表!$U$187:$U$343,B158))+IF(COUNTIF(课表!$V$187:$V$343,B158)&gt;=2,1,COUNTIF(课表!$V$187:$V$343,B158)))*2</f>
        <v>0</v>
      </c>
      <c r="L158" s="32">
        <f>(IF(COUNTIF(课表!$W$187:$W$343,B158)&gt;=2,1,COUNTIF(课表!$W$187:$W$343,B158))+IF(COUNTIF(课表!$X$187:$X$343,B158)&gt;=2,1,COUNTIF(课表!$X$187:$X$343,B158))+IF(COUNTIF(课表!$Y$187:$Y$343,B158)&gt;=2,1,COUNTIF(课表!$Y$187:$Y$343,B158))+IF(COUNTIF(课表!$Z$187:$Z$343,B158)&gt;=2,1,COUNTIF(课表!$Z$187:$Z$343,B158)))*2</f>
        <v>0</v>
      </c>
      <c r="M158" s="32">
        <f>(IF(COUNTIF(课表!$AA$187:$AA$343,B158)&gt;=2,1,COUNTIF(课表!$AA$187:$AA$343,B158))+IF(COUNTIF(课表!$AB$187:$AB$343,B158)&gt;=2,1,COUNTIF(课表!$AB$187:$AB$343,B158))+IF(COUNTIF(课表!$AC$187:$AC$343,B158)&gt;=2,1,COUNTIF(课表!$AC$187:$AC$343,B158))+IF(COUNTIF(课表!$AD$187:$AD$343,B158)&gt;=2,1,COUNTIF(课表!$AD$187:$AD$343,B158)))*2</f>
        <v>0</v>
      </c>
      <c r="N158" s="32">
        <f t="shared" si="8"/>
        <v>12</v>
      </c>
    </row>
    <row r="159" ht="20.1" hidden="1" customHeight="1" spans="1:14">
      <c r="A159" s="32" t="str">
        <f>VLOOKUP(B159,教师基础数据!$B$1:$H$502,7,FALSE)</f>
        <v>0000085</v>
      </c>
      <c r="B159" s="33" t="s">
        <v>1363</v>
      </c>
      <c r="C159" s="32" t="str">
        <f>VLOOKUP(B159,教师基础数据!$B$1:$G4703,3,FALSE)</f>
        <v>电子系</v>
      </c>
      <c r="D159" s="32" t="str">
        <f>VLOOKUP(B159,教师基础数据!$B$1:$G855,4,FALSE)</f>
        <v>专职</v>
      </c>
      <c r="E159" s="32" t="str">
        <f>VLOOKUP(B159,教师基础数据!$B$1:$G4888,5,FALSE)</f>
        <v>机电一体化教研室</v>
      </c>
      <c r="F159" s="32">
        <f t="shared" si="7"/>
        <v>3</v>
      </c>
      <c r="G159" s="32">
        <f>(IF(COUNTIF(课表!$C$187:$C$343,B159)&gt;=2,1,COUNTIF(课表!$C$187:$C$343,B159))+IF(COUNTIF(课表!$D$187:$D$343,B159)&gt;=2,1,COUNTIF(课表!D$187:$D$343,B159))+IF(COUNTIF(课表!$E$121:$E$343,B159)&gt;=2,1,COUNTIF(课表!$E$121:$E$343,B159))+IF(COUNTIF(课表!$F$187:$F$343,B159)&gt;=2,1,COUNTIF(课表!$F$187:$F$343,B159)))*2</f>
        <v>4</v>
      </c>
      <c r="H159" s="32">
        <f>(IF(COUNTIF(课表!$G$188:$G$343,B159)&gt;=2,1,COUNTIF(课表!$G$188:$G$343,B159))+IF(COUNTIF(课表!$H$188:$H$343,B159)&gt;=2,1,COUNTIF(课表!$H$188:$H$343,B159))+IF(COUNTIF(课表!$I$187:$I$343,B159)&gt;=2,1,COUNTIF(课表!$I$187:$I$343,B159))+IF(COUNTIF(课表!$J$187:$J$343,B159)&gt;=2,1,COUNTIF(课表!$J$187:$J$343,B159)))*2</f>
        <v>4</v>
      </c>
      <c r="I159" s="32">
        <f>(IF(COUNTIF(课表!$K$187:$K$343,B159)&gt;=2,1,COUNTIF(课表!$K$187:$K$343,B159))+IF(COUNTIF(课表!$L$187:$L$343,B159)&gt;=2,1,COUNTIF(课表!$L$187:$L$343,B159))+IF(COUNTIF(课表!$M$187:$M$343,B159)&gt;=2,1,COUNTIF(课表!$M$187:$M$343,B159))+IF(COUNTIF(课表!$N$187:$N$343,B159)&gt;=2,1,COUNTIF(课表!$N$187:$N$343,B159)))*2</f>
        <v>4</v>
      </c>
      <c r="J159" s="32">
        <f>(IF(COUNTIF(课表!$O$187:$O$343,B159)&gt;=2,1,COUNTIF(课表!$O$187:$O$343,B159))+IF(COUNTIF(课表!$P$187:$P$343,B159)&gt;=2,1,COUNTIF(课表!$P$187:$P$343,B159))+IF(COUNTIF(课表!$Q$187:$Q$343,B159)&gt;=2,1,COUNTIF(课表!$Q$187:$Q$343,B159))+IF(COUNTIF(课表!$R$187:$R$343,B159)&gt;=2,1,COUNTIF(课表!$R$187:$R$343,B159)))*2</f>
        <v>0</v>
      </c>
      <c r="K159" s="32">
        <f>(IF(COUNTIF(课表!$S$187:$S$343,B159)&gt;=2,1,COUNTIF(课表!$S$187:$S$343,B159))+IF(COUNTIF(课表!$T$187:$T$343,B159)&gt;=2,1,COUNTIF(课表!$T$187:$T$343,B159)))*2+(IF(COUNTIF(课表!$U$187:$U$343,B159)&gt;=2,1,COUNTIF(课表!$U$187:$U$343,B159))+IF(COUNTIF(课表!$V$187:$V$343,B159)&gt;=2,1,COUNTIF(课表!$V$187:$V$343,B159)))*2</f>
        <v>0</v>
      </c>
      <c r="L159" s="32">
        <f>(IF(COUNTIF(课表!$W$187:$W$343,B159)&gt;=2,1,COUNTIF(课表!$W$187:$W$343,B159))+IF(COUNTIF(课表!$X$187:$X$343,B159)&gt;=2,1,COUNTIF(课表!$X$187:$X$343,B159))+IF(COUNTIF(课表!$Y$187:$Y$343,B159)&gt;=2,1,COUNTIF(课表!$Y$187:$Y$343,B159))+IF(COUNTIF(课表!$Z$187:$Z$343,B159)&gt;=2,1,COUNTIF(课表!$Z$187:$Z$343,B159)))*2</f>
        <v>0</v>
      </c>
      <c r="M159" s="32">
        <f>(IF(COUNTIF(课表!$AA$187:$AA$343,B159)&gt;=2,1,COUNTIF(课表!$AA$187:$AA$343,B159))+IF(COUNTIF(课表!$AB$187:$AB$343,B159)&gt;=2,1,COUNTIF(课表!$AB$187:$AB$343,B159))+IF(COUNTIF(课表!$AC$187:$AC$343,B159)&gt;=2,1,COUNTIF(课表!$AC$187:$AC$343,B159))+IF(COUNTIF(课表!$AD$187:$AD$343,B159)&gt;=2,1,COUNTIF(课表!$AD$187:$AD$343,B159)))*2</f>
        <v>0</v>
      </c>
      <c r="N159" s="32">
        <f t="shared" si="8"/>
        <v>12</v>
      </c>
    </row>
    <row r="160" ht="20.1" hidden="1" customHeight="1" spans="1:14">
      <c r="A160" s="32" t="str">
        <f>VLOOKUP(B160,教师基础数据!$B$1:$H$502,7,FALSE)</f>
        <v>0000080</v>
      </c>
      <c r="B160" s="33" t="s">
        <v>1375</v>
      </c>
      <c r="C160" s="32" t="str">
        <f>VLOOKUP(B160,教师基础数据!$B$1:$G4704,3,FALSE)</f>
        <v>电子系</v>
      </c>
      <c r="D160" s="32" t="str">
        <f>VLOOKUP(B160,教师基础数据!$B$1:$G856,4,FALSE)</f>
        <v>专职</v>
      </c>
      <c r="E160" s="32" t="str">
        <f>VLOOKUP(B160,教师基础数据!$B$1:$G4889,5,FALSE)</f>
        <v>机电一体化教研室</v>
      </c>
      <c r="F160" s="32">
        <f t="shared" si="7"/>
        <v>3</v>
      </c>
      <c r="G160" s="32">
        <f>(IF(COUNTIF(课表!$C$187:$C$343,B160)&gt;=2,1,COUNTIF(课表!$C$187:$C$343,B160))+IF(COUNTIF(课表!$D$187:$D$343,B160)&gt;=2,1,COUNTIF(课表!D$187:$D$343,B160))+IF(COUNTIF(课表!$E$121:$E$343,B160)&gt;=2,1,COUNTIF(课表!$E$121:$E$343,B160))+IF(COUNTIF(课表!$F$187:$F$343,B160)&gt;=2,1,COUNTIF(课表!$F$187:$F$343,B160)))*2</f>
        <v>0</v>
      </c>
      <c r="H160" s="32">
        <f>(IF(COUNTIF(课表!$G$188:$G$343,B160)&gt;=2,1,COUNTIF(课表!$G$188:$G$343,B160))+IF(COUNTIF(课表!$H$188:$H$343,B160)&gt;=2,1,COUNTIF(课表!$H$188:$H$343,B160))+IF(COUNTIF(课表!$I$187:$I$343,B160)&gt;=2,1,COUNTIF(课表!$I$187:$I$343,B160))+IF(COUNTIF(课表!$J$187:$J$343,B160)&gt;=2,1,COUNTIF(课表!$J$187:$J$343,B160)))*2</f>
        <v>0</v>
      </c>
      <c r="I160" s="32">
        <f>(IF(COUNTIF(课表!$K$187:$K$343,B160)&gt;=2,1,COUNTIF(课表!$K$187:$K$343,B160))+IF(COUNTIF(课表!$L$187:$L$343,B160)&gt;=2,1,COUNTIF(课表!$L$187:$L$343,B160))+IF(COUNTIF(课表!$M$187:$M$343,B160)&gt;=2,1,COUNTIF(课表!$M$187:$M$343,B160))+IF(COUNTIF(课表!$N$187:$N$343,B160)&gt;=2,1,COUNTIF(课表!$N$187:$N$343,B160)))*2</f>
        <v>4</v>
      </c>
      <c r="J160" s="32">
        <f>(IF(COUNTIF(课表!$O$187:$O$343,B160)&gt;=2,1,COUNTIF(课表!$O$187:$O$343,B160))+IF(COUNTIF(课表!$P$187:$P$343,B160)&gt;=2,1,COUNTIF(课表!$P$187:$P$343,B160))+IF(COUNTIF(课表!$Q$187:$Q$343,B160)&gt;=2,1,COUNTIF(课表!$Q$187:$Q$343,B160))+IF(COUNTIF(课表!$R$187:$R$343,B160)&gt;=2,1,COUNTIF(课表!$R$187:$R$343,B160)))*2</f>
        <v>4</v>
      </c>
      <c r="K160" s="32">
        <f>(IF(COUNTIF(课表!$S$187:$S$343,B160)&gt;=2,1,COUNTIF(课表!$S$187:$S$343,B160))+IF(COUNTIF(课表!$T$187:$T$343,B160)&gt;=2,1,COUNTIF(课表!$T$187:$T$343,B160)))*2+(IF(COUNTIF(课表!$U$187:$U$343,B160)&gt;=2,1,COUNTIF(课表!$U$187:$U$343,B160))+IF(COUNTIF(课表!$V$187:$V$343,B160)&gt;=2,1,COUNTIF(课表!$V$187:$V$343,B160)))*2</f>
        <v>4</v>
      </c>
      <c r="L160" s="32">
        <f>(IF(COUNTIF(课表!$W$187:$W$343,B160)&gt;=2,1,COUNTIF(课表!$W$187:$W$343,B160))+IF(COUNTIF(课表!$X$187:$X$343,B160)&gt;=2,1,COUNTIF(课表!$X$187:$X$343,B160))+IF(COUNTIF(课表!$Y$187:$Y$343,B160)&gt;=2,1,COUNTIF(课表!$Y$187:$Y$343,B160))+IF(COUNTIF(课表!$Z$187:$Z$343,B160)&gt;=2,1,COUNTIF(课表!$Z$187:$Z$343,B160)))*2</f>
        <v>0</v>
      </c>
      <c r="M160" s="32">
        <f>(IF(COUNTIF(课表!$AA$187:$AA$343,B160)&gt;=2,1,COUNTIF(课表!$AA$187:$AA$343,B160))+IF(COUNTIF(课表!$AB$187:$AB$343,B160)&gt;=2,1,COUNTIF(课表!$AB$187:$AB$343,B160))+IF(COUNTIF(课表!$AC$187:$AC$343,B160)&gt;=2,1,COUNTIF(课表!$AC$187:$AC$343,B160))+IF(COUNTIF(课表!$AD$187:$AD$343,B160)&gt;=2,1,COUNTIF(课表!$AD$187:$AD$343,B160)))*2</f>
        <v>0</v>
      </c>
      <c r="N160" s="32">
        <f t="shared" si="8"/>
        <v>12</v>
      </c>
    </row>
    <row r="161" ht="20.1" hidden="1" customHeight="1" spans="1:14">
      <c r="A161" s="32">
        <f>VLOOKUP(B161,教师基础数据!$B$1:$H$502,7,FALSE)</f>
        <v>2021016</v>
      </c>
      <c r="B161" s="33" t="s">
        <v>1420</v>
      </c>
      <c r="C161" s="32" t="str">
        <f>VLOOKUP(B161,教师基础数据!$B$1:$G4705,3,FALSE)</f>
        <v>电子系</v>
      </c>
      <c r="D161" s="32" t="str">
        <f>VLOOKUP(B161,教师基础数据!$B$1:$G857,4,FALSE)</f>
        <v>专职</v>
      </c>
      <c r="E161" s="32" t="str">
        <f>VLOOKUP(B161,教师基础数据!$B$1:$G4890,5,FALSE)</f>
        <v>机电一体化教研室</v>
      </c>
      <c r="F161" s="32">
        <f t="shared" si="7"/>
        <v>3</v>
      </c>
      <c r="G161" s="32">
        <f>(IF(COUNTIF(课表!$C$187:$C$343,B161)&gt;=2,1,COUNTIF(课表!$C$187:$C$343,B161))+IF(COUNTIF(课表!$D$187:$D$343,B161)&gt;=2,1,COUNTIF(课表!D$187:$D$343,B161))+IF(COUNTIF(课表!$E$121:$E$343,B161)&gt;=2,1,COUNTIF(课表!$E$121:$E$343,B161))+IF(COUNTIF(课表!$F$187:$F$343,B161)&gt;=2,1,COUNTIF(课表!$F$187:$F$343,B161)))*2</f>
        <v>4</v>
      </c>
      <c r="H161" s="32">
        <f>(IF(COUNTIF(课表!$G$188:$G$343,B161)&gt;=2,1,COUNTIF(课表!$G$188:$G$343,B161))+IF(COUNTIF(课表!$H$188:$H$343,B161)&gt;=2,1,COUNTIF(课表!$H$188:$H$343,B161))+IF(COUNTIF(课表!$I$187:$I$343,B161)&gt;=2,1,COUNTIF(课表!$I$187:$I$343,B161))+IF(COUNTIF(课表!$J$187:$J$343,B161)&gt;=2,1,COUNTIF(课表!$J$187:$J$343,B161)))*2</f>
        <v>4</v>
      </c>
      <c r="I161" s="32">
        <f>(IF(COUNTIF(课表!$K$187:$K$343,B161)&gt;=2,1,COUNTIF(课表!$K$187:$K$343,B161))+IF(COUNTIF(课表!$L$187:$L$343,B161)&gt;=2,1,COUNTIF(课表!$L$187:$L$343,B161))+IF(COUNTIF(课表!$M$187:$M$343,B161)&gt;=2,1,COUNTIF(课表!$M$187:$M$343,B161))+IF(COUNTIF(课表!$N$187:$N$343,B161)&gt;=2,1,COUNTIF(课表!$N$187:$N$343,B161)))*2</f>
        <v>0</v>
      </c>
      <c r="J161" s="32">
        <f>(IF(COUNTIF(课表!$O$187:$O$343,B161)&gt;=2,1,COUNTIF(课表!$O$187:$O$343,B161))+IF(COUNTIF(课表!$P$187:$P$343,B161)&gt;=2,1,COUNTIF(课表!$P$187:$P$343,B161))+IF(COUNTIF(课表!$Q$187:$Q$343,B161)&gt;=2,1,COUNTIF(课表!$Q$187:$Q$343,B161))+IF(COUNTIF(课表!$R$187:$R$343,B161)&gt;=2,1,COUNTIF(课表!$R$187:$R$343,B161)))*2</f>
        <v>4</v>
      </c>
      <c r="K161" s="32">
        <f>(IF(COUNTIF(课表!$S$187:$S$343,B161)&gt;=2,1,COUNTIF(课表!$S$187:$S$343,B161))+IF(COUNTIF(课表!$T$187:$T$343,B161)&gt;=2,1,COUNTIF(课表!$T$187:$T$343,B161)))*2+(IF(COUNTIF(课表!$U$187:$U$343,B161)&gt;=2,1,COUNTIF(课表!$U$187:$U$343,B161))+IF(COUNTIF(课表!$V$187:$V$343,B161)&gt;=2,1,COUNTIF(课表!$V$187:$V$343,B161)))*2</f>
        <v>0</v>
      </c>
      <c r="L161" s="32">
        <f>(IF(COUNTIF(课表!$W$187:$W$343,B161)&gt;=2,1,COUNTIF(课表!$W$187:$W$343,B161))+IF(COUNTIF(课表!$X$187:$X$343,B161)&gt;=2,1,COUNTIF(课表!$X$187:$X$343,B161))+IF(COUNTIF(课表!$Y$187:$Y$343,B161)&gt;=2,1,COUNTIF(课表!$Y$187:$Y$343,B161))+IF(COUNTIF(课表!$Z$187:$Z$343,B161)&gt;=2,1,COUNTIF(课表!$Z$187:$Z$343,B161)))*2</f>
        <v>0</v>
      </c>
      <c r="M161" s="32">
        <f>(IF(COUNTIF(课表!$AA$187:$AA$343,B161)&gt;=2,1,COUNTIF(课表!$AA$187:$AA$343,B161))+IF(COUNTIF(课表!$AB$187:$AB$343,B161)&gt;=2,1,COUNTIF(课表!$AB$187:$AB$343,B161))+IF(COUNTIF(课表!$AC$187:$AC$343,B161)&gt;=2,1,COUNTIF(课表!$AC$187:$AC$343,B161))+IF(COUNTIF(课表!$AD$187:$AD$343,B161)&gt;=2,1,COUNTIF(课表!$AD$187:$AD$343,B161)))*2</f>
        <v>0</v>
      </c>
      <c r="N161" s="32">
        <f t="shared" si="8"/>
        <v>12</v>
      </c>
    </row>
    <row r="162" ht="20.1" hidden="1" customHeight="1" spans="1:14">
      <c r="A162" s="32" t="str">
        <f>VLOOKUP(B162,教师基础数据!$B$1:$H$502,7,FALSE)</f>
        <v>2018041</v>
      </c>
      <c r="B162" s="33" t="s">
        <v>1565</v>
      </c>
      <c r="C162" s="32" t="str">
        <f>VLOOKUP(B162,教师基础数据!$B$1:$G4706,3,FALSE)</f>
        <v>信艺系</v>
      </c>
      <c r="D162" s="32" t="str">
        <f>VLOOKUP(B162,教师基础数据!$B$1:$G858,4,FALSE)</f>
        <v>兼职</v>
      </c>
      <c r="E162" s="32" t="str">
        <f>VLOOKUP(B162,教师基础数据!$B$1:$G4891,5,FALSE)</f>
        <v>计应教研室</v>
      </c>
      <c r="F162" s="32">
        <f t="shared" si="7"/>
        <v>3</v>
      </c>
      <c r="G162" s="32">
        <f>(IF(COUNTIF(课表!$C$187:$C$343,B162)&gt;=2,1,COUNTIF(课表!$C$187:$C$343,B162))+IF(COUNTIF(课表!$D$187:$D$343,B162)&gt;=2,1,COUNTIF(课表!D$187:$D$343,B162))+IF(COUNTIF(课表!$E$121:$E$343,B162)&gt;=2,1,COUNTIF(课表!$E$121:$E$343,B162))+IF(COUNTIF(课表!$F$187:$F$343,B162)&gt;=2,1,COUNTIF(课表!$F$187:$F$343,B162)))*2</f>
        <v>0</v>
      </c>
      <c r="H162" s="32">
        <f>(IF(COUNTIF(课表!$G$188:$G$343,B162)&gt;=2,1,COUNTIF(课表!$G$188:$G$343,B162))+IF(COUNTIF(课表!$H$188:$H$343,B162)&gt;=2,1,COUNTIF(课表!$H$188:$H$343,B162))+IF(COUNTIF(课表!$I$187:$I$343,B162)&gt;=2,1,COUNTIF(课表!$I$187:$I$343,B162))+IF(COUNTIF(课表!$J$187:$J$343,B162)&gt;=2,1,COUNTIF(课表!$J$187:$J$343,B162)))*2</f>
        <v>4</v>
      </c>
      <c r="I162" s="32">
        <f>(IF(COUNTIF(课表!$K$187:$K$343,B162)&gt;=2,1,COUNTIF(课表!$K$187:$K$343,B162))+IF(COUNTIF(课表!$L$187:$L$343,B162)&gt;=2,1,COUNTIF(课表!$L$187:$L$343,B162))+IF(COUNTIF(课表!$M$187:$M$343,B162)&gt;=2,1,COUNTIF(课表!$M$187:$M$343,B162))+IF(COUNTIF(课表!$N$187:$N$343,B162)&gt;=2,1,COUNTIF(课表!$N$187:$N$343,B162)))*2</f>
        <v>4</v>
      </c>
      <c r="J162" s="32">
        <f>(IF(COUNTIF(课表!$O$187:$O$343,B162)&gt;=2,1,COUNTIF(课表!$O$187:$O$343,B162))+IF(COUNTIF(课表!$P$187:$P$343,B162)&gt;=2,1,COUNTIF(课表!$P$187:$P$343,B162))+IF(COUNTIF(课表!$Q$187:$Q$343,B162)&gt;=2,1,COUNTIF(课表!$Q$187:$Q$343,B162))+IF(COUNTIF(课表!$R$187:$R$343,B162)&gt;=2,1,COUNTIF(课表!$R$187:$R$343,B162)))*2</f>
        <v>0</v>
      </c>
      <c r="K162" s="32">
        <f>(IF(COUNTIF(课表!$S$187:$S$343,B162)&gt;=2,1,COUNTIF(课表!$S$187:$S$343,B162))+IF(COUNTIF(课表!$T$187:$T$343,B162)&gt;=2,1,COUNTIF(课表!$T$187:$T$343,B162)))*2+(IF(COUNTIF(课表!$U$187:$U$343,B162)&gt;=2,1,COUNTIF(课表!$U$187:$U$343,B162))+IF(COUNTIF(课表!$V$187:$V$343,B162)&gt;=2,1,COUNTIF(课表!$V$187:$V$343,B162)))*2</f>
        <v>4</v>
      </c>
      <c r="L162" s="32">
        <f>(IF(COUNTIF(课表!$W$187:$W$343,B162)&gt;=2,1,COUNTIF(课表!$W$187:$W$343,B162))+IF(COUNTIF(课表!$X$187:$X$343,B162)&gt;=2,1,COUNTIF(课表!$X$187:$X$343,B162))+IF(COUNTIF(课表!$Y$187:$Y$343,B162)&gt;=2,1,COUNTIF(课表!$Y$187:$Y$343,B162))+IF(COUNTIF(课表!$Z$187:$Z$343,B162)&gt;=2,1,COUNTIF(课表!$Z$187:$Z$343,B162)))*2</f>
        <v>0</v>
      </c>
      <c r="M162" s="32">
        <f>(IF(COUNTIF(课表!$AA$187:$AA$343,B162)&gt;=2,1,COUNTIF(课表!$AA$187:$AA$343,B162))+IF(COUNTIF(课表!$AB$187:$AB$343,B162)&gt;=2,1,COUNTIF(课表!$AB$187:$AB$343,B162))+IF(COUNTIF(课表!$AC$187:$AC$343,B162)&gt;=2,1,COUNTIF(课表!$AC$187:$AC$343,B162))+IF(COUNTIF(课表!$AD$187:$AD$343,B162)&gt;=2,1,COUNTIF(课表!$AD$187:$AD$343,B162)))*2</f>
        <v>0</v>
      </c>
      <c r="N162" s="32">
        <f t="shared" si="8"/>
        <v>12</v>
      </c>
    </row>
    <row r="163" ht="20.1" hidden="1" customHeight="1" spans="1:14">
      <c r="A163" s="32" t="str">
        <f>VLOOKUP(B163,教师基础数据!$B$1:$H$502,7,FALSE)</f>
        <v>0000015</v>
      </c>
      <c r="B163" s="33" t="s">
        <v>1388</v>
      </c>
      <c r="C163" s="32" t="str">
        <f>VLOOKUP(B163,教师基础数据!$B$1:$G4707,3,FALSE)</f>
        <v>电子系</v>
      </c>
      <c r="D163" s="32" t="str">
        <f>VLOOKUP(B163,教师基础数据!$B$1:$G859,4,FALSE)</f>
        <v>专职</v>
      </c>
      <c r="E163" s="32" t="str">
        <f>VLOOKUP(B163,教师基础数据!$B$1:$G4892,5,FALSE)</f>
        <v>机电一体化教研室</v>
      </c>
      <c r="F163" s="32">
        <f t="shared" si="7"/>
        <v>3</v>
      </c>
      <c r="G163" s="32">
        <f>(IF(COUNTIF(课表!$C$187:$C$343,B163)&gt;=2,1,COUNTIF(课表!$C$187:$C$343,B163))+IF(COUNTIF(课表!$D$187:$D$343,B163)&gt;=2,1,COUNTIF(课表!D$187:$D$343,B163))+IF(COUNTIF(课表!$E$121:$E$343,B163)&gt;=2,1,COUNTIF(课表!$E$121:$E$343,B163))+IF(COUNTIF(课表!$F$187:$F$343,B163)&gt;=2,1,COUNTIF(课表!$F$187:$F$343,B163)))*2</f>
        <v>0</v>
      </c>
      <c r="H163" s="32">
        <f>(IF(COUNTIF(课表!$G$188:$G$343,B163)&gt;=2,1,COUNTIF(课表!$G$188:$G$343,B163))+IF(COUNTIF(课表!$H$188:$H$343,B163)&gt;=2,1,COUNTIF(课表!$H$188:$H$343,B163))+IF(COUNTIF(课表!$I$187:$I$343,B163)&gt;=2,1,COUNTIF(课表!$I$187:$I$343,B163))+IF(COUNTIF(课表!$J$187:$J$343,B163)&gt;=2,1,COUNTIF(课表!$J$187:$J$343,B163)))*2</f>
        <v>4</v>
      </c>
      <c r="I163" s="32">
        <f>(IF(COUNTIF(课表!$K$187:$K$343,B163)&gt;=2,1,COUNTIF(课表!$K$187:$K$343,B163))+IF(COUNTIF(课表!$L$187:$L$343,B163)&gt;=2,1,COUNTIF(课表!$L$187:$L$343,B163))+IF(COUNTIF(课表!$M$187:$M$343,B163)&gt;=2,1,COUNTIF(课表!$M$187:$M$343,B163))+IF(COUNTIF(课表!$N$187:$N$343,B163)&gt;=2,1,COUNTIF(课表!$N$187:$N$343,B163)))*2</f>
        <v>4</v>
      </c>
      <c r="J163" s="32">
        <f>(IF(COUNTIF(课表!$O$187:$O$343,B163)&gt;=2,1,COUNTIF(课表!$O$187:$O$343,B163))+IF(COUNTIF(课表!$P$187:$P$343,B163)&gt;=2,1,COUNTIF(课表!$P$187:$P$343,B163))+IF(COUNTIF(课表!$Q$187:$Q$343,B163)&gt;=2,1,COUNTIF(课表!$Q$187:$Q$343,B163))+IF(COUNTIF(课表!$R$187:$R$343,B163)&gt;=2,1,COUNTIF(课表!$R$187:$R$343,B163)))*2</f>
        <v>0</v>
      </c>
      <c r="K163" s="32">
        <f>(IF(COUNTIF(课表!$S$187:$S$343,B163)&gt;=2,1,COUNTIF(课表!$S$187:$S$343,B163))+IF(COUNTIF(课表!$T$187:$T$343,B163)&gt;=2,1,COUNTIF(课表!$T$187:$T$343,B163)))*2+(IF(COUNTIF(课表!$U$187:$U$343,B163)&gt;=2,1,COUNTIF(课表!$U$187:$U$343,B163))+IF(COUNTIF(课表!$V$187:$V$343,B163)&gt;=2,1,COUNTIF(课表!$V$187:$V$343,B163)))*2</f>
        <v>4</v>
      </c>
      <c r="L163" s="32">
        <f>(IF(COUNTIF(课表!$W$187:$W$343,B163)&gt;=2,1,COUNTIF(课表!$W$187:$W$343,B163))+IF(COUNTIF(课表!$X$187:$X$343,B163)&gt;=2,1,COUNTIF(课表!$X$187:$X$343,B163))+IF(COUNTIF(课表!$Y$187:$Y$343,B163)&gt;=2,1,COUNTIF(课表!$Y$187:$Y$343,B163))+IF(COUNTIF(课表!$Z$187:$Z$343,B163)&gt;=2,1,COUNTIF(课表!$Z$187:$Z$343,B163)))*2</f>
        <v>0</v>
      </c>
      <c r="M163" s="32">
        <f>(IF(COUNTIF(课表!$AA$187:$AA$343,B163)&gt;=2,1,COUNTIF(课表!$AA$187:$AA$343,B163))+IF(COUNTIF(课表!$AB$187:$AB$343,B163)&gt;=2,1,COUNTIF(课表!$AB$187:$AB$343,B163))+IF(COUNTIF(课表!$AC$187:$AC$343,B163)&gt;=2,1,COUNTIF(课表!$AC$187:$AC$343,B163))+IF(COUNTIF(课表!$AD$187:$AD$343,B163)&gt;=2,1,COUNTIF(课表!$AD$187:$AD$343,B163)))*2</f>
        <v>0</v>
      </c>
      <c r="N163" s="32">
        <f t="shared" si="8"/>
        <v>12</v>
      </c>
    </row>
    <row r="164" ht="20.1" hidden="1" customHeight="1" spans="1:14">
      <c r="A164" s="32" t="str">
        <f>VLOOKUP(B164,教师基础数据!$B$1:$H$502,7,FALSE)</f>
        <v>0000212</v>
      </c>
      <c r="B164" s="33" t="s">
        <v>1533</v>
      </c>
      <c r="C164" s="32" t="str">
        <f>VLOOKUP(B164,教师基础数据!$B$1:$G4708,3,FALSE)</f>
        <v>电子系</v>
      </c>
      <c r="D164" s="32" t="str">
        <f>VLOOKUP(B164,教师基础数据!$B$1:$G860,4,FALSE)</f>
        <v>专职</v>
      </c>
      <c r="E164" s="32" t="str">
        <f>VLOOKUP(B164,教师基础数据!$B$1:$G4893,5,FALSE)</f>
        <v>应用电子技术教研室</v>
      </c>
      <c r="F164" s="32">
        <f t="shared" si="7"/>
        <v>3</v>
      </c>
      <c r="G164" s="32">
        <f>(IF(COUNTIF(课表!$C$187:$C$343,B164)&gt;=2,1,COUNTIF(课表!$C$187:$C$343,B164))+IF(COUNTIF(课表!$D$187:$D$343,B164)&gt;=2,1,COUNTIF(课表!D$187:$D$343,B164))+IF(COUNTIF(课表!$E$121:$E$343,B164)&gt;=2,1,COUNTIF(课表!$E$121:$E$343,B164))+IF(COUNTIF(课表!$F$187:$F$343,B164)&gt;=2,1,COUNTIF(课表!$F$187:$F$343,B164)))*2</f>
        <v>4</v>
      </c>
      <c r="H164" s="32">
        <f>(IF(COUNTIF(课表!$G$188:$G$343,B164)&gt;=2,1,COUNTIF(课表!$G$188:$G$343,B164))+IF(COUNTIF(课表!$H$188:$H$343,B164)&gt;=2,1,COUNTIF(课表!$H$188:$H$343,B164))+IF(COUNTIF(课表!$I$187:$I$343,B164)&gt;=2,1,COUNTIF(课表!$I$187:$I$343,B164))+IF(COUNTIF(课表!$J$187:$J$343,B164)&gt;=2,1,COUNTIF(课表!$J$187:$J$343,B164)))*2</f>
        <v>4</v>
      </c>
      <c r="I164" s="32">
        <f>(IF(COUNTIF(课表!$K$187:$K$343,B164)&gt;=2,1,COUNTIF(课表!$K$187:$K$343,B164))+IF(COUNTIF(课表!$L$187:$L$343,B164)&gt;=2,1,COUNTIF(课表!$L$187:$L$343,B164))+IF(COUNTIF(课表!$M$187:$M$343,B164)&gt;=2,1,COUNTIF(课表!$M$187:$M$343,B164))+IF(COUNTIF(课表!$N$187:$N$343,B164)&gt;=2,1,COUNTIF(课表!$N$187:$N$343,B164)))*2</f>
        <v>0</v>
      </c>
      <c r="J164" s="32">
        <f>(IF(COUNTIF(课表!$O$187:$O$343,B164)&gt;=2,1,COUNTIF(课表!$O$187:$O$343,B164))+IF(COUNTIF(课表!$P$187:$P$343,B164)&gt;=2,1,COUNTIF(课表!$P$187:$P$343,B164))+IF(COUNTIF(课表!$Q$187:$Q$343,B164)&gt;=2,1,COUNTIF(课表!$Q$187:$Q$343,B164))+IF(COUNTIF(课表!$R$187:$R$343,B164)&gt;=2,1,COUNTIF(课表!$R$187:$R$343,B164)))*2</f>
        <v>4</v>
      </c>
      <c r="K164" s="32">
        <f>(IF(COUNTIF(课表!$S$187:$S$343,B164)&gt;=2,1,COUNTIF(课表!$S$187:$S$343,B164))+IF(COUNTIF(课表!$T$187:$T$343,B164)&gt;=2,1,COUNTIF(课表!$T$187:$T$343,B164)))*2+(IF(COUNTIF(课表!$U$187:$U$343,B164)&gt;=2,1,COUNTIF(课表!$U$187:$U$343,B164))+IF(COUNTIF(课表!$V$187:$V$343,B164)&gt;=2,1,COUNTIF(课表!$V$187:$V$343,B164)))*2</f>
        <v>0</v>
      </c>
      <c r="L164" s="32">
        <f>(IF(COUNTIF(课表!$W$187:$W$343,B164)&gt;=2,1,COUNTIF(课表!$W$187:$W$343,B164))+IF(COUNTIF(课表!$X$187:$X$343,B164)&gt;=2,1,COUNTIF(课表!$X$187:$X$343,B164))+IF(COUNTIF(课表!$Y$187:$Y$343,B164)&gt;=2,1,COUNTIF(课表!$Y$187:$Y$343,B164))+IF(COUNTIF(课表!$Z$187:$Z$343,B164)&gt;=2,1,COUNTIF(课表!$Z$187:$Z$343,B164)))*2</f>
        <v>0</v>
      </c>
      <c r="M164" s="32">
        <f>(IF(COUNTIF(课表!$AA$187:$AA$343,B164)&gt;=2,1,COUNTIF(课表!$AA$187:$AA$343,B164))+IF(COUNTIF(课表!$AB$187:$AB$343,B164)&gt;=2,1,COUNTIF(课表!$AB$187:$AB$343,B164))+IF(COUNTIF(课表!$AC$187:$AC$343,B164)&gt;=2,1,COUNTIF(课表!$AC$187:$AC$343,B164))+IF(COUNTIF(课表!$AD$187:$AD$343,B164)&gt;=2,1,COUNTIF(课表!$AD$187:$AD$343,B164)))*2</f>
        <v>0</v>
      </c>
      <c r="N164" s="32">
        <f t="shared" si="8"/>
        <v>12</v>
      </c>
    </row>
    <row r="165" ht="20.1" hidden="1" customHeight="1" spans="1:14">
      <c r="A165" s="32">
        <f>VLOOKUP(B165,教师基础数据!$B$1:$H$502,7,FALSE)</f>
        <v>2018006</v>
      </c>
      <c r="B165" s="33" t="s">
        <v>1535</v>
      </c>
      <c r="C165" s="32" t="str">
        <f>VLOOKUP(B165,教师基础数据!$B$1:$G4709,3,FALSE)</f>
        <v>电子系</v>
      </c>
      <c r="D165" s="32" t="str">
        <f>VLOOKUP(B165,教师基础数据!$B$1:$G861,4,FALSE)</f>
        <v>专职</v>
      </c>
      <c r="E165" s="32" t="str">
        <f>VLOOKUP(B165,教师基础数据!$B$1:$G4894,5,FALSE)</f>
        <v>机电一体化教研室</v>
      </c>
      <c r="F165" s="32">
        <f t="shared" si="7"/>
        <v>3</v>
      </c>
      <c r="G165" s="32">
        <f>(IF(COUNTIF(课表!$C$187:$C$343,B165)&gt;=2,1,COUNTIF(课表!$C$187:$C$343,B165))+IF(COUNTIF(课表!$D$187:$D$343,B165)&gt;=2,1,COUNTIF(课表!D$187:$D$343,B165))+IF(COUNTIF(课表!$E$121:$E$343,B165)&gt;=2,1,COUNTIF(课表!$E$121:$E$343,B165))+IF(COUNTIF(课表!$F$187:$F$343,B165)&gt;=2,1,COUNTIF(课表!$F$187:$F$343,B165)))*2</f>
        <v>4</v>
      </c>
      <c r="H165" s="32">
        <f>(IF(COUNTIF(课表!$G$188:$G$343,B165)&gt;=2,1,COUNTIF(课表!$G$188:$G$343,B165))+IF(COUNTIF(课表!$H$188:$H$343,B165)&gt;=2,1,COUNTIF(课表!$H$188:$H$343,B165))+IF(COUNTIF(课表!$I$187:$I$343,B165)&gt;=2,1,COUNTIF(课表!$I$187:$I$343,B165))+IF(COUNTIF(课表!$J$187:$J$343,B165)&gt;=2,1,COUNTIF(课表!$J$187:$J$343,B165)))*2</f>
        <v>4</v>
      </c>
      <c r="I165" s="32">
        <f>(IF(COUNTIF(课表!$K$187:$K$343,B165)&gt;=2,1,COUNTIF(课表!$K$187:$K$343,B165))+IF(COUNTIF(课表!$L$187:$L$343,B165)&gt;=2,1,COUNTIF(课表!$L$187:$L$343,B165))+IF(COUNTIF(课表!$M$187:$M$343,B165)&gt;=2,1,COUNTIF(课表!$M$187:$M$343,B165))+IF(COUNTIF(课表!$N$187:$N$343,B165)&gt;=2,1,COUNTIF(课表!$N$187:$N$343,B165)))*2</f>
        <v>0</v>
      </c>
      <c r="J165" s="32">
        <f>(IF(COUNTIF(课表!$O$187:$O$343,B165)&gt;=2,1,COUNTIF(课表!$O$187:$O$343,B165))+IF(COUNTIF(课表!$P$187:$P$343,B165)&gt;=2,1,COUNTIF(课表!$P$187:$P$343,B165))+IF(COUNTIF(课表!$Q$187:$Q$343,B165)&gt;=2,1,COUNTIF(课表!$Q$187:$Q$343,B165))+IF(COUNTIF(课表!$R$187:$R$343,B165)&gt;=2,1,COUNTIF(课表!$R$187:$R$343,B165)))*2</f>
        <v>4</v>
      </c>
      <c r="K165" s="32">
        <f>(IF(COUNTIF(课表!$S$187:$S$343,B165)&gt;=2,1,COUNTIF(课表!$S$187:$S$343,B165))+IF(COUNTIF(课表!$T$187:$T$343,B165)&gt;=2,1,COUNTIF(课表!$T$187:$T$343,B165)))*2+(IF(COUNTIF(课表!$U$187:$U$343,B165)&gt;=2,1,COUNTIF(课表!$U$187:$U$343,B165))+IF(COUNTIF(课表!$V$187:$V$343,B165)&gt;=2,1,COUNTIF(课表!$V$187:$V$343,B165)))*2</f>
        <v>0</v>
      </c>
      <c r="L165" s="32">
        <f>(IF(COUNTIF(课表!$W$187:$W$343,B165)&gt;=2,1,COUNTIF(课表!$W$187:$W$343,B165))+IF(COUNTIF(课表!$X$187:$X$343,B165)&gt;=2,1,COUNTIF(课表!$X$187:$X$343,B165))+IF(COUNTIF(课表!$Y$187:$Y$343,B165)&gt;=2,1,COUNTIF(课表!$Y$187:$Y$343,B165))+IF(COUNTIF(课表!$Z$187:$Z$343,B165)&gt;=2,1,COUNTIF(课表!$Z$187:$Z$343,B165)))*2</f>
        <v>0</v>
      </c>
      <c r="M165" s="32">
        <f>(IF(COUNTIF(课表!$AA$187:$AA$343,B165)&gt;=2,1,COUNTIF(课表!$AA$187:$AA$343,B165))+IF(COUNTIF(课表!$AB$187:$AB$343,B165)&gt;=2,1,COUNTIF(课表!$AB$187:$AB$343,B165))+IF(COUNTIF(课表!$AC$187:$AC$343,B165)&gt;=2,1,COUNTIF(课表!$AC$187:$AC$343,B165))+IF(COUNTIF(课表!$AD$187:$AD$343,B165)&gt;=2,1,COUNTIF(课表!$AD$187:$AD$343,B165)))*2</f>
        <v>0</v>
      </c>
      <c r="N165" s="32">
        <f t="shared" si="8"/>
        <v>12</v>
      </c>
    </row>
    <row r="166" ht="20.1" hidden="1" customHeight="1" spans="1:14">
      <c r="A166" s="32" t="str">
        <f>VLOOKUP(B166,教师基础数据!$B$1:$H$502,7,FALSE)</f>
        <v>2021133</v>
      </c>
      <c r="B166" s="33" t="s">
        <v>1283</v>
      </c>
      <c r="C166" s="32" t="str">
        <f>VLOOKUP(B166,教师基础数据!$B$1:$G4710,3,FALSE)</f>
        <v>商贸系</v>
      </c>
      <c r="D166" s="32" t="str">
        <f>VLOOKUP(B166,教师基础数据!$B$1:$G862,4,FALSE)</f>
        <v>外聘</v>
      </c>
      <c r="E166" s="32" t="str">
        <f>VLOOKUP(B166,教师基础数据!$B$1:$G4895,5,FALSE)</f>
        <v>会计教研室</v>
      </c>
      <c r="F166" s="32">
        <f t="shared" si="7"/>
        <v>2</v>
      </c>
      <c r="G166" s="32">
        <f>(IF(COUNTIF(课表!$C$187:$C$343,B166)&gt;=2,1,COUNTIF(课表!$C$187:$C$343,B166))+IF(COUNTIF(课表!$D$187:$D$343,B166)&gt;=2,1,COUNTIF(课表!D$187:$D$343,B166))+IF(COUNTIF(课表!$E$121:$E$343,B166)&gt;=2,1,COUNTIF(课表!$E$121:$E$343,B166))+IF(COUNTIF(课表!$F$187:$F$343,B166)&gt;=2,1,COUNTIF(课表!$F$187:$F$343,B166)))*2</f>
        <v>0</v>
      </c>
      <c r="H166" s="32">
        <f>(IF(COUNTIF(课表!$G$188:$G$343,B166)&gt;=2,1,COUNTIF(课表!$G$188:$G$343,B166))+IF(COUNTIF(课表!$H$188:$H$343,B166)&gt;=2,1,COUNTIF(课表!$H$188:$H$343,B166))+IF(COUNTIF(课表!$I$187:$I$343,B166)&gt;=2,1,COUNTIF(课表!$I$187:$I$343,B166))+IF(COUNTIF(课表!$J$187:$J$343,B166)&gt;=2,1,COUNTIF(课表!$J$187:$J$343,B166)))*2</f>
        <v>0</v>
      </c>
      <c r="I166" s="32">
        <f>(IF(COUNTIF(课表!$K$187:$K$343,B166)&gt;=2,1,COUNTIF(课表!$K$187:$K$343,B166))+IF(COUNTIF(课表!$L$187:$L$343,B166)&gt;=2,1,COUNTIF(课表!$L$187:$L$343,B166))+IF(COUNTIF(课表!$M$187:$M$343,B166)&gt;=2,1,COUNTIF(课表!$M$187:$M$343,B166))+IF(COUNTIF(课表!$N$187:$N$343,B166)&gt;=2,1,COUNTIF(课表!$N$187:$N$343,B166)))*2</f>
        <v>0</v>
      </c>
      <c r="J166" s="32">
        <f>(IF(COUNTIF(课表!$O$187:$O$343,B166)&gt;=2,1,COUNTIF(课表!$O$187:$O$343,B166))+IF(COUNTIF(课表!$P$187:$P$343,B166)&gt;=2,1,COUNTIF(课表!$P$187:$P$343,B166))+IF(COUNTIF(课表!$Q$187:$Q$343,B166)&gt;=2,1,COUNTIF(课表!$Q$187:$Q$343,B166))+IF(COUNTIF(课表!$R$187:$R$343,B166)&gt;=2,1,COUNTIF(课表!$R$187:$R$343,B166)))*2</f>
        <v>0</v>
      </c>
      <c r="K166" s="32">
        <f>(IF(COUNTIF(课表!$S$187:$S$343,B166)&gt;=2,1,COUNTIF(课表!$S$187:$S$343,B166))+IF(COUNTIF(课表!$T$187:$T$343,B166)&gt;=2,1,COUNTIF(课表!$T$187:$T$343,B166)))*2+(IF(COUNTIF(课表!$U$187:$U$343,B166)&gt;=2,1,COUNTIF(课表!$U$187:$U$343,B166))+IF(COUNTIF(课表!$V$187:$V$343,B166)&gt;=2,1,COUNTIF(课表!$V$187:$V$343,B166)))*2</f>
        <v>0</v>
      </c>
      <c r="L166" s="32">
        <f>(IF(COUNTIF(课表!$W$187:$W$343,B166)&gt;=2,1,COUNTIF(课表!$W$187:$W$343,B166))+IF(COUNTIF(课表!$X$187:$X$343,B166)&gt;=2,1,COUNTIF(课表!$X$187:$X$343,B166))+IF(COUNTIF(课表!$Y$187:$Y$343,B166)&gt;=2,1,COUNTIF(课表!$Y$187:$Y$343,B166))+IF(COUNTIF(课表!$Z$187:$Z$343,B166)&gt;=2,1,COUNTIF(课表!$Z$187:$Z$343,B166)))*2</f>
        <v>6</v>
      </c>
      <c r="M166" s="32">
        <f>(IF(COUNTIF(课表!$AA$187:$AA$343,B166)&gt;=2,1,COUNTIF(课表!$AA$187:$AA$343,B166))+IF(COUNTIF(课表!$AB$187:$AB$343,B166)&gt;=2,1,COUNTIF(课表!$AB$187:$AB$343,B166))+IF(COUNTIF(课表!$AC$187:$AC$343,B166)&gt;=2,1,COUNTIF(课表!$AC$187:$AC$343,B166))+IF(COUNTIF(课表!$AD$187:$AD$343,B166)&gt;=2,1,COUNTIF(课表!$AD$187:$AD$343,B166)))*2</f>
        <v>6</v>
      </c>
      <c r="N166" s="32">
        <f t="shared" si="8"/>
        <v>12</v>
      </c>
    </row>
    <row r="167" ht="20.1" hidden="1" customHeight="1" spans="1:14">
      <c r="A167" s="32" t="str">
        <f>VLOOKUP(B167,教师基础数据!$B$1:$H$502,7,FALSE)</f>
        <v>2017024</v>
      </c>
      <c r="B167" s="33" t="s">
        <v>1578</v>
      </c>
      <c r="C167" s="32" t="str">
        <f>VLOOKUP(B167,教师基础数据!$B$1:$G4711,3,FALSE)</f>
        <v>商贸系</v>
      </c>
      <c r="D167" s="32" t="str">
        <f>VLOOKUP(B167,教师基础数据!$B$1:$G863,4,FALSE)</f>
        <v>专职</v>
      </c>
      <c r="E167" s="32" t="str">
        <f>VLOOKUP(B167,教师基础数据!$B$1:$G4896,5,FALSE)</f>
        <v>商务教研室</v>
      </c>
      <c r="F167" s="32">
        <f t="shared" si="7"/>
        <v>3</v>
      </c>
      <c r="G167" s="32">
        <f>(IF(COUNTIF(课表!$C$187:$C$343,B167)&gt;=2,1,COUNTIF(课表!$C$187:$C$343,B167))+IF(COUNTIF(课表!$D$187:$D$343,B167)&gt;=2,1,COUNTIF(课表!D$187:$D$343,B167))+IF(COUNTIF(课表!$E$121:$E$343,B167)&gt;=2,1,COUNTIF(课表!$E$121:$E$343,B167))+IF(COUNTIF(课表!$F$187:$F$343,B167)&gt;=2,1,COUNTIF(课表!$F$187:$F$343,B167)))*2</f>
        <v>4</v>
      </c>
      <c r="H167" s="32">
        <f>(IF(COUNTIF(课表!$G$188:$G$343,B167)&gt;=2,1,COUNTIF(课表!$G$188:$G$343,B167))+IF(COUNTIF(课表!$H$188:$H$343,B167)&gt;=2,1,COUNTIF(课表!$H$188:$H$343,B167))+IF(COUNTIF(课表!$I$187:$I$343,B167)&gt;=2,1,COUNTIF(课表!$I$187:$I$343,B167))+IF(COUNTIF(课表!$J$187:$J$343,B167)&gt;=2,1,COUNTIF(课表!$J$187:$J$343,B167)))*2</f>
        <v>0</v>
      </c>
      <c r="I167" s="32">
        <f>(IF(COUNTIF(课表!$K$187:$K$343,B167)&gt;=2,1,COUNTIF(课表!$K$187:$K$343,B167))+IF(COUNTIF(课表!$L$187:$L$343,B167)&gt;=2,1,COUNTIF(课表!$L$187:$L$343,B167))+IF(COUNTIF(课表!$M$187:$M$343,B167)&gt;=2,1,COUNTIF(课表!$M$187:$M$343,B167))+IF(COUNTIF(课表!$N$187:$N$343,B167)&gt;=2,1,COUNTIF(课表!$N$187:$N$343,B167)))*2</f>
        <v>4</v>
      </c>
      <c r="J167" s="32">
        <f>(IF(COUNTIF(课表!$O$187:$O$343,B167)&gt;=2,1,COUNTIF(课表!$O$187:$O$343,B167))+IF(COUNTIF(课表!$P$187:$P$343,B167)&gt;=2,1,COUNTIF(课表!$P$187:$P$343,B167))+IF(COUNTIF(课表!$Q$187:$Q$343,B167)&gt;=2,1,COUNTIF(课表!$Q$187:$Q$343,B167))+IF(COUNTIF(课表!$R$187:$R$343,B167)&gt;=2,1,COUNTIF(课表!$R$187:$R$343,B167)))*2</f>
        <v>0</v>
      </c>
      <c r="K167" s="32">
        <f>(IF(COUNTIF(课表!$S$187:$S$343,B167)&gt;=2,1,COUNTIF(课表!$S$187:$S$343,B167))+IF(COUNTIF(课表!$T$187:$T$343,B167)&gt;=2,1,COUNTIF(课表!$T$187:$T$343,B167)))*2+(IF(COUNTIF(课表!$U$187:$U$343,B167)&gt;=2,1,COUNTIF(课表!$U$187:$U$343,B167))+IF(COUNTIF(课表!$V$187:$V$343,B167)&gt;=2,1,COUNTIF(课表!$V$187:$V$343,B167)))*2</f>
        <v>4</v>
      </c>
      <c r="L167" s="32">
        <f>(IF(COUNTIF(课表!$W$187:$W$343,B167)&gt;=2,1,COUNTIF(课表!$W$187:$W$343,B167))+IF(COUNTIF(课表!$X$187:$X$343,B167)&gt;=2,1,COUNTIF(课表!$X$187:$X$343,B167))+IF(COUNTIF(课表!$Y$187:$Y$343,B167)&gt;=2,1,COUNTIF(课表!$Y$187:$Y$343,B167))+IF(COUNTIF(课表!$Z$187:$Z$343,B167)&gt;=2,1,COUNTIF(课表!$Z$187:$Z$343,B167)))*2</f>
        <v>0</v>
      </c>
      <c r="M167" s="32">
        <f>(IF(COUNTIF(课表!$AA$187:$AA$343,B167)&gt;=2,1,COUNTIF(课表!$AA$187:$AA$343,B167))+IF(COUNTIF(课表!$AB$187:$AB$343,B167)&gt;=2,1,COUNTIF(课表!$AB$187:$AB$343,B167))+IF(COUNTIF(课表!$AC$187:$AC$343,B167)&gt;=2,1,COUNTIF(课表!$AC$187:$AC$343,B167))+IF(COUNTIF(课表!$AD$187:$AD$343,B167)&gt;=2,1,COUNTIF(课表!$AD$187:$AD$343,B167)))*2</f>
        <v>0</v>
      </c>
      <c r="N167" s="32">
        <f t="shared" si="8"/>
        <v>12</v>
      </c>
    </row>
    <row r="168" ht="20.1" hidden="1" customHeight="1" spans="1:14">
      <c r="A168" s="32" t="str">
        <f>VLOOKUP(B168,教师基础数据!$B$1:$H$502,7,FALSE)</f>
        <v>2021014</v>
      </c>
      <c r="B168" s="33" t="s">
        <v>1581</v>
      </c>
      <c r="C168" s="32" t="str">
        <f>VLOOKUP(B168,教师基础数据!$B$1:$G4712,3,FALSE)</f>
        <v>商贸系</v>
      </c>
      <c r="D168" s="32" t="str">
        <f>VLOOKUP(B168,教师基础数据!$B$1:$G864,4,FALSE)</f>
        <v>专职</v>
      </c>
      <c r="E168" s="32" t="str">
        <f>VLOOKUP(B168,教师基础数据!$B$1:$G4897,5,FALSE)</f>
        <v>旅游管理教研室</v>
      </c>
      <c r="F168" s="32">
        <f t="shared" si="7"/>
        <v>3</v>
      </c>
      <c r="G168" s="32">
        <f>(IF(COUNTIF(课表!$C$187:$C$343,B168)&gt;=2,1,COUNTIF(课表!$C$187:$C$343,B168))+IF(COUNTIF(课表!$D$187:$D$343,B168)&gt;=2,1,COUNTIF(课表!D$187:$D$343,B168))+IF(COUNTIF(课表!$E$121:$E$343,B168)&gt;=2,1,COUNTIF(课表!$E$121:$E$343,B168))+IF(COUNTIF(课表!$F$187:$F$343,B168)&gt;=2,1,COUNTIF(课表!$F$187:$F$343,B168)))*2</f>
        <v>4</v>
      </c>
      <c r="H168" s="32">
        <f>(IF(COUNTIF(课表!$G$188:$G$343,B168)&gt;=2,1,COUNTIF(课表!$G$188:$G$343,B168))+IF(COUNTIF(课表!$H$188:$H$343,B168)&gt;=2,1,COUNTIF(课表!$H$188:$H$343,B168))+IF(COUNTIF(课表!$I$187:$I$343,B168)&gt;=2,1,COUNTIF(课表!$I$187:$I$343,B168))+IF(COUNTIF(课表!$J$187:$J$343,B168)&gt;=2,1,COUNTIF(课表!$J$187:$J$343,B168)))*2</f>
        <v>0</v>
      </c>
      <c r="I168" s="32">
        <f>(IF(COUNTIF(课表!$K$187:$K$343,B168)&gt;=2,1,COUNTIF(课表!$K$187:$K$343,B168))+IF(COUNTIF(课表!$L$187:$L$343,B168)&gt;=2,1,COUNTIF(课表!$L$187:$L$343,B168))+IF(COUNTIF(课表!$M$187:$M$343,B168)&gt;=2,1,COUNTIF(课表!$M$187:$M$343,B168))+IF(COUNTIF(课表!$N$187:$N$343,B168)&gt;=2,1,COUNTIF(课表!$N$187:$N$343,B168)))*2</f>
        <v>4</v>
      </c>
      <c r="J168" s="32">
        <f>(IF(COUNTIF(课表!$O$187:$O$343,B168)&gt;=2,1,COUNTIF(课表!$O$187:$O$343,B168))+IF(COUNTIF(课表!$P$187:$P$343,B168)&gt;=2,1,COUNTIF(课表!$P$187:$P$343,B168))+IF(COUNTIF(课表!$Q$187:$Q$343,B168)&gt;=2,1,COUNTIF(课表!$Q$187:$Q$343,B168))+IF(COUNTIF(课表!$R$187:$R$343,B168)&gt;=2,1,COUNTIF(课表!$R$187:$R$343,B168)))*2</f>
        <v>4</v>
      </c>
      <c r="K168" s="32">
        <f>(IF(COUNTIF(课表!$S$187:$S$343,B168)&gt;=2,1,COUNTIF(课表!$S$187:$S$343,B168))+IF(COUNTIF(课表!$T$187:$T$343,B168)&gt;=2,1,COUNTIF(课表!$T$187:$T$343,B168)))*2+(IF(COUNTIF(课表!$U$187:$U$343,B168)&gt;=2,1,COUNTIF(课表!$U$187:$U$343,B168))+IF(COUNTIF(课表!$V$187:$V$343,B168)&gt;=2,1,COUNTIF(课表!$V$187:$V$343,B168)))*2</f>
        <v>0</v>
      </c>
      <c r="L168" s="32">
        <f>(IF(COUNTIF(课表!$W$187:$W$343,B168)&gt;=2,1,COUNTIF(课表!$W$187:$W$343,B168))+IF(COUNTIF(课表!$X$187:$X$343,B168)&gt;=2,1,COUNTIF(课表!$X$187:$X$343,B168))+IF(COUNTIF(课表!$Y$187:$Y$343,B168)&gt;=2,1,COUNTIF(课表!$Y$187:$Y$343,B168))+IF(COUNTIF(课表!$Z$187:$Z$343,B168)&gt;=2,1,COUNTIF(课表!$Z$187:$Z$343,B168)))*2</f>
        <v>0</v>
      </c>
      <c r="M168" s="32">
        <f>(IF(COUNTIF(课表!$AA$187:$AA$343,B168)&gt;=2,1,COUNTIF(课表!$AA$187:$AA$343,B168))+IF(COUNTIF(课表!$AB$187:$AB$343,B168)&gt;=2,1,COUNTIF(课表!$AB$187:$AB$343,B168))+IF(COUNTIF(课表!$AC$187:$AC$343,B168)&gt;=2,1,COUNTIF(课表!$AC$187:$AC$343,B168))+IF(COUNTIF(课表!$AD$187:$AD$343,B168)&gt;=2,1,COUNTIF(课表!$AD$187:$AD$343,B168)))*2</f>
        <v>0</v>
      </c>
      <c r="N168" s="32">
        <f t="shared" si="8"/>
        <v>12</v>
      </c>
    </row>
    <row r="169" ht="20.1" hidden="1" customHeight="1" spans="1:14">
      <c r="A169" s="32" t="str">
        <f>VLOOKUP(B169,教师基础数据!$B$1:$H$502,7,FALSE)</f>
        <v>0000237</v>
      </c>
      <c r="B169" s="33" t="s">
        <v>1342</v>
      </c>
      <c r="C169" s="32" t="str">
        <f>VLOOKUP(B169,教师基础数据!$B$1:$G4713,3,FALSE)</f>
        <v>商贸系</v>
      </c>
      <c r="D169" s="32" t="str">
        <f>VLOOKUP(B169,教师基础数据!$B$1:$G865,4,FALSE)</f>
        <v>专职</v>
      </c>
      <c r="E169" s="32" t="str">
        <f>VLOOKUP(B169,教师基础数据!$B$1:$G4898,5,FALSE)</f>
        <v>会计教研室</v>
      </c>
      <c r="F169" s="32">
        <f t="shared" si="7"/>
        <v>4</v>
      </c>
      <c r="G169" s="32">
        <f>(IF(COUNTIF(课表!$C$187:$C$343,B169)&gt;=2,1,COUNTIF(课表!$C$187:$C$343,B169))+IF(COUNTIF(课表!$D$187:$D$343,B169)&gt;=2,1,COUNTIF(课表!D$187:$D$343,B169))+IF(COUNTIF(课表!$E$121:$E$343,B169)&gt;=2,1,COUNTIF(课表!$E$121:$E$343,B169))+IF(COUNTIF(课表!$F$187:$F$343,B169)&gt;=2,1,COUNTIF(课表!$F$187:$F$343,B169)))*2</f>
        <v>4</v>
      </c>
      <c r="H169" s="32">
        <f>(IF(COUNTIF(课表!$G$188:$G$343,B169)&gt;=2,1,COUNTIF(课表!$G$188:$G$343,B169))+IF(COUNTIF(课表!$H$188:$H$343,B169)&gt;=2,1,COUNTIF(课表!$H$188:$H$343,B169))+IF(COUNTIF(课表!$I$187:$I$343,B169)&gt;=2,1,COUNTIF(课表!$I$187:$I$343,B169))+IF(COUNTIF(课表!$J$187:$J$343,B169)&gt;=2,1,COUNTIF(课表!$J$187:$J$343,B169)))*2</f>
        <v>4</v>
      </c>
      <c r="I169" s="32">
        <f>(IF(COUNTIF(课表!$K$187:$K$343,B169)&gt;=2,1,COUNTIF(课表!$K$187:$K$343,B169))+IF(COUNTIF(课表!$L$187:$L$343,B169)&gt;=2,1,COUNTIF(课表!$L$187:$L$343,B169))+IF(COUNTIF(课表!$M$187:$M$343,B169)&gt;=2,1,COUNTIF(课表!$M$187:$M$343,B169))+IF(COUNTIF(课表!$N$187:$N$343,B169)&gt;=2,1,COUNTIF(课表!$N$187:$N$343,B169)))*2</f>
        <v>2</v>
      </c>
      <c r="J169" s="32">
        <f>(IF(COUNTIF(课表!$O$187:$O$343,B169)&gt;=2,1,COUNTIF(课表!$O$187:$O$343,B169))+IF(COUNTIF(课表!$P$187:$P$343,B169)&gt;=2,1,COUNTIF(课表!$P$187:$P$343,B169))+IF(COUNTIF(课表!$Q$187:$Q$343,B169)&gt;=2,1,COUNTIF(课表!$Q$187:$Q$343,B169))+IF(COUNTIF(课表!$R$187:$R$343,B169)&gt;=2,1,COUNTIF(课表!$R$187:$R$343,B169)))*2</f>
        <v>2</v>
      </c>
      <c r="K169" s="32">
        <f>(IF(COUNTIF(课表!$S$187:$S$343,B169)&gt;=2,1,COUNTIF(课表!$S$187:$S$343,B169))+IF(COUNTIF(课表!$T$187:$T$343,B169)&gt;=2,1,COUNTIF(课表!$T$187:$T$343,B169)))*2+(IF(COUNTIF(课表!$U$187:$U$343,B169)&gt;=2,1,COUNTIF(课表!$U$187:$U$343,B169))+IF(COUNTIF(课表!$V$187:$V$343,B169)&gt;=2,1,COUNTIF(课表!$V$187:$V$343,B169)))*2</f>
        <v>0</v>
      </c>
      <c r="L169" s="32">
        <f>(IF(COUNTIF(课表!$W$187:$W$343,B169)&gt;=2,1,COUNTIF(课表!$W$187:$W$343,B169))+IF(COUNTIF(课表!$X$187:$X$343,B169)&gt;=2,1,COUNTIF(课表!$X$187:$X$343,B169))+IF(COUNTIF(课表!$Y$187:$Y$343,B169)&gt;=2,1,COUNTIF(课表!$Y$187:$Y$343,B169))+IF(COUNTIF(课表!$Z$187:$Z$343,B169)&gt;=2,1,COUNTIF(课表!$Z$187:$Z$343,B169)))*2</f>
        <v>0</v>
      </c>
      <c r="M169" s="32">
        <f>(IF(COUNTIF(课表!$AA$187:$AA$343,B169)&gt;=2,1,COUNTIF(课表!$AA$187:$AA$343,B169))+IF(COUNTIF(课表!$AB$187:$AB$343,B169)&gt;=2,1,COUNTIF(课表!$AB$187:$AB$343,B169))+IF(COUNTIF(课表!$AC$187:$AC$343,B169)&gt;=2,1,COUNTIF(课表!$AC$187:$AC$343,B169))+IF(COUNTIF(课表!$AD$187:$AD$343,B169)&gt;=2,1,COUNTIF(课表!$AD$187:$AD$343,B169)))*2</f>
        <v>0</v>
      </c>
      <c r="N169" s="32">
        <f t="shared" si="8"/>
        <v>12</v>
      </c>
    </row>
    <row r="170" ht="20.1" hidden="1" customHeight="1" spans="1:14">
      <c r="A170" s="32" t="str">
        <f>VLOOKUP(B170,教师基础数据!$B$1:$H$502,7,FALSE)</f>
        <v>0000175</v>
      </c>
      <c r="B170" s="33" t="s">
        <v>1377</v>
      </c>
      <c r="C170" s="32" t="str">
        <f>VLOOKUP(B170,教师基础数据!$B$1:$G4714,3,FALSE)</f>
        <v>动科系</v>
      </c>
      <c r="D170" s="32" t="str">
        <f>VLOOKUP(B170,教师基础数据!$B$1:$G866,4,FALSE)</f>
        <v>专职</v>
      </c>
      <c r="E170" s="32" t="str">
        <f>VLOOKUP(B170,教师基础数据!$B$1:$G4899,5,FALSE)</f>
        <v>畜牧水产</v>
      </c>
      <c r="F170" s="32">
        <f t="shared" si="7"/>
        <v>2</v>
      </c>
      <c r="G170" s="32">
        <f>(IF(COUNTIF(课表!$C$187:$C$343,B170)&gt;=2,1,COUNTIF(课表!$C$187:$C$343,B170))+IF(COUNTIF(课表!$D$187:$D$343,B170)&gt;=2,1,COUNTIF(课表!D$187:$D$343,B170))+IF(COUNTIF(课表!$E$121:$E$343,B170)&gt;=2,1,COUNTIF(课表!$E$121:$E$343,B170))+IF(COUNTIF(课表!$F$187:$F$343,B170)&gt;=2,1,COUNTIF(课表!$F$187:$F$343,B170)))*2</f>
        <v>0</v>
      </c>
      <c r="H170" s="32">
        <f>(IF(COUNTIF(课表!$G$188:$G$343,B170)&gt;=2,1,COUNTIF(课表!$G$188:$G$343,B170))+IF(COUNTIF(课表!$H$188:$H$343,B170)&gt;=2,1,COUNTIF(课表!$H$188:$H$343,B170))+IF(COUNTIF(课表!$I$187:$I$343,B170)&gt;=2,1,COUNTIF(课表!$I$187:$I$343,B170))+IF(COUNTIF(课表!$J$187:$J$343,B170)&gt;=2,1,COUNTIF(课表!$J$187:$J$343,B170)))*2</f>
        <v>6</v>
      </c>
      <c r="I170" s="32">
        <f>(IF(COUNTIF(课表!$K$187:$K$343,B170)&gt;=2,1,COUNTIF(课表!$K$187:$K$343,B170))+IF(COUNTIF(课表!$L$187:$L$343,B170)&gt;=2,1,COUNTIF(课表!$L$187:$L$343,B170))+IF(COUNTIF(课表!$M$187:$M$343,B170)&gt;=2,1,COUNTIF(课表!$M$187:$M$343,B170))+IF(COUNTIF(课表!$N$187:$N$343,B170)&gt;=2,1,COUNTIF(课表!$N$187:$N$343,B170)))*2</f>
        <v>6</v>
      </c>
      <c r="J170" s="32">
        <f>(IF(COUNTIF(课表!$O$187:$O$343,B170)&gt;=2,1,COUNTIF(课表!$O$187:$O$343,B170))+IF(COUNTIF(课表!$P$187:$P$343,B170)&gt;=2,1,COUNTIF(课表!$P$187:$P$343,B170))+IF(COUNTIF(课表!$Q$187:$Q$343,B170)&gt;=2,1,COUNTIF(课表!$Q$187:$Q$343,B170))+IF(COUNTIF(课表!$R$187:$R$343,B170)&gt;=2,1,COUNTIF(课表!$R$187:$R$343,B170)))*2</f>
        <v>0</v>
      </c>
      <c r="K170" s="32">
        <f>(IF(COUNTIF(课表!$S$187:$S$343,B170)&gt;=2,1,COUNTIF(课表!$S$187:$S$343,B170))+IF(COUNTIF(课表!$T$187:$T$343,B170)&gt;=2,1,COUNTIF(课表!$T$187:$T$343,B170)))*2+(IF(COUNTIF(课表!$U$187:$U$343,B170)&gt;=2,1,COUNTIF(课表!$U$187:$U$343,B170))+IF(COUNTIF(课表!$V$187:$V$343,B170)&gt;=2,1,COUNTIF(课表!$V$187:$V$343,B170)))*2</f>
        <v>0</v>
      </c>
      <c r="L170" s="32">
        <f>(IF(COUNTIF(课表!$W$187:$W$343,B170)&gt;=2,1,COUNTIF(课表!$W$187:$W$343,B170))+IF(COUNTIF(课表!$X$187:$X$343,B170)&gt;=2,1,COUNTIF(课表!$X$187:$X$343,B170))+IF(COUNTIF(课表!$Y$187:$Y$343,B170)&gt;=2,1,COUNTIF(课表!$Y$187:$Y$343,B170))+IF(COUNTIF(课表!$Z$187:$Z$343,B170)&gt;=2,1,COUNTIF(课表!$Z$187:$Z$343,B170)))*2</f>
        <v>0</v>
      </c>
      <c r="M170" s="32">
        <f>(IF(COUNTIF(课表!$AA$187:$AA$343,B170)&gt;=2,1,COUNTIF(课表!$AA$187:$AA$343,B170))+IF(COUNTIF(课表!$AB$187:$AB$343,B170)&gt;=2,1,COUNTIF(课表!$AB$187:$AB$343,B170))+IF(COUNTIF(课表!$AC$187:$AC$343,B170)&gt;=2,1,COUNTIF(课表!$AC$187:$AC$343,B170))+IF(COUNTIF(课表!$AD$187:$AD$343,B170)&gt;=2,1,COUNTIF(课表!$AD$187:$AD$343,B170)))*2</f>
        <v>0</v>
      </c>
      <c r="N170" s="32">
        <f t="shared" si="8"/>
        <v>12</v>
      </c>
    </row>
    <row r="171" ht="20.1" hidden="1" customHeight="1" spans="1:14">
      <c r="A171" s="32" t="str">
        <f>VLOOKUP(B171,教师基础数据!$B$1:$H$502,7,FALSE)</f>
        <v>2021021</v>
      </c>
      <c r="B171" s="33" t="s">
        <v>1229</v>
      </c>
      <c r="C171" s="32" t="str">
        <f>VLOOKUP(B171,教师基础数据!$B$1:$G4715,3,FALSE)</f>
        <v>动科系</v>
      </c>
      <c r="D171" s="32" t="str">
        <f>VLOOKUP(B171,教师基础数据!$B$1:$G867,4,FALSE)</f>
        <v>外聘</v>
      </c>
      <c r="E171" s="32" t="str">
        <f>VLOOKUP(B171,教师基础数据!$B$1:$G4900,5,FALSE)</f>
        <v>畜牧水产</v>
      </c>
      <c r="F171" s="32">
        <f t="shared" si="7"/>
        <v>2</v>
      </c>
      <c r="G171" s="32">
        <f>(IF(COUNTIF(课表!$C$187:$C$343,B171)&gt;=2,1,COUNTIF(课表!$C$187:$C$343,B171))+IF(COUNTIF(课表!$D$187:$D$343,B171)&gt;=2,1,COUNTIF(课表!D$187:$D$343,B171))+IF(COUNTIF(课表!$E$121:$E$343,B171)&gt;=2,1,COUNTIF(课表!$E$121:$E$343,B171))+IF(COUNTIF(课表!$F$187:$F$343,B171)&gt;=2,1,COUNTIF(课表!$F$187:$F$343,B171)))*2</f>
        <v>0</v>
      </c>
      <c r="H171" s="32">
        <f>(IF(COUNTIF(课表!$G$188:$G$343,B171)&gt;=2,1,COUNTIF(课表!$G$188:$G$343,B171))+IF(COUNTIF(课表!$H$188:$H$343,B171)&gt;=2,1,COUNTIF(课表!$H$188:$H$343,B171))+IF(COUNTIF(课表!$I$187:$I$343,B171)&gt;=2,1,COUNTIF(课表!$I$187:$I$343,B171))+IF(COUNTIF(课表!$J$187:$J$343,B171)&gt;=2,1,COUNTIF(课表!$J$187:$J$343,B171)))*2</f>
        <v>0</v>
      </c>
      <c r="I171" s="32">
        <f>(IF(COUNTIF(课表!$K$187:$K$343,B171)&gt;=2,1,COUNTIF(课表!$K$187:$K$343,B171))+IF(COUNTIF(课表!$L$187:$L$343,B171)&gt;=2,1,COUNTIF(课表!$L$187:$L$343,B171))+IF(COUNTIF(课表!$M$187:$M$343,B171)&gt;=2,1,COUNTIF(课表!$M$187:$M$343,B171))+IF(COUNTIF(课表!$N$187:$N$343,B171)&gt;=2,1,COUNTIF(课表!$N$187:$N$343,B171)))*2</f>
        <v>0</v>
      </c>
      <c r="J171" s="32">
        <f>(IF(COUNTIF(课表!$O$187:$O$343,B171)&gt;=2,1,COUNTIF(课表!$O$187:$O$343,B171))+IF(COUNTIF(课表!$P$187:$P$343,B171)&gt;=2,1,COUNTIF(课表!$P$187:$P$343,B171))+IF(COUNTIF(课表!$Q$187:$Q$343,B171)&gt;=2,1,COUNTIF(课表!$Q$187:$Q$343,B171))+IF(COUNTIF(课表!$R$187:$R$343,B171)&gt;=2,1,COUNTIF(课表!$R$187:$R$343,B171)))*2</f>
        <v>0</v>
      </c>
      <c r="K171" s="32">
        <f>(IF(COUNTIF(课表!$S$187:$S$343,B171)&gt;=2,1,COUNTIF(课表!$S$187:$S$343,B171))+IF(COUNTIF(课表!$T$187:$T$343,B171)&gt;=2,1,COUNTIF(课表!$T$187:$T$343,B171)))*2+(IF(COUNTIF(课表!$U$187:$U$343,B171)&gt;=2,1,COUNTIF(课表!$U$187:$U$343,B171))+IF(COUNTIF(课表!$V$187:$V$343,B171)&gt;=2,1,COUNTIF(课表!$V$187:$V$343,B171)))*2</f>
        <v>0</v>
      </c>
      <c r="L171" s="32">
        <f>(IF(COUNTIF(课表!$W$187:$W$343,B171)&gt;=2,1,COUNTIF(课表!$W$187:$W$343,B171))+IF(COUNTIF(课表!$X$187:$X$343,B171)&gt;=2,1,COUNTIF(课表!$X$187:$X$343,B171))+IF(COUNTIF(课表!$Y$187:$Y$343,B171)&gt;=2,1,COUNTIF(课表!$Y$187:$Y$343,B171))+IF(COUNTIF(课表!$Z$187:$Z$343,B171)&gt;=2,1,COUNTIF(课表!$Z$187:$Z$343,B171)))*2</f>
        <v>6</v>
      </c>
      <c r="M171" s="32">
        <f>(IF(COUNTIF(课表!$AA$187:$AA$343,B171)&gt;=2,1,COUNTIF(课表!$AA$187:$AA$343,B171))+IF(COUNTIF(课表!$AB$187:$AB$343,B171)&gt;=2,1,COUNTIF(课表!$AB$187:$AB$343,B171))+IF(COUNTIF(课表!$AC$187:$AC$343,B171)&gt;=2,1,COUNTIF(课表!$AC$187:$AC$343,B171))+IF(COUNTIF(课表!$AD$187:$AD$343,B171)&gt;=2,1,COUNTIF(课表!$AD$187:$AD$343,B171)))*2</f>
        <v>6</v>
      </c>
      <c r="N171" s="32">
        <f t="shared" si="8"/>
        <v>12</v>
      </c>
    </row>
    <row r="172" ht="20.1" hidden="1" customHeight="1" spans="1:14">
      <c r="A172" s="32" t="str">
        <f>VLOOKUP(B172,教师基础数据!$B$1:$H$502,7,FALSE)</f>
        <v>2020053</v>
      </c>
      <c r="B172" s="33" t="s">
        <v>1226</v>
      </c>
      <c r="C172" s="32" t="str">
        <f>VLOOKUP(B172,教师基础数据!$B$1:$G4716,3,FALSE)</f>
        <v>动科系</v>
      </c>
      <c r="D172" s="32" t="str">
        <f>VLOOKUP(B172,教师基础数据!$B$1:$G868,4,FALSE)</f>
        <v>专职</v>
      </c>
      <c r="E172" s="32" t="str">
        <f>VLOOKUP(B172,教师基础数据!$B$1:$G4901,5,FALSE)</f>
        <v>兽医教研室</v>
      </c>
      <c r="F172" s="32">
        <f t="shared" si="7"/>
        <v>3</v>
      </c>
      <c r="G172" s="32">
        <f>(IF(COUNTIF(课表!$C$187:$C$343,B172)&gt;=2,1,COUNTIF(课表!$C$187:$C$343,B172))+IF(COUNTIF(课表!$D$187:$D$343,B172)&gt;=2,1,COUNTIF(课表!D$187:$D$343,B172))+IF(COUNTIF(课表!$E$121:$E$343,B172)&gt;=2,1,COUNTIF(课表!$E$121:$E$343,B172))+IF(COUNTIF(课表!$F$187:$F$343,B172)&gt;=2,1,COUNTIF(课表!$F$187:$F$343,B172)))*2</f>
        <v>4</v>
      </c>
      <c r="H172" s="32">
        <f>(IF(COUNTIF(课表!$G$188:$G$343,B172)&gt;=2,1,COUNTIF(课表!$G$188:$G$343,B172))+IF(COUNTIF(课表!$H$188:$H$343,B172)&gt;=2,1,COUNTIF(课表!$H$188:$H$343,B172))+IF(COUNTIF(课表!$I$187:$I$343,B172)&gt;=2,1,COUNTIF(课表!$I$187:$I$343,B172))+IF(COUNTIF(课表!$J$187:$J$343,B172)&gt;=2,1,COUNTIF(课表!$J$187:$J$343,B172)))*2</f>
        <v>6</v>
      </c>
      <c r="I172" s="32">
        <f>(IF(COUNTIF(课表!$K$187:$K$343,B172)&gt;=2,1,COUNTIF(课表!$K$187:$K$343,B172))+IF(COUNTIF(课表!$L$187:$L$343,B172)&gt;=2,1,COUNTIF(课表!$L$187:$L$343,B172))+IF(COUNTIF(课表!$M$187:$M$343,B172)&gt;=2,1,COUNTIF(课表!$M$187:$M$343,B172))+IF(COUNTIF(课表!$N$187:$N$343,B172)&gt;=2,1,COUNTIF(课表!$N$187:$N$343,B172)))*2</f>
        <v>0</v>
      </c>
      <c r="J172" s="32">
        <f>(IF(COUNTIF(课表!$O$187:$O$343,B172)&gt;=2,1,COUNTIF(课表!$O$187:$O$343,B172))+IF(COUNTIF(课表!$P$187:$P$343,B172)&gt;=2,1,COUNTIF(课表!$P$187:$P$343,B172))+IF(COUNTIF(课表!$Q$187:$Q$343,B172)&gt;=2,1,COUNTIF(课表!$Q$187:$Q$343,B172))+IF(COUNTIF(课表!$R$187:$R$343,B172)&gt;=2,1,COUNTIF(课表!$R$187:$R$343,B172)))*2</f>
        <v>2</v>
      </c>
      <c r="K172" s="32">
        <f>(IF(COUNTIF(课表!$S$187:$S$343,B172)&gt;=2,1,COUNTIF(课表!$S$187:$S$343,B172))+IF(COUNTIF(课表!$T$187:$T$343,B172)&gt;=2,1,COUNTIF(课表!$T$187:$T$343,B172)))*2+(IF(COUNTIF(课表!$U$187:$U$343,B172)&gt;=2,1,COUNTIF(课表!$U$187:$U$343,B172))+IF(COUNTIF(课表!$V$187:$V$343,B172)&gt;=2,1,COUNTIF(课表!$V$187:$V$343,B172)))*2</f>
        <v>0</v>
      </c>
      <c r="L172" s="32">
        <f>(IF(COUNTIF(课表!$W$187:$W$343,B172)&gt;=2,1,COUNTIF(课表!$W$187:$W$343,B172))+IF(COUNTIF(课表!$X$187:$X$343,B172)&gt;=2,1,COUNTIF(课表!$X$187:$X$343,B172))+IF(COUNTIF(课表!$Y$187:$Y$343,B172)&gt;=2,1,COUNTIF(课表!$Y$187:$Y$343,B172))+IF(COUNTIF(课表!$Z$187:$Z$343,B172)&gt;=2,1,COUNTIF(课表!$Z$187:$Z$343,B172)))*2</f>
        <v>0</v>
      </c>
      <c r="M172" s="32">
        <f>(IF(COUNTIF(课表!$AA$187:$AA$343,B172)&gt;=2,1,COUNTIF(课表!$AA$187:$AA$343,B172))+IF(COUNTIF(课表!$AB$187:$AB$343,B172)&gt;=2,1,COUNTIF(课表!$AB$187:$AB$343,B172))+IF(COUNTIF(课表!$AC$187:$AC$343,B172)&gt;=2,1,COUNTIF(课表!$AC$187:$AC$343,B172))+IF(COUNTIF(课表!$AD$187:$AD$343,B172)&gt;=2,1,COUNTIF(课表!$AD$187:$AD$343,B172)))*2</f>
        <v>0</v>
      </c>
      <c r="N172" s="32">
        <f t="shared" si="8"/>
        <v>12</v>
      </c>
    </row>
    <row r="173" ht="20.1" hidden="1" customHeight="1" spans="1:14">
      <c r="A173" s="32" t="str">
        <f>VLOOKUP(B173,教师基础数据!$B$1:$H$502,7,FALSE)</f>
        <v>2021120</v>
      </c>
      <c r="B173" s="33" t="s">
        <v>1368</v>
      </c>
      <c r="C173" s="32" t="str">
        <f>VLOOKUP(B173,教师基础数据!$B$1:$G4717,3,FALSE)</f>
        <v>动科系</v>
      </c>
      <c r="D173" s="32" t="str">
        <f>VLOOKUP(B173,教师基础数据!$B$1:$G869,4,FALSE)</f>
        <v>外聘</v>
      </c>
      <c r="E173" s="32" t="str">
        <f>VLOOKUP(B173,教师基础数据!$B$1:$G4902,5,FALSE)</f>
        <v>兽医教研室</v>
      </c>
      <c r="F173" s="32">
        <f t="shared" si="7"/>
        <v>2</v>
      </c>
      <c r="G173" s="32">
        <f>(IF(COUNTIF(课表!$C$187:$C$343,B173)&gt;=2,1,COUNTIF(课表!$C$187:$C$343,B173))+IF(COUNTIF(课表!$D$187:$D$343,B173)&gt;=2,1,COUNTIF(课表!D$187:$D$343,B173))+IF(COUNTIF(课表!$E$121:$E$343,B173)&gt;=2,1,COUNTIF(课表!$E$121:$E$343,B173))+IF(COUNTIF(课表!$F$187:$F$343,B173)&gt;=2,1,COUNTIF(课表!$F$187:$F$343,B173)))*2</f>
        <v>0</v>
      </c>
      <c r="H173" s="32">
        <f>(IF(COUNTIF(课表!$G$188:$G$343,B173)&gt;=2,1,COUNTIF(课表!$G$188:$G$343,B173))+IF(COUNTIF(课表!$H$188:$H$343,B173)&gt;=2,1,COUNTIF(课表!$H$188:$H$343,B173))+IF(COUNTIF(课表!$I$187:$I$343,B173)&gt;=2,1,COUNTIF(课表!$I$187:$I$343,B173))+IF(COUNTIF(课表!$J$187:$J$343,B173)&gt;=2,1,COUNTIF(课表!$J$187:$J$343,B173)))*2</f>
        <v>0</v>
      </c>
      <c r="I173" s="32">
        <f>(IF(COUNTIF(课表!$K$187:$K$343,B173)&gt;=2,1,COUNTIF(课表!$K$187:$K$343,B173))+IF(COUNTIF(课表!$L$187:$L$343,B173)&gt;=2,1,COUNTIF(课表!$L$187:$L$343,B173))+IF(COUNTIF(课表!$M$187:$M$343,B173)&gt;=2,1,COUNTIF(课表!$M$187:$M$343,B173))+IF(COUNTIF(课表!$N$187:$N$343,B173)&gt;=2,1,COUNTIF(课表!$N$187:$N$343,B173)))*2</f>
        <v>0</v>
      </c>
      <c r="J173" s="32">
        <f>(IF(COUNTIF(课表!$O$187:$O$343,B173)&gt;=2,1,COUNTIF(课表!$O$187:$O$343,B173))+IF(COUNTIF(课表!$P$187:$P$343,B173)&gt;=2,1,COUNTIF(课表!$P$187:$P$343,B173))+IF(COUNTIF(课表!$Q$187:$Q$343,B173)&gt;=2,1,COUNTIF(课表!$Q$187:$Q$343,B173))+IF(COUNTIF(课表!$R$187:$R$343,B173)&gt;=2,1,COUNTIF(课表!$R$187:$R$343,B173)))*2</f>
        <v>0</v>
      </c>
      <c r="K173" s="32">
        <f>(IF(COUNTIF(课表!$S$187:$S$343,B173)&gt;=2,1,COUNTIF(课表!$S$187:$S$343,B173))+IF(COUNTIF(课表!$T$187:$T$343,B173)&gt;=2,1,COUNTIF(课表!$T$187:$T$343,B173)))*2+(IF(COUNTIF(课表!$U$187:$U$343,B173)&gt;=2,1,COUNTIF(课表!$U$187:$U$343,B173))+IF(COUNTIF(课表!$V$187:$V$343,B173)&gt;=2,1,COUNTIF(课表!$V$187:$V$343,B173)))*2</f>
        <v>4</v>
      </c>
      <c r="L173" s="32">
        <f>(IF(COUNTIF(课表!$W$187:$W$343,B173)&gt;=2,1,COUNTIF(课表!$W$187:$W$343,B173))+IF(COUNTIF(课表!$X$187:$X$343,B173)&gt;=2,1,COUNTIF(课表!$X$187:$X$343,B173))+IF(COUNTIF(课表!$Y$187:$Y$343,B173)&gt;=2,1,COUNTIF(课表!$Y$187:$Y$343,B173))+IF(COUNTIF(课表!$Z$187:$Z$343,B173)&gt;=2,1,COUNTIF(课表!$Z$187:$Z$343,B173)))*2</f>
        <v>8</v>
      </c>
      <c r="M173" s="32">
        <f>(IF(COUNTIF(课表!$AA$187:$AA$343,B173)&gt;=2,1,COUNTIF(课表!$AA$187:$AA$343,B173))+IF(COUNTIF(课表!$AB$187:$AB$343,B173)&gt;=2,1,COUNTIF(课表!$AB$187:$AB$343,B173))+IF(COUNTIF(课表!$AC$187:$AC$343,B173)&gt;=2,1,COUNTIF(课表!$AC$187:$AC$343,B173))+IF(COUNTIF(课表!$AD$187:$AD$343,B173)&gt;=2,1,COUNTIF(课表!$AD$187:$AD$343,B173)))*2</f>
        <v>0</v>
      </c>
      <c r="N173" s="32">
        <f t="shared" si="8"/>
        <v>12</v>
      </c>
    </row>
    <row r="174" ht="20.1" hidden="1" customHeight="1" spans="1:14">
      <c r="A174" s="32" t="str">
        <f>VLOOKUP(B174,教师基础数据!$B$1:$H$502,7,FALSE)</f>
        <v>0000094</v>
      </c>
      <c r="B174" s="33" t="s">
        <v>1505</v>
      </c>
      <c r="C174" s="32" t="str">
        <f>VLOOKUP(B174,教师基础数据!$B$1:$G4718,3,FALSE)</f>
        <v>动科系</v>
      </c>
      <c r="D174" s="32" t="str">
        <f>VLOOKUP(B174,教师基础数据!$B$1:$G870,4,FALSE)</f>
        <v>专职</v>
      </c>
      <c r="E174" s="32" t="str">
        <f>VLOOKUP(B174,教师基础数据!$B$1:$G4903,5,FALSE)</f>
        <v>兽医教研室</v>
      </c>
      <c r="F174" s="32">
        <f t="shared" si="7"/>
        <v>3</v>
      </c>
      <c r="G174" s="32">
        <f>(IF(COUNTIF(课表!$C$187:$C$343,B174)&gt;=2,1,COUNTIF(课表!$C$187:$C$343,B174))+IF(COUNTIF(课表!$D$187:$D$343,B174)&gt;=2,1,COUNTIF(课表!D$187:$D$343,B174))+IF(COUNTIF(课表!$E$121:$E$343,B174)&gt;=2,1,COUNTIF(课表!$E$121:$E$343,B174))+IF(COUNTIF(课表!$F$187:$F$343,B174)&gt;=2,1,COUNTIF(课表!$F$187:$F$343,B174)))*2</f>
        <v>4</v>
      </c>
      <c r="H174" s="32">
        <f>(IF(COUNTIF(课表!$G$188:$G$343,B174)&gt;=2,1,COUNTIF(课表!$G$188:$G$343,B174))+IF(COUNTIF(课表!$H$188:$H$343,B174)&gt;=2,1,COUNTIF(课表!$H$188:$H$343,B174))+IF(COUNTIF(课表!$I$187:$I$343,B174)&gt;=2,1,COUNTIF(课表!$I$187:$I$343,B174))+IF(COUNTIF(课表!$J$187:$J$343,B174)&gt;=2,1,COUNTIF(课表!$J$187:$J$343,B174)))*2</f>
        <v>0</v>
      </c>
      <c r="I174" s="32">
        <f>(IF(COUNTIF(课表!$K$187:$K$343,B174)&gt;=2,1,COUNTIF(课表!$K$187:$K$343,B174))+IF(COUNTIF(课表!$L$187:$L$343,B174)&gt;=2,1,COUNTIF(课表!$L$187:$L$343,B174))+IF(COUNTIF(课表!$M$187:$M$343,B174)&gt;=2,1,COUNTIF(课表!$M$187:$M$343,B174))+IF(COUNTIF(课表!$N$187:$N$343,B174)&gt;=2,1,COUNTIF(课表!$N$187:$N$343,B174)))*2</f>
        <v>4</v>
      </c>
      <c r="J174" s="32">
        <f>(IF(COUNTIF(课表!$O$187:$O$343,B174)&gt;=2,1,COUNTIF(课表!$O$187:$O$343,B174))+IF(COUNTIF(课表!$P$187:$P$343,B174)&gt;=2,1,COUNTIF(课表!$P$187:$P$343,B174))+IF(COUNTIF(课表!$Q$187:$Q$343,B174)&gt;=2,1,COUNTIF(课表!$Q$187:$Q$343,B174))+IF(COUNTIF(课表!$R$187:$R$343,B174)&gt;=2,1,COUNTIF(课表!$R$187:$R$343,B174)))*2</f>
        <v>4</v>
      </c>
      <c r="K174" s="32">
        <f>(IF(COUNTIF(课表!$S$187:$S$343,B174)&gt;=2,1,COUNTIF(课表!$S$187:$S$343,B174))+IF(COUNTIF(课表!$T$187:$T$343,B174)&gt;=2,1,COUNTIF(课表!$T$187:$T$343,B174)))*2+(IF(COUNTIF(课表!$U$187:$U$343,B174)&gt;=2,1,COUNTIF(课表!$U$187:$U$343,B174))+IF(COUNTIF(课表!$V$187:$V$343,B174)&gt;=2,1,COUNTIF(课表!$V$187:$V$343,B174)))*2</f>
        <v>0</v>
      </c>
      <c r="L174" s="32">
        <f>(IF(COUNTIF(课表!$W$187:$W$343,B174)&gt;=2,1,COUNTIF(课表!$W$187:$W$343,B174))+IF(COUNTIF(课表!$X$187:$X$343,B174)&gt;=2,1,COUNTIF(课表!$X$187:$X$343,B174))+IF(COUNTIF(课表!$Y$187:$Y$343,B174)&gt;=2,1,COUNTIF(课表!$Y$187:$Y$343,B174))+IF(COUNTIF(课表!$Z$187:$Z$343,B174)&gt;=2,1,COUNTIF(课表!$Z$187:$Z$343,B174)))*2</f>
        <v>0</v>
      </c>
      <c r="M174" s="32">
        <f>(IF(COUNTIF(课表!$AA$187:$AA$343,B174)&gt;=2,1,COUNTIF(课表!$AA$187:$AA$343,B174))+IF(COUNTIF(课表!$AB$187:$AB$343,B174)&gt;=2,1,COUNTIF(课表!$AB$187:$AB$343,B174))+IF(COUNTIF(课表!$AC$187:$AC$343,B174)&gt;=2,1,COUNTIF(课表!$AC$187:$AC$343,B174))+IF(COUNTIF(课表!$AD$187:$AD$343,B174)&gt;=2,1,COUNTIF(课表!$AD$187:$AD$343,B174)))*2</f>
        <v>0</v>
      </c>
      <c r="N174" s="32">
        <f t="shared" si="8"/>
        <v>12</v>
      </c>
    </row>
    <row r="175" ht="20.1" hidden="1" customHeight="1" spans="1:14">
      <c r="A175" s="32" t="str">
        <f>VLOOKUP(B175,教师基础数据!$B$1:$H$502,7,FALSE)</f>
        <v>0000022</v>
      </c>
      <c r="B175" s="33" t="s">
        <v>1442</v>
      </c>
      <c r="C175" s="32" t="str">
        <f>VLOOKUP(B175,教师基础数据!$B$1:$G4719,3,FALSE)</f>
        <v>商贸系</v>
      </c>
      <c r="D175" s="32" t="str">
        <f>VLOOKUP(B175,教师基础数据!$B$1:$G871,4,FALSE)</f>
        <v>兼职</v>
      </c>
      <c r="E175" s="32" t="str">
        <f>VLOOKUP(B175,教师基础数据!$B$1:$G4904,5,FALSE)</f>
        <v>会计教研室</v>
      </c>
      <c r="F175" s="32">
        <f t="shared" si="7"/>
        <v>3</v>
      </c>
      <c r="G175" s="32">
        <f>(IF(COUNTIF(课表!$C$187:$C$343,B175)&gt;=2,1,COUNTIF(课表!$C$187:$C$343,B175))+IF(COUNTIF(课表!$D$187:$D$343,B175)&gt;=2,1,COUNTIF(课表!D$187:$D$343,B175))+IF(COUNTIF(课表!$E$121:$E$343,B175)&gt;=2,1,COUNTIF(课表!$E$121:$E$343,B175))+IF(COUNTIF(课表!$F$187:$F$343,B175)&gt;=2,1,COUNTIF(课表!$F$187:$F$343,B175)))*2</f>
        <v>4</v>
      </c>
      <c r="H175" s="32">
        <f>(IF(COUNTIF(课表!$G$188:$G$343,B175)&gt;=2,1,COUNTIF(课表!$G$188:$G$343,B175))+IF(COUNTIF(课表!$H$188:$H$343,B175)&gt;=2,1,COUNTIF(课表!$H$188:$H$343,B175))+IF(COUNTIF(课表!$I$187:$I$343,B175)&gt;=2,1,COUNTIF(课表!$I$187:$I$343,B175))+IF(COUNTIF(课表!$J$187:$J$343,B175)&gt;=2,1,COUNTIF(课表!$J$187:$J$343,B175)))*2</f>
        <v>4</v>
      </c>
      <c r="I175" s="32">
        <f>(IF(COUNTIF(课表!$K$187:$K$343,B175)&gt;=2,1,COUNTIF(课表!$K$187:$K$343,B175))+IF(COUNTIF(课表!$L$187:$L$343,B175)&gt;=2,1,COUNTIF(课表!$L$187:$L$343,B175))+IF(COUNTIF(课表!$M$187:$M$343,B175)&gt;=2,1,COUNTIF(课表!$M$187:$M$343,B175))+IF(COUNTIF(课表!$N$187:$N$343,B175)&gt;=2,1,COUNTIF(课表!$N$187:$N$343,B175)))*2</f>
        <v>4</v>
      </c>
      <c r="J175" s="32">
        <f>(IF(COUNTIF(课表!$O$187:$O$343,B175)&gt;=2,1,COUNTIF(课表!$O$187:$O$343,B175))+IF(COUNTIF(课表!$P$187:$P$343,B175)&gt;=2,1,COUNTIF(课表!$P$187:$P$343,B175))+IF(COUNTIF(课表!$Q$187:$Q$343,B175)&gt;=2,1,COUNTIF(课表!$Q$187:$Q$343,B175))+IF(COUNTIF(课表!$R$187:$R$343,B175)&gt;=2,1,COUNTIF(课表!$R$187:$R$343,B175)))*2</f>
        <v>0</v>
      </c>
      <c r="K175" s="32">
        <f>(IF(COUNTIF(课表!$S$187:$S$343,B175)&gt;=2,1,COUNTIF(课表!$S$187:$S$343,B175))+IF(COUNTIF(课表!$T$187:$T$343,B175)&gt;=2,1,COUNTIF(课表!$T$187:$T$343,B175)))*2+(IF(COUNTIF(课表!$U$187:$U$343,B175)&gt;=2,1,COUNTIF(课表!$U$187:$U$343,B175))+IF(COUNTIF(课表!$V$187:$V$343,B175)&gt;=2,1,COUNTIF(课表!$V$187:$V$343,B175)))*2</f>
        <v>0</v>
      </c>
      <c r="L175" s="32">
        <f>(IF(COUNTIF(课表!$W$187:$W$343,B175)&gt;=2,1,COUNTIF(课表!$W$187:$W$343,B175))+IF(COUNTIF(课表!$X$187:$X$343,B175)&gt;=2,1,COUNTIF(课表!$X$187:$X$343,B175))+IF(COUNTIF(课表!$Y$187:$Y$343,B175)&gt;=2,1,COUNTIF(课表!$Y$187:$Y$343,B175))+IF(COUNTIF(课表!$Z$187:$Z$343,B175)&gt;=2,1,COUNTIF(课表!$Z$187:$Z$343,B175)))*2</f>
        <v>0</v>
      </c>
      <c r="M175" s="32">
        <f>(IF(COUNTIF(课表!$AA$187:$AA$343,B175)&gt;=2,1,COUNTIF(课表!$AA$187:$AA$343,B175))+IF(COUNTIF(课表!$AB$187:$AB$343,B175)&gt;=2,1,COUNTIF(课表!$AB$187:$AB$343,B175))+IF(COUNTIF(课表!$AC$187:$AC$343,B175)&gt;=2,1,COUNTIF(课表!$AC$187:$AC$343,B175))+IF(COUNTIF(课表!$AD$187:$AD$343,B175)&gt;=2,1,COUNTIF(课表!$AD$187:$AD$343,B175)))*2</f>
        <v>0</v>
      </c>
      <c r="N175" s="32">
        <f t="shared" si="8"/>
        <v>12</v>
      </c>
    </row>
    <row r="176" ht="20.1" hidden="1" customHeight="1" spans="1:14">
      <c r="A176" s="32" t="str">
        <f>VLOOKUP(B176,教师基础数据!$B$1:$H$502,7,FALSE)</f>
        <v>0000133</v>
      </c>
      <c r="B176" s="33" t="s">
        <v>1293</v>
      </c>
      <c r="C176" s="32" t="str">
        <f>VLOOKUP(B176,教师基础数据!$B$1:$G4720,3,FALSE)</f>
        <v>人文系</v>
      </c>
      <c r="D176" s="32" t="str">
        <f>VLOOKUP(B176,教师基础数据!$B$1:$G872,4,FALSE)</f>
        <v>专职</v>
      </c>
      <c r="E176" s="32" t="str">
        <f>VLOOKUP(B176,教师基础数据!$B$1:$G4905,5,FALSE)</f>
        <v>英语教研室</v>
      </c>
      <c r="F176" s="32">
        <f t="shared" si="7"/>
        <v>4</v>
      </c>
      <c r="G176" s="32">
        <f>(IF(COUNTIF(课表!$C$187:$C$343,B176)&gt;=2,1,COUNTIF(课表!$C$187:$C$343,B176))+IF(COUNTIF(课表!$D$187:$D$343,B176)&gt;=2,1,COUNTIF(课表!D$187:$D$343,B176))+IF(COUNTIF(课表!$E$121:$E$343,B176)&gt;=2,1,COUNTIF(课表!$E$121:$E$343,B176))+IF(COUNTIF(课表!$F$187:$F$343,B176)&gt;=2,1,COUNTIF(课表!$F$187:$F$343,B176)))*2</f>
        <v>4</v>
      </c>
      <c r="H176" s="32">
        <f>(IF(COUNTIF(课表!$G$188:$G$343,B176)&gt;=2,1,COUNTIF(课表!$G$188:$G$343,B176))+IF(COUNTIF(课表!$H$188:$H$343,B176)&gt;=2,1,COUNTIF(课表!$H$188:$H$343,B176))+IF(COUNTIF(课表!$I$187:$I$343,B176)&gt;=2,1,COUNTIF(课表!$I$187:$I$343,B176))+IF(COUNTIF(课表!$J$187:$J$343,B176)&gt;=2,1,COUNTIF(课表!$J$187:$J$343,B176)))*2</f>
        <v>4</v>
      </c>
      <c r="I176" s="32">
        <f>(IF(COUNTIF(课表!$K$187:$K$343,B176)&gt;=2,1,COUNTIF(课表!$K$187:$K$343,B176))+IF(COUNTIF(课表!$L$187:$L$343,B176)&gt;=2,1,COUNTIF(课表!$L$187:$L$343,B176))+IF(COUNTIF(课表!$M$187:$M$343,B176)&gt;=2,1,COUNTIF(课表!$M$187:$M$343,B176))+IF(COUNTIF(课表!$N$187:$N$343,B176)&gt;=2,1,COUNTIF(课表!$N$187:$N$343,B176)))*2</f>
        <v>0</v>
      </c>
      <c r="J176" s="32">
        <f>(IF(COUNTIF(课表!$O$187:$O$343,B176)&gt;=2,1,COUNTIF(课表!$O$187:$O$343,B176))+IF(COUNTIF(课表!$P$187:$P$343,B176)&gt;=2,1,COUNTIF(课表!$P$187:$P$343,B176))+IF(COUNTIF(课表!$Q$187:$Q$343,B176)&gt;=2,1,COUNTIF(课表!$Q$187:$Q$343,B176))+IF(COUNTIF(课表!$R$187:$R$343,B176)&gt;=2,1,COUNTIF(课表!$R$187:$R$343,B176)))*2</f>
        <v>4</v>
      </c>
      <c r="K176" s="32">
        <f>(IF(COUNTIF(课表!$S$187:$S$343,B176)&gt;=2,1,COUNTIF(课表!$S$187:$S$343,B176))+IF(COUNTIF(课表!$T$187:$T$343,B176)&gt;=2,1,COUNTIF(课表!$T$187:$T$343,B176)))*2+(IF(COUNTIF(课表!$U$187:$U$343,B176)&gt;=2,1,COUNTIF(课表!$U$187:$U$343,B176))+IF(COUNTIF(课表!$V$187:$V$343,B176)&gt;=2,1,COUNTIF(课表!$V$187:$V$343,B176)))*2</f>
        <v>4</v>
      </c>
      <c r="L176" s="32">
        <f>(IF(COUNTIF(课表!$W$187:$W$343,B176)&gt;=2,1,COUNTIF(课表!$W$187:$W$343,B176))+IF(COUNTIF(课表!$X$187:$X$343,B176)&gt;=2,1,COUNTIF(课表!$X$187:$X$343,B176))+IF(COUNTIF(课表!$Y$187:$Y$343,B176)&gt;=2,1,COUNTIF(课表!$Y$187:$Y$343,B176))+IF(COUNTIF(课表!$Z$187:$Z$343,B176)&gt;=2,1,COUNTIF(课表!$Z$187:$Z$343,B176)))*2</f>
        <v>0</v>
      </c>
      <c r="M176" s="32">
        <f>(IF(COUNTIF(课表!$AA$187:$AA$343,B176)&gt;=2,1,COUNTIF(课表!$AA$187:$AA$343,B176))+IF(COUNTIF(课表!$AB$187:$AB$343,B176)&gt;=2,1,COUNTIF(课表!$AB$187:$AB$343,B176))+IF(COUNTIF(课表!$AC$187:$AC$343,B176)&gt;=2,1,COUNTIF(课表!$AC$187:$AC$343,B176))+IF(COUNTIF(课表!$AD$187:$AD$343,B176)&gt;=2,1,COUNTIF(课表!$AD$187:$AD$343,B176)))*2</f>
        <v>0</v>
      </c>
      <c r="N176" s="32">
        <f t="shared" si="8"/>
        <v>16</v>
      </c>
    </row>
    <row r="177" ht="20.1" hidden="1" customHeight="1" spans="1:14">
      <c r="A177" s="32" t="str">
        <f>VLOOKUP(B177,教师基础数据!$B$1:$H$502,7,FALSE)</f>
        <v>0000115</v>
      </c>
      <c r="B177" s="33" t="s">
        <v>1320</v>
      </c>
      <c r="C177" s="32" t="str">
        <f>VLOOKUP(B177,教师基础数据!$B$1:$G4721,3,FALSE)</f>
        <v>人文系</v>
      </c>
      <c r="D177" s="32" t="str">
        <f>VLOOKUP(B177,教师基础数据!$B$1:$G873,4,FALSE)</f>
        <v>专职</v>
      </c>
      <c r="E177" s="32" t="str">
        <f>VLOOKUP(B177,教师基础数据!$B$1:$G4906,5,FALSE)</f>
        <v>英语教研室</v>
      </c>
      <c r="F177" s="32">
        <f t="shared" si="7"/>
        <v>3</v>
      </c>
      <c r="G177" s="32">
        <f>(IF(COUNTIF(课表!$C$187:$C$343,B177)&gt;=2,1,COUNTIF(课表!$C$187:$C$343,B177))+IF(COUNTIF(课表!$D$187:$D$343,B177)&gt;=2,1,COUNTIF(课表!D$187:$D$343,B177))+IF(COUNTIF(课表!$E$121:$E$343,B177)&gt;=2,1,COUNTIF(课表!$E$121:$E$343,B177))+IF(COUNTIF(课表!$F$187:$F$343,B177)&gt;=2,1,COUNTIF(课表!$F$187:$F$343,B177)))*2</f>
        <v>4</v>
      </c>
      <c r="H177" s="32">
        <f>(IF(COUNTIF(课表!$G$188:$G$343,B177)&gt;=2,1,COUNTIF(课表!$G$188:$G$343,B177))+IF(COUNTIF(课表!$H$188:$H$343,B177)&gt;=2,1,COUNTIF(课表!$H$188:$H$343,B177))+IF(COUNTIF(课表!$I$187:$I$343,B177)&gt;=2,1,COUNTIF(课表!$I$187:$I$343,B177))+IF(COUNTIF(课表!$J$187:$J$343,B177)&gt;=2,1,COUNTIF(课表!$J$187:$J$343,B177)))*2</f>
        <v>0</v>
      </c>
      <c r="I177" s="32">
        <f>(IF(COUNTIF(课表!$K$187:$K$343,B177)&gt;=2,1,COUNTIF(课表!$K$187:$K$343,B177))+IF(COUNTIF(课表!$L$187:$L$343,B177)&gt;=2,1,COUNTIF(课表!$L$187:$L$343,B177))+IF(COUNTIF(课表!$M$187:$M$343,B177)&gt;=2,1,COUNTIF(课表!$M$187:$M$343,B177))+IF(COUNTIF(课表!$N$187:$N$343,B177)&gt;=2,1,COUNTIF(课表!$N$187:$N$343,B177)))*2</f>
        <v>4</v>
      </c>
      <c r="J177" s="32">
        <f>(IF(COUNTIF(课表!$O$187:$O$343,B177)&gt;=2,1,COUNTIF(课表!$O$187:$O$343,B177))+IF(COUNTIF(课表!$P$187:$P$343,B177)&gt;=2,1,COUNTIF(课表!$P$187:$P$343,B177))+IF(COUNTIF(课表!$Q$187:$Q$343,B177)&gt;=2,1,COUNTIF(课表!$Q$187:$Q$343,B177))+IF(COUNTIF(课表!$R$187:$R$343,B177)&gt;=2,1,COUNTIF(课表!$R$187:$R$343,B177)))*2</f>
        <v>0</v>
      </c>
      <c r="K177" s="32">
        <f>(IF(COUNTIF(课表!$S$187:$S$343,B177)&gt;=2,1,COUNTIF(课表!$S$187:$S$343,B177))+IF(COUNTIF(课表!$T$187:$T$343,B177)&gt;=2,1,COUNTIF(课表!$T$187:$T$343,B177)))*2+(IF(COUNTIF(课表!$U$187:$U$343,B177)&gt;=2,1,COUNTIF(课表!$U$187:$U$343,B177))+IF(COUNTIF(课表!$V$187:$V$343,B177)&gt;=2,1,COUNTIF(课表!$V$187:$V$343,B177)))*2</f>
        <v>4</v>
      </c>
      <c r="L177" s="32">
        <f>(IF(COUNTIF(课表!$W$187:$W$343,B177)&gt;=2,1,COUNTIF(课表!$W$187:$W$343,B177))+IF(COUNTIF(课表!$X$187:$X$343,B177)&gt;=2,1,COUNTIF(课表!$X$187:$X$343,B177))+IF(COUNTIF(课表!$Y$187:$Y$343,B177)&gt;=2,1,COUNTIF(课表!$Y$187:$Y$343,B177))+IF(COUNTIF(课表!$Z$187:$Z$343,B177)&gt;=2,1,COUNTIF(课表!$Z$187:$Z$343,B177)))*2</f>
        <v>0</v>
      </c>
      <c r="M177" s="32">
        <f>(IF(COUNTIF(课表!$AA$187:$AA$343,B177)&gt;=2,1,COUNTIF(课表!$AA$187:$AA$343,B177))+IF(COUNTIF(课表!$AB$187:$AB$343,B177)&gt;=2,1,COUNTIF(课表!$AB$187:$AB$343,B177))+IF(COUNTIF(课表!$AC$187:$AC$343,B177)&gt;=2,1,COUNTIF(课表!$AC$187:$AC$343,B177))+IF(COUNTIF(课表!$AD$187:$AD$343,B177)&gt;=2,1,COUNTIF(课表!$AD$187:$AD$343,B177)))*2</f>
        <v>0</v>
      </c>
      <c r="N177" s="32">
        <f t="shared" si="8"/>
        <v>12</v>
      </c>
    </row>
    <row r="178" ht="20.1" hidden="1" customHeight="1" spans="1:14">
      <c r="A178" s="32" t="str">
        <f>VLOOKUP(B178,教师基础数据!$B$1:$H$502,7,FALSE)</f>
        <v>2021001</v>
      </c>
      <c r="B178" s="33" t="s">
        <v>1189</v>
      </c>
      <c r="C178" s="32" t="str">
        <f>VLOOKUP(B178,教师基础数据!$B$1:$G4722,3,FALSE)</f>
        <v>人文系</v>
      </c>
      <c r="D178" s="32" t="str">
        <f>VLOOKUP(B178,教师基础数据!$B$1:$G874,4,FALSE)</f>
        <v>外聘</v>
      </c>
      <c r="E178" s="32" t="str">
        <f>VLOOKUP(B178,教师基础数据!$B$1:$G4907,5,FALSE)</f>
        <v>英语教研室</v>
      </c>
      <c r="F178" s="32">
        <f t="shared" si="7"/>
        <v>4</v>
      </c>
      <c r="G178" s="32">
        <f>(IF(COUNTIF(课表!$C$187:$C$343,B178)&gt;=2,1,COUNTIF(课表!$C$187:$C$343,B178))+IF(COUNTIF(课表!$D$187:$D$343,B178)&gt;=2,1,COUNTIF(课表!D$187:$D$343,B178))+IF(COUNTIF(课表!$E$121:$E$343,B178)&gt;=2,1,COUNTIF(课表!$E$121:$E$343,B178))+IF(COUNTIF(课表!$F$187:$F$343,B178)&gt;=2,1,COUNTIF(课表!$F$187:$F$343,B178)))*2</f>
        <v>4</v>
      </c>
      <c r="H178" s="32">
        <f>(IF(COUNTIF(课表!$G$188:$G$343,B178)&gt;=2,1,COUNTIF(课表!$G$188:$G$343,B178))+IF(COUNTIF(课表!$H$188:$H$343,B178)&gt;=2,1,COUNTIF(课表!$H$188:$H$343,B178))+IF(COUNTIF(课表!$I$187:$I$343,B178)&gt;=2,1,COUNTIF(课表!$I$187:$I$343,B178))+IF(COUNTIF(课表!$J$187:$J$343,B178)&gt;=2,1,COUNTIF(课表!$J$187:$J$343,B178)))*2</f>
        <v>4</v>
      </c>
      <c r="I178" s="32">
        <f>(IF(COUNTIF(课表!$K$187:$K$343,B178)&gt;=2,1,COUNTIF(课表!$K$187:$K$343,B178))+IF(COUNTIF(课表!$L$187:$L$343,B178)&gt;=2,1,COUNTIF(课表!$L$187:$L$343,B178))+IF(COUNTIF(课表!$M$187:$M$343,B178)&gt;=2,1,COUNTIF(课表!$M$187:$M$343,B178))+IF(COUNTIF(课表!$N$187:$N$343,B178)&gt;=2,1,COUNTIF(课表!$N$187:$N$343,B178)))*2</f>
        <v>4</v>
      </c>
      <c r="J178" s="32">
        <f>(IF(COUNTIF(课表!$O$187:$O$343,B178)&gt;=2,1,COUNTIF(课表!$O$187:$O$343,B178))+IF(COUNTIF(课表!$P$187:$P$343,B178)&gt;=2,1,COUNTIF(课表!$P$187:$P$343,B178))+IF(COUNTIF(课表!$Q$187:$Q$343,B178)&gt;=2,1,COUNTIF(课表!$Q$187:$Q$343,B178))+IF(COUNTIF(课表!$R$187:$R$343,B178)&gt;=2,1,COUNTIF(课表!$R$187:$R$343,B178)))*2</f>
        <v>4</v>
      </c>
      <c r="K178" s="32">
        <f>(IF(COUNTIF(课表!$S$187:$S$343,B178)&gt;=2,1,COUNTIF(课表!$S$187:$S$343,B178))+IF(COUNTIF(课表!$T$187:$T$343,B178)&gt;=2,1,COUNTIF(课表!$T$187:$T$343,B178)))*2+(IF(COUNTIF(课表!$U$187:$U$343,B178)&gt;=2,1,COUNTIF(课表!$U$187:$U$343,B178))+IF(COUNTIF(课表!$V$187:$V$343,B178)&gt;=2,1,COUNTIF(课表!$V$187:$V$343,B178)))*2</f>
        <v>0</v>
      </c>
      <c r="L178" s="32">
        <f>(IF(COUNTIF(课表!$W$187:$W$343,B178)&gt;=2,1,COUNTIF(课表!$W$187:$W$343,B178))+IF(COUNTIF(课表!$X$187:$X$343,B178)&gt;=2,1,COUNTIF(课表!$X$187:$X$343,B178))+IF(COUNTIF(课表!$Y$187:$Y$343,B178)&gt;=2,1,COUNTIF(课表!$Y$187:$Y$343,B178))+IF(COUNTIF(课表!$Z$187:$Z$343,B178)&gt;=2,1,COUNTIF(课表!$Z$187:$Z$343,B178)))*2</f>
        <v>0</v>
      </c>
      <c r="M178" s="32">
        <f>(IF(COUNTIF(课表!$AA$187:$AA$343,B178)&gt;=2,1,COUNTIF(课表!$AA$187:$AA$343,B178))+IF(COUNTIF(课表!$AB$187:$AB$343,B178)&gt;=2,1,COUNTIF(课表!$AB$187:$AB$343,B178))+IF(COUNTIF(课表!$AC$187:$AC$343,B178)&gt;=2,1,COUNTIF(课表!$AC$187:$AC$343,B178))+IF(COUNTIF(课表!$AD$187:$AD$343,B178)&gt;=2,1,COUNTIF(课表!$AD$187:$AD$343,B178)))*2</f>
        <v>0</v>
      </c>
      <c r="N178" s="32">
        <f t="shared" si="8"/>
        <v>16</v>
      </c>
    </row>
    <row r="179" ht="20.1" hidden="1" customHeight="1" spans="1:14">
      <c r="A179" s="32" t="str">
        <f>VLOOKUP(B179,教师基础数据!$B$1:$H$502,7,FALSE)</f>
        <v>2014036</v>
      </c>
      <c r="B179" s="33" t="s">
        <v>1657</v>
      </c>
      <c r="C179" s="32" t="str">
        <f>VLOOKUP(B179,教师基础数据!$B$1:$G4723,3,FALSE)</f>
        <v>人文系</v>
      </c>
      <c r="D179" s="32" t="str">
        <f>VLOOKUP(B179,教师基础数据!$B$1:$G875,4,FALSE)</f>
        <v>外聘</v>
      </c>
      <c r="E179" s="32" t="str">
        <f>VLOOKUP(B179,教师基础数据!$B$1:$G4908,5,FALSE)</f>
        <v>体育教研室</v>
      </c>
      <c r="F179" s="32">
        <f t="shared" si="7"/>
        <v>3</v>
      </c>
      <c r="G179" s="32">
        <f>(IF(COUNTIF(课表!$C$187:$C$343,B179)&gt;=2,1,COUNTIF(课表!$C$187:$C$343,B179))+IF(COUNTIF(课表!$D$187:$D$343,B179)&gt;=2,1,COUNTIF(课表!D$187:$D$343,B179))+IF(COUNTIF(课表!$E$121:$E$343,B179)&gt;=2,1,COUNTIF(课表!$E$121:$E$343,B179))+IF(COUNTIF(课表!$F$187:$F$343,B179)&gt;=2,1,COUNTIF(课表!$F$187:$F$343,B179)))*2</f>
        <v>4</v>
      </c>
      <c r="H179" s="32">
        <f>(IF(COUNTIF(课表!$G$188:$G$343,B179)&gt;=2,1,COUNTIF(课表!$G$188:$G$343,B179))+IF(COUNTIF(课表!$H$188:$H$343,B179)&gt;=2,1,COUNTIF(课表!$H$188:$H$343,B179))+IF(COUNTIF(课表!$I$187:$I$343,B179)&gt;=2,1,COUNTIF(课表!$I$187:$I$343,B179))+IF(COUNTIF(课表!$J$187:$J$343,B179)&gt;=2,1,COUNTIF(课表!$J$187:$J$343,B179)))*2</f>
        <v>0</v>
      </c>
      <c r="I179" s="32">
        <f>(IF(COUNTIF(课表!$K$187:$K$343,B179)&gt;=2,1,COUNTIF(课表!$K$187:$K$343,B179))+IF(COUNTIF(课表!$L$187:$L$343,B179)&gt;=2,1,COUNTIF(课表!$L$187:$L$343,B179))+IF(COUNTIF(课表!$M$187:$M$343,B179)&gt;=2,1,COUNTIF(课表!$M$187:$M$343,B179))+IF(COUNTIF(课表!$N$187:$N$343,B179)&gt;=2,1,COUNTIF(课表!$N$187:$N$343,B179)))*2</f>
        <v>4</v>
      </c>
      <c r="J179" s="32">
        <f>(IF(COUNTIF(课表!$O$187:$O$343,B179)&gt;=2,1,COUNTIF(课表!$O$187:$O$343,B179))+IF(COUNTIF(课表!$P$187:$P$343,B179)&gt;=2,1,COUNTIF(课表!$P$187:$P$343,B179))+IF(COUNTIF(课表!$Q$187:$Q$343,B179)&gt;=2,1,COUNTIF(课表!$Q$187:$Q$343,B179))+IF(COUNTIF(课表!$R$187:$R$343,B179)&gt;=2,1,COUNTIF(课表!$R$187:$R$343,B179)))*2</f>
        <v>4</v>
      </c>
      <c r="K179" s="32">
        <f>(IF(COUNTIF(课表!$S$187:$S$343,B179)&gt;=2,1,COUNTIF(课表!$S$187:$S$343,B179))+IF(COUNTIF(课表!$T$187:$T$343,B179)&gt;=2,1,COUNTIF(课表!$T$187:$T$343,B179)))*2+(IF(COUNTIF(课表!$U$187:$U$343,B179)&gt;=2,1,COUNTIF(课表!$U$187:$U$343,B179))+IF(COUNTIF(课表!$V$187:$V$343,B179)&gt;=2,1,COUNTIF(课表!$V$187:$V$343,B179)))*2</f>
        <v>0</v>
      </c>
      <c r="L179" s="32">
        <f>(IF(COUNTIF(课表!$W$187:$W$343,B179)&gt;=2,1,COUNTIF(课表!$W$187:$W$343,B179))+IF(COUNTIF(课表!$X$187:$X$343,B179)&gt;=2,1,COUNTIF(课表!$X$187:$X$343,B179))+IF(COUNTIF(课表!$Y$187:$Y$343,B179)&gt;=2,1,COUNTIF(课表!$Y$187:$Y$343,B179))+IF(COUNTIF(课表!$Z$187:$Z$343,B179)&gt;=2,1,COUNTIF(课表!$Z$187:$Z$343,B179)))*2</f>
        <v>0</v>
      </c>
      <c r="M179" s="32">
        <f>(IF(COUNTIF(课表!$AA$187:$AA$343,B179)&gt;=2,1,COUNTIF(课表!$AA$187:$AA$343,B179))+IF(COUNTIF(课表!$AB$187:$AB$343,B179)&gt;=2,1,COUNTIF(课表!$AB$187:$AB$343,B179))+IF(COUNTIF(课表!$AC$187:$AC$343,B179)&gt;=2,1,COUNTIF(课表!$AC$187:$AC$343,B179))+IF(COUNTIF(课表!$AD$187:$AD$343,B179)&gt;=2,1,COUNTIF(课表!$AD$187:$AD$343,B179)))*2</f>
        <v>0</v>
      </c>
      <c r="N179" s="32">
        <f t="shared" si="8"/>
        <v>12</v>
      </c>
    </row>
    <row r="180" ht="20.1" hidden="1" customHeight="1" spans="1:14">
      <c r="A180" s="32" t="str">
        <f>VLOOKUP(B180,教师基础数据!$B$1:$H$502,7,FALSE)</f>
        <v>0000411</v>
      </c>
      <c r="B180" s="33" t="s">
        <v>1667</v>
      </c>
      <c r="C180" s="32" t="str">
        <f>VLOOKUP(B180,教师基础数据!$B$1:$G4724,3,FALSE)</f>
        <v>人文系</v>
      </c>
      <c r="D180" s="32" t="str">
        <f>VLOOKUP(B180,教师基础数据!$B$1:$G876,4,FALSE)</f>
        <v>兼职</v>
      </c>
      <c r="E180" s="32" t="str">
        <f>VLOOKUP(B180,教师基础数据!$B$1:$G4909,5,FALSE)</f>
        <v>体育教研室</v>
      </c>
      <c r="F180" s="32">
        <f t="shared" si="7"/>
        <v>2</v>
      </c>
      <c r="G180" s="32">
        <f>(IF(COUNTIF(课表!$C$187:$C$343,B180)&gt;=2,1,COUNTIF(课表!$C$187:$C$343,B180))+IF(COUNTIF(课表!$D$187:$D$343,B180)&gt;=2,1,COUNTIF(课表!D$187:$D$343,B180))+IF(COUNTIF(课表!$E$121:$E$343,B180)&gt;=2,1,COUNTIF(课表!$E$121:$E$343,B180))+IF(COUNTIF(课表!$F$187:$F$343,B180)&gt;=2,1,COUNTIF(课表!$F$187:$F$343,B180)))*2</f>
        <v>6</v>
      </c>
      <c r="H180" s="32">
        <f>(IF(COUNTIF(课表!$G$188:$G$343,B180)&gt;=2,1,COUNTIF(课表!$G$188:$G$343,B180))+IF(COUNTIF(课表!$H$188:$H$343,B180)&gt;=2,1,COUNTIF(课表!$H$188:$H$343,B180))+IF(COUNTIF(课表!$I$187:$I$343,B180)&gt;=2,1,COUNTIF(课表!$I$187:$I$343,B180))+IF(COUNTIF(课表!$J$187:$J$343,B180)&gt;=2,1,COUNTIF(课表!$J$187:$J$343,B180)))*2</f>
        <v>0</v>
      </c>
      <c r="I180" s="32">
        <f>(IF(COUNTIF(课表!$K$187:$K$343,B180)&gt;=2,1,COUNTIF(课表!$K$187:$K$343,B180))+IF(COUNTIF(课表!$L$187:$L$343,B180)&gt;=2,1,COUNTIF(课表!$L$187:$L$343,B180))+IF(COUNTIF(课表!$M$187:$M$343,B180)&gt;=2,1,COUNTIF(课表!$M$187:$M$343,B180))+IF(COUNTIF(课表!$N$187:$N$343,B180)&gt;=2,1,COUNTIF(课表!$N$187:$N$343,B180)))*2</f>
        <v>6</v>
      </c>
      <c r="J180" s="32">
        <f>(IF(COUNTIF(课表!$O$187:$O$343,B180)&gt;=2,1,COUNTIF(课表!$O$187:$O$343,B180))+IF(COUNTIF(课表!$P$187:$P$343,B180)&gt;=2,1,COUNTIF(课表!$P$187:$P$343,B180))+IF(COUNTIF(课表!$Q$187:$Q$343,B180)&gt;=2,1,COUNTIF(课表!$Q$187:$Q$343,B180))+IF(COUNTIF(课表!$R$187:$R$343,B180)&gt;=2,1,COUNTIF(课表!$R$187:$R$343,B180)))*2</f>
        <v>0</v>
      </c>
      <c r="K180" s="32">
        <f>(IF(COUNTIF(课表!$S$187:$S$343,B180)&gt;=2,1,COUNTIF(课表!$S$187:$S$343,B180))+IF(COUNTIF(课表!$T$187:$T$343,B180)&gt;=2,1,COUNTIF(课表!$T$187:$T$343,B180)))*2+(IF(COUNTIF(课表!$U$187:$U$343,B180)&gt;=2,1,COUNTIF(课表!$U$187:$U$343,B180))+IF(COUNTIF(课表!$V$187:$V$343,B180)&gt;=2,1,COUNTIF(课表!$V$187:$V$343,B180)))*2</f>
        <v>0</v>
      </c>
      <c r="L180" s="32">
        <f>(IF(COUNTIF(课表!$W$187:$W$343,B180)&gt;=2,1,COUNTIF(课表!$W$187:$W$343,B180))+IF(COUNTIF(课表!$X$187:$X$343,B180)&gt;=2,1,COUNTIF(课表!$X$187:$X$343,B180))+IF(COUNTIF(课表!$Y$187:$Y$343,B180)&gt;=2,1,COUNTIF(课表!$Y$187:$Y$343,B180))+IF(COUNTIF(课表!$Z$187:$Z$343,B180)&gt;=2,1,COUNTIF(课表!$Z$187:$Z$343,B180)))*2</f>
        <v>0</v>
      </c>
      <c r="M180" s="32">
        <f>(IF(COUNTIF(课表!$AA$187:$AA$343,B180)&gt;=2,1,COUNTIF(课表!$AA$187:$AA$343,B180))+IF(COUNTIF(课表!$AB$187:$AB$343,B180)&gt;=2,1,COUNTIF(课表!$AB$187:$AB$343,B180))+IF(COUNTIF(课表!$AC$187:$AC$343,B180)&gt;=2,1,COUNTIF(课表!$AC$187:$AC$343,B180))+IF(COUNTIF(课表!$AD$187:$AD$343,B180)&gt;=2,1,COUNTIF(课表!$AD$187:$AD$343,B180)))*2</f>
        <v>0</v>
      </c>
      <c r="N180" s="32">
        <f t="shared" si="8"/>
        <v>12</v>
      </c>
    </row>
    <row r="181" ht="20.1" hidden="1" customHeight="1" spans="1:14">
      <c r="A181" s="32" t="str">
        <f>VLOOKUP(B181,教师基础数据!$B$1:$H$502,7,FALSE)</f>
        <v>0000456</v>
      </c>
      <c r="B181" s="33" t="s">
        <v>1670</v>
      </c>
      <c r="C181" s="32" t="str">
        <f>VLOOKUP(B181,教师基础数据!$B$1:$G4725,3,FALSE)</f>
        <v>人文系</v>
      </c>
      <c r="D181" s="32" t="str">
        <f>VLOOKUP(B181,教师基础数据!$B$1:$G877,4,FALSE)</f>
        <v>兼职</v>
      </c>
      <c r="E181" s="32" t="str">
        <f>VLOOKUP(B181,教师基础数据!$B$1:$G4910,5,FALSE)</f>
        <v>体育教研室</v>
      </c>
      <c r="F181" s="32">
        <f t="shared" si="7"/>
        <v>3</v>
      </c>
      <c r="G181" s="32">
        <f>(IF(COUNTIF(课表!$C$187:$C$343,B181)&gt;=2,1,COUNTIF(课表!$C$187:$C$343,B181))+IF(COUNTIF(课表!$D$187:$D$343,B181)&gt;=2,1,COUNTIF(课表!D$187:$D$343,B181))+IF(COUNTIF(课表!$E$121:$E$343,B181)&gt;=2,1,COUNTIF(课表!$E$121:$E$343,B181))+IF(COUNTIF(课表!$F$187:$F$343,B181)&gt;=2,1,COUNTIF(课表!$F$187:$F$343,B181)))*2</f>
        <v>4</v>
      </c>
      <c r="H181" s="32">
        <f>(IF(COUNTIF(课表!$G$188:$G$343,B181)&gt;=2,1,COUNTIF(课表!$G$188:$G$343,B181))+IF(COUNTIF(课表!$H$188:$H$343,B181)&gt;=2,1,COUNTIF(课表!$H$188:$H$343,B181))+IF(COUNTIF(课表!$I$187:$I$343,B181)&gt;=2,1,COUNTIF(课表!$I$187:$I$343,B181))+IF(COUNTIF(课表!$J$187:$J$343,B181)&gt;=2,1,COUNTIF(课表!$J$187:$J$343,B181)))*2</f>
        <v>4</v>
      </c>
      <c r="I181" s="32">
        <f>(IF(COUNTIF(课表!$K$187:$K$343,B181)&gt;=2,1,COUNTIF(课表!$K$187:$K$343,B181))+IF(COUNTIF(课表!$L$187:$L$343,B181)&gt;=2,1,COUNTIF(课表!$L$187:$L$343,B181))+IF(COUNTIF(课表!$M$187:$M$343,B181)&gt;=2,1,COUNTIF(课表!$M$187:$M$343,B181))+IF(COUNTIF(课表!$N$187:$N$343,B181)&gt;=2,1,COUNTIF(课表!$N$187:$N$343,B181)))*2</f>
        <v>0</v>
      </c>
      <c r="J181" s="32">
        <f>(IF(COUNTIF(课表!$O$187:$O$343,B181)&gt;=2,1,COUNTIF(课表!$O$187:$O$343,B181))+IF(COUNTIF(课表!$P$187:$P$343,B181)&gt;=2,1,COUNTIF(课表!$P$187:$P$343,B181))+IF(COUNTIF(课表!$Q$187:$Q$343,B181)&gt;=2,1,COUNTIF(课表!$Q$187:$Q$343,B181))+IF(COUNTIF(课表!$R$187:$R$343,B181)&gt;=2,1,COUNTIF(课表!$R$187:$R$343,B181)))*2</f>
        <v>4</v>
      </c>
      <c r="K181" s="32">
        <f>(IF(COUNTIF(课表!$S$187:$S$343,B181)&gt;=2,1,COUNTIF(课表!$S$187:$S$343,B181))+IF(COUNTIF(课表!$T$187:$T$343,B181)&gt;=2,1,COUNTIF(课表!$T$187:$T$343,B181)))*2+(IF(COUNTIF(课表!$U$187:$U$343,B181)&gt;=2,1,COUNTIF(课表!$U$187:$U$343,B181))+IF(COUNTIF(课表!$V$187:$V$343,B181)&gt;=2,1,COUNTIF(课表!$V$187:$V$343,B181)))*2</f>
        <v>0</v>
      </c>
      <c r="L181" s="32">
        <f>(IF(COUNTIF(课表!$W$187:$W$343,B181)&gt;=2,1,COUNTIF(课表!$W$187:$W$343,B181))+IF(COUNTIF(课表!$X$187:$X$343,B181)&gt;=2,1,COUNTIF(课表!$X$187:$X$343,B181))+IF(COUNTIF(课表!$Y$187:$Y$343,B181)&gt;=2,1,COUNTIF(课表!$Y$187:$Y$343,B181))+IF(COUNTIF(课表!$Z$187:$Z$343,B181)&gt;=2,1,COUNTIF(课表!$Z$187:$Z$343,B181)))*2</f>
        <v>0</v>
      </c>
      <c r="M181" s="32">
        <f>(IF(COUNTIF(课表!$AA$187:$AA$343,B181)&gt;=2,1,COUNTIF(课表!$AA$187:$AA$343,B181))+IF(COUNTIF(课表!$AB$187:$AB$343,B181)&gt;=2,1,COUNTIF(课表!$AB$187:$AB$343,B181))+IF(COUNTIF(课表!$AC$187:$AC$343,B181)&gt;=2,1,COUNTIF(课表!$AC$187:$AC$343,B181))+IF(COUNTIF(课表!$AD$187:$AD$343,B181)&gt;=2,1,COUNTIF(课表!$AD$187:$AD$343,B181)))*2</f>
        <v>0</v>
      </c>
      <c r="N181" s="32">
        <f t="shared" si="8"/>
        <v>12</v>
      </c>
    </row>
    <row r="182" ht="20.1" hidden="1" customHeight="1" spans="1:14">
      <c r="A182" s="32" t="str">
        <f>VLOOKUP(B182,教师基础数据!$B$1:$H$502,7,FALSE)</f>
        <v>0000288</v>
      </c>
      <c r="B182" s="33" t="s">
        <v>1654</v>
      </c>
      <c r="C182" s="32" t="str">
        <f>VLOOKUP(B182,教师基础数据!$B$1:$G4726,3,FALSE)</f>
        <v>人文系</v>
      </c>
      <c r="D182" s="32" t="str">
        <f>VLOOKUP(B182,教师基础数据!$B$1:$G878,4,FALSE)</f>
        <v>专职</v>
      </c>
      <c r="E182" s="32" t="str">
        <f>VLOOKUP(B182,教师基础数据!$B$1:$G4911,5,FALSE)</f>
        <v>体育教研室</v>
      </c>
      <c r="F182" s="32">
        <f t="shared" si="7"/>
        <v>3</v>
      </c>
      <c r="G182" s="32">
        <f>(IF(COUNTIF(课表!$C$187:$C$343,B182)&gt;=2,1,COUNTIF(课表!$C$187:$C$343,B182))+IF(COUNTIF(课表!$D$187:$D$343,B182)&gt;=2,1,COUNTIF(课表!D$187:$D$343,B182))+IF(COUNTIF(课表!$E$121:$E$343,B182)&gt;=2,1,COUNTIF(课表!$E$121:$E$343,B182))+IF(COUNTIF(课表!$F$187:$F$343,B182)&gt;=2,1,COUNTIF(课表!$F$187:$F$343,B182)))*2</f>
        <v>4</v>
      </c>
      <c r="H182" s="32">
        <f>(IF(COUNTIF(课表!$G$188:$G$343,B182)&gt;=2,1,COUNTIF(课表!$G$188:$G$343,B182))+IF(COUNTIF(课表!$H$188:$H$343,B182)&gt;=2,1,COUNTIF(课表!$H$188:$H$343,B182))+IF(COUNTIF(课表!$I$187:$I$343,B182)&gt;=2,1,COUNTIF(课表!$I$187:$I$343,B182))+IF(COUNTIF(课表!$J$187:$J$343,B182)&gt;=2,1,COUNTIF(课表!$J$187:$J$343,B182)))*2</f>
        <v>4</v>
      </c>
      <c r="I182" s="32">
        <f>(IF(COUNTIF(课表!$K$187:$K$343,B182)&gt;=2,1,COUNTIF(课表!$K$187:$K$343,B182))+IF(COUNTIF(课表!$L$187:$L$343,B182)&gt;=2,1,COUNTIF(课表!$L$187:$L$343,B182))+IF(COUNTIF(课表!$M$187:$M$343,B182)&gt;=2,1,COUNTIF(课表!$M$187:$M$343,B182))+IF(COUNTIF(课表!$N$187:$N$343,B182)&gt;=2,1,COUNTIF(课表!$N$187:$N$343,B182)))*2</f>
        <v>0</v>
      </c>
      <c r="J182" s="32">
        <f>(IF(COUNTIF(课表!$O$187:$O$343,B182)&gt;=2,1,COUNTIF(课表!$O$187:$O$343,B182))+IF(COUNTIF(课表!$P$187:$P$343,B182)&gt;=2,1,COUNTIF(课表!$P$187:$P$343,B182))+IF(COUNTIF(课表!$Q$187:$Q$343,B182)&gt;=2,1,COUNTIF(课表!$Q$187:$Q$343,B182))+IF(COUNTIF(课表!$R$187:$R$343,B182)&gt;=2,1,COUNTIF(课表!$R$187:$R$343,B182)))*2</f>
        <v>4</v>
      </c>
      <c r="K182" s="32">
        <f>(IF(COUNTIF(课表!$S$187:$S$343,B182)&gt;=2,1,COUNTIF(课表!$S$187:$S$343,B182))+IF(COUNTIF(课表!$T$187:$T$343,B182)&gt;=2,1,COUNTIF(课表!$T$187:$T$343,B182)))*2+(IF(COUNTIF(课表!$U$187:$U$343,B182)&gt;=2,1,COUNTIF(课表!$U$187:$U$343,B182))+IF(COUNTIF(课表!$V$187:$V$343,B182)&gt;=2,1,COUNTIF(课表!$V$187:$V$343,B182)))*2</f>
        <v>0</v>
      </c>
      <c r="L182" s="32">
        <f>(IF(COUNTIF(课表!$W$187:$W$343,B182)&gt;=2,1,COUNTIF(课表!$W$187:$W$343,B182))+IF(COUNTIF(课表!$X$187:$X$343,B182)&gt;=2,1,COUNTIF(课表!$X$187:$X$343,B182))+IF(COUNTIF(课表!$Y$187:$Y$343,B182)&gt;=2,1,COUNTIF(课表!$Y$187:$Y$343,B182))+IF(COUNTIF(课表!$Z$187:$Z$343,B182)&gt;=2,1,COUNTIF(课表!$Z$187:$Z$343,B182)))*2</f>
        <v>0</v>
      </c>
      <c r="M182" s="32">
        <f>(IF(COUNTIF(课表!$AA$187:$AA$343,B182)&gt;=2,1,COUNTIF(课表!$AA$187:$AA$343,B182))+IF(COUNTIF(课表!$AB$187:$AB$343,B182)&gt;=2,1,COUNTIF(课表!$AB$187:$AB$343,B182))+IF(COUNTIF(课表!$AC$187:$AC$343,B182)&gt;=2,1,COUNTIF(课表!$AC$187:$AC$343,B182))+IF(COUNTIF(课表!$AD$187:$AD$343,B182)&gt;=2,1,COUNTIF(课表!$AD$187:$AD$343,B182)))*2</f>
        <v>0</v>
      </c>
      <c r="N182" s="32">
        <f t="shared" si="8"/>
        <v>12</v>
      </c>
    </row>
    <row r="183" ht="20.1" hidden="1" customHeight="1" spans="1:14">
      <c r="A183" s="32" t="str">
        <f>VLOOKUP(B183,教师基础数据!$B$1:$H$502,7,FALSE)</f>
        <v>0000387</v>
      </c>
      <c r="B183" s="33" t="s">
        <v>1638</v>
      </c>
      <c r="C183" s="32" t="str">
        <f>VLOOKUP(B183,教师基础数据!$B$1:$G4727,3,FALSE)</f>
        <v>人文系</v>
      </c>
      <c r="D183" s="32" t="str">
        <f>VLOOKUP(B183,教师基础数据!$B$1:$G879,4,FALSE)</f>
        <v>专职</v>
      </c>
      <c r="E183" s="32" t="str">
        <f>VLOOKUP(B183,教师基础数据!$B$1:$G4912,5,FALSE)</f>
        <v>服装教研室</v>
      </c>
      <c r="F183" s="32">
        <f t="shared" si="7"/>
        <v>3</v>
      </c>
      <c r="G183" s="32">
        <f>(IF(COUNTIF(课表!$C$187:$C$343,B183)&gt;=2,1,COUNTIF(课表!$C$187:$C$343,B183))+IF(COUNTIF(课表!$D$187:$D$343,B183)&gt;=2,1,COUNTIF(课表!D$187:$D$343,B183))+IF(COUNTIF(课表!$E$121:$E$343,B183)&gt;=2,1,COUNTIF(课表!$E$121:$E$343,B183))+IF(COUNTIF(课表!$F$187:$F$343,B183)&gt;=2,1,COUNTIF(课表!$F$187:$F$343,B183)))*2</f>
        <v>0</v>
      </c>
      <c r="H183" s="32">
        <f>(IF(COUNTIF(课表!$G$188:$G$343,B183)&gt;=2,1,COUNTIF(课表!$G$188:$G$343,B183))+IF(COUNTIF(课表!$H$188:$H$343,B183)&gt;=2,1,COUNTIF(课表!$H$188:$H$343,B183))+IF(COUNTIF(课表!$I$187:$I$343,B183)&gt;=2,1,COUNTIF(课表!$I$187:$I$343,B183))+IF(COUNTIF(课表!$J$187:$J$343,B183)&gt;=2,1,COUNTIF(课表!$J$187:$J$343,B183)))*2</f>
        <v>4</v>
      </c>
      <c r="I183" s="32">
        <f>(IF(COUNTIF(课表!$K$187:$K$343,B183)&gt;=2,1,COUNTIF(课表!$K$187:$K$343,B183))+IF(COUNTIF(课表!$L$187:$L$343,B183)&gt;=2,1,COUNTIF(课表!$L$187:$L$343,B183))+IF(COUNTIF(课表!$M$187:$M$343,B183)&gt;=2,1,COUNTIF(课表!$M$187:$M$343,B183))+IF(COUNTIF(课表!$N$187:$N$343,B183)&gt;=2,1,COUNTIF(课表!$N$187:$N$343,B183)))*2</f>
        <v>4</v>
      </c>
      <c r="J183" s="32">
        <f>(IF(COUNTIF(课表!$O$187:$O$343,B183)&gt;=2,1,COUNTIF(课表!$O$187:$O$343,B183))+IF(COUNTIF(课表!$P$187:$P$343,B183)&gt;=2,1,COUNTIF(课表!$P$187:$P$343,B183))+IF(COUNTIF(课表!$Q$187:$Q$343,B183)&gt;=2,1,COUNTIF(课表!$Q$187:$Q$343,B183))+IF(COUNTIF(课表!$R$187:$R$343,B183)&gt;=2,1,COUNTIF(课表!$R$187:$R$343,B183)))*2</f>
        <v>0</v>
      </c>
      <c r="K183" s="32">
        <f>(IF(COUNTIF(课表!$S$187:$S$343,B183)&gt;=2,1,COUNTIF(课表!$S$187:$S$343,B183))+IF(COUNTIF(课表!$T$187:$T$343,B183)&gt;=2,1,COUNTIF(课表!$T$187:$T$343,B183)))*2+(IF(COUNTIF(课表!$U$187:$U$343,B183)&gt;=2,1,COUNTIF(课表!$U$187:$U$343,B183))+IF(COUNTIF(课表!$V$187:$V$343,B183)&gt;=2,1,COUNTIF(课表!$V$187:$V$343,B183)))*2</f>
        <v>4</v>
      </c>
      <c r="L183" s="32">
        <f>(IF(COUNTIF(课表!$W$187:$W$343,B183)&gt;=2,1,COUNTIF(课表!$W$187:$W$343,B183))+IF(COUNTIF(课表!$X$187:$X$343,B183)&gt;=2,1,COUNTIF(课表!$X$187:$X$343,B183))+IF(COUNTIF(课表!$Y$187:$Y$343,B183)&gt;=2,1,COUNTIF(课表!$Y$187:$Y$343,B183))+IF(COUNTIF(课表!$Z$187:$Z$343,B183)&gt;=2,1,COUNTIF(课表!$Z$187:$Z$343,B183)))*2</f>
        <v>0</v>
      </c>
      <c r="M183" s="32">
        <f>(IF(COUNTIF(课表!$AA$187:$AA$343,B183)&gt;=2,1,COUNTIF(课表!$AA$187:$AA$343,B183))+IF(COUNTIF(课表!$AB$187:$AB$343,B183)&gt;=2,1,COUNTIF(课表!$AB$187:$AB$343,B183))+IF(COUNTIF(课表!$AC$187:$AC$343,B183)&gt;=2,1,COUNTIF(课表!$AC$187:$AC$343,B183))+IF(COUNTIF(课表!$AD$187:$AD$343,B183)&gt;=2,1,COUNTIF(课表!$AD$187:$AD$343,B183)))*2</f>
        <v>0</v>
      </c>
      <c r="N183" s="32">
        <f t="shared" si="8"/>
        <v>12</v>
      </c>
    </row>
    <row r="184" ht="20.1" hidden="1" customHeight="1" spans="1:14">
      <c r="A184" s="32" t="str">
        <f>VLOOKUP(B184,教师基础数据!$B$1:$H$502,7,FALSE)</f>
        <v>2004006</v>
      </c>
      <c r="B184" s="33" t="s">
        <v>1516</v>
      </c>
      <c r="C184" s="32" t="str">
        <f>VLOOKUP(B184,教师基础数据!$B$1:$G4728,3,FALSE)</f>
        <v>人文系</v>
      </c>
      <c r="D184" s="32" t="str">
        <f>VLOOKUP(B184,教师基础数据!$B$1:$G880,4,FALSE)</f>
        <v>专职</v>
      </c>
      <c r="E184" s="32" t="str">
        <f>VLOOKUP(B184,教师基础数据!$B$1:$G4913,5,FALSE)</f>
        <v>服装教研室</v>
      </c>
      <c r="F184" s="32">
        <f t="shared" si="7"/>
        <v>3</v>
      </c>
      <c r="G184" s="32">
        <f>(IF(COUNTIF(课表!$C$187:$C$343,B184)&gt;=2,1,COUNTIF(课表!$C$187:$C$343,B184))+IF(COUNTIF(课表!$D$187:$D$343,B184)&gt;=2,1,COUNTIF(课表!D$187:$D$343,B184))+IF(COUNTIF(课表!$E$121:$E$343,B184)&gt;=2,1,COUNTIF(课表!$E$121:$E$343,B184))+IF(COUNTIF(课表!$F$187:$F$343,B184)&gt;=2,1,COUNTIF(课表!$F$187:$F$343,B184)))*2</f>
        <v>4</v>
      </c>
      <c r="H184" s="32">
        <f>(IF(COUNTIF(课表!$G$188:$G$343,B184)&gt;=2,1,COUNTIF(课表!$G$188:$G$343,B184))+IF(COUNTIF(课表!$H$188:$H$343,B184)&gt;=2,1,COUNTIF(课表!$H$188:$H$343,B184))+IF(COUNTIF(课表!$I$187:$I$343,B184)&gt;=2,1,COUNTIF(课表!$I$187:$I$343,B184))+IF(COUNTIF(课表!$J$187:$J$343,B184)&gt;=2,1,COUNTIF(课表!$J$187:$J$343,B184)))*2</f>
        <v>4</v>
      </c>
      <c r="I184" s="32">
        <f>(IF(COUNTIF(课表!$K$187:$K$343,B184)&gt;=2,1,COUNTIF(课表!$K$187:$K$343,B184))+IF(COUNTIF(课表!$L$187:$L$343,B184)&gt;=2,1,COUNTIF(课表!$L$187:$L$343,B184))+IF(COUNTIF(课表!$M$187:$M$343,B184)&gt;=2,1,COUNTIF(课表!$M$187:$M$343,B184))+IF(COUNTIF(课表!$N$187:$N$343,B184)&gt;=2,1,COUNTIF(课表!$N$187:$N$343,B184)))*2</f>
        <v>4</v>
      </c>
      <c r="J184" s="32">
        <f>(IF(COUNTIF(课表!$O$187:$O$343,B184)&gt;=2,1,COUNTIF(课表!$O$187:$O$343,B184))+IF(COUNTIF(课表!$P$187:$P$343,B184)&gt;=2,1,COUNTIF(课表!$P$187:$P$343,B184))+IF(COUNTIF(课表!$Q$187:$Q$343,B184)&gt;=2,1,COUNTIF(课表!$Q$187:$Q$343,B184))+IF(COUNTIF(课表!$R$187:$R$343,B184)&gt;=2,1,COUNTIF(课表!$R$187:$R$343,B184)))*2</f>
        <v>0</v>
      </c>
      <c r="K184" s="32">
        <f>(IF(COUNTIF(课表!$S$187:$S$343,B184)&gt;=2,1,COUNTIF(课表!$S$187:$S$343,B184))+IF(COUNTIF(课表!$T$187:$T$343,B184)&gt;=2,1,COUNTIF(课表!$T$187:$T$343,B184)))*2+(IF(COUNTIF(课表!$U$187:$U$343,B184)&gt;=2,1,COUNTIF(课表!$U$187:$U$343,B184))+IF(COUNTIF(课表!$V$187:$V$343,B184)&gt;=2,1,COUNTIF(课表!$V$187:$V$343,B184)))*2</f>
        <v>0</v>
      </c>
      <c r="L184" s="32">
        <f>(IF(COUNTIF(课表!$W$187:$W$343,B184)&gt;=2,1,COUNTIF(课表!$W$187:$W$343,B184))+IF(COUNTIF(课表!$X$187:$X$343,B184)&gt;=2,1,COUNTIF(课表!$X$187:$X$343,B184))+IF(COUNTIF(课表!$Y$187:$Y$343,B184)&gt;=2,1,COUNTIF(课表!$Y$187:$Y$343,B184))+IF(COUNTIF(课表!$Z$187:$Z$343,B184)&gt;=2,1,COUNTIF(课表!$Z$187:$Z$343,B184)))*2</f>
        <v>0</v>
      </c>
      <c r="M184" s="32">
        <f>(IF(COUNTIF(课表!$AA$187:$AA$343,B184)&gt;=2,1,COUNTIF(课表!$AA$187:$AA$343,B184))+IF(COUNTIF(课表!$AB$187:$AB$343,B184)&gt;=2,1,COUNTIF(课表!$AB$187:$AB$343,B184))+IF(COUNTIF(课表!$AC$187:$AC$343,B184)&gt;=2,1,COUNTIF(课表!$AC$187:$AC$343,B184))+IF(COUNTIF(课表!$AD$187:$AD$343,B184)&gt;=2,1,COUNTIF(课表!$AD$187:$AD$343,B184)))*2</f>
        <v>0</v>
      </c>
      <c r="N184" s="32">
        <f t="shared" si="8"/>
        <v>12</v>
      </c>
    </row>
    <row r="185" ht="20.1" hidden="1" customHeight="1" spans="1:14">
      <c r="A185" s="32" t="str">
        <f>VLOOKUP(B185,教师基础数据!$B$1:$H$502,7,FALSE)</f>
        <v>2014014</v>
      </c>
      <c r="B185" s="33" t="s">
        <v>1361</v>
      </c>
      <c r="C185" s="32" t="str">
        <f>VLOOKUP(B185,教师基础数据!$B$1:$G4729,3,FALSE)</f>
        <v>人文系</v>
      </c>
      <c r="D185" s="32" t="str">
        <f>VLOOKUP(B185,教师基础数据!$B$1:$G881,4,FALSE)</f>
        <v>专职</v>
      </c>
      <c r="E185" s="32" t="str">
        <f>VLOOKUP(B185,教师基础数据!$B$1:$G4914,5,FALSE)</f>
        <v>服装教研室</v>
      </c>
      <c r="F185" s="32">
        <f t="shared" si="7"/>
        <v>3</v>
      </c>
      <c r="G185" s="32">
        <f>(IF(COUNTIF(课表!$C$187:$C$343,B185)&gt;=2,1,COUNTIF(课表!$C$187:$C$343,B185))+IF(COUNTIF(课表!$D$187:$D$343,B185)&gt;=2,1,COUNTIF(课表!D$187:$D$343,B185))+IF(COUNTIF(课表!$E$121:$E$343,B185)&gt;=2,1,COUNTIF(课表!$E$121:$E$343,B185))+IF(COUNTIF(课表!$F$187:$F$343,B185)&gt;=2,1,COUNTIF(课表!$F$187:$F$343,B185)))*2</f>
        <v>0</v>
      </c>
      <c r="H185" s="32">
        <f>(IF(COUNTIF(课表!$G$188:$G$343,B185)&gt;=2,1,COUNTIF(课表!$G$188:$G$343,B185))+IF(COUNTIF(课表!$H$188:$H$343,B185)&gt;=2,1,COUNTIF(课表!$H$188:$H$343,B185))+IF(COUNTIF(课表!$I$187:$I$343,B185)&gt;=2,1,COUNTIF(课表!$I$187:$I$343,B185))+IF(COUNTIF(课表!$J$187:$J$343,B185)&gt;=2,1,COUNTIF(课表!$J$187:$J$343,B185)))*2</f>
        <v>0</v>
      </c>
      <c r="I185" s="32">
        <f>(IF(COUNTIF(课表!$K$187:$K$343,B185)&gt;=2,1,COUNTIF(课表!$K$187:$K$343,B185))+IF(COUNTIF(课表!$L$187:$L$343,B185)&gt;=2,1,COUNTIF(课表!$L$187:$L$343,B185))+IF(COUNTIF(课表!$M$187:$M$343,B185)&gt;=2,1,COUNTIF(课表!$M$187:$M$343,B185))+IF(COUNTIF(课表!$N$187:$N$343,B185)&gt;=2,1,COUNTIF(课表!$N$187:$N$343,B185)))*2</f>
        <v>4</v>
      </c>
      <c r="J185" s="32">
        <f>(IF(COUNTIF(课表!$O$187:$O$343,B185)&gt;=2,1,COUNTIF(课表!$O$187:$O$343,B185))+IF(COUNTIF(课表!$P$187:$P$343,B185)&gt;=2,1,COUNTIF(课表!$P$187:$P$343,B185))+IF(COUNTIF(课表!$Q$187:$Q$343,B185)&gt;=2,1,COUNTIF(课表!$Q$187:$Q$343,B185))+IF(COUNTIF(课表!$R$187:$R$343,B185)&gt;=2,1,COUNTIF(课表!$R$187:$R$343,B185)))*2</f>
        <v>4</v>
      </c>
      <c r="K185" s="32">
        <f>(IF(COUNTIF(课表!$S$187:$S$343,B185)&gt;=2,1,COUNTIF(课表!$S$187:$S$343,B185))+IF(COUNTIF(课表!$T$187:$T$343,B185)&gt;=2,1,COUNTIF(课表!$T$187:$T$343,B185)))*2+(IF(COUNTIF(课表!$U$187:$U$343,B185)&gt;=2,1,COUNTIF(课表!$U$187:$U$343,B185))+IF(COUNTIF(课表!$V$187:$V$343,B185)&gt;=2,1,COUNTIF(课表!$V$187:$V$343,B185)))*2</f>
        <v>4</v>
      </c>
      <c r="L185" s="32">
        <f>(IF(COUNTIF(课表!$W$187:$W$343,B185)&gt;=2,1,COUNTIF(课表!$W$187:$W$343,B185))+IF(COUNTIF(课表!$X$187:$X$343,B185)&gt;=2,1,COUNTIF(课表!$X$187:$X$343,B185))+IF(COUNTIF(课表!$Y$187:$Y$343,B185)&gt;=2,1,COUNTIF(课表!$Y$187:$Y$343,B185))+IF(COUNTIF(课表!$Z$187:$Z$343,B185)&gt;=2,1,COUNTIF(课表!$Z$187:$Z$343,B185)))*2</f>
        <v>0</v>
      </c>
      <c r="M185" s="32">
        <f>(IF(COUNTIF(课表!$AA$187:$AA$343,B185)&gt;=2,1,COUNTIF(课表!$AA$187:$AA$343,B185))+IF(COUNTIF(课表!$AB$187:$AB$343,B185)&gt;=2,1,COUNTIF(课表!$AB$187:$AB$343,B185))+IF(COUNTIF(课表!$AC$187:$AC$343,B185)&gt;=2,1,COUNTIF(课表!$AC$187:$AC$343,B185))+IF(COUNTIF(课表!$AD$187:$AD$343,B185)&gt;=2,1,COUNTIF(课表!$AD$187:$AD$343,B185)))*2</f>
        <v>0</v>
      </c>
      <c r="N185" s="32">
        <f t="shared" si="8"/>
        <v>12</v>
      </c>
    </row>
    <row r="186" ht="20.1" hidden="1" customHeight="1" spans="1:14">
      <c r="A186" s="32" t="str">
        <f>VLOOKUP(B186,教师基础数据!$B$1:$H$502,7,FALSE)</f>
        <v>2014027</v>
      </c>
      <c r="B186" s="33" t="s">
        <v>1482</v>
      </c>
      <c r="C186" s="32" t="str">
        <f>VLOOKUP(B186,教师基础数据!$B$1:$G4730,3,FALSE)</f>
        <v>信艺系</v>
      </c>
      <c r="D186" s="32" t="str">
        <f>VLOOKUP(B186,教师基础数据!$B$1:$G882,4,FALSE)</f>
        <v>兼职</v>
      </c>
      <c r="E186" s="32" t="str">
        <f>VLOOKUP(B186,教师基础数据!$B$1:$G4915,5,FALSE)</f>
        <v>数媒教研室</v>
      </c>
      <c r="F186" s="32">
        <f t="shared" si="7"/>
        <v>3</v>
      </c>
      <c r="G186" s="32">
        <f>(IF(COUNTIF(课表!$C$187:$C$343,B186)&gt;=2,1,COUNTIF(课表!$C$187:$C$343,B186))+IF(COUNTIF(课表!$D$187:$D$343,B186)&gt;=2,1,COUNTIF(课表!D$187:$D$343,B186))+IF(COUNTIF(课表!$E$121:$E$343,B186)&gt;=2,1,COUNTIF(课表!$E$121:$E$343,B186))+IF(COUNTIF(课表!$F$187:$F$343,B186)&gt;=2,1,COUNTIF(课表!$F$187:$F$343,B186)))*2</f>
        <v>4</v>
      </c>
      <c r="H186" s="32">
        <f>(IF(COUNTIF(课表!$G$188:$G$343,B186)&gt;=2,1,COUNTIF(课表!$G$188:$G$343,B186))+IF(COUNTIF(课表!$H$188:$H$343,B186)&gt;=2,1,COUNTIF(课表!$H$188:$H$343,B186))+IF(COUNTIF(课表!$I$187:$I$343,B186)&gt;=2,1,COUNTIF(课表!$I$187:$I$343,B186))+IF(COUNTIF(课表!$J$187:$J$343,B186)&gt;=2,1,COUNTIF(课表!$J$187:$J$343,B186)))*2</f>
        <v>4</v>
      </c>
      <c r="I186" s="32">
        <f>(IF(COUNTIF(课表!$K$187:$K$343,B186)&gt;=2,1,COUNTIF(课表!$K$187:$K$343,B186))+IF(COUNTIF(课表!$L$187:$L$343,B186)&gt;=2,1,COUNTIF(课表!$L$187:$L$343,B186))+IF(COUNTIF(课表!$M$187:$M$343,B186)&gt;=2,1,COUNTIF(课表!$M$187:$M$343,B186))+IF(COUNTIF(课表!$N$187:$N$343,B186)&gt;=2,1,COUNTIF(课表!$N$187:$N$343,B186)))*2</f>
        <v>0</v>
      </c>
      <c r="J186" s="32">
        <f>(IF(COUNTIF(课表!$O$187:$O$343,B186)&gt;=2,1,COUNTIF(课表!$O$187:$O$343,B186))+IF(COUNTIF(课表!$P$187:$P$343,B186)&gt;=2,1,COUNTIF(课表!$P$187:$P$343,B186))+IF(COUNTIF(课表!$Q$187:$Q$343,B186)&gt;=2,1,COUNTIF(课表!$Q$187:$Q$343,B186))+IF(COUNTIF(课表!$R$187:$R$343,B186)&gt;=2,1,COUNTIF(课表!$R$187:$R$343,B186)))*2</f>
        <v>0</v>
      </c>
      <c r="K186" s="32">
        <f>(IF(COUNTIF(课表!$S$187:$S$343,B186)&gt;=2,1,COUNTIF(课表!$S$187:$S$343,B186))+IF(COUNTIF(课表!$T$187:$T$343,B186)&gt;=2,1,COUNTIF(课表!$T$187:$T$343,B186)))*2+(IF(COUNTIF(课表!$U$187:$U$343,B186)&gt;=2,1,COUNTIF(课表!$U$187:$U$343,B186))+IF(COUNTIF(课表!$V$187:$V$343,B186)&gt;=2,1,COUNTIF(课表!$V$187:$V$343,B186)))*2</f>
        <v>4</v>
      </c>
      <c r="L186" s="32">
        <f>(IF(COUNTIF(课表!$W$187:$W$343,B186)&gt;=2,1,COUNTIF(课表!$W$187:$W$343,B186))+IF(COUNTIF(课表!$X$187:$X$343,B186)&gt;=2,1,COUNTIF(课表!$X$187:$X$343,B186))+IF(COUNTIF(课表!$Y$187:$Y$343,B186)&gt;=2,1,COUNTIF(课表!$Y$187:$Y$343,B186))+IF(COUNTIF(课表!$Z$187:$Z$343,B186)&gt;=2,1,COUNTIF(课表!$Z$187:$Z$343,B186)))*2</f>
        <v>0</v>
      </c>
      <c r="M186" s="32">
        <f>(IF(COUNTIF(课表!$AA$187:$AA$343,B186)&gt;=2,1,COUNTIF(课表!$AA$187:$AA$343,B186))+IF(COUNTIF(课表!$AB$187:$AB$343,B186)&gt;=2,1,COUNTIF(课表!$AB$187:$AB$343,B186))+IF(COUNTIF(课表!$AC$187:$AC$343,B186)&gt;=2,1,COUNTIF(课表!$AC$187:$AC$343,B186))+IF(COUNTIF(课表!$AD$187:$AD$343,B186)&gt;=2,1,COUNTIF(课表!$AD$187:$AD$343,B186)))*2</f>
        <v>0</v>
      </c>
      <c r="N186" s="32">
        <f t="shared" si="8"/>
        <v>12</v>
      </c>
    </row>
    <row r="187" ht="20.1" hidden="1" customHeight="1" spans="1:14">
      <c r="A187" s="32" t="str">
        <f>VLOOKUP(B187,教师基础数据!$B$1:$H$502,7,FALSE)</f>
        <v>0000290</v>
      </c>
      <c r="B187" s="33" t="s">
        <v>1343</v>
      </c>
      <c r="C187" s="32" t="str">
        <f>VLOOKUP(B187,教师基础数据!$B$1:$G4731,3,FALSE)</f>
        <v>信艺系</v>
      </c>
      <c r="D187" s="32" t="str">
        <f>VLOOKUP(B187,教师基础数据!$B$1:$G883,4,FALSE)</f>
        <v>专职</v>
      </c>
      <c r="E187" s="32" t="str">
        <f>VLOOKUP(B187,教师基础数据!$B$1:$G4916,5,FALSE)</f>
        <v>计应教研室</v>
      </c>
      <c r="F187" s="32">
        <f t="shared" si="7"/>
        <v>3</v>
      </c>
      <c r="G187" s="32">
        <f>(IF(COUNTIF(课表!$C$187:$C$343,B187)&gt;=2,1,COUNTIF(课表!$C$187:$C$343,B187))+IF(COUNTIF(课表!$D$187:$D$343,B187)&gt;=2,1,COUNTIF(课表!D$187:$D$343,B187))+IF(COUNTIF(课表!$E$121:$E$343,B187)&gt;=2,1,COUNTIF(课表!$E$121:$E$343,B187))+IF(COUNTIF(课表!$F$187:$F$343,B187)&gt;=2,1,COUNTIF(课表!$F$187:$F$343,B187)))*2</f>
        <v>0</v>
      </c>
      <c r="H187" s="32">
        <f>(IF(COUNTIF(课表!$G$188:$G$343,B187)&gt;=2,1,COUNTIF(课表!$G$188:$G$343,B187))+IF(COUNTIF(课表!$H$188:$H$343,B187)&gt;=2,1,COUNTIF(课表!$H$188:$H$343,B187))+IF(COUNTIF(课表!$I$187:$I$343,B187)&gt;=2,1,COUNTIF(课表!$I$187:$I$343,B187))+IF(COUNTIF(课表!$J$187:$J$343,B187)&gt;=2,1,COUNTIF(课表!$J$187:$J$343,B187)))*2</f>
        <v>4</v>
      </c>
      <c r="I187" s="32">
        <f>(IF(COUNTIF(课表!$K$187:$K$343,B187)&gt;=2,1,COUNTIF(课表!$K$187:$K$343,B187))+IF(COUNTIF(课表!$L$187:$L$343,B187)&gt;=2,1,COUNTIF(课表!$L$187:$L$343,B187))+IF(COUNTIF(课表!$M$187:$M$343,B187)&gt;=2,1,COUNTIF(课表!$M$187:$M$343,B187))+IF(COUNTIF(课表!$N$187:$N$343,B187)&gt;=2,1,COUNTIF(课表!$N$187:$N$343,B187)))*2</f>
        <v>0</v>
      </c>
      <c r="J187" s="32">
        <f>(IF(COUNTIF(课表!$O$187:$O$343,B187)&gt;=2,1,COUNTIF(课表!$O$187:$O$343,B187))+IF(COUNTIF(课表!$P$187:$P$343,B187)&gt;=2,1,COUNTIF(课表!$P$187:$P$343,B187))+IF(COUNTIF(课表!$Q$187:$Q$343,B187)&gt;=2,1,COUNTIF(课表!$Q$187:$Q$343,B187))+IF(COUNTIF(课表!$R$187:$R$343,B187)&gt;=2,1,COUNTIF(课表!$R$187:$R$343,B187)))*2</f>
        <v>4</v>
      </c>
      <c r="K187" s="32">
        <f>(IF(COUNTIF(课表!$S$187:$S$343,B187)&gt;=2,1,COUNTIF(课表!$S$187:$S$343,B187))+IF(COUNTIF(课表!$T$187:$T$343,B187)&gt;=2,1,COUNTIF(课表!$T$187:$T$343,B187)))*2+(IF(COUNTIF(课表!$U$187:$U$343,B187)&gt;=2,1,COUNTIF(课表!$U$187:$U$343,B187))+IF(COUNTIF(课表!$V$187:$V$343,B187)&gt;=2,1,COUNTIF(课表!$V$187:$V$343,B187)))*2</f>
        <v>4</v>
      </c>
      <c r="L187" s="32">
        <f>(IF(COUNTIF(课表!$W$187:$W$343,B187)&gt;=2,1,COUNTIF(课表!$W$187:$W$343,B187))+IF(COUNTIF(课表!$X$187:$X$343,B187)&gt;=2,1,COUNTIF(课表!$X$187:$X$343,B187))+IF(COUNTIF(课表!$Y$187:$Y$343,B187)&gt;=2,1,COUNTIF(课表!$Y$187:$Y$343,B187))+IF(COUNTIF(课表!$Z$187:$Z$343,B187)&gt;=2,1,COUNTIF(课表!$Z$187:$Z$343,B187)))*2</f>
        <v>0</v>
      </c>
      <c r="M187" s="32">
        <f>(IF(COUNTIF(课表!$AA$187:$AA$343,B187)&gt;=2,1,COUNTIF(课表!$AA$187:$AA$343,B187))+IF(COUNTIF(课表!$AB$187:$AB$343,B187)&gt;=2,1,COUNTIF(课表!$AB$187:$AB$343,B187))+IF(COUNTIF(课表!$AC$187:$AC$343,B187)&gt;=2,1,COUNTIF(课表!$AC$187:$AC$343,B187))+IF(COUNTIF(课表!$AD$187:$AD$343,B187)&gt;=2,1,COUNTIF(课表!$AD$187:$AD$343,B187)))*2</f>
        <v>0</v>
      </c>
      <c r="N187" s="32">
        <f t="shared" si="8"/>
        <v>12</v>
      </c>
    </row>
    <row r="188" ht="20.1" hidden="1" customHeight="1" spans="1:14">
      <c r="A188" s="32" t="str">
        <f>VLOOKUP(B188,教师基础数据!$B$1:$H$502,7,FALSE)</f>
        <v>0000313</v>
      </c>
      <c r="B188" s="33" t="s">
        <v>1454</v>
      </c>
      <c r="C188" s="32" t="str">
        <f>VLOOKUP(B188,教师基础数据!$B$1:$G4732,3,FALSE)</f>
        <v>思政部</v>
      </c>
      <c r="D188" s="32" t="str">
        <f>VLOOKUP(B188,教师基础数据!$B$1:$G884,4,FALSE)</f>
        <v>专职</v>
      </c>
      <c r="E188" s="32" t="str">
        <f>VLOOKUP(B188,教师基础数据!$B$1:$G4917,5,FALSE)</f>
        <v>大学生思想政治理论课教研室</v>
      </c>
      <c r="F188" s="32">
        <f t="shared" si="7"/>
        <v>3</v>
      </c>
      <c r="G188" s="32">
        <f>(IF(COUNTIF(课表!$C$187:$C$343,B188)&gt;=2,1,COUNTIF(课表!$C$187:$C$343,B188))+IF(COUNTIF(课表!$D$187:$D$343,B188)&gt;=2,1,COUNTIF(课表!D$187:$D$343,B188))+IF(COUNTIF(课表!$E$121:$E$343,B188)&gt;=2,1,COUNTIF(课表!$E$121:$E$343,B188))+IF(COUNTIF(课表!$F$187:$F$343,B188)&gt;=2,1,COUNTIF(课表!$F$187:$F$343,B188)))*2</f>
        <v>0</v>
      </c>
      <c r="H188" s="32">
        <f>(IF(COUNTIF(课表!$G$188:$G$343,B188)&gt;=2,1,COUNTIF(课表!$G$188:$G$343,B188))+IF(COUNTIF(课表!$H$188:$H$343,B188)&gt;=2,1,COUNTIF(课表!$H$188:$H$343,B188))+IF(COUNTIF(课表!$I$187:$I$343,B188)&gt;=2,1,COUNTIF(课表!$I$187:$I$343,B188))+IF(COUNTIF(课表!$J$187:$J$343,B188)&gt;=2,1,COUNTIF(课表!$J$187:$J$343,B188)))*2</f>
        <v>0</v>
      </c>
      <c r="I188" s="32">
        <f>(IF(COUNTIF(课表!$K$187:$K$343,B188)&gt;=2,1,COUNTIF(课表!$K$187:$K$343,B188))+IF(COUNTIF(课表!$L$187:$L$343,B188)&gt;=2,1,COUNTIF(课表!$L$187:$L$343,B188))+IF(COUNTIF(课表!$M$187:$M$343,B188)&gt;=2,1,COUNTIF(课表!$M$187:$M$343,B188))+IF(COUNTIF(课表!$N$187:$N$343,B188)&gt;=2,1,COUNTIF(课表!$N$187:$N$343,B188)))*2</f>
        <v>0</v>
      </c>
      <c r="J188" s="32">
        <f>(IF(COUNTIF(课表!$O$187:$O$343,B188)&gt;=2,1,COUNTIF(课表!$O$187:$O$343,B188))+IF(COUNTIF(课表!$P$187:$P$343,B188)&gt;=2,1,COUNTIF(课表!$P$187:$P$343,B188))+IF(COUNTIF(课表!$Q$187:$Q$343,B188)&gt;=2,1,COUNTIF(课表!$Q$187:$Q$343,B188))+IF(COUNTIF(课表!$R$187:$R$343,B188)&gt;=2,1,COUNTIF(课表!$R$187:$R$343,B188)))*2</f>
        <v>0</v>
      </c>
      <c r="K188" s="32">
        <f>(IF(COUNTIF(课表!$S$187:$S$343,B188)&gt;=2,1,COUNTIF(课表!$S$187:$S$343,B188))+IF(COUNTIF(课表!$T$187:$T$343,B188)&gt;=2,1,COUNTIF(课表!$T$187:$T$343,B188)))*2+(IF(COUNTIF(课表!$U$187:$U$343,B188)&gt;=2,1,COUNTIF(课表!$U$187:$U$343,B188))+IF(COUNTIF(课表!$V$187:$V$343,B188)&gt;=2,1,COUNTIF(课表!$V$187:$V$343,B188)))*2</f>
        <v>4</v>
      </c>
      <c r="L188" s="32">
        <f>(IF(COUNTIF(课表!$W$187:$W$343,B188)&gt;=2,1,COUNTIF(课表!$W$187:$W$343,B188))+IF(COUNTIF(课表!$X$187:$X$343,B188)&gt;=2,1,COUNTIF(课表!$X$187:$X$343,B188))+IF(COUNTIF(课表!$Y$187:$Y$343,B188)&gt;=2,1,COUNTIF(课表!$Y$187:$Y$343,B188))+IF(COUNTIF(课表!$Z$187:$Z$343,B188)&gt;=2,1,COUNTIF(课表!$Z$187:$Z$343,B188)))*2</f>
        <v>4</v>
      </c>
      <c r="M188" s="32">
        <f>(IF(COUNTIF(课表!$AA$187:$AA$343,B188)&gt;=2,1,COUNTIF(课表!$AA$187:$AA$343,B188))+IF(COUNTIF(课表!$AB$187:$AB$343,B188)&gt;=2,1,COUNTIF(课表!$AB$187:$AB$343,B188))+IF(COUNTIF(课表!$AC$187:$AC$343,B188)&gt;=2,1,COUNTIF(课表!$AC$187:$AC$343,B188))+IF(COUNTIF(课表!$AD$187:$AD$343,B188)&gt;=2,1,COUNTIF(课表!$AD$187:$AD$343,B188)))*2</f>
        <v>4</v>
      </c>
      <c r="N188" s="32">
        <f t="shared" si="8"/>
        <v>12</v>
      </c>
    </row>
    <row r="189" ht="20.1" hidden="1" customHeight="1" spans="1:14">
      <c r="A189" s="32" t="str">
        <f>VLOOKUP(B189,教师基础数据!$B$1:$H$502,7,FALSE)</f>
        <v>0000424</v>
      </c>
      <c r="B189" s="33" t="s">
        <v>1268</v>
      </c>
      <c r="C189" s="32" t="str">
        <f>VLOOKUP(B189,教师基础数据!$B$1:$G4733,3,FALSE)</f>
        <v>建筑系</v>
      </c>
      <c r="D189" s="32" t="str">
        <f>VLOOKUP(B189,教师基础数据!$B$1:$G885,4,FALSE)</f>
        <v>专职</v>
      </c>
      <c r="E189" s="32" t="str">
        <f>VLOOKUP(B189,教师基础数据!$B$1:$G4918,5,FALSE)</f>
        <v>建筑工程技术教研室</v>
      </c>
      <c r="F189" s="32">
        <f t="shared" si="7"/>
        <v>2</v>
      </c>
      <c r="G189" s="32">
        <f>(IF(COUNTIF(课表!$C$187:$C$343,B189)&gt;=2,1,COUNTIF(课表!$C$187:$C$343,B189))+IF(COUNTIF(课表!$D$187:$D$343,B189)&gt;=2,1,COUNTIF(课表!D$187:$D$343,B189))+IF(COUNTIF(课表!$E$121:$E$343,B189)&gt;=2,1,COUNTIF(课表!$E$121:$E$343,B189))+IF(COUNTIF(课表!$F$187:$F$343,B189)&gt;=2,1,COUNTIF(课表!$F$187:$F$343,B189)))*2</f>
        <v>4</v>
      </c>
      <c r="H189" s="32">
        <f>(IF(COUNTIF(课表!$G$188:$G$343,B189)&gt;=2,1,COUNTIF(课表!$G$188:$G$343,B189))+IF(COUNTIF(课表!$H$188:$H$343,B189)&gt;=2,1,COUNTIF(课表!$H$188:$H$343,B189))+IF(COUNTIF(课表!$I$187:$I$343,B189)&gt;=2,1,COUNTIF(课表!$I$187:$I$343,B189))+IF(COUNTIF(课表!$J$187:$J$343,B189)&gt;=2,1,COUNTIF(课表!$J$187:$J$343,B189)))*2</f>
        <v>8</v>
      </c>
      <c r="I189" s="32">
        <f>(IF(COUNTIF(课表!$K$187:$K$343,B189)&gt;=2,1,COUNTIF(课表!$K$187:$K$343,B189))+IF(COUNTIF(课表!$L$187:$L$343,B189)&gt;=2,1,COUNTIF(课表!$L$187:$L$343,B189))+IF(COUNTIF(课表!$M$187:$M$343,B189)&gt;=2,1,COUNTIF(课表!$M$187:$M$343,B189))+IF(COUNTIF(课表!$N$187:$N$343,B189)&gt;=2,1,COUNTIF(课表!$N$187:$N$343,B189)))*2</f>
        <v>0</v>
      </c>
      <c r="J189" s="32">
        <f>(IF(COUNTIF(课表!$O$187:$O$343,B189)&gt;=2,1,COUNTIF(课表!$O$187:$O$343,B189))+IF(COUNTIF(课表!$P$187:$P$343,B189)&gt;=2,1,COUNTIF(课表!$P$187:$P$343,B189))+IF(COUNTIF(课表!$Q$187:$Q$343,B189)&gt;=2,1,COUNTIF(课表!$Q$187:$Q$343,B189))+IF(COUNTIF(课表!$R$187:$R$343,B189)&gt;=2,1,COUNTIF(课表!$R$187:$R$343,B189)))*2</f>
        <v>0</v>
      </c>
      <c r="K189" s="32">
        <f>(IF(COUNTIF(课表!$S$187:$S$343,B189)&gt;=2,1,COUNTIF(课表!$S$187:$S$343,B189))+IF(COUNTIF(课表!$T$187:$T$343,B189)&gt;=2,1,COUNTIF(课表!$T$187:$T$343,B189)))*2+(IF(COUNTIF(课表!$U$187:$U$343,B189)&gt;=2,1,COUNTIF(课表!$U$187:$U$343,B189))+IF(COUNTIF(课表!$V$187:$V$343,B189)&gt;=2,1,COUNTIF(课表!$V$187:$V$343,B189)))*2</f>
        <v>0</v>
      </c>
      <c r="L189" s="32">
        <f>(IF(COUNTIF(课表!$W$187:$W$343,B189)&gt;=2,1,COUNTIF(课表!$W$187:$W$343,B189))+IF(COUNTIF(课表!$X$187:$X$343,B189)&gt;=2,1,COUNTIF(课表!$X$187:$X$343,B189))+IF(COUNTIF(课表!$Y$187:$Y$343,B189)&gt;=2,1,COUNTIF(课表!$Y$187:$Y$343,B189))+IF(COUNTIF(课表!$Z$187:$Z$343,B189)&gt;=2,1,COUNTIF(课表!$Z$187:$Z$343,B189)))*2</f>
        <v>0</v>
      </c>
      <c r="M189" s="32">
        <f>(IF(COUNTIF(课表!$AA$187:$AA$343,B189)&gt;=2,1,COUNTIF(课表!$AA$187:$AA$343,B189))+IF(COUNTIF(课表!$AB$187:$AB$343,B189)&gt;=2,1,COUNTIF(课表!$AB$187:$AB$343,B189))+IF(COUNTIF(课表!$AC$187:$AC$343,B189)&gt;=2,1,COUNTIF(课表!$AC$187:$AC$343,B189))+IF(COUNTIF(课表!$AD$187:$AD$343,B189)&gt;=2,1,COUNTIF(课表!$AD$187:$AD$343,B189)))*2</f>
        <v>0</v>
      </c>
      <c r="N189" s="32">
        <f t="shared" si="8"/>
        <v>12</v>
      </c>
    </row>
    <row r="190" ht="20.1" hidden="1" customHeight="1" spans="1:14">
      <c r="A190" s="32" t="str">
        <f>VLOOKUP(B190,教师基础数据!$B$1:$H$502,7,FALSE)</f>
        <v>2014010</v>
      </c>
      <c r="B190" s="33" t="s">
        <v>1306</v>
      </c>
      <c r="C190" s="32" t="str">
        <f>VLOOKUP(B190,教师基础数据!$B$1:$G4734,3,FALSE)</f>
        <v>建筑系</v>
      </c>
      <c r="D190" s="32" t="str">
        <f>VLOOKUP(B190,教师基础数据!$B$1:$G886,4,FALSE)</f>
        <v>专职</v>
      </c>
      <c r="E190" s="32" t="str">
        <f>VLOOKUP(B190,教师基础数据!$B$1:$G4919,5,FALSE)</f>
        <v>建筑工程技术教研室</v>
      </c>
      <c r="F190" s="32">
        <f t="shared" si="7"/>
        <v>3</v>
      </c>
      <c r="G190" s="32">
        <f>(IF(COUNTIF(课表!$C$187:$C$343,B190)&gt;=2,1,COUNTIF(课表!$C$187:$C$343,B190))+IF(COUNTIF(课表!$D$187:$D$343,B190)&gt;=2,1,COUNTIF(课表!D$187:$D$343,B190))+IF(COUNTIF(课表!$E$121:$E$343,B190)&gt;=2,1,COUNTIF(课表!$E$121:$E$343,B190))+IF(COUNTIF(课表!$F$187:$F$343,B190)&gt;=2,1,COUNTIF(课表!$F$187:$F$343,B190)))*2</f>
        <v>4</v>
      </c>
      <c r="H190" s="32">
        <f>(IF(COUNTIF(课表!$G$188:$G$343,B190)&gt;=2,1,COUNTIF(课表!$G$188:$G$343,B190))+IF(COUNTIF(课表!$H$188:$H$343,B190)&gt;=2,1,COUNTIF(课表!$H$188:$H$343,B190))+IF(COUNTIF(课表!$I$187:$I$343,B190)&gt;=2,1,COUNTIF(课表!$I$187:$I$343,B190))+IF(COUNTIF(课表!$J$187:$J$343,B190)&gt;=2,1,COUNTIF(课表!$J$187:$J$343,B190)))*2</f>
        <v>4</v>
      </c>
      <c r="I190" s="32">
        <f>(IF(COUNTIF(课表!$K$187:$K$343,B190)&gt;=2,1,COUNTIF(课表!$K$187:$K$343,B190))+IF(COUNTIF(课表!$L$187:$L$343,B190)&gt;=2,1,COUNTIF(课表!$L$187:$L$343,B190))+IF(COUNTIF(课表!$M$187:$M$343,B190)&gt;=2,1,COUNTIF(课表!$M$187:$M$343,B190))+IF(COUNTIF(课表!$N$187:$N$343,B190)&gt;=2,1,COUNTIF(课表!$N$187:$N$343,B190)))*2</f>
        <v>0</v>
      </c>
      <c r="J190" s="32">
        <f>(IF(COUNTIF(课表!$O$187:$O$343,B190)&gt;=2,1,COUNTIF(课表!$O$187:$O$343,B190))+IF(COUNTIF(课表!$P$187:$P$343,B190)&gt;=2,1,COUNTIF(课表!$P$187:$P$343,B190))+IF(COUNTIF(课表!$Q$187:$Q$343,B190)&gt;=2,1,COUNTIF(课表!$Q$187:$Q$343,B190))+IF(COUNTIF(课表!$R$187:$R$343,B190)&gt;=2,1,COUNTIF(课表!$R$187:$R$343,B190)))*2</f>
        <v>4</v>
      </c>
      <c r="K190" s="32">
        <f>(IF(COUNTIF(课表!$S$187:$S$343,B190)&gt;=2,1,COUNTIF(课表!$S$187:$S$343,B190))+IF(COUNTIF(课表!$T$187:$T$343,B190)&gt;=2,1,COUNTIF(课表!$T$187:$T$343,B190)))*2+(IF(COUNTIF(课表!$U$187:$U$343,B190)&gt;=2,1,COUNTIF(课表!$U$187:$U$343,B190))+IF(COUNTIF(课表!$V$187:$V$343,B190)&gt;=2,1,COUNTIF(课表!$V$187:$V$343,B190)))*2</f>
        <v>0</v>
      </c>
      <c r="L190" s="32">
        <f>(IF(COUNTIF(课表!$W$187:$W$343,B190)&gt;=2,1,COUNTIF(课表!$W$187:$W$343,B190))+IF(COUNTIF(课表!$X$187:$X$343,B190)&gt;=2,1,COUNTIF(课表!$X$187:$X$343,B190))+IF(COUNTIF(课表!$Y$187:$Y$343,B190)&gt;=2,1,COUNTIF(课表!$Y$187:$Y$343,B190))+IF(COUNTIF(课表!$Z$187:$Z$343,B190)&gt;=2,1,COUNTIF(课表!$Z$187:$Z$343,B190)))*2</f>
        <v>0</v>
      </c>
      <c r="M190" s="32">
        <f>(IF(COUNTIF(课表!$AA$187:$AA$343,B190)&gt;=2,1,COUNTIF(课表!$AA$187:$AA$343,B190))+IF(COUNTIF(课表!$AB$187:$AB$343,B190)&gt;=2,1,COUNTIF(课表!$AB$187:$AB$343,B190))+IF(COUNTIF(课表!$AC$187:$AC$343,B190)&gt;=2,1,COUNTIF(课表!$AC$187:$AC$343,B190))+IF(COUNTIF(课表!$AD$187:$AD$343,B190)&gt;=2,1,COUNTIF(课表!$AD$187:$AD$343,B190)))*2</f>
        <v>0</v>
      </c>
      <c r="N190" s="32">
        <f t="shared" si="8"/>
        <v>12</v>
      </c>
    </row>
    <row r="191" ht="20.1" hidden="1" customHeight="1" spans="1:14">
      <c r="A191" s="32" t="str">
        <f>VLOOKUP(B191,教师基础数据!$B$1:$H$502,7,FALSE)</f>
        <v>2014011</v>
      </c>
      <c r="B191" s="33" t="s">
        <v>1239</v>
      </c>
      <c r="C191" s="32" t="str">
        <f>VLOOKUP(B191,教师基础数据!$B$1:$G4735,3,FALSE)</f>
        <v>建筑系</v>
      </c>
      <c r="D191" s="32" t="str">
        <f>VLOOKUP(B191,教师基础数据!$B$1:$G887,4,FALSE)</f>
        <v>专职</v>
      </c>
      <c r="E191" s="32" t="str">
        <f>VLOOKUP(B191,教师基础数据!$B$1:$G4920,5,FALSE)</f>
        <v>建筑工程技术教研室</v>
      </c>
      <c r="F191" s="32">
        <f t="shared" si="7"/>
        <v>3</v>
      </c>
      <c r="G191" s="32">
        <f>(IF(COUNTIF(课表!$C$187:$C$343,B191)&gt;=2,1,COUNTIF(课表!$C$187:$C$343,B191))+IF(COUNTIF(课表!$D$187:$D$343,B191)&gt;=2,1,COUNTIF(课表!D$187:$D$343,B191))+IF(COUNTIF(课表!$E$121:$E$343,B191)&gt;=2,1,COUNTIF(课表!$E$121:$E$343,B191))+IF(COUNTIF(课表!$F$187:$F$343,B191)&gt;=2,1,COUNTIF(课表!$F$187:$F$343,B191)))*2</f>
        <v>4</v>
      </c>
      <c r="H191" s="32">
        <f>(IF(COUNTIF(课表!$G$188:$G$343,B191)&gt;=2,1,COUNTIF(课表!$G$188:$G$343,B191))+IF(COUNTIF(课表!$H$188:$H$343,B191)&gt;=2,1,COUNTIF(课表!$H$188:$H$343,B191))+IF(COUNTIF(课表!$I$187:$I$343,B191)&gt;=2,1,COUNTIF(课表!$I$187:$I$343,B191))+IF(COUNTIF(课表!$J$187:$J$343,B191)&gt;=2,1,COUNTIF(课表!$J$187:$J$343,B191)))*2</f>
        <v>4</v>
      </c>
      <c r="I191" s="32">
        <f>(IF(COUNTIF(课表!$K$187:$K$343,B191)&gt;=2,1,COUNTIF(课表!$K$187:$K$343,B191))+IF(COUNTIF(课表!$L$187:$L$343,B191)&gt;=2,1,COUNTIF(课表!$L$187:$L$343,B191))+IF(COUNTIF(课表!$M$187:$M$343,B191)&gt;=2,1,COUNTIF(课表!$M$187:$M$343,B191))+IF(COUNTIF(课表!$N$187:$N$343,B191)&gt;=2,1,COUNTIF(课表!$N$187:$N$343,B191)))*2</f>
        <v>4</v>
      </c>
      <c r="J191" s="32">
        <f>(IF(COUNTIF(课表!$O$187:$O$343,B191)&gt;=2,1,COUNTIF(课表!$O$187:$O$343,B191))+IF(COUNTIF(课表!$P$187:$P$343,B191)&gt;=2,1,COUNTIF(课表!$P$187:$P$343,B191))+IF(COUNTIF(课表!$Q$187:$Q$343,B191)&gt;=2,1,COUNTIF(课表!$Q$187:$Q$343,B191))+IF(COUNTIF(课表!$R$187:$R$343,B191)&gt;=2,1,COUNTIF(课表!$R$187:$R$343,B191)))*2</f>
        <v>0</v>
      </c>
      <c r="K191" s="32">
        <f>(IF(COUNTIF(课表!$S$187:$S$343,B191)&gt;=2,1,COUNTIF(课表!$S$187:$S$343,B191))+IF(COUNTIF(课表!$T$187:$T$343,B191)&gt;=2,1,COUNTIF(课表!$T$187:$T$343,B191)))*2+(IF(COUNTIF(课表!$U$187:$U$343,B191)&gt;=2,1,COUNTIF(课表!$U$187:$U$343,B191))+IF(COUNTIF(课表!$V$187:$V$343,B191)&gt;=2,1,COUNTIF(课表!$V$187:$V$343,B191)))*2</f>
        <v>0</v>
      </c>
      <c r="L191" s="32">
        <f>(IF(COUNTIF(课表!$W$187:$W$343,B191)&gt;=2,1,COUNTIF(课表!$W$187:$W$343,B191))+IF(COUNTIF(课表!$X$187:$X$343,B191)&gt;=2,1,COUNTIF(课表!$X$187:$X$343,B191))+IF(COUNTIF(课表!$Y$187:$Y$343,B191)&gt;=2,1,COUNTIF(课表!$Y$187:$Y$343,B191))+IF(COUNTIF(课表!$Z$187:$Z$343,B191)&gt;=2,1,COUNTIF(课表!$Z$187:$Z$343,B191)))*2</f>
        <v>0</v>
      </c>
      <c r="M191" s="32">
        <f>(IF(COUNTIF(课表!$AA$187:$AA$343,B191)&gt;=2,1,COUNTIF(课表!$AA$187:$AA$343,B191))+IF(COUNTIF(课表!$AB$187:$AB$343,B191)&gt;=2,1,COUNTIF(课表!$AB$187:$AB$343,B191))+IF(COUNTIF(课表!$AC$187:$AC$343,B191)&gt;=2,1,COUNTIF(课表!$AC$187:$AC$343,B191))+IF(COUNTIF(课表!$AD$187:$AD$343,B191)&gt;=2,1,COUNTIF(课表!$AD$187:$AD$343,B191)))*2</f>
        <v>0</v>
      </c>
      <c r="N191" s="32">
        <f t="shared" si="8"/>
        <v>12</v>
      </c>
    </row>
    <row r="192" ht="20.1" hidden="1" customHeight="1" spans="1:14">
      <c r="A192" s="32" t="str">
        <f>VLOOKUP(B192,教师基础数据!$B$1:$H$502,7,FALSE)</f>
        <v>0000338</v>
      </c>
      <c r="B192" s="33" t="s">
        <v>1380</v>
      </c>
      <c r="C192" s="32" t="str">
        <f>VLOOKUP(B192,教师基础数据!$B$1:$G4736,3,FALSE)</f>
        <v>建筑系</v>
      </c>
      <c r="D192" s="32" t="str">
        <f>VLOOKUP(B192,教师基础数据!$B$1:$G888,4,FALSE)</f>
        <v>专职</v>
      </c>
      <c r="E192" s="32" t="str">
        <f>VLOOKUP(B192,教师基础数据!$B$1:$G4921,5,FALSE)</f>
        <v>建筑工程技术教研室</v>
      </c>
      <c r="F192" s="32">
        <f t="shared" si="7"/>
        <v>2</v>
      </c>
      <c r="G192" s="32">
        <f>(IF(COUNTIF(课表!$C$187:$C$343,B192)&gt;=2,1,COUNTIF(课表!$C$187:$C$343,B192))+IF(COUNTIF(课表!$D$187:$D$343,B192)&gt;=2,1,COUNTIF(课表!D$187:$D$343,B192))+IF(COUNTIF(课表!$E$121:$E$343,B192)&gt;=2,1,COUNTIF(课表!$E$121:$E$343,B192))+IF(COUNTIF(课表!$F$187:$F$343,B192)&gt;=2,1,COUNTIF(课表!$F$187:$F$343,B192)))*2</f>
        <v>0</v>
      </c>
      <c r="H192" s="32">
        <f>(IF(COUNTIF(课表!$G$188:$G$343,B192)&gt;=2,1,COUNTIF(课表!$G$188:$G$343,B192))+IF(COUNTIF(课表!$H$188:$H$343,B192)&gt;=2,1,COUNTIF(课表!$H$188:$H$343,B192))+IF(COUNTIF(课表!$I$187:$I$343,B192)&gt;=2,1,COUNTIF(课表!$I$187:$I$343,B192))+IF(COUNTIF(课表!$J$187:$J$343,B192)&gt;=2,1,COUNTIF(课表!$J$187:$J$343,B192)))*2</f>
        <v>6</v>
      </c>
      <c r="I192" s="32">
        <f>(IF(COUNTIF(课表!$K$187:$K$343,B192)&gt;=2,1,COUNTIF(课表!$K$187:$K$343,B192))+IF(COUNTIF(课表!$L$187:$L$343,B192)&gt;=2,1,COUNTIF(课表!$L$187:$L$343,B192))+IF(COUNTIF(课表!$M$187:$M$343,B192)&gt;=2,1,COUNTIF(课表!$M$187:$M$343,B192))+IF(COUNTIF(课表!$N$187:$N$343,B192)&gt;=2,1,COUNTIF(课表!$N$187:$N$343,B192)))*2</f>
        <v>0</v>
      </c>
      <c r="J192" s="32">
        <f>(IF(COUNTIF(课表!$O$187:$O$343,B192)&gt;=2,1,COUNTIF(课表!$O$187:$O$343,B192))+IF(COUNTIF(课表!$P$187:$P$343,B192)&gt;=2,1,COUNTIF(课表!$P$187:$P$343,B192))+IF(COUNTIF(课表!$Q$187:$Q$343,B192)&gt;=2,1,COUNTIF(课表!$Q$187:$Q$343,B192))+IF(COUNTIF(课表!$R$187:$R$343,B192)&gt;=2,1,COUNTIF(课表!$R$187:$R$343,B192)))*2</f>
        <v>6</v>
      </c>
      <c r="K192" s="32">
        <f>(IF(COUNTIF(课表!$S$187:$S$343,B192)&gt;=2,1,COUNTIF(课表!$S$187:$S$343,B192))+IF(COUNTIF(课表!$T$187:$T$343,B192)&gt;=2,1,COUNTIF(课表!$T$187:$T$343,B192)))*2+(IF(COUNTIF(课表!$U$187:$U$343,B192)&gt;=2,1,COUNTIF(课表!$U$187:$U$343,B192))+IF(COUNTIF(课表!$V$187:$V$343,B192)&gt;=2,1,COUNTIF(课表!$V$187:$V$343,B192)))*2</f>
        <v>0</v>
      </c>
      <c r="L192" s="32">
        <f>(IF(COUNTIF(课表!$W$187:$W$343,B192)&gt;=2,1,COUNTIF(课表!$W$187:$W$343,B192))+IF(COUNTIF(课表!$X$187:$X$343,B192)&gt;=2,1,COUNTIF(课表!$X$187:$X$343,B192))+IF(COUNTIF(课表!$Y$187:$Y$343,B192)&gt;=2,1,COUNTIF(课表!$Y$187:$Y$343,B192))+IF(COUNTIF(课表!$Z$187:$Z$343,B192)&gt;=2,1,COUNTIF(课表!$Z$187:$Z$343,B192)))*2</f>
        <v>0</v>
      </c>
      <c r="M192" s="32">
        <f>(IF(COUNTIF(课表!$AA$187:$AA$343,B192)&gt;=2,1,COUNTIF(课表!$AA$187:$AA$343,B192))+IF(COUNTIF(课表!$AB$187:$AB$343,B192)&gt;=2,1,COUNTIF(课表!$AB$187:$AB$343,B192))+IF(COUNTIF(课表!$AC$187:$AC$343,B192)&gt;=2,1,COUNTIF(课表!$AC$187:$AC$343,B192))+IF(COUNTIF(课表!$AD$187:$AD$343,B192)&gt;=2,1,COUNTIF(课表!$AD$187:$AD$343,B192)))*2</f>
        <v>0</v>
      </c>
      <c r="N192" s="32">
        <f t="shared" si="8"/>
        <v>12</v>
      </c>
    </row>
    <row r="193" ht="20.1" hidden="1" customHeight="1" spans="1:14">
      <c r="A193" s="32" t="str">
        <f>VLOOKUP(B193,教师基础数据!$B$1:$H$502,7,FALSE)</f>
        <v>0000332</v>
      </c>
      <c r="B193" s="33" t="s">
        <v>1231</v>
      </c>
      <c r="C193" s="32" t="str">
        <f>VLOOKUP(B193,教师基础数据!$B$1:$G4737,3,FALSE)</f>
        <v>建筑系</v>
      </c>
      <c r="D193" s="32" t="str">
        <f>VLOOKUP(B193,教师基础数据!$B$1:$G889,4,FALSE)</f>
        <v>专职</v>
      </c>
      <c r="E193" s="32" t="str">
        <f>VLOOKUP(B193,教师基础数据!$B$1:$G4922,5,FALSE)</f>
        <v>建筑工程技术教研室</v>
      </c>
      <c r="F193" s="32">
        <f t="shared" si="7"/>
        <v>3</v>
      </c>
      <c r="G193" s="32">
        <f>(IF(COUNTIF(课表!$C$187:$C$343,B193)&gt;=2,1,COUNTIF(课表!$C$187:$C$343,B193))+IF(COUNTIF(课表!$D$187:$D$343,B193)&gt;=2,1,COUNTIF(课表!D$187:$D$343,B193))+IF(COUNTIF(课表!$E$121:$E$343,B193)&gt;=2,1,COUNTIF(课表!$E$121:$E$343,B193))+IF(COUNTIF(课表!$F$187:$F$343,B193)&gt;=2,1,COUNTIF(课表!$F$187:$F$343,B193)))*2</f>
        <v>4</v>
      </c>
      <c r="H193" s="32">
        <f>(IF(COUNTIF(课表!$G$188:$G$343,B193)&gt;=2,1,COUNTIF(课表!$G$188:$G$343,B193))+IF(COUNTIF(课表!$H$188:$H$343,B193)&gt;=2,1,COUNTIF(课表!$H$188:$H$343,B193))+IF(COUNTIF(课表!$I$187:$I$343,B193)&gt;=2,1,COUNTIF(课表!$I$187:$I$343,B193))+IF(COUNTIF(课表!$J$187:$J$343,B193)&gt;=2,1,COUNTIF(课表!$J$187:$J$343,B193)))*2</f>
        <v>4</v>
      </c>
      <c r="I193" s="32">
        <f>(IF(COUNTIF(课表!$K$187:$K$343,B193)&gt;=2,1,COUNTIF(课表!$K$187:$K$343,B193))+IF(COUNTIF(课表!$L$187:$L$343,B193)&gt;=2,1,COUNTIF(课表!$L$187:$L$343,B193))+IF(COUNTIF(课表!$M$187:$M$343,B193)&gt;=2,1,COUNTIF(课表!$M$187:$M$343,B193))+IF(COUNTIF(课表!$N$187:$N$343,B193)&gt;=2,1,COUNTIF(课表!$N$187:$N$343,B193)))*2</f>
        <v>0</v>
      </c>
      <c r="J193" s="32">
        <f>(IF(COUNTIF(课表!$O$187:$O$343,B193)&gt;=2,1,COUNTIF(课表!$O$187:$O$343,B193))+IF(COUNTIF(课表!$P$187:$P$343,B193)&gt;=2,1,COUNTIF(课表!$P$187:$P$343,B193))+IF(COUNTIF(课表!$Q$187:$Q$343,B193)&gt;=2,1,COUNTIF(课表!$Q$187:$Q$343,B193))+IF(COUNTIF(课表!$R$187:$R$343,B193)&gt;=2,1,COUNTIF(课表!$R$187:$R$343,B193)))*2</f>
        <v>0</v>
      </c>
      <c r="K193" s="32">
        <f>(IF(COUNTIF(课表!$S$187:$S$343,B193)&gt;=2,1,COUNTIF(课表!$S$187:$S$343,B193))+IF(COUNTIF(课表!$T$187:$T$343,B193)&gt;=2,1,COUNTIF(课表!$T$187:$T$343,B193)))*2+(IF(COUNTIF(课表!$U$187:$U$343,B193)&gt;=2,1,COUNTIF(课表!$U$187:$U$343,B193))+IF(COUNTIF(课表!$V$187:$V$343,B193)&gt;=2,1,COUNTIF(课表!$V$187:$V$343,B193)))*2</f>
        <v>4</v>
      </c>
      <c r="L193" s="32">
        <f>(IF(COUNTIF(课表!$W$187:$W$343,B193)&gt;=2,1,COUNTIF(课表!$W$187:$W$343,B193))+IF(COUNTIF(课表!$X$187:$X$343,B193)&gt;=2,1,COUNTIF(课表!$X$187:$X$343,B193))+IF(COUNTIF(课表!$Y$187:$Y$343,B193)&gt;=2,1,COUNTIF(课表!$Y$187:$Y$343,B193))+IF(COUNTIF(课表!$Z$187:$Z$343,B193)&gt;=2,1,COUNTIF(课表!$Z$187:$Z$343,B193)))*2</f>
        <v>0</v>
      </c>
      <c r="M193" s="32">
        <f>(IF(COUNTIF(课表!$AA$187:$AA$343,B193)&gt;=2,1,COUNTIF(课表!$AA$187:$AA$343,B193))+IF(COUNTIF(课表!$AB$187:$AB$343,B193)&gt;=2,1,COUNTIF(课表!$AB$187:$AB$343,B193))+IF(COUNTIF(课表!$AC$187:$AC$343,B193)&gt;=2,1,COUNTIF(课表!$AC$187:$AC$343,B193))+IF(COUNTIF(课表!$AD$187:$AD$343,B193)&gt;=2,1,COUNTIF(课表!$AD$187:$AD$343,B193)))*2</f>
        <v>0</v>
      </c>
      <c r="N193" s="32">
        <f t="shared" si="8"/>
        <v>12</v>
      </c>
    </row>
    <row r="194" ht="20.1" hidden="1" customHeight="1" spans="1:14">
      <c r="A194" s="32" t="str">
        <f>VLOOKUP(B194,教师基础数据!$B$1:$H$502,7,FALSE)</f>
        <v>0000391</v>
      </c>
      <c r="B194" s="33" t="s">
        <v>1240</v>
      </c>
      <c r="C194" s="32" t="str">
        <f>VLOOKUP(B194,教师基础数据!$B$1:$G4738,3,FALSE)</f>
        <v>建筑系</v>
      </c>
      <c r="D194" s="32" t="str">
        <f>VLOOKUP(B194,教师基础数据!$B$1:$G890,4,FALSE)</f>
        <v>专职</v>
      </c>
      <c r="E194" s="32" t="str">
        <f>VLOOKUP(B194,教师基础数据!$B$1:$G4923,5,FALSE)</f>
        <v>建筑工程技术教研室</v>
      </c>
      <c r="F194" s="32">
        <f t="shared" si="7"/>
        <v>3</v>
      </c>
      <c r="G194" s="32">
        <f>(IF(COUNTIF(课表!$C$187:$C$343,B194)&gt;=2,1,COUNTIF(课表!$C$187:$C$343,B194))+IF(COUNTIF(课表!$D$187:$D$343,B194)&gt;=2,1,COUNTIF(课表!D$187:$D$343,B194))+IF(COUNTIF(课表!$E$121:$E$343,B194)&gt;=2,1,COUNTIF(课表!$E$121:$E$343,B194))+IF(COUNTIF(课表!$F$187:$F$343,B194)&gt;=2,1,COUNTIF(课表!$F$187:$F$343,B194)))*2</f>
        <v>0</v>
      </c>
      <c r="H194" s="32">
        <f>(IF(COUNTIF(课表!$G$188:$G$343,B194)&gt;=2,1,COUNTIF(课表!$G$188:$G$343,B194))+IF(COUNTIF(课表!$H$188:$H$343,B194)&gt;=2,1,COUNTIF(课表!$H$188:$H$343,B194))+IF(COUNTIF(课表!$I$187:$I$343,B194)&gt;=2,1,COUNTIF(课表!$I$187:$I$343,B194))+IF(COUNTIF(课表!$J$187:$J$343,B194)&gt;=2,1,COUNTIF(课表!$J$187:$J$343,B194)))*2</f>
        <v>0</v>
      </c>
      <c r="I194" s="32">
        <f>(IF(COUNTIF(课表!$K$187:$K$343,B194)&gt;=2,1,COUNTIF(课表!$K$187:$K$343,B194))+IF(COUNTIF(课表!$L$187:$L$343,B194)&gt;=2,1,COUNTIF(课表!$L$187:$L$343,B194))+IF(COUNTIF(课表!$M$187:$M$343,B194)&gt;=2,1,COUNTIF(课表!$M$187:$M$343,B194))+IF(COUNTIF(课表!$N$187:$N$343,B194)&gt;=2,1,COUNTIF(课表!$N$187:$N$343,B194)))*2</f>
        <v>4</v>
      </c>
      <c r="J194" s="32">
        <f>(IF(COUNTIF(课表!$O$187:$O$343,B194)&gt;=2,1,COUNTIF(课表!$O$187:$O$343,B194))+IF(COUNTIF(课表!$P$187:$P$343,B194)&gt;=2,1,COUNTIF(课表!$P$187:$P$343,B194))+IF(COUNTIF(课表!$Q$187:$Q$343,B194)&gt;=2,1,COUNTIF(课表!$Q$187:$Q$343,B194))+IF(COUNTIF(课表!$R$187:$R$343,B194)&gt;=2,1,COUNTIF(课表!$R$187:$R$343,B194)))*2</f>
        <v>6</v>
      </c>
      <c r="K194" s="32">
        <f>(IF(COUNTIF(课表!$S$187:$S$343,B194)&gt;=2,1,COUNTIF(课表!$S$187:$S$343,B194))+IF(COUNTIF(课表!$T$187:$T$343,B194)&gt;=2,1,COUNTIF(课表!$T$187:$T$343,B194)))*2+(IF(COUNTIF(课表!$U$187:$U$343,B194)&gt;=2,1,COUNTIF(课表!$U$187:$U$343,B194))+IF(COUNTIF(课表!$V$187:$V$343,B194)&gt;=2,1,COUNTIF(课表!$V$187:$V$343,B194)))*2</f>
        <v>2</v>
      </c>
      <c r="L194" s="32">
        <f>(IF(COUNTIF(课表!$W$187:$W$343,B194)&gt;=2,1,COUNTIF(课表!$W$187:$W$343,B194))+IF(COUNTIF(课表!$X$187:$X$343,B194)&gt;=2,1,COUNTIF(课表!$X$187:$X$343,B194))+IF(COUNTIF(课表!$Y$187:$Y$343,B194)&gt;=2,1,COUNTIF(课表!$Y$187:$Y$343,B194))+IF(COUNTIF(课表!$Z$187:$Z$343,B194)&gt;=2,1,COUNTIF(课表!$Z$187:$Z$343,B194)))*2</f>
        <v>0</v>
      </c>
      <c r="M194" s="32">
        <f>(IF(COUNTIF(课表!$AA$187:$AA$343,B194)&gt;=2,1,COUNTIF(课表!$AA$187:$AA$343,B194))+IF(COUNTIF(课表!$AB$187:$AB$343,B194)&gt;=2,1,COUNTIF(课表!$AB$187:$AB$343,B194))+IF(COUNTIF(课表!$AC$187:$AC$343,B194)&gt;=2,1,COUNTIF(课表!$AC$187:$AC$343,B194))+IF(COUNTIF(课表!$AD$187:$AD$343,B194)&gt;=2,1,COUNTIF(课表!$AD$187:$AD$343,B194)))*2</f>
        <v>0</v>
      </c>
      <c r="N194" s="32">
        <f t="shared" si="8"/>
        <v>12</v>
      </c>
    </row>
    <row r="195" ht="20.1" hidden="1" customHeight="1" spans="1:14">
      <c r="A195" s="32" t="str">
        <f>VLOOKUP(B195,教师基础数据!$B$1:$H$502,7,FALSE)</f>
        <v>0000331</v>
      </c>
      <c r="B195" s="33" t="s">
        <v>1297</v>
      </c>
      <c r="C195" s="32" t="str">
        <f>VLOOKUP(B195,教师基础数据!$B$1:$G4739,3,FALSE)</f>
        <v>建筑系</v>
      </c>
      <c r="D195" s="32" t="str">
        <f>VLOOKUP(B195,教师基础数据!$B$1:$G891,4,FALSE)</f>
        <v>专职</v>
      </c>
      <c r="E195" s="32" t="str">
        <f>VLOOKUP(B195,教师基础数据!$B$1:$G4924,5,FALSE)</f>
        <v>建筑工程技术教研室</v>
      </c>
      <c r="F195" s="32">
        <f t="shared" ref="F195:F258" si="9">COUNTIF(G195:M195,"&lt;&gt;0")</f>
        <v>3</v>
      </c>
      <c r="G195" s="32">
        <f>(IF(COUNTIF(课表!$C$187:$C$343,B195)&gt;=2,1,COUNTIF(课表!$C$187:$C$343,B195))+IF(COUNTIF(课表!$D$187:$D$343,B195)&gt;=2,1,COUNTIF(课表!D$187:$D$343,B195))+IF(COUNTIF(课表!$E$121:$E$343,B195)&gt;=2,1,COUNTIF(课表!$E$121:$E$343,B195))+IF(COUNTIF(课表!$F$187:$F$343,B195)&gt;=2,1,COUNTIF(课表!$F$187:$F$343,B195)))*2</f>
        <v>4</v>
      </c>
      <c r="H195" s="32">
        <f>(IF(COUNTIF(课表!$G$188:$G$343,B195)&gt;=2,1,COUNTIF(课表!$G$188:$G$343,B195))+IF(COUNTIF(课表!$H$188:$H$343,B195)&gt;=2,1,COUNTIF(课表!$H$188:$H$343,B195))+IF(COUNTIF(课表!$I$187:$I$343,B195)&gt;=2,1,COUNTIF(课表!$I$187:$I$343,B195))+IF(COUNTIF(课表!$J$187:$J$343,B195)&gt;=2,1,COUNTIF(课表!$J$187:$J$343,B195)))*2</f>
        <v>0</v>
      </c>
      <c r="I195" s="32">
        <f>(IF(COUNTIF(课表!$K$187:$K$343,B195)&gt;=2,1,COUNTIF(课表!$K$187:$K$343,B195))+IF(COUNTIF(课表!$L$187:$L$343,B195)&gt;=2,1,COUNTIF(课表!$L$187:$L$343,B195))+IF(COUNTIF(课表!$M$187:$M$343,B195)&gt;=2,1,COUNTIF(课表!$M$187:$M$343,B195))+IF(COUNTIF(课表!$N$187:$N$343,B195)&gt;=2,1,COUNTIF(课表!$N$187:$N$343,B195)))*2</f>
        <v>4</v>
      </c>
      <c r="J195" s="32">
        <f>(IF(COUNTIF(课表!$O$187:$O$343,B195)&gt;=2,1,COUNTIF(课表!$O$187:$O$343,B195))+IF(COUNTIF(课表!$P$187:$P$343,B195)&gt;=2,1,COUNTIF(课表!$P$187:$P$343,B195))+IF(COUNTIF(课表!$Q$187:$Q$343,B195)&gt;=2,1,COUNTIF(课表!$Q$187:$Q$343,B195))+IF(COUNTIF(课表!$R$187:$R$343,B195)&gt;=2,1,COUNTIF(课表!$R$187:$R$343,B195)))*2</f>
        <v>4</v>
      </c>
      <c r="K195" s="32">
        <f>(IF(COUNTIF(课表!$S$187:$S$343,B195)&gt;=2,1,COUNTIF(课表!$S$187:$S$343,B195))+IF(COUNTIF(课表!$T$187:$T$343,B195)&gt;=2,1,COUNTIF(课表!$T$187:$T$343,B195)))*2+(IF(COUNTIF(课表!$U$187:$U$343,B195)&gt;=2,1,COUNTIF(课表!$U$187:$U$343,B195))+IF(COUNTIF(课表!$V$187:$V$343,B195)&gt;=2,1,COUNTIF(课表!$V$187:$V$343,B195)))*2</f>
        <v>0</v>
      </c>
      <c r="L195" s="32">
        <f>(IF(COUNTIF(课表!$W$187:$W$343,B195)&gt;=2,1,COUNTIF(课表!$W$187:$W$343,B195))+IF(COUNTIF(课表!$X$187:$X$343,B195)&gt;=2,1,COUNTIF(课表!$X$187:$X$343,B195))+IF(COUNTIF(课表!$Y$187:$Y$343,B195)&gt;=2,1,COUNTIF(课表!$Y$187:$Y$343,B195))+IF(COUNTIF(课表!$Z$187:$Z$343,B195)&gt;=2,1,COUNTIF(课表!$Z$187:$Z$343,B195)))*2</f>
        <v>0</v>
      </c>
      <c r="M195" s="32">
        <f>(IF(COUNTIF(课表!$AA$187:$AA$343,B195)&gt;=2,1,COUNTIF(课表!$AA$187:$AA$343,B195))+IF(COUNTIF(课表!$AB$187:$AB$343,B195)&gt;=2,1,COUNTIF(课表!$AB$187:$AB$343,B195))+IF(COUNTIF(课表!$AC$187:$AC$343,B195)&gt;=2,1,COUNTIF(课表!$AC$187:$AC$343,B195))+IF(COUNTIF(课表!$AD$187:$AD$343,B195)&gt;=2,1,COUNTIF(课表!$AD$187:$AD$343,B195)))*2</f>
        <v>0</v>
      </c>
      <c r="N195" s="32">
        <f t="shared" ref="N195:N258" si="10">SUM(G195:M195)</f>
        <v>12</v>
      </c>
    </row>
    <row r="196" ht="20.1" hidden="1" customHeight="1" spans="1:14">
      <c r="A196" s="32" t="str">
        <f>VLOOKUP(B196,教师基础数据!$B$1:$H$502,7,FALSE)</f>
        <v>2020015</v>
      </c>
      <c r="B196" s="33" t="s">
        <v>1568</v>
      </c>
      <c r="C196" s="32" t="str">
        <f>VLOOKUP(B196,教师基础数据!$B$1:$G4740,3,FALSE)</f>
        <v>信艺系</v>
      </c>
      <c r="D196" s="32" t="str">
        <f>VLOOKUP(B196,教师基础数据!$B$1:$G892,4,FALSE)</f>
        <v>外聘</v>
      </c>
      <c r="E196" s="32" t="str">
        <f>VLOOKUP(B196,教师基础数据!$B$1:$G4925,5,FALSE)</f>
        <v>数媒教研室</v>
      </c>
      <c r="F196" s="32">
        <f t="shared" si="9"/>
        <v>4</v>
      </c>
      <c r="G196" s="32">
        <f>(IF(COUNTIF(课表!$C$187:$C$343,B196)&gt;=2,1,COUNTIF(课表!$C$187:$C$343,B196))+IF(COUNTIF(课表!$D$187:$D$343,B196)&gt;=2,1,COUNTIF(课表!D$187:$D$343,B196))+IF(COUNTIF(课表!$E$121:$E$343,B196)&gt;=2,1,COUNTIF(课表!$E$121:$E$343,B196))+IF(COUNTIF(课表!$F$187:$F$343,B196)&gt;=2,1,COUNTIF(课表!$F$187:$F$343,B196)))*2</f>
        <v>0</v>
      </c>
      <c r="H196" s="32">
        <f>(IF(COUNTIF(课表!$G$188:$G$343,B196)&gt;=2,1,COUNTIF(课表!$G$188:$G$343,B196))+IF(COUNTIF(课表!$H$188:$H$343,B196)&gt;=2,1,COUNTIF(课表!$H$188:$H$343,B196))+IF(COUNTIF(课表!$I$187:$I$343,B196)&gt;=2,1,COUNTIF(课表!$I$187:$I$343,B196))+IF(COUNTIF(课表!$J$187:$J$343,B196)&gt;=2,1,COUNTIF(课表!$J$187:$J$343,B196)))*2</f>
        <v>2</v>
      </c>
      <c r="I196" s="32">
        <f>(IF(COUNTIF(课表!$K$187:$K$343,B196)&gt;=2,1,COUNTIF(课表!$K$187:$K$343,B196))+IF(COUNTIF(课表!$L$187:$L$343,B196)&gt;=2,1,COUNTIF(课表!$L$187:$L$343,B196))+IF(COUNTIF(课表!$M$187:$M$343,B196)&gt;=2,1,COUNTIF(课表!$M$187:$M$343,B196))+IF(COUNTIF(课表!$N$187:$N$343,B196)&gt;=2,1,COUNTIF(课表!$N$187:$N$343,B196)))*2</f>
        <v>4</v>
      </c>
      <c r="J196" s="32">
        <f>(IF(COUNTIF(课表!$O$187:$O$343,B196)&gt;=2,1,COUNTIF(课表!$O$187:$O$343,B196))+IF(COUNTIF(课表!$P$187:$P$343,B196)&gt;=2,1,COUNTIF(课表!$P$187:$P$343,B196))+IF(COUNTIF(课表!$Q$187:$Q$343,B196)&gt;=2,1,COUNTIF(课表!$Q$187:$Q$343,B196))+IF(COUNTIF(课表!$R$187:$R$343,B196)&gt;=2,1,COUNTIF(课表!$R$187:$R$343,B196)))*2</f>
        <v>0</v>
      </c>
      <c r="K196" s="32">
        <f>(IF(COUNTIF(课表!$S$187:$S$343,B196)&gt;=2,1,COUNTIF(课表!$S$187:$S$343,B196))+IF(COUNTIF(课表!$T$187:$T$343,B196)&gt;=2,1,COUNTIF(课表!$T$187:$T$343,B196)))*2+(IF(COUNTIF(课表!$U$187:$U$343,B196)&gt;=2,1,COUNTIF(课表!$U$187:$U$343,B196))+IF(COUNTIF(课表!$V$187:$V$343,B196)&gt;=2,1,COUNTIF(课表!$V$187:$V$343,B196)))*2</f>
        <v>0</v>
      </c>
      <c r="L196" s="32">
        <f>(IF(COUNTIF(课表!$W$187:$W$343,B196)&gt;=2,1,COUNTIF(课表!$W$187:$W$343,B196))+IF(COUNTIF(课表!$X$187:$X$343,B196)&gt;=2,1,COUNTIF(课表!$X$187:$X$343,B196))+IF(COUNTIF(课表!$Y$187:$Y$343,B196)&gt;=2,1,COUNTIF(课表!$Y$187:$Y$343,B196))+IF(COUNTIF(课表!$Z$187:$Z$343,B196)&gt;=2,1,COUNTIF(课表!$Z$187:$Z$343,B196)))*2</f>
        <v>4</v>
      </c>
      <c r="M196" s="32">
        <f>(IF(COUNTIF(课表!$AA$187:$AA$343,B196)&gt;=2,1,COUNTIF(课表!$AA$187:$AA$343,B196))+IF(COUNTIF(课表!$AB$187:$AB$343,B196)&gt;=2,1,COUNTIF(课表!$AB$187:$AB$343,B196))+IF(COUNTIF(课表!$AC$187:$AC$343,B196)&gt;=2,1,COUNTIF(课表!$AC$187:$AC$343,B196))+IF(COUNTIF(课表!$AD$187:$AD$343,B196)&gt;=2,1,COUNTIF(课表!$AD$187:$AD$343,B196)))*2</f>
        <v>4</v>
      </c>
      <c r="N196" s="32">
        <f t="shared" si="10"/>
        <v>14</v>
      </c>
    </row>
    <row r="197" ht="20.1" hidden="1" customHeight="1" spans="1:14">
      <c r="A197" s="32" t="str">
        <f>VLOOKUP(B197,教师基础数据!$B$1:$H$502,7,FALSE)</f>
        <v>2016035</v>
      </c>
      <c r="B197" s="33" t="s">
        <v>1171</v>
      </c>
      <c r="C197" s="32" t="str">
        <f>VLOOKUP(B197,教师基础数据!$B$1:$G4741,3,FALSE)</f>
        <v>商贸系</v>
      </c>
      <c r="D197" s="32" t="str">
        <f>VLOOKUP(B197,教师基础数据!$B$1:$G893,4,FALSE)</f>
        <v>专职</v>
      </c>
      <c r="E197" s="32" t="str">
        <f>VLOOKUP(B197,教师基础数据!$B$1:$G4926,5,FALSE)</f>
        <v>会计教研室</v>
      </c>
      <c r="F197" s="32">
        <f t="shared" si="9"/>
        <v>3</v>
      </c>
      <c r="G197" s="32">
        <f>(IF(COUNTIF(课表!$C$187:$C$343,B197)&gt;=2,1,COUNTIF(课表!$C$187:$C$343,B197))+IF(COUNTIF(课表!$D$187:$D$343,B197)&gt;=2,1,COUNTIF(课表!D$187:$D$343,B197))+IF(COUNTIF(课表!$E$121:$E$343,B197)&gt;=2,1,COUNTIF(课表!$E$121:$E$343,B197))+IF(COUNTIF(课表!$F$187:$F$343,B197)&gt;=2,1,COUNTIF(课表!$F$187:$F$343,B197)))*2</f>
        <v>4</v>
      </c>
      <c r="H197" s="32">
        <f>(IF(COUNTIF(课表!$G$188:$G$343,B197)&gt;=2,1,COUNTIF(课表!$G$188:$G$343,B197))+IF(COUNTIF(课表!$H$188:$H$343,B197)&gt;=2,1,COUNTIF(课表!$H$188:$H$343,B197))+IF(COUNTIF(课表!$I$187:$I$343,B197)&gt;=2,1,COUNTIF(课表!$I$187:$I$343,B197))+IF(COUNTIF(课表!$J$187:$J$343,B197)&gt;=2,1,COUNTIF(课表!$J$187:$J$343,B197)))*2</f>
        <v>6</v>
      </c>
      <c r="I197" s="32">
        <f>(IF(COUNTIF(课表!$K$187:$K$343,B197)&gt;=2,1,COUNTIF(课表!$K$187:$K$343,B197))+IF(COUNTIF(课表!$L$187:$L$343,B197)&gt;=2,1,COUNTIF(课表!$L$187:$L$343,B197))+IF(COUNTIF(课表!$M$187:$M$343,B197)&gt;=2,1,COUNTIF(课表!$M$187:$M$343,B197))+IF(COUNTIF(课表!$N$187:$N$343,B197)&gt;=2,1,COUNTIF(课表!$N$187:$N$343,B197)))*2</f>
        <v>4</v>
      </c>
      <c r="J197" s="32">
        <f>(IF(COUNTIF(课表!$O$187:$O$343,B197)&gt;=2,1,COUNTIF(课表!$O$187:$O$343,B197))+IF(COUNTIF(课表!$P$187:$P$343,B197)&gt;=2,1,COUNTIF(课表!$P$187:$P$343,B197))+IF(COUNTIF(课表!$Q$187:$Q$343,B197)&gt;=2,1,COUNTIF(课表!$Q$187:$Q$343,B197))+IF(COUNTIF(课表!$R$187:$R$343,B197)&gt;=2,1,COUNTIF(课表!$R$187:$R$343,B197)))*2</f>
        <v>0</v>
      </c>
      <c r="K197" s="32">
        <f>(IF(COUNTIF(课表!$S$187:$S$343,B197)&gt;=2,1,COUNTIF(课表!$S$187:$S$343,B197))+IF(COUNTIF(课表!$T$187:$T$343,B197)&gt;=2,1,COUNTIF(课表!$T$187:$T$343,B197)))*2+(IF(COUNTIF(课表!$U$187:$U$343,B197)&gt;=2,1,COUNTIF(课表!$U$187:$U$343,B197))+IF(COUNTIF(课表!$V$187:$V$343,B197)&gt;=2,1,COUNTIF(课表!$V$187:$V$343,B197)))*2</f>
        <v>0</v>
      </c>
      <c r="L197" s="32">
        <f>(IF(COUNTIF(课表!$W$187:$W$343,B197)&gt;=2,1,COUNTIF(课表!$W$187:$W$343,B197))+IF(COUNTIF(课表!$X$187:$X$343,B197)&gt;=2,1,COUNTIF(课表!$X$187:$X$343,B197))+IF(COUNTIF(课表!$Y$187:$Y$343,B197)&gt;=2,1,COUNTIF(课表!$Y$187:$Y$343,B197))+IF(COUNTIF(课表!$Z$187:$Z$343,B197)&gt;=2,1,COUNTIF(课表!$Z$187:$Z$343,B197)))*2</f>
        <v>0</v>
      </c>
      <c r="M197" s="32">
        <f>(IF(COUNTIF(课表!$AA$187:$AA$343,B197)&gt;=2,1,COUNTIF(课表!$AA$187:$AA$343,B197))+IF(COUNTIF(课表!$AB$187:$AB$343,B197)&gt;=2,1,COUNTIF(课表!$AB$187:$AB$343,B197))+IF(COUNTIF(课表!$AC$187:$AC$343,B197)&gt;=2,1,COUNTIF(课表!$AC$187:$AC$343,B197))+IF(COUNTIF(课表!$AD$187:$AD$343,B197)&gt;=2,1,COUNTIF(课表!$AD$187:$AD$343,B197)))*2</f>
        <v>0</v>
      </c>
      <c r="N197" s="32">
        <f t="shared" si="10"/>
        <v>14</v>
      </c>
    </row>
    <row r="198" ht="20.1" hidden="1" customHeight="1" spans="1:14">
      <c r="A198" s="32" t="str">
        <f>VLOOKUP(B198,教师基础数据!$B$1:$H$502,7,FALSE)</f>
        <v>0000221</v>
      </c>
      <c r="B198" s="33" t="s">
        <v>1560</v>
      </c>
      <c r="C198" s="32" t="str">
        <f>VLOOKUP(B198,教师基础数据!$B$1:$G4742,3,FALSE)</f>
        <v>电子系</v>
      </c>
      <c r="D198" s="32" t="str">
        <f>VLOOKUP(B198,教师基础数据!$B$1:$G894,4,FALSE)</f>
        <v>专职</v>
      </c>
      <c r="E198" s="32" t="str">
        <f>VLOOKUP(B198,教师基础数据!$B$1:$G4927,5,FALSE)</f>
        <v>应用电子技术教研室</v>
      </c>
      <c r="F198" s="32">
        <f t="shared" si="9"/>
        <v>4</v>
      </c>
      <c r="G198" s="32">
        <f>(IF(COUNTIF(课表!$C$187:$C$343,B198)&gt;=2,1,COUNTIF(课表!$C$187:$C$343,B198))+IF(COUNTIF(课表!$D$187:$D$343,B198)&gt;=2,1,COUNTIF(课表!D$187:$D$343,B198))+IF(COUNTIF(课表!$E$121:$E$343,B198)&gt;=2,1,COUNTIF(课表!$E$121:$E$343,B198))+IF(COUNTIF(课表!$F$187:$F$343,B198)&gt;=2,1,COUNTIF(课表!$F$187:$F$343,B198)))*2</f>
        <v>4</v>
      </c>
      <c r="H198" s="32">
        <f>(IF(COUNTIF(课表!$G$188:$G$343,B198)&gt;=2,1,COUNTIF(课表!$G$188:$G$343,B198))+IF(COUNTIF(课表!$H$188:$H$343,B198)&gt;=2,1,COUNTIF(课表!$H$188:$H$343,B198))+IF(COUNTIF(课表!$I$187:$I$343,B198)&gt;=2,1,COUNTIF(课表!$I$187:$I$343,B198))+IF(COUNTIF(课表!$J$187:$J$343,B198)&gt;=2,1,COUNTIF(课表!$J$187:$J$343,B198)))*2</f>
        <v>0</v>
      </c>
      <c r="I198" s="32">
        <f>(IF(COUNTIF(课表!$K$187:$K$343,B198)&gt;=2,1,COUNTIF(课表!$K$187:$K$343,B198))+IF(COUNTIF(课表!$L$187:$L$343,B198)&gt;=2,1,COUNTIF(课表!$L$187:$L$343,B198))+IF(COUNTIF(课表!$M$187:$M$343,B198)&gt;=2,1,COUNTIF(课表!$M$187:$M$343,B198))+IF(COUNTIF(课表!$N$187:$N$343,B198)&gt;=2,1,COUNTIF(课表!$N$187:$N$343,B198)))*2</f>
        <v>4</v>
      </c>
      <c r="J198" s="32">
        <f>(IF(COUNTIF(课表!$O$187:$O$343,B198)&gt;=2,1,COUNTIF(课表!$O$187:$O$343,B198))+IF(COUNTIF(课表!$P$187:$P$343,B198)&gt;=2,1,COUNTIF(课表!$P$187:$P$343,B198))+IF(COUNTIF(课表!$Q$187:$Q$343,B198)&gt;=2,1,COUNTIF(课表!$Q$187:$Q$343,B198))+IF(COUNTIF(课表!$R$187:$R$343,B198)&gt;=2,1,COUNTIF(课表!$R$187:$R$343,B198)))*2</f>
        <v>4</v>
      </c>
      <c r="K198" s="32">
        <f>(IF(COUNTIF(课表!$S$187:$S$343,B198)&gt;=2,1,COUNTIF(课表!$S$187:$S$343,B198))+IF(COUNTIF(课表!$T$187:$T$343,B198)&gt;=2,1,COUNTIF(课表!$T$187:$T$343,B198)))*2+(IF(COUNTIF(课表!$U$187:$U$343,B198)&gt;=2,1,COUNTIF(课表!$U$187:$U$343,B198))+IF(COUNTIF(课表!$V$187:$V$343,B198)&gt;=2,1,COUNTIF(课表!$V$187:$V$343,B198)))*2</f>
        <v>2</v>
      </c>
      <c r="L198" s="32">
        <f>(IF(COUNTIF(课表!$W$187:$W$343,B198)&gt;=2,1,COUNTIF(课表!$W$187:$W$343,B198))+IF(COUNTIF(课表!$X$187:$X$343,B198)&gt;=2,1,COUNTIF(课表!$X$187:$X$343,B198))+IF(COUNTIF(课表!$Y$187:$Y$343,B198)&gt;=2,1,COUNTIF(课表!$Y$187:$Y$343,B198))+IF(COUNTIF(课表!$Z$187:$Z$343,B198)&gt;=2,1,COUNTIF(课表!$Z$187:$Z$343,B198)))*2</f>
        <v>0</v>
      </c>
      <c r="M198" s="32">
        <f>(IF(COUNTIF(课表!$AA$187:$AA$343,B198)&gt;=2,1,COUNTIF(课表!$AA$187:$AA$343,B198))+IF(COUNTIF(课表!$AB$187:$AB$343,B198)&gt;=2,1,COUNTIF(课表!$AB$187:$AB$343,B198))+IF(COUNTIF(课表!$AC$187:$AC$343,B198)&gt;=2,1,COUNTIF(课表!$AC$187:$AC$343,B198))+IF(COUNTIF(课表!$AD$187:$AD$343,B198)&gt;=2,1,COUNTIF(课表!$AD$187:$AD$343,B198)))*2</f>
        <v>0</v>
      </c>
      <c r="N198" s="32">
        <f t="shared" si="10"/>
        <v>14</v>
      </c>
    </row>
    <row r="199" ht="20.1" hidden="1" customHeight="1" spans="1:14">
      <c r="A199" s="32">
        <f>VLOOKUP(B199,教师基础数据!$B$1:$H$502,7,FALSE)</f>
        <v>2016021</v>
      </c>
      <c r="B199" s="33" t="s">
        <v>1549</v>
      </c>
      <c r="C199" s="32" t="str">
        <f>VLOOKUP(B199,教师基础数据!$B$1:$G4743,3,FALSE)</f>
        <v>商贸系</v>
      </c>
      <c r="D199" s="32" t="str">
        <f>VLOOKUP(B199,教师基础数据!$B$1:$G895,4,FALSE)</f>
        <v>兼职</v>
      </c>
      <c r="E199" s="32" t="str">
        <f>VLOOKUP(B199,教师基础数据!$B$1:$G4928,5,FALSE)</f>
        <v>商务教研室</v>
      </c>
      <c r="F199" s="32">
        <f t="shared" si="9"/>
        <v>2</v>
      </c>
      <c r="G199" s="32">
        <f>(IF(COUNTIF(课表!$C$187:$C$343,B199)&gt;=2,1,COUNTIF(课表!$C$187:$C$343,B199))+IF(COUNTIF(课表!$D$187:$D$343,B199)&gt;=2,1,COUNTIF(课表!D$187:$D$343,B199))+IF(COUNTIF(课表!$E$121:$E$343,B199)&gt;=2,1,COUNTIF(课表!$E$121:$E$343,B199))+IF(COUNTIF(课表!$F$187:$F$343,B199)&gt;=2,1,COUNTIF(课表!$F$187:$F$343,B199)))*2</f>
        <v>6</v>
      </c>
      <c r="H199" s="32">
        <f>(IF(COUNTIF(课表!$G$188:$G$343,B199)&gt;=2,1,COUNTIF(课表!$G$188:$G$343,B199))+IF(COUNTIF(课表!$H$188:$H$343,B199)&gt;=2,1,COUNTIF(课表!$H$188:$H$343,B199))+IF(COUNTIF(课表!$I$187:$I$343,B199)&gt;=2,1,COUNTIF(课表!$I$187:$I$343,B199))+IF(COUNTIF(课表!$J$187:$J$343,B199)&gt;=2,1,COUNTIF(课表!$J$187:$J$343,B199)))*2</f>
        <v>0</v>
      </c>
      <c r="I199" s="32">
        <f>(IF(COUNTIF(课表!$K$187:$K$343,B199)&gt;=2,1,COUNTIF(课表!$K$187:$K$343,B199))+IF(COUNTIF(课表!$L$187:$L$343,B199)&gt;=2,1,COUNTIF(课表!$L$187:$L$343,B199))+IF(COUNTIF(课表!$M$187:$M$343,B199)&gt;=2,1,COUNTIF(课表!$M$187:$M$343,B199))+IF(COUNTIF(课表!$N$187:$N$343,B199)&gt;=2,1,COUNTIF(课表!$N$187:$N$343,B199)))*2</f>
        <v>0</v>
      </c>
      <c r="J199" s="32">
        <f>(IF(COUNTIF(课表!$O$187:$O$343,B199)&gt;=2,1,COUNTIF(课表!$O$187:$O$343,B199))+IF(COUNTIF(课表!$P$187:$P$343,B199)&gt;=2,1,COUNTIF(课表!$P$187:$P$343,B199))+IF(COUNTIF(课表!$Q$187:$Q$343,B199)&gt;=2,1,COUNTIF(课表!$Q$187:$Q$343,B199))+IF(COUNTIF(课表!$R$187:$R$343,B199)&gt;=2,1,COUNTIF(课表!$R$187:$R$343,B199)))*2</f>
        <v>8</v>
      </c>
      <c r="K199" s="32">
        <f>(IF(COUNTIF(课表!$S$187:$S$343,B199)&gt;=2,1,COUNTIF(课表!$S$187:$S$343,B199))+IF(COUNTIF(课表!$T$187:$T$343,B199)&gt;=2,1,COUNTIF(课表!$T$187:$T$343,B199)))*2+(IF(COUNTIF(课表!$U$187:$U$343,B199)&gt;=2,1,COUNTIF(课表!$U$187:$U$343,B199))+IF(COUNTIF(课表!$V$187:$V$343,B199)&gt;=2,1,COUNTIF(课表!$V$187:$V$343,B199)))*2</f>
        <v>0</v>
      </c>
      <c r="L199" s="32">
        <f>(IF(COUNTIF(课表!$W$187:$W$343,B199)&gt;=2,1,COUNTIF(课表!$W$187:$W$343,B199))+IF(COUNTIF(课表!$X$187:$X$343,B199)&gt;=2,1,COUNTIF(课表!$X$187:$X$343,B199))+IF(COUNTIF(课表!$Y$187:$Y$343,B199)&gt;=2,1,COUNTIF(课表!$Y$187:$Y$343,B199))+IF(COUNTIF(课表!$Z$187:$Z$343,B199)&gt;=2,1,COUNTIF(课表!$Z$187:$Z$343,B199)))*2</f>
        <v>0</v>
      </c>
      <c r="M199" s="32">
        <f>(IF(COUNTIF(课表!$AA$187:$AA$343,B199)&gt;=2,1,COUNTIF(课表!$AA$187:$AA$343,B199))+IF(COUNTIF(课表!$AB$187:$AB$343,B199)&gt;=2,1,COUNTIF(课表!$AB$187:$AB$343,B199))+IF(COUNTIF(课表!$AC$187:$AC$343,B199)&gt;=2,1,COUNTIF(课表!$AC$187:$AC$343,B199))+IF(COUNTIF(课表!$AD$187:$AD$343,B199)&gt;=2,1,COUNTIF(课表!$AD$187:$AD$343,B199)))*2</f>
        <v>0</v>
      </c>
      <c r="N199" s="32">
        <f t="shared" si="10"/>
        <v>14</v>
      </c>
    </row>
    <row r="200" ht="20.1" hidden="1" customHeight="1" spans="1:14">
      <c r="A200" s="32" t="str">
        <f>VLOOKUP(B200,教师基础数据!$B$1:$H$502,7,FALSE)</f>
        <v>0000100</v>
      </c>
      <c r="B200" s="33" t="s">
        <v>1170</v>
      </c>
      <c r="C200" s="32" t="str">
        <f>VLOOKUP(B200,教师基础数据!$B$1:$G4744,3,FALSE)</f>
        <v>机械系</v>
      </c>
      <c r="D200" s="32" t="str">
        <f>VLOOKUP(B200,教师基础数据!$B$1:$G896,4,FALSE)</f>
        <v>专职</v>
      </c>
      <c r="E200" s="32" t="str">
        <f>VLOOKUP(B200,教师基础数据!$B$1:$G4929,5,FALSE)</f>
        <v>机械设计与制造教研室</v>
      </c>
      <c r="F200" s="32">
        <f t="shared" si="9"/>
        <v>3</v>
      </c>
      <c r="G200" s="32">
        <f>(IF(COUNTIF(课表!$C$187:$C$343,B200)&gt;=2,1,COUNTIF(课表!$C$187:$C$343,B200))+IF(COUNTIF(课表!$D$187:$D$343,B200)&gt;=2,1,COUNTIF(课表!D$187:$D$343,B200))+IF(COUNTIF(课表!$E$121:$E$343,B200)&gt;=2,1,COUNTIF(课表!$E$121:$E$343,B200))+IF(COUNTIF(课表!$F$187:$F$343,B200)&gt;=2,1,COUNTIF(课表!$F$187:$F$343,B200)))*2</f>
        <v>4</v>
      </c>
      <c r="H200" s="32">
        <f>(IF(COUNTIF(课表!$G$188:$G$343,B200)&gt;=2,1,COUNTIF(课表!$G$188:$G$343,B200))+IF(COUNTIF(课表!$H$188:$H$343,B200)&gt;=2,1,COUNTIF(课表!$H$188:$H$343,B200))+IF(COUNTIF(课表!$I$187:$I$343,B200)&gt;=2,1,COUNTIF(课表!$I$187:$I$343,B200))+IF(COUNTIF(课表!$J$187:$J$343,B200)&gt;=2,1,COUNTIF(课表!$J$187:$J$343,B200)))*2</f>
        <v>0</v>
      </c>
      <c r="I200" s="32">
        <f>(IF(COUNTIF(课表!$K$187:$K$343,B200)&gt;=2,1,COUNTIF(课表!$K$187:$K$343,B200))+IF(COUNTIF(课表!$L$187:$L$343,B200)&gt;=2,1,COUNTIF(课表!$L$187:$L$343,B200))+IF(COUNTIF(课表!$M$187:$M$343,B200)&gt;=2,1,COUNTIF(课表!$M$187:$M$343,B200))+IF(COUNTIF(课表!$N$187:$N$343,B200)&gt;=2,1,COUNTIF(课表!$N$187:$N$343,B200)))*2</f>
        <v>6</v>
      </c>
      <c r="J200" s="32">
        <f>(IF(COUNTIF(课表!$O$187:$O$343,B200)&gt;=2,1,COUNTIF(课表!$O$187:$O$343,B200))+IF(COUNTIF(课表!$P$187:$P$343,B200)&gt;=2,1,COUNTIF(课表!$P$187:$P$343,B200))+IF(COUNTIF(课表!$Q$187:$Q$343,B200)&gt;=2,1,COUNTIF(课表!$Q$187:$Q$343,B200))+IF(COUNTIF(课表!$R$187:$R$343,B200)&gt;=2,1,COUNTIF(课表!$R$187:$R$343,B200)))*2</f>
        <v>0</v>
      </c>
      <c r="K200" s="32">
        <f>(IF(COUNTIF(课表!$S$187:$S$343,B200)&gt;=2,1,COUNTIF(课表!$S$187:$S$343,B200))+IF(COUNTIF(课表!$T$187:$T$343,B200)&gt;=2,1,COUNTIF(课表!$T$187:$T$343,B200)))*2+(IF(COUNTIF(课表!$U$187:$U$343,B200)&gt;=2,1,COUNTIF(课表!$U$187:$U$343,B200))+IF(COUNTIF(课表!$V$187:$V$343,B200)&gt;=2,1,COUNTIF(课表!$V$187:$V$343,B200)))*2</f>
        <v>4</v>
      </c>
      <c r="L200" s="32">
        <f>(IF(COUNTIF(课表!$W$187:$W$343,B200)&gt;=2,1,COUNTIF(课表!$W$187:$W$343,B200))+IF(COUNTIF(课表!$X$187:$X$343,B200)&gt;=2,1,COUNTIF(课表!$X$187:$X$343,B200))+IF(COUNTIF(课表!$Y$187:$Y$343,B200)&gt;=2,1,COUNTIF(课表!$Y$187:$Y$343,B200))+IF(COUNTIF(课表!$Z$187:$Z$343,B200)&gt;=2,1,COUNTIF(课表!$Z$187:$Z$343,B200)))*2</f>
        <v>0</v>
      </c>
      <c r="M200" s="32">
        <f>(IF(COUNTIF(课表!$AA$187:$AA$343,B200)&gt;=2,1,COUNTIF(课表!$AA$187:$AA$343,B200))+IF(COUNTIF(课表!$AB$187:$AB$343,B200)&gt;=2,1,COUNTIF(课表!$AB$187:$AB$343,B200))+IF(COUNTIF(课表!$AC$187:$AC$343,B200)&gt;=2,1,COUNTIF(课表!$AC$187:$AC$343,B200))+IF(COUNTIF(课表!$AD$187:$AD$343,B200)&gt;=2,1,COUNTIF(课表!$AD$187:$AD$343,B200)))*2</f>
        <v>0</v>
      </c>
      <c r="N200" s="32">
        <f t="shared" si="10"/>
        <v>14</v>
      </c>
    </row>
    <row r="201" ht="20.1" hidden="1" customHeight="1" spans="1:14">
      <c r="A201" s="32" t="str">
        <f>VLOOKUP(B201,教师基础数据!$B$1:$H$502,7,FALSE)</f>
        <v>0000148</v>
      </c>
      <c r="B201" s="33" t="s">
        <v>1324</v>
      </c>
      <c r="C201" s="32" t="str">
        <f>VLOOKUP(B201,教师基础数据!$B$1:$G4745,3,FALSE)</f>
        <v>机械系</v>
      </c>
      <c r="D201" s="32" t="str">
        <f>VLOOKUP(B201,教师基础数据!$B$1:$G897,4,FALSE)</f>
        <v>专职</v>
      </c>
      <c r="E201" s="32" t="str">
        <f>VLOOKUP(B201,教师基础数据!$B$1:$G4930,5,FALSE)</f>
        <v>机械设计与制造教研室</v>
      </c>
      <c r="F201" s="32">
        <f t="shared" si="9"/>
        <v>4</v>
      </c>
      <c r="G201" s="32">
        <f>(IF(COUNTIF(课表!$C$187:$C$343,B201)&gt;=2,1,COUNTIF(课表!$C$187:$C$343,B201))+IF(COUNTIF(课表!$D$187:$D$343,B201)&gt;=2,1,COUNTIF(课表!D$187:$D$343,B201))+IF(COUNTIF(课表!$E$121:$E$343,B201)&gt;=2,1,COUNTIF(课表!$E$121:$E$343,B201))+IF(COUNTIF(课表!$F$187:$F$343,B201)&gt;=2,1,COUNTIF(课表!$F$187:$F$343,B201)))*2</f>
        <v>4</v>
      </c>
      <c r="H201" s="32">
        <f>(IF(COUNTIF(课表!$G$188:$G$343,B201)&gt;=2,1,COUNTIF(课表!$G$188:$G$343,B201))+IF(COUNTIF(课表!$H$188:$H$343,B201)&gt;=2,1,COUNTIF(课表!$H$188:$H$343,B201))+IF(COUNTIF(课表!$I$187:$I$343,B201)&gt;=2,1,COUNTIF(课表!$I$187:$I$343,B201))+IF(COUNTIF(课表!$J$187:$J$343,B201)&gt;=2,1,COUNTIF(课表!$J$187:$J$343,B201)))*2</f>
        <v>6</v>
      </c>
      <c r="I201" s="32">
        <f>(IF(COUNTIF(课表!$K$187:$K$343,B201)&gt;=2,1,COUNTIF(课表!$K$187:$K$343,B201))+IF(COUNTIF(课表!$L$187:$L$343,B201)&gt;=2,1,COUNTIF(课表!$L$187:$L$343,B201))+IF(COUNTIF(课表!$M$187:$M$343,B201)&gt;=2,1,COUNTIF(课表!$M$187:$M$343,B201))+IF(COUNTIF(课表!$N$187:$N$343,B201)&gt;=2,1,COUNTIF(课表!$N$187:$N$343,B201)))*2</f>
        <v>0</v>
      </c>
      <c r="J201" s="32">
        <f>(IF(COUNTIF(课表!$O$187:$O$343,B201)&gt;=2,1,COUNTIF(课表!$O$187:$O$343,B201))+IF(COUNTIF(课表!$P$187:$P$343,B201)&gt;=2,1,COUNTIF(课表!$P$187:$P$343,B201))+IF(COUNTIF(课表!$Q$187:$Q$343,B201)&gt;=2,1,COUNTIF(课表!$Q$187:$Q$343,B201))+IF(COUNTIF(课表!$R$187:$R$343,B201)&gt;=2,1,COUNTIF(课表!$R$187:$R$343,B201)))*2</f>
        <v>4</v>
      </c>
      <c r="K201" s="32">
        <f>(IF(COUNTIF(课表!$S$187:$S$343,B201)&gt;=2,1,COUNTIF(课表!$S$187:$S$343,B201))+IF(COUNTIF(课表!$T$187:$T$343,B201)&gt;=2,1,COUNTIF(课表!$T$187:$T$343,B201)))*2+(IF(COUNTIF(课表!$U$187:$U$343,B201)&gt;=2,1,COUNTIF(课表!$U$187:$U$343,B201))+IF(COUNTIF(课表!$V$187:$V$343,B201)&gt;=2,1,COUNTIF(课表!$V$187:$V$343,B201)))*2</f>
        <v>4</v>
      </c>
      <c r="L201" s="32">
        <f>(IF(COUNTIF(课表!$W$187:$W$343,B201)&gt;=2,1,COUNTIF(课表!$W$187:$W$343,B201))+IF(COUNTIF(课表!$X$187:$X$343,B201)&gt;=2,1,COUNTIF(课表!$X$187:$X$343,B201))+IF(COUNTIF(课表!$Y$187:$Y$343,B201)&gt;=2,1,COUNTIF(课表!$Y$187:$Y$343,B201))+IF(COUNTIF(课表!$Z$187:$Z$343,B201)&gt;=2,1,COUNTIF(课表!$Z$187:$Z$343,B201)))*2</f>
        <v>0</v>
      </c>
      <c r="M201" s="32">
        <f>(IF(COUNTIF(课表!$AA$187:$AA$343,B201)&gt;=2,1,COUNTIF(课表!$AA$187:$AA$343,B201))+IF(COUNTIF(课表!$AB$187:$AB$343,B201)&gt;=2,1,COUNTIF(课表!$AB$187:$AB$343,B201))+IF(COUNTIF(课表!$AC$187:$AC$343,B201)&gt;=2,1,COUNTIF(课表!$AC$187:$AC$343,B201))+IF(COUNTIF(课表!$AD$187:$AD$343,B201)&gt;=2,1,COUNTIF(课表!$AD$187:$AD$343,B201)))*2</f>
        <v>0</v>
      </c>
      <c r="N201" s="32">
        <f t="shared" si="10"/>
        <v>18</v>
      </c>
    </row>
    <row r="202" ht="20.1" hidden="1" customHeight="1" spans="1:14">
      <c r="A202" s="32" t="str">
        <f>VLOOKUP(B202,教师基础数据!$B$1:$H$502,7,FALSE)</f>
        <v>0000406</v>
      </c>
      <c r="B202" s="33" t="s">
        <v>1314</v>
      </c>
      <c r="C202" s="32" t="str">
        <f>VLOOKUP(B202,教师基础数据!$B$1:$G4746,3,FALSE)</f>
        <v>动科系</v>
      </c>
      <c r="D202" s="32" t="str">
        <f>VLOOKUP(B202,教师基础数据!$B$1:$G898,4,FALSE)</f>
        <v>专职</v>
      </c>
      <c r="E202" s="32" t="str">
        <f>VLOOKUP(B202,教师基础数据!$B$1:$G4931,5,FALSE)</f>
        <v>兽医教研室</v>
      </c>
      <c r="F202" s="32">
        <f t="shared" si="9"/>
        <v>4</v>
      </c>
      <c r="G202" s="32">
        <f>(IF(COUNTIF(课表!$C$187:$C$343,B202)&gt;=2,1,COUNTIF(课表!$C$187:$C$343,B202))+IF(COUNTIF(课表!$D$187:$D$343,B202)&gt;=2,1,COUNTIF(课表!D$187:$D$343,B202))+IF(COUNTIF(课表!$E$121:$E$343,B202)&gt;=2,1,COUNTIF(课表!$E$121:$E$343,B202))+IF(COUNTIF(课表!$F$187:$F$343,B202)&gt;=2,1,COUNTIF(课表!$F$187:$F$343,B202)))*2</f>
        <v>4</v>
      </c>
      <c r="H202" s="32">
        <f>(IF(COUNTIF(课表!$G$188:$G$343,B202)&gt;=2,1,COUNTIF(课表!$G$188:$G$343,B202))+IF(COUNTIF(课表!$H$188:$H$343,B202)&gt;=2,1,COUNTIF(课表!$H$188:$H$343,B202))+IF(COUNTIF(课表!$I$187:$I$343,B202)&gt;=2,1,COUNTIF(课表!$I$187:$I$343,B202))+IF(COUNTIF(课表!$J$187:$J$343,B202)&gt;=2,1,COUNTIF(课表!$J$187:$J$343,B202)))*2</f>
        <v>0</v>
      </c>
      <c r="I202" s="32">
        <f>(IF(COUNTIF(课表!$K$187:$K$343,B202)&gt;=2,1,COUNTIF(课表!$K$187:$K$343,B202))+IF(COUNTIF(课表!$L$187:$L$343,B202)&gt;=2,1,COUNTIF(课表!$L$187:$L$343,B202))+IF(COUNTIF(课表!$M$187:$M$343,B202)&gt;=2,1,COUNTIF(课表!$M$187:$M$343,B202))+IF(COUNTIF(课表!$N$187:$N$343,B202)&gt;=2,1,COUNTIF(课表!$N$187:$N$343,B202)))*2</f>
        <v>2</v>
      </c>
      <c r="J202" s="32">
        <f>(IF(COUNTIF(课表!$O$187:$O$343,B202)&gt;=2,1,COUNTIF(课表!$O$187:$O$343,B202))+IF(COUNTIF(课表!$P$187:$P$343,B202)&gt;=2,1,COUNTIF(课表!$P$187:$P$343,B202))+IF(COUNTIF(课表!$Q$187:$Q$343,B202)&gt;=2,1,COUNTIF(课表!$Q$187:$Q$343,B202))+IF(COUNTIF(课表!$R$187:$R$343,B202)&gt;=2,1,COUNTIF(课表!$R$187:$R$343,B202)))*2</f>
        <v>4</v>
      </c>
      <c r="K202" s="32">
        <f>(IF(COUNTIF(课表!$S$187:$S$343,B202)&gt;=2,1,COUNTIF(课表!$S$187:$S$343,B202))+IF(COUNTIF(课表!$T$187:$T$343,B202)&gt;=2,1,COUNTIF(课表!$T$187:$T$343,B202)))*2+(IF(COUNTIF(课表!$U$187:$U$343,B202)&gt;=2,1,COUNTIF(课表!$U$187:$U$343,B202))+IF(COUNTIF(课表!$V$187:$V$343,B202)&gt;=2,1,COUNTIF(课表!$V$187:$V$343,B202)))*2</f>
        <v>4</v>
      </c>
      <c r="L202" s="32">
        <f>(IF(COUNTIF(课表!$W$187:$W$343,B202)&gt;=2,1,COUNTIF(课表!$W$187:$W$343,B202))+IF(COUNTIF(课表!$X$187:$X$343,B202)&gt;=2,1,COUNTIF(课表!$X$187:$X$343,B202))+IF(COUNTIF(课表!$Y$187:$Y$343,B202)&gt;=2,1,COUNTIF(课表!$Y$187:$Y$343,B202))+IF(COUNTIF(课表!$Z$187:$Z$343,B202)&gt;=2,1,COUNTIF(课表!$Z$187:$Z$343,B202)))*2</f>
        <v>0</v>
      </c>
      <c r="M202" s="32">
        <f>(IF(COUNTIF(课表!$AA$187:$AA$343,B202)&gt;=2,1,COUNTIF(课表!$AA$187:$AA$343,B202))+IF(COUNTIF(课表!$AB$187:$AB$343,B202)&gt;=2,1,COUNTIF(课表!$AB$187:$AB$343,B202))+IF(COUNTIF(课表!$AC$187:$AC$343,B202)&gt;=2,1,COUNTIF(课表!$AC$187:$AC$343,B202))+IF(COUNTIF(课表!$AD$187:$AD$343,B202)&gt;=2,1,COUNTIF(课表!$AD$187:$AD$343,B202)))*2</f>
        <v>0</v>
      </c>
      <c r="N202" s="32">
        <f t="shared" si="10"/>
        <v>14</v>
      </c>
    </row>
    <row r="203" ht="20.1" hidden="1" customHeight="1" spans="1:14">
      <c r="A203" s="32" t="str">
        <f>VLOOKUP(B203,教师基础数据!$B$1:$H$502,7,FALSE)</f>
        <v>0000468</v>
      </c>
      <c r="B203" s="33" t="s">
        <v>1275</v>
      </c>
      <c r="C203" s="32" t="str">
        <f>VLOOKUP(B203,教师基础数据!$B$1:$G4747,3,FALSE)</f>
        <v>动科系</v>
      </c>
      <c r="D203" s="32" t="str">
        <f>VLOOKUP(B203,教师基础数据!$B$1:$G899,4,FALSE)</f>
        <v>专职</v>
      </c>
      <c r="E203" s="32" t="str">
        <f>VLOOKUP(B203,教师基础数据!$B$1:$G4932,5,FALSE)</f>
        <v>畜牧水产</v>
      </c>
      <c r="F203" s="32">
        <f t="shared" si="9"/>
        <v>4</v>
      </c>
      <c r="G203" s="32">
        <f>(IF(COUNTIF(课表!$C$187:$C$343,B203)&gt;=2,1,COUNTIF(课表!$C$187:$C$343,B203))+IF(COUNTIF(课表!$D$187:$D$343,B203)&gt;=2,1,COUNTIF(课表!D$187:$D$343,B203))+IF(COUNTIF(课表!$E$121:$E$343,B203)&gt;=2,1,COUNTIF(课表!$E$121:$E$343,B203))+IF(COUNTIF(课表!$F$187:$F$343,B203)&gt;=2,1,COUNTIF(课表!$F$187:$F$343,B203)))*2</f>
        <v>4</v>
      </c>
      <c r="H203" s="32">
        <f>(IF(COUNTIF(课表!$G$188:$G$343,B203)&gt;=2,1,COUNTIF(课表!$G$188:$G$343,B203))+IF(COUNTIF(课表!$H$188:$H$343,B203)&gt;=2,1,COUNTIF(课表!$H$188:$H$343,B203))+IF(COUNTIF(课表!$I$187:$I$343,B203)&gt;=2,1,COUNTIF(课表!$I$187:$I$343,B203))+IF(COUNTIF(课表!$J$187:$J$343,B203)&gt;=2,1,COUNTIF(课表!$J$187:$J$343,B203)))*2</f>
        <v>4</v>
      </c>
      <c r="I203" s="32">
        <f>(IF(COUNTIF(课表!$K$187:$K$343,B203)&gt;=2,1,COUNTIF(课表!$K$187:$K$343,B203))+IF(COUNTIF(课表!$L$187:$L$343,B203)&gt;=2,1,COUNTIF(课表!$L$187:$L$343,B203))+IF(COUNTIF(课表!$M$187:$M$343,B203)&gt;=2,1,COUNTIF(课表!$M$187:$M$343,B203))+IF(COUNTIF(课表!$N$187:$N$343,B203)&gt;=2,1,COUNTIF(课表!$N$187:$N$343,B203)))*2</f>
        <v>4</v>
      </c>
      <c r="J203" s="32">
        <f>(IF(COUNTIF(课表!$O$187:$O$343,B203)&gt;=2,1,COUNTIF(课表!$O$187:$O$343,B203))+IF(COUNTIF(课表!$P$187:$P$343,B203)&gt;=2,1,COUNTIF(课表!$P$187:$P$343,B203))+IF(COUNTIF(课表!$Q$187:$Q$343,B203)&gt;=2,1,COUNTIF(课表!$Q$187:$Q$343,B203))+IF(COUNTIF(课表!$R$187:$R$343,B203)&gt;=2,1,COUNTIF(课表!$R$187:$R$343,B203)))*2</f>
        <v>2</v>
      </c>
      <c r="K203" s="32">
        <f>(IF(COUNTIF(课表!$S$187:$S$343,B203)&gt;=2,1,COUNTIF(课表!$S$187:$S$343,B203))+IF(COUNTIF(课表!$T$187:$T$343,B203)&gt;=2,1,COUNTIF(课表!$T$187:$T$343,B203)))*2+(IF(COUNTIF(课表!$U$187:$U$343,B203)&gt;=2,1,COUNTIF(课表!$U$187:$U$343,B203))+IF(COUNTIF(课表!$V$187:$V$343,B203)&gt;=2,1,COUNTIF(课表!$V$187:$V$343,B203)))*2</f>
        <v>0</v>
      </c>
      <c r="L203" s="32">
        <f>(IF(COUNTIF(课表!$W$187:$W$343,B203)&gt;=2,1,COUNTIF(课表!$W$187:$W$343,B203))+IF(COUNTIF(课表!$X$187:$X$343,B203)&gt;=2,1,COUNTIF(课表!$X$187:$X$343,B203))+IF(COUNTIF(课表!$Y$187:$Y$343,B203)&gt;=2,1,COUNTIF(课表!$Y$187:$Y$343,B203))+IF(COUNTIF(课表!$Z$187:$Z$343,B203)&gt;=2,1,COUNTIF(课表!$Z$187:$Z$343,B203)))*2</f>
        <v>0</v>
      </c>
      <c r="M203" s="32">
        <f>(IF(COUNTIF(课表!$AA$187:$AA$343,B203)&gt;=2,1,COUNTIF(课表!$AA$187:$AA$343,B203))+IF(COUNTIF(课表!$AB$187:$AB$343,B203)&gt;=2,1,COUNTIF(课表!$AB$187:$AB$343,B203))+IF(COUNTIF(课表!$AC$187:$AC$343,B203)&gt;=2,1,COUNTIF(课表!$AC$187:$AC$343,B203))+IF(COUNTIF(课表!$AD$187:$AD$343,B203)&gt;=2,1,COUNTIF(课表!$AD$187:$AD$343,B203)))*2</f>
        <v>0</v>
      </c>
      <c r="N203" s="32">
        <f t="shared" si="10"/>
        <v>14</v>
      </c>
    </row>
    <row r="204" ht="20.1" hidden="1" customHeight="1" spans="1:14">
      <c r="A204" s="32" t="str">
        <f>VLOOKUP(B204,教师基础数据!$B$1:$H$502,7,FALSE)</f>
        <v>2021121</v>
      </c>
      <c r="B204" s="33" t="s">
        <v>1347</v>
      </c>
      <c r="C204" s="32" t="str">
        <f>VLOOKUP(B204,教师基础数据!$B$1:$G4748,3,FALSE)</f>
        <v>动科系</v>
      </c>
      <c r="D204" s="32" t="str">
        <f>VLOOKUP(B204,教师基础数据!$B$1:$G900,4,FALSE)</f>
        <v>专职</v>
      </c>
      <c r="E204" s="32" t="str">
        <f>VLOOKUP(B204,教师基础数据!$B$1:$G4933,5,FALSE)</f>
        <v>兽医教研室</v>
      </c>
      <c r="F204" s="32">
        <f t="shared" si="9"/>
        <v>3</v>
      </c>
      <c r="G204" s="32">
        <f>(IF(COUNTIF(课表!$C$187:$C$343,B204)&gt;=2,1,COUNTIF(课表!$C$187:$C$343,B204))+IF(COUNTIF(课表!$D$187:$D$343,B204)&gt;=2,1,COUNTIF(课表!D$187:$D$343,B204))+IF(COUNTIF(课表!$E$121:$E$343,B204)&gt;=2,1,COUNTIF(课表!$E$121:$E$343,B204))+IF(COUNTIF(课表!$F$187:$F$343,B204)&gt;=2,1,COUNTIF(课表!$F$187:$F$343,B204)))*2</f>
        <v>4</v>
      </c>
      <c r="H204" s="32">
        <f>(IF(COUNTIF(课表!$G$188:$G$343,B204)&gt;=2,1,COUNTIF(课表!$G$188:$G$343,B204))+IF(COUNTIF(课表!$H$188:$H$343,B204)&gt;=2,1,COUNTIF(课表!$H$188:$H$343,B204))+IF(COUNTIF(课表!$I$187:$I$343,B204)&gt;=2,1,COUNTIF(课表!$I$187:$I$343,B204))+IF(COUNTIF(课表!$J$187:$J$343,B204)&gt;=2,1,COUNTIF(课表!$J$187:$J$343,B204)))*2</f>
        <v>0</v>
      </c>
      <c r="I204" s="32">
        <f>(IF(COUNTIF(课表!$K$187:$K$343,B204)&gt;=2,1,COUNTIF(课表!$K$187:$K$343,B204))+IF(COUNTIF(课表!$L$187:$L$343,B204)&gt;=2,1,COUNTIF(课表!$L$187:$L$343,B204))+IF(COUNTIF(课表!$M$187:$M$343,B204)&gt;=2,1,COUNTIF(课表!$M$187:$M$343,B204))+IF(COUNTIF(课表!$N$187:$N$343,B204)&gt;=2,1,COUNTIF(课表!$N$187:$N$343,B204)))*2</f>
        <v>4</v>
      </c>
      <c r="J204" s="32">
        <f>(IF(COUNTIF(课表!$O$187:$O$343,B204)&gt;=2,1,COUNTIF(课表!$O$187:$O$343,B204))+IF(COUNTIF(课表!$P$187:$P$343,B204)&gt;=2,1,COUNTIF(课表!$P$187:$P$343,B204))+IF(COUNTIF(课表!$Q$187:$Q$343,B204)&gt;=2,1,COUNTIF(课表!$Q$187:$Q$343,B204))+IF(COUNTIF(课表!$R$187:$R$343,B204)&gt;=2,1,COUNTIF(课表!$R$187:$R$343,B204)))*2</f>
        <v>0</v>
      </c>
      <c r="K204" s="32">
        <f>(IF(COUNTIF(课表!$S$187:$S$343,B204)&gt;=2,1,COUNTIF(课表!$S$187:$S$343,B204))+IF(COUNTIF(课表!$T$187:$T$343,B204)&gt;=2,1,COUNTIF(课表!$T$187:$T$343,B204)))*2+(IF(COUNTIF(课表!$U$187:$U$343,B204)&gt;=2,1,COUNTIF(课表!$U$187:$U$343,B204))+IF(COUNTIF(课表!$V$187:$V$343,B204)&gt;=2,1,COUNTIF(课表!$V$187:$V$343,B204)))*2</f>
        <v>4</v>
      </c>
      <c r="L204" s="32">
        <f>(IF(COUNTIF(课表!$W$187:$W$343,B204)&gt;=2,1,COUNTIF(课表!$W$187:$W$343,B204))+IF(COUNTIF(课表!$X$187:$X$343,B204)&gt;=2,1,COUNTIF(课表!$X$187:$X$343,B204))+IF(COUNTIF(课表!$Y$187:$Y$343,B204)&gt;=2,1,COUNTIF(课表!$Y$187:$Y$343,B204))+IF(COUNTIF(课表!$Z$187:$Z$343,B204)&gt;=2,1,COUNTIF(课表!$Z$187:$Z$343,B204)))*2</f>
        <v>0</v>
      </c>
      <c r="M204" s="32">
        <f>(IF(COUNTIF(课表!$AA$187:$AA$343,B204)&gt;=2,1,COUNTIF(课表!$AA$187:$AA$343,B204))+IF(COUNTIF(课表!$AB$187:$AB$343,B204)&gt;=2,1,COUNTIF(课表!$AB$187:$AB$343,B204))+IF(COUNTIF(课表!$AC$187:$AC$343,B204)&gt;=2,1,COUNTIF(课表!$AC$187:$AC$343,B204))+IF(COUNTIF(课表!$AD$187:$AD$343,B204)&gt;=2,1,COUNTIF(课表!$AD$187:$AD$343,B204)))*2</f>
        <v>0</v>
      </c>
      <c r="N204" s="32">
        <f t="shared" si="10"/>
        <v>12</v>
      </c>
    </row>
    <row r="205" ht="20.1" hidden="1" customHeight="1" spans="1:14">
      <c r="A205" s="32">
        <f>VLOOKUP(B205,教师基础数据!$B$1:$H$502,7,FALSE)</f>
        <v>2018010</v>
      </c>
      <c r="B205" s="33" t="s">
        <v>1199</v>
      </c>
      <c r="C205" s="32" t="str">
        <f>VLOOKUP(B205,教师基础数据!$B$1:$G4749,3,FALSE)</f>
        <v>动科系</v>
      </c>
      <c r="D205" s="32" t="str">
        <f>VLOOKUP(B205,教师基础数据!$B$1:$G901,4,FALSE)</f>
        <v>专职</v>
      </c>
      <c r="E205" s="32" t="str">
        <f>VLOOKUP(B205,教师基础数据!$B$1:$G4934,5,FALSE)</f>
        <v>兽医教研室</v>
      </c>
      <c r="F205" s="32">
        <f t="shared" si="9"/>
        <v>3</v>
      </c>
      <c r="G205" s="32">
        <f>(IF(COUNTIF(课表!$C$187:$C$343,B205)&gt;=2,1,COUNTIF(课表!$C$187:$C$343,B205))+IF(COUNTIF(课表!$D$187:$D$343,B205)&gt;=2,1,COUNTIF(课表!D$187:$D$343,B205))+IF(COUNTIF(课表!$E$121:$E$343,B205)&gt;=2,1,COUNTIF(课表!$E$121:$E$343,B205))+IF(COUNTIF(课表!$F$187:$F$343,B205)&gt;=2,1,COUNTIF(课表!$F$187:$F$343,B205)))*2</f>
        <v>6</v>
      </c>
      <c r="H205" s="32">
        <f>(IF(COUNTIF(课表!$G$188:$G$343,B205)&gt;=2,1,COUNTIF(课表!$G$188:$G$343,B205))+IF(COUNTIF(课表!$H$188:$H$343,B205)&gt;=2,1,COUNTIF(课表!$H$188:$H$343,B205))+IF(COUNTIF(课表!$I$187:$I$343,B205)&gt;=2,1,COUNTIF(课表!$I$187:$I$343,B205))+IF(COUNTIF(课表!$J$187:$J$343,B205)&gt;=2,1,COUNTIF(课表!$J$187:$J$343,B205)))*2</f>
        <v>0</v>
      </c>
      <c r="I205" s="32">
        <f>(IF(COUNTIF(课表!$K$187:$K$343,B205)&gt;=2,1,COUNTIF(课表!$K$187:$K$343,B205))+IF(COUNTIF(课表!$L$187:$L$343,B205)&gt;=2,1,COUNTIF(课表!$L$187:$L$343,B205))+IF(COUNTIF(课表!$M$187:$M$343,B205)&gt;=2,1,COUNTIF(课表!$M$187:$M$343,B205))+IF(COUNTIF(课表!$N$187:$N$343,B205)&gt;=2,1,COUNTIF(课表!$N$187:$N$343,B205)))*2</f>
        <v>4</v>
      </c>
      <c r="J205" s="32">
        <f>(IF(COUNTIF(课表!$O$187:$O$343,B205)&gt;=2,1,COUNTIF(课表!$O$187:$O$343,B205))+IF(COUNTIF(课表!$P$187:$P$343,B205)&gt;=2,1,COUNTIF(课表!$P$187:$P$343,B205))+IF(COUNTIF(课表!$Q$187:$Q$343,B205)&gt;=2,1,COUNTIF(课表!$Q$187:$Q$343,B205))+IF(COUNTIF(课表!$R$187:$R$343,B205)&gt;=2,1,COUNTIF(课表!$R$187:$R$343,B205)))*2</f>
        <v>4</v>
      </c>
      <c r="K205" s="32">
        <f>(IF(COUNTIF(课表!$S$187:$S$343,B205)&gt;=2,1,COUNTIF(课表!$S$187:$S$343,B205))+IF(COUNTIF(课表!$T$187:$T$343,B205)&gt;=2,1,COUNTIF(课表!$T$187:$T$343,B205)))*2+(IF(COUNTIF(课表!$U$187:$U$343,B205)&gt;=2,1,COUNTIF(课表!$U$187:$U$343,B205))+IF(COUNTIF(课表!$V$187:$V$343,B205)&gt;=2,1,COUNTIF(课表!$V$187:$V$343,B205)))*2</f>
        <v>0</v>
      </c>
      <c r="L205" s="32">
        <f>(IF(COUNTIF(课表!$W$187:$W$343,B205)&gt;=2,1,COUNTIF(课表!$W$187:$W$343,B205))+IF(COUNTIF(课表!$X$187:$X$343,B205)&gt;=2,1,COUNTIF(课表!$X$187:$X$343,B205))+IF(COUNTIF(课表!$Y$187:$Y$343,B205)&gt;=2,1,COUNTIF(课表!$Y$187:$Y$343,B205))+IF(COUNTIF(课表!$Z$187:$Z$343,B205)&gt;=2,1,COUNTIF(课表!$Z$187:$Z$343,B205)))*2</f>
        <v>0</v>
      </c>
      <c r="M205" s="32">
        <f>(IF(COUNTIF(课表!$AA$187:$AA$343,B205)&gt;=2,1,COUNTIF(课表!$AA$187:$AA$343,B205))+IF(COUNTIF(课表!$AB$187:$AB$343,B205)&gt;=2,1,COUNTIF(课表!$AB$187:$AB$343,B205))+IF(COUNTIF(课表!$AC$187:$AC$343,B205)&gt;=2,1,COUNTIF(课表!$AC$187:$AC$343,B205))+IF(COUNTIF(课表!$AD$187:$AD$343,B205)&gt;=2,1,COUNTIF(课表!$AD$187:$AD$343,B205)))*2</f>
        <v>0</v>
      </c>
      <c r="N205" s="32">
        <f t="shared" si="10"/>
        <v>14</v>
      </c>
    </row>
    <row r="206" ht="20.1" hidden="1" customHeight="1" spans="1:14">
      <c r="A206" s="32" t="str">
        <f>VLOOKUP(B206,教师基础数据!$B$1:$H$502,7,FALSE)</f>
        <v>0000144</v>
      </c>
      <c r="B206" s="33" t="s">
        <v>1319</v>
      </c>
      <c r="C206" s="32" t="str">
        <f>VLOOKUP(B206,教师基础数据!$B$1:$G4750,3,FALSE)</f>
        <v>环生系</v>
      </c>
      <c r="D206" s="32" t="str">
        <f>VLOOKUP(B206,教师基础数据!$B$1:$G902,4,FALSE)</f>
        <v>专职</v>
      </c>
      <c r="E206" s="32" t="str">
        <f>VLOOKUP(B206,教师基础数据!$B$1:$G4935,5,FALSE)</f>
        <v>种植教研室</v>
      </c>
      <c r="F206" s="32">
        <f t="shared" si="9"/>
        <v>3</v>
      </c>
      <c r="G206" s="32">
        <f>(IF(COUNTIF(课表!$C$187:$C$343,B206)&gt;=2,1,COUNTIF(课表!$C$187:$C$343,B206))+IF(COUNTIF(课表!$D$187:$D$343,B206)&gt;=2,1,COUNTIF(课表!D$187:$D$343,B206))+IF(COUNTIF(课表!$E$121:$E$343,B206)&gt;=2,1,COUNTIF(课表!$E$121:$E$343,B206))+IF(COUNTIF(课表!$F$187:$F$343,B206)&gt;=2,1,COUNTIF(课表!$F$187:$F$343,B206)))*2</f>
        <v>4</v>
      </c>
      <c r="H206" s="32">
        <f>(IF(COUNTIF(课表!$G$188:$G$343,B206)&gt;=2,1,COUNTIF(课表!$G$188:$G$343,B206))+IF(COUNTIF(课表!$H$188:$H$343,B206)&gt;=2,1,COUNTIF(课表!$H$188:$H$343,B206))+IF(COUNTIF(课表!$I$187:$I$343,B206)&gt;=2,1,COUNTIF(课表!$I$187:$I$343,B206))+IF(COUNTIF(课表!$J$187:$J$343,B206)&gt;=2,1,COUNTIF(课表!$J$187:$J$343,B206)))*2</f>
        <v>0</v>
      </c>
      <c r="I206" s="32">
        <f>(IF(COUNTIF(课表!$K$187:$K$343,B206)&gt;=2,1,COUNTIF(课表!$K$187:$K$343,B206))+IF(COUNTIF(课表!$L$187:$L$343,B206)&gt;=2,1,COUNTIF(课表!$L$187:$L$343,B206))+IF(COUNTIF(课表!$M$187:$M$343,B206)&gt;=2,1,COUNTIF(课表!$M$187:$M$343,B206))+IF(COUNTIF(课表!$N$187:$N$343,B206)&gt;=2,1,COUNTIF(课表!$N$187:$N$343,B206)))*2</f>
        <v>6</v>
      </c>
      <c r="J206" s="32">
        <f>(IF(COUNTIF(课表!$O$187:$O$343,B206)&gt;=2,1,COUNTIF(课表!$O$187:$O$343,B206))+IF(COUNTIF(课表!$P$187:$P$343,B206)&gt;=2,1,COUNTIF(课表!$P$187:$P$343,B206))+IF(COUNTIF(课表!$Q$187:$Q$343,B206)&gt;=2,1,COUNTIF(课表!$Q$187:$Q$343,B206))+IF(COUNTIF(课表!$R$187:$R$343,B206)&gt;=2,1,COUNTIF(课表!$R$187:$R$343,B206)))*2</f>
        <v>0</v>
      </c>
      <c r="K206" s="32">
        <f>(IF(COUNTIF(课表!$S$187:$S$343,B206)&gt;=2,1,COUNTIF(课表!$S$187:$S$343,B206))+IF(COUNTIF(课表!$T$187:$T$343,B206)&gt;=2,1,COUNTIF(课表!$T$187:$T$343,B206)))*2+(IF(COUNTIF(课表!$U$187:$U$343,B206)&gt;=2,1,COUNTIF(课表!$U$187:$U$343,B206))+IF(COUNTIF(课表!$V$187:$V$343,B206)&gt;=2,1,COUNTIF(课表!$V$187:$V$343,B206)))*2</f>
        <v>4</v>
      </c>
      <c r="L206" s="32">
        <f>(IF(COUNTIF(课表!$W$187:$W$343,B206)&gt;=2,1,COUNTIF(课表!$W$187:$W$343,B206))+IF(COUNTIF(课表!$X$187:$X$343,B206)&gt;=2,1,COUNTIF(课表!$X$187:$X$343,B206))+IF(COUNTIF(课表!$Y$187:$Y$343,B206)&gt;=2,1,COUNTIF(课表!$Y$187:$Y$343,B206))+IF(COUNTIF(课表!$Z$187:$Z$343,B206)&gt;=2,1,COUNTIF(课表!$Z$187:$Z$343,B206)))*2</f>
        <v>0</v>
      </c>
      <c r="M206" s="32">
        <f>(IF(COUNTIF(课表!$AA$187:$AA$343,B206)&gt;=2,1,COUNTIF(课表!$AA$187:$AA$343,B206))+IF(COUNTIF(课表!$AB$187:$AB$343,B206)&gt;=2,1,COUNTIF(课表!$AB$187:$AB$343,B206))+IF(COUNTIF(课表!$AC$187:$AC$343,B206)&gt;=2,1,COUNTIF(课表!$AC$187:$AC$343,B206))+IF(COUNTIF(课表!$AD$187:$AD$343,B206)&gt;=2,1,COUNTIF(课表!$AD$187:$AD$343,B206)))*2</f>
        <v>0</v>
      </c>
      <c r="N206" s="32">
        <f t="shared" si="10"/>
        <v>14</v>
      </c>
    </row>
    <row r="207" ht="20.1" hidden="1" customHeight="1" spans="1:14">
      <c r="A207" s="32" t="str">
        <f>VLOOKUP(B207,教师基础数据!$B$1:$H$502,7,FALSE)</f>
        <v>0000348</v>
      </c>
      <c r="B207" s="33" t="s">
        <v>1364</v>
      </c>
      <c r="C207" s="32" t="str">
        <f>VLOOKUP(B207,教师基础数据!$B$1:$G4751,3,FALSE)</f>
        <v>人文系</v>
      </c>
      <c r="D207" s="32" t="str">
        <f>VLOOKUP(B207,教师基础数据!$B$1:$G903,4,FALSE)</f>
        <v>专职</v>
      </c>
      <c r="E207" s="32" t="str">
        <f>VLOOKUP(B207,教师基础数据!$B$1:$G4936,5,FALSE)</f>
        <v>人文教研室</v>
      </c>
      <c r="F207" s="32">
        <f t="shared" si="9"/>
        <v>3</v>
      </c>
      <c r="G207" s="32">
        <f>(IF(COUNTIF(课表!$C$187:$C$343,B207)&gt;=2,1,COUNTIF(课表!$C$187:$C$343,B207))+IF(COUNTIF(课表!$D$187:$D$343,B207)&gt;=2,1,COUNTIF(课表!D$187:$D$343,B207))+IF(COUNTIF(课表!$E$121:$E$343,B207)&gt;=2,1,COUNTIF(课表!$E$121:$E$343,B207))+IF(COUNTIF(课表!$F$187:$F$343,B207)&gt;=2,1,COUNTIF(课表!$F$187:$F$343,B207)))*2</f>
        <v>0</v>
      </c>
      <c r="H207" s="32">
        <f>(IF(COUNTIF(课表!$G$188:$G$343,B207)&gt;=2,1,COUNTIF(课表!$G$188:$G$343,B207))+IF(COUNTIF(课表!$H$188:$H$343,B207)&gt;=2,1,COUNTIF(课表!$H$188:$H$343,B207))+IF(COUNTIF(课表!$I$187:$I$343,B207)&gt;=2,1,COUNTIF(课表!$I$187:$I$343,B207))+IF(COUNTIF(课表!$J$187:$J$343,B207)&gt;=2,1,COUNTIF(课表!$J$187:$J$343,B207)))*2</f>
        <v>6</v>
      </c>
      <c r="I207" s="32">
        <f>(IF(COUNTIF(课表!$K$187:$K$343,B207)&gt;=2,1,COUNTIF(课表!$K$187:$K$343,B207))+IF(COUNTIF(课表!$L$187:$L$343,B207)&gt;=2,1,COUNTIF(课表!$L$187:$L$343,B207))+IF(COUNTIF(课表!$M$187:$M$343,B207)&gt;=2,1,COUNTIF(课表!$M$187:$M$343,B207))+IF(COUNTIF(课表!$N$187:$N$343,B207)&gt;=2,1,COUNTIF(课表!$N$187:$N$343,B207)))*2</f>
        <v>2</v>
      </c>
      <c r="J207" s="32">
        <f>(IF(COUNTIF(课表!$O$187:$O$343,B207)&gt;=2,1,COUNTIF(课表!$O$187:$O$343,B207))+IF(COUNTIF(课表!$P$187:$P$343,B207)&gt;=2,1,COUNTIF(课表!$P$187:$P$343,B207))+IF(COUNTIF(课表!$Q$187:$Q$343,B207)&gt;=2,1,COUNTIF(课表!$Q$187:$Q$343,B207))+IF(COUNTIF(课表!$R$187:$R$343,B207)&gt;=2,1,COUNTIF(课表!$R$187:$R$343,B207)))*2</f>
        <v>6</v>
      </c>
      <c r="K207" s="32">
        <f>(IF(COUNTIF(课表!$S$187:$S$343,B207)&gt;=2,1,COUNTIF(课表!$S$187:$S$343,B207))+IF(COUNTIF(课表!$T$187:$T$343,B207)&gt;=2,1,COUNTIF(课表!$T$187:$T$343,B207)))*2+(IF(COUNTIF(课表!$U$187:$U$343,B207)&gt;=2,1,COUNTIF(课表!$U$187:$U$343,B207))+IF(COUNTIF(课表!$V$187:$V$343,B207)&gt;=2,1,COUNTIF(课表!$V$187:$V$343,B207)))*2</f>
        <v>0</v>
      </c>
      <c r="L207" s="32">
        <f>(IF(COUNTIF(课表!$W$187:$W$343,B207)&gt;=2,1,COUNTIF(课表!$W$187:$W$343,B207))+IF(COUNTIF(课表!$X$187:$X$343,B207)&gt;=2,1,COUNTIF(课表!$X$187:$X$343,B207))+IF(COUNTIF(课表!$Y$187:$Y$343,B207)&gt;=2,1,COUNTIF(课表!$Y$187:$Y$343,B207))+IF(COUNTIF(课表!$Z$187:$Z$343,B207)&gt;=2,1,COUNTIF(课表!$Z$187:$Z$343,B207)))*2</f>
        <v>0</v>
      </c>
      <c r="M207" s="32">
        <f>(IF(COUNTIF(课表!$AA$187:$AA$343,B207)&gt;=2,1,COUNTIF(课表!$AA$187:$AA$343,B207))+IF(COUNTIF(课表!$AB$187:$AB$343,B207)&gt;=2,1,COUNTIF(课表!$AB$187:$AB$343,B207))+IF(COUNTIF(课表!$AC$187:$AC$343,B207)&gt;=2,1,COUNTIF(课表!$AC$187:$AC$343,B207))+IF(COUNTIF(课表!$AD$187:$AD$343,B207)&gt;=2,1,COUNTIF(课表!$AD$187:$AD$343,B207)))*2</f>
        <v>0</v>
      </c>
      <c r="N207" s="32">
        <f t="shared" si="10"/>
        <v>14</v>
      </c>
    </row>
    <row r="208" ht="20.1" hidden="1" customHeight="1" spans="1:14">
      <c r="A208" s="32">
        <f>VLOOKUP(B208,教师基础数据!$B$1:$H$502,7,FALSE)</f>
        <v>2015028</v>
      </c>
      <c r="B208" s="33" t="s">
        <v>1206</v>
      </c>
      <c r="C208" s="32" t="str">
        <f>VLOOKUP(B208,教师基础数据!$B$1:$G4752,3,FALSE)</f>
        <v>人文系</v>
      </c>
      <c r="D208" s="32" t="str">
        <f>VLOOKUP(B208,教师基础数据!$B$1:$G904,4,FALSE)</f>
        <v>外聘</v>
      </c>
      <c r="E208" s="32" t="str">
        <f>VLOOKUP(B208,教师基础数据!$B$1:$G4937,5,FALSE)</f>
        <v>英语教研室</v>
      </c>
      <c r="F208" s="32">
        <f t="shared" si="9"/>
        <v>3</v>
      </c>
      <c r="G208" s="32">
        <f>(IF(COUNTIF(课表!$C$187:$C$343,B208)&gt;=2,1,COUNTIF(课表!$C$187:$C$343,B208))+IF(COUNTIF(课表!$D$187:$D$343,B208)&gt;=2,1,COUNTIF(课表!D$187:$D$343,B208))+IF(COUNTIF(课表!$E$121:$E$343,B208)&gt;=2,1,COUNTIF(课表!$E$121:$E$343,B208))+IF(COUNTIF(课表!$F$187:$F$343,B208)&gt;=2,1,COUNTIF(课表!$F$187:$F$343,B208)))*2</f>
        <v>6</v>
      </c>
      <c r="H208" s="32">
        <f>(IF(COUNTIF(课表!$G$188:$G$343,B208)&gt;=2,1,COUNTIF(课表!$G$188:$G$343,B208))+IF(COUNTIF(课表!$H$188:$H$343,B208)&gt;=2,1,COUNTIF(课表!$H$188:$H$343,B208))+IF(COUNTIF(课表!$I$187:$I$343,B208)&gt;=2,1,COUNTIF(课表!$I$187:$I$343,B208))+IF(COUNTIF(课表!$J$187:$J$343,B208)&gt;=2,1,COUNTIF(课表!$J$187:$J$343,B208)))*2</f>
        <v>0</v>
      </c>
      <c r="I208" s="32">
        <f>(IF(COUNTIF(课表!$K$187:$K$343,B208)&gt;=2,1,COUNTIF(课表!$K$187:$K$343,B208))+IF(COUNTIF(课表!$L$187:$L$343,B208)&gt;=2,1,COUNTIF(课表!$L$187:$L$343,B208))+IF(COUNTIF(课表!$M$187:$M$343,B208)&gt;=2,1,COUNTIF(课表!$M$187:$M$343,B208))+IF(COUNTIF(课表!$N$187:$N$343,B208)&gt;=2,1,COUNTIF(课表!$N$187:$N$343,B208)))*2</f>
        <v>4</v>
      </c>
      <c r="J208" s="32">
        <f>(IF(COUNTIF(课表!$O$187:$O$343,B208)&gt;=2,1,COUNTIF(课表!$O$187:$O$343,B208))+IF(COUNTIF(课表!$P$187:$P$343,B208)&gt;=2,1,COUNTIF(课表!$P$187:$P$343,B208))+IF(COUNTIF(课表!$Q$187:$Q$343,B208)&gt;=2,1,COUNTIF(课表!$Q$187:$Q$343,B208))+IF(COUNTIF(课表!$R$187:$R$343,B208)&gt;=2,1,COUNTIF(课表!$R$187:$R$343,B208)))*2</f>
        <v>0</v>
      </c>
      <c r="K208" s="32">
        <f>(IF(COUNTIF(课表!$S$187:$S$343,B208)&gt;=2,1,COUNTIF(课表!$S$187:$S$343,B208))+IF(COUNTIF(课表!$T$187:$T$343,B208)&gt;=2,1,COUNTIF(课表!$T$187:$T$343,B208)))*2+(IF(COUNTIF(课表!$U$187:$U$343,B208)&gt;=2,1,COUNTIF(课表!$U$187:$U$343,B208))+IF(COUNTIF(课表!$V$187:$V$343,B208)&gt;=2,1,COUNTIF(课表!$V$187:$V$343,B208)))*2</f>
        <v>4</v>
      </c>
      <c r="L208" s="32">
        <f>(IF(COUNTIF(课表!$W$187:$W$343,B208)&gt;=2,1,COUNTIF(课表!$W$187:$W$343,B208))+IF(COUNTIF(课表!$X$187:$X$343,B208)&gt;=2,1,COUNTIF(课表!$X$187:$X$343,B208))+IF(COUNTIF(课表!$Y$187:$Y$343,B208)&gt;=2,1,COUNTIF(课表!$Y$187:$Y$343,B208))+IF(COUNTIF(课表!$Z$187:$Z$343,B208)&gt;=2,1,COUNTIF(课表!$Z$187:$Z$343,B208)))*2</f>
        <v>0</v>
      </c>
      <c r="M208" s="32">
        <f>(IF(COUNTIF(课表!$AA$187:$AA$343,B208)&gt;=2,1,COUNTIF(课表!$AA$187:$AA$343,B208))+IF(COUNTIF(课表!$AB$187:$AB$343,B208)&gt;=2,1,COUNTIF(课表!$AB$187:$AB$343,B208))+IF(COUNTIF(课表!$AC$187:$AC$343,B208)&gt;=2,1,COUNTIF(课表!$AC$187:$AC$343,B208))+IF(COUNTIF(课表!$AD$187:$AD$343,B208)&gt;=2,1,COUNTIF(课表!$AD$187:$AD$343,B208)))*2</f>
        <v>0</v>
      </c>
      <c r="N208" s="32">
        <f t="shared" si="10"/>
        <v>14</v>
      </c>
    </row>
    <row r="209" ht="20.1" hidden="1" customHeight="1" spans="1:14">
      <c r="A209" s="32" t="str">
        <f>VLOOKUP(B209,教师基础数据!$B$1:$H$502,7,FALSE)</f>
        <v>0000176</v>
      </c>
      <c r="B209" s="33" t="s">
        <v>1172</v>
      </c>
      <c r="C209" s="32" t="str">
        <f>VLOOKUP(B209,教师基础数据!$B$1:$G4753,3,FALSE)</f>
        <v>思政部</v>
      </c>
      <c r="D209" s="32" t="str">
        <f>VLOOKUP(B209,教师基础数据!$B$1:$G905,4,FALSE)</f>
        <v>专职</v>
      </c>
      <c r="E209" s="32" t="str">
        <f>VLOOKUP(B209,教师基础数据!$B$1:$G4938,5,FALSE)</f>
        <v>大学生思想政治理论课教研室</v>
      </c>
      <c r="F209" s="32">
        <f t="shared" si="9"/>
        <v>2</v>
      </c>
      <c r="G209" s="32">
        <f>(IF(COUNTIF(课表!$C$187:$C$343,B209)&gt;=2,1,COUNTIF(课表!$C$187:$C$343,B209))+IF(COUNTIF(课表!$D$187:$D$343,B209)&gt;=2,1,COUNTIF(课表!D$187:$D$343,B209))+IF(COUNTIF(课表!$E$121:$E$343,B209)&gt;=2,1,COUNTIF(课表!$E$121:$E$343,B209))+IF(COUNTIF(课表!$F$187:$F$343,B209)&gt;=2,1,COUNTIF(课表!$F$187:$F$343,B209)))*2</f>
        <v>0</v>
      </c>
      <c r="H209" s="32">
        <f>(IF(COUNTIF(课表!$G$188:$G$343,B209)&gt;=2,1,COUNTIF(课表!$G$188:$G$343,B209))+IF(COUNTIF(课表!$H$188:$H$343,B209)&gt;=2,1,COUNTIF(课表!$H$188:$H$343,B209))+IF(COUNTIF(课表!$I$187:$I$343,B209)&gt;=2,1,COUNTIF(课表!$I$187:$I$343,B209))+IF(COUNTIF(课表!$J$187:$J$343,B209)&gt;=2,1,COUNTIF(课表!$J$187:$J$343,B209)))*2</f>
        <v>0</v>
      </c>
      <c r="I209" s="32">
        <f>(IF(COUNTIF(课表!$K$187:$K$343,B209)&gt;=2,1,COUNTIF(课表!$K$187:$K$343,B209))+IF(COUNTIF(课表!$L$187:$L$343,B209)&gt;=2,1,COUNTIF(课表!$L$187:$L$343,B209))+IF(COUNTIF(课表!$M$187:$M$343,B209)&gt;=2,1,COUNTIF(课表!$M$187:$M$343,B209))+IF(COUNTIF(课表!$N$187:$N$343,B209)&gt;=2,1,COUNTIF(课表!$N$187:$N$343,B209)))*2</f>
        <v>8</v>
      </c>
      <c r="J209" s="32">
        <f>(IF(COUNTIF(课表!$O$187:$O$343,B209)&gt;=2,1,COUNTIF(课表!$O$187:$O$343,B209))+IF(COUNTIF(课表!$P$187:$P$343,B209)&gt;=2,1,COUNTIF(课表!$P$187:$P$343,B209))+IF(COUNTIF(课表!$Q$187:$Q$343,B209)&gt;=2,1,COUNTIF(课表!$Q$187:$Q$343,B209))+IF(COUNTIF(课表!$R$187:$R$343,B209)&gt;=2,1,COUNTIF(课表!$R$187:$R$343,B209)))*2</f>
        <v>8</v>
      </c>
      <c r="K209" s="32">
        <f>(IF(COUNTIF(课表!$S$187:$S$343,B209)&gt;=2,1,COUNTIF(课表!$S$187:$S$343,B209))+IF(COUNTIF(课表!$T$187:$T$343,B209)&gt;=2,1,COUNTIF(课表!$T$187:$T$343,B209)))*2+(IF(COUNTIF(课表!$U$187:$U$343,B209)&gt;=2,1,COUNTIF(课表!$U$187:$U$343,B209))+IF(COUNTIF(课表!$V$187:$V$343,B209)&gt;=2,1,COUNTIF(课表!$V$187:$V$343,B209)))*2</f>
        <v>0</v>
      </c>
      <c r="L209" s="32">
        <f>(IF(COUNTIF(课表!$W$187:$W$343,B209)&gt;=2,1,COUNTIF(课表!$W$187:$W$343,B209))+IF(COUNTIF(课表!$X$187:$X$343,B209)&gt;=2,1,COUNTIF(课表!$X$187:$X$343,B209))+IF(COUNTIF(课表!$Y$187:$Y$343,B209)&gt;=2,1,COUNTIF(课表!$Y$187:$Y$343,B209))+IF(COUNTIF(课表!$Z$187:$Z$343,B209)&gt;=2,1,COUNTIF(课表!$Z$187:$Z$343,B209)))*2</f>
        <v>0</v>
      </c>
      <c r="M209" s="32">
        <f>(IF(COUNTIF(课表!$AA$187:$AA$343,B209)&gt;=2,1,COUNTIF(课表!$AA$187:$AA$343,B209))+IF(COUNTIF(课表!$AB$187:$AB$343,B209)&gt;=2,1,COUNTIF(课表!$AB$187:$AB$343,B209))+IF(COUNTIF(课表!$AC$187:$AC$343,B209)&gt;=2,1,COUNTIF(课表!$AC$187:$AC$343,B209))+IF(COUNTIF(课表!$AD$187:$AD$343,B209)&gt;=2,1,COUNTIF(课表!$AD$187:$AD$343,B209)))*2</f>
        <v>0</v>
      </c>
      <c r="N209" s="32">
        <f t="shared" si="10"/>
        <v>16</v>
      </c>
    </row>
    <row r="210" ht="20.1" hidden="1" customHeight="1" spans="1:14">
      <c r="A210" s="32" t="str">
        <f>VLOOKUP(B210,教师基础数据!$B$1:$H$502,7,FALSE)</f>
        <v>2017035</v>
      </c>
      <c r="B210" s="33" t="s">
        <v>1173</v>
      </c>
      <c r="C210" s="32" t="str">
        <f>VLOOKUP(B210,教师基础数据!$B$1:$G4754,3,FALSE)</f>
        <v>人文系</v>
      </c>
      <c r="D210" s="32" t="str">
        <f>VLOOKUP(B210,教师基础数据!$B$1:$G906,4,FALSE)</f>
        <v>兼职</v>
      </c>
      <c r="E210" s="32" t="str">
        <f>VLOOKUP(B210,教师基础数据!$B$1:$G4939,5,FALSE)</f>
        <v>人文教研室</v>
      </c>
      <c r="F210" s="32">
        <f t="shared" si="9"/>
        <v>3</v>
      </c>
      <c r="G210" s="32">
        <f>(IF(COUNTIF(课表!$C$187:$C$343,B210)&gt;=2,1,COUNTIF(课表!$C$187:$C$343,B210))+IF(COUNTIF(课表!$D$187:$D$343,B210)&gt;=2,1,COUNTIF(课表!D$187:$D$343,B210))+IF(COUNTIF(课表!$E$121:$E$343,B210)&gt;=2,1,COUNTIF(课表!$E$121:$E$343,B210))+IF(COUNTIF(课表!$F$187:$F$343,B210)&gt;=2,1,COUNTIF(课表!$F$187:$F$343,B210)))*2</f>
        <v>4</v>
      </c>
      <c r="H210" s="32">
        <f>(IF(COUNTIF(课表!$G$188:$G$343,B210)&gt;=2,1,COUNTIF(课表!$G$188:$G$343,B210))+IF(COUNTIF(课表!$H$188:$H$343,B210)&gt;=2,1,COUNTIF(课表!$H$188:$H$343,B210))+IF(COUNTIF(课表!$I$187:$I$343,B210)&gt;=2,1,COUNTIF(课表!$I$187:$I$343,B210))+IF(COUNTIF(课表!$J$187:$J$343,B210)&gt;=2,1,COUNTIF(课表!$J$187:$J$343,B210)))*2</f>
        <v>4</v>
      </c>
      <c r="I210" s="32">
        <f>(IF(COUNTIF(课表!$K$187:$K$343,B210)&gt;=2,1,COUNTIF(课表!$K$187:$K$343,B210))+IF(COUNTIF(课表!$L$187:$L$343,B210)&gt;=2,1,COUNTIF(课表!$L$187:$L$343,B210))+IF(COUNTIF(课表!$M$187:$M$343,B210)&gt;=2,1,COUNTIF(课表!$M$187:$M$343,B210))+IF(COUNTIF(课表!$N$187:$N$343,B210)&gt;=2,1,COUNTIF(课表!$N$187:$N$343,B210)))*2</f>
        <v>6</v>
      </c>
      <c r="J210" s="32">
        <f>(IF(COUNTIF(课表!$O$187:$O$343,B210)&gt;=2,1,COUNTIF(课表!$O$187:$O$343,B210))+IF(COUNTIF(课表!$P$187:$P$343,B210)&gt;=2,1,COUNTIF(课表!$P$187:$P$343,B210))+IF(COUNTIF(课表!$Q$187:$Q$343,B210)&gt;=2,1,COUNTIF(课表!$Q$187:$Q$343,B210))+IF(COUNTIF(课表!$R$187:$R$343,B210)&gt;=2,1,COUNTIF(课表!$R$187:$R$343,B210)))*2</f>
        <v>0</v>
      </c>
      <c r="K210" s="32">
        <f>(IF(COUNTIF(课表!$S$187:$S$343,B210)&gt;=2,1,COUNTIF(课表!$S$187:$S$343,B210))+IF(COUNTIF(课表!$T$187:$T$343,B210)&gt;=2,1,COUNTIF(课表!$T$187:$T$343,B210)))*2+(IF(COUNTIF(课表!$U$187:$U$343,B210)&gt;=2,1,COUNTIF(课表!$U$187:$U$343,B210))+IF(COUNTIF(课表!$V$187:$V$343,B210)&gt;=2,1,COUNTIF(课表!$V$187:$V$343,B210)))*2</f>
        <v>0</v>
      </c>
      <c r="L210" s="32">
        <f>(IF(COUNTIF(课表!$W$187:$W$343,B210)&gt;=2,1,COUNTIF(课表!$W$187:$W$343,B210))+IF(COUNTIF(课表!$X$187:$X$343,B210)&gt;=2,1,COUNTIF(课表!$X$187:$X$343,B210))+IF(COUNTIF(课表!$Y$187:$Y$343,B210)&gt;=2,1,COUNTIF(课表!$Y$187:$Y$343,B210))+IF(COUNTIF(课表!$Z$187:$Z$343,B210)&gt;=2,1,COUNTIF(课表!$Z$187:$Z$343,B210)))*2</f>
        <v>0</v>
      </c>
      <c r="M210" s="32">
        <f>(IF(COUNTIF(课表!$AA$187:$AA$343,B210)&gt;=2,1,COUNTIF(课表!$AA$187:$AA$343,B210))+IF(COUNTIF(课表!$AB$187:$AB$343,B210)&gt;=2,1,COUNTIF(课表!$AB$187:$AB$343,B210))+IF(COUNTIF(课表!$AC$187:$AC$343,B210)&gt;=2,1,COUNTIF(课表!$AC$187:$AC$343,B210))+IF(COUNTIF(课表!$AD$187:$AD$343,B210)&gt;=2,1,COUNTIF(课表!$AD$187:$AD$343,B210)))*2</f>
        <v>0</v>
      </c>
      <c r="N210" s="32">
        <f t="shared" si="10"/>
        <v>14</v>
      </c>
    </row>
    <row r="211" ht="20.1" hidden="1" customHeight="1" spans="1:14">
      <c r="A211" s="32" t="str">
        <f>VLOOKUP(B211,教师基础数据!$B$1:$H$502,7,FALSE)</f>
        <v>0000048</v>
      </c>
      <c r="B211" s="33" t="s">
        <v>1235</v>
      </c>
      <c r="C211" s="32" t="str">
        <f>VLOOKUP(B211,教师基础数据!$B$1:$G4755,3,FALSE)</f>
        <v>人文系</v>
      </c>
      <c r="D211" s="32" t="str">
        <f>VLOOKUP(B211,教师基础数据!$B$1:$G907,4,FALSE)</f>
        <v>专职</v>
      </c>
      <c r="E211" s="32" t="str">
        <f>VLOOKUP(B211,教师基础数据!$B$1:$G4940,5,FALSE)</f>
        <v>英语教研室</v>
      </c>
      <c r="F211" s="32">
        <f t="shared" si="9"/>
        <v>4</v>
      </c>
      <c r="G211" s="32">
        <f>(IF(COUNTIF(课表!$C$187:$C$343,B211)&gt;=2,1,COUNTIF(课表!$C$187:$C$343,B211))+IF(COUNTIF(课表!$D$187:$D$343,B211)&gt;=2,1,COUNTIF(课表!D$187:$D$343,B211))+IF(COUNTIF(课表!$E$121:$E$343,B211)&gt;=2,1,COUNTIF(课表!$E$121:$E$343,B211))+IF(COUNTIF(课表!$F$187:$F$343,B211)&gt;=2,1,COUNTIF(课表!$F$187:$F$343,B211)))*2</f>
        <v>4</v>
      </c>
      <c r="H211" s="32">
        <f>(IF(COUNTIF(课表!$G$188:$G$343,B211)&gt;=2,1,COUNTIF(课表!$G$188:$G$343,B211))+IF(COUNTIF(课表!$H$188:$H$343,B211)&gt;=2,1,COUNTIF(课表!$H$188:$H$343,B211))+IF(COUNTIF(课表!$I$187:$I$343,B211)&gt;=2,1,COUNTIF(课表!$I$187:$I$343,B211))+IF(COUNTIF(课表!$J$187:$J$343,B211)&gt;=2,1,COUNTIF(课表!$J$187:$J$343,B211)))*2</f>
        <v>4</v>
      </c>
      <c r="I211" s="32">
        <f>(IF(COUNTIF(课表!$K$187:$K$343,B211)&gt;=2,1,COUNTIF(课表!$K$187:$K$343,B211))+IF(COUNTIF(课表!$L$187:$L$343,B211)&gt;=2,1,COUNTIF(课表!$L$187:$L$343,B211))+IF(COUNTIF(课表!$M$187:$M$343,B211)&gt;=2,1,COUNTIF(课表!$M$187:$M$343,B211))+IF(COUNTIF(课表!$N$187:$N$343,B211)&gt;=2,1,COUNTIF(课表!$N$187:$N$343,B211)))*2</f>
        <v>4</v>
      </c>
      <c r="J211" s="32">
        <f>(IF(COUNTIF(课表!$O$187:$O$343,B211)&gt;=2,1,COUNTIF(课表!$O$187:$O$343,B211))+IF(COUNTIF(课表!$P$187:$P$343,B211)&gt;=2,1,COUNTIF(课表!$P$187:$P$343,B211))+IF(COUNTIF(课表!$Q$187:$Q$343,B211)&gt;=2,1,COUNTIF(课表!$Q$187:$Q$343,B211))+IF(COUNTIF(课表!$R$187:$R$343,B211)&gt;=2,1,COUNTIF(课表!$R$187:$R$343,B211)))*2</f>
        <v>4</v>
      </c>
      <c r="K211" s="32">
        <f>(IF(COUNTIF(课表!$S$187:$S$343,B211)&gt;=2,1,COUNTIF(课表!$S$187:$S$343,B211))+IF(COUNTIF(课表!$T$187:$T$343,B211)&gt;=2,1,COUNTIF(课表!$T$187:$T$343,B211)))*2+(IF(COUNTIF(课表!$U$187:$U$343,B211)&gt;=2,1,COUNTIF(课表!$U$187:$U$343,B211))+IF(COUNTIF(课表!$V$187:$V$343,B211)&gt;=2,1,COUNTIF(课表!$V$187:$V$343,B211)))*2</f>
        <v>0</v>
      </c>
      <c r="L211" s="32">
        <f>(IF(COUNTIF(课表!$W$187:$W$343,B211)&gt;=2,1,COUNTIF(课表!$W$187:$W$343,B211))+IF(COUNTIF(课表!$X$187:$X$343,B211)&gt;=2,1,COUNTIF(课表!$X$187:$X$343,B211))+IF(COUNTIF(课表!$Y$187:$Y$343,B211)&gt;=2,1,COUNTIF(课表!$Y$187:$Y$343,B211))+IF(COUNTIF(课表!$Z$187:$Z$343,B211)&gt;=2,1,COUNTIF(课表!$Z$187:$Z$343,B211)))*2</f>
        <v>0</v>
      </c>
      <c r="M211" s="32">
        <f>(IF(COUNTIF(课表!$AA$187:$AA$343,B211)&gt;=2,1,COUNTIF(课表!$AA$187:$AA$343,B211))+IF(COUNTIF(课表!$AB$187:$AB$343,B211)&gt;=2,1,COUNTIF(课表!$AB$187:$AB$343,B211))+IF(COUNTIF(课表!$AC$187:$AC$343,B211)&gt;=2,1,COUNTIF(课表!$AC$187:$AC$343,B211))+IF(COUNTIF(课表!$AD$187:$AD$343,B211)&gt;=2,1,COUNTIF(课表!$AD$187:$AD$343,B211)))*2</f>
        <v>0</v>
      </c>
      <c r="N211" s="32">
        <f t="shared" si="10"/>
        <v>16</v>
      </c>
    </row>
    <row r="212" ht="20.1" hidden="1" customHeight="1" spans="1:14">
      <c r="A212" s="32" t="str">
        <f>VLOOKUP(B212,教师基础数据!$B$1:$H$502,7,FALSE)</f>
        <v>2014002</v>
      </c>
      <c r="B212" s="33" t="s">
        <v>1277</v>
      </c>
      <c r="C212" s="32" t="str">
        <f>VLOOKUP(B212,教师基础数据!$B$1:$G4756,3,FALSE)</f>
        <v>信艺系</v>
      </c>
      <c r="D212" s="32" t="str">
        <f>VLOOKUP(B212,教师基础数据!$B$1:$G908,4,FALSE)</f>
        <v>外聘</v>
      </c>
      <c r="E212" s="32" t="str">
        <f>VLOOKUP(B212,教师基础数据!$B$1:$G4941,5,FALSE)</f>
        <v>数媒教研室</v>
      </c>
      <c r="F212" s="32">
        <f t="shared" si="9"/>
        <v>4</v>
      </c>
      <c r="G212" s="32">
        <f>(IF(COUNTIF(课表!$C$187:$C$343,B212)&gt;=2,1,COUNTIF(课表!$C$187:$C$343,B212))+IF(COUNTIF(课表!$D$187:$D$343,B212)&gt;=2,1,COUNTIF(课表!D$187:$D$343,B212))+IF(COUNTIF(课表!$E$121:$E$343,B212)&gt;=2,1,COUNTIF(课表!$E$121:$E$343,B212))+IF(COUNTIF(课表!$F$187:$F$343,B212)&gt;=2,1,COUNTIF(课表!$F$187:$F$343,B212)))*2</f>
        <v>0</v>
      </c>
      <c r="H212" s="32">
        <f>(IF(COUNTIF(课表!$G$188:$G$343,B212)&gt;=2,1,COUNTIF(课表!$G$188:$G$343,B212))+IF(COUNTIF(课表!$H$188:$H$343,B212)&gt;=2,1,COUNTIF(课表!$H$188:$H$343,B212))+IF(COUNTIF(课表!$I$187:$I$343,B212)&gt;=2,1,COUNTIF(课表!$I$187:$I$343,B212))+IF(COUNTIF(课表!$J$187:$J$343,B212)&gt;=2,1,COUNTIF(课表!$J$187:$J$343,B212)))*2</f>
        <v>4</v>
      </c>
      <c r="I212" s="32">
        <f>(IF(COUNTIF(课表!$K$187:$K$343,B212)&gt;=2,1,COUNTIF(课表!$K$187:$K$343,B212))+IF(COUNTIF(课表!$L$187:$L$343,B212)&gt;=2,1,COUNTIF(课表!$L$187:$L$343,B212))+IF(COUNTIF(课表!$M$187:$M$343,B212)&gt;=2,1,COUNTIF(课表!$M$187:$M$343,B212))+IF(COUNTIF(课表!$N$187:$N$343,B212)&gt;=2,1,COUNTIF(课表!$N$187:$N$343,B212)))*2</f>
        <v>4</v>
      </c>
      <c r="J212" s="32">
        <f>(IF(COUNTIF(课表!$O$187:$O$343,B212)&gt;=2,1,COUNTIF(课表!$O$187:$O$343,B212))+IF(COUNTIF(课表!$P$187:$P$343,B212)&gt;=2,1,COUNTIF(课表!$P$187:$P$343,B212))+IF(COUNTIF(课表!$Q$187:$Q$343,B212)&gt;=2,1,COUNTIF(课表!$Q$187:$Q$343,B212))+IF(COUNTIF(课表!$R$187:$R$343,B212)&gt;=2,1,COUNTIF(课表!$R$187:$R$343,B212)))*2</f>
        <v>8</v>
      </c>
      <c r="K212" s="32">
        <f>(IF(COUNTIF(课表!$S$187:$S$343,B212)&gt;=2,1,COUNTIF(课表!$S$187:$S$343,B212))+IF(COUNTIF(课表!$T$187:$T$343,B212)&gt;=2,1,COUNTIF(课表!$T$187:$T$343,B212)))*2+(IF(COUNTIF(课表!$U$187:$U$343,B212)&gt;=2,1,COUNTIF(课表!$U$187:$U$343,B212))+IF(COUNTIF(课表!$V$187:$V$343,B212)&gt;=2,1,COUNTIF(课表!$V$187:$V$343,B212)))*2</f>
        <v>0</v>
      </c>
      <c r="L212" s="32">
        <f>(IF(COUNTIF(课表!$W$187:$W$343,B212)&gt;=2,1,COUNTIF(课表!$W$187:$W$343,B212))+IF(COUNTIF(课表!$X$187:$X$343,B212)&gt;=2,1,COUNTIF(课表!$X$187:$X$343,B212))+IF(COUNTIF(课表!$Y$187:$Y$343,B212)&gt;=2,1,COUNTIF(课表!$Y$187:$Y$343,B212))+IF(COUNTIF(课表!$Z$187:$Z$343,B212)&gt;=2,1,COUNTIF(课表!$Z$187:$Z$343,B212)))*2</f>
        <v>4</v>
      </c>
      <c r="M212" s="32">
        <f>(IF(COUNTIF(课表!$AA$187:$AA$343,B212)&gt;=2,1,COUNTIF(课表!$AA$187:$AA$343,B212))+IF(COUNTIF(课表!$AB$187:$AB$343,B212)&gt;=2,1,COUNTIF(课表!$AB$187:$AB$343,B212))+IF(COUNTIF(课表!$AC$187:$AC$343,B212)&gt;=2,1,COUNTIF(课表!$AC$187:$AC$343,B212))+IF(COUNTIF(课表!$AD$187:$AD$343,B212)&gt;=2,1,COUNTIF(课表!$AD$187:$AD$343,B212)))*2</f>
        <v>0</v>
      </c>
      <c r="N212" s="32">
        <f t="shared" si="10"/>
        <v>20</v>
      </c>
    </row>
    <row r="213" ht="20.1" hidden="1" customHeight="1" spans="1:14">
      <c r="A213" s="32" t="str">
        <f>VLOOKUP(B213,教师基础数据!$B$1:$H$502,7,FALSE)</f>
        <v>0000084</v>
      </c>
      <c r="B213" s="33" t="s">
        <v>1628</v>
      </c>
      <c r="C213" s="32" t="str">
        <f>VLOOKUP(B213,教师基础数据!$B$1:$G4757,3,FALSE)</f>
        <v>信艺系</v>
      </c>
      <c r="D213" s="32" t="str">
        <f>VLOOKUP(B213,教师基础数据!$B$1:$G909,4,FALSE)</f>
        <v>专职</v>
      </c>
      <c r="E213" s="32" t="str">
        <f>VLOOKUP(B213,教师基础数据!$B$1:$G4942,5,FALSE)</f>
        <v>计应教研室</v>
      </c>
      <c r="F213" s="32">
        <f t="shared" si="9"/>
        <v>3</v>
      </c>
      <c r="G213" s="32">
        <f>(IF(COUNTIF(课表!$C$187:$C$343,B213)&gt;=2,1,COUNTIF(课表!$C$187:$C$343,B213))+IF(COUNTIF(课表!$D$187:$D$343,B213)&gt;=2,1,COUNTIF(课表!D$187:$D$343,B213))+IF(COUNTIF(课表!$E$121:$E$343,B213)&gt;=2,1,COUNTIF(课表!$E$121:$E$343,B213))+IF(COUNTIF(课表!$F$187:$F$343,B213)&gt;=2,1,COUNTIF(课表!$F$187:$F$343,B213)))*2</f>
        <v>0</v>
      </c>
      <c r="H213" s="32">
        <f>(IF(COUNTIF(课表!$G$188:$G$343,B213)&gt;=2,1,COUNTIF(课表!$G$188:$G$343,B213))+IF(COUNTIF(课表!$H$188:$H$343,B213)&gt;=2,1,COUNTIF(课表!$H$188:$H$343,B213))+IF(COUNTIF(课表!$I$187:$I$343,B213)&gt;=2,1,COUNTIF(课表!$I$187:$I$343,B213))+IF(COUNTIF(课表!$J$187:$J$343,B213)&gt;=2,1,COUNTIF(课表!$J$187:$J$343,B213)))*2</f>
        <v>0</v>
      </c>
      <c r="I213" s="32">
        <f>(IF(COUNTIF(课表!$K$187:$K$343,B213)&gt;=2,1,COUNTIF(课表!$K$187:$K$343,B213))+IF(COUNTIF(课表!$L$187:$L$343,B213)&gt;=2,1,COUNTIF(课表!$L$187:$L$343,B213))+IF(COUNTIF(课表!$M$187:$M$343,B213)&gt;=2,1,COUNTIF(课表!$M$187:$M$343,B213))+IF(COUNTIF(课表!$N$187:$N$343,B213)&gt;=2,1,COUNTIF(课表!$N$187:$N$343,B213)))*2</f>
        <v>0</v>
      </c>
      <c r="J213" s="32">
        <f>(IF(COUNTIF(课表!$O$187:$O$343,B213)&gt;=2,1,COUNTIF(课表!$O$187:$O$343,B213))+IF(COUNTIF(课表!$P$187:$P$343,B213)&gt;=2,1,COUNTIF(课表!$P$187:$P$343,B213))+IF(COUNTIF(课表!$Q$187:$Q$343,B213)&gt;=2,1,COUNTIF(课表!$Q$187:$Q$343,B213))+IF(COUNTIF(课表!$R$187:$R$343,B213)&gt;=2,1,COUNTIF(课表!$R$187:$R$343,B213)))*2</f>
        <v>4</v>
      </c>
      <c r="K213" s="32">
        <f>(IF(COUNTIF(课表!$S$187:$S$343,B213)&gt;=2,1,COUNTIF(课表!$S$187:$S$343,B213))+IF(COUNTIF(课表!$T$187:$T$343,B213)&gt;=2,1,COUNTIF(课表!$T$187:$T$343,B213)))*2+(IF(COUNTIF(课表!$U$187:$U$343,B213)&gt;=2,1,COUNTIF(课表!$U$187:$U$343,B213))+IF(COUNTIF(课表!$V$187:$V$343,B213)&gt;=2,1,COUNTIF(课表!$V$187:$V$343,B213)))*2</f>
        <v>4</v>
      </c>
      <c r="L213" s="32">
        <f>(IF(COUNTIF(课表!$W$187:$W$343,B213)&gt;=2,1,COUNTIF(课表!$W$187:$W$343,B213))+IF(COUNTIF(课表!$X$187:$X$343,B213)&gt;=2,1,COUNTIF(课表!$X$187:$X$343,B213))+IF(COUNTIF(课表!$Y$187:$Y$343,B213)&gt;=2,1,COUNTIF(课表!$Y$187:$Y$343,B213))+IF(COUNTIF(课表!$Z$187:$Z$343,B213)&gt;=2,1,COUNTIF(课表!$Z$187:$Z$343,B213)))*2</f>
        <v>8</v>
      </c>
      <c r="M213" s="32">
        <f>(IF(COUNTIF(课表!$AA$187:$AA$343,B213)&gt;=2,1,COUNTIF(课表!$AA$187:$AA$343,B213))+IF(COUNTIF(课表!$AB$187:$AB$343,B213)&gt;=2,1,COUNTIF(课表!$AB$187:$AB$343,B213))+IF(COUNTIF(课表!$AC$187:$AC$343,B213)&gt;=2,1,COUNTIF(课表!$AC$187:$AC$343,B213))+IF(COUNTIF(课表!$AD$187:$AD$343,B213)&gt;=2,1,COUNTIF(课表!$AD$187:$AD$343,B213)))*2</f>
        <v>0</v>
      </c>
      <c r="N213" s="32">
        <f t="shared" si="10"/>
        <v>16</v>
      </c>
    </row>
    <row r="214" ht="20.1" hidden="1" customHeight="1" spans="1:14">
      <c r="A214" s="32">
        <f>VLOOKUP(B214,教师基础数据!$B$1:$H$502,7,FALSE)</f>
        <v>2018024</v>
      </c>
      <c r="B214" s="33" t="s">
        <v>1579</v>
      </c>
      <c r="C214" s="32" t="str">
        <f>VLOOKUP(B214,教师基础数据!$B$1:$G4758,3,FALSE)</f>
        <v>商贸系</v>
      </c>
      <c r="D214" s="32" t="str">
        <f>VLOOKUP(B214,教师基础数据!$B$1:$G910,4,FALSE)</f>
        <v>专职</v>
      </c>
      <c r="E214" s="32" t="str">
        <f>VLOOKUP(B214,教师基础数据!$B$1:$G4943,5,FALSE)</f>
        <v>会计教研室</v>
      </c>
      <c r="F214" s="32">
        <f t="shared" si="9"/>
        <v>2</v>
      </c>
      <c r="G214" s="32">
        <f>(IF(COUNTIF(课表!$C$187:$C$343,B214)&gt;=2,1,COUNTIF(课表!$C$187:$C$343,B214))+IF(COUNTIF(课表!$D$187:$D$343,B214)&gt;=2,1,COUNTIF(课表!D$187:$D$343,B214))+IF(COUNTIF(课表!$E$121:$E$343,B214)&gt;=2,1,COUNTIF(课表!$E$121:$E$343,B214))+IF(COUNTIF(课表!$F$187:$F$343,B214)&gt;=2,1,COUNTIF(课表!$F$187:$F$343,B214)))*2</f>
        <v>0</v>
      </c>
      <c r="H214" s="32">
        <f>(IF(COUNTIF(课表!$G$188:$G$343,B214)&gt;=2,1,COUNTIF(课表!$G$188:$G$343,B214))+IF(COUNTIF(课表!$H$188:$H$343,B214)&gt;=2,1,COUNTIF(课表!$H$188:$H$343,B214))+IF(COUNTIF(课表!$I$187:$I$343,B214)&gt;=2,1,COUNTIF(课表!$I$187:$I$343,B214))+IF(COUNTIF(课表!$J$187:$J$343,B214)&gt;=2,1,COUNTIF(课表!$J$187:$J$343,B214)))*2</f>
        <v>0</v>
      </c>
      <c r="I214" s="32">
        <f>(IF(COUNTIF(课表!$K$187:$K$343,B214)&gt;=2,1,COUNTIF(课表!$K$187:$K$343,B214))+IF(COUNTIF(课表!$L$187:$L$343,B214)&gt;=2,1,COUNTIF(课表!$L$187:$L$343,B214))+IF(COUNTIF(课表!$M$187:$M$343,B214)&gt;=2,1,COUNTIF(课表!$M$187:$M$343,B214))+IF(COUNTIF(课表!$N$187:$N$343,B214)&gt;=2,1,COUNTIF(课表!$N$187:$N$343,B214)))*2</f>
        <v>0</v>
      </c>
      <c r="J214" s="32">
        <f>(IF(COUNTIF(课表!$O$187:$O$343,B214)&gt;=2,1,COUNTIF(课表!$O$187:$O$343,B214))+IF(COUNTIF(课表!$P$187:$P$343,B214)&gt;=2,1,COUNTIF(课表!$P$187:$P$343,B214))+IF(COUNTIF(课表!$Q$187:$Q$343,B214)&gt;=2,1,COUNTIF(课表!$Q$187:$Q$343,B214))+IF(COUNTIF(课表!$R$187:$R$343,B214)&gt;=2,1,COUNTIF(课表!$R$187:$R$343,B214)))*2</f>
        <v>0</v>
      </c>
      <c r="K214" s="32">
        <f>(IF(COUNTIF(课表!$S$187:$S$343,B214)&gt;=2,1,COUNTIF(课表!$S$187:$S$343,B214))+IF(COUNTIF(课表!$T$187:$T$343,B214)&gt;=2,1,COUNTIF(课表!$T$187:$T$343,B214)))*2+(IF(COUNTIF(课表!$U$187:$U$343,B214)&gt;=2,1,COUNTIF(课表!$U$187:$U$343,B214))+IF(COUNTIF(课表!$V$187:$V$343,B214)&gt;=2,1,COUNTIF(课表!$V$187:$V$343,B214)))*2</f>
        <v>0</v>
      </c>
      <c r="L214" s="32">
        <f>(IF(COUNTIF(课表!$W$187:$W$343,B214)&gt;=2,1,COUNTIF(课表!$W$187:$W$343,B214))+IF(COUNTIF(课表!$X$187:$X$343,B214)&gt;=2,1,COUNTIF(课表!$X$187:$X$343,B214))+IF(COUNTIF(课表!$Y$187:$Y$343,B214)&gt;=2,1,COUNTIF(课表!$Y$187:$Y$343,B214))+IF(COUNTIF(课表!$Z$187:$Z$343,B214)&gt;=2,1,COUNTIF(课表!$Z$187:$Z$343,B214)))*2</f>
        <v>8</v>
      </c>
      <c r="M214" s="32">
        <f>(IF(COUNTIF(课表!$AA$187:$AA$343,B214)&gt;=2,1,COUNTIF(课表!$AA$187:$AA$343,B214))+IF(COUNTIF(课表!$AB$187:$AB$343,B214)&gt;=2,1,COUNTIF(课表!$AB$187:$AB$343,B214))+IF(COUNTIF(课表!$AC$187:$AC$343,B214)&gt;=2,1,COUNTIF(课表!$AC$187:$AC$343,B214))+IF(COUNTIF(课表!$AD$187:$AD$343,B214)&gt;=2,1,COUNTIF(课表!$AD$187:$AD$343,B214)))*2</f>
        <v>8</v>
      </c>
      <c r="N214" s="32">
        <f t="shared" si="10"/>
        <v>16</v>
      </c>
    </row>
    <row r="215" ht="20.1" hidden="1" customHeight="1" spans="1:14">
      <c r="A215" s="32" t="str">
        <f>VLOOKUP(B215,教师基础数据!$B$1:$H$502,7,FALSE)</f>
        <v>2015003</v>
      </c>
      <c r="B215" s="33" t="s">
        <v>1242</v>
      </c>
      <c r="C215" s="32" t="str">
        <f>VLOOKUP(B215,教师基础数据!$B$1:$G4759,3,FALSE)</f>
        <v>商贸系</v>
      </c>
      <c r="D215" s="32" t="str">
        <f>VLOOKUP(B215,教师基础数据!$B$1:$G911,4,FALSE)</f>
        <v>专职</v>
      </c>
      <c r="E215" s="32" t="str">
        <f>VLOOKUP(B215,教师基础数据!$B$1:$G4944,5,FALSE)</f>
        <v>会计教研室</v>
      </c>
      <c r="F215" s="32">
        <f t="shared" si="9"/>
        <v>5</v>
      </c>
      <c r="G215" s="32">
        <f>(IF(COUNTIF(课表!$C$187:$C$343,B215)&gt;=2,1,COUNTIF(课表!$C$187:$C$343,B215))+IF(COUNTIF(课表!$D$187:$D$343,B215)&gt;=2,1,COUNTIF(课表!D$187:$D$343,B215))+IF(COUNTIF(课表!$E$121:$E$343,B215)&gt;=2,1,COUNTIF(课表!$E$121:$E$343,B215))+IF(COUNTIF(课表!$F$187:$F$343,B215)&gt;=2,1,COUNTIF(课表!$F$187:$F$343,B215)))*2</f>
        <v>4</v>
      </c>
      <c r="H215" s="32">
        <f>(IF(COUNTIF(课表!$G$188:$G$343,B215)&gt;=2,1,COUNTIF(课表!$G$188:$G$343,B215))+IF(COUNTIF(课表!$H$188:$H$343,B215)&gt;=2,1,COUNTIF(课表!$H$188:$H$343,B215))+IF(COUNTIF(课表!$I$187:$I$343,B215)&gt;=2,1,COUNTIF(课表!$I$187:$I$343,B215))+IF(COUNTIF(课表!$J$187:$J$343,B215)&gt;=2,1,COUNTIF(课表!$J$187:$J$343,B215)))*2</f>
        <v>2</v>
      </c>
      <c r="I215" s="32">
        <f>(IF(COUNTIF(课表!$K$187:$K$343,B215)&gt;=2,1,COUNTIF(课表!$K$187:$K$343,B215))+IF(COUNTIF(课表!$L$187:$L$343,B215)&gt;=2,1,COUNTIF(课表!$L$187:$L$343,B215))+IF(COUNTIF(课表!$M$187:$M$343,B215)&gt;=2,1,COUNTIF(课表!$M$187:$M$343,B215))+IF(COUNTIF(课表!$N$187:$N$343,B215)&gt;=2,1,COUNTIF(课表!$N$187:$N$343,B215)))*2</f>
        <v>4</v>
      </c>
      <c r="J215" s="32">
        <f>(IF(COUNTIF(课表!$O$187:$O$343,B215)&gt;=2,1,COUNTIF(课表!$O$187:$O$343,B215))+IF(COUNTIF(课表!$P$187:$P$343,B215)&gt;=2,1,COUNTIF(课表!$P$187:$P$343,B215))+IF(COUNTIF(课表!$Q$187:$Q$343,B215)&gt;=2,1,COUNTIF(课表!$Q$187:$Q$343,B215))+IF(COUNTIF(课表!$R$187:$R$343,B215)&gt;=2,1,COUNTIF(课表!$R$187:$R$343,B215)))*2</f>
        <v>4</v>
      </c>
      <c r="K215" s="32">
        <f>(IF(COUNTIF(课表!$S$187:$S$343,B215)&gt;=2,1,COUNTIF(课表!$S$187:$S$343,B215))+IF(COUNTIF(课表!$T$187:$T$343,B215)&gt;=2,1,COUNTIF(课表!$T$187:$T$343,B215)))*2+(IF(COUNTIF(课表!$U$187:$U$343,B215)&gt;=2,1,COUNTIF(课表!$U$187:$U$343,B215))+IF(COUNTIF(课表!$V$187:$V$343,B215)&gt;=2,1,COUNTIF(课表!$V$187:$V$343,B215)))*2</f>
        <v>2</v>
      </c>
      <c r="L215" s="32">
        <f>(IF(COUNTIF(课表!$W$187:$W$343,B215)&gt;=2,1,COUNTIF(课表!$W$187:$W$343,B215))+IF(COUNTIF(课表!$X$187:$X$343,B215)&gt;=2,1,COUNTIF(课表!$X$187:$X$343,B215))+IF(COUNTIF(课表!$Y$187:$Y$343,B215)&gt;=2,1,COUNTIF(课表!$Y$187:$Y$343,B215))+IF(COUNTIF(课表!$Z$187:$Z$343,B215)&gt;=2,1,COUNTIF(课表!$Z$187:$Z$343,B215)))*2</f>
        <v>0</v>
      </c>
      <c r="M215" s="32">
        <f>(IF(COUNTIF(课表!$AA$187:$AA$343,B215)&gt;=2,1,COUNTIF(课表!$AA$187:$AA$343,B215))+IF(COUNTIF(课表!$AB$187:$AB$343,B215)&gt;=2,1,COUNTIF(课表!$AB$187:$AB$343,B215))+IF(COUNTIF(课表!$AC$187:$AC$343,B215)&gt;=2,1,COUNTIF(课表!$AC$187:$AC$343,B215))+IF(COUNTIF(课表!$AD$187:$AD$343,B215)&gt;=2,1,COUNTIF(课表!$AD$187:$AD$343,B215)))*2</f>
        <v>0</v>
      </c>
      <c r="N215" s="32">
        <f t="shared" si="10"/>
        <v>16</v>
      </c>
    </row>
    <row r="216" ht="20.1" customHeight="1" spans="1:14">
      <c r="A216" s="32" t="str">
        <f>VLOOKUP(B216,教师基础数据!$B$1:$H$502,7,FALSE)</f>
        <v>2020001</v>
      </c>
      <c r="B216" s="33" t="s">
        <v>1401</v>
      </c>
      <c r="C216" s="32" t="str">
        <f>VLOOKUP(B216,教师基础数据!$B$1:$G4760,3,FALSE)</f>
        <v>信艺系</v>
      </c>
      <c r="D216" s="32" t="str">
        <f>VLOOKUP(B216,教师基础数据!$B$1:$G912,4,FALSE)</f>
        <v>外聘</v>
      </c>
      <c r="E216" s="32" t="str">
        <f>VLOOKUP(B216,教师基础数据!$B$1:$G4945,5,FALSE)</f>
        <v>室内教研室</v>
      </c>
      <c r="F216" s="32">
        <f t="shared" si="9"/>
        <v>3</v>
      </c>
      <c r="G216" s="32">
        <f>(IF(COUNTIF(课表!$C$187:$C$343,B216)&gt;=2,1,COUNTIF(课表!$C$187:$C$343,B216))+IF(COUNTIF(课表!$D$187:$D$343,B216)&gt;=2,1,COUNTIF(课表!D$187:$D$343,B216))+IF(COUNTIF(课表!$E$121:$E$343,B216)&gt;=2,1,COUNTIF(课表!$E$121:$E$343,B216))+IF(COUNTIF(课表!$F$187:$F$343,B216)&gt;=2,1,COUNTIF(课表!$F$187:$F$343,B216)))*2</f>
        <v>0</v>
      </c>
      <c r="H216" s="32">
        <f>(IF(COUNTIF(课表!$G$188:$G$343,B216)&gt;=2,1,COUNTIF(课表!$G$188:$G$343,B216))+IF(COUNTIF(课表!$H$188:$H$343,B216)&gt;=2,1,COUNTIF(课表!$H$188:$H$343,B216))+IF(COUNTIF(课表!$I$187:$I$343,B216)&gt;=2,1,COUNTIF(课表!$I$187:$I$343,B216))+IF(COUNTIF(课表!$J$187:$J$343,B216)&gt;=2,1,COUNTIF(课表!$J$187:$J$343,B216)))*2</f>
        <v>4</v>
      </c>
      <c r="I216" s="32">
        <f>(IF(COUNTIF(课表!$K$187:$K$343,B216)&gt;=2,1,COUNTIF(课表!$K$187:$K$343,B216))+IF(COUNTIF(课表!$L$187:$L$343,B216)&gt;=2,1,COUNTIF(课表!$L$187:$L$343,B216))+IF(COUNTIF(课表!$M$187:$M$343,B216)&gt;=2,1,COUNTIF(课表!$M$187:$M$343,B216))+IF(COUNTIF(课表!$N$187:$N$343,B216)&gt;=2,1,COUNTIF(课表!$N$187:$N$343,B216)))*2</f>
        <v>8</v>
      </c>
      <c r="J216" s="32">
        <f>(IF(COUNTIF(课表!$O$187:$O$343,B216)&gt;=2,1,COUNTIF(课表!$O$187:$O$343,B216))+IF(COUNTIF(课表!$P$187:$P$343,B216)&gt;=2,1,COUNTIF(课表!$P$187:$P$343,B216))+IF(COUNTIF(课表!$Q$187:$Q$343,B216)&gt;=2,1,COUNTIF(课表!$Q$187:$Q$343,B216))+IF(COUNTIF(课表!$R$187:$R$343,B216)&gt;=2,1,COUNTIF(课表!$R$187:$R$343,B216)))*2</f>
        <v>8</v>
      </c>
      <c r="K216" s="32">
        <f>(IF(COUNTIF(课表!$S$187:$S$343,B216)&gt;=2,1,COUNTIF(课表!$S$187:$S$343,B216))+IF(COUNTIF(课表!$T$187:$T$343,B216)&gt;=2,1,COUNTIF(课表!$T$187:$T$343,B216)))*2+(IF(COUNTIF(课表!$U$187:$U$343,B216)&gt;=2,1,COUNTIF(课表!$U$187:$U$343,B216))+IF(COUNTIF(课表!$V$187:$V$343,B216)&gt;=2,1,COUNTIF(课表!$V$187:$V$343,B216)))*2</f>
        <v>0</v>
      </c>
      <c r="L216" s="32">
        <f>(IF(COUNTIF(课表!$W$187:$W$343,B216)&gt;=2,1,COUNTIF(课表!$W$187:$W$343,B216))+IF(COUNTIF(课表!$X$187:$X$343,B216)&gt;=2,1,COUNTIF(课表!$X$187:$X$343,B216))+IF(COUNTIF(课表!$Y$187:$Y$343,B216)&gt;=2,1,COUNTIF(课表!$Y$187:$Y$343,B216))+IF(COUNTIF(课表!$Z$187:$Z$343,B216)&gt;=2,1,COUNTIF(课表!$Z$187:$Z$343,B216)))*2</f>
        <v>0</v>
      </c>
      <c r="M216" s="32">
        <f>(IF(COUNTIF(课表!$AA$187:$AA$343,B216)&gt;=2,1,COUNTIF(课表!$AA$187:$AA$343,B216))+IF(COUNTIF(课表!$AB$187:$AB$343,B216)&gt;=2,1,COUNTIF(课表!$AB$187:$AB$343,B216))+IF(COUNTIF(课表!$AC$187:$AC$343,B216)&gt;=2,1,COUNTIF(课表!$AC$187:$AC$343,B216))+IF(COUNTIF(课表!$AD$187:$AD$343,B216)&gt;=2,1,COUNTIF(课表!$AD$187:$AD$343,B216)))*2</f>
        <v>0</v>
      </c>
      <c r="N216" s="32">
        <f t="shared" si="10"/>
        <v>20</v>
      </c>
    </row>
    <row r="217" ht="20.1" hidden="1" customHeight="1" spans="1:14">
      <c r="A217" s="32" t="str">
        <f>VLOOKUP(B217,教师基础数据!$B$1:$H$502,7,FALSE)</f>
        <v>0000079</v>
      </c>
      <c r="B217" s="33" t="s">
        <v>1623</v>
      </c>
      <c r="C217" s="32" t="str">
        <f>VLOOKUP(B217,教师基础数据!$B$1:$G4761,3,FALSE)</f>
        <v>信艺系</v>
      </c>
      <c r="D217" s="32" t="str">
        <f>VLOOKUP(B217,教师基础数据!$B$1:$G913,4,FALSE)</f>
        <v>专职</v>
      </c>
      <c r="E217" s="32" t="str">
        <f>VLOOKUP(B217,教师基础数据!$B$1:$G4946,5,FALSE)</f>
        <v>计应教研室</v>
      </c>
      <c r="F217" s="32">
        <f t="shared" si="9"/>
        <v>4</v>
      </c>
      <c r="G217" s="32">
        <f>(IF(COUNTIF(课表!$C$187:$C$343,B217)&gt;=2,1,COUNTIF(课表!$C$187:$C$343,B217))+IF(COUNTIF(课表!$D$187:$D$343,B217)&gt;=2,1,COUNTIF(课表!D$187:$D$343,B217))+IF(COUNTIF(课表!$E$121:$E$343,B217)&gt;=2,1,COUNTIF(课表!$E$121:$E$343,B217))+IF(COUNTIF(课表!$F$187:$F$343,B217)&gt;=2,1,COUNTIF(课表!$F$187:$F$343,B217)))*2</f>
        <v>4</v>
      </c>
      <c r="H217" s="32">
        <f>(IF(COUNTIF(课表!$G$188:$G$343,B217)&gt;=2,1,COUNTIF(课表!$G$188:$G$343,B217))+IF(COUNTIF(课表!$H$188:$H$343,B217)&gt;=2,1,COUNTIF(课表!$H$188:$H$343,B217))+IF(COUNTIF(课表!$I$187:$I$343,B217)&gt;=2,1,COUNTIF(课表!$I$187:$I$343,B217))+IF(COUNTIF(课表!$J$187:$J$343,B217)&gt;=2,1,COUNTIF(课表!$J$187:$J$343,B217)))*2</f>
        <v>4</v>
      </c>
      <c r="I217" s="32">
        <f>(IF(COUNTIF(课表!$K$187:$K$343,B217)&gt;=2,1,COUNTIF(课表!$K$187:$K$343,B217))+IF(COUNTIF(课表!$L$187:$L$343,B217)&gt;=2,1,COUNTIF(课表!$L$187:$L$343,B217))+IF(COUNTIF(课表!$M$187:$M$343,B217)&gt;=2,1,COUNTIF(课表!$M$187:$M$343,B217))+IF(COUNTIF(课表!$N$187:$N$343,B217)&gt;=2,1,COUNTIF(课表!$N$187:$N$343,B217)))*2</f>
        <v>4</v>
      </c>
      <c r="J217" s="32">
        <f>(IF(COUNTIF(课表!$O$187:$O$343,B217)&gt;=2,1,COUNTIF(课表!$O$187:$O$343,B217))+IF(COUNTIF(课表!$P$187:$P$343,B217)&gt;=2,1,COUNTIF(课表!$P$187:$P$343,B217))+IF(COUNTIF(课表!$Q$187:$Q$343,B217)&gt;=2,1,COUNTIF(课表!$Q$187:$Q$343,B217))+IF(COUNTIF(课表!$R$187:$R$343,B217)&gt;=2,1,COUNTIF(课表!$R$187:$R$343,B217)))*2</f>
        <v>4</v>
      </c>
      <c r="K217" s="32">
        <f>(IF(COUNTIF(课表!$S$187:$S$343,B217)&gt;=2,1,COUNTIF(课表!$S$187:$S$343,B217))+IF(COUNTIF(课表!$T$187:$T$343,B217)&gt;=2,1,COUNTIF(课表!$T$187:$T$343,B217)))*2+(IF(COUNTIF(课表!$U$187:$U$343,B217)&gt;=2,1,COUNTIF(课表!$U$187:$U$343,B217))+IF(COUNTIF(课表!$V$187:$V$343,B217)&gt;=2,1,COUNTIF(课表!$V$187:$V$343,B217)))*2</f>
        <v>0</v>
      </c>
      <c r="L217" s="32">
        <f>(IF(COUNTIF(课表!$W$187:$W$343,B217)&gt;=2,1,COUNTIF(课表!$W$187:$W$343,B217))+IF(COUNTIF(课表!$X$187:$X$343,B217)&gt;=2,1,COUNTIF(课表!$X$187:$X$343,B217))+IF(COUNTIF(课表!$Y$187:$Y$343,B217)&gt;=2,1,COUNTIF(课表!$Y$187:$Y$343,B217))+IF(COUNTIF(课表!$Z$187:$Z$343,B217)&gt;=2,1,COUNTIF(课表!$Z$187:$Z$343,B217)))*2</f>
        <v>0</v>
      </c>
      <c r="M217" s="32">
        <f>(IF(COUNTIF(课表!$AA$187:$AA$343,B217)&gt;=2,1,COUNTIF(课表!$AA$187:$AA$343,B217))+IF(COUNTIF(课表!$AB$187:$AB$343,B217)&gt;=2,1,COUNTIF(课表!$AB$187:$AB$343,B217))+IF(COUNTIF(课表!$AC$187:$AC$343,B217)&gt;=2,1,COUNTIF(课表!$AC$187:$AC$343,B217))+IF(COUNTIF(课表!$AD$187:$AD$343,B217)&gt;=2,1,COUNTIF(课表!$AD$187:$AD$343,B217)))*2</f>
        <v>0</v>
      </c>
      <c r="N217" s="32">
        <f t="shared" si="10"/>
        <v>16</v>
      </c>
    </row>
    <row r="218" ht="20.1" hidden="1" customHeight="1" spans="1:14">
      <c r="A218" s="32" t="str">
        <f>VLOOKUP(B218,教师基础数据!$B$1:$H$502,7,FALSE)</f>
        <v>0000405</v>
      </c>
      <c r="B218" s="33" t="s">
        <v>1471</v>
      </c>
      <c r="C218" s="32" t="str">
        <f>VLOOKUP(B218,教师基础数据!$B$1:$G4762,3,FALSE)</f>
        <v>信艺系</v>
      </c>
      <c r="D218" s="32" t="str">
        <f>VLOOKUP(B218,教师基础数据!$B$1:$G914,4,FALSE)</f>
        <v>专职</v>
      </c>
      <c r="E218" s="32" t="str">
        <f>VLOOKUP(B218,教师基础数据!$B$1:$G4947,5,FALSE)</f>
        <v>数媒教研室</v>
      </c>
      <c r="F218" s="32">
        <f t="shared" si="9"/>
        <v>2</v>
      </c>
      <c r="G218" s="32">
        <f>(IF(COUNTIF(课表!$C$187:$C$343,B218)&gt;=2,1,COUNTIF(课表!$C$187:$C$343,B218))+IF(COUNTIF(课表!$D$187:$D$343,B218)&gt;=2,1,COUNTIF(课表!D$187:$D$343,B218))+IF(COUNTIF(课表!$E$121:$E$343,B218)&gt;=2,1,COUNTIF(课表!$E$121:$E$343,B218))+IF(COUNTIF(课表!$F$187:$F$343,B218)&gt;=2,1,COUNTIF(课表!$F$187:$F$343,B218)))*2</f>
        <v>0</v>
      </c>
      <c r="H218" s="32">
        <f>(IF(COUNTIF(课表!$G$188:$G$343,B218)&gt;=2,1,COUNTIF(课表!$G$188:$G$343,B218))+IF(COUNTIF(课表!$H$188:$H$343,B218)&gt;=2,1,COUNTIF(课表!$H$188:$H$343,B218))+IF(COUNTIF(课表!$I$187:$I$343,B218)&gt;=2,1,COUNTIF(课表!$I$187:$I$343,B218))+IF(COUNTIF(课表!$J$187:$J$343,B218)&gt;=2,1,COUNTIF(课表!$J$187:$J$343,B218)))*2</f>
        <v>8</v>
      </c>
      <c r="I218" s="32">
        <f>(IF(COUNTIF(课表!$K$187:$K$343,B218)&gt;=2,1,COUNTIF(课表!$K$187:$K$343,B218))+IF(COUNTIF(课表!$L$187:$L$343,B218)&gt;=2,1,COUNTIF(课表!$L$187:$L$343,B218))+IF(COUNTIF(课表!$M$187:$M$343,B218)&gt;=2,1,COUNTIF(课表!$M$187:$M$343,B218))+IF(COUNTIF(课表!$N$187:$N$343,B218)&gt;=2,1,COUNTIF(课表!$N$187:$N$343,B218)))*2</f>
        <v>8</v>
      </c>
      <c r="J218" s="32">
        <f>(IF(COUNTIF(课表!$O$187:$O$343,B218)&gt;=2,1,COUNTIF(课表!$O$187:$O$343,B218))+IF(COUNTIF(课表!$P$187:$P$343,B218)&gt;=2,1,COUNTIF(课表!$P$187:$P$343,B218))+IF(COUNTIF(课表!$Q$187:$Q$343,B218)&gt;=2,1,COUNTIF(课表!$Q$187:$Q$343,B218))+IF(COUNTIF(课表!$R$187:$R$343,B218)&gt;=2,1,COUNTIF(课表!$R$187:$R$343,B218)))*2</f>
        <v>0</v>
      </c>
      <c r="K218" s="32">
        <f>(IF(COUNTIF(课表!$S$187:$S$343,B218)&gt;=2,1,COUNTIF(课表!$S$187:$S$343,B218))+IF(COUNTIF(课表!$T$187:$T$343,B218)&gt;=2,1,COUNTIF(课表!$T$187:$T$343,B218)))*2+(IF(COUNTIF(课表!$U$187:$U$343,B218)&gt;=2,1,COUNTIF(课表!$U$187:$U$343,B218))+IF(COUNTIF(课表!$V$187:$V$343,B218)&gt;=2,1,COUNTIF(课表!$V$187:$V$343,B218)))*2</f>
        <v>0</v>
      </c>
      <c r="L218" s="32">
        <f>(IF(COUNTIF(课表!$W$187:$W$343,B218)&gt;=2,1,COUNTIF(课表!$W$187:$W$343,B218))+IF(COUNTIF(课表!$X$187:$X$343,B218)&gt;=2,1,COUNTIF(课表!$X$187:$X$343,B218))+IF(COUNTIF(课表!$Y$187:$Y$343,B218)&gt;=2,1,COUNTIF(课表!$Y$187:$Y$343,B218))+IF(COUNTIF(课表!$Z$187:$Z$343,B218)&gt;=2,1,COUNTIF(课表!$Z$187:$Z$343,B218)))*2</f>
        <v>0</v>
      </c>
      <c r="M218" s="32">
        <f>(IF(COUNTIF(课表!$AA$187:$AA$343,B218)&gt;=2,1,COUNTIF(课表!$AA$187:$AA$343,B218))+IF(COUNTIF(课表!$AB$187:$AB$343,B218)&gt;=2,1,COUNTIF(课表!$AB$187:$AB$343,B218))+IF(COUNTIF(课表!$AC$187:$AC$343,B218)&gt;=2,1,COUNTIF(课表!$AC$187:$AC$343,B218))+IF(COUNTIF(课表!$AD$187:$AD$343,B218)&gt;=2,1,COUNTIF(课表!$AD$187:$AD$343,B218)))*2</f>
        <v>0</v>
      </c>
      <c r="N218" s="32">
        <f t="shared" si="10"/>
        <v>16</v>
      </c>
    </row>
    <row r="219" ht="20.1" hidden="1" customHeight="1" spans="1:14">
      <c r="A219" s="32" t="str">
        <f>VLOOKUP(B219,教师基础数据!$B$1:$H$502,7,FALSE)</f>
        <v>0000184</v>
      </c>
      <c r="B219" s="33" t="s">
        <v>1546</v>
      </c>
      <c r="C219" s="32" t="str">
        <f>VLOOKUP(B219,教师基础数据!$B$1:$G4763,3,FALSE)</f>
        <v>环生系</v>
      </c>
      <c r="D219" s="32" t="str">
        <f>VLOOKUP(B219,教师基础数据!$B$1:$G915,4,FALSE)</f>
        <v>兼职</v>
      </c>
      <c r="E219" s="32" t="str">
        <f>VLOOKUP(B219,教师基础数据!$B$1:$G4948,5,FALSE)</f>
        <v>种植教研室</v>
      </c>
      <c r="F219" s="32">
        <f t="shared" si="9"/>
        <v>4</v>
      </c>
      <c r="G219" s="32">
        <f>(IF(COUNTIF(课表!$C$187:$C$343,B219)&gt;=2,1,COUNTIF(课表!$C$187:$C$343,B219))+IF(COUNTIF(课表!$D$187:$D$343,B219)&gt;=2,1,COUNTIF(课表!D$187:$D$343,B219))+IF(COUNTIF(课表!$E$121:$E$343,B219)&gt;=2,1,COUNTIF(课表!$E$121:$E$343,B219))+IF(COUNTIF(课表!$F$187:$F$343,B219)&gt;=2,1,COUNTIF(课表!$F$187:$F$343,B219)))*2</f>
        <v>0</v>
      </c>
      <c r="H219" s="32">
        <f>(IF(COUNTIF(课表!$G$188:$G$343,B219)&gt;=2,1,COUNTIF(课表!$G$188:$G$343,B219))+IF(COUNTIF(课表!$H$188:$H$343,B219)&gt;=2,1,COUNTIF(课表!$H$188:$H$343,B219))+IF(COUNTIF(课表!$I$187:$I$343,B219)&gt;=2,1,COUNTIF(课表!$I$187:$I$343,B219))+IF(COUNTIF(课表!$J$187:$J$343,B219)&gt;=2,1,COUNTIF(课表!$J$187:$J$343,B219)))*2</f>
        <v>4</v>
      </c>
      <c r="I219" s="32">
        <f>(IF(COUNTIF(课表!$K$187:$K$343,B219)&gt;=2,1,COUNTIF(课表!$K$187:$K$343,B219))+IF(COUNTIF(课表!$L$187:$L$343,B219)&gt;=2,1,COUNTIF(课表!$L$187:$L$343,B219))+IF(COUNTIF(课表!$M$187:$M$343,B219)&gt;=2,1,COUNTIF(课表!$M$187:$M$343,B219))+IF(COUNTIF(课表!$N$187:$N$343,B219)&gt;=2,1,COUNTIF(课表!$N$187:$N$343,B219)))*2</f>
        <v>4</v>
      </c>
      <c r="J219" s="32">
        <f>(IF(COUNTIF(课表!$O$187:$O$343,B219)&gt;=2,1,COUNTIF(课表!$O$187:$O$343,B219))+IF(COUNTIF(课表!$P$187:$P$343,B219)&gt;=2,1,COUNTIF(课表!$P$187:$P$343,B219))+IF(COUNTIF(课表!$Q$187:$Q$343,B219)&gt;=2,1,COUNTIF(课表!$Q$187:$Q$343,B219))+IF(COUNTIF(课表!$R$187:$R$343,B219)&gt;=2,1,COUNTIF(课表!$R$187:$R$343,B219)))*2</f>
        <v>4</v>
      </c>
      <c r="K219" s="32">
        <f>(IF(COUNTIF(课表!$S$187:$S$343,B219)&gt;=2,1,COUNTIF(课表!$S$187:$S$343,B219))+IF(COUNTIF(课表!$T$187:$T$343,B219)&gt;=2,1,COUNTIF(课表!$T$187:$T$343,B219)))*2+(IF(COUNTIF(课表!$U$187:$U$343,B219)&gt;=2,1,COUNTIF(课表!$U$187:$U$343,B219))+IF(COUNTIF(课表!$V$187:$V$343,B219)&gt;=2,1,COUNTIF(课表!$V$187:$V$343,B219)))*2</f>
        <v>4</v>
      </c>
      <c r="L219" s="32">
        <f>(IF(COUNTIF(课表!$W$187:$W$343,B219)&gt;=2,1,COUNTIF(课表!$W$187:$W$343,B219))+IF(COUNTIF(课表!$X$187:$X$343,B219)&gt;=2,1,COUNTIF(课表!$X$187:$X$343,B219))+IF(COUNTIF(课表!$Y$187:$Y$343,B219)&gt;=2,1,COUNTIF(课表!$Y$187:$Y$343,B219))+IF(COUNTIF(课表!$Z$187:$Z$343,B219)&gt;=2,1,COUNTIF(课表!$Z$187:$Z$343,B219)))*2</f>
        <v>0</v>
      </c>
      <c r="M219" s="32">
        <f>(IF(COUNTIF(课表!$AA$187:$AA$343,B219)&gt;=2,1,COUNTIF(课表!$AA$187:$AA$343,B219))+IF(COUNTIF(课表!$AB$187:$AB$343,B219)&gt;=2,1,COUNTIF(课表!$AB$187:$AB$343,B219))+IF(COUNTIF(课表!$AC$187:$AC$343,B219)&gt;=2,1,COUNTIF(课表!$AC$187:$AC$343,B219))+IF(COUNTIF(课表!$AD$187:$AD$343,B219)&gt;=2,1,COUNTIF(课表!$AD$187:$AD$343,B219)))*2</f>
        <v>0</v>
      </c>
      <c r="N219" s="32">
        <f t="shared" si="10"/>
        <v>16</v>
      </c>
    </row>
    <row r="220" ht="20.1" hidden="1" customHeight="1" spans="1:14">
      <c r="A220" s="32" t="str">
        <f>VLOOKUP(B220,教师基础数据!$B$1:$H$502,7,FALSE)</f>
        <v>0000117</v>
      </c>
      <c r="B220" s="33" t="s">
        <v>1574</v>
      </c>
      <c r="C220" s="32" t="str">
        <f>VLOOKUP(B220,教师基础数据!$B$1:$G4764,3,FALSE)</f>
        <v>商贸系</v>
      </c>
      <c r="D220" s="32" t="str">
        <f>VLOOKUP(B220,教师基础数据!$B$1:$G916,4,FALSE)</f>
        <v>专职</v>
      </c>
      <c r="E220" s="32" t="str">
        <f>VLOOKUP(B220,教师基础数据!$B$1:$G4949,5,FALSE)</f>
        <v>商务教研室</v>
      </c>
      <c r="F220" s="32">
        <f t="shared" si="9"/>
        <v>2</v>
      </c>
      <c r="G220" s="32">
        <f>(IF(COUNTIF(课表!$C$187:$C$343,B220)&gt;=2,1,COUNTIF(课表!$C$187:$C$343,B220))+IF(COUNTIF(课表!$D$187:$D$343,B220)&gt;=2,1,COUNTIF(课表!D$187:$D$343,B220))+IF(COUNTIF(课表!$E$121:$E$343,B220)&gt;=2,1,COUNTIF(课表!$E$121:$E$343,B220))+IF(COUNTIF(课表!$F$187:$F$343,B220)&gt;=2,1,COUNTIF(课表!$F$187:$F$343,B220)))*2</f>
        <v>8</v>
      </c>
      <c r="H220" s="32">
        <f>(IF(COUNTIF(课表!$G$188:$G$343,B220)&gt;=2,1,COUNTIF(课表!$G$188:$G$343,B220))+IF(COUNTIF(课表!$H$188:$H$343,B220)&gt;=2,1,COUNTIF(课表!$H$188:$H$343,B220))+IF(COUNTIF(课表!$I$187:$I$343,B220)&gt;=2,1,COUNTIF(课表!$I$187:$I$343,B220))+IF(COUNTIF(课表!$J$187:$J$343,B220)&gt;=2,1,COUNTIF(课表!$J$187:$J$343,B220)))*2</f>
        <v>0</v>
      </c>
      <c r="I220" s="32">
        <f>(IF(COUNTIF(课表!$K$187:$K$343,B220)&gt;=2,1,COUNTIF(课表!$K$187:$K$343,B220))+IF(COUNTIF(课表!$L$187:$L$343,B220)&gt;=2,1,COUNTIF(课表!$L$187:$L$343,B220))+IF(COUNTIF(课表!$M$187:$M$343,B220)&gt;=2,1,COUNTIF(课表!$M$187:$M$343,B220))+IF(COUNTIF(课表!$N$187:$N$343,B220)&gt;=2,1,COUNTIF(课表!$N$187:$N$343,B220)))*2</f>
        <v>8</v>
      </c>
      <c r="J220" s="32">
        <f>(IF(COUNTIF(课表!$O$187:$O$343,B220)&gt;=2,1,COUNTIF(课表!$O$187:$O$343,B220))+IF(COUNTIF(课表!$P$187:$P$343,B220)&gt;=2,1,COUNTIF(课表!$P$187:$P$343,B220))+IF(COUNTIF(课表!$Q$187:$Q$343,B220)&gt;=2,1,COUNTIF(课表!$Q$187:$Q$343,B220))+IF(COUNTIF(课表!$R$187:$R$343,B220)&gt;=2,1,COUNTIF(课表!$R$187:$R$343,B220)))*2</f>
        <v>0</v>
      </c>
      <c r="K220" s="32">
        <f>(IF(COUNTIF(课表!$S$187:$S$343,B220)&gt;=2,1,COUNTIF(课表!$S$187:$S$343,B220))+IF(COUNTIF(课表!$T$187:$T$343,B220)&gt;=2,1,COUNTIF(课表!$T$187:$T$343,B220)))*2+(IF(COUNTIF(课表!$U$187:$U$343,B220)&gt;=2,1,COUNTIF(课表!$U$187:$U$343,B220))+IF(COUNTIF(课表!$V$187:$V$343,B220)&gt;=2,1,COUNTIF(课表!$V$187:$V$343,B220)))*2</f>
        <v>0</v>
      </c>
      <c r="L220" s="32">
        <f>(IF(COUNTIF(课表!$W$187:$W$343,B220)&gt;=2,1,COUNTIF(课表!$W$187:$W$343,B220))+IF(COUNTIF(课表!$X$187:$X$343,B220)&gt;=2,1,COUNTIF(课表!$X$187:$X$343,B220))+IF(COUNTIF(课表!$Y$187:$Y$343,B220)&gt;=2,1,COUNTIF(课表!$Y$187:$Y$343,B220))+IF(COUNTIF(课表!$Z$187:$Z$343,B220)&gt;=2,1,COUNTIF(课表!$Z$187:$Z$343,B220)))*2</f>
        <v>0</v>
      </c>
      <c r="M220" s="32">
        <f>(IF(COUNTIF(课表!$AA$187:$AA$343,B220)&gt;=2,1,COUNTIF(课表!$AA$187:$AA$343,B220))+IF(COUNTIF(课表!$AB$187:$AB$343,B220)&gt;=2,1,COUNTIF(课表!$AB$187:$AB$343,B220))+IF(COUNTIF(课表!$AC$187:$AC$343,B220)&gt;=2,1,COUNTIF(课表!$AC$187:$AC$343,B220))+IF(COUNTIF(课表!$AD$187:$AD$343,B220)&gt;=2,1,COUNTIF(课表!$AD$187:$AD$343,B220)))*2</f>
        <v>0</v>
      </c>
      <c r="N220" s="32">
        <f t="shared" si="10"/>
        <v>16</v>
      </c>
    </row>
    <row r="221" ht="20.1" hidden="1" customHeight="1" spans="1:14">
      <c r="A221" s="32" t="str">
        <f>VLOOKUP(B221,教师基础数据!$B$1:$H$502,7,FALSE)</f>
        <v>0000266</v>
      </c>
      <c r="B221" s="33" t="s">
        <v>1298</v>
      </c>
      <c r="C221" s="32" t="str">
        <f>VLOOKUP(B221,教师基础数据!$B$1:$G4765,3,FALSE)</f>
        <v>机械系</v>
      </c>
      <c r="D221" s="32" t="str">
        <f>VLOOKUP(B221,教师基础数据!$B$1:$G917,4,FALSE)</f>
        <v>专职</v>
      </c>
      <c r="E221" s="32" t="str">
        <f>VLOOKUP(B221,教师基础数据!$B$1:$G4950,5,FALSE)</f>
        <v>机械设计与制造教研室</v>
      </c>
      <c r="F221" s="32">
        <f t="shared" si="9"/>
        <v>3</v>
      </c>
      <c r="G221" s="32">
        <f>(IF(COUNTIF(课表!$C$187:$C$343,B221)&gt;=2,1,COUNTIF(课表!$C$187:$C$343,B221))+IF(COUNTIF(课表!$D$187:$D$343,B221)&gt;=2,1,COUNTIF(课表!D$187:$D$343,B221))+IF(COUNTIF(课表!$E$121:$E$343,B221)&gt;=2,1,COUNTIF(课表!$E$121:$E$343,B221))+IF(COUNTIF(课表!$F$187:$F$343,B221)&gt;=2,1,COUNTIF(课表!$F$187:$F$343,B221)))*2</f>
        <v>0</v>
      </c>
      <c r="H221" s="32">
        <f>(IF(COUNTIF(课表!$G$188:$G$343,B221)&gt;=2,1,COUNTIF(课表!$G$188:$G$343,B221))+IF(COUNTIF(课表!$H$188:$H$343,B221)&gt;=2,1,COUNTIF(课表!$H$188:$H$343,B221))+IF(COUNTIF(课表!$I$187:$I$343,B221)&gt;=2,1,COUNTIF(课表!$I$187:$I$343,B221))+IF(COUNTIF(课表!$J$187:$J$343,B221)&gt;=2,1,COUNTIF(课表!$J$187:$J$343,B221)))*2</f>
        <v>8</v>
      </c>
      <c r="I221" s="32">
        <f>(IF(COUNTIF(课表!$K$187:$K$343,B221)&gt;=2,1,COUNTIF(课表!$K$187:$K$343,B221))+IF(COUNTIF(课表!$L$187:$L$343,B221)&gt;=2,1,COUNTIF(课表!$L$187:$L$343,B221))+IF(COUNTIF(课表!$M$187:$M$343,B221)&gt;=2,1,COUNTIF(课表!$M$187:$M$343,B221))+IF(COUNTIF(课表!$N$187:$N$343,B221)&gt;=2,1,COUNTIF(课表!$N$187:$N$343,B221)))*2</f>
        <v>0</v>
      </c>
      <c r="J221" s="32">
        <f>(IF(COUNTIF(课表!$O$187:$O$343,B221)&gt;=2,1,COUNTIF(课表!$O$187:$O$343,B221))+IF(COUNTIF(课表!$P$187:$P$343,B221)&gt;=2,1,COUNTIF(课表!$P$187:$P$343,B221))+IF(COUNTIF(课表!$Q$187:$Q$343,B221)&gt;=2,1,COUNTIF(课表!$Q$187:$Q$343,B221))+IF(COUNTIF(课表!$R$187:$R$343,B221)&gt;=2,1,COUNTIF(课表!$R$187:$R$343,B221)))*2</f>
        <v>4</v>
      </c>
      <c r="K221" s="32">
        <f>(IF(COUNTIF(课表!$S$187:$S$343,B221)&gt;=2,1,COUNTIF(课表!$S$187:$S$343,B221))+IF(COUNTIF(课表!$T$187:$T$343,B221)&gt;=2,1,COUNTIF(课表!$T$187:$T$343,B221)))*2+(IF(COUNTIF(课表!$U$187:$U$343,B221)&gt;=2,1,COUNTIF(课表!$U$187:$U$343,B221))+IF(COUNTIF(课表!$V$187:$V$343,B221)&gt;=2,1,COUNTIF(课表!$V$187:$V$343,B221)))*2</f>
        <v>4</v>
      </c>
      <c r="L221" s="32">
        <f>(IF(COUNTIF(课表!$W$187:$W$343,B221)&gt;=2,1,COUNTIF(课表!$W$187:$W$343,B221))+IF(COUNTIF(课表!$X$187:$X$343,B221)&gt;=2,1,COUNTIF(课表!$X$187:$X$343,B221))+IF(COUNTIF(课表!$Y$187:$Y$343,B221)&gt;=2,1,COUNTIF(课表!$Y$187:$Y$343,B221))+IF(COUNTIF(课表!$Z$187:$Z$343,B221)&gt;=2,1,COUNTIF(课表!$Z$187:$Z$343,B221)))*2</f>
        <v>0</v>
      </c>
      <c r="M221" s="32">
        <f>(IF(COUNTIF(课表!$AA$187:$AA$343,B221)&gt;=2,1,COUNTIF(课表!$AA$187:$AA$343,B221))+IF(COUNTIF(课表!$AB$187:$AB$343,B221)&gt;=2,1,COUNTIF(课表!$AB$187:$AB$343,B221))+IF(COUNTIF(课表!$AC$187:$AC$343,B221)&gt;=2,1,COUNTIF(课表!$AC$187:$AC$343,B221))+IF(COUNTIF(课表!$AD$187:$AD$343,B221)&gt;=2,1,COUNTIF(课表!$AD$187:$AD$343,B221)))*2</f>
        <v>0</v>
      </c>
      <c r="N221" s="32">
        <f t="shared" si="10"/>
        <v>16</v>
      </c>
    </row>
    <row r="222" ht="20.1" hidden="1" customHeight="1" spans="1:14">
      <c r="A222" s="32">
        <f>VLOOKUP(B222,教师基础数据!$B$1:$H$502,7,FALSE)</f>
        <v>2018018</v>
      </c>
      <c r="B222" s="33" t="s">
        <v>1329</v>
      </c>
      <c r="C222" s="32" t="str">
        <f>VLOOKUP(B222,教师基础数据!$B$1:$G4766,3,FALSE)</f>
        <v>机械系</v>
      </c>
      <c r="D222" s="32" t="str">
        <f>VLOOKUP(B222,教师基础数据!$B$1:$G918,4,FALSE)</f>
        <v>专职</v>
      </c>
      <c r="E222" s="32" t="str">
        <f>VLOOKUP(B222,教师基础数据!$B$1:$G4951,5,FALSE)</f>
        <v>机械设计与制造教研室</v>
      </c>
      <c r="F222" s="32">
        <f t="shared" si="9"/>
        <v>4</v>
      </c>
      <c r="G222" s="32">
        <f>(IF(COUNTIF(课表!$C$187:$C$343,B222)&gt;=2,1,COUNTIF(课表!$C$187:$C$343,B222))+IF(COUNTIF(课表!$D$187:$D$343,B222)&gt;=2,1,COUNTIF(课表!D$187:$D$343,B222))+IF(COUNTIF(课表!$E$121:$E$343,B222)&gt;=2,1,COUNTIF(课表!$E$121:$E$343,B222))+IF(COUNTIF(课表!$F$187:$F$343,B222)&gt;=2,1,COUNTIF(课表!$F$187:$F$343,B222)))*2</f>
        <v>4</v>
      </c>
      <c r="H222" s="32">
        <f>(IF(COUNTIF(课表!$G$188:$G$343,B222)&gt;=2,1,COUNTIF(课表!$G$188:$G$343,B222))+IF(COUNTIF(课表!$H$188:$H$343,B222)&gt;=2,1,COUNTIF(课表!$H$188:$H$343,B222))+IF(COUNTIF(课表!$I$187:$I$343,B222)&gt;=2,1,COUNTIF(课表!$I$187:$I$343,B222))+IF(COUNTIF(课表!$J$187:$J$343,B222)&gt;=2,1,COUNTIF(课表!$J$187:$J$343,B222)))*2</f>
        <v>4</v>
      </c>
      <c r="I222" s="32">
        <f>(IF(COUNTIF(课表!$K$187:$K$343,B222)&gt;=2,1,COUNTIF(课表!$K$187:$K$343,B222))+IF(COUNTIF(课表!$L$187:$L$343,B222)&gt;=2,1,COUNTIF(课表!$L$187:$L$343,B222))+IF(COUNTIF(课表!$M$187:$M$343,B222)&gt;=2,1,COUNTIF(课表!$M$187:$M$343,B222))+IF(COUNTIF(课表!$N$187:$N$343,B222)&gt;=2,1,COUNTIF(课表!$N$187:$N$343,B222)))*2</f>
        <v>4</v>
      </c>
      <c r="J222" s="32">
        <f>(IF(COUNTIF(课表!$O$187:$O$343,B222)&gt;=2,1,COUNTIF(课表!$O$187:$O$343,B222))+IF(COUNTIF(课表!$P$187:$P$343,B222)&gt;=2,1,COUNTIF(课表!$P$187:$P$343,B222))+IF(COUNTIF(课表!$Q$187:$Q$343,B222)&gt;=2,1,COUNTIF(课表!$Q$187:$Q$343,B222))+IF(COUNTIF(课表!$R$187:$R$343,B222)&gt;=2,1,COUNTIF(课表!$R$187:$R$343,B222)))*2</f>
        <v>0</v>
      </c>
      <c r="K222" s="32">
        <f>(IF(COUNTIF(课表!$S$187:$S$343,B222)&gt;=2,1,COUNTIF(课表!$S$187:$S$343,B222))+IF(COUNTIF(课表!$T$187:$T$343,B222)&gt;=2,1,COUNTIF(课表!$T$187:$T$343,B222)))*2+(IF(COUNTIF(课表!$U$187:$U$343,B222)&gt;=2,1,COUNTIF(课表!$U$187:$U$343,B222))+IF(COUNTIF(课表!$V$187:$V$343,B222)&gt;=2,1,COUNTIF(课表!$V$187:$V$343,B222)))*2</f>
        <v>4</v>
      </c>
      <c r="L222" s="32">
        <f>(IF(COUNTIF(课表!$W$187:$W$343,B222)&gt;=2,1,COUNTIF(课表!$W$187:$W$343,B222))+IF(COUNTIF(课表!$X$187:$X$343,B222)&gt;=2,1,COUNTIF(课表!$X$187:$X$343,B222))+IF(COUNTIF(课表!$Y$187:$Y$343,B222)&gt;=2,1,COUNTIF(课表!$Y$187:$Y$343,B222))+IF(COUNTIF(课表!$Z$187:$Z$343,B222)&gt;=2,1,COUNTIF(课表!$Z$187:$Z$343,B222)))*2</f>
        <v>0</v>
      </c>
      <c r="M222" s="32">
        <f>(IF(COUNTIF(课表!$AA$187:$AA$343,B222)&gt;=2,1,COUNTIF(课表!$AA$187:$AA$343,B222))+IF(COUNTIF(课表!$AB$187:$AB$343,B222)&gt;=2,1,COUNTIF(课表!$AB$187:$AB$343,B222))+IF(COUNTIF(课表!$AC$187:$AC$343,B222)&gt;=2,1,COUNTIF(课表!$AC$187:$AC$343,B222))+IF(COUNTIF(课表!$AD$187:$AD$343,B222)&gt;=2,1,COUNTIF(课表!$AD$187:$AD$343,B222)))*2</f>
        <v>0</v>
      </c>
      <c r="N222" s="32">
        <f t="shared" si="10"/>
        <v>16</v>
      </c>
    </row>
    <row r="223" ht="20.1" hidden="1" customHeight="1" spans="1:14">
      <c r="A223" s="32" t="str">
        <f>VLOOKUP(B223,教师基础数据!$B$1:$H$502,7,FALSE)</f>
        <v>0000120</v>
      </c>
      <c r="B223" s="33" t="s">
        <v>1554</v>
      </c>
      <c r="C223" s="32" t="str">
        <f>VLOOKUP(B223,教师基础数据!$B$1:$G4767,3,FALSE)</f>
        <v>机械系</v>
      </c>
      <c r="D223" s="32" t="str">
        <f>VLOOKUP(B223,教师基础数据!$B$1:$G919,4,FALSE)</f>
        <v>兼职</v>
      </c>
      <c r="E223" s="32" t="str">
        <f>VLOOKUP(B223,教师基础数据!$B$1:$G4952,5,FALSE)</f>
        <v>汽车运用与维修教研室</v>
      </c>
      <c r="F223" s="32">
        <f t="shared" si="9"/>
        <v>4</v>
      </c>
      <c r="G223" s="32">
        <f>(IF(COUNTIF(课表!$C$187:$C$343,B223)&gt;=2,1,COUNTIF(课表!$C$187:$C$343,B223))+IF(COUNTIF(课表!$D$187:$D$343,B223)&gt;=2,1,COUNTIF(课表!D$187:$D$343,B223))+IF(COUNTIF(课表!$E$121:$E$343,B223)&gt;=2,1,COUNTIF(课表!$E$121:$E$343,B223))+IF(COUNTIF(课表!$F$187:$F$343,B223)&gt;=2,1,COUNTIF(课表!$F$187:$F$343,B223)))*2</f>
        <v>4</v>
      </c>
      <c r="H223" s="32">
        <f>(IF(COUNTIF(课表!$G$188:$G$343,B223)&gt;=2,1,COUNTIF(课表!$G$188:$G$343,B223))+IF(COUNTIF(课表!$H$188:$H$343,B223)&gt;=2,1,COUNTIF(课表!$H$188:$H$343,B223))+IF(COUNTIF(课表!$I$187:$I$343,B223)&gt;=2,1,COUNTIF(课表!$I$187:$I$343,B223))+IF(COUNTIF(课表!$J$187:$J$343,B223)&gt;=2,1,COUNTIF(课表!$J$187:$J$343,B223)))*2</f>
        <v>4</v>
      </c>
      <c r="I223" s="32">
        <f>(IF(COUNTIF(课表!$K$187:$K$343,B223)&gt;=2,1,COUNTIF(课表!$K$187:$K$343,B223))+IF(COUNTIF(课表!$L$187:$L$343,B223)&gt;=2,1,COUNTIF(课表!$L$187:$L$343,B223))+IF(COUNTIF(课表!$M$187:$M$343,B223)&gt;=2,1,COUNTIF(课表!$M$187:$M$343,B223))+IF(COUNTIF(课表!$N$187:$N$343,B223)&gt;=2,1,COUNTIF(课表!$N$187:$N$343,B223)))*2</f>
        <v>4</v>
      </c>
      <c r="J223" s="32">
        <f>(IF(COUNTIF(课表!$O$187:$O$343,B223)&gt;=2,1,COUNTIF(课表!$O$187:$O$343,B223))+IF(COUNTIF(课表!$P$187:$P$343,B223)&gt;=2,1,COUNTIF(课表!$P$187:$P$343,B223))+IF(COUNTIF(课表!$Q$187:$Q$343,B223)&gt;=2,1,COUNTIF(课表!$Q$187:$Q$343,B223))+IF(COUNTIF(课表!$R$187:$R$343,B223)&gt;=2,1,COUNTIF(课表!$R$187:$R$343,B223)))*2</f>
        <v>4</v>
      </c>
      <c r="K223" s="32">
        <f>(IF(COUNTIF(课表!$S$187:$S$343,B223)&gt;=2,1,COUNTIF(课表!$S$187:$S$343,B223))+IF(COUNTIF(课表!$T$187:$T$343,B223)&gt;=2,1,COUNTIF(课表!$T$187:$T$343,B223)))*2+(IF(COUNTIF(课表!$U$187:$U$343,B223)&gt;=2,1,COUNTIF(课表!$U$187:$U$343,B223))+IF(COUNTIF(课表!$V$187:$V$343,B223)&gt;=2,1,COUNTIF(课表!$V$187:$V$343,B223)))*2</f>
        <v>0</v>
      </c>
      <c r="L223" s="32">
        <f>(IF(COUNTIF(课表!$W$187:$W$343,B223)&gt;=2,1,COUNTIF(课表!$W$187:$W$343,B223))+IF(COUNTIF(课表!$X$187:$X$343,B223)&gt;=2,1,COUNTIF(课表!$X$187:$X$343,B223))+IF(COUNTIF(课表!$Y$187:$Y$343,B223)&gt;=2,1,COUNTIF(课表!$Y$187:$Y$343,B223))+IF(COUNTIF(课表!$Z$187:$Z$343,B223)&gt;=2,1,COUNTIF(课表!$Z$187:$Z$343,B223)))*2</f>
        <v>0</v>
      </c>
      <c r="M223" s="32">
        <f>(IF(COUNTIF(课表!$AA$187:$AA$343,B223)&gt;=2,1,COUNTIF(课表!$AA$187:$AA$343,B223))+IF(COUNTIF(课表!$AB$187:$AB$343,B223)&gt;=2,1,COUNTIF(课表!$AB$187:$AB$343,B223))+IF(COUNTIF(课表!$AC$187:$AC$343,B223)&gt;=2,1,COUNTIF(课表!$AC$187:$AC$343,B223))+IF(COUNTIF(课表!$AD$187:$AD$343,B223)&gt;=2,1,COUNTIF(课表!$AD$187:$AD$343,B223)))*2</f>
        <v>0</v>
      </c>
      <c r="N223" s="32">
        <f t="shared" si="10"/>
        <v>16</v>
      </c>
    </row>
    <row r="224" ht="20.1" hidden="1" customHeight="1" spans="1:14">
      <c r="A224" s="32">
        <f>VLOOKUP(B224,教师基础数据!$B$1:$H$502,7,FALSE)</f>
        <v>2020060</v>
      </c>
      <c r="B224" s="33" t="s">
        <v>1423</v>
      </c>
      <c r="C224" s="32" t="str">
        <f>VLOOKUP(B224,教师基础数据!$B$1:$G4768,3,FALSE)</f>
        <v>电子系</v>
      </c>
      <c r="D224" s="32" t="str">
        <f>VLOOKUP(B224,教师基础数据!$B$1:$G920,4,FALSE)</f>
        <v>专职</v>
      </c>
      <c r="E224" s="32" t="str">
        <f>VLOOKUP(B224,教师基础数据!$B$1:$G4953,5,FALSE)</f>
        <v>机电一体化教研室</v>
      </c>
      <c r="F224" s="32">
        <f t="shared" si="9"/>
        <v>3</v>
      </c>
      <c r="G224" s="32">
        <f>(IF(COUNTIF(课表!$C$187:$C$343,B224)&gt;=2,1,COUNTIF(课表!$C$187:$C$343,B224))+IF(COUNTIF(课表!$D$187:$D$343,B224)&gt;=2,1,COUNTIF(课表!D$187:$D$343,B224))+IF(COUNTIF(课表!$E$121:$E$343,B224)&gt;=2,1,COUNTIF(课表!$E$121:$E$343,B224))+IF(COUNTIF(课表!$F$187:$F$343,B224)&gt;=2,1,COUNTIF(课表!$F$187:$F$343,B224)))*2</f>
        <v>0</v>
      </c>
      <c r="H224" s="32">
        <f>(IF(COUNTIF(课表!$G$188:$G$343,B224)&gt;=2,1,COUNTIF(课表!$G$188:$G$343,B224))+IF(COUNTIF(课表!$H$188:$H$343,B224)&gt;=2,1,COUNTIF(课表!$H$188:$H$343,B224))+IF(COUNTIF(课表!$I$187:$I$343,B224)&gt;=2,1,COUNTIF(课表!$I$187:$I$343,B224))+IF(COUNTIF(课表!$J$187:$J$343,B224)&gt;=2,1,COUNTIF(课表!$J$187:$J$343,B224)))*2</f>
        <v>4</v>
      </c>
      <c r="I224" s="32">
        <f>(IF(COUNTIF(课表!$K$187:$K$343,B224)&gt;=2,1,COUNTIF(课表!$K$187:$K$343,B224))+IF(COUNTIF(课表!$L$187:$L$343,B224)&gt;=2,1,COUNTIF(课表!$L$187:$L$343,B224))+IF(COUNTIF(课表!$M$187:$M$343,B224)&gt;=2,1,COUNTIF(课表!$M$187:$M$343,B224))+IF(COUNTIF(课表!$N$187:$N$343,B224)&gt;=2,1,COUNTIF(课表!$N$187:$N$343,B224)))*2</f>
        <v>8</v>
      </c>
      <c r="J224" s="32">
        <f>(IF(COUNTIF(课表!$O$187:$O$343,B224)&gt;=2,1,COUNTIF(课表!$O$187:$O$343,B224))+IF(COUNTIF(课表!$P$187:$P$343,B224)&gt;=2,1,COUNTIF(课表!$P$187:$P$343,B224))+IF(COUNTIF(课表!$Q$187:$Q$343,B224)&gt;=2,1,COUNTIF(课表!$Q$187:$Q$343,B224))+IF(COUNTIF(课表!$R$187:$R$343,B224)&gt;=2,1,COUNTIF(课表!$R$187:$R$343,B224)))*2</f>
        <v>4</v>
      </c>
      <c r="K224" s="32">
        <f>(IF(COUNTIF(课表!$S$187:$S$343,B224)&gt;=2,1,COUNTIF(课表!$S$187:$S$343,B224))+IF(COUNTIF(课表!$T$187:$T$343,B224)&gt;=2,1,COUNTIF(课表!$T$187:$T$343,B224)))*2+(IF(COUNTIF(课表!$U$187:$U$343,B224)&gt;=2,1,COUNTIF(课表!$U$187:$U$343,B224))+IF(COUNTIF(课表!$V$187:$V$343,B224)&gt;=2,1,COUNTIF(课表!$V$187:$V$343,B224)))*2</f>
        <v>0</v>
      </c>
      <c r="L224" s="32">
        <f>(IF(COUNTIF(课表!$W$187:$W$343,B224)&gt;=2,1,COUNTIF(课表!$W$187:$W$343,B224))+IF(COUNTIF(课表!$X$187:$X$343,B224)&gt;=2,1,COUNTIF(课表!$X$187:$X$343,B224))+IF(COUNTIF(课表!$Y$187:$Y$343,B224)&gt;=2,1,COUNTIF(课表!$Y$187:$Y$343,B224))+IF(COUNTIF(课表!$Z$187:$Z$343,B224)&gt;=2,1,COUNTIF(课表!$Z$187:$Z$343,B224)))*2</f>
        <v>0</v>
      </c>
      <c r="M224" s="32">
        <f>(IF(COUNTIF(课表!$AA$187:$AA$343,B224)&gt;=2,1,COUNTIF(课表!$AA$187:$AA$343,B224))+IF(COUNTIF(课表!$AB$187:$AB$343,B224)&gt;=2,1,COUNTIF(课表!$AB$187:$AB$343,B224))+IF(COUNTIF(课表!$AC$187:$AC$343,B224)&gt;=2,1,COUNTIF(课表!$AC$187:$AC$343,B224))+IF(COUNTIF(课表!$AD$187:$AD$343,B224)&gt;=2,1,COUNTIF(课表!$AD$187:$AD$343,B224)))*2</f>
        <v>0</v>
      </c>
      <c r="N224" s="32">
        <f t="shared" si="10"/>
        <v>16</v>
      </c>
    </row>
    <row r="225" ht="20.1" hidden="1" customHeight="1" spans="1:14">
      <c r="A225" s="32" t="str">
        <f>VLOOKUP(B225,教师基础数据!$B$1:$H$502,7,FALSE)</f>
        <v>0000205</v>
      </c>
      <c r="B225" s="33" t="s">
        <v>1403</v>
      </c>
      <c r="C225" s="32" t="str">
        <f>VLOOKUP(B225,教师基础数据!$B$1:$G4769,3,FALSE)</f>
        <v>商贸系</v>
      </c>
      <c r="D225" s="32" t="str">
        <f>VLOOKUP(B225,教师基础数据!$B$1:$G921,4,FALSE)</f>
        <v>专职</v>
      </c>
      <c r="E225" s="32" t="str">
        <f>VLOOKUP(B225,教师基础数据!$B$1:$G4954,5,FALSE)</f>
        <v>旅游管理教研室</v>
      </c>
      <c r="F225" s="32">
        <f t="shared" si="9"/>
        <v>4</v>
      </c>
      <c r="G225" s="32">
        <f>(IF(COUNTIF(课表!$C$187:$C$343,B225)&gt;=2,1,COUNTIF(课表!$C$187:$C$343,B225))+IF(COUNTIF(课表!$D$187:$D$343,B225)&gt;=2,1,COUNTIF(课表!D$187:$D$343,B225))+IF(COUNTIF(课表!$E$121:$E$343,B225)&gt;=2,1,COUNTIF(课表!$E$121:$E$343,B225))+IF(COUNTIF(课表!$F$187:$F$343,B225)&gt;=2,1,COUNTIF(课表!$F$187:$F$343,B225)))*2</f>
        <v>4</v>
      </c>
      <c r="H225" s="32">
        <f>(IF(COUNTIF(课表!$G$188:$G$343,B225)&gt;=2,1,COUNTIF(课表!$G$188:$G$343,B225))+IF(COUNTIF(课表!$H$188:$H$343,B225)&gt;=2,1,COUNTIF(课表!$H$188:$H$343,B225))+IF(COUNTIF(课表!$I$187:$I$343,B225)&gt;=2,1,COUNTIF(课表!$I$187:$I$343,B225))+IF(COUNTIF(课表!$J$187:$J$343,B225)&gt;=2,1,COUNTIF(课表!$J$187:$J$343,B225)))*2</f>
        <v>4</v>
      </c>
      <c r="I225" s="32">
        <f>(IF(COUNTIF(课表!$K$187:$K$343,B225)&gt;=2,1,COUNTIF(课表!$K$187:$K$343,B225))+IF(COUNTIF(课表!$L$187:$L$343,B225)&gt;=2,1,COUNTIF(课表!$L$187:$L$343,B225))+IF(COUNTIF(课表!$M$187:$M$343,B225)&gt;=2,1,COUNTIF(课表!$M$187:$M$343,B225))+IF(COUNTIF(课表!$N$187:$N$343,B225)&gt;=2,1,COUNTIF(课表!$N$187:$N$343,B225)))*2</f>
        <v>4</v>
      </c>
      <c r="J225" s="32">
        <f>(IF(COUNTIF(课表!$O$187:$O$343,B225)&gt;=2,1,COUNTIF(课表!$O$187:$O$343,B225))+IF(COUNTIF(课表!$P$187:$P$343,B225)&gt;=2,1,COUNTIF(课表!$P$187:$P$343,B225))+IF(COUNTIF(课表!$Q$187:$Q$343,B225)&gt;=2,1,COUNTIF(课表!$Q$187:$Q$343,B225))+IF(COUNTIF(课表!$R$187:$R$343,B225)&gt;=2,1,COUNTIF(课表!$R$187:$R$343,B225)))*2</f>
        <v>4</v>
      </c>
      <c r="K225" s="32">
        <f>(IF(COUNTIF(课表!$S$187:$S$343,B225)&gt;=2,1,COUNTIF(课表!$S$187:$S$343,B225))+IF(COUNTIF(课表!$T$187:$T$343,B225)&gt;=2,1,COUNTIF(课表!$T$187:$T$343,B225)))*2+(IF(COUNTIF(课表!$U$187:$U$343,B225)&gt;=2,1,COUNTIF(课表!$U$187:$U$343,B225))+IF(COUNTIF(课表!$V$187:$V$343,B225)&gt;=2,1,COUNTIF(课表!$V$187:$V$343,B225)))*2</f>
        <v>0</v>
      </c>
      <c r="L225" s="32">
        <f>(IF(COUNTIF(课表!$W$187:$W$343,B225)&gt;=2,1,COUNTIF(课表!$W$187:$W$343,B225))+IF(COUNTIF(课表!$X$187:$X$343,B225)&gt;=2,1,COUNTIF(课表!$X$187:$X$343,B225))+IF(COUNTIF(课表!$Y$187:$Y$343,B225)&gt;=2,1,COUNTIF(课表!$Y$187:$Y$343,B225))+IF(COUNTIF(课表!$Z$187:$Z$343,B225)&gt;=2,1,COUNTIF(课表!$Z$187:$Z$343,B225)))*2</f>
        <v>0</v>
      </c>
      <c r="M225" s="32">
        <f>(IF(COUNTIF(课表!$AA$187:$AA$343,B225)&gt;=2,1,COUNTIF(课表!$AA$187:$AA$343,B225))+IF(COUNTIF(课表!$AB$187:$AB$343,B225)&gt;=2,1,COUNTIF(课表!$AB$187:$AB$343,B225))+IF(COUNTIF(课表!$AC$187:$AC$343,B225)&gt;=2,1,COUNTIF(课表!$AC$187:$AC$343,B225))+IF(COUNTIF(课表!$AD$187:$AD$343,B225)&gt;=2,1,COUNTIF(课表!$AD$187:$AD$343,B225)))*2</f>
        <v>0</v>
      </c>
      <c r="N225" s="32">
        <f t="shared" si="10"/>
        <v>16</v>
      </c>
    </row>
    <row r="226" ht="20.1" hidden="1" customHeight="1" spans="1:14">
      <c r="A226" s="32" t="str">
        <f>VLOOKUP(B226,教师基础数据!$B$1:$H$502,7,FALSE)</f>
        <v>0000303</v>
      </c>
      <c r="B226" s="33" t="s">
        <v>1400</v>
      </c>
      <c r="C226" s="32" t="str">
        <f>VLOOKUP(B226,教师基础数据!$B$1:$G4770,3,FALSE)</f>
        <v>商贸系</v>
      </c>
      <c r="D226" s="32" t="str">
        <f>VLOOKUP(B226,教师基础数据!$B$1:$G922,4,FALSE)</f>
        <v>专职</v>
      </c>
      <c r="E226" s="32" t="str">
        <f>VLOOKUP(B226,教师基础数据!$B$1:$G4955,5,FALSE)</f>
        <v>旅游管理教研室</v>
      </c>
      <c r="F226" s="32">
        <f t="shared" si="9"/>
        <v>4</v>
      </c>
      <c r="G226" s="32">
        <f>(IF(COUNTIF(课表!$C$187:$C$343,B226)&gt;=2,1,COUNTIF(课表!$C$187:$C$343,B226))+IF(COUNTIF(课表!$D$187:$D$343,B226)&gt;=2,1,COUNTIF(课表!D$187:$D$343,B226))+IF(COUNTIF(课表!$E$121:$E$343,B226)&gt;=2,1,COUNTIF(课表!$E$121:$E$343,B226))+IF(COUNTIF(课表!$F$187:$F$343,B226)&gt;=2,1,COUNTIF(课表!$F$187:$F$343,B226)))*2</f>
        <v>4</v>
      </c>
      <c r="H226" s="32">
        <f>(IF(COUNTIF(课表!$G$188:$G$343,B226)&gt;=2,1,COUNTIF(课表!$G$188:$G$343,B226))+IF(COUNTIF(课表!$H$188:$H$343,B226)&gt;=2,1,COUNTIF(课表!$H$188:$H$343,B226))+IF(COUNTIF(课表!$I$187:$I$343,B226)&gt;=2,1,COUNTIF(课表!$I$187:$I$343,B226))+IF(COUNTIF(课表!$J$187:$J$343,B226)&gt;=2,1,COUNTIF(课表!$J$187:$J$343,B226)))*2</f>
        <v>0</v>
      </c>
      <c r="I226" s="32">
        <f>(IF(COUNTIF(课表!$K$187:$K$343,B226)&gt;=2,1,COUNTIF(课表!$K$187:$K$343,B226))+IF(COUNTIF(课表!$L$187:$L$343,B226)&gt;=2,1,COUNTIF(课表!$L$187:$L$343,B226))+IF(COUNTIF(课表!$M$187:$M$343,B226)&gt;=2,1,COUNTIF(课表!$M$187:$M$343,B226))+IF(COUNTIF(课表!$N$187:$N$343,B226)&gt;=2,1,COUNTIF(课表!$N$187:$N$343,B226)))*2</f>
        <v>4</v>
      </c>
      <c r="J226" s="32">
        <f>(IF(COUNTIF(课表!$O$187:$O$343,B226)&gt;=2,1,COUNTIF(课表!$O$187:$O$343,B226))+IF(COUNTIF(课表!$P$187:$P$343,B226)&gt;=2,1,COUNTIF(课表!$P$187:$P$343,B226))+IF(COUNTIF(课表!$Q$187:$Q$343,B226)&gt;=2,1,COUNTIF(课表!$Q$187:$Q$343,B226))+IF(COUNTIF(课表!$R$187:$R$343,B226)&gt;=2,1,COUNTIF(课表!$R$187:$R$343,B226)))*2</f>
        <v>4</v>
      </c>
      <c r="K226" s="32">
        <f>(IF(COUNTIF(课表!$S$187:$S$343,B226)&gt;=2,1,COUNTIF(课表!$S$187:$S$343,B226))+IF(COUNTIF(课表!$T$187:$T$343,B226)&gt;=2,1,COUNTIF(课表!$T$187:$T$343,B226)))*2+(IF(COUNTIF(课表!$U$187:$U$343,B226)&gt;=2,1,COUNTIF(课表!$U$187:$U$343,B226))+IF(COUNTIF(课表!$V$187:$V$343,B226)&gt;=2,1,COUNTIF(课表!$V$187:$V$343,B226)))*2</f>
        <v>4</v>
      </c>
      <c r="L226" s="32">
        <f>(IF(COUNTIF(课表!$W$187:$W$343,B226)&gt;=2,1,COUNTIF(课表!$W$187:$W$343,B226))+IF(COUNTIF(课表!$X$187:$X$343,B226)&gt;=2,1,COUNTIF(课表!$X$187:$X$343,B226))+IF(COUNTIF(课表!$Y$187:$Y$343,B226)&gt;=2,1,COUNTIF(课表!$Y$187:$Y$343,B226))+IF(COUNTIF(课表!$Z$187:$Z$343,B226)&gt;=2,1,COUNTIF(课表!$Z$187:$Z$343,B226)))*2</f>
        <v>0</v>
      </c>
      <c r="M226" s="32">
        <f>(IF(COUNTIF(课表!$AA$187:$AA$343,B226)&gt;=2,1,COUNTIF(课表!$AA$187:$AA$343,B226))+IF(COUNTIF(课表!$AB$187:$AB$343,B226)&gt;=2,1,COUNTIF(课表!$AB$187:$AB$343,B226))+IF(COUNTIF(课表!$AC$187:$AC$343,B226)&gt;=2,1,COUNTIF(课表!$AC$187:$AC$343,B226))+IF(COUNTIF(课表!$AD$187:$AD$343,B226)&gt;=2,1,COUNTIF(课表!$AD$187:$AD$343,B226)))*2</f>
        <v>0</v>
      </c>
      <c r="N226" s="32">
        <f t="shared" si="10"/>
        <v>16</v>
      </c>
    </row>
    <row r="227" ht="20.1" hidden="1" customHeight="1" spans="1:14">
      <c r="A227" s="32" t="str">
        <f>VLOOKUP(B227,教师基础数据!$B$1:$H$502,7,FALSE)</f>
        <v>2020071</v>
      </c>
      <c r="B227" s="33" t="s">
        <v>1573</v>
      </c>
      <c r="C227" s="32" t="str">
        <f>VLOOKUP(B227,教师基础数据!$B$1:$G4771,3,FALSE)</f>
        <v>商贸系</v>
      </c>
      <c r="D227" s="32" t="str">
        <f>VLOOKUP(B227,教师基础数据!$B$1:$G923,4,FALSE)</f>
        <v>专职</v>
      </c>
      <c r="E227" s="32" t="str">
        <f>VLOOKUP(B227,教师基础数据!$B$1:$G4956,5,FALSE)</f>
        <v>商务教研室</v>
      </c>
      <c r="F227" s="32">
        <f t="shared" si="9"/>
        <v>4</v>
      </c>
      <c r="G227" s="32">
        <f>(IF(COUNTIF(课表!$C$187:$C$343,B227)&gt;=2,1,COUNTIF(课表!$C$187:$C$343,B227))+IF(COUNTIF(课表!$D$187:$D$343,B227)&gt;=2,1,COUNTIF(课表!D$187:$D$343,B227))+IF(COUNTIF(课表!$E$121:$E$343,B227)&gt;=2,1,COUNTIF(课表!$E$121:$E$343,B227))+IF(COUNTIF(课表!$F$187:$F$343,B227)&gt;=2,1,COUNTIF(课表!$F$187:$F$343,B227)))*2</f>
        <v>4</v>
      </c>
      <c r="H227" s="32">
        <f>(IF(COUNTIF(课表!$G$188:$G$343,B227)&gt;=2,1,COUNTIF(课表!$G$188:$G$343,B227))+IF(COUNTIF(课表!$H$188:$H$343,B227)&gt;=2,1,COUNTIF(课表!$H$188:$H$343,B227))+IF(COUNTIF(课表!$I$187:$I$343,B227)&gt;=2,1,COUNTIF(课表!$I$187:$I$343,B227))+IF(COUNTIF(课表!$J$187:$J$343,B227)&gt;=2,1,COUNTIF(课表!$J$187:$J$343,B227)))*2</f>
        <v>4</v>
      </c>
      <c r="I227" s="32">
        <f>(IF(COUNTIF(课表!$K$187:$K$343,B227)&gt;=2,1,COUNTIF(课表!$K$187:$K$343,B227))+IF(COUNTIF(课表!$L$187:$L$343,B227)&gt;=2,1,COUNTIF(课表!$L$187:$L$343,B227))+IF(COUNTIF(课表!$M$187:$M$343,B227)&gt;=2,1,COUNTIF(课表!$M$187:$M$343,B227))+IF(COUNTIF(课表!$N$187:$N$343,B227)&gt;=2,1,COUNTIF(课表!$N$187:$N$343,B227)))*2</f>
        <v>0</v>
      </c>
      <c r="J227" s="32">
        <f>(IF(COUNTIF(课表!$O$187:$O$343,B227)&gt;=2,1,COUNTIF(课表!$O$187:$O$343,B227))+IF(COUNTIF(课表!$P$187:$P$343,B227)&gt;=2,1,COUNTIF(课表!$P$187:$P$343,B227))+IF(COUNTIF(课表!$Q$187:$Q$343,B227)&gt;=2,1,COUNTIF(课表!$Q$187:$Q$343,B227))+IF(COUNTIF(课表!$R$187:$R$343,B227)&gt;=2,1,COUNTIF(课表!$R$187:$R$343,B227)))*2</f>
        <v>4</v>
      </c>
      <c r="K227" s="32">
        <f>(IF(COUNTIF(课表!$S$187:$S$343,B227)&gt;=2,1,COUNTIF(课表!$S$187:$S$343,B227))+IF(COUNTIF(课表!$T$187:$T$343,B227)&gt;=2,1,COUNTIF(课表!$T$187:$T$343,B227)))*2+(IF(COUNTIF(课表!$U$187:$U$343,B227)&gt;=2,1,COUNTIF(课表!$U$187:$U$343,B227))+IF(COUNTIF(课表!$V$187:$V$343,B227)&gt;=2,1,COUNTIF(课表!$V$187:$V$343,B227)))*2</f>
        <v>4</v>
      </c>
      <c r="L227" s="32">
        <f>(IF(COUNTIF(课表!$W$187:$W$343,B227)&gt;=2,1,COUNTIF(课表!$W$187:$W$343,B227))+IF(COUNTIF(课表!$X$187:$X$343,B227)&gt;=2,1,COUNTIF(课表!$X$187:$X$343,B227))+IF(COUNTIF(课表!$Y$187:$Y$343,B227)&gt;=2,1,COUNTIF(课表!$Y$187:$Y$343,B227))+IF(COUNTIF(课表!$Z$187:$Z$343,B227)&gt;=2,1,COUNTIF(课表!$Z$187:$Z$343,B227)))*2</f>
        <v>0</v>
      </c>
      <c r="M227" s="32">
        <f>(IF(COUNTIF(课表!$AA$187:$AA$343,B227)&gt;=2,1,COUNTIF(课表!$AA$187:$AA$343,B227))+IF(COUNTIF(课表!$AB$187:$AB$343,B227)&gt;=2,1,COUNTIF(课表!$AB$187:$AB$343,B227))+IF(COUNTIF(课表!$AC$187:$AC$343,B227)&gt;=2,1,COUNTIF(课表!$AC$187:$AC$343,B227))+IF(COUNTIF(课表!$AD$187:$AD$343,B227)&gt;=2,1,COUNTIF(课表!$AD$187:$AD$343,B227)))*2</f>
        <v>0</v>
      </c>
      <c r="N227" s="32">
        <f t="shared" si="10"/>
        <v>16</v>
      </c>
    </row>
    <row r="228" ht="20.1" hidden="1" customHeight="1" spans="1:14">
      <c r="A228" s="32" t="str">
        <f>VLOOKUP(B228,教师基础数据!$B$1:$H$502,7,FALSE)</f>
        <v>0000056</v>
      </c>
      <c r="B228" s="33" t="s">
        <v>1390</v>
      </c>
      <c r="C228" s="32" t="str">
        <f>VLOOKUP(B228,教师基础数据!$B$1:$G4772,3,FALSE)</f>
        <v>商贸系</v>
      </c>
      <c r="D228" s="32" t="str">
        <f>VLOOKUP(B228,教师基础数据!$B$1:$G924,4,FALSE)</f>
        <v>专职</v>
      </c>
      <c r="E228" s="32" t="str">
        <f>VLOOKUP(B228,教师基础数据!$B$1:$G4957,5,FALSE)</f>
        <v>商务教研室</v>
      </c>
      <c r="F228" s="32">
        <f t="shared" si="9"/>
        <v>4</v>
      </c>
      <c r="G228" s="32">
        <f>(IF(COUNTIF(课表!$C$187:$C$343,B228)&gt;=2,1,COUNTIF(课表!$C$187:$C$343,B228))+IF(COUNTIF(课表!$D$187:$D$343,B228)&gt;=2,1,COUNTIF(课表!D$187:$D$343,B228))+IF(COUNTIF(课表!$E$121:$E$343,B228)&gt;=2,1,COUNTIF(课表!$E$121:$E$343,B228))+IF(COUNTIF(课表!$F$187:$F$343,B228)&gt;=2,1,COUNTIF(课表!$F$187:$F$343,B228)))*2</f>
        <v>4</v>
      </c>
      <c r="H228" s="32">
        <f>(IF(COUNTIF(课表!$G$188:$G$343,B228)&gt;=2,1,COUNTIF(课表!$G$188:$G$343,B228))+IF(COUNTIF(课表!$H$188:$H$343,B228)&gt;=2,1,COUNTIF(课表!$H$188:$H$343,B228))+IF(COUNTIF(课表!$I$187:$I$343,B228)&gt;=2,1,COUNTIF(课表!$I$187:$I$343,B228))+IF(COUNTIF(课表!$J$187:$J$343,B228)&gt;=2,1,COUNTIF(课表!$J$187:$J$343,B228)))*2</f>
        <v>4</v>
      </c>
      <c r="I228" s="32">
        <f>(IF(COUNTIF(课表!$K$187:$K$343,B228)&gt;=2,1,COUNTIF(课表!$K$187:$K$343,B228))+IF(COUNTIF(课表!$L$187:$L$343,B228)&gt;=2,1,COUNTIF(课表!$L$187:$L$343,B228))+IF(COUNTIF(课表!$M$187:$M$343,B228)&gt;=2,1,COUNTIF(课表!$M$187:$M$343,B228))+IF(COUNTIF(课表!$N$187:$N$343,B228)&gt;=2,1,COUNTIF(课表!$N$187:$N$343,B228)))*2</f>
        <v>4</v>
      </c>
      <c r="J228" s="32">
        <f>(IF(COUNTIF(课表!$O$187:$O$343,B228)&gt;=2,1,COUNTIF(课表!$O$187:$O$343,B228))+IF(COUNTIF(课表!$P$187:$P$343,B228)&gt;=2,1,COUNTIF(课表!$P$187:$P$343,B228))+IF(COUNTIF(课表!$Q$187:$Q$343,B228)&gt;=2,1,COUNTIF(课表!$Q$187:$Q$343,B228))+IF(COUNTIF(课表!$R$187:$R$343,B228)&gt;=2,1,COUNTIF(课表!$R$187:$R$343,B228)))*2</f>
        <v>0</v>
      </c>
      <c r="K228" s="32">
        <f>(IF(COUNTIF(课表!$S$187:$S$343,B228)&gt;=2,1,COUNTIF(课表!$S$187:$S$343,B228))+IF(COUNTIF(课表!$T$187:$T$343,B228)&gt;=2,1,COUNTIF(课表!$T$187:$T$343,B228)))*2+(IF(COUNTIF(课表!$U$187:$U$343,B228)&gt;=2,1,COUNTIF(课表!$U$187:$U$343,B228))+IF(COUNTIF(课表!$V$187:$V$343,B228)&gt;=2,1,COUNTIF(课表!$V$187:$V$343,B228)))*2</f>
        <v>4</v>
      </c>
      <c r="L228" s="32">
        <f>(IF(COUNTIF(课表!$W$187:$W$343,B228)&gt;=2,1,COUNTIF(课表!$W$187:$W$343,B228))+IF(COUNTIF(课表!$X$187:$X$343,B228)&gt;=2,1,COUNTIF(课表!$X$187:$X$343,B228))+IF(COUNTIF(课表!$Y$187:$Y$343,B228)&gt;=2,1,COUNTIF(课表!$Y$187:$Y$343,B228))+IF(COUNTIF(课表!$Z$187:$Z$343,B228)&gt;=2,1,COUNTIF(课表!$Z$187:$Z$343,B228)))*2</f>
        <v>0</v>
      </c>
      <c r="M228" s="32">
        <f>(IF(COUNTIF(课表!$AA$187:$AA$343,B228)&gt;=2,1,COUNTIF(课表!$AA$187:$AA$343,B228))+IF(COUNTIF(课表!$AB$187:$AB$343,B228)&gt;=2,1,COUNTIF(课表!$AB$187:$AB$343,B228))+IF(COUNTIF(课表!$AC$187:$AC$343,B228)&gt;=2,1,COUNTIF(课表!$AC$187:$AC$343,B228))+IF(COUNTIF(课表!$AD$187:$AD$343,B228)&gt;=2,1,COUNTIF(课表!$AD$187:$AD$343,B228)))*2</f>
        <v>0</v>
      </c>
      <c r="N228" s="32">
        <f t="shared" si="10"/>
        <v>16</v>
      </c>
    </row>
    <row r="229" ht="20.1" hidden="1" customHeight="1" spans="1:14">
      <c r="A229" s="32">
        <f>VLOOKUP(B229,教师基础数据!$B$1:$H$502,7,FALSE)</f>
        <v>2018009</v>
      </c>
      <c r="B229" s="33" t="s">
        <v>1270</v>
      </c>
      <c r="C229" s="32" t="str">
        <f>VLOOKUP(B229,教师基础数据!$B$1:$G4773,3,FALSE)</f>
        <v>动科系</v>
      </c>
      <c r="D229" s="32" t="str">
        <f>VLOOKUP(B229,教师基础数据!$B$1:$G925,4,FALSE)</f>
        <v>兼职</v>
      </c>
      <c r="E229" s="32" t="str">
        <f>VLOOKUP(B229,教师基础数据!$B$1:$G4958,5,FALSE)</f>
        <v>兽医教研室</v>
      </c>
      <c r="F229" s="32">
        <f t="shared" si="9"/>
        <v>5</v>
      </c>
      <c r="G229" s="32">
        <f>(IF(COUNTIF(课表!$C$187:$C$343,B229)&gt;=2,1,COUNTIF(课表!$C$187:$C$343,B229))+IF(COUNTIF(课表!$D$187:$D$343,B229)&gt;=2,1,COUNTIF(课表!D$187:$D$343,B229))+IF(COUNTIF(课表!$E$121:$E$343,B229)&gt;=2,1,COUNTIF(课表!$E$121:$E$343,B229))+IF(COUNTIF(课表!$F$187:$F$343,B229)&gt;=2,1,COUNTIF(课表!$F$187:$F$343,B229)))*2</f>
        <v>6</v>
      </c>
      <c r="H229" s="32">
        <f>(IF(COUNTIF(课表!$G$188:$G$343,B229)&gt;=2,1,COUNTIF(课表!$G$188:$G$343,B229))+IF(COUNTIF(课表!$H$188:$H$343,B229)&gt;=2,1,COUNTIF(课表!$H$188:$H$343,B229))+IF(COUNTIF(课表!$I$187:$I$343,B229)&gt;=2,1,COUNTIF(课表!$I$187:$I$343,B229))+IF(COUNTIF(课表!$J$187:$J$343,B229)&gt;=2,1,COUNTIF(课表!$J$187:$J$343,B229)))*2</f>
        <v>2</v>
      </c>
      <c r="I229" s="32">
        <f>(IF(COUNTIF(课表!$K$187:$K$343,B229)&gt;=2,1,COUNTIF(课表!$K$187:$K$343,B229))+IF(COUNTIF(课表!$L$187:$L$343,B229)&gt;=2,1,COUNTIF(课表!$L$187:$L$343,B229))+IF(COUNTIF(课表!$M$187:$M$343,B229)&gt;=2,1,COUNTIF(课表!$M$187:$M$343,B229))+IF(COUNTIF(课表!$N$187:$N$343,B229)&gt;=2,1,COUNTIF(课表!$N$187:$N$343,B229)))*2</f>
        <v>2</v>
      </c>
      <c r="J229" s="32">
        <f>(IF(COUNTIF(课表!$O$187:$O$343,B229)&gt;=2,1,COUNTIF(课表!$O$187:$O$343,B229))+IF(COUNTIF(课表!$P$187:$P$343,B229)&gt;=2,1,COUNTIF(课表!$P$187:$P$343,B229))+IF(COUNTIF(课表!$Q$187:$Q$343,B229)&gt;=2,1,COUNTIF(课表!$Q$187:$Q$343,B229))+IF(COUNTIF(课表!$R$187:$R$343,B229)&gt;=2,1,COUNTIF(课表!$R$187:$R$343,B229)))*2</f>
        <v>4</v>
      </c>
      <c r="K229" s="32">
        <f>(IF(COUNTIF(课表!$S$187:$S$343,B229)&gt;=2,1,COUNTIF(课表!$S$187:$S$343,B229))+IF(COUNTIF(课表!$T$187:$T$343,B229)&gt;=2,1,COUNTIF(课表!$T$187:$T$343,B229)))*2+(IF(COUNTIF(课表!$U$187:$U$343,B229)&gt;=2,1,COUNTIF(课表!$U$187:$U$343,B229))+IF(COUNTIF(课表!$V$187:$V$343,B229)&gt;=2,1,COUNTIF(课表!$V$187:$V$343,B229)))*2</f>
        <v>2</v>
      </c>
      <c r="L229" s="32">
        <f>(IF(COUNTIF(课表!$W$187:$W$343,B229)&gt;=2,1,COUNTIF(课表!$W$187:$W$343,B229))+IF(COUNTIF(课表!$X$187:$X$343,B229)&gt;=2,1,COUNTIF(课表!$X$187:$X$343,B229))+IF(COUNTIF(课表!$Y$187:$Y$343,B229)&gt;=2,1,COUNTIF(课表!$Y$187:$Y$343,B229))+IF(COUNTIF(课表!$Z$187:$Z$343,B229)&gt;=2,1,COUNTIF(课表!$Z$187:$Z$343,B229)))*2</f>
        <v>0</v>
      </c>
      <c r="M229" s="32">
        <f>(IF(COUNTIF(课表!$AA$187:$AA$343,B229)&gt;=2,1,COUNTIF(课表!$AA$187:$AA$343,B229))+IF(COUNTIF(课表!$AB$187:$AB$343,B229)&gt;=2,1,COUNTIF(课表!$AB$187:$AB$343,B229))+IF(COUNTIF(课表!$AC$187:$AC$343,B229)&gt;=2,1,COUNTIF(课表!$AC$187:$AC$343,B229))+IF(COUNTIF(课表!$AD$187:$AD$343,B229)&gt;=2,1,COUNTIF(课表!$AD$187:$AD$343,B229)))*2</f>
        <v>0</v>
      </c>
      <c r="N229" s="32">
        <f t="shared" si="10"/>
        <v>16</v>
      </c>
    </row>
    <row r="230" ht="20.1" hidden="1" customHeight="1" spans="1:14">
      <c r="A230" s="32" t="str">
        <f>VLOOKUP(B230,教师基础数据!$B$1:$H$502,7,FALSE)</f>
        <v>0000469</v>
      </c>
      <c r="B230" s="33" t="s">
        <v>1411</v>
      </c>
      <c r="C230" s="32" t="str">
        <f>VLOOKUP(B230,教师基础数据!$B$1:$G4774,3,FALSE)</f>
        <v>动科系</v>
      </c>
      <c r="D230" s="32" t="str">
        <f>VLOOKUP(B230,教师基础数据!$B$1:$G926,4,FALSE)</f>
        <v>专职</v>
      </c>
      <c r="E230" s="32" t="str">
        <f>VLOOKUP(B230,教师基础数据!$B$1:$G4959,5,FALSE)</f>
        <v>兽医教研室</v>
      </c>
      <c r="F230" s="32">
        <f t="shared" si="9"/>
        <v>5</v>
      </c>
      <c r="G230" s="32">
        <f>(IF(COUNTIF(课表!$C$187:$C$343,B230)&gt;=2,1,COUNTIF(课表!$C$187:$C$343,B230))+IF(COUNTIF(课表!$D$187:$D$343,B230)&gt;=2,1,COUNTIF(课表!D$187:$D$343,B230))+IF(COUNTIF(课表!$E$121:$E$343,B230)&gt;=2,1,COUNTIF(课表!$E$121:$E$343,B230))+IF(COUNTIF(课表!$F$187:$F$343,B230)&gt;=2,1,COUNTIF(课表!$F$187:$F$343,B230)))*2</f>
        <v>4</v>
      </c>
      <c r="H230" s="32">
        <f>(IF(COUNTIF(课表!$G$188:$G$343,B230)&gt;=2,1,COUNTIF(课表!$G$188:$G$343,B230))+IF(COUNTIF(课表!$H$188:$H$343,B230)&gt;=2,1,COUNTIF(课表!$H$188:$H$343,B230))+IF(COUNTIF(课表!$I$187:$I$343,B230)&gt;=2,1,COUNTIF(课表!$I$187:$I$343,B230))+IF(COUNTIF(课表!$J$187:$J$343,B230)&gt;=2,1,COUNTIF(课表!$J$187:$J$343,B230)))*2</f>
        <v>4</v>
      </c>
      <c r="I230" s="32">
        <f>(IF(COUNTIF(课表!$K$187:$K$343,B230)&gt;=2,1,COUNTIF(课表!$K$187:$K$343,B230))+IF(COUNTIF(课表!$L$187:$L$343,B230)&gt;=2,1,COUNTIF(课表!$L$187:$L$343,B230))+IF(COUNTIF(课表!$M$187:$M$343,B230)&gt;=2,1,COUNTIF(课表!$M$187:$M$343,B230))+IF(COUNTIF(课表!$N$187:$N$343,B230)&gt;=2,1,COUNTIF(课表!$N$187:$N$343,B230)))*2</f>
        <v>2</v>
      </c>
      <c r="J230" s="32">
        <f>(IF(COUNTIF(课表!$O$187:$O$343,B230)&gt;=2,1,COUNTIF(课表!$O$187:$O$343,B230))+IF(COUNTIF(课表!$P$187:$P$343,B230)&gt;=2,1,COUNTIF(课表!$P$187:$P$343,B230))+IF(COUNTIF(课表!$Q$187:$Q$343,B230)&gt;=2,1,COUNTIF(课表!$Q$187:$Q$343,B230))+IF(COUNTIF(课表!$R$187:$R$343,B230)&gt;=2,1,COUNTIF(课表!$R$187:$R$343,B230)))*2</f>
        <v>2</v>
      </c>
      <c r="K230" s="32">
        <f>(IF(COUNTIF(课表!$S$187:$S$343,B230)&gt;=2,1,COUNTIF(课表!$S$187:$S$343,B230))+IF(COUNTIF(课表!$T$187:$T$343,B230)&gt;=2,1,COUNTIF(课表!$T$187:$T$343,B230)))*2+(IF(COUNTIF(课表!$U$187:$U$343,B230)&gt;=2,1,COUNTIF(课表!$U$187:$U$343,B230))+IF(COUNTIF(课表!$V$187:$V$343,B230)&gt;=2,1,COUNTIF(课表!$V$187:$V$343,B230)))*2</f>
        <v>4</v>
      </c>
      <c r="L230" s="32">
        <f>(IF(COUNTIF(课表!$W$187:$W$343,B230)&gt;=2,1,COUNTIF(课表!$W$187:$W$343,B230))+IF(COUNTIF(课表!$X$187:$X$343,B230)&gt;=2,1,COUNTIF(课表!$X$187:$X$343,B230))+IF(COUNTIF(课表!$Y$187:$Y$343,B230)&gt;=2,1,COUNTIF(课表!$Y$187:$Y$343,B230))+IF(COUNTIF(课表!$Z$187:$Z$343,B230)&gt;=2,1,COUNTIF(课表!$Z$187:$Z$343,B230)))*2</f>
        <v>0</v>
      </c>
      <c r="M230" s="32">
        <f>(IF(COUNTIF(课表!$AA$187:$AA$343,B230)&gt;=2,1,COUNTIF(课表!$AA$187:$AA$343,B230))+IF(COUNTIF(课表!$AB$187:$AB$343,B230)&gt;=2,1,COUNTIF(课表!$AB$187:$AB$343,B230))+IF(COUNTIF(课表!$AC$187:$AC$343,B230)&gt;=2,1,COUNTIF(课表!$AC$187:$AC$343,B230))+IF(COUNTIF(课表!$AD$187:$AD$343,B230)&gt;=2,1,COUNTIF(课表!$AD$187:$AD$343,B230)))*2</f>
        <v>0</v>
      </c>
      <c r="N230" s="32">
        <f t="shared" si="10"/>
        <v>16</v>
      </c>
    </row>
    <row r="231" ht="20.1" hidden="1" customHeight="1" spans="1:14">
      <c r="A231" s="32" t="str">
        <f>VLOOKUP(B231,教师基础数据!$B$1:$H$502,7,FALSE)</f>
        <v>200225</v>
      </c>
      <c r="B231" s="33" t="s">
        <v>1372</v>
      </c>
      <c r="C231" s="32" t="str">
        <f>VLOOKUP(B231,教师基础数据!$B$1:$G4775,3,FALSE)</f>
        <v>动科系</v>
      </c>
      <c r="D231" s="32" t="str">
        <f>VLOOKUP(B231,教师基础数据!$B$1:$G927,4,FALSE)</f>
        <v>外聘</v>
      </c>
      <c r="E231" s="32" t="str">
        <f>VLOOKUP(B231,教师基础数据!$B$1:$G4960,5,FALSE)</f>
        <v>兽医教研室</v>
      </c>
      <c r="F231" s="32">
        <f t="shared" si="9"/>
        <v>4</v>
      </c>
      <c r="G231" s="32">
        <f>(IF(COUNTIF(课表!$C$187:$C$343,B231)&gt;=2,1,COUNTIF(课表!$C$187:$C$343,B231))+IF(COUNTIF(课表!$D$187:$D$343,B231)&gt;=2,1,COUNTIF(课表!D$187:$D$343,B231))+IF(COUNTIF(课表!$E$121:$E$343,B231)&gt;=2,1,COUNTIF(课表!$E$121:$E$343,B231))+IF(COUNTIF(课表!$F$187:$F$343,B231)&gt;=2,1,COUNTIF(课表!$F$187:$F$343,B231)))*2</f>
        <v>4</v>
      </c>
      <c r="H231" s="32">
        <f>(IF(COUNTIF(课表!$G$188:$G$343,B231)&gt;=2,1,COUNTIF(课表!$G$188:$G$343,B231))+IF(COUNTIF(课表!$H$188:$H$343,B231)&gt;=2,1,COUNTIF(课表!$H$188:$H$343,B231))+IF(COUNTIF(课表!$I$187:$I$343,B231)&gt;=2,1,COUNTIF(课表!$I$187:$I$343,B231))+IF(COUNTIF(课表!$J$187:$J$343,B231)&gt;=2,1,COUNTIF(课表!$J$187:$J$343,B231)))*2</f>
        <v>4</v>
      </c>
      <c r="I231" s="32">
        <f>(IF(COUNTIF(课表!$K$187:$K$343,B231)&gt;=2,1,COUNTIF(课表!$K$187:$K$343,B231))+IF(COUNTIF(课表!$L$187:$L$343,B231)&gt;=2,1,COUNTIF(课表!$L$187:$L$343,B231))+IF(COUNTIF(课表!$M$187:$M$343,B231)&gt;=2,1,COUNTIF(课表!$M$187:$M$343,B231))+IF(COUNTIF(课表!$N$187:$N$343,B231)&gt;=2,1,COUNTIF(课表!$N$187:$N$343,B231)))*2</f>
        <v>4</v>
      </c>
      <c r="J231" s="32">
        <f>(IF(COUNTIF(课表!$O$187:$O$343,B231)&gt;=2,1,COUNTIF(课表!$O$187:$O$343,B231))+IF(COUNTIF(课表!$P$187:$P$343,B231)&gt;=2,1,COUNTIF(课表!$P$187:$P$343,B231))+IF(COUNTIF(课表!$Q$187:$Q$343,B231)&gt;=2,1,COUNTIF(课表!$Q$187:$Q$343,B231))+IF(COUNTIF(课表!$R$187:$R$343,B231)&gt;=2,1,COUNTIF(课表!$R$187:$R$343,B231)))*2</f>
        <v>4</v>
      </c>
      <c r="K231" s="32">
        <f>(IF(COUNTIF(课表!$S$187:$S$343,B231)&gt;=2,1,COUNTIF(课表!$S$187:$S$343,B231))+IF(COUNTIF(课表!$T$187:$T$343,B231)&gt;=2,1,COUNTIF(课表!$T$187:$T$343,B231)))*2+(IF(COUNTIF(课表!$U$187:$U$343,B231)&gt;=2,1,COUNTIF(课表!$U$187:$U$343,B231))+IF(COUNTIF(课表!$V$187:$V$343,B231)&gt;=2,1,COUNTIF(课表!$V$187:$V$343,B231)))*2</f>
        <v>0</v>
      </c>
      <c r="L231" s="32">
        <f>(IF(COUNTIF(课表!$W$187:$W$343,B231)&gt;=2,1,COUNTIF(课表!$W$187:$W$343,B231))+IF(COUNTIF(课表!$X$187:$X$343,B231)&gt;=2,1,COUNTIF(课表!$X$187:$X$343,B231))+IF(COUNTIF(课表!$Y$187:$Y$343,B231)&gt;=2,1,COUNTIF(课表!$Y$187:$Y$343,B231))+IF(COUNTIF(课表!$Z$187:$Z$343,B231)&gt;=2,1,COUNTIF(课表!$Z$187:$Z$343,B231)))*2</f>
        <v>0</v>
      </c>
      <c r="M231" s="32">
        <f>(IF(COUNTIF(课表!$AA$187:$AA$343,B231)&gt;=2,1,COUNTIF(课表!$AA$187:$AA$343,B231))+IF(COUNTIF(课表!$AB$187:$AB$343,B231)&gt;=2,1,COUNTIF(课表!$AB$187:$AB$343,B231))+IF(COUNTIF(课表!$AC$187:$AC$343,B231)&gt;=2,1,COUNTIF(课表!$AC$187:$AC$343,B231))+IF(COUNTIF(课表!$AD$187:$AD$343,B231)&gt;=2,1,COUNTIF(课表!$AD$187:$AD$343,B231)))*2</f>
        <v>0</v>
      </c>
      <c r="N231" s="32">
        <f t="shared" si="10"/>
        <v>16</v>
      </c>
    </row>
    <row r="232" ht="20.1" hidden="1" customHeight="1" spans="1:14">
      <c r="A232" s="32" t="str">
        <f>VLOOKUP(B232,教师基础数据!$B$1:$H$502,7,FALSE)</f>
        <v>0000123</v>
      </c>
      <c r="B232" s="33" t="s">
        <v>1417</v>
      </c>
      <c r="C232" s="32" t="str">
        <f>VLOOKUP(B232,教师基础数据!$B$1:$G4776,3,FALSE)</f>
        <v>动科系</v>
      </c>
      <c r="D232" s="32" t="str">
        <f>VLOOKUP(B232,教师基础数据!$B$1:$G928,4,FALSE)</f>
        <v>专职</v>
      </c>
      <c r="E232" s="32" t="str">
        <f>VLOOKUP(B232,教师基础数据!$B$1:$G4961,5,FALSE)</f>
        <v>兽医教研室</v>
      </c>
      <c r="F232" s="32">
        <f t="shared" si="9"/>
        <v>5</v>
      </c>
      <c r="G232" s="32">
        <f>(IF(COUNTIF(课表!$C$187:$C$343,B232)&gt;=2,1,COUNTIF(课表!$C$187:$C$343,B232))+IF(COUNTIF(课表!$D$187:$D$343,B232)&gt;=2,1,COUNTIF(课表!D$187:$D$343,B232))+IF(COUNTIF(课表!$E$121:$E$343,B232)&gt;=2,1,COUNTIF(课表!$E$121:$E$343,B232))+IF(COUNTIF(课表!$F$187:$F$343,B232)&gt;=2,1,COUNTIF(课表!$F$187:$F$343,B232)))*2</f>
        <v>4</v>
      </c>
      <c r="H232" s="32">
        <f>(IF(COUNTIF(课表!$G$188:$G$343,B232)&gt;=2,1,COUNTIF(课表!$G$188:$G$343,B232))+IF(COUNTIF(课表!$H$188:$H$343,B232)&gt;=2,1,COUNTIF(课表!$H$188:$H$343,B232))+IF(COUNTIF(课表!$I$187:$I$343,B232)&gt;=2,1,COUNTIF(课表!$I$187:$I$343,B232))+IF(COUNTIF(课表!$J$187:$J$343,B232)&gt;=2,1,COUNTIF(课表!$J$187:$J$343,B232)))*2</f>
        <v>2</v>
      </c>
      <c r="I232" s="32">
        <f>(IF(COUNTIF(课表!$K$187:$K$343,B232)&gt;=2,1,COUNTIF(课表!$K$187:$K$343,B232))+IF(COUNTIF(课表!$L$187:$L$343,B232)&gt;=2,1,COUNTIF(课表!$L$187:$L$343,B232))+IF(COUNTIF(课表!$M$187:$M$343,B232)&gt;=2,1,COUNTIF(课表!$M$187:$M$343,B232))+IF(COUNTIF(课表!$N$187:$N$343,B232)&gt;=2,1,COUNTIF(课表!$N$187:$N$343,B232)))*2</f>
        <v>6</v>
      </c>
      <c r="J232" s="32">
        <f>(IF(COUNTIF(课表!$O$187:$O$343,B232)&gt;=2,1,COUNTIF(课表!$O$187:$O$343,B232))+IF(COUNTIF(课表!$P$187:$P$343,B232)&gt;=2,1,COUNTIF(课表!$P$187:$P$343,B232))+IF(COUNTIF(课表!$Q$187:$Q$343,B232)&gt;=2,1,COUNTIF(课表!$Q$187:$Q$343,B232))+IF(COUNTIF(课表!$R$187:$R$343,B232)&gt;=2,1,COUNTIF(课表!$R$187:$R$343,B232)))*2</f>
        <v>2</v>
      </c>
      <c r="K232" s="32">
        <f>(IF(COUNTIF(课表!$S$187:$S$343,B232)&gt;=2,1,COUNTIF(课表!$S$187:$S$343,B232))+IF(COUNTIF(课表!$T$187:$T$343,B232)&gt;=2,1,COUNTIF(课表!$T$187:$T$343,B232)))*2+(IF(COUNTIF(课表!$U$187:$U$343,B232)&gt;=2,1,COUNTIF(课表!$U$187:$U$343,B232))+IF(COUNTIF(课表!$V$187:$V$343,B232)&gt;=2,1,COUNTIF(课表!$V$187:$V$343,B232)))*2</f>
        <v>4</v>
      </c>
      <c r="L232" s="32">
        <f>(IF(COUNTIF(课表!$W$187:$W$343,B232)&gt;=2,1,COUNTIF(课表!$W$187:$W$343,B232))+IF(COUNTIF(课表!$X$187:$X$343,B232)&gt;=2,1,COUNTIF(课表!$X$187:$X$343,B232))+IF(COUNTIF(课表!$Y$187:$Y$343,B232)&gt;=2,1,COUNTIF(课表!$Y$187:$Y$343,B232))+IF(COUNTIF(课表!$Z$187:$Z$343,B232)&gt;=2,1,COUNTIF(课表!$Z$187:$Z$343,B232)))*2</f>
        <v>0</v>
      </c>
      <c r="M232" s="32">
        <f>(IF(COUNTIF(课表!$AA$187:$AA$343,B232)&gt;=2,1,COUNTIF(课表!$AA$187:$AA$343,B232))+IF(COUNTIF(课表!$AB$187:$AB$343,B232)&gt;=2,1,COUNTIF(课表!$AB$187:$AB$343,B232))+IF(COUNTIF(课表!$AC$187:$AC$343,B232)&gt;=2,1,COUNTIF(课表!$AC$187:$AC$343,B232))+IF(COUNTIF(课表!$AD$187:$AD$343,B232)&gt;=2,1,COUNTIF(课表!$AD$187:$AD$343,B232)))*2</f>
        <v>0</v>
      </c>
      <c r="N232" s="32">
        <f t="shared" si="10"/>
        <v>18</v>
      </c>
    </row>
    <row r="233" ht="20.1" hidden="1" customHeight="1" spans="1:14">
      <c r="A233" s="32" t="str">
        <f>VLOOKUP(B233,教师基础数据!$B$1:$H$502,7,FALSE)</f>
        <v>0000225</v>
      </c>
      <c r="B233" s="33" t="s">
        <v>1379</v>
      </c>
      <c r="C233" s="32" t="str">
        <f>VLOOKUP(B233,教师基础数据!$B$1:$G4777,3,FALSE)</f>
        <v>动科系</v>
      </c>
      <c r="D233" s="32" t="str">
        <f>VLOOKUP(B233,教师基础数据!$B$1:$G929,4,FALSE)</f>
        <v>专职</v>
      </c>
      <c r="E233" s="32" t="str">
        <f>VLOOKUP(B233,教师基础数据!$B$1:$G4962,5,FALSE)</f>
        <v>兽医教研室</v>
      </c>
      <c r="F233" s="32">
        <f t="shared" si="9"/>
        <v>3</v>
      </c>
      <c r="G233" s="32">
        <f>(IF(COUNTIF(课表!$C$187:$C$343,B233)&gt;=2,1,COUNTIF(课表!$C$187:$C$343,B233))+IF(COUNTIF(课表!$D$187:$D$343,B233)&gt;=2,1,COUNTIF(课表!D$187:$D$343,B233))+IF(COUNTIF(课表!$E$121:$E$343,B233)&gt;=2,1,COUNTIF(课表!$E$121:$E$343,B233))+IF(COUNTIF(课表!$F$187:$F$343,B233)&gt;=2,1,COUNTIF(课表!$F$187:$F$343,B233)))*2</f>
        <v>0</v>
      </c>
      <c r="H233" s="32">
        <f>(IF(COUNTIF(课表!$G$188:$G$343,B233)&gt;=2,1,COUNTIF(课表!$G$188:$G$343,B233))+IF(COUNTIF(课表!$H$188:$H$343,B233)&gt;=2,1,COUNTIF(课表!$H$188:$H$343,B233))+IF(COUNTIF(课表!$I$187:$I$343,B233)&gt;=2,1,COUNTIF(课表!$I$187:$I$343,B233))+IF(COUNTIF(课表!$J$187:$J$343,B233)&gt;=2,1,COUNTIF(课表!$J$187:$J$343,B233)))*2</f>
        <v>0</v>
      </c>
      <c r="I233" s="32">
        <f>(IF(COUNTIF(课表!$K$187:$K$343,B233)&gt;=2,1,COUNTIF(课表!$K$187:$K$343,B233))+IF(COUNTIF(课表!$L$187:$L$343,B233)&gt;=2,1,COUNTIF(课表!$L$187:$L$343,B233))+IF(COUNTIF(课表!$M$187:$M$343,B233)&gt;=2,1,COUNTIF(课表!$M$187:$M$343,B233))+IF(COUNTIF(课表!$N$187:$N$343,B233)&gt;=2,1,COUNTIF(课表!$N$187:$N$343,B233)))*2</f>
        <v>4</v>
      </c>
      <c r="J233" s="32">
        <f>(IF(COUNTIF(课表!$O$187:$O$343,B233)&gt;=2,1,COUNTIF(课表!$O$187:$O$343,B233))+IF(COUNTIF(课表!$P$187:$P$343,B233)&gt;=2,1,COUNTIF(课表!$P$187:$P$343,B233))+IF(COUNTIF(课表!$Q$187:$Q$343,B233)&gt;=2,1,COUNTIF(课表!$Q$187:$Q$343,B233))+IF(COUNTIF(课表!$R$187:$R$343,B233)&gt;=2,1,COUNTIF(课表!$R$187:$R$343,B233)))*2</f>
        <v>8</v>
      </c>
      <c r="K233" s="32">
        <f>(IF(COUNTIF(课表!$S$187:$S$343,B233)&gt;=2,1,COUNTIF(课表!$S$187:$S$343,B233))+IF(COUNTIF(课表!$T$187:$T$343,B233)&gt;=2,1,COUNTIF(课表!$T$187:$T$343,B233)))*2+(IF(COUNTIF(课表!$U$187:$U$343,B233)&gt;=2,1,COUNTIF(课表!$U$187:$U$343,B233))+IF(COUNTIF(课表!$V$187:$V$343,B233)&gt;=2,1,COUNTIF(课表!$V$187:$V$343,B233)))*2</f>
        <v>4</v>
      </c>
      <c r="L233" s="32">
        <f>(IF(COUNTIF(课表!$W$187:$W$343,B233)&gt;=2,1,COUNTIF(课表!$W$187:$W$343,B233))+IF(COUNTIF(课表!$X$187:$X$343,B233)&gt;=2,1,COUNTIF(课表!$X$187:$X$343,B233))+IF(COUNTIF(课表!$Y$187:$Y$343,B233)&gt;=2,1,COUNTIF(课表!$Y$187:$Y$343,B233))+IF(COUNTIF(课表!$Z$187:$Z$343,B233)&gt;=2,1,COUNTIF(课表!$Z$187:$Z$343,B233)))*2</f>
        <v>0</v>
      </c>
      <c r="M233" s="32">
        <f>(IF(COUNTIF(课表!$AA$187:$AA$343,B233)&gt;=2,1,COUNTIF(课表!$AA$187:$AA$343,B233))+IF(COUNTIF(课表!$AB$187:$AB$343,B233)&gt;=2,1,COUNTIF(课表!$AB$187:$AB$343,B233))+IF(COUNTIF(课表!$AC$187:$AC$343,B233)&gt;=2,1,COUNTIF(课表!$AC$187:$AC$343,B233))+IF(COUNTIF(课表!$AD$187:$AD$343,B233)&gt;=2,1,COUNTIF(课表!$AD$187:$AD$343,B233)))*2</f>
        <v>0</v>
      </c>
      <c r="N233" s="32">
        <f t="shared" si="10"/>
        <v>16</v>
      </c>
    </row>
    <row r="234" ht="20.1" hidden="1" customHeight="1" spans="1:14">
      <c r="A234" s="32" t="str">
        <f>VLOOKUP(B234,教师基础数据!$B$1:$H$502,7,FALSE)</f>
        <v>2014028</v>
      </c>
      <c r="B234" s="33" t="s">
        <v>1203</v>
      </c>
      <c r="C234" s="32" t="str">
        <f>VLOOKUP(B234,教师基础数据!$B$1:$G4778,3,FALSE)</f>
        <v>动科系</v>
      </c>
      <c r="D234" s="32" t="str">
        <f>VLOOKUP(B234,教师基础数据!$B$1:$G930,4,FALSE)</f>
        <v>兼职</v>
      </c>
      <c r="E234" s="32" t="str">
        <f>VLOOKUP(B234,教师基础数据!$B$1:$G4963,5,FALSE)</f>
        <v>兽医教研室</v>
      </c>
      <c r="F234" s="32">
        <f t="shared" si="9"/>
        <v>1</v>
      </c>
      <c r="G234" s="32">
        <f>(IF(COUNTIF(课表!$C$187:$C$343,B234)&gt;=2,1,COUNTIF(课表!$C$187:$C$343,B234))+IF(COUNTIF(课表!$D$187:$D$343,B234)&gt;=2,1,COUNTIF(课表!D$187:$D$343,B234))+IF(COUNTIF(课表!$E$121:$E$343,B234)&gt;=2,1,COUNTIF(课表!$E$121:$E$343,B234))+IF(COUNTIF(课表!$F$187:$F$343,B234)&gt;=2,1,COUNTIF(课表!$F$187:$F$343,B234)))*2</f>
        <v>0</v>
      </c>
      <c r="H234" s="32">
        <f>(IF(COUNTIF(课表!$G$188:$G$343,B234)&gt;=2,1,COUNTIF(课表!$G$188:$G$343,B234))+IF(COUNTIF(课表!$H$188:$H$343,B234)&gt;=2,1,COUNTIF(课表!$H$188:$H$343,B234))+IF(COUNTIF(课表!$I$187:$I$343,B234)&gt;=2,1,COUNTIF(课表!$I$187:$I$343,B234))+IF(COUNTIF(课表!$J$187:$J$343,B234)&gt;=2,1,COUNTIF(课表!$J$187:$J$343,B234)))*2</f>
        <v>0</v>
      </c>
      <c r="I234" s="32">
        <f>(IF(COUNTIF(课表!$K$187:$K$343,B234)&gt;=2,1,COUNTIF(课表!$K$187:$K$343,B234))+IF(COUNTIF(课表!$L$187:$L$343,B234)&gt;=2,1,COUNTIF(课表!$L$187:$L$343,B234))+IF(COUNTIF(课表!$M$187:$M$343,B234)&gt;=2,1,COUNTIF(课表!$M$187:$M$343,B234))+IF(COUNTIF(课表!$N$187:$N$343,B234)&gt;=2,1,COUNTIF(课表!$N$187:$N$343,B234)))*2</f>
        <v>0</v>
      </c>
      <c r="J234" s="32">
        <f>(IF(COUNTIF(课表!$O$187:$O$343,B234)&gt;=2,1,COUNTIF(课表!$O$187:$O$343,B234))+IF(COUNTIF(课表!$P$187:$P$343,B234)&gt;=2,1,COUNTIF(课表!$P$187:$P$343,B234))+IF(COUNTIF(课表!$Q$187:$Q$343,B234)&gt;=2,1,COUNTIF(课表!$Q$187:$Q$343,B234))+IF(COUNTIF(课表!$R$187:$R$343,B234)&gt;=2,1,COUNTIF(课表!$R$187:$R$343,B234)))*2</f>
        <v>0</v>
      </c>
      <c r="K234" s="32">
        <f>(IF(COUNTIF(课表!$S$187:$S$343,B234)&gt;=2,1,COUNTIF(课表!$S$187:$S$343,B234))+IF(COUNTIF(课表!$T$187:$T$343,B234)&gt;=2,1,COUNTIF(课表!$T$187:$T$343,B234)))*2+(IF(COUNTIF(课表!$U$187:$U$343,B234)&gt;=2,1,COUNTIF(课表!$U$187:$U$343,B234))+IF(COUNTIF(课表!$V$187:$V$343,B234)&gt;=2,1,COUNTIF(课表!$V$187:$V$343,B234)))*2</f>
        <v>0</v>
      </c>
      <c r="L234" s="32">
        <f>(IF(COUNTIF(课表!$W$187:$W$343,B234)&gt;=2,1,COUNTIF(课表!$W$187:$W$343,B234))+IF(COUNTIF(课表!$X$187:$X$343,B234)&gt;=2,1,COUNTIF(课表!$X$187:$X$343,B234))+IF(COUNTIF(课表!$Y$187:$Y$343,B234)&gt;=2,1,COUNTIF(课表!$Y$187:$Y$343,B234))+IF(COUNTIF(课表!$Z$187:$Z$343,B234)&gt;=2,1,COUNTIF(课表!$Z$187:$Z$343,B234)))*2</f>
        <v>8</v>
      </c>
      <c r="M234" s="32">
        <f>(IF(COUNTIF(课表!$AA$187:$AA$343,B234)&gt;=2,1,COUNTIF(课表!$AA$187:$AA$343,B234))+IF(COUNTIF(课表!$AB$187:$AB$343,B234)&gt;=2,1,COUNTIF(课表!$AB$187:$AB$343,B234))+IF(COUNTIF(课表!$AC$187:$AC$343,B234)&gt;=2,1,COUNTIF(课表!$AC$187:$AC$343,B234))+IF(COUNTIF(课表!$AD$187:$AD$343,B234)&gt;=2,1,COUNTIF(课表!$AD$187:$AD$343,B234)))*2</f>
        <v>0</v>
      </c>
      <c r="N234" s="32">
        <f t="shared" si="10"/>
        <v>8</v>
      </c>
    </row>
    <row r="235" ht="20.1" hidden="1" customHeight="1" spans="1:14">
      <c r="A235" s="32" t="str">
        <f>VLOOKUP(B235,教师基础数据!$B$1:$H$502,7,FALSE)</f>
        <v>0000170</v>
      </c>
      <c r="B235" s="33" t="s">
        <v>1178</v>
      </c>
      <c r="C235" s="32" t="str">
        <f>VLOOKUP(B235,教师基础数据!$B$1:$G4779,3,FALSE)</f>
        <v>人文系</v>
      </c>
      <c r="D235" s="32" t="str">
        <f>VLOOKUP(B235,教师基础数据!$B$1:$G931,4,FALSE)</f>
        <v>专职</v>
      </c>
      <c r="E235" s="32" t="str">
        <f>VLOOKUP(B235,教师基础数据!$B$1:$G4964,5,FALSE)</f>
        <v>数学教研室</v>
      </c>
      <c r="F235" s="32">
        <f t="shared" si="9"/>
        <v>4</v>
      </c>
      <c r="G235" s="32">
        <f>(IF(COUNTIF(课表!$C$187:$C$343,B235)&gt;=2,1,COUNTIF(课表!$C$187:$C$343,B235))+IF(COUNTIF(课表!$D$187:$D$343,B235)&gt;=2,1,COUNTIF(课表!D$187:$D$343,B235))+IF(COUNTIF(课表!$E$121:$E$343,B235)&gt;=2,1,COUNTIF(课表!$E$121:$E$343,B235))+IF(COUNTIF(课表!$F$187:$F$343,B235)&gt;=2,1,COUNTIF(课表!$F$187:$F$343,B235)))*2</f>
        <v>4</v>
      </c>
      <c r="H235" s="32">
        <f>(IF(COUNTIF(课表!$G$188:$G$343,B235)&gt;=2,1,COUNTIF(课表!$G$188:$G$343,B235))+IF(COUNTIF(课表!$H$188:$H$343,B235)&gt;=2,1,COUNTIF(课表!$H$188:$H$343,B235))+IF(COUNTIF(课表!$I$187:$I$343,B235)&gt;=2,1,COUNTIF(课表!$I$187:$I$343,B235))+IF(COUNTIF(课表!$J$187:$J$343,B235)&gt;=2,1,COUNTIF(课表!$J$187:$J$343,B235)))*2</f>
        <v>4</v>
      </c>
      <c r="I235" s="32">
        <f>(IF(COUNTIF(课表!$K$187:$K$343,B235)&gt;=2,1,COUNTIF(课表!$K$187:$K$343,B235))+IF(COUNTIF(课表!$L$187:$L$343,B235)&gt;=2,1,COUNTIF(课表!$L$187:$L$343,B235))+IF(COUNTIF(课表!$M$187:$M$343,B235)&gt;=2,1,COUNTIF(课表!$M$187:$M$343,B235))+IF(COUNTIF(课表!$N$187:$N$343,B235)&gt;=2,1,COUNTIF(课表!$N$187:$N$343,B235)))*2</f>
        <v>4</v>
      </c>
      <c r="J235" s="32">
        <f>(IF(COUNTIF(课表!$O$187:$O$343,B235)&gt;=2,1,COUNTIF(课表!$O$187:$O$343,B235))+IF(COUNTIF(课表!$P$187:$P$343,B235)&gt;=2,1,COUNTIF(课表!$P$187:$P$343,B235))+IF(COUNTIF(课表!$Q$187:$Q$343,B235)&gt;=2,1,COUNTIF(课表!$Q$187:$Q$343,B235))+IF(COUNTIF(课表!$R$187:$R$343,B235)&gt;=2,1,COUNTIF(课表!$R$187:$R$343,B235)))*2</f>
        <v>4</v>
      </c>
      <c r="K235" s="32">
        <f>(IF(COUNTIF(课表!$S$187:$S$343,B235)&gt;=2,1,COUNTIF(课表!$S$187:$S$343,B235))+IF(COUNTIF(课表!$T$187:$T$343,B235)&gt;=2,1,COUNTIF(课表!$T$187:$T$343,B235)))*2+(IF(COUNTIF(课表!$U$187:$U$343,B235)&gt;=2,1,COUNTIF(课表!$U$187:$U$343,B235))+IF(COUNTIF(课表!$V$187:$V$343,B235)&gt;=2,1,COUNTIF(课表!$V$187:$V$343,B235)))*2</f>
        <v>0</v>
      </c>
      <c r="L235" s="32">
        <f>(IF(COUNTIF(课表!$W$187:$W$343,B235)&gt;=2,1,COUNTIF(课表!$W$187:$W$343,B235))+IF(COUNTIF(课表!$X$187:$X$343,B235)&gt;=2,1,COUNTIF(课表!$X$187:$X$343,B235))+IF(COUNTIF(课表!$Y$187:$Y$343,B235)&gt;=2,1,COUNTIF(课表!$Y$187:$Y$343,B235))+IF(COUNTIF(课表!$Z$187:$Z$343,B235)&gt;=2,1,COUNTIF(课表!$Z$187:$Z$343,B235)))*2</f>
        <v>0</v>
      </c>
      <c r="M235" s="32">
        <f>(IF(COUNTIF(课表!$AA$187:$AA$343,B235)&gt;=2,1,COUNTIF(课表!$AA$187:$AA$343,B235))+IF(COUNTIF(课表!$AB$187:$AB$343,B235)&gt;=2,1,COUNTIF(课表!$AB$187:$AB$343,B235))+IF(COUNTIF(课表!$AC$187:$AC$343,B235)&gt;=2,1,COUNTIF(课表!$AC$187:$AC$343,B235))+IF(COUNTIF(课表!$AD$187:$AD$343,B235)&gt;=2,1,COUNTIF(课表!$AD$187:$AD$343,B235)))*2</f>
        <v>0</v>
      </c>
      <c r="N235" s="32">
        <f t="shared" si="10"/>
        <v>16</v>
      </c>
    </row>
    <row r="236" ht="20.1" hidden="1" customHeight="1" spans="1:14">
      <c r="A236" s="32" t="str">
        <f>VLOOKUP(B236,教师基础数据!$B$1:$H$502,7,FALSE)</f>
        <v>2016030</v>
      </c>
      <c r="B236" s="33" t="s">
        <v>1187</v>
      </c>
      <c r="C236" s="32" t="str">
        <f>VLOOKUP(B236,教师基础数据!$B$1:$G4780,3,FALSE)</f>
        <v>人文系</v>
      </c>
      <c r="D236" s="32" t="str">
        <f>VLOOKUP(B236,教师基础数据!$B$1:$G932,4,FALSE)</f>
        <v>专职</v>
      </c>
      <c r="E236" s="32" t="str">
        <f>VLOOKUP(B236,教师基础数据!$B$1:$G4965,5,FALSE)</f>
        <v>数学教研室</v>
      </c>
      <c r="F236" s="32">
        <f t="shared" si="9"/>
        <v>4</v>
      </c>
      <c r="G236" s="32">
        <f>(IF(COUNTIF(课表!$C$187:$C$343,B236)&gt;=2,1,COUNTIF(课表!$C$187:$C$343,B236))+IF(COUNTIF(课表!$D$187:$D$343,B236)&gt;=2,1,COUNTIF(课表!D$187:$D$343,B236))+IF(COUNTIF(课表!$E$121:$E$343,B236)&gt;=2,1,COUNTIF(课表!$E$121:$E$343,B236))+IF(COUNTIF(课表!$F$187:$F$343,B236)&gt;=2,1,COUNTIF(课表!$F$187:$F$343,B236)))*2</f>
        <v>4</v>
      </c>
      <c r="H236" s="32">
        <f>(IF(COUNTIF(课表!$G$188:$G$343,B236)&gt;=2,1,COUNTIF(课表!$G$188:$G$343,B236))+IF(COUNTIF(课表!$H$188:$H$343,B236)&gt;=2,1,COUNTIF(课表!$H$188:$H$343,B236))+IF(COUNTIF(课表!$I$187:$I$343,B236)&gt;=2,1,COUNTIF(课表!$I$187:$I$343,B236))+IF(COUNTIF(课表!$J$187:$J$343,B236)&gt;=2,1,COUNTIF(课表!$J$187:$J$343,B236)))*2</f>
        <v>4</v>
      </c>
      <c r="I236" s="32">
        <f>(IF(COUNTIF(课表!$K$187:$K$343,B236)&gt;=2,1,COUNTIF(课表!$K$187:$K$343,B236))+IF(COUNTIF(课表!$L$187:$L$343,B236)&gt;=2,1,COUNTIF(课表!$L$187:$L$343,B236))+IF(COUNTIF(课表!$M$187:$M$343,B236)&gt;=2,1,COUNTIF(课表!$M$187:$M$343,B236))+IF(COUNTIF(课表!$N$187:$N$343,B236)&gt;=2,1,COUNTIF(课表!$N$187:$N$343,B236)))*2</f>
        <v>4</v>
      </c>
      <c r="J236" s="32">
        <f>(IF(COUNTIF(课表!$O$187:$O$343,B236)&gt;=2,1,COUNTIF(课表!$O$187:$O$343,B236))+IF(COUNTIF(课表!$P$187:$P$343,B236)&gt;=2,1,COUNTIF(课表!$P$187:$P$343,B236))+IF(COUNTIF(课表!$Q$187:$Q$343,B236)&gt;=2,1,COUNTIF(课表!$Q$187:$Q$343,B236))+IF(COUNTIF(课表!$R$187:$R$343,B236)&gt;=2,1,COUNTIF(课表!$R$187:$R$343,B236)))*2</f>
        <v>0</v>
      </c>
      <c r="K236" s="32">
        <f>(IF(COUNTIF(课表!$S$187:$S$343,B236)&gt;=2,1,COUNTIF(课表!$S$187:$S$343,B236))+IF(COUNTIF(课表!$T$187:$T$343,B236)&gt;=2,1,COUNTIF(课表!$T$187:$T$343,B236)))*2+(IF(COUNTIF(课表!$U$187:$U$343,B236)&gt;=2,1,COUNTIF(课表!$U$187:$U$343,B236))+IF(COUNTIF(课表!$V$187:$V$343,B236)&gt;=2,1,COUNTIF(课表!$V$187:$V$343,B236)))*2</f>
        <v>4</v>
      </c>
      <c r="L236" s="32">
        <f>(IF(COUNTIF(课表!$W$187:$W$343,B236)&gt;=2,1,COUNTIF(课表!$W$187:$W$343,B236))+IF(COUNTIF(课表!$X$187:$X$343,B236)&gt;=2,1,COUNTIF(课表!$X$187:$X$343,B236))+IF(COUNTIF(课表!$Y$187:$Y$343,B236)&gt;=2,1,COUNTIF(课表!$Y$187:$Y$343,B236))+IF(COUNTIF(课表!$Z$187:$Z$343,B236)&gt;=2,1,COUNTIF(课表!$Z$187:$Z$343,B236)))*2</f>
        <v>0</v>
      </c>
      <c r="M236" s="32">
        <f>(IF(COUNTIF(课表!$AA$187:$AA$343,B236)&gt;=2,1,COUNTIF(课表!$AA$187:$AA$343,B236))+IF(COUNTIF(课表!$AB$187:$AB$343,B236)&gt;=2,1,COUNTIF(课表!$AB$187:$AB$343,B236))+IF(COUNTIF(课表!$AC$187:$AC$343,B236)&gt;=2,1,COUNTIF(课表!$AC$187:$AC$343,B236))+IF(COUNTIF(课表!$AD$187:$AD$343,B236)&gt;=2,1,COUNTIF(课表!$AD$187:$AD$343,B236)))*2</f>
        <v>0</v>
      </c>
      <c r="N236" s="32">
        <f t="shared" si="10"/>
        <v>16</v>
      </c>
    </row>
    <row r="237" ht="20.1" hidden="1" customHeight="1" spans="1:14">
      <c r="A237" s="32" t="str">
        <f>VLOOKUP(B237,教师基础数据!$B$1:$H$502,7,FALSE)</f>
        <v>0000143</v>
      </c>
      <c r="B237" s="33" t="s">
        <v>1303</v>
      </c>
      <c r="C237" s="32" t="str">
        <f>VLOOKUP(B237,教师基础数据!$B$1:$G4781,3,FALSE)</f>
        <v>人文系</v>
      </c>
      <c r="D237" s="32" t="str">
        <f>VLOOKUP(B237,教师基础数据!$B$1:$G933,4,FALSE)</f>
        <v>专职</v>
      </c>
      <c r="E237" s="32" t="str">
        <f>VLOOKUP(B237,教师基础数据!$B$1:$G4966,5,FALSE)</f>
        <v>英语教研室</v>
      </c>
      <c r="F237" s="32">
        <f t="shared" si="9"/>
        <v>4</v>
      </c>
      <c r="G237" s="32">
        <f>(IF(COUNTIF(课表!$C$187:$C$343,B237)&gt;=2,1,COUNTIF(课表!$C$187:$C$343,B237))+IF(COUNTIF(课表!$D$187:$D$343,B237)&gt;=2,1,COUNTIF(课表!D$187:$D$343,B237))+IF(COUNTIF(课表!$E$121:$E$343,B237)&gt;=2,1,COUNTIF(课表!$E$121:$E$343,B237))+IF(COUNTIF(课表!$F$187:$F$343,B237)&gt;=2,1,COUNTIF(课表!$F$187:$F$343,B237)))*2</f>
        <v>4</v>
      </c>
      <c r="H237" s="32">
        <f>(IF(COUNTIF(课表!$G$188:$G$343,B237)&gt;=2,1,COUNTIF(课表!$G$188:$G$343,B237))+IF(COUNTIF(课表!$H$188:$H$343,B237)&gt;=2,1,COUNTIF(课表!$H$188:$H$343,B237))+IF(COUNTIF(课表!$I$187:$I$343,B237)&gt;=2,1,COUNTIF(课表!$I$187:$I$343,B237))+IF(COUNTIF(课表!$J$187:$J$343,B237)&gt;=2,1,COUNTIF(课表!$J$187:$J$343,B237)))*2</f>
        <v>4</v>
      </c>
      <c r="I237" s="32">
        <f>(IF(COUNTIF(课表!$K$187:$K$343,B237)&gt;=2,1,COUNTIF(课表!$K$187:$K$343,B237))+IF(COUNTIF(课表!$L$187:$L$343,B237)&gt;=2,1,COUNTIF(课表!$L$187:$L$343,B237))+IF(COUNTIF(课表!$M$187:$M$343,B237)&gt;=2,1,COUNTIF(课表!$M$187:$M$343,B237))+IF(COUNTIF(课表!$N$187:$N$343,B237)&gt;=2,1,COUNTIF(课表!$N$187:$N$343,B237)))*2</f>
        <v>4</v>
      </c>
      <c r="J237" s="32">
        <f>(IF(COUNTIF(课表!$O$187:$O$343,B237)&gt;=2,1,COUNTIF(课表!$O$187:$O$343,B237))+IF(COUNTIF(课表!$P$187:$P$343,B237)&gt;=2,1,COUNTIF(课表!$P$187:$P$343,B237))+IF(COUNTIF(课表!$Q$187:$Q$343,B237)&gt;=2,1,COUNTIF(课表!$Q$187:$Q$343,B237))+IF(COUNTIF(课表!$R$187:$R$343,B237)&gt;=2,1,COUNTIF(课表!$R$187:$R$343,B237)))*2</f>
        <v>0</v>
      </c>
      <c r="K237" s="32">
        <f>(IF(COUNTIF(课表!$S$187:$S$343,B237)&gt;=2,1,COUNTIF(课表!$S$187:$S$343,B237))+IF(COUNTIF(课表!$T$187:$T$343,B237)&gt;=2,1,COUNTIF(课表!$T$187:$T$343,B237)))*2+(IF(COUNTIF(课表!$U$187:$U$343,B237)&gt;=2,1,COUNTIF(课表!$U$187:$U$343,B237))+IF(COUNTIF(课表!$V$187:$V$343,B237)&gt;=2,1,COUNTIF(课表!$V$187:$V$343,B237)))*2</f>
        <v>4</v>
      </c>
      <c r="L237" s="32">
        <f>(IF(COUNTIF(课表!$W$187:$W$343,B237)&gt;=2,1,COUNTIF(课表!$W$187:$W$343,B237))+IF(COUNTIF(课表!$X$187:$X$343,B237)&gt;=2,1,COUNTIF(课表!$X$187:$X$343,B237))+IF(COUNTIF(课表!$Y$187:$Y$343,B237)&gt;=2,1,COUNTIF(课表!$Y$187:$Y$343,B237))+IF(COUNTIF(课表!$Z$187:$Z$343,B237)&gt;=2,1,COUNTIF(课表!$Z$187:$Z$343,B237)))*2</f>
        <v>0</v>
      </c>
      <c r="M237" s="32">
        <f>(IF(COUNTIF(课表!$AA$187:$AA$343,B237)&gt;=2,1,COUNTIF(课表!$AA$187:$AA$343,B237))+IF(COUNTIF(课表!$AB$187:$AB$343,B237)&gt;=2,1,COUNTIF(课表!$AB$187:$AB$343,B237))+IF(COUNTIF(课表!$AC$187:$AC$343,B237)&gt;=2,1,COUNTIF(课表!$AC$187:$AC$343,B237))+IF(COUNTIF(课表!$AD$187:$AD$343,B237)&gt;=2,1,COUNTIF(课表!$AD$187:$AD$343,B237)))*2</f>
        <v>0</v>
      </c>
      <c r="N237" s="32">
        <f t="shared" si="10"/>
        <v>16</v>
      </c>
    </row>
    <row r="238" ht="20.1" hidden="1" customHeight="1" spans="1:14">
      <c r="A238" s="32" t="str">
        <f>VLOOKUP(B238,教师基础数据!$B$1:$H$502,7,FALSE)</f>
        <v>0000055</v>
      </c>
      <c r="B238" s="33" t="s">
        <v>1183</v>
      </c>
      <c r="C238" s="32" t="str">
        <f>VLOOKUP(B238,教师基础数据!$B$1:$G4782,3,FALSE)</f>
        <v>人文系</v>
      </c>
      <c r="D238" s="32" t="str">
        <f>VLOOKUP(B238,教师基础数据!$B$1:$G934,4,FALSE)</f>
        <v>专职</v>
      </c>
      <c r="E238" s="32" t="str">
        <f>VLOOKUP(B238,教师基础数据!$B$1:$G4967,5,FALSE)</f>
        <v>英语教研室</v>
      </c>
      <c r="F238" s="32">
        <f t="shared" si="9"/>
        <v>4</v>
      </c>
      <c r="G238" s="32">
        <f>(IF(COUNTIF(课表!$C$187:$C$343,B238)&gt;=2,1,COUNTIF(课表!$C$187:$C$343,B238))+IF(COUNTIF(课表!$D$187:$D$343,B238)&gt;=2,1,COUNTIF(课表!D$187:$D$343,B238))+IF(COUNTIF(课表!$E$121:$E$343,B238)&gt;=2,1,COUNTIF(课表!$E$121:$E$343,B238))+IF(COUNTIF(课表!$F$187:$F$343,B238)&gt;=2,1,COUNTIF(课表!$F$187:$F$343,B238)))*2</f>
        <v>0</v>
      </c>
      <c r="H238" s="32">
        <f>(IF(COUNTIF(课表!$G$188:$G$343,B238)&gt;=2,1,COUNTIF(课表!$G$188:$G$343,B238))+IF(COUNTIF(课表!$H$188:$H$343,B238)&gt;=2,1,COUNTIF(课表!$H$188:$H$343,B238))+IF(COUNTIF(课表!$I$187:$I$343,B238)&gt;=2,1,COUNTIF(课表!$I$187:$I$343,B238))+IF(COUNTIF(课表!$J$187:$J$343,B238)&gt;=2,1,COUNTIF(课表!$J$187:$J$343,B238)))*2</f>
        <v>4</v>
      </c>
      <c r="I238" s="32">
        <f>(IF(COUNTIF(课表!$K$187:$K$343,B238)&gt;=2,1,COUNTIF(课表!$K$187:$K$343,B238))+IF(COUNTIF(课表!$L$187:$L$343,B238)&gt;=2,1,COUNTIF(课表!$L$187:$L$343,B238))+IF(COUNTIF(课表!$M$187:$M$343,B238)&gt;=2,1,COUNTIF(课表!$M$187:$M$343,B238))+IF(COUNTIF(课表!$N$187:$N$343,B238)&gt;=2,1,COUNTIF(课表!$N$187:$N$343,B238)))*2</f>
        <v>4</v>
      </c>
      <c r="J238" s="32">
        <f>(IF(COUNTIF(课表!$O$187:$O$343,B238)&gt;=2,1,COUNTIF(课表!$O$187:$O$343,B238))+IF(COUNTIF(课表!$P$187:$P$343,B238)&gt;=2,1,COUNTIF(课表!$P$187:$P$343,B238))+IF(COUNTIF(课表!$Q$187:$Q$343,B238)&gt;=2,1,COUNTIF(课表!$Q$187:$Q$343,B238))+IF(COUNTIF(课表!$R$187:$R$343,B238)&gt;=2,1,COUNTIF(课表!$R$187:$R$343,B238)))*2</f>
        <v>4</v>
      </c>
      <c r="K238" s="32">
        <f>(IF(COUNTIF(课表!$S$187:$S$343,B238)&gt;=2,1,COUNTIF(课表!$S$187:$S$343,B238))+IF(COUNTIF(课表!$T$187:$T$343,B238)&gt;=2,1,COUNTIF(课表!$T$187:$T$343,B238)))*2+(IF(COUNTIF(课表!$U$187:$U$343,B238)&gt;=2,1,COUNTIF(课表!$U$187:$U$343,B238))+IF(COUNTIF(课表!$V$187:$V$343,B238)&gt;=2,1,COUNTIF(课表!$V$187:$V$343,B238)))*2</f>
        <v>4</v>
      </c>
      <c r="L238" s="32">
        <f>(IF(COUNTIF(课表!$W$187:$W$343,B238)&gt;=2,1,COUNTIF(课表!$W$187:$W$343,B238))+IF(COUNTIF(课表!$X$187:$X$343,B238)&gt;=2,1,COUNTIF(课表!$X$187:$X$343,B238))+IF(COUNTIF(课表!$Y$187:$Y$343,B238)&gt;=2,1,COUNTIF(课表!$Y$187:$Y$343,B238))+IF(COUNTIF(课表!$Z$187:$Z$343,B238)&gt;=2,1,COUNTIF(课表!$Z$187:$Z$343,B238)))*2</f>
        <v>0</v>
      </c>
      <c r="M238" s="32">
        <f>(IF(COUNTIF(课表!$AA$187:$AA$343,B238)&gt;=2,1,COUNTIF(课表!$AA$187:$AA$343,B238))+IF(COUNTIF(课表!$AB$187:$AB$343,B238)&gt;=2,1,COUNTIF(课表!$AB$187:$AB$343,B238))+IF(COUNTIF(课表!$AC$187:$AC$343,B238)&gt;=2,1,COUNTIF(课表!$AC$187:$AC$343,B238))+IF(COUNTIF(课表!$AD$187:$AD$343,B238)&gt;=2,1,COUNTIF(课表!$AD$187:$AD$343,B238)))*2</f>
        <v>0</v>
      </c>
      <c r="N238" s="32">
        <f t="shared" si="10"/>
        <v>16</v>
      </c>
    </row>
    <row r="239" ht="20.1" hidden="1" customHeight="1" spans="1:14">
      <c r="A239" s="32" t="str">
        <f>VLOOKUP(B239,教师基础数据!$B$1:$H$502,7,FALSE)</f>
        <v>0000058</v>
      </c>
      <c r="B239" s="33" t="s">
        <v>1169</v>
      </c>
      <c r="C239" s="32" t="str">
        <f>VLOOKUP(B239,教师基础数据!$B$1:$G4783,3,FALSE)</f>
        <v>人文系</v>
      </c>
      <c r="D239" s="32" t="str">
        <f>VLOOKUP(B239,教师基础数据!$B$1:$G935,4,FALSE)</f>
        <v>专职</v>
      </c>
      <c r="E239" s="32" t="str">
        <f>VLOOKUP(B239,教师基础数据!$B$1:$G4968,5,FALSE)</f>
        <v>英语教研室</v>
      </c>
      <c r="F239" s="32">
        <f t="shared" si="9"/>
        <v>4</v>
      </c>
      <c r="G239" s="32">
        <f>(IF(COUNTIF(课表!$C$187:$C$343,B239)&gt;=2,1,COUNTIF(课表!$C$187:$C$343,B239))+IF(COUNTIF(课表!$D$187:$D$343,B239)&gt;=2,1,COUNTIF(课表!D$187:$D$343,B239))+IF(COUNTIF(课表!$E$121:$E$343,B239)&gt;=2,1,COUNTIF(课表!$E$121:$E$343,B239))+IF(COUNTIF(课表!$F$187:$F$343,B239)&gt;=2,1,COUNTIF(课表!$F$187:$F$343,B239)))*2</f>
        <v>4</v>
      </c>
      <c r="H239" s="32">
        <f>(IF(COUNTIF(课表!$G$188:$G$343,B239)&gt;=2,1,COUNTIF(课表!$G$188:$G$343,B239))+IF(COUNTIF(课表!$H$188:$H$343,B239)&gt;=2,1,COUNTIF(课表!$H$188:$H$343,B239))+IF(COUNTIF(课表!$I$187:$I$343,B239)&gt;=2,1,COUNTIF(课表!$I$187:$I$343,B239))+IF(COUNTIF(课表!$J$187:$J$343,B239)&gt;=2,1,COUNTIF(课表!$J$187:$J$343,B239)))*2</f>
        <v>4</v>
      </c>
      <c r="I239" s="32">
        <f>(IF(COUNTIF(课表!$K$187:$K$343,B239)&gt;=2,1,COUNTIF(课表!$K$187:$K$343,B239))+IF(COUNTIF(课表!$L$187:$L$343,B239)&gt;=2,1,COUNTIF(课表!$L$187:$L$343,B239))+IF(COUNTIF(课表!$M$187:$M$343,B239)&gt;=2,1,COUNTIF(课表!$M$187:$M$343,B239))+IF(COUNTIF(课表!$N$187:$N$343,B239)&gt;=2,1,COUNTIF(课表!$N$187:$N$343,B239)))*2</f>
        <v>4</v>
      </c>
      <c r="J239" s="32">
        <f>(IF(COUNTIF(课表!$O$187:$O$343,B239)&gt;=2,1,COUNTIF(课表!$O$187:$O$343,B239))+IF(COUNTIF(课表!$P$187:$P$343,B239)&gt;=2,1,COUNTIF(课表!$P$187:$P$343,B239))+IF(COUNTIF(课表!$Q$187:$Q$343,B239)&gt;=2,1,COUNTIF(课表!$Q$187:$Q$343,B239))+IF(COUNTIF(课表!$R$187:$R$343,B239)&gt;=2,1,COUNTIF(课表!$R$187:$R$343,B239)))*2</f>
        <v>0</v>
      </c>
      <c r="K239" s="32">
        <f>(IF(COUNTIF(课表!$S$187:$S$343,B239)&gt;=2,1,COUNTIF(课表!$S$187:$S$343,B239))+IF(COUNTIF(课表!$T$187:$T$343,B239)&gt;=2,1,COUNTIF(课表!$T$187:$T$343,B239)))*2+(IF(COUNTIF(课表!$U$187:$U$343,B239)&gt;=2,1,COUNTIF(课表!$U$187:$U$343,B239))+IF(COUNTIF(课表!$V$187:$V$343,B239)&gt;=2,1,COUNTIF(课表!$V$187:$V$343,B239)))*2</f>
        <v>4</v>
      </c>
      <c r="L239" s="32">
        <f>(IF(COUNTIF(课表!$W$187:$W$343,B239)&gt;=2,1,COUNTIF(课表!$W$187:$W$343,B239))+IF(COUNTIF(课表!$X$187:$X$343,B239)&gt;=2,1,COUNTIF(课表!$X$187:$X$343,B239))+IF(COUNTIF(课表!$Y$187:$Y$343,B239)&gt;=2,1,COUNTIF(课表!$Y$187:$Y$343,B239))+IF(COUNTIF(课表!$Z$187:$Z$343,B239)&gt;=2,1,COUNTIF(课表!$Z$187:$Z$343,B239)))*2</f>
        <v>0</v>
      </c>
      <c r="M239" s="32">
        <f>(IF(COUNTIF(课表!$AA$187:$AA$343,B239)&gt;=2,1,COUNTIF(课表!$AA$187:$AA$343,B239))+IF(COUNTIF(课表!$AB$187:$AB$343,B239)&gt;=2,1,COUNTIF(课表!$AB$187:$AB$343,B239))+IF(COUNTIF(课表!$AC$187:$AC$343,B239)&gt;=2,1,COUNTIF(课表!$AC$187:$AC$343,B239))+IF(COUNTIF(课表!$AD$187:$AD$343,B239)&gt;=2,1,COUNTIF(课表!$AD$187:$AD$343,B239)))*2</f>
        <v>0</v>
      </c>
      <c r="N239" s="32">
        <f t="shared" si="10"/>
        <v>16</v>
      </c>
    </row>
    <row r="240" ht="20.1" hidden="1" customHeight="1" spans="1:14">
      <c r="A240" s="32" t="str">
        <f>VLOOKUP(B240,教师基础数据!$B$1:$H$502,7,FALSE)</f>
        <v>0000108</v>
      </c>
      <c r="B240" s="33" t="s">
        <v>1266</v>
      </c>
      <c r="C240" s="32" t="str">
        <f>VLOOKUP(B240,教师基础数据!$B$1:$G4784,3,FALSE)</f>
        <v>人文系</v>
      </c>
      <c r="D240" s="32" t="str">
        <f>VLOOKUP(B240,教师基础数据!$B$1:$G936,4,FALSE)</f>
        <v>专职</v>
      </c>
      <c r="E240" s="32" t="str">
        <f>VLOOKUP(B240,教师基础数据!$B$1:$G4969,5,FALSE)</f>
        <v>英语教研室</v>
      </c>
      <c r="F240" s="32">
        <f t="shared" si="9"/>
        <v>4</v>
      </c>
      <c r="G240" s="32">
        <f>(IF(COUNTIF(课表!$C$187:$C$343,B240)&gt;=2,1,COUNTIF(课表!$C$187:$C$343,B240))+IF(COUNTIF(课表!$D$187:$D$343,B240)&gt;=2,1,COUNTIF(课表!D$187:$D$343,B240))+IF(COUNTIF(课表!$E$121:$E$343,B240)&gt;=2,1,COUNTIF(课表!$E$121:$E$343,B240))+IF(COUNTIF(课表!$F$187:$F$343,B240)&gt;=2,1,COUNTIF(课表!$F$187:$F$343,B240)))*2</f>
        <v>4</v>
      </c>
      <c r="H240" s="32">
        <f>(IF(COUNTIF(课表!$G$188:$G$343,B240)&gt;=2,1,COUNTIF(课表!$G$188:$G$343,B240))+IF(COUNTIF(课表!$H$188:$H$343,B240)&gt;=2,1,COUNTIF(课表!$H$188:$H$343,B240))+IF(COUNTIF(课表!$I$187:$I$343,B240)&gt;=2,1,COUNTIF(课表!$I$187:$I$343,B240))+IF(COUNTIF(课表!$J$187:$J$343,B240)&gt;=2,1,COUNTIF(课表!$J$187:$J$343,B240)))*2</f>
        <v>4</v>
      </c>
      <c r="I240" s="32">
        <f>(IF(COUNTIF(课表!$K$187:$K$343,B240)&gt;=2,1,COUNTIF(课表!$K$187:$K$343,B240))+IF(COUNTIF(课表!$L$187:$L$343,B240)&gt;=2,1,COUNTIF(课表!$L$187:$L$343,B240))+IF(COUNTIF(课表!$M$187:$M$343,B240)&gt;=2,1,COUNTIF(课表!$M$187:$M$343,B240))+IF(COUNTIF(课表!$N$187:$N$343,B240)&gt;=2,1,COUNTIF(课表!$N$187:$N$343,B240)))*2</f>
        <v>0</v>
      </c>
      <c r="J240" s="32">
        <f>(IF(COUNTIF(课表!$O$187:$O$343,B240)&gt;=2,1,COUNTIF(课表!$O$187:$O$343,B240))+IF(COUNTIF(课表!$P$187:$P$343,B240)&gt;=2,1,COUNTIF(课表!$P$187:$P$343,B240))+IF(COUNTIF(课表!$Q$187:$Q$343,B240)&gt;=2,1,COUNTIF(课表!$Q$187:$Q$343,B240))+IF(COUNTIF(课表!$R$187:$R$343,B240)&gt;=2,1,COUNTIF(课表!$R$187:$R$343,B240)))*2</f>
        <v>4</v>
      </c>
      <c r="K240" s="32">
        <f>(IF(COUNTIF(课表!$S$187:$S$343,B240)&gt;=2,1,COUNTIF(课表!$S$187:$S$343,B240))+IF(COUNTIF(课表!$T$187:$T$343,B240)&gt;=2,1,COUNTIF(课表!$T$187:$T$343,B240)))*2+(IF(COUNTIF(课表!$U$187:$U$343,B240)&gt;=2,1,COUNTIF(课表!$U$187:$U$343,B240))+IF(COUNTIF(课表!$V$187:$V$343,B240)&gt;=2,1,COUNTIF(课表!$V$187:$V$343,B240)))*2</f>
        <v>4</v>
      </c>
      <c r="L240" s="32">
        <f>(IF(COUNTIF(课表!$W$187:$W$343,B240)&gt;=2,1,COUNTIF(课表!$W$187:$W$343,B240))+IF(COUNTIF(课表!$X$187:$X$343,B240)&gt;=2,1,COUNTIF(课表!$X$187:$X$343,B240))+IF(COUNTIF(课表!$Y$187:$Y$343,B240)&gt;=2,1,COUNTIF(课表!$Y$187:$Y$343,B240))+IF(COUNTIF(课表!$Z$187:$Z$343,B240)&gt;=2,1,COUNTIF(课表!$Z$187:$Z$343,B240)))*2</f>
        <v>0</v>
      </c>
      <c r="M240" s="32">
        <f>(IF(COUNTIF(课表!$AA$187:$AA$343,B240)&gt;=2,1,COUNTIF(课表!$AA$187:$AA$343,B240))+IF(COUNTIF(课表!$AB$187:$AB$343,B240)&gt;=2,1,COUNTIF(课表!$AB$187:$AB$343,B240))+IF(COUNTIF(课表!$AC$187:$AC$343,B240)&gt;=2,1,COUNTIF(课表!$AC$187:$AC$343,B240))+IF(COUNTIF(课表!$AD$187:$AD$343,B240)&gt;=2,1,COUNTIF(课表!$AD$187:$AD$343,B240)))*2</f>
        <v>0</v>
      </c>
      <c r="N240" s="32">
        <f t="shared" si="10"/>
        <v>16</v>
      </c>
    </row>
    <row r="241" ht="20.1" hidden="1" customHeight="1" spans="1:14">
      <c r="A241" s="32" t="str">
        <f>VLOOKUP(B241,教师基础数据!$B$1:$H$502,7,FALSE)</f>
        <v>2019008</v>
      </c>
      <c r="B241" s="33" t="s">
        <v>1356</v>
      </c>
      <c r="C241" s="32" t="str">
        <f>VLOOKUP(B241,教师基础数据!$B$1:$G4785,3,FALSE)</f>
        <v>人文系</v>
      </c>
      <c r="D241" s="32" t="str">
        <f>VLOOKUP(B241,教师基础数据!$B$1:$G937,4,FALSE)</f>
        <v>外聘</v>
      </c>
      <c r="E241" s="32" t="str">
        <f>VLOOKUP(B241,教师基础数据!$B$1:$G4970,5,FALSE)</f>
        <v>英语教研室</v>
      </c>
      <c r="F241" s="32">
        <f t="shared" si="9"/>
        <v>4</v>
      </c>
      <c r="G241" s="32">
        <f>(IF(COUNTIF(课表!$C$187:$C$343,B241)&gt;=2,1,COUNTIF(课表!$C$187:$C$343,B241))+IF(COUNTIF(课表!$D$187:$D$343,B241)&gt;=2,1,COUNTIF(课表!D$187:$D$343,B241))+IF(COUNTIF(课表!$E$121:$E$343,B241)&gt;=2,1,COUNTIF(课表!$E$121:$E$343,B241))+IF(COUNTIF(课表!$F$187:$F$343,B241)&gt;=2,1,COUNTIF(课表!$F$187:$F$343,B241)))*2</f>
        <v>4</v>
      </c>
      <c r="H241" s="32">
        <f>(IF(COUNTIF(课表!$G$188:$G$343,B241)&gt;=2,1,COUNTIF(课表!$G$188:$G$343,B241))+IF(COUNTIF(课表!$H$188:$H$343,B241)&gt;=2,1,COUNTIF(课表!$H$188:$H$343,B241))+IF(COUNTIF(课表!$I$187:$I$343,B241)&gt;=2,1,COUNTIF(课表!$I$187:$I$343,B241))+IF(COUNTIF(课表!$J$187:$J$343,B241)&gt;=2,1,COUNTIF(课表!$J$187:$J$343,B241)))*2</f>
        <v>4</v>
      </c>
      <c r="I241" s="32">
        <f>(IF(COUNTIF(课表!$K$187:$K$343,B241)&gt;=2,1,COUNTIF(课表!$K$187:$K$343,B241))+IF(COUNTIF(课表!$L$187:$L$343,B241)&gt;=2,1,COUNTIF(课表!$L$187:$L$343,B241))+IF(COUNTIF(课表!$M$187:$M$343,B241)&gt;=2,1,COUNTIF(课表!$M$187:$M$343,B241))+IF(COUNTIF(课表!$N$187:$N$343,B241)&gt;=2,1,COUNTIF(课表!$N$187:$N$343,B241)))*2</f>
        <v>0</v>
      </c>
      <c r="J241" s="32">
        <f>(IF(COUNTIF(课表!$O$187:$O$343,B241)&gt;=2,1,COUNTIF(课表!$O$187:$O$343,B241))+IF(COUNTIF(课表!$P$187:$P$343,B241)&gt;=2,1,COUNTIF(课表!$P$187:$P$343,B241))+IF(COUNTIF(课表!$Q$187:$Q$343,B241)&gt;=2,1,COUNTIF(课表!$Q$187:$Q$343,B241))+IF(COUNTIF(课表!$R$187:$R$343,B241)&gt;=2,1,COUNTIF(课表!$R$187:$R$343,B241)))*2</f>
        <v>4</v>
      </c>
      <c r="K241" s="32">
        <f>(IF(COUNTIF(课表!$S$187:$S$343,B241)&gt;=2,1,COUNTIF(课表!$S$187:$S$343,B241))+IF(COUNTIF(课表!$T$187:$T$343,B241)&gt;=2,1,COUNTIF(课表!$T$187:$T$343,B241)))*2+(IF(COUNTIF(课表!$U$187:$U$343,B241)&gt;=2,1,COUNTIF(课表!$U$187:$U$343,B241))+IF(COUNTIF(课表!$V$187:$V$343,B241)&gt;=2,1,COUNTIF(课表!$V$187:$V$343,B241)))*2</f>
        <v>4</v>
      </c>
      <c r="L241" s="32">
        <f>(IF(COUNTIF(课表!$W$187:$W$343,B241)&gt;=2,1,COUNTIF(课表!$W$187:$W$343,B241))+IF(COUNTIF(课表!$X$187:$X$343,B241)&gt;=2,1,COUNTIF(课表!$X$187:$X$343,B241))+IF(COUNTIF(课表!$Y$187:$Y$343,B241)&gt;=2,1,COUNTIF(课表!$Y$187:$Y$343,B241))+IF(COUNTIF(课表!$Z$187:$Z$343,B241)&gt;=2,1,COUNTIF(课表!$Z$187:$Z$343,B241)))*2</f>
        <v>0</v>
      </c>
      <c r="M241" s="32">
        <f>(IF(COUNTIF(课表!$AA$187:$AA$343,B241)&gt;=2,1,COUNTIF(课表!$AA$187:$AA$343,B241))+IF(COUNTIF(课表!$AB$187:$AB$343,B241)&gt;=2,1,COUNTIF(课表!$AB$187:$AB$343,B241))+IF(COUNTIF(课表!$AC$187:$AC$343,B241)&gt;=2,1,COUNTIF(课表!$AC$187:$AC$343,B241))+IF(COUNTIF(课表!$AD$187:$AD$343,B241)&gt;=2,1,COUNTIF(课表!$AD$187:$AD$343,B241)))*2</f>
        <v>0</v>
      </c>
      <c r="N241" s="32">
        <f t="shared" si="10"/>
        <v>16</v>
      </c>
    </row>
    <row r="242" ht="20.1" hidden="1" customHeight="1" spans="1:14">
      <c r="A242" s="32" t="str">
        <f>VLOOKUP(B242,教师基础数据!$B$1:$H$502,7,FALSE)</f>
        <v>0000059</v>
      </c>
      <c r="B242" s="33" t="s">
        <v>1261</v>
      </c>
      <c r="C242" s="32" t="str">
        <f>VLOOKUP(B242,教师基础数据!$B$1:$G4786,3,FALSE)</f>
        <v>人文系</v>
      </c>
      <c r="D242" s="32" t="str">
        <f>VLOOKUP(B242,教师基础数据!$B$1:$G938,4,FALSE)</f>
        <v>专职</v>
      </c>
      <c r="E242" s="32" t="str">
        <f>VLOOKUP(B242,教师基础数据!$B$1:$G4971,5,FALSE)</f>
        <v>英语教研室</v>
      </c>
      <c r="F242" s="32">
        <f t="shared" si="9"/>
        <v>4</v>
      </c>
      <c r="G242" s="32">
        <f>(IF(COUNTIF(课表!$C$187:$C$343,B242)&gt;=2,1,COUNTIF(课表!$C$187:$C$343,B242))+IF(COUNTIF(课表!$D$187:$D$343,B242)&gt;=2,1,COUNTIF(课表!D$187:$D$343,B242))+IF(COUNTIF(课表!$E$121:$E$343,B242)&gt;=2,1,COUNTIF(课表!$E$121:$E$343,B242))+IF(COUNTIF(课表!$F$187:$F$343,B242)&gt;=2,1,COUNTIF(课表!$F$187:$F$343,B242)))*2</f>
        <v>4</v>
      </c>
      <c r="H242" s="32">
        <f>(IF(COUNTIF(课表!$G$188:$G$343,B242)&gt;=2,1,COUNTIF(课表!$G$188:$G$343,B242))+IF(COUNTIF(课表!$H$188:$H$343,B242)&gt;=2,1,COUNTIF(课表!$H$188:$H$343,B242))+IF(COUNTIF(课表!$I$187:$I$343,B242)&gt;=2,1,COUNTIF(课表!$I$187:$I$343,B242))+IF(COUNTIF(课表!$J$187:$J$343,B242)&gt;=2,1,COUNTIF(课表!$J$187:$J$343,B242)))*2</f>
        <v>4</v>
      </c>
      <c r="I242" s="32">
        <f>(IF(COUNTIF(课表!$K$187:$K$343,B242)&gt;=2,1,COUNTIF(课表!$K$187:$K$343,B242))+IF(COUNTIF(课表!$L$187:$L$343,B242)&gt;=2,1,COUNTIF(课表!$L$187:$L$343,B242))+IF(COUNTIF(课表!$M$187:$M$343,B242)&gt;=2,1,COUNTIF(课表!$M$187:$M$343,B242))+IF(COUNTIF(课表!$N$187:$N$343,B242)&gt;=2,1,COUNTIF(课表!$N$187:$N$343,B242)))*2</f>
        <v>4</v>
      </c>
      <c r="J242" s="32">
        <f>(IF(COUNTIF(课表!$O$187:$O$343,B242)&gt;=2,1,COUNTIF(课表!$O$187:$O$343,B242))+IF(COUNTIF(课表!$P$187:$P$343,B242)&gt;=2,1,COUNTIF(课表!$P$187:$P$343,B242))+IF(COUNTIF(课表!$Q$187:$Q$343,B242)&gt;=2,1,COUNTIF(课表!$Q$187:$Q$343,B242))+IF(COUNTIF(课表!$R$187:$R$343,B242)&gt;=2,1,COUNTIF(课表!$R$187:$R$343,B242)))*2</f>
        <v>0</v>
      </c>
      <c r="K242" s="32">
        <f>(IF(COUNTIF(课表!$S$187:$S$343,B242)&gt;=2,1,COUNTIF(课表!$S$187:$S$343,B242))+IF(COUNTIF(课表!$T$187:$T$343,B242)&gt;=2,1,COUNTIF(课表!$T$187:$T$343,B242)))*2+(IF(COUNTIF(课表!$U$187:$U$343,B242)&gt;=2,1,COUNTIF(课表!$U$187:$U$343,B242))+IF(COUNTIF(课表!$V$187:$V$343,B242)&gt;=2,1,COUNTIF(课表!$V$187:$V$343,B242)))*2</f>
        <v>4</v>
      </c>
      <c r="L242" s="32">
        <f>(IF(COUNTIF(课表!$W$187:$W$343,B242)&gt;=2,1,COUNTIF(课表!$W$187:$W$343,B242))+IF(COUNTIF(课表!$X$187:$X$343,B242)&gt;=2,1,COUNTIF(课表!$X$187:$X$343,B242))+IF(COUNTIF(课表!$Y$187:$Y$343,B242)&gt;=2,1,COUNTIF(课表!$Y$187:$Y$343,B242))+IF(COUNTIF(课表!$Z$187:$Z$343,B242)&gt;=2,1,COUNTIF(课表!$Z$187:$Z$343,B242)))*2</f>
        <v>0</v>
      </c>
      <c r="M242" s="32">
        <f>(IF(COUNTIF(课表!$AA$187:$AA$343,B242)&gt;=2,1,COUNTIF(课表!$AA$187:$AA$343,B242))+IF(COUNTIF(课表!$AB$187:$AB$343,B242)&gt;=2,1,COUNTIF(课表!$AB$187:$AB$343,B242))+IF(COUNTIF(课表!$AC$187:$AC$343,B242)&gt;=2,1,COUNTIF(课表!$AC$187:$AC$343,B242))+IF(COUNTIF(课表!$AD$187:$AD$343,B242)&gt;=2,1,COUNTIF(课表!$AD$187:$AD$343,B242)))*2</f>
        <v>0</v>
      </c>
      <c r="N242" s="32">
        <f t="shared" si="10"/>
        <v>16</v>
      </c>
    </row>
    <row r="243" ht="20.1" hidden="1" customHeight="1" spans="1:14">
      <c r="A243" s="32" t="str">
        <f>VLOOKUP(B243,教师基础数据!$B$1:$H$502,7,FALSE)</f>
        <v>2021123</v>
      </c>
      <c r="B243" s="33" t="s">
        <v>1316</v>
      </c>
      <c r="C243" s="32" t="str">
        <f>VLOOKUP(B243,教师基础数据!$B$1:$G4787,3,FALSE)</f>
        <v>人文系</v>
      </c>
      <c r="D243" s="32" t="str">
        <f>VLOOKUP(B243,教师基础数据!$B$1:$G939,4,FALSE)</f>
        <v>外聘</v>
      </c>
      <c r="E243" s="32" t="str">
        <f>VLOOKUP(B243,教师基础数据!$B$1:$G4972,5,FALSE)</f>
        <v>英语教研室</v>
      </c>
      <c r="F243" s="32">
        <f t="shared" si="9"/>
        <v>4</v>
      </c>
      <c r="G243" s="32">
        <f>(IF(COUNTIF(课表!$C$187:$C$343,B243)&gt;=2,1,COUNTIF(课表!$C$187:$C$343,B243))+IF(COUNTIF(课表!$D$187:$D$343,B243)&gt;=2,1,COUNTIF(课表!D$187:$D$343,B243))+IF(COUNTIF(课表!$E$121:$E$343,B243)&gt;=2,1,COUNTIF(课表!$E$121:$E$343,B243))+IF(COUNTIF(课表!$F$187:$F$343,B243)&gt;=2,1,COUNTIF(课表!$F$187:$F$343,B243)))*2</f>
        <v>4</v>
      </c>
      <c r="H243" s="32">
        <f>(IF(COUNTIF(课表!$G$188:$G$343,B243)&gt;=2,1,COUNTIF(课表!$G$188:$G$343,B243))+IF(COUNTIF(课表!$H$188:$H$343,B243)&gt;=2,1,COUNTIF(课表!$H$188:$H$343,B243))+IF(COUNTIF(课表!$I$187:$I$343,B243)&gt;=2,1,COUNTIF(课表!$I$187:$I$343,B243))+IF(COUNTIF(课表!$J$187:$J$343,B243)&gt;=2,1,COUNTIF(课表!$J$187:$J$343,B243)))*2</f>
        <v>4</v>
      </c>
      <c r="I243" s="32">
        <f>(IF(COUNTIF(课表!$K$187:$K$343,B243)&gt;=2,1,COUNTIF(课表!$K$187:$K$343,B243))+IF(COUNTIF(课表!$L$187:$L$343,B243)&gt;=2,1,COUNTIF(课表!$L$187:$L$343,B243))+IF(COUNTIF(课表!$M$187:$M$343,B243)&gt;=2,1,COUNTIF(课表!$M$187:$M$343,B243))+IF(COUNTIF(课表!$N$187:$N$343,B243)&gt;=2,1,COUNTIF(课表!$N$187:$N$343,B243)))*2</f>
        <v>4</v>
      </c>
      <c r="J243" s="32">
        <f>(IF(COUNTIF(课表!$O$187:$O$343,B243)&gt;=2,1,COUNTIF(课表!$O$187:$O$343,B243))+IF(COUNTIF(课表!$P$187:$P$343,B243)&gt;=2,1,COUNTIF(课表!$P$187:$P$343,B243))+IF(COUNTIF(课表!$Q$187:$Q$343,B243)&gt;=2,1,COUNTIF(课表!$Q$187:$Q$343,B243))+IF(COUNTIF(课表!$R$187:$R$343,B243)&gt;=2,1,COUNTIF(课表!$R$187:$R$343,B243)))*2</f>
        <v>0</v>
      </c>
      <c r="K243" s="32">
        <f>(IF(COUNTIF(课表!$S$187:$S$343,B243)&gt;=2,1,COUNTIF(课表!$S$187:$S$343,B243))+IF(COUNTIF(课表!$T$187:$T$343,B243)&gt;=2,1,COUNTIF(课表!$T$187:$T$343,B243)))*2+(IF(COUNTIF(课表!$U$187:$U$343,B243)&gt;=2,1,COUNTIF(课表!$U$187:$U$343,B243))+IF(COUNTIF(课表!$V$187:$V$343,B243)&gt;=2,1,COUNTIF(课表!$V$187:$V$343,B243)))*2</f>
        <v>4</v>
      </c>
      <c r="L243" s="32">
        <f>(IF(COUNTIF(课表!$W$187:$W$343,B243)&gt;=2,1,COUNTIF(课表!$W$187:$W$343,B243))+IF(COUNTIF(课表!$X$187:$X$343,B243)&gt;=2,1,COUNTIF(课表!$X$187:$X$343,B243))+IF(COUNTIF(课表!$Y$187:$Y$343,B243)&gt;=2,1,COUNTIF(课表!$Y$187:$Y$343,B243))+IF(COUNTIF(课表!$Z$187:$Z$343,B243)&gt;=2,1,COUNTIF(课表!$Z$187:$Z$343,B243)))*2</f>
        <v>0</v>
      </c>
      <c r="M243" s="32">
        <f>(IF(COUNTIF(课表!$AA$187:$AA$343,B243)&gt;=2,1,COUNTIF(课表!$AA$187:$AA$343,B243))+IF(COUNTIF(课表!$AB$187:$AB$343,B243)&gt;=2,1,COUNTIF(课表!$AB$187:$AB$343,B243))+IF(COUNTIF(课表!$AC$187:$AC$343,B243)&gt;=2,1,COUNTIF(课表!$AC$187:$AC$343,B243))+IF(COUNTIF(课表!$AD$187:$AD$343,B243)&gt;=2,1,COUNTIF(课表!$AD$187:$AD$343,B243)))*2</f>
        <v>0</v>
      </c>
      <c r="N243" s="32">
        <f t="shared" si="10"/>
        <v>16</v>
      </c>
    </row>
    <row r="244" ht="20.1" hidden="1" customHeight="1" spans="1:14">
      <c r="A244" s="32" t="str">
        <f>VLOOKUP(B244,教师基础数据!$B$1:$H$502,7,FALSE)</f>
        <v>0000068</v>
      </c>
      <c r="B244" s="33" t="s">
        <v>1264</v>
      </c>
      <c r="C244" s="32" t="str">
        <f>VLOOKUP(B244,教师基础数据!$B$1:$G4788,3,FALSE)</f>
        <v>人文系</v>
      </c>
      <c r="D244" s="32" t="str">
        <f>VLOOKUP(B244,教师基础数据!$B$1:$G940,4,FALSE)</f>
        <v>专职</v>
      </c>
      <c r="E244" s="32" t="str">
        <f>VLOOKUP(B244,教师基础数据!$B$1:$G4973,5,FALSE)</f>
        <v>英语教研室</v>
      </c>
      <c r="F244" s="32">
        <f t="shared" si="9"/>
        <v>4</v>
      </c>
      <c r="G244" s="32">
        <f>(IF(COUNTIF(课表!$C$187:$C$343,B244)&gt;=2,1,COUNTIF(课表!$C$187:$C$343,B244))+IF(COUNTIF(课表!$D$187:$D$343,B244)&gt;=2,1,COUNTIF(课表!D$187:$D$343,B244))+IF(COUNTIF(课表!$E$121:$E$343,B244)&gt;=2,1,COUNTIF(课表!$E$121:$E$343,B244))+IF(COUNTIF(课表!$F$187:$F$343,B244)&gt;=2,1,COUNTIF(课表!$F$187:$F$343,B244)))*2</f>
        <v>0</v>
      </c>
      <c r="H244" s="32">
        <f>(IF(COUNTIF(课表!$G$188:$G$343,B244)&gt;=2,1,COUNTIF(课表!$G$188:$G$343,B244))+IF(COUNTIF(课表!$H$188:$H$343,B244)&gt;=2,1,COUNTIF(课表!$H$188:$H$343,B244))+IF(COUNTIF(课表!$I$187:$I$343,B244)&gt;=2,1,COUNTIF(课表!$I$187:$I$343,B244))+IF(COUNTIF(课表!$J$187:$J$343,B244)&gt;=2,1,COUNTIF(课表!$J$187:$J$343,B244)))*2</f>
        <v>4</v>
      </c>
      <c r="I244" s="32">
        <f>(IF(COUNTIF(课表!$K$187:$K$343,B244)&gt;=2,1,COUNTIF(课表!$K$187:$K$343,B244))+IF(COUNTIF(课表!$L$187:$L$343,B244)&gt;=2,1,COUNTIF(课表!$L$187:$L$343,B244))+IF(COUNTIF(课表!$M$187:$M$343,B244)&gt;=2,1,COUNTIF(课表!$M$187:$M$343,B244))+IF(COUNTIF(课表!$N$187:$N$343,B244)&gt;=2,1,COUNTIF(课表!$N$187:$N$343,B244)))*2</f>
        <v>4</v>
      </c>
      <c r="J244" s="32">
        <f>(IF(COUNTIF(课表!$O$187:$O$343,B244)&gt;=2,1,COUNTIF(课表!$O$187:$O$343,B244))+IF(COUNTIF(课表!$P$187:$P$343,B244)&gt;=2,1,COUNTIF(课表!$P$187:$P$343,B244))+IF(COUNTIF(课表!$Q$187:$Q$343,B244)&gt;=2,1,COUNTIF(课表!$Q$187:$Q$343,B244))+IF(COUNTIF(课表!$R$187:$R$343,B244)&gt;=2,1,COUNTIF(课表!$R$187:$R$343,B244)))*2</f>
        <v>4</v>
      </c>
      <c r="K244" s="32">
        <f>(IF(COUNTIF(课表!$S$187:$S$343,B244)&gt;=2,1,COUNTIF(课表!$S$187:$S$343,B244))+IF(COUNTIF(课表!$T$187:$T$343,B244)&gt;=2,1,COUNTIF(课表!$T$187:$T$343,B244)))*2+(IF(COUNTIF(课表!$U$187:$U$343,B244)&gt;=2,1,COUNTIF(课表!$U$187:$U$343,B244))+IF(COUNTIF(课表!$V$187:$V$343,B244)&gt;=2,1,COUNTIF(课表!$V$187:$V$343,B244)))*2</f>
        <v>0</v>
      </c>
      <c r="L244" s="32">
        <f>(IF(COUNTIF(课表!$W$187:$W$343,B244)&gt;=2,1,COUNTIF(课表!$W$187:$W$343,B244))+IF(COUNTIF(课表!$X$187:$X$343,B244)&gt;=2,1,COUNTIF(课表!$X$187:$X$343,B244))+IF(COUNTIF(课表!$Y$187:$Y$343,B244)&gt;=2,1,COUNTIF(课表!$Y$187:$Y$343,B244))+IF(COUNTIF(课表!$Z$187:$Z$343,B244)&gt;=2,1,COUNTIF(课表!$Z$187:$Z$343,B244)))*2</f>
        <v>4</v>
      </c>
      <c r="M244" s="32">
        <f>(IF(COUNTIF(课表!$AA$187:$AA$343,B244)&gt;=2,1,COUNTIF(课表!$AA$187:$AA$343,B244))+IF(COUNTIF(课表!$AB$187:$AB$343,B244)&gt;=2,1,COUNTIF(课表!$AB$187:$AB$343,B244))+IF(COUNTIF(课表!$AC$187:$AC$343,B244)&gt;=2,1,COUNTIF(课表!$AC$187:$AC$343,B244))+IF(COUNTIF(课表!$AD$187:$AD$343,B244)&gt;=2,1,COUNTIF(课表!$AD$187:$AD$343,B244)))*2</f>
        <v>0</v>
      </c>
      <c r="N244" s="32">
        <f t="shared" si="10"/>
        <v>16</v>
      </c>
    </row>
    <row r="245" ht="20.1" hidden="1" customHeight="1" spans="1:14">
      <c r="A245" s="32" t="str">
        <f>VLOOKUP(B245,教师基础数据!$B$1:$H$502,7,FALSE)</f>
        <v>0000062</v>
      </c>
      <c r="B245" s="33" t="s">
        <v>1246</v>
      </c>
      <c r="C245" s="32" t="str">
        <f>VLOOKUP(B245,教师基础数据!$B$1:$G4789,3,FALSE)</f>
        <v>人文系</v>
      </c>
      <c r="D245" s="32" t="str">
        <f>VLOOKUP(B245,教师基础数据!$B$1:$G941,4,FALSE)</f>
        <v>专职</v>
      </c>
      <c r="E245" s="32" t="str">
        <f>VLOOKUP(B245,教师基础数据!$B$1:$G4974,5,FALSE)</f>
        <v>英语教研室</v>
      </c>
      <c r="F245" s="32">
        <f t="shared" si="9"/>
        <v>4</v>
      </c>
      <c r="G245" s="32">
        <f>(IF(COUNTIF(课表!$C$187:$C$343,B245)&gt;=2,1,COUNTIF(课表!$C$187:$C$343,B245))+IF(COUNTIF(课表!$D$187:$D$343,B245)&gt;=2,1,COUNTIF(课表!D$187:$D$343,B245))+IF(COUNTIF(课表!$E$121:$E$343,B245)&gt;=2,1,COUNTIF(课表!$E$121:$E$343,B245))+IF(COUNTIF(课表!$F$187:$F$343,B245)&gt;=2,1,COUNTIF(课表!$F$187:$F$343,B245)))*2</f>
        <v>4</v>
      </c>
      <c r="H245" s="32">
        <f>(IF(COUNTIF(课表!$G$188:$G$343,B245)&gt;=2,1,COUNTIF(课表!$G$188:$G$343,B245))+IF(COUNTIF(课表!$H$188:$H$343,B245)&gt;=2,1,COUNTIF(课表!$H$188:$H$343,B245))+IF(COUNTIF(课表!$I$187:$I$343,B245)&gt;=2,1,COUNTIF(课表!$I$187:$I$343,B245))+IF(COUNTIF(课表!$J$187:$J$343,B245)&gt;=2,1,COUNTIF(课表!$J$187:$J$343,B245)))*2</f>
        <v>4</v>
      </c>
      <c r="I245" s="32">
        <f>(IF(COUNTIF(课表!$K$187:$K$343,B245)&gt;=2,1,COUNTIF(课表!$K$187:$K$343,B245))+IF(COUNTIF(课表!$L$187:$L$343,B245)&gt;=2,1,COUNTIF(课表!$L$187:$L$343,B245))+IF(COUNTIF(课表!$M$187:$M$343,B245)&gt;=2,1,COUNTIF(课表!$M$187:$M$343,B245))+IF(COUNTIF(课表!$N$187:$N$343,B245)&gt;=2,1,COUNTIF(课表!$N$187:$N$343,B245)))*2</f>
        <v>4</v>
      </c>
      <c r="J245" s="32">
        <f>(IF(COUNTIF(课表!$O$187:$O$343,B245)&gt;=2,1,COUNTIF(课表!$O$187:$O$343,B245))+IF(COUNTIF(课表!$P$187:$P$343,B245)&gt;=2,1,COUNTIF(课表!$P$187:$P$343,B245))+IF(COUNTIF(课表!$Q$187:$Q$343,B245)&gt;=2,1,COUNTIF(课表!$Q$187:$Q$343,B245))+IF(COUNTIF(课表!$R$187:$R$343,B245)&gt;=2,1,COUNTIF(课表!$R$187:$R$343,B245)))*2</f>
        <v>4</v>
      </c>
      <c r="K245" s="32">
        <f>(IF(COUNTIF(课表!$S$187:$S$343,B245)&gt;=2,1,COUNTIF(课表!$S$187:$S$343,B245))+IF(COUNTIF(课表!$T$187:$T$343,B245)&gt;=2,1,COUNTIF(课表!$T$187:$T$343,B245)))*2+(IF(COUNTIF(课表!$U$187:$U$343,B245)&gt;=2,1,COUNTIF(课表!$U$187:$U$343,B245))+IF(COUNTIF(课表!$V$187:$V$343,B245)&gt;=2,1,COUNTIF(课表!$V$187:$V$343,B245)))*2</f>
        <v>0</v>
      </c>
      <c r="L245" s="32">
        <f>(IF(COUNTIF(课表!$W$187:$W$343,B245)&gt;=2,1,COUNTIF(课表!$W$187:$W$343,B245))+IF(COUNTIF(课表!$X$187:$X$343,B245)&gt;=2,1,COUNTIF(课表!$X$187:$X$343,B245))+IF(COUNTIF(课表!$Y$187:$Y$343,B245)&gt;=2,1,COUNTIF(课表!$Y$187:$Y$343,B245))+IF(COUNTIF(课表!$Z$187:$Z$343,B245)&gt;=2,1,COUNTIF(课表!$Z$187:$Z$343,B245)))*2</f>
        <v>0</v>
      </c>
      <c r="M245" s="32">
        <f>(IF(COUNTIF(课表!$AA$187:$AA$343,B245)&gt;=2,1,COUNTIF(课表!$AA$187:$AA$343,B245))+IF(COUNTIF(课表!$AB$187:$AB$343,B245)&gt;=2,1,COUNTIF(课表!$AB$187:$AB$343,B245))+IF(COUNTIF(课表!$AC$187:$AC$343,B245)&gt;=2,1,COUNTIF(课表!$AC$187:$AC$343,B245))+IF(COUNTIF(课表!$AD$187:$AD$343,B245)&gt;=2,1,COUNTIF(课表!$AD$187:$AD$343,B245)))*2</f>
        <v>0</v>
      </c>
      <c r="N245" s="32">
        <f t="shared" si="10"/>
        <v>16</v>
      </c>
    </row>
    <row r="246" ht="20.1" hidden="1" customHeight="1" spans="1:14">
      <c r="A246" s="32" t="str">
        <f>VLOOKUP(B246,教师基础数据!$B$1:$H$502,7,FALSE)</f>
        <v>0000024</v>
      </c>
      <c r="B246" s="33" t="s">
        <v>1450</v>
      </c>
      <c r="C246" s="32" t="str">
        <f>VLOOKUP(B246,教师基础数据!$B$1:$G4790,3,FALSE)</f>
        <v>思政部</v>
      </c>
      <c r="D246" s="32" t="str">
        <f>VLOOKUP(B246,教师基础数据!$B$1:$G942,4,FALSE)</f>
        <v>专职</v>
      </c>
      <c r="E246" s="32" t="str">
        <f>VLOOKUP(B246,教师基础数据!$B$1:$G4975,5,FALSE)</f>
        <v>大学生思想政治理论课教研室</v>
      </c>
      <c r="F246" s="32">
        <f t="shared" si="9"/>
        <v>4</v>
      </c>
      <c r="G246" s="32">
        <f>(IF(COUNTIF(课表!$C$187:$C$343,B246)&gt;=2,1,COUNTIF(课表!$C$187:$C$343,B246))+IF(COUNTIF(课表!$D$187:$D$343,B246)&gt;=2,1,COUNTIF(课表!D$187:$D$343,B246))+IF(COUNTIF(课表!$E$121:$E$343,B246)&gt;=2,1,COUNTIF(课表!$E$121:$E$343,B246))+IF(COUNTIF(课表!$F$187:$F$343,B246)&gt;=2,1,COUNTIF(课表!$F$187:$F$343,B246)))*2</f>
        <v>4</v>
      </c>
      <c r="H246" s="32">
        <f>(IF(COUNTIF(课表!$G$188:$G$343,B246)&gt;=2,1,COUNTIF(课表!$G$188:$G$343,B246))+IF(COUNTIF(课表!$H$188:$H$343,B246)&gt;=2,1,COUNTIF(课表!$H$188:$H$343,B246))+IF(COUNTIF(课表!$I$187:$I$343,B246)&gt;=2,1,COUNTIF(课表!$I$187:$I$343,B246))+IF(COUNTIF(课表!$J$187:$J$343,B246)&gt;=2,1,COUNTIF(课表!$J$187:$J$343,B246)))*2</f>
        <v>4</v>
      </c>
      <c r="I246" s="32">
        <f>(IF(COUNTIF(课表!$K$187:$K$343,B246)&gt;=2,1,COUNTIF(课表!$K$187:$K$343,B246))+IF(COUNTIF(课表!$L$187:$L$343,B246)&gt;=2,1,COUNTIF(课表!$L$187:$L$343,B246))+IF(COUNTIF(课表!$M$187:$M$343,B246)&gt;=2,1,COUNTIF(课表!$M$187:$M$343,B246))+IF(COUNTIF(课表!$N$187:$N$343,B246)&gt;=2,1,COUNTIF(课表!$N$187:$N$343,B246)))*2</f>
        <v>4</v>
      </c>
      <c r="J246" s="32">
        <f>(IF(COUNTIF(课表!$O$187:$O$343,B246)&gt;=2,1,COUNTIF(课表!$O$187:$O$343,B246))+IF(COUNTIF(课表!$P$187:$P$343,B246)&gt;=2,1,COUNTIF(课表!$P$187:$P$343,B246))+IF(COUNTIF(课表!$Q$187:$Q$343,B246)&gt;=2,1,COUNTIF(课表!$Q$187:$Q$343,B246))+IF(COUNTIF(课表!$R$187:$R$343,B246)&gt;=2,1,COUNTIF(课表!$R$187:$R$343,B246)))*2</f>
        <v>4</v>
      </c>
      <c r="K246" s="32">
        <f>(IF(COUNTIF(课表!$S$187:$S$343,B246)&gt;=2,1,COUNTIF(课表!$S$187:$S$343,B246))+IF(COUNTIF(课表!$T$187:$T$343,B246)&gt;=2,1,COUNTIF(课表!$T$187:$T$343,B246)))*2+(IF(COUNTIF(课表!$U$187:$U$343,B246)&gt;=2,1,COUNTIF(课表!$U$187:$U$343,B246))+IF(COUNTIF(课表!$V$187:$V$343,B246)&gt;=2,1,COUNTIF(课表!$V$187:$V$343,B246)))*2</f>
        <v>0</v>
      </c>
      <c r="L246" s="32">
        <f>(IF(COUNTIF(课表!$W$187:$W$343,B246)&gt;=2,1,COUNTIF(课表!$W$187:$W$343,B246))+IF(COUNTIF(课表!$X$187:$X$343,B246)&gt;=2,1,COUNTIF(课表!$X$187:$X$343,B246))+IF(COUNTIF(课表!$Y$187:$Y$343,B246)&gt;=2,1,COUNTIF(课表!$Y$187:$Y$343,B246))+IF(COUNTIF(课表!$Z$187:$Z$343,B246)&gt;=2,1,COUNTIF(课表!$Z$187:$Z$343,B246)))*2</f>
        <v>0</v>
      </c>
      <c r="M246" s="32">
        <f>(IF(COUNTIF(课表!$AA$187:$AA$343,B246)&gt;=2,1,COUNTIF(课表!$AA$187:$AA$343,B246))+IF(COUNTIF(课表!$AB$187:$AB$343,B246)&gt;=2,1,COUNTIF(课表!$AB$187:$AB$343,B246))+IF(COUNTIF(课表!$AC$187:$AC$343,B246)&gt;=2,1,COUNTIF(课表!$AC$187:$AC$343,B246))+IF(COUNTIF(课表!$AD$187:$AD$343,B246)&gt;=2,1,COUNTIF(课表!$AD$187:$AD$343,B246)))*2</f>
        <v>0</v>
      </c>
      <c r="N246" s="32">
        <f t="shared" si="10"/>
        <v>16</v>
      </c>
    </row>
    <row r="247" ht="20.1" hidden="1" customHeight="1" spans="1:14">
      <c r="A247" s="32" t="str">
        <f>VLOOKUP(B247,教师基础数据!$B$1:$H$502,7,FALSE)</f>
        <v>0000023</v>
      </c>
      <c r="B247" s="33" t="s">
        <v>1456</v>
      </c>
      <c r="C247" s="32" t="str">
        <f>VLOOKUP(B247,教师基础数据!$B$1:$G4791,3,FALSE)</f>
        <v>思政部</v>
      </c>
      <c r="D247" s="32" t="str">
        <f>VLOOKUP(B247,教师基础数据!$B$1:$G943,4,FALSE)</f>
        <v>专职</v>
      </c>
      <c r="E247" s="32" t="str">
        <f>VLOOKUP(B247,教师基础数据!$B$1:$G4976,5,FALSE)</f>
        <v>大学生思想政治理论课教研室</v>
      </c>
      <c r="F247" s="32">
        <f t="shared" si="9"/>
        <v>4</v>
      </c>
      <c r="G247" s="32">
        <f>(IF(COUNTIF(课表!$C$187:$C$343,B247)&gt;=2,1,COUNTIF(课表!$C$187:$C$343,B247))+IF(COUNTIF(课表!$D$187:$D$343,B247)&gt;=2,1,COUNTIF(课表!D$187:$D$343,B247))+IF(COUNTIF(课表!$E$121:$E$343,B247)&gt;=2,1,COUNTIF(课表!$E$121:$E$343,B247))+IF(COUNTIF(课表!$F$187:$F$343,B247)&gt;=2,1,COUNTIF(课表!$F$187:$F$343,B247)))*2</f>
        <v>4</v>
      </c>
      <c r="H247" s="32">
        <f>(IF(COUNTIF(课表!$G$188:$G$343,B247)&gt;=2,1,COUNTIF(课表!$G$188:$G$343,B247))+IF(COUNTIF(课表!$H$188:$H$343,B247)&gt;=2,1,COUNTIF(课表!$H$188:$H$343,B247))+IF(COUNTIF(课表!$I$187:$I$343,B247)&gt;=2,1,COUNTIF(课表!$I$187:$I$343,B247))+IF(COUNTIF(课表!$J$187:$J$343,B247)&gt;=2,1,COUNTIF(课表!$J$187:$J$343,B247)))*2</f>
        <v>4</v>
      </c>
      <c r="I247" s="32">
        <f>(IF(COUNTIF(课表!$K$187:$K$343,B247)&gt;=2,1,COUNTIF(课表!$K$187:$K$343,B247))+IF(COUNTIF(课表!$L$187:$L$343,B247)&gt;=2,1,COUNTIF(课表!$L$187:$L$343,B247))+IF(COUNTIF(课表!$M$187:$M$343,B247)&gt;=2,1,COUNTIF(课表!$M$187:$M$343,B247))+IF(COUNTIF(课表!$N$187:$N$343,B247)&gt;=2,1,COUNTIF(课表!$N$187:$N$343,B247)))*2</f>
        <v>4</v>
      </c>
      <c r="J247" s="32">
        <f>(IF(COUNTIF(课表!$O$187:$O$343,B247)&gt;=2,1,COUNTIF(课表!$O$187:$O$343,B247))+IF(COUNTIF(课表!$P$187:$P$343,B247)&gt;=2,1,COUNTIF(课表!$P$187:$P$343,B247))+IF(COUNTIF(课表!$Q$187:$Q$343,B247)&gt;=2,1,COUNTIF(课表!$Q$187:$Q$343,B247))+IF(COUNTIF(课表!$R$187:$R$343,B247)&gt;=2,1,COUNTIF(课表!$R$187:$R$343,B247)))*2</f>
        <v>4</v>
      </c>
      <c r="K247" s="32">
        <f>(IF(COUNTIF(课表!$S$187:$S$343,B247)&gt;=2,1,COUNTIF(课表!$S$187:$S$343,B247))+IF(COUNTIF(课表!$T$187:$T$343,B247)&gt;=2,1,COUNTIF(课表!$T$187:$T$343,B247)))*2+(IF(COUNTIF(课表!$U$187:$U$343,B247)&gt;=2,1,COUNTIF(课表!$U$187:$U$343,B247))+IF(COUNTIF(课表!$V$187:$V$343,B247)&gt;=2,1,COUNTIF(课表!$V$187:$V$343,B247)))*2</f>
        <v>0</v>
      </c>
      <c r="L247" s="32">
        <f>(IF(COUNTIF(课表!$W$187:$W$343,B247)&gt;=2,1,COUNTIF(课表!$W$187:$W$343,B247))+IF(COUNTIF(课表!$X$187:$X$343,B247)&gt;=2,1,COUNTIF(课表!$X$187:$X$343,B247))+IF(COUNTIF(课表!$Y$187:$Y$343,B247)&gt;=2,1,COUNTIF(课表!$Y$187:$Y$343,B247))+IF(COUNTIF(课表!$Z$187:$Z$343,B247)&gt;=2,1,COUNTIF(课表!$Z$187:$Z$343,B247)))*2</f>
        <v>0</v>
      </c>
      <c r="M247" s="32">
        <f>(IF(COUNTIF(课表!$AA$187:$AA$343,B247)&gt;=2,1,COUNTIF(课表!$AA$187:$AA$343,B247))+IF(COUNTIF(课表!$AB$187:$AB$343,B247)&gt;=2,1,COUNTIF(课表!$AB$187:$AB$343,B247))+IF(COUNTIF(课表!$AC$187:$AC$343,B247)&gt;=2,1,COUNTIF(课表!$AC$187:$AC$343,B247))+IF(COUNTIF(课表!$AD$187:$AD$343,B247)&gt;=2,1,COUNTIF(课表!$AD$187:$AD$343,B247)))*2</f>
        <v>0</v>
      </c>
      <c r="N247" s="32">
        <f t="shared" si="10"/>
        <v>16</v>
      </c>
    </row>
    <row r="248" ht="20.1" hidden="1" customHeight="1" spans="1:14">
      <c r="A248" s="32" t="str">
        <f>VLOOKUP(B248,教师基础数据!$B$1:$H$502,7,FALSE)</f>
        <v>2019006</v>
      </c>
      <c r="B248" s="33" t="s">
        <v>1449</v>
      </c>
      <c r="C248" s="32" t="str">
        <f>VLOOKUP(B248,教师基础数据!$B$1:$G4792,3,FALSE)</f>
        <v>思政部</v>
      </c>
      <c r="D248" s="32" t="str">
        <f>VLOOKUP(B248,教师基础数据!$B$1:$G944,4,FALSE)</f>
        <v>兼职</v>
      </c>
      <c r="E248" s="32" t="str">
        <f>VLOOKUP(B248,教师基础数据!$B$1:$G4977,5,FALSE)</f>
        <v>大学生思想政治理论课教研室</v>
      </c>
      <c r="F248" s="32">
        <f t="shared" si="9"/>
        <v>4</v>
      </c>
      <c r="G248" s="32">
        <f>(IF(COUNTIF(课表!$C$187:$C$343,B248)&gt;=2,1,COUNTIF(课表!$C$187:$C$343,B248))+IF(COUNTIF(课表!$D$187:$D$343,B248)&gt;=2,1,COUNTIF(课表!D$187:$D$343,B248))+IF(COUNTIF(课表!$E$121:$E$343,B248)&gt;=2,1,COUNTIF(课表!$E$121:$E$343,B248))+IF(COUNTIF(课表!$F$187:$F$343,B248)&gt;=2,1,COUNTIF(课表!$F$187:$F$343,B248)))*2</f>
        <v>4</v>
      </c>
      <c r="H248" s="32">
        <f>(IF(COUNTIF(课表!$G$188:$G$343,B248)&gt;=2,1,COUNTIF(课表!$G$188:$G$343,B248))+IF(COUNTIF(课表!$H$188:$H$343,B248)&gt;=2,1,COUNTIF(课表!$H$188:$H$343,B248))+IF(COUNTIF(课表!$I$187:$I$343,B248)&gt;=2,1,COUNTIF(课表!$I$187:$I$343,B248))+IF(COUNTIF(课表!$J$187:$J$343,B248)&gt;=2,1,COUNTIF(课表!$J$187:$J$343,B248)))*2</f>
        <v>4</v>
      </c>
      <c r="I248" s="32">
        <f>(IF(COUNTIF(课表!$K$187:$K$343,B248)&gt;=2,1,COUNTIF(课表!$K$187:$K$343,B248))+IF(COUNTIF(课表!$L$187:$L$343,B248)&gt;=2,1,COUNTIF(课表!$L$187:$L$343,B248))+IF(COUNTIF(课表!$M$187:$M$343,B248)&gt;=2,1,COUNTIF(课表!$M$187:$M$343,B248))+IF(COUNTIF(课表!$N$187:$N$343,B248)&gt;=2,1,COUNTIF(课表!$N$187:$N$343,B248)))*2</f>
        <v>4</v>
      </c>
      <c r="J248" s="32">
        <f>(IF(COUNTIF(课表!$O$187:$O$343,B248)&gt;=2,1,COUNTIF(课表!$O$187:$O$343,B248))+IF(COUNTIF(课表!$P$187:$P$343,B248)&gt;=2,1,COUNTIF(课表!$P$187:$P$343,B248))+IF(COUNTIF(课表!$Q$187:$Q$343,B248)&gt;=2,1,COUNTIF(课表!$Q$187:$Q$343,B248))+IF(COUNTIF(课表!$R$187:$R$343,B248)&gt;=2,1,COUNTIF(课表!$R$187:$R$343,B248)))*2</f>
        <v>4</v>
      </c>
      <c r="K248" s="32">
        <f>(IF(COUNTIF(课表!$S$187:$S$343,B248)&gt;=2,1,COUNTIF(课表!$S$187:$S$343,B248))+IF(COUNTIF(课表!$T$187:$T$343,B248)&gt;=2,1,COUNTIF(课表!$T$187:$T$343,B248)))*2+(IF(COUNTIF(课表!$U$187:$U$343,B248)&gt;=2,1,COUNTIF(课表!$U$187:$U$343,B248))+IF(COUNTIF(课表!$V$187:$V$343,B248)&gt;=2,1,COUNTIF(课表!$V$187:$V$343,B248)))*2</f>
        <v>0</v>
      </c>
      <c r="L248" s="32">
        <f>(IF(COUNTIF(课表!$W$187:$W$343,B248)&gt;=2,1,COUNTIF(课表!$W$187:$W$343,B248))+IF(COUNTIF(课表!$X$187:$X$343,B248)&gt;=2,1,COUNTIF(课表!$X$187:$X$343,B248))+IF(COUNTIF(课表!$Y$187:$Y$343,B248)&gt;=2,1,COUNTIF(课表!$Y$187:$Y$343,B248))+IF(COUNTIF(课表!$Z$187:$Z$343,B248)&gt;=2,1,COUNTIF(课表!$Z$187:$Z$343,B248)))*2</f>
        <v>0</v>
      </c>
      <c r="M248" s="32">
        <f>(IF(COUNTIF(课表!$AA$187:$AA$343,B248)&gt;=2,1,COUNTIF(课表!$AA$187:$AA$343,B248))+IF(COUNTIF(课表!$AB$187:$AB$343,B248)&gt;=2,1,COUNTIF(课表!$AB$187:$AB$343,B248))+IF(COUNTIF(课表!$AC$187:$AC$343,B248)&gt;=2,1,COUNTIF(课表!$AC$187:$AC$343,B248))+IF(COUNTIF(课表!$AD$187:$AD$343,B248)&gt;=2,1,COUNTIF(课表!$AD$187:$AD$343,B248)))*2</f>
        <v>0</v>
      </c>
      <c r="N248" s="32">
        <f t="shared" si="10"/>
        <v>16</v>
      </c>
    </row>
    <row r="249" ht="20.1" hidden="1" customHeight="1" spans="1:14">
      <c r="A249" s="32" t="str">
        <f>VLOOKUP(B249,教师基础数据!$B$1:$H$502,7,FALSE)</f>
        <v>0000250</v>
      </c>
      <c r="B249" s="33" t="s">
        <v>1451</v>
      </c>
      <c r="C249" s="32" t="str">
        <f>VLOOKUP(B249,教师基础数据!$B$1:$G4793,3,FALSE)</f>
        <v>思政部</v>
      </c>
      <c r="D249" s="32" t="str">
        <f>VLOOKUP(B249,教师基础数据!$B$1:$G945,4,FALSE)</f>
        <v>专职</v>
      </c>
      <c r="E249" s="32" t="str">
        <f>VLOOKUP(B249,教师基础数据!$B$1:$G4978,5,FALSE)</f>
        <v>大学生心理健康与就业创业教研室</v>
      </c>
      <c r="F249" s="32">
        <f t="shared" si="9"/>
        <v>4</v>
      </c>
      <c r="G249" s="32">
        <f>(IF(COUNTIF(课表!$C$187:$C$343,B249)&gt;=2,1,COUNTIF(课表!$C$187:$C$343,B249))+IF(COUNTIF(课表!$D$187:$D$343,B249)&gt;=2,1,COUNTIF(课表!D$187:$D$343,B249))+IF(COUNTIF(课表!$E$121:$E$343,B249)&gt;=2,1,COUNTIF(课表!$E$121:$E$343,B249))+IF(COUNTIF(课表!$F$187:$F$343,B249)&gt;=2,1,COUNTIF(课表!$F$187:$F$343,B249)))*2</f>
        <v>0</v>
      </c>
      <c r="H249" s="32">
        <f>(IF(COUNTIF(课表!$G$188:$G$343,B249)&gt;=2,1,COUNTIF(课表!$G$188:$G$343,B249))+IF(COUNTIF(课表!$H$188:$H$343,B249)&gt;=2,1,COUNTIF(课表!$H$188:$H$343,B249))+IF(COUNTIF(课表!$I$187:$I$343,B249)&gt;=2,1,COUNTIF(课表!$I$187:$I$343,B249))+IF(COUNTIF(课表!$J$187:$J$343,B249)&gt;=2,1,COUNTIF(课表!$J$187:$J$343,B249)))*2</f>
        <v>4</v>
      </c>
      <c r="I249" s="32">
        <f>(IF(COUNTIF(课表!$K$187:$K$343,B249)&gt;=2,1,COUNTIF(课表!$K$187:$K$343,B249))+IF(COUNTIF(课表!$L$187:$L$343,B249)&gt;=2,1,COUNTIF(课表!$L$187:$L$343,B249))+IF(COUNTIF(课表!$M$187:$M$343,B249)&gt;=2,1,COUNTIF(课表!$M$187:$M$343,B249))+IF(COUNTIF(课表!$N$187:$N$343,B249)&gt;=2,1,COUNTIF(课表!$N$187:$N$343,B249)))*2</f>
        <v>0</v>
      </c>
      <c r="J249" s="32">
        <f>(IF(COUNTIF(课表!$O$187:$O$343,B249)&gt;=2,1,COUNTIF(课表!$O$187:$O$343,B249))+IF(COUNTIF(课表!$P$187:$P$343,B249)&gt;=2,1,COUNTIF(课表!$P$187:$P$343,B249))+IF(COUNTIF(课表!$Q$187:$Q$343,B249)&gt;=2,1,COUNTIF(课表!$Q$187:$Q$343,B249))+IF(COUNTIF(课表!$R$187:$R$343,B249)&gt;=2,1,COUNTIF(课表!$R$187:$R$343,B249)))*2</f>
        <v>4</v>
      </c>
      <c r="K249" s="32">
        <f>(IF(COUNTIF(课表!$S$187:$S$343,B249)&gt;=2,1,COUNTIF(课表!$S$187:$S$343,B249))+IF(COUNTIF(课表!$T$187:$T$343,B249)&gt;=2,1,COUNTIF(课表!$T$187:$T$343,B249)))*2+(IF(COUNTIF(课表!$U$187:$U$343,B249)&gt;=2,1,COUNTIF(课表!$U$187:$U$343,B249))+IF(COUNTIF(课表!$V$187:$V$343,B249)&gt;=2,1,COUNTIF(课表!$V$187:$V$343,B249)))*2</f>
        <v>4</v>
      </c>
      <c r="L249" s="32">
        <f>(IF(COUNTIF(课表!$W$187:$W$343,B249)&gt;=2,1,COUNTIF(课表!$W$187:$W$343,B249))+IF(COUNTIF(课表!$X$187:$X$343,B249)&gt;=2,1,COUNTIF(课表!$X$187:$X$343,B249))+IF(COUNTIF(课表!$Y$187:$Y$343,B249)&gt;=2,1,COUNTIF(课表!$Y$187:$Y$343,B249))+IF(COUNTIF(课表!$Z$187:$Z$343,B249)&gt;=2,1,COUNTIF(课表!$Z$187:$Z$343,B249)))*2</f>
        <v>0</v>
      </c>
      <c r="M249" s="32">
        <f>(IF(COUNTIF(课表!$AA$187:$AA$343,B249)&gt;=2,1,COUNTIF(课表!$AA$187:$AA$343,B249))+IF(COUNTIF(课表!$AB$187:$AB$343,B249)&gt;=2,1,COUNTIF(课表!$AB$187:$AB$343,B249))+IF(COUNTIF(课表!$AC$187:$AC$343,B249)&gt;=2,1,COUNTIF(课表!$AC$187:$AC$343,B249))+IF(COUNTIF(课表!$AD$187:$AD$343,B249)&gt;=2,1,COUNTIF(课表!$AD$187:$AD$343,B249)))*2</f>
        <v>4</v>
      </c>
      <c r="N249" s="32">
        <f t="shared" si="10"/>
        <v>16</v>
      </c>
    </row>
    <row r="250" ht="20.1" hidden="1" customHeight="1" spans="1:14">
      <c r="A250" s="32" t="str">
        <f>VLOOKUP(B250,教师基础数据!$B$1:$H$502,7,FALSE)</f>
        <v>2021020</v>
      </c>
      <c r="B250" s="33" t="s">
        <v>1302</v>
      </c>
      <c r="C250" s="32" t="str">
        <f>VLOOKUP(B250,教师基础数据!$B$1:$G4794,3,FALSE)</f>
        <v>建筑系</v>
      </c>
      <c r="D250" s="32" t="str">
        <f>VLOOKUP(B250,教师基础数据!$B$1:$G946,4,FALSE)</f>
        <v>专职</v>
      </c>
      <c r="E250" s="32" t="str">
        <f>VLOOKUP(B250,教师基础数据!$B$1:$G4979,5,FALSE)</f>
        <v>建筑工程技术教研室</v>
      </c>
      <c r="F250" s="32">
        <f t="shared" si="9"/>
        <v>3</v>
      </c>
      <c r="G250" s="32">
        <f>(IF(COUNTIF(课表!$C$187:$C$343,B250)&gt;=2,1,COUNTIF(课表!$C$187:$C$343,B250))+IF(COUNTIF(课表!$D$187:$D$343,B250)&gt;=2,1,COUNTIF(课表!D$187:$D$343,B250))+IF(COUNTIF(课表!$E$121:$E$343,B250)&gt;=2,1,COUNTIF(课表!$E$121:$E$343,B250))+IF(COUNTIF(课表!$F$187:$F$343,B250)&gt;=2,1,COUNTIF(课表!$F$187:$F$343,B250)))*2</f>
        <v>8</v>
      </c>
      <c r="H250" s="32">
        <f>(IF(COUNTIF(课表!$G$188:$G$343,B250)&gt;=2,1,COUNTIF(课表!$G$188:$G$343,B250))+IF(COUNTIF(课表!$H$188:$H$343,B250)&gt;=2,1,COUNTIF(课表!$H$188:$H$343,B250))+IF(COUNTIF(课表!$I$187:$I$343,B250)&gt;=2,1,COUNTIF(课表!$I$187:$I$343,B250))+IF(COUNTIF(课表!$J$187:$J$343,B250)&gt;=2,1,COUNTIF(课表!$J$187:$J$343,B250)))*2</f>
        <v>4</v>
      </c>
      <c r="I250" s="32">
        <f>(IF(COUNTIF(课表!$K$187:$K$343,B250)&gt;=2,1,COUNTIF(课表!$K$187:$K$343,B250))+IF(COUNTIF(课表!$L$187:$L$343,B250)&gt;=2,1,COUNTIF(课表!$L$187:$L$343,B250))+IF(COUNTIF(课表!$M$187:$M$343,B250)&gt;=2,1,COUNTIF(课表!$M$187:$M$343,B250))+IF(COUNTIF(课表!$N$187:$N$343,B250)&gt;=2,1,COUNTIF(课表!$N$187:$N$343,B250)))*2</f>
        <v>4</v>
      </c>
      <c r="J250" s="32">
        <f>(IF(COUNTIF(课表!$O$187:$O$343,B250)&gt;=2,1,COUNTIF(课表!$O$187:$O$343,B250))+IF(COUNTIF(课表!$P$187:$P$343,B250)&gt;=2,1,COUNTIF(课表!$P$187:$P$343,B250))+IF(COUNTIF(课表!$Q$187:$Q$343,B250)&gt;=2,1,COUNTIF(课表!$Q$187:$Q$343,B250))+IF(COUNTIF(课表!$R$187:$R$343,B250)&gt;=2,1,COUNTIF(课表!$R$187:$R$343,B250)))*2</f>
        <v>0</v>
      </c>
      <c r="K250" s="32">
        <f>(IF(COUNTIF(课表!$S$187:$S$343,B250)&gt;=2,1,COUNTIF(课表!$S$187:$S$343,B250))+IF(COUNTIF(课表!$T$187:$T$343,B250)&gt;=2,1,COUNTIF(课表!$T$187:$T$343,B250)))*2+(IF(COUNTIF(课表!$U$187:$U$343,B250)&gt;=2,1,COUNTIF(课表!$U$187:$U$343,B250))+IF(COUNTIF(课表!$V$187:$V$343,B250)&gt;=2,1,COUNTIF(课表!$V$187:$V$343,B250)))*2</f>
        <v>0</v>
      </c>
      <c r="L250" s="32">
        <f>(IF(COUNTIF(课表!$W$187:$W$343,B250)&gt;=2,1,COUNTIF(课表!$W$187:$W$343,B250))+IF(COUNTIF(课表!$X$187:$X$343,B250)&gt;=2,1,COUNTIF(课表!$X$187:$X$343,B250))+IF(COUNTIF(课表!$Y$187:$Y$343,B250)&gt;=2,1,COUNTIF(课表!$Y$187:$Y$343,B250))+IF(COUNTIF(课表!$Z$187:$Z$343,B250)&gt;=2,1,COUNTIF(课表!$Z$187:$Z$343,B250)))*2</f>
        <v>0</v>
      </c>
      <c r="M250" s="32">
        <f>(IF(COUNTIF(课表!$AA$187:$AA$343,B250)&gt;=2,1,COUNTIF(课表!$AA$187:$AA$343,B250))+IF(COUNTIF(课表!$AB$187:$AB$343,B250)&gt;=2,1,COUNTIF(课表!$AB$187:$AB$343,B250))+IF(COUNTIF(课表!$AC$187:$AC$343,B250)&gt;=2,1,COUNTIF(课表!$AC$187:$AC$343,B250))+IF(COUNTIF(课表!$AD$187:$AD$343,B250)&gt;=2,1,COUNTIF(课表!$AD$187:$AD$343,B250)))*2</f>
        <v>0</v>
      </c>
      <c r="N250" s="32">
        <f t="shared" si="10"/>
        <v>16</v>
      </c>
    </row>
    <row r="251" ht="20.1" hidden="1" customHeight="1" spans="1:14">
      <c r="A251" s="32" t="str">
        <f>VLOOKUP(B251,教师基础数据!$B$1:$H$502,7,FALSE)</f>
        <v>0000366</v>
      </c>
      <c r="B251" s="33" t="s">
        <v>1267</v>
      </c>
      <c r="C251" s="32" t="str">
        <f>VLOOKUP(B251,教师基础数据!$B$1:$G4795,3,FALSE)</f>
        <v>建筑系</v>
      </c>
      <c r="D251" s="32" t="str">
        <f>VLOOKUP(B251,教师基础数据!$B$1:$G947,4,FALSE)</f>
        <v>专职</v>
      </c>
      <c r="E251" s="32" t="str">
        <f>VLOOKUP(B251,教师基础数据!$B$1:$G4980,5,FALSE)</f>
        <v>建筑工程技术教研室</v>
      </c>
      <c r="F251" s="32">
        <f t="shared" si="9"/>
        <v>4</v>
      </c>
      <c r="G251" s="32">
        <f>(IF(COUNTIF(课表!$C$187:$C$343,B251)&gt;=2,1,COUNTIF(课表!$C$187:$C$343,B251))+IF(COUNTIF(课表!$D$187:$D$343,B251)&gt;=2,1,COUNTIF(课表!D$187:$D$343,B251))+IF(COUNTIF(课表!$E$121:$E$343,B251)&gt;=2,1,COUNTIF(课表!$E$121:$E$343,B251))+IF(COUNTIF(课表!$F$187:$F$343,B251)&gt;=2,1,COUNTIF(课表!$F$187:$F$343,B251)))*2</f>
        <v>4</v>
      </c>
      <c r="H251" s="32">
        <f>(IF(COUNTIF(课表!$G$188:$G$343,B251)&gt;=2,1,COUNTIF(课表!$G$188:$G$343,B251))+IF(COUNTIF(课表!$H$188:$H$343,B251)&gt;=2,1,COUNTIF(课表!$H$188:$H$343,B251))+IF(COUNTIF(课表!$I$187:$I$343,B251)&gt;=2,1,COUNTIF(课表!$I$187:$I$343,B251))+IF(COUNTIF(课表!$J$187:$J$343,B251)&gt;=2,1,COUNTIF(课表!$J$187:$J$343,B251)))*2</f>
        <v>2</v>
      </c>
      <c r="I251" s="32">
        <f>(IF(COUNTIF(课表!$K$187:$K$343,B251)&gt;=2,1,COUNTIF(课表!$K$187:$K$343,B251))+IF(COUNTIF(课表!$L$187:$L$343,B251)&gt;=2,1,COUNTIF(课表!$L$187:$L$343,B251))+IF(COUNTIF(课表!$M$187:$M$343,B251)&gt;=2,1,COUNTIF(课表!$M$187:$M$343,B251))+IF(COUNTIF(课表!$N$187:$N$343,B251)&gt;=2,1,COUNTIF(课表!$N$187:$N$343,B251)))*2</f>
        <v>4</v>
      </c>
      <c r="J251" s="32">
        <f>(IF(COUNTIF(课表!$O$187:$O$343,B251)&gt;=2,1,COUNTIF(课表!$O$187:$O$343,B251))+IF(COUNTIF(课表!$P$187:$P$343,B251)&gt;=2,1,COUNTIF(课表!$P$187:$P$343,B251))+IF(COUNTIF(课表!$Q$187:$Q$343,B251)&gt;=2,1,COUNTIF(课表!$Q$187:$Q$343,B251))+IF(COUNTIF(课表!$R$187:$R$343,B251)&gt;=2,1,COUNTIF(课表!$R$187:$R$343,B251)))*2</f>
        <v>6</v>
      </c>
      <c r="K251" s="32">
        <f>(IF(COUNTIF(课表!$S$187:$S$343,B251)&gt;=2,1,COUNTIF(课表!$S$187:$S$343,B251))+IF(COUNTIF(课表!$T$187:$T$343,B251)&gt;=2,1,COUNTIF(课表!$T$187:$T$343,B251)))*2+(IF(COUNTIF(课表!$U$187:$U$343,B251)&gt;=2,1,COUNTIF(课表!$U$187:$U$343,B251))+IF(COUNTIF(课表!$V$187:$V$343,B251)&gt;=2,1,COUNTIF(课表!$V$187:$V$343,B251)))*2</f>
        <v>0</v>
      </c>
      <c r="L251" s="32">
        <f>(IF(COUNTIF(课表!$W$187:$W$343,B251)&gt;=2,1,COUNTIF(课表!$W$187:$W$343,B251))+IF(COUNTIF(课表!$X$187:$X$343,B251)&gt;=2,1,COUNTIF(课表!$X$187:$X$343,B251))+IF(COUNTIF(课表!$Y$187:$Y$343,B251)&gt;=2,1,COUNTIF(课表!$Y$187:$Y$343,B251))+IF(COUNTIF(课表!$Z$187:$Z$343,B251)&gt;=2,1,COUNTIF(课表!$Z$187:$Z$343,B251)))*2</f>
        <v>0</v>
      </c>
      <c r="M251" s="32">
        <f>(IF(COUNTIF(课表!$AA$187:$AA$343,B251)&gt;=2,1,COUNTIF(课表!$AA$187:$AA$343,B251))+IF(COUNTIF(课表!$AB$187:$AB$343,B251)&gt;=2,1,COUNTIF(课表!$AB$187:$AB$343,B251))+IF(COUNTIF(课表!$AC$187:$AC$343,B251)&gt;=2,1,COUNTIF(课表!$AC$187:$AC$343,B251))+IF(COUNTIF(课表!$AD$187:$AD$343,B251)&gt;=2,1,COUNTIF(课表!$AD$187:$AD$343,B251)))*2</f>
        <v>0</v>
      </c>
      <c r="N251" s="32">
        <f t="shared" si="10"/>
        <v>16</v>
      </c>
    </row>
    <row r="252" ht="20.1" hidden="1" customHeight="1" spans="1:14">
      <c r="A252" s="32" t="str">
        <f>VLOOKUP(B252,教师基础数据!$B$1:$H$502,7,FALSE)</f>
        <v>0000210</v>
      </c>
      <c r="B252" s="33" t="s">
        <v>1432</v>
      </c>
      <c r="C252" s="32" t="str">
        <f>VLOOKUP(B252,教师基础数据!$B$1:$G4796,3,FALSE)</f>
        <v>信艺系</v>
      </c>
      <c r="D252" s="32" t="str">
        <f>VLOOKUP(B252,教师基础数据!$B$1:$G948,4,FALSE)</f>
        <v>专职</v>
      </c>
      <c r="E252" s="32" t="str">
        <f>VLOOKUP(B252,教师基础数据!$B$1:$G4981,5,FALSE)</f>
        <v>数媒教研室</v>
      </c>
      <c r="F252" s="32">
        <f t="shared" si="9"/>
        <v>4</v>
      </c>
      <c r="G252" s="32">
        <f>(IF(COUNTIF(课表!$C$187:$C$343,B252)&gt;=2,1,COUNTIF(课表!$C$187:$C$343,B252))+IF(COUNTIF(课表!$D$187:$D$343,B252)&gt;=2,1,COUNTIF(课表!D$187:$D$343,B252))+IF(COUNTIF(课表!$E$121:$E$343,B252)&gt;=2,1,COUNTIF(课表!$E$121:$E$343,B252))+IF(COUNTIF(课表!$F$187:$F$343,B252)&gt;=2,1,COUNTIF(课表!$F$187:$F$343,B252)))*2</f>
        <v>0</v>
      </c>
      <c r="H252" s="32">
        <f>(IF(COUNTIF(课表!$G$188:$G$343,B252)&gt;=2,1,COUNTIF(课表!$G$188:$G$343,B252))+IF(COUNTIF(课表!$H$188:$H$343,B252)&gt;=2,1,COUNTIF(课表!$H$188:$H$343,B252))+IF(COUNTIF(课表!$I$187:$I$343,B252)&gt;=2,1,COUNTIF(课表!$I$187:$I$343,B252))+IF(COUNTIF(课表!$J$187:$J$343,B252)&gt;=2,1,COUNTIF(课表!$J$187:$J$343,B252)))*2</f>
        <v>4</v>
      </c>
      <c r="I252" s="32">
        <f>(IF(COUNTIF(课表!$K$187:$K$343,B252)&gt;=2,1,COUNTIF(课表!$K$187:$K$343,B252))+IF(COUNTIF(课表!$L$187:$L$343,B252)&gt;=2,1,COUNTIF(课表!$L$187:$L$343,B252))+IF(COUNTIF(课表!$M$187:$M$343,B252)&gt;=2,1,COUNTIF(课表!$M$187:$M$343,B252))+IF(COUNTIF(课表!$N$187:$N$343,B252)&gt;=2,1,COUNTIF(课表!$N$187:$N$343,B252)))*2</f>
        <v>4</v>
      </c>
      <c r="J252" s="32">
        <f>(IF(COUNTIF(课表!$O$187:$O$343,B252)&gt;=2,1,COUNTIF(课表!$O$187:$O$343,B252))+IF(COUNTIF(课表!$P$187:$P$343,B252)&gt;=2,1,COUNTIF(课表!$P$187:$P$343,B252))+IF(COUNTIF(课表!$Q$187:$Q$343,B252)&gt;=2,1,COUNTIF(课表!$Q$187:$Q$343,B252))+IF(COUNTIF(课表!$R$187:$R$343,B252)&gt;=2,1,COUNTIF(课表!$R$187:$R$343,B252)))*2</f>
        <v>0</v>
      </c>
      <c r="K252" s="32">
        <f>(IF(COUNTIF(课表!$S$187:$S$343,B252)&gt;=2,1,COUNTIF(课表!$S$187:$S$343,B252))+IF(COUNTIF(课表!$T$187:$T$343,B252)&gt;=2,1,COUNTIF(课表!$T$187:$T$343,B252)))*2+(IF(COUNTIF(课表!$U$187:$U$343,B252)&gt;=2,1,COUNTIF(课表!$U$187:$U$343,B252))+IF(COUNTIF(课表!$V$187:$V$343,B252)&gt;=2,1,COUNTIF(课表!$V$187:$V$343,B252)))*2</f>
        <v>4</v>
      </c>
      <c r="L252" s="32">
        <f>(IF(COUNTIF(课表!$W$187:$W$343,B252)&gt;=2,1,COUNTIF(课表!$W$187:$W$343,B252))+IF(COUNTIF(课表!$X$187:$X$343,B252)&gt;=2,1,COUNTIF(课表!$X$187:$X$343,B252))+IF(COUNTIF(课表!$Y$187:$Y$343,B252)&gt;=2,1,COUNTIF(课表!$Y$187:$Y$343,B252))+IF(COUNTIF(课表!$Z$187:$Z$343,B252)&gt;=2,1,COUNTIF(课表!$Z$187:$Z$343,B252)))*2</f>
        <v>4</v>
      </c>
      <c r="M252" s="32">
        <f>(IF(COUNTIF(课表!$AA$187:$AA$343,B252)&gt;=2,1,COUNTIF(课表!$AA$187:$AA$343,B252))+IF(COUNTIF(课表!$AB$187:$AB$343,B252)&gt;=2,1,COUNTIF(课表!$AB$187:$AB$343,B252))+IF(COUNTIF(课表!$AC$187:$AC$343,B252)&gt;=2,1,COUNTIF(课表!$AC$187:$AC$343,B252))+IF(COUNTIF(课表!$AD$187:$AD$343,B252)&gt;=2,1,COUNTIF(课表!$AD$187:$AD$343,B252)))*2</f>
        <v>0</v>
      </c>
      <c r="N252" s="32">
        <f t="shared" si="10"/>
        <v>16</v>
      </c>
    </row>
    <row r="253" ht="20.1" customHeight="1" spans="1:14">
      <c r="A253" s="32" t="str">
        <f>VLOOKUP(B253,教师基础数据!$B$1:$H$502,7,FALSE)</f>
        <v>0000064</v>
      </c>
      <c r="B253" s="33" t="s">
        <v>1610</v>
      </c>
      <c r="C253" s="32" t="str">
        <f>VLOOKUP(B253,教师基础数据!$B$1:$G4797,3,FALSE)</f>
        <v>信艺系</v>
      </c>
      <c r="D253" s="32" t="str">
        <f>VLOOKUP(B253,教师基础数据!$B$1:$G949,4,FALSE)</f>
        <v>专职</v>
      </c>
      <c r="E253" s="32" t="str">
        <f>VLOOKUP(B253,教师基础数据!$B$1:$G4982,5,FALSE)</f>
        <v>室内教研室</v>
      </c>
      <c r="F253" s="32">
        <f t="shared" si="9"/>
        <v>3</v>
      </c>
      <c r="G253" s="32">
        <f>(IF(COUNTIF(课表!$C$187:$C$343,B253)&gt;=2,1,COUNTIF(课表!$C$187:$C$343,B253))+IF(COUNTIF(课表!$D$187:$D$343,B253)&gt;=2,1,COUNTIF(课表!D$187:$D$343,B253))+IF(COUNTIF(课表!$E$121:$E$343,B253)&gt;=2,1,COUNTIF(课表!$E$121:$E$343,B253))+IF(COUNTIF(课表!$F$187:$F$343,B253)&gt;=2,1,COUNTIF(课表!$F$187:$F$343,B253)))*2</f>
        <v>6</v>
      </c>
      <c r="H253" s="32">
        <f>(IF(COUNTIF(课表!$G$188:$G$343,B253)&gt;=2,1,COUNTIF(课表!$G$188:$G$343,B253))+IF(COUNTIF(课表!$H$188:$H$343,B253)&gt;=2,1,COUNTIF(课表!$H$188:$H$343,B253))+IF(COUNTIF(课表!$I$187:$I$343,B253)&gt;=2,1,COUNTIF(课表!$I$187:$I$343,B253))+IF(COUNTIF(课表!$J$187:$J$343,B253)&gt;=2,1,COUNTIF(课表!$J$187:$J$343,B253)))*2</f>
        <v>8</v>
      </c>
      <c r="I253" s="32">
        <f>(IF(COUNTIF(课表!$K$187:$K$343,B253)&gt;=2,1,COUNTIF(课表!$K$187:$K$343,B253))+IF(COUNTIF(课表!$L$187:$L$343,B253)&gt;=2,1,COUNTIF(课表!$L$187:$L$343,B253))+IF(COUNTIF(课表!$M$187:$M$343,B253)&gt;=2,1,COUNTIF(课表!$M$187:$M$343,B253))+IF(COUNTIF(课表!$N$187:$N$343,B253)&gt;=2,1,COUNTIF(课表!$N$187:$N$343,B253)))*2</f>
        <v>4</v>
      </c>
      <c r="J253" s="32">
        <f>(IF(COUNTIF(课表!$O$187:$O$343,B253)&gt;=2,1,COUNTIF(课表!$O$187:$O$343,B253))+IF(COUNTIF(课表!$P$187:$P$343,B253)&gt;=2,1,COUNTIF(课表!$P$187:$P$343,B253))+IF(COUNTIF(课表!$Q$187:$Q$343,B253)&gt;=2,1,COUNTIF(课表!$Q$187:$Q$343,B253))+IF(COUNTIF(课表!$R$187:$R$343,B253)&gt;=2,1,COUNTIF(课表!$R$187:$R$343,B253)))*2</f>
        <v>0</v>
      </c>
      <c r="K253" s="32">
        <f>(IF(COUNTIF(课表!$S$187:$S$343,B253)&gt;=2,1,COUNTIF(课表!$S$187:$S$343,B253))+IF(COUNTIF(课表!$T$187:$T$343,B253)&gt;=2,1,COUNTIF(课表!$T$187:$T$343,B253)))*2+(IF(COUNTIF(课表!$U$187:$U$343,B253)&gt;=2,1,COUNTIF(课表!$U$187:$U$343,B253))+IF(COUNTIF(课表!$V$187:$V$343,B253)&gt;=2,1,COUNTIF(课表!$V$187:$V$343,B253)))*2</f>
        <v>0</v>
      </c>
      <c r="L253" s="32">
        <f>(IF(COUNTIF(课表!$W$187:$W$343,B253)&gt;=2,1,COUNTIF(课表!$W$187:$W$343,B253))+IF(COUNTIF(课表!$X$187:$X$343,B253)&gt;=2,1,COUNTIF(课表!$X$187:$X$343,B253))+IF(COUNTIF(课表!$Y$187:$Y$343,B253)&gt;=2,1,COUNTIF(课表!$Y$187:$Y$343,B253))+IF(COUNTIF(课表!$Z$187:$Z$343,B253)&gt;=2,1,COUNTIF(课表!$Z$187:$Z$343,B253)))*2</f>
        <v>0</v>
      </c>
      <c r="M253" s="32">
        <f>(IF(COUNTIF(课表!$AA$187:$AA$343,B253)&gt;=2,1,COUNTIF(课表!$AA$187:$AA$343,B253))+IF(COUNTIF(课表!$AB$187:$AB$343,B253)&gt;=2,1,COUNTIF(课表!$AB$187:$AB$343,B253))+IF(COUNTIF(课表!$AC$187:$AC$343,B253)&gt;=2,1,COUNTIF(课表!$AC$187:$AC$343,B253))+IF(COUNTIF(课表!$AD$187:$AD$343,B253)&gt;=2,1,COUNTIF(课表!$AD$187:$AD$343,B253)))*2</f>
        <v>0</v>
      </c>
      <c r="N253" s="32">
        <f t="shared" si="10"/>
        <v>18</v>
      </c>
    </row>
    <row r="254" s="25" customFormat="1" ht="20.1" hidden="1" customHeight="1" spans="1:14">
      <c r="A254" s="32" t="str">
        <f>VLOOKUP(B254,教师基础数据!$B$1:$H$502,7,FALSE)</f>
        <v>2014050</v>
      </c>
      <c r="B254" s="33" t="s">
        <v>1395</v>
      </c>
      <c r="C254" s="32" t="str">
        <f>VLOOKUP(B254,教师基础数据!$B$1:$G4798,3,FALSE)</f>
        <v>商贸系</v>
      </c>
      <c r="D254" s="32" t="str">
        <f>VLOOKUP(B254,教师基础数据!$B$1:$G950,4,FALSE)</f>
        <v>专职</v>
      </c>
      <c r="E254" s="32" t="str">
        <f>VLOOKUP(B254,教师基础数据!$B$1:$G4983,5,FALSE)</f>
        <v>会计教研室</v>
      </c>
      <c r="F254" s="32">
        <f t="shared" si="9"/>
        <v>5</v>
      </c>
      <c r="G254" s="32">
        <f>(IF(COUNTIF(课表!$C$187:$C$343,B254)&gt;=2,1,COUNTIF(课表!$C$187:$C$343,B254))+IF(COUNTIF(课表!$D$187:$D$343,B254)&gt;=2,1,COUNTIF(课表!D$187:$D$343,B254))+IF(COUNTIF(课表!$E$121:$E$343,B254)&gt;=2,1,COUNTIF(课表!$E$121:$E$343,B254))+IF(COUNTIF(课表!$F$187:$F$343,B254)&gt;=2,1,COUNTIF(课表!$F$187:$F$343,B254)))*2</f>
        <v>4</v>
      </c>
      <c r="H254" s="32">
        <f>(IF(COUNTIF(课表!$G$188:$G$343,B254)&gt;=2,1,COUNTIF(课表!$G$188:$G$343,B254))+IF(COUNTIF(课表!$H$188:$H$343,B254)&gt;=2,1,COUNTIF(课表!$H$188:$H$343,B254))+IF(COUNTIF(课表!$I$187:$I$343,B254)&gt;=2,1,COUNTIF(课表!$I$187:$I$343,B254))+IF(COUNTIF(课表!$J$187:$J$343,B254)&gt;=2,1,COUNTIF(课表!$J$187:$J$343,B254)))*2</f>
        <v>4</v>
      </c>
      <c r="I254" s="32">
        <f>(IF(COUNTIF(课表!$K$187:$K$343,B254)&gt;=2,1,COUNTIF(课表!$K$187:$K$343,B254))+IF(COUNTIF(课表!$L$187:$L$343,B254)&gt;=2,1,COUNTIF(课表!$L$187:$L$343,B254))+IF(COUNTIF(课表!$M$187:$M$343,B254)&gt;=2,1,COUNTIF(课表!$M$187:$M$343,B254))+IF(COUNTIF(课表!$N$187:$N$343,B254)&gt;=2,1,COUNTIF(课表!$N$187:$N$343,B254)))*2</f>
        <v>4</v>
      </c>
      <c r="J254" s="32">
        <f>(IF(COUNTIF(课表!$O$187:$O$343,B254)&gt;=2,1,COUNTIF(课表!$O$187:$O$343,B254))+IF(COUNTIF(课表!$P$187:$P$343,B254)&gt;=2,1,COUNTIF(课表!$P$187:$P$343,B254))+IF(COUNTIF(课表!$Q$187:$Q$343,B254)&gt;=2,1,COUNTIF(课表!$Q$187:$Q$343,B254))+IF(COUNTIF(课表!$R$187:$R$343,B254)&gt;=2,1,COUNTIF(课表!$R$187:$R$343,B254)))*2</f>
        <v>2</v>
      </c>
      <c r="K254" s="32">
        <f>(IF(COUNTIF(课表!$S$187:$S$343,B254)&gt;=2,1,COUNTIF(课表!$S$187:$S$343,B254))+IF(COUNTIF(课表!$T$187:$T$343,B254)&gt;=2,1,COUNTIF(课表!$T$187:$T$343,B254)))*2+(IF(COUNTIF(课表!$U$187:$U$343,B254)&gt;=2,1,COUNTIF(课表!$U$187:$U$343,B254))+IF(COUNTIF(课表!$V$187:$V$343,B254)&gt;=2,1,COUNTIF(课表!$V$187:$V$343,B254)))*2</f>
        <v>4</v>
      </c>
      <c r="L254" s="32">
        <f>(IF(COUNTIF(课表!$W$187:$W$343,B254)&gt;=2,1,COUNTIF(课表!$W$187:$W$343,B254))+IF(COUNTIF(课表!$X$187:$X$343,B254)&gt;=2,1,COUNTIF(课表!$X$187:$X$343,B254))+IF(COUNTIF(课表!$Y$187:$Y$343,B254)&gt;=2,1,COUNTIF(课表!$Y$187:$Y$343,B254))+IF(COUNTIF(课表!$Z$187:$Z$343,B254)&gt;=2,1,COUNTIF(课表!$Z$187:$Z$343,B254)))*2</f>
        <v>0</v>
      </c>
      <c r="M254" s="32">
        <f>(IF(COUNTIF(课表!$AA$187:$AA$343,B254)&gt;=2,1,COUNTIF(课表!$AA$187:$AA$343,B254))+IF(COUNTIF(课表!$AB$187:$AB$343,B254)&gt;=2,1,COUNTIF(课表!$AB$187:$AB$343,B254))+IF(COUNTIF(课表!$AC$187:$AC$343,B254)&gt;=2,1,COUNTIF(课表!$AC$187:$AC$343,B254))+IF(COUNTIF(课表!$AD$187:$AD$343,B254)&gt;=2,1,COUNTIF(课表!$AD$187:$AD$343,B254)))*2</f>
        <v>0</v>
      </c>
      <c r="N254" s="32">
        <f t="shared" si="10"/>
        <v>18</v>
      </c>
    </row>
    <row r="255" s="25" customFormat="1" ht="20.1" hidden="1" customHeight="1" spans="1:14">
      <c r="A255" s="32" t="str">
        <f>VLOOKUP(B255,教师基础数据!$B$1:$H$502,7,FALSE)</f>
        <v>0000136</v>
      </c>
      <c r="B255" s="33" t="s">
        <v>1222</v>
      </c>
      <c r="C255" s="32" t="str">
        <f>VLOOKUP(B255,教师基础数据!$B$1:$G4799,3,FALSE)</f>
        <v>环生系</v>
      </c>
      <c r="D255" s="32" t="str">
        <f>VLOOKUP(B255,教师基础数据!$B$1:$G951,4,FALSE)</f>
        <v>专职</v>
      </c>
      <c r="E255" s="32" t="str">
        <f>VLOOKUP(B255,教师基础数据!$B$1:$G4984,5,FALSE)</f>
        <v>种植教研室</v>
      </c>
      <c r="F255" s="32">
        <f t="shared" si="9"/>
        <v>4</v>
      </c>
      <c r="G255" s="32">
        <f>(IF(COUNTIF(课表!$C$187:$C$343,B255)&gt;=2,1,COUNTIF(课表!$C$187:$C$343,B255))+IF(COUNTIF(课表!$D$187:$D$343,B255)&gt;=2,1,COUNTIF(课表!D$187:$D$343,B255))+IF(COUNTIF(课表!$E$121:$E$343,B255)&gt;=2,1,COUNTIF(课表!$E$121:$E$343,B255))+IF(COUNTIF(课表!$F$187:$F$343,B255)&gt;=2,1,COUNTIF(课表!$F$187:$F$343,B255)))*2</f>
        <v>6</v>
      </c>
      <c r="H255" s="32">
        <f>(IF(COUNTIF(课表!$G$188:$G$343,B255)&gt;=2,1,COUNTIF(课表!$G$188:$G$343,B255))+IF(COUNTIF(课表!$H$188:$H$343,B255)&gt;=2,1,COUNTIF(课表!$H$188:$H$343,B255))+IF(COUNTIF(课表!$I$187:$I$343,B255)&gt;=2,1,COUNTIF(课表!$I$187:$I$343,B255))+IF(COUNTIF(课表!$J$187:$J$343,B255)&gt;=2,1,COUNTIF(课表!$J$187:$J$343,B255)))*2</f>
        <v>4</v>
      </c>
      <c r="I255" s="32">
        <f>(IF(COUNTIF(课表!$K$187:$K$343,B255)&gt;=2,1,COUNTIF(课表!$K$187:$K$343,B255))+IF(COUNTIF(课表!$L$187:$L$343,B255)&gt;=2,1,COUNTIF(课表!$L$187:$L$343,B255))+IF(COUNTIF(课表!$M$187:$M$343,B255)&gt;=2,1,COUNTIF(课表!$M$187:$M$343,B255))+IF(COUNTIF(课表!$N$187:$N$343,B255)&gt;=2,1,COUNTIF(课表!$N$187:$N$343,B255)))*2</f>
        <v>0</v>
      </c>
      <c r="J255" s="32">
        <f>(IF(COUNTIF(课表!$O$187:$O$343,B255)&gt;=2,1,COUNTIF(课表!$O$187:$O$343,B255))+IF(COUNTIF(课表!$P$187:$P$343,B255)&gt;=2,1,COUNTIF(课表!$P$187:$P$343,B255))+IF(COUNTIF(课表!$Q$187:$Q$343,B255)&gt;=2,1,COUNTIF(课表!$Q$187:$Q$343,B255))+IF(COUNTIF(课表!$R$187:$R$343,B255)&gt;=2,1,COUNTIF(课表!$R$187:$R$343,B255)))*2</f>
        <v>4</v>
      </c>
      <c r="K255" s="32">
        <f>(IF(COUNTIF(课表!$S$187:$S$343,B255)&gt;=2,1,COUNTIF(课表!$S$187:$S$343,B255))+IF(COUNTIF(课表!$T$187:$T$343,B255)&gt;=2,1,COUNTIF(课表!$T$187:$T$343,B255)))*2+(IF(COUNTIF(课表!$U$187:$U$343,B255)&gt;=2,1,COUNTIF(课表!$U$187:$U$343,B255))+IF(COUNTIF(课表!$V$187:$V$343,B255)&gt;=2,1,COUNTIF(课表!$V$187:$V$343,B255)))*2</f>
        <v>4</v>
      </c>
      <c r="L255" s="32">
        <f>(IF(COUNTIF(课表!$W$187:$W$343,B255)&gt;=2,1,COUNTIF(课表!$W$187:$W$343,B255))+IF(COUNTIF(课表!$X$187:$X$343,B255)&gt;=2,1,COUNTIF(课表!$X$187:$X$343,B255))+IF(COUNTIF(课表!$Y$187:$Y$343,B255)&gt;=2,1,COUNTIF(课表!$Y$187:$Y$343,B255))+IF(COUNTIF(课表!$Z$187:$Z$343,B255)&gt;=2,1,COUNTIF(课表!$Z$187:$Z$343,B255)))*2</f>
        <v>0</v>
      </c>
      <c r="M255" s="32">
        <f>(IF(COUNTIF(课表!$AA$187:$AA$343,B255)&gt;=2,1,COUNTIF(课表!$AA$187:$AA$343,B255))+IF(COUNTIF(课表!$AB$187:$AB$343,B255)&gt;=2,1,COUNTIF(课表!$AB$187:$AB$343,B255))+IF(COUNTIF(课表!$AC$187:$AC$343,B255)&gt;=2,1,COUNTIF(课表!$AC$187:$AC$343,B255))+IF(COUNTIF(课表!$AD$187:$AD$343,B255)&gt;=2,1,COUNTIF(课表!$AD$187:$AD$343,B255)))*2</f>
        <v>0</v>
      </c>
      <c r="N255" s="32">
        <f t="shared" si="10"/>
        <v>18</v>
      </c>
    </row>
    <row r="256" s="25" customFormat="1" ht="20.1" hidden="1" customHeight="1" spans="1:14">
      <c r="A256" s="32" t="str">
        <f>VLOOKUP(B256,教师基础数据!$B$1:$H$502,7,FALSE)</f>
        <v>0000152</v>
      </c>
      <c r="B256" s="33" t="s">
        <v>1233</v>
      </c>
      <c r="C256" s="32" t="str">
        <f>VLOOKUP(B256,教师基础数据!$B$1:$G4800,3,FALSE)</f>
        <v>环生系</v>
      </c>
      <c r="D256" s="32" t="str">
        <f>VLOOKUP(B256,教师基础数据!$B$1:$G952,4,FALSE)</f>
        <v>专职</v>
      </c>
      <c r="E256" s="32" t="str">
        <f>VLOOKUP(B256,教师基础数据!$B$1:$G4985,5,FALSE)</f>
        <v>种植教研室</v>
      </c>
      <c r="F256" s="32">
        <f t="shared" si="9"/>
        <v>4</v>
      </c>
      <c r="G256" s="32">
        <f>(IF(COUNTIF(课表!$C$187:$C$343,B256)&gt;=2,1,COUNTIF(课表!$C$187:$C$343,B256))+IF(COUNTIF(课表!$D$187:$D$343,B256)&gt;=2,1,COUNTIF(课表!D$187:$D$343,B256))+IF(COUNTIF(课表!$E$121:$E$343,B256)&gt;=2,1,COUNTIF(课表!$E$121:$E$343,B256))+IF(COUNTIF(课表!$F$187:$F$343,B256)&gt;=2,1,COUNTIF(课表!$F$187:$F$343,B256)))*2</f>
        <v>4</v>
      </c>
      <c r="H256" s="32">
        <f>(IF(COUNTIF(课表!$G$188:$G$343,B256)&gt;=2,1,COUNTIF(课表!$G$188:$G$343,B256))+IF(COUNTIF(课表!$H$188:$H$343,B256)&gt;=2,1,COUNTIF(课表!$H$188:$H$343,B256))+IF(COUNTIF(课表!$I$187:$I$343,B256)&gt;=2,1,COUNTIF(课表!$I$187:$I$343,B256))+IF(COUNTIF(课表!$J$187:$J$343,B256)&gt;=2,1,COUNTIF(课表!$J$187:$J$343,B256)))*2</f>
        <v>6</v>
      </c>
      <c r="I256" s="32">
        <f>(IF(COUNTIF(课表!$K$187:$K$343,B256)&gt;=2,1,COUNTIF(课表!$K$187:$K$343,B256))+IF(COUNTIF(课表!$L$187:$L$343,B256)&gt;=2,1,COUNTIF(课表!$L$187:$L$343,B256))+IF(COUNTIF(课表!$M$187:$M$343,B256)&gt;=2,1,COUNTIF(课表!$M$187:$M$343,B256))+IF(COUNTIF(课表!$N$187:$N$343,B256)&gt;=2,1,COUNTIF(课表!$N$187:$N$343,B256)))*2</f>
        <v>4</v>
      </c>
      <c r="J256" s="32">
        <f>(IF(COUNTIF(课表!$O$187:$O$343,B256)&gt;=2,1,COUNTIF(课表!$O$187:$O$343,B256))+IF(COUNTIF(课表!$P$187:$P$343,B256)&gt;=2,1,COUNTIF(课表!$P$187:$P$343,B256))+IF(COUNTIF(课表!$Q$187:$Q$343,B256)&gt;=2,1,COUNTIF(课表!$Q$187:$Q$343,B256))+IF(COUNTIF(课表!$R$187:$R$343,B256)&gt;=2,1,COUNTIF(课表!$R$187:$R$343,B256)))*2</f>
        <v>4</v>
      </c>
      <c r="K256" s="32">
        <f>(IF(COUNTIF(课表!$S$187:$S$343,B256)&gt;=2,1,COUNTIF(课表!$S$187:$S$343,B256))+IF(COUNTIF(课表!$T$187:$T$343,B256)&gt;=2,1,COUNTIF(课表!$T$187:$T$343,B256)))*2+(IF(COUNTIF(课表!$U$187:$U$343,B256)&gt;=2,1,COUNTIF(课表!$U$187:$U$343,B256))+IF(COUNTIF(课表!$V$187:$V$343,B256)&gt;=2,1,COUNTIF(课表!$V$187:$V$343,B256)))*2</f>
        <v>0</v>
      </c>
      <c r="L256" s="32">
        <f>(IF(COUNTIF(课表!$W$187:$W$343,B256)&gt;=2,1,COUNTIF(课表!$W$187:$W$343,B256))+IF(COUNTIF(课表!$X$187:$X$343,B256)&gt;=2,1,COUNTIF(课表!$X$187:$X$343,B256))+IF(COUNTIF(课表!$Y$187:$Y$343,B256)&gt;=2,1,COUNTIF(课表!$Y$187:$Y$343,B256))+IF(COUNTIF(课表!$Z$187:$Z$343,B256)&gt;=2,1,COUNTIF(课表!$Z$187:$Z$343,B256)))*2</f>
        <v>0</v>
      </c>
      <c r="M256" s="32">
        <f>(IF(COUNTIF(课表!$AA$187:$AA$343,B256)&gt;=2,1,COUNTIF(课表!$AA$187:$AA$343,B256))+IF(COUNTIF(课表!$AB$187:$AB$343,B256)&gt;=2,1,COUNTIF(课表!$AB$187:$AB$343,B256))+IF(COUNTIF(课表!$AC$187:$AC$343,B256)&gt;=2,1,COUNTIF(课表!$AC$187:$AC$343,B256))+IF(COUNTIF(课表!$AD$187:$AD$343,B256)&gt;=2,1,COUNTIF(课表!$AD$187:$AD$343,B256)))*2</f>
        <v>0</v>
      </c>
      <c r="N256" s="32">
        <f t="shared" si="10"/>
        <v>18</v>
      </c>
    </row>
    <row r="257" s="25" customFormat="1" ht="20.1" hidden="1" customHeight="1" spans="1:14">
      <c r="A257" s="32" t="str">
        <f>VLOOKUP(B257,教师基础数据!$B$1:$H$502,7,FALSE)</f>
        <v>0000165</v>
      </c>
      <c r="B257" s="33" t="s">
        <v>1188</v>
      </c>
      <c r="C257" s="32" t="str">
        <f>VLOOKUP(B257,教师基础数据!$B$1:$G4801,3,FALSE)</f>
        <v>环生系</v>
      </c>
      <c r="D257" s="32" t="str">
        <f>VLOOKUP(B257,教师基础数据!$B$1:$G953,4,FALSE)</f>
        <v>专职</v>
      </c>
      <c r="E257" s="32" t="str">
        <f>VLOOKUP(B257,教师基础数据!$B$1:$G4986,5,FALSE)</f>
        <v>园林教研室</v>
      </c>
      <c r="F257" s="32">
        <f t="shared" si="9"/>
        <v>4</v>
      </c>
      <c r="G257" s="32">
        <f>(IF(COUNTIF(课表!$C$187:$C$343,B257)&gt;=2,1,COUNTIF(课表!$C$187:$C$343,B257))+IF(COUNTIF(课表!$D$187:$D$343,B257)&gt;=2,1,COUNTIF(课表!D$187:$D$343,B257))+IF(COUNTIF(课表!$E$121:$E$343,B257)&gt;=2,1,COUNTIF(课表!$E$121:$E$343,B257))+IF(COUNTIF(课表!$F$187:$F$343,B257)&gt;=2,1,COUNTIF(课表!$F$187:$F$343,B257)))*2</f>
        <v>4</v>
      </c>
      <c r="H257" s="32">
        <f>(IF(COUNTIF(课表!$G$188:$G$343,B257)&gt;=2,1,COUNTIF(课表!$G$188:$G$343,B257))+IF(COUNTIF(课表!$H$188:$H$343,B257)&gt;=2,1,COUNTIF(课表!$H$188:$H$343,B257))+IF(COUNTIF(课表!$I$187:$I$343,B257)&gt;=2,1,COUNTIF(课表!$I$187:$I$343,B257))+IF(COUNTIF(课表!$J$187:$J$343,B257)&gt;=2,1,COUNTIF(课表!$J$187:$J$343,B257)))*2</f>
        <v>4</v>
      </c>
      <c r="I257" s="32">
        <f>(IF(COUNTIF(课表!$K$187:$K$343,B257)&gt;=2,1,COUNTIF(课表!$K$187:$K$343,B257))+IF(COUNTIF(课表!$L$187:$L$343,B257)&gt;=2,1,COUNTIF(课表!$L$187:$L$343,B257))+IF(COUNTIF(课表!$M$187:$M$343,B257)&gt;=2,1,COUNTIF(课表!$M$187:$M$343,B257))+IF(COUNTIF(课表!$N$187:$N$343,B257)&gt;=2,1,COUNTIF(课表!$N$187:$N$343,B257)))*2</f>
        <v>6</v>
      </c>
      <c r="J257" s="32">
        <f>(IF(COUNTIF(课表!$O$187:$O$343,B257)&gt;=2,1,COUNTIF(课表!$O$187:$O$343,B257))+IF(COUNTIF(课表!$P$187:$P$343,B257)&gt;=2,1,COUNTIF(课表!$P$187:$P$343,B257))+IF(COUNTIF(课表!$Q$187:$Q$343,B257)&gt;=2,1,COUNTIF(课表!$Q$187:$Q$343,B257))+IF(COUNTIF(课表!$R$187:$R$343,B257)&gt;=2,1,COUNTIF(课表!$R$187:$R$343,B257)))*2</f>
        <v>0</v>
      </c>
      <c r="K257" s="32">
        <f>(IF(COUNTIF(课表!$S$187:$S$343,B257)&gt;=2,1,COUNTIF(课表!$S$187:$S$343,B257))+IF(COUNTIF(课表!$T$187:$T$343,B257)&gt;=2,1,COUNTIF(课表!$T$187:$T$343,B257)))*2+(IF(COUNTIF(课表!$U$187:$U$343,B257)&gt;=2,1,COUNTIF(课表!$U$187:$U$343,B257))+IF(COUNTIF(课表!$V$187:$V$343,B257)&gt;=2,1,COUNTIF(课表!$V$187:$V$343,B257)))*2</f>
        <v>0</v>
      </c>
      <c r="L257" s="32">
        <f>(IF(COUNTIF(课表!$W$187:$W$343,B257)&gt;=2,1,COUNTIF(课表!$W$187:$W$343,B257))+IF(COUNTIF(课表!$X$187:$X$343,B257)&gt;=2,1,COUNTIF(课表!$X$187:$X$343,B257))+IF(COUNTIF(课表!$Y$187:$Y$343,B257)&gt;=2,1,COUNTIF(课表!$Y$187:$Y$343,B257))+IF(COUNTIF(课表!$Z$187:$Z$343,B257)&gt;=2,1,COUNTIF(课表!$Z$187:$Z$343,B257)))*2</f>
        <v>4</v>
      </c>
      <c r="M257" s="32">
        <f>(IF(COUNTIF(课表!$AA$187:$AA$343,B257)&gt;=2,1,COUNTIF(课表!$AA$187:$AA$343,B257))+IF(COUNTIF(课表!$AB$187:$AB$343,B257)&gt;=2,1,COUNTIF(课表!$AB$187:$AB$343,B257))+IF(COUNTIF(课表!$AC$187:$AC$343,B257)&gt;=2,1,COUNTIF(课表!$AC$187:$AC$343,B257))+IF(COUNTIF(课表!$AD$187:$AD$343,B257)&gt;=2,1,COUNTIF(课表!$AD$187:$AD$343,B257)))*2</f>
        <v>0</v>
      </c>
      <c r="N257" s="32">
        <f t="shared" si="10"/>
        <v>18</v>
      </c>
    </row>
    <row r="258" s="25" customFormat="1" ht="20.1" hidden="1" customHeight="1" spans="1:14">
      <c r="A258" s="32" t="str">
        <f>VLOOKUP(B258,教师基础数据!$B$1:$H$502,7,FALSE)</f>
        <v>0000118</v>
      </c>
      <c r="B258" s="33" t="s">
        <v>1322</v>
      </c>
      <c r="C258" s="32" t="str">
        <f>VLOOKUP(B258,教师基础数据!$B$1:$G4802,3,FALSE)</f>
        <v>机械系</v>
      </c>
      <c r="D258" s="32" t="str">
        <f>VLOOKUP(B258,教师基础数据!$B$1:$G954,4,FALSE)</f>
        <v>专职</v>
      </c>
      <c r="E258" s="32" t="str">
        <f>VLOOKUP(B258,教师基础数据!$B$1:$G4987,5,FALSE)</f>
        <v>机械设计与制造教研室</v>
      </c>
      <c r="F258" s="32">
        <f t="shared" si="9"/>
        <v>4</v>
      </c>
      <c r="G258" s="32">
        <f>(IF(COUNTIF(课表!$C$187:$C$343,B258)&gt;=2,1,COUNTIF(课表!$C$187:$C$343,B258))+IF(COUNTIF(课表!$D$187:$D$343,B258)&gt;=2,1,COUNTIF(课表!D$187:$D$343,B258))+IF(COUNTIF(课表!$E$121:$E$343,B258)&gt;=2,1,COUNTIF(课表!$E$121:$E$343,B258))+IF(COUNTIF(课表!$F$187:$F$343,B258)&gt;=2,1,COUNTIF(课表!$F$187:$F$343,B258)))*2</f>
        <v>4</v>
      </c>
      <c r="H258" s="32">
        <f>(IF(COUNTIF(课表!$G$188:$G$343,B258)&gt;=2,1,COUNTIF(课表!$G$188:$G$343,B258))+IF(COUNTIF(课表!$H$188:$H$343,B258)&gt;=2,1,COUNTIF(课表!$H$188:$H$343,B258))+IF(COUNTIF(课表!$I$187:$I$343,B258)&gt;=2,1,COUNTIF(课表!$I$187:$I$343,B258))+IF(COUNTIF(课表!$J$187:$J$343,B258)&gt;=2,1,COUNTIF(课表!$J$187:$J$343,B258)))*2</f>
        <v>2</v>
      </c>
      <c r="I258" s="32">
        <f>(IF(COUNTIF(课表!$K$187:$K$343,B258)&gt;=2,1,COUNTIF(课表!$K$187:$K$343,B258))+IF(COUNTIF(课表!$L$187:$L$343,B258)&gt;=2,1,COUNTIF(课表!$L$187:$L$343,B258))+IF(COUNTIF(课表!$M$187:$M$343,B258)&gt;=2,1,COUNTIF(课表!$M$187:$M$343,B258))+IF(COUNTIF(课表!$N$187:$N$343,B258)&gt;=2,1,COUNTIF(课表!$N$187:$N$343,B258)))*2</f>
        <v>4</v>
      </c>
      <c r="J258" s="32">
        <f>(IF(COUNTIF(课表!$O$187:$O$343,B258)&gt;=2,1,COUNTIF(课表!$O$187:$O$343,B258))+IF(COUNTIF(课表!$P$187:$P$343,B258)&gt;=2,1,COUNTIF(课表!$P$187:$P$343,B258))+IF(COUNTIF(课表!$Q$187:$Q$343,B258)&gt;=2,1,COUNTIF(课表!$Q$187:$Q$343,B258))+IF(COUNTIF(课表!$R$187:$R$343,B258)&gt;=2,1,COUNTIF(课表!$R$187:$R$343,B258)))*2</f>
        <v>8</v>
      </c>
      <c r="K258" s="32">
        <f>(IF(COUNTIF(课表!$S$187:$S$343,B258)&gt;=2,1,COUNTIF(课表!$S$187:$S$343,B258))+IF(COUNTIF(课表!$T$187:$T$343,B258)&gt;=2,1,COUNTIF(课表!$T$187:$T$343,B258)))*2+(IF(COUNTIF(课表!$U$187:$U$343,B258)&gt;=2,1,COUNTIF(课表!$U$187:$U$343,B258))+IF(COUNTIF(课表!$V$187:$V$343,B258)&gt;=2,1,COUNTIF(课表!$V$187:$V$343,B258)))*2</f>
        <v>0</v>
      </c>
      <c r="L258" s="32">
        <f>(IF(COUNTIF(课表!$W$187:$W$343,B258)&gt;=2,1,COUNTIF(课表!$W$187:$W$343,B258))+IF(COUNTIF(课表!$X$187:$X$343,B258)&gt;=2,1,COUNTIF(课表!$X$187:$X$343,B258))+IF(COUNTIF(课表!$Y$187:$Y$343,B258)&gt;=2,1,COUNTIF(课表!$Y$187:$Y$343,B258))+IF(COUNTIF(课表!$Z$187:$Z$343,B258)&gt;=2,1,COUNTIF(课表!$Z$187:$Z$343,B258)))*2</f>
        <v>0</v>
      </c>
      <c r="M258" s="32">
        <f>(IF(COUNTIF(课表!$AA$187:$AA$343,B258)&gt;=2,1,COUNTIF(课表!$AA$187:$AA$343,B258))+IF(COUNTIF(课表!$AB$187:$AB$343,B258)&gt;=2,1,COUNTIF(课表!$AB$187:$AB$343,B258))+IF(COUNTIF(课表!$AC$187:$AC$343,B258)&gt;=2,1,COUNTIF(课表!$AC$187:$AC$343,B258))+IF(COUNTIF(课表!$AD$187:$AD$343,B258)&gt;=2,1,COUNTIF(课表!$AD$187:$AD$343,B258)))*2</f>
        <v>0</v>
      </c>
      <c r="N258" s="32">
        <f t="shared" si="10"/>
        <v>18</v>
      </c>
    </row>
    <row r="259" s="25" customFormat="1" ht="20.1" hidden="1" customHeight="1" spans="1:14">
      <c r="A259" s="32" t="str">
        <f>VLOOKUP(B259,教师基础数据!$B$1:$H$502,7,FALSE)</f>
        <v>0000101</v>
      </c>
      <c r="B259" s="33" t="s">
        <v>1332</v>
      </c>
      <c r="C259" s="32" t="str">
        <f>VLOOKUP(B259,教师基础数据!$B$1:$G4803,3,FALSE)</f>
        <v>机械系</v>
      </c>
      <c r="D259" s="32" t="str">
        <f>VLOOKUP(B259,教师基础数据!$B$1:$G955,4,FALSE)</f>
        <v>专职</v>
      </c>
      <c r="E259" s="32" t="str">
        <f>VLOOKUP(B259,教师基础数据!$B$1:$G4988,5,FALSE)</f>
        <v>汽车运用与维修教研室</v>
      </c>
      <c r="F259" s="32">
        <f t="shared" ref="F259:F320" si="11">COUNTIF(G259:M259,"&lt;&gt;0")</f>
        <v>5</v>
      </c>
      <c r="G259" s="32">
        <f>(IF(COUNTIF(课表!$C$187:$C$343,B259)&gt;=2,1,COUNTIF(课表!$C$187:$C$343,B259))+IF(COUNTIF(课表!$D$187:$D$343,B259)&gt;=2,1,COUNTIF(课表!D$187:$D$343,B259))+IF(COUNTIF(课表!$E$121:$E$343,B259)&gt;=2,1,COUNTIF(课表!$E$121:$E$343,B259))+IF(COUNTIF(课表!$F$187:$F$343,B259)&gt;=2,1,COUNTIF(课表!$F$187:$F$343,B259)))*2</f>
        <v>2</v>
      </c>
      <c r="H259" s="32">
        <f>(IF(COUNTIF(课表!$G$188:$G$343,B259)&gt;=2,1,COUNTIF(课表!$G$188:$G$343,B259))+IF(COUNTIF(课表!$H$188:$H$343,B259)&gt;=2,1,COUNTIF(课表!$H$188:$H$343,B259))+IF(COUNTIF(课表!$I$187:$I$343,B259)&gt;=2,1,COUNTIF(课表!$I$187:$I$343,B259))+IF(COUNTIF(课表!$J$187:$J$343,B259)&gt;=2,1,COUNTIF(课表!$J$187:$J$343,B259)))*2</f>
        <v>4</v>
      </c>
      <c r="I259" s="32">
        <f>(IF(COUNTIF(课表!$K$187:$K$343,B259)&gt;=2,1,COUNTIF(课表!$K$187:$K$343,B259))+IF(COUNTIF(课表!$L$187:$L$343,B259)&gt;=2,1,COUNTIF(课表!$L$187:$L$343,B259))+IF(COUNTIF(课表!$M$187:$M$343,B259)&gt;=2,1,COUNTIF(课表!$M$187:$M$343,B259))+IF(COUNTIF(课表!$N$187:$N$343,B259)&gt;=2,1,COUNTIF(课表!$N$187:$N$343,B259)))*2</f>
        <v>4</v>
      </c>
      <c r="J259" s="32">
        <f>(IF(COUNTIF(课表!$O$187:$O$343,B259)&gt;=2,1,COUNTIF(课表!$O$187:$O$343,B259))+IF(COUNTIF(课表!$P$187:$P$343,B259)&gt;=2,1,COUNTIF(课表!$P$187:$P$343,B259))+IF(COUNTIF(课表!$Q$187:$Q$343,B259)&gt;=2,1,COUNTIF(课表!$Q$187:$Q$343,B259))+IF(COUNTIF(课表!$R$187:$R$343,B259)&gt;=2,1,COUNTIF(课表!$R$187:$R$343,B259)))*2</f>
        <v>4</v>
      </c>
      <c r="K259" s="32">
        <f>(IF(COUNTIF(课表!$S$187:$S$343,B259)&gt;=2,1,COUNTIF(课表!$S$187:$S$343,B259))+IF(COUNTIF(课表!$T$187:$T$343,B259)&gt;=2,1,COUNTIF(课表!$T$187:$T$343,B259)))*2+(IF(COUNTIF(课表!$U$187:$U$343,B259)&gt;=2,1,COUNTIF(课表!$U$187:$U$343,B259))+IF(COUNTIF(课表!$V$187:$V$343,B259)&gt;=2,1,COUNTIF(课表!$V$187:$V$343,B259)))*2</f>
        <v>4</v>
      </c>
      <c r="L259" s="32">
        <f>(IF(COUNTIF(课表!$W$187:$W$343,B259)&gt;=2,1,COUNTIF(课表!$W$187:$W$343,B259))+IF(COUNTIF(课表!$X$187:$X$343,B259)&gt;=2,1,COUNTIF(课表!$X$187:$X$343,B259))+IF(COUNTIF(课表!$Y$187:$Y$343,B259)&gt;=2,1,COUNTIF(课表!$Y$187:$Y$343,B259))+IF(COUNTIF(课表!$Z$187:$Z$343,B259)&gt;=2,1,COUNTIF(课表!$Z$187:$Z$343,B259)))*2</f>
        <v>0</v>
      </c>
      <c r="M259" s="32">
        <f>(IF(COUNTIF(课表!$AA$187:$AA$343,B259)&gt;=2,1,COUNTIF(课表!$AA$187:$AA$343,B259))+IF(COUNTIF(课表!$AB$187:$AB$343,B259)&gt;=2,1,COUNTIF(课表!$AB$187:$AB$343,B259))+IF(COUNTIF(课表!$AC$187:$AC$343,B259)&gt;=2,1,COUNTIF(课表!$AC$187:$AC$343,B259))+IF(COUNTIF(课表!$AD$187:$AD$343,B259)&gt;=2,1,COUNTIF(课表!$AD$187:$AD$343,B259)))*2</f>
        <v>0</v>
      </c>
      <c r="N259" s="32">
        <f t="shared" ref="N259:N320" si="12">SUM(G259:M259)</f>
        <v>18</v>
      </c>
    </row>
    <row r="260" s="25" customFormat="1" ht="20.1" hidden="1" customHeight="1" spans="1:14">
      <c r="A260" s="32">
        <f>VLOOKUP(B260,教师基础数据!$B$1:$H$502,7,FALSE)</f>
        <v>2018017</v>
      </c>
      <c r="B260" s="33" t="s">
        <v>1387</v>
      </c>
      <c r="C260" s="32" t="str">
        <f>VLOOKUP(B260,教师基础数据!$B$1:$G4804,3,FALSE)</f>
        <v>机械系</v>
      </c>
      <c r="D260" s="32" t="str">
        <f>VLOOKUP(B260,教师基础数据!$B$1:$G956,4,FALSE)</f>
        <v>专职</v>
      </c>
      <c r="E260" s="32" t="str">
        <f>VLOOKUP(B260,教师基础数据!$B$1:$G4989,5,FALSE)</f>
        <v>汽车营销与服务教研室</v>
      </c>
      <c r="F260" s="32">
        <f t="shared" si="11"/>
        <v>3</v>
      </c>
      <c r="G260" s="32">
        <f>(IF(COUNTIF(课表!$C$187:$C$343,B260)&gt;=2,1,COUNTIF(课表!$C$187:$C$343,B260))+IF(COUNTIF(课表!$D$187:$D$343,B260)&gt;=2,1,COUNTIF(课表!D$187:$D$343,B260))+IF(COUNTIF(课表!$E$121:$E$343,B260)&gt;=2,1,COUNTIF(课表!$E$121:$E$343,B260))+IF(COUNTIF(课表!$F$187:$F$343,B260)&gt;=2,1,COUNTIF(课表!$F$187:$F$343,B260)))*2</f>
        <v>4</v>
      </c>
      <c r="H260" s="32">
        <f>(IF(COUNTIF(课表!$G$188:$G$343,B260)&gt;=2,1,COUNTIF(课表!$G$188:$G$343,B260))+IF(COUNTIF(课表!$H$188:$H$343,B260)&gt;=2,1,COUNTIF(课表!$H$188:$H$343,B260))+IF(COUNTIF(课表!$I$187:$I$343,B260)&gt;=2,1,COUNTIF(课表!$I$187:$I$343,B260))+IF(COUNTIF(课表!$J$187:$J$343,B260)&gt;=2,1,COUNTIF(课表!$J$187:$J$343,B260)))*2</f>
        <v>0</v>
      </c>
      <c r="I260" s="32">
        <f>(IF(COUNTIF(课表!$K$187:$K$343,B260)&gt;=2,1,COUNTIF(课表!$K$187:$K$343,B260))+IF(COUNTIF(课表!$L$187:$L$343,B260)&gt;=2,1,COUNTIF(课表!$L$187:$L$343,B260))+IF(COUNTIF(课表!$M$187:$M$343,B260)&gt;=2,1,COUNTIF(课表!$M$187:$M$343,B260))+IF(COUNTIF(课表!$N$187:$N$343,B260)&gt;=2,1,COUNTIF(课表!$N$187:$N$343,B260)))*2</f>
        <v>8</v>
      </c>
      <c r="J260" s="32">
        <f>(IF(COUNTIF(课表!$O$187:$O$343,B260)&gt;=2,1,COUNTIF(课表!$O$187:$O$343,B260))+IF(COUNTIF(课表!$P$187:$P$343,B260)&gt;=2,1,COUNTIF(课表!$P$187:$P$343,B260))+IF(COUNTIF(课表!$Q$187:$Q$343,B260)&gt;=2,1,COUNTIF(课表!$Q$187:$Q$343,B260))+IF(COUNTIF(课表!$R$187:$R$343,B260)&gt;=2,1,COUNTIF(课表!$R$187:$R$343,B260)))*2</f>
        <v>6</v>
      </c>
      <c r="K260" s="32">
        <f>(IF(COUNTIF(课表!$S$187:$S$343,B260)&gt;=2,1,COUNTIF(课表!$S$187:$S$343,B260))+IF(COUNTIF(课表!$T$187:$T$343,B260)&gt;=2,1,COUNTIF(课表!$T$187:$T$343,B260)))*2+(IF(COUNTIF(课表!$U$187:$U$343,B260)&gt;=2,1,COUNTIF(课表!$U$187:$U$343,B260))+IF(COUNTIF(课表!$V$187:$V$343,B260)&gt;=2,1,COUNTIF(课表!$V$187:$V$343,B260)))*2</f>
        <v>0</v>
      </c>
      <c r="L260" s="32">
        <f>(IF(COUNTIF(课表!$W$187:$W$343,B260)&gt;=2,1,COUNTIF(课表!$W$187:$W$343,B260))+IF(COUNTIF(课表!$X$187:$X$343,B260)&gt;=2,1,COUNTIF(课表!$X$187:$X$343,B260))+IF(COUNTIF(课表!$Y$187:$Y$343,B260)&gt;=2,1,COUNTIF(课表!$Y$187:$Y$343,B260))+IF(COUNTIF(课表!$Z$187:$Z$343,B260)&gt;=2,1,COUNTIF(课表!$Z$187:$Z$343,B260)))*2</f>
        <v>0</v>
      </c>
      <c r="M260" s="32">
        <f>(IF(COUNTIF(课表!$AA$187:$AA$343,B260)&gt;=2,1,COUNTIF(课表!$AA$187:$AA$343,B260))+IF(COUNTIF(课表!$AB$187:$AB$343,B260)&gt;=2,1,COUNTIF(课表!$AB$187:$AB$343,B260))+IF(COUNTIF(课表!$AC$187:$AC$343,B260)&gt;=2,1,COUNTIF(课表!$AC$187:$AC$343,B260))+IF(COUNTIF(课表!$AD$187:$AD$343,B260)&gt;=2,1,COUNTIF(课表!$AD$187:$AD$343,B260)))*2</f>
        <v>0</v>
      </c>
      <c r="N260" s="32">
        <f t="shared" si="12"/>
        <v>18</v>
      </c>
    </row>
    <row r="261" s="25" customFormat="1" ht="20.1" hidden="1" customHeight="1" spans="1:14">
      <c r="A261" s="32" t="str">
        <f>VLOOKUP(B261,教师基础数据!$B$1:$H$502,7,FALSE)</f>
        <v>2017016</v>
      </c>
      <c r="B261" s="33" t="s">
        <v>1221</v>
      </c>
      <c r="C261" s="32" t="str">
        <f>VLOOKUP(B261,教师基础数据!$B$1:$G4805,3,FALSE)</f>
        <v>商贸系</v>
      </c>
      <c r="D261" s="32" t="str">
        <f>VLOOKUP(B261,教师基础数据!$B$1:$G957,4,FALSE)</f>
        <v>外聘</v>
      </c>
      <c r="E261" s="32" t="str">
        <f>VLOOKUP(B261,教师基础数据!$B$1:$G4990,5,FALSE)</f>
        <v>旅游管理教研室</v>
      </c>
      <c r="F261" s="32">
        <f t="shared" si="11"/>
        <v>4</v>
      </c>
      <c r="G261" s="32">
        <f>(IF(COUNTIF(课表!$C$187:$C$343,B261)&gt;=2,1,COUNTIF(课表!$C$187:$C$343,B261))+IF(COUNTIF(课表!$D$187:$D$343,B261)&gt;=2,1,COUNTIF(课表!D$187:$D$343,B261))+IF(COUNTIF(课表!$E$121:$E$343,B261)&gt;=2,1,COUNTIF(课表!$E$121:$E$343,B261))+IF(COUNTIF(课表!$F$187:$F$343,B261)&gt;=2,1,COUNTIF(课表!$F$187:$F$343,B261)))*2</f>
        <v>2</v>
      </c>
      <c r="H261" s="32">
        <f>(IF(COUNTIF(课表!$G$188:$G$343,B261)&gt;=2,1,COUNTIF(课表!$G$188:$G$343,B261))+IF(COUNTIF(课表!$H$188:$H$343,B261)&gt;=2,1,COUNTIF(课表!$H$188:$H$343,B261))+IF(COUNTIF(课表!$I$187:$I$343,B261)&gt;=2,1,COUNTIF(课表!$I$187:$I$343,B261))+IF(COUNTIF(课表!$J$187:$J$343,B261)&gt;=2,1,COUNTIF(课表!$J$187:$J$343,B261)))*2</f>
        <v>8</v>
      </c>
      <c r="I261" s="32">
        <f>(IF(COUNTIF(课表!$K$187:$K$343,B261)&gt;=2,1,COUNTIF(课表!$K$187:$K$343,B261))+IF(COUNTIF(课表!$L$187:$L$343,B261)&gt;=2,1,COUNTIF(课表!$L$187:$L$343,B261))+IF(COUNTIF(课表!$M$187:$M$343,B261)&gt;=2,1,COUNTIF(课表!$M$187:$M$343,B261))+IF(COUNTIF(课表!$N$187:$N$343,B261)&gt;=2,1,COUNTIF(课表!$N$187:$N$343,B261)))*2</f>
        <v>4</v>
      </c>
      <c r="J261" s="32">
        <f>(IF(COUNTIF(课表!$O$187:$O$343,B261)&gt;=2,1,COUNTIF(课表!$O$187:$O$343,B261))+IF(COUNTIF(课表!$P$187:$P$343,B261)&gt;=2,1,COUNTIF(课表!$P$187:$P$343,B261))+IF(COUNTIF(课表!$Q$187:$Q$343,B261)&gt;=2,1,COUNTIF(课表!$Q$187:$Q$343,B261))+IF(COUNTIF(课表!$R$187:$R$343,B261)&gt;=2,1,COUNTIF(课表!$R$187:$R$343,B261)))*2</f>
        <v>0</v>
      </c>
      <c r="K261" s="32">
        <f>(IF(COUNTIF(课表!$S$187:$S$343,B261)&gt;=2,1,COUNTIF(课表!$S$187:$S$343,B261))+IF(COUNTIF(课表!$T$187:$T$343,B261)&gt;=2,1,COUNTIF(课表!$T$187:$T$343,B261)))*2+(IF(COUNTIF(课表!$U$187:$U$343,B261)&gt;=2,1,COUNTIF(课表!$U$187:$U$343,B261))+IF(COUNTIF(课表!$V$187:$V$343,B261)&gt;=2,1,COUNTIF(课表!$V$187:$V$343,B261)))*2</f>
        <v>4</v>
      </c>
      <c r="L261" s="32">
        <f>(IF(COUNTIF(课表!$W$187:$W$343,B261)&gt;=2,1,COUNTIF(课表!$W$187:$W$343,B261))+IF(COUNTIF(课表!$X$187:$X$343,B261)&gt;=2,1,COUNTIF(课表!$X$187:$X$343,B261))+IF(COUNTIF(课表!$Y$187:$Y$343,B261)&gt;=2,1,COUNTIF(课表!$Y$187:$Y$343,B261))+IF(COUNTIF(课表!$Z$187:$Z$343,B261)&gt;=2,1,COUNTIF(课表!$Z$187:$Z$343,B261)))*2</f>
        <v>0</v>
      </c>
      <c r="M261" s="32">
        <f>(IF(COUNTIF(课表!$AA$187:$AA$343,B261)&gt;=2,1,COUNTIF(课表!$AA$187:$AA$343,B261))+IF(COUNTIF(课表!$AB$187:$AB$343,B261)&gt;=2,1,COUNTIF(课表!$AB$187:$AB$343,B261))+IF(COUNTIF(课表!$AC$187:$AC$343,B261)&gt;=2,1,COUNTIF(课表!$AC$187:$AC$343,B261))+IF(COUNTIF(课表!$AD$187:$AD$343,B261)&gt;=2,1,COUNTIF(课表!$AD$187:$AD$343,B261)))*2</f>
        <v>0</v>
      </c>
      <c r="N261" s="32">
        <f t="shared" si="12"/>
        <v>18</v>
      </c>
    </row>
    <row r="262" s="25" customFormat="1" ht="20.1" hidden="1" customHeight="1" spans="1:14">
      <c r="A262" s="32" t="str">
        <f>VLOOKUP(B262,教师基础数据!$B$1:$H$502,7,FALSE)</f>
        <v>0000360</v>
      </c>
      <c r="B262" s="33" t="s">
        <v>1340</v>
      </c>
      <c r="C262" s="32" t="str">
        <f>VLOOKUP(B262,教师基础数据!$B$1:$G4806,3,FALSE)</f>
        <v>商贸系</v>
      </c>
      <c r="D262" s="32" t="str">
        <f>VLOOKUP(B262,教师基础数据!$B$1:$G958,4,FALSE)</f>
        <v>专职</v>
      </c>
      <c r="E262" s="32" t="str">
        <f>VLOOKUP(B262,教师基础数据!$B$1:$G4991,5,FALSE)</f>
        <v>会计教研室</v>
      </c>
      <c r="F262" s="32">
        <f t="shared" si="11"/>
        <v>4</v>
      </c>
      <c r="G262" s="32">
        <f>(IF(COUNTIF(课表!$C$187:$C$343,B262)&gt;=2,1,COUNTIF(课表!$C$187:$C$343,B262))+IF(COUNTIF(课表!$D$187:$D$343,B262)&gt;=2,1,COUNTIF(课表!D$187:$D$343,B262))+IF(COUNTIF(课表!$E$121:$E$343,B262)&gt;=2,1,COUNTIF(课表!$E$121:$E$343,B262))+IF(COUNTIF(课表!$F$187:$F$343,B262)&gt;=2,1,COUNTIF(课表!$F$187:$F$343,B262)))*2</f>
        <v>6</v>
      </c>
      <c r="H262" s="32">
        <f>(IF(COUNTIF(课表!$G$188:$G$343,B262)&gt;=2,1,COUNTIF(课表!$G$188:$G$343,B262))+IF(COUNTIF(课表!$H$188:$H$343,B262)&gt;=2,1,COUNTIF(课表!$H$188:$H$343,B262))+IF(COUNTIF(课表!$I$187:$I$343,B262)&gt;=2,1,COUNTIF(课表!$I$187:$I$343,B262))+IF(COUNTIF(课表!$J$187:$J$343,B262)&gt;=2,1,COUNTIF(课表!$J$187:$J$343,B262)))*2</f>
        <v>4</v>
      </c>
      <c r="I262" s="32">
        <f>(IF(COUNTIF(课表!$K$187:$K$343,B262)&gt;=2,1,COUNTIF(课表!$K$187:$K$343,B262))+IF(COUNTIF(课表!$L$187:$L$343,B262)&gt;=2,1,COUNTIF(课表!$L$187:$L$343,B262))+IF(COUNTIF(课表!$M$187:$M$343,B262)&gt;=2,1,COUNTIF(课表!$M$187:$M$343,B262))+IF(COUNTIF(课表!$N$187:$N$343,B262)&gt;=2,1,COUNTIF(课表!$N$187:$N$343,B262)))*2</f>
        <v>4</v>
      </c>
      <c r="J262" s="32">
        <f>(IF(COUNTIF(课表!$O$187:$O$343,B262)&gt;=2,1,COUNTIF(课表!$O$187:$O$343,B262))+IF(COUNTIF(课表!$P$187:$P$343,B262)&gt;=2,1,COUNTIF(课表!$P$187:$P$343,B262))+IF(COUNTIF(课表!$Q$187:$Q$343,B262)&gt;=2,1,COUNTIF(课表!$Q$187:$Q$343,B262))+IF(COUNTIF(课表!$R$187:$R$343,B262)&gt;=2,1,COUNTIF(课表!$R$187:$R$343,B262)))*2</f>
        <v>0</v>
      </c>
      <c r="K262" s="32">
        <f>(IF(COUNTIF(课表!$S$187:$S$343,B262)&gt;=2,1,COUNTIF(课表!$S$187:$S$343,B262))+IF(COUNTIF(课表!$T$187:$T$343,B262)&gt;=2,1,COUNTIF(课表!$T$187:$T$343,B262)))*2+(IF(COUNTIF(课表!$U$187:$U$343,B262)&gt;=2,1,COUNTIF(课表!$U$187:$U$343,B262))+IF(COUNTIF(课表!$V$187:$V$343,B262)&gt;=2,1,COUNTIF(课表!$V$187:$V$343,B262)))*2</f>
        <v>4</v>
      </c>
      <c r="L262" s="32">
        <f>(IF(COUNTIF(课表!$W$187:$W$343,B262)&gt;=2,1,COUNTIF(课表!$W$187:$W$343,B262))+IF(COUNTIF(课表!$X$187:$X$343,B262)&gt;=2,1,COUNTIF(课表!$X$187:$X$343,B262))+IF(COUNTIF(课表!$Y$187:$Y$343,B262)&gt;=2,1,COUNTIF(课表!$Y$187:$Y$343,B262))+IF(COUNTIF(课表!$Z$187:$Z$343,B262)&gt;=2,1,COUNTIF(课表!$Z$187:$Z$343,B262)))*2</f>
        <v>0</v>
      </c>
      <c r="M262" s="32">
        <f>(IF(COUNTIF(课表!$AA$187:$AA$343,B262)&gt;=2,1,COUNTIF(课表!$AA$187:$AA$343,B262))+IF(COUNTIF(课表!$AB$187:$AB$343,B262)&gt;=2,1,COUNTIF(课表!$AB$187:$AB$343,B262))+IF(COUNTIF(课表!$AC$187:$AC$343,B262)&gt;=2,1,COUNTIF(课表!$AC$187:$AC$343,B262))+IF(COUNTIF(课表!$AD$187:$AD$343,B262)&gt;=2,1,COUNTIF(课表!$AD$187:$AD$343,B262)))*2</f>
        <v>0</v>
      </c>
      <c r="N262" s="32">
        <f t="shared" si="12"/>
        <v>18</v>
      </c>
    </row>
    <row r="263" s="25" customFormat="1" ht="20.1" hidden="1" customHeight="1" spans="1:14">
      <c r="A263" s="32" t="str">
        <f>VLOOKUP(B263,教师基础数据!$B$1:$H$502,7,FALSE)</f>
        <v>0000199</v>
      </c>
      <c r="B263" s="33" t="s">
        <v>1317</v>
      </c>
      <c r="C263" s="32" t="str">
        <f>VLOOKUP(B263,教师基础数据!$B$1:$G4807,3,FALSE)</f>
        <v>商贸系</v>
      </c>
      <c r="D263" s="32" t="str">
        <f>VLOOKUP(B263,教师基础数据!$B$1:$G959,4,FALSE)</f>
        <v>专职</v>
      </c>
      <c r="E263" s="32" t="str">
        <f>VLOOKUP(B263,教师基础数据!$B$1:$G4992,5,FALSE)</f>
        <v>会计教研室</v>
      </c>
      <c r="F263" s="32">
        <f t="shared" si="11"/>
        <v>5</v>
      </c>
      <c r="G263" s="32">
        <f>(IF(COUNTIF(课表!$C$187:$C$343,B263)&gt;=2,1,COUNTIF(课表!$C$187:$C$343,B263))+IF(COUNTIF(课表!$D$187:$D$343,B263)&gt;=2,1,COUNTIF(课表!D$187:$D$343,B263))+IF(COUNTIF(课表!$E$121:$E$343,B263)&gt;=2,1,COUNTIF(课表!$E$121:$E$343,B263))+IF(COUNTIF(课表!$F$187:$F$343,B263)&gt;=2,1,COUNTIF(课表!$F$187:$F$343,B263)))*2</f>
        <v>4</v>
      </c>
      <c r="H263" s="32">
        <f>(IF(COUNTIF(课表!$G$188:$G$343,B263)&gt;=2,1,COUNTIF(课表!$G$188:$G$343,B263))+IF(COUNTIF(课表!$H$188:$H$343,B263)&gt;=2,1,COUNTIF(课表!$H$188:$H$343,B263))+IF(COUNTIF(课表!$I$187:$I$343,B263)&gt;=2,1,COUNTIF(课表!$I$187:$I$343,B263))+IF(COUNTIF(课表!$J$187:$J$343,B263)&gt;=2,1,COUNTIF(课表!$J$187:$J$343,B263)))*2</f>
        <v>4</v>
      </c>
      <c r="I263" s="32">
        <f>(IF(COUNTIF(课表!$K$187:$K$343,B263)&gt;=2,1,COUNTIF(课表!$K$187:$K$343,B263))+IF(COUNTIF(课表!$L$187:$L$343,B263)&gt;=2,1,COUNTIF(课表!$L$187:$L$343,B263))+IF(COUNTIF(课表!$M$187:$M$343,B263)&gt;=2,1,COUNTIF(课表!$M$187:$M$343,B263))+IF(COUNTIF(课表!$N$187:$N$343,B263)&gt;=2,1,COUNTIF(课表!$N$187:$N$343,B263)))*2</f>
        <v>4</v>
      </c>
      <c r="J263" s="32">
        <f>(IF(COUNTIF(课表!$O$187:$O$343,B263)&gt;=2,1,COUNTIF(课表!$O$187:$O$343,B263))+IF(COUNTIF(课表!$P$187:$P$343,B263)&gt;=2,1,COUNTIF(课表!$P$187:$P$343,B263))+IF(COUNTIF(课表!$Q$187:$Q$343,B263)&gt;=2,1,COUNTIF(课表!$Q$187:$Q$343,B263))+IF(COUNTIF(课表!$R$187:$R$343,B263)&gt;=2,1,COUNTIF(课表!$R$187:$R$343,B263)))*2</f>
        <v>4</v>
      </c>
      <c r="K263" s="32">
        <f>(IF(COUNTIF(课表!$S$187:$S$343,B263)&gt;=2,1,COUNTIF(课表!$S$187:$S$343,B263))+IF(COUNTIF(课表!$T$187:$T$343,B263)&gt;=2,1,COUNTIF(课表!$T$187:$T$343,B263)))*2+(IF(COUNTIF(课表!$U$187:$U$343,B263)&gt;=2,1,COUNTIF(课表!$U$187:$U$343,B263))+IF(COUNTIF(课表!$V$187:$V$343,B263)&gt;=2,1,COUNTIF(课表!$V$187:$V$343,B263)))*2</f>
        <v>2</v>
      </c>
      <c r="L263" s="32">
        <f>(IF(COUNTIF(课表!$W$187:$W$343,B263)&gt;=2,1,COUNTIF(课表!$W$187:$W$343,B263))+IF(COUNTIF(课表!$X$187:$X$343,B263)&gt;=2,1,COUNTIF(课表!$X$187:$X$343,B263))+IF(COUNTIF(课表!$Y$187:$Y$343,B263)&gt;=2,1,COUNTIF(课表!$Y$187:$Y$343,B263))+IF(COUNTIF(课表!$Z$187:$Z$343,B263)&gt;=2,1,COUNTIF(课表!$Z$187:$Z$343,B263)))*2</f>
        <v>0</v>
      </c>
      <c r="M263" s="32">
        <f>(IF(COUNTIF(课表!$AA$187:$AA$343,B263)&gt;=2,1,COUNTIF(课表!$AA$187:$AA$343,B263))+IF(COUNTIF(课表!$AB$187:$AB$343,B263)&gt;=2,1,COUNTIF(课表!$AB$187:$AB$343,B263))+IF(COUNTIF(课表!$AC$187:$AC$343,B263)&gt;=2,1,COUNTIF(课表!$AC$187:$AC$343,B263))+IF(COUNTIF(课表!$AD$187:$AD$343,B263)&gt;=2,1,COUNTIF(课表!$AD$187:$AD$343,B263)))*2</f>
        <v>0</v>
      </c>
      <c r="N263" s="32">
        <f t="shared" si="12"/>
        <v>18</v>
      </c>
    </row>
    <row r="264" s="25" customFormat="1" ht="20.1" hidden="1" customHeight="1" spans="1:14">
      <c r="A264" s="32" t="str">
        <f>VLOOKUP(B264,教师基础数据!$B$1:$H$502,7,FALSE)</f>
        <v>0000131</v>
      </c>
      <c r="B264" s="33" t="s">
        <v>1346</v>
      </c>
      <c r="C264" s="32" t="str">
        <f>VLOOKUP(B264,教师基础数据!$B$1:$G4808,3,FALSE)</f>
        <v>动科系</v>
      </c>
      <c r="D264" s="32" t="str">
        <f>VLOOKUP(B264,教师基础数据!$B$1:$G960,4,FALSE)</f>
        <v>专职</v>
      </c>
      <c r="E264" s="32" t="str">
        <f>VLOOKUP(B264,教师基础数据!$B$1:$G4993,5,FALSE)</f>
        <v>畜牧水产</v>
      </c>
      <c r="F264" s="32">
        <f t="shared" si="11"/>
        <v>4</v>
      </c>
      <c r="G264" s="32">
        <f>(IF(COUNTIF(课表!$C$187:$C$343,B264)&gt;=2,1,COUNTIF(课表!$C$187:$C$343,B264))+IF(COUNTIF(课表!$D$187:$D$343,B264)&gt;=2,1,COUNTIF(课表!D$187:$D$343,B264))+IF(COUNTIF(课表!$E$121:$E$343,B264)&gt;=2,1,COUNTIF(课表!$E$121:$E$343,B264))+IF(COUNTIF(课表!$F$187:$F$343,B264)&gt;=2,1,COUNTIF(课表!$F$187:$F$343,B264)))*2</f>
        <v>8</v>
      </c>
      <c r="H264" s="32">
        <f>(IF(COUNTIF(课表!$G$188:$G$343,B264)&gt;=2,1,COUNTIF(课表!$G$188:$G$343,B264))+IF(COUNTIF(课表!$H$188:$H$343,B264)&gt;=2,1,COUNTIF(课表!$H$188:$H$343,B264))+IF(COUNTIF(课表!$I$187:$I$343,B264)&gt;=2,1,COUNTIF(课表!$I$187:$I$343,B264))+IF(COUNTIF(课表!$J$187:$J$343,B264)&gt;=2,1,COUNTIF(课表!$J$187:$J$343,B264)))*2</f>
        <v>4</v>
      </c>
      <c r="I264" s="32">
        <f>(IF(COUNTIF(课表!$K$187:$K$343,B264)&gt;=2,1,COUNTIF(课表!$K$187:$K$343,B264))+IF(COUNTIF(课表!$L$187:$L$343,B264)&gt;=2,1,COUNTIF(课表!$L$187:$L$343,B264))+IF(COUNTIF(课表!$M$187:$M$343,B264)&gt;=2,1,COUNTIF(课表!$M$187:$M$343,B264))+IF(COUNTIF(课表!$N$187:$N$343,B264)&gt;=2,1,COUNTIF(课表!$N$187:$N$343,B264)))*2</f>
        <v>4</v>
      </c>
      <c r="J264" s="32">
        <f>(IF(COUNTIF(课表!$O$187:$O$343,B264)&gt;=2,1,COUNTIF(课表!$O$187:$O$343,B264))+IF(COUNTIF(课表!$P$187:$P$343,B264)&gt;=2,1,COUNTIF(课表!$P$187:$P$343,B264))+IF(COUNTIF(课表!$Q$187:$Q$343,B264)&gt;=2,1,COUNTIF(课表!$Q$187:$Q$343,B264))+IF(COUNTIF(课表!$R$187:$R$343,B264)&gt;=2,1,COUNTIF(课表!$R$187:$R$343,B264)))*2</f>
        <v>4</v>
      </c>
      <c r="K264" s="32">
        <f>(IF(COUNTIF(课表!$S$187:$S$343,B264)&gt;=2,1,COUNTIF(课表!$S$187:$S$343,B264))+IF(COUNTIF(课表!$T$187:$T$343,B264)&gt;=2,1,COUNTIF(课表!$T$187:$T$343,B264)))*2+(IF(COUNTIF(课表!$U$187:$U$343,B264)&gt;=2,1,COUNTIF(课表!$U$187:$U$343,B264))+IF(COUNTIF(课表!$V$187:$V$343,B264)&gt;=2,1,COUNTIF(课表!$V$187:$V$343,B264)))*2</f>
        <v>0</v>
      </c>
      <c r="L264" s="32">
        <f>(IF(COUNTIF(课表!$W$187:$W$343,B264)&gt;=2,1,COUNTIF(课表!$W$187:$W$343,B264))+IF(COUNTIF(课表!$X$187:$X$343,B264)&gt;=2,1,COUNTIF(课表!$X$187:$X$343,B264))+IF(COUNTIF(课表!$Y$187:$Y$343,B264)&gt;=2,1,COUNTIF(课表!$Y$187:$Y$343,B264))+IF(COUNTIF(课表!$Z$187:$Z$343,B264)&gt;=2,1,COUNTIF(课表!$Z$187:$Z$343,B264)))*2</f>
        <v>0</v>
      </c>
      <c r="M264" s="32">
        <f>(IF(COUNTIF(课表!$AA$187:$AA$343,B264)&gt;=2,1,COUNTIF(课表!$AA$187:$AA$343,B264))+IF(COUNTIF(课表!$AB$187:$AB$343,B264)&gt;=2,1,COUNTIF(课表!$AB$187:$AB$343,B264))+IF(COUNTIF(课表!$AC$187:$AC$343,B264)&gt;=2,1,COUNTIF(课表!$AC$187:$AC$343,B264))+IF(COUNTIF(课表!$AD$187:$AD$343,B264)&gt;=2,1,COUNTIF(课表!$AD$187:$AD$343,B264)))*2</f>
        <v>0</v>
      </c>
      <c r="N264" s="32">
        <f t="shared" si="12"/>
        <v>20</v>
      </c>
    </row>
    <row r="265" s="25" customFormat="1" ht="20.1" hidden="1" customHeight="1" spans="1:14">
      <c r="A265" s="32" t="str">
        <f>VLOOKUP(B265,教师基础数据!$B$1:$H$502,7,FALSE)</f>
        <v>2020057</v>
      </c>
      <c r="B265" s="33" t="s">
        <v>1269</v>
      </c>
      <c r="C265" s="32" t="str">
        <f>VLOOKUP(B265,教师基础数据!$B$1:$G4809,3,FALSE)</f>
        <v>动科系</v>
      </c>
      <c r="D265" s="32" t="str">
        <f>VLOOKUP(B265,教师基础数据!$B$1:$G961,4,FALSE)</f>
        <v>专职</v>
      </c>
      <c r="E265" s="32" t="str">
        <f>VLOOKUP(B265,教师基础数据!$B$1:$G4994,5,FALSE)</f>
        <v>兽医教研室</v>
      </c>
      <c r="F265" s="32">
        <f t="shared" si="11"/>
        <v>5</v>
      </c>
      <c r="G265" s="32">
        <f>(IF(COUNTIF(课表!$C$187:$C$343,B265)&gt;=2,1,COUNTIF(课表!$C$187:$C$343,B265))+IF(COUNTIF(课表!$D$187:$D$343,B265)&gt;=2,1,COUNTIF(课表!D$187:$D$343,B265))+IF(COUNTIF(课表!$E$121:$E$343,B265)&gt;=2,1,COUNTIF(课表!$E$121:$E$343,B265))+IF(COUNTIF(课表!$F$187:$F$343,B265)&gt;=2,1,COUNTIF(课表!$F$187:$F$343,B265)))*2</f>
        <v>2</v>
      </c>
      <c r="H265" s="32">
        <f>(IF(COUNTIF(课表!$G$188:$G$343,B265)&gt;=2,1,COUNTIF(课表!$G$188:$G$343,B265))+IF(COUNTIF(课表!$H$188:$H$343,B265)&gt;=2,1,COUNTIF(课表!$H$188:$H$343,B265))+IF(COUNTIF(课表!$I$187:$I$343,B265)&gt;=2,1,COUNTIF(课表!$I$187:$I$343,B265))+IF(COUNTIF(课表!$J$187:$J$343,B265)&gt;=2,1,COUNTIF(课表!$J$187:$J$343,B265)))*2</f>
        <v>6</v>
      </c>
      <c r="I265" s="32">
        <f>(IF(COUNTIF(课表!$K$187:$K$343,B265)&gt;=2,1,COUNTIF(课表!$K$187:$K$343,B265))+IF(COUNTIF(课表!$L$187:$L$343,B265)&gt;=2,1,COUNTIF(课表!$L$187:$L$343,B265))+IF(COUNTIF(课表!$M$187:$M$343,B265)&gt;=2,1,COUNTIF(课表!$M$187:$M$343,B265))+IF(COUNTIF(课表!$N$187:$N$343,B265)&gt;=2,1,COUNTIF(课表!$N$187:$N$343,B265)))*2</f>
        <v>2</v>
      </c>
      <c r="J265" s="32">
        <f>(IF(COUNTIF(课表!$O$187:$O$343,B265)&gt;=2,1,COUNTIF(课表!$O$187:$O$343,B265))+IF(COUNTIF(课表!$P$187:$P$343,B265)&gt;=2,1,COUNTIF(课表!$P$187:$P$343,B265))+IF(COUNTIF(课表!$Q$187:$Q$343,B265)&gt;=2,1,COUNTIF(课表!$Q$187:$Q$343,B265))+IF(COUNTIF(课表!$R$187:$R$343,B265)&gt;=2,1,COUNTIF(课表!$R$187:$R$343,B265)))*2</f>
        <v>4</v>
      </c>
      <c r="K265" s="32">
        <f>(IF(COUNTIF(课表!$S$187:$S$343,B265)&gt;=2,1,COUNTIF(课表!$S$187:$S$343,B265))+IF(COUNTIF(课表!$T$187:$T$343,B265)&gt;=2,1,COUNTIF(课表!$T$187:$T$343,B265)))*2+(IF(COUNTIF(课表!$U$187:$U$343,B265)&gt;=2,1,COUNTIF(课表!$U$187:$U$343,B265))+IF(COUNTIF(课表!$V$187:$V$343,B265)&gt;=2,1,COUNTIF(课表!$V$187:$V$343,B265)))*2</f>
        <v>0</v>
      </c>
      <c r="L265" s="32">
        <f>(IF(COUNTIF(课表!$W$187:$W$343,B265)&gt;=2,1,COUNTIF(课表!$W$187:$W$343,B265))+IF(COUNTIF(课表!$X$187:$X$343,B265)&gt;=2,1,COUNTIF(课表!$X$187:$X$343,B265))+IF(COUNTIF(课表!$Y$187:$Y$343,B265)&gt;=2,1,COUNTIF(课表!$Y$187:$Y$343,B265))+IF(COUNTIF(课表!$Z$187:$Z$343,B265)&gt;=2,1,COUNTIF(课表!$Z$187:$Z$343,B265)))*2</f>
        <v>4</v>
      </c>
      <c r="M265" s="32">
        <f>(IF(COUNTIF(课表!$AA$187:$AA$343,B265)&gt;=2,1,COUNTIF(课表!$AA$187:$AA$343,B265))+IF(COUNTIF(课表!$AB$187:$AB$343,B265)&gt;=2,1,COUNTIF(课表!$AB$187:$AB$343,B265))+IF(COUNTIF(课表!$AC$187:$AC$343,B265)&gt;=2,1,COUNTIF(课表!$AC$187:$AC$343,B265))+IF(COUNTIF(课表!$AD$187:$AD$343,B265)&gt;=2,1,COUNTIF(课表!$AD$187:$AD$343,B265)))*2</f>
        <v>0</v>
      </c>
      <c r="N265" s="32">
        <f t="shared" si="12"/>
        <v>18</v>
      </c>
    </row>
    <row r="266" s="25" customFormat="1" ht="20.1" hidden="1" customHeight="1" spans="1:14">
      <c r="A266" s="32">
        <f>VLOOKUP(B266,教师基础数据!$B$1:$H$502,7,FALSE)</f>
        <v>2021010</v>
      </c>
      <c r="B266" s="33" t="s">
        <v>1196</v>
      </c>
      <c r="C266" s="32" t="str">
        <f>VLOOKUP(B266,教师基础数据!$B$1:$G4810,3,FALSE)</f>
        <v>人文系</v>
      </c>
      <c r="D266" s="32" t="str">
        <f>VLOOKUP(B266,教师基础数据!$B$1:$G962,4,FALSE)</f>
        <v>专职</v>
      </c>
      <c r="E266" s="32" t="str">
        <f>VLOOKUP(B266,教师基础数据!$B$1:$G4995,5,FALSE)</f>
        <v>服装教研室</v>
      </c>
      <c r="F266" s="32">
        <f t="shared" si="11"/>
        <v>4</v>
      </c>
      <c r="G266" s="32">
        <f>(IF(COUNTIF(课表!$C$187:$C$343,B266)&gt;=2,1,COUNTIF(课表!$C$187:$C$343,B266))+IF(COUNTIF(课表!$D$187:$D$343,B266)&gt;=2,1,COUNTIF(课表!D$187:$D$343,B266))+IF(COUNTIF(课表!$E$121:$E$343,B266)&gt;=2,1,COUNTIF(课表!$E$121:$E$343,B266))+IF(COUNTIF(课表!$F$187:$F$343,B266)&gt;=2,1,COUNTIF(课表!$F$187:$F$343,B266)))*2</f>
        <v>2</v>
      </c>
      <c r="H266" s="32">
        <f>(IF(COUNTIF(课表!$G$188:$G$343,B266)&gt;=2,1,COUNTIF(课表!$G$188:$G$343,B266))+IF(COUNTIF(课表!$H$188:$H$343,B266)&gt;=2,1,COUNTIF(课表!$H$188:$H$343,B266))+IF(COUNTIF(课表!$I$187:$I$343,B266)&gt;=2,1,COUNTIF(课表!$I$187:$I$343,B266))+IF(COUNTIF(课表!$J$187:$J$343,B266)&gt;=2,1,COUNTIF(课表!$J$187:$J$343,B266)))*2</f>
        <v>8</v>
      </c>
      <c r="I266" s="32">
        <f>(IF(COUNTIF(课表!$K$187:$K$343,B266)&gt;=2,1,COUNTIF(课表!$K$187:$K$343,B266))+IF(COUNTIF(课表!$L$187:$L$343,B266)&gt;=2,1,COUNTIF(课表!$L$187:$L$343,B266))+IF(COUNTIF(课表!$M$187:$M$343,B266)&gt;=2,1,COUNTIF(课表!$M$187:$M$343,B266))+IF(COUNTIF(课表!$N$187:$N$343,B266)&gt;=2,1,COUNTIF(课表!$N$187:$N$343,B266)))*2</f>
        <v>0</v>
      </c>
      <c r="J266" s="32">
        <f>(IF(COUNTIF(课表!$O$187:$O$343,B266)&gt;=2,1,COUNTIF(课表!$O$187:$O$343,B266))+IF(COUNTIF(课表!$P$187:$P$343,B266)&gt;=2,1,COUNTIF(课表!$P$187:$P$343,B266))+IF(COUNTIF(课表!$Q$187:$Q$343,B266)&gt;=2,1,COUNTIF(课表!$Q$187:$Q$343,B266))+IF(COUNTIF(课表!$R$187:$R$343,B266)&gt;=2,1,COUNTIF(课表!$R$187:$R$343,B266)))*2</f>
        <v>4</v>
      </c>
      <c r="K266" s="32">
        <f>(IF(COUNTIF(课表!$S$187:$S$343,B266)&gt;=2,1,COUNTIF(课表!$S$187:$S$343,B266))+IF(COUNTIF(课表!$T$187:$T$343,B266)&gt;=2,1,COUNTIF(课表!$T$187:$T$343,B266)))*2+(IF(COUNTIF(课表!$U$187:$U$343,B266)&gt;=2,1,COUNTIF(课表!$U$187:$U$343,B266))+IF(COUNTIF(课表!$V$187:$V$343,B266)&gt;=2,1,COUNTIF(课表!$V$187:$V$343,B266)))*2</f>
        <v>0</v>
      </c>
      <c r="L266" s="32">
        <f>(IF(COUNTIF(课表!$W$187:$W$343,B266)&gt;=2,1,COUNTIF(课表!$W$187:$W$343,B266))+IF(COUNTIF(课表!$X$187:$X$343,B266)&gt;=2,1,COUNTIF(课表!$X$187:$X$343,B266))+IF(COUNTIF(课表!$Y$187:$Y$343,B266)&gt;=2,1,COUNTIF(课表!$Y$187:$Y$343,B266))+IF(COUNTIF(课表!$Z$187:$Z$343,B266)&gt;=2,1,COUNTIF(课表!$Z$187:$Z$343,B266)))*2</f>
        <v>4</v>
      </c>
      <c r="M266" s="32">
        <f>(IF(COUNTIF(课表!$AA$187:$AA$343,B266)&gt;=2,1,COUNTIF(课表!$AA$187:$AA$343,B266))+IF(COUNTIF(课表!$AB$187:$AB$343,B266)&gt;=2,1,COUNTIF(课表!$AB$187:$AB$343,B266))+IF(COUNTIF(课表!$AC$187:$AC$343,B266)&gt;=2,1,COUNTIF(课表!$AC$187:$AC$343,B266))+IF(COUNTIF(课表!$AD$187:$AD$343,B266)&gt;=2,1,COUNTIF(课表!$AD$187:$AD$343,B266)))*2</f>
        <v>0</v>
      </c>
      <c r="N266" s="32">
        <f t="shared" si="12"/>
        <v>18</v>
      </c>
    </row>
    <row r="267" s="25" customFormat="1" ht="20.1" hidden="1" customHeight="1" spans="1:14">
      <c r="A267" s="32" t="str">
        <f>VLOOKUP(B267,教师基础数据!$B$1:$H$502,7,FALSE)</f>
        <v>0000075</v>
      </c>
      <c r="B267" s="33" t="s">
        <v>1646</v>
      </c>
      <c r="C267" s="32" t="str">
        <f>VLOOKUP(B267,教师基础数据!$B$1:$G4811,3,FALSE)</f>
        <v>人文系</v>
      </c>
      <c r="D267" s="32" t="str">
        <f>VLOOKUP(B267,教师基础数据!$B$1:$G963,4,FALSE)</f>
        <v>专职</v>
      </c>
      <c r="E267" s="32" t="str">
        <f>VLOOKUP(B267,教师基础数据!$B$1:$G4996,5,FALSE)</f>
        <v>体育教研室</v>
      </c>
      <c r="F267" s="32">
        <f t="shared" si="11"/>
        <v>3</v>
      </c>
      <c r="G267" s="32">
        <f>(IF(COUNTIF(课表!$C$187:$C$343,B267)&gt;=2,1,COUNTIF(课表!$C$187:$C$343,B267))+IF(COUNTIF(课表!$D$187:$D$343,B267)&gt;=2,1,COUNTIF(课表!D$187:$D$343,B267))+IF(COUNTIF(课表!$E$121:$E$343,B267)&gt;=2,1,COUNTIF(课表!$E$121:$E$343,B267))+IF(COUNTIF(课表!$F$187:$F$343,B267)&gt;=2,1,COUNTIF(课表!$F$187:$F$343,B267)))*2</f>
        <v>6</v>
      </c>
      <c r="H267" s="32">
        <f>(IF(COUNTIF(课表!$G$188:$G$343,B267)&gt;=2,1,COUNTIF(课表!$G$188:$G$343,B267))+IF(COUNTIF(课表!$H$188:$H$343,B267)&gt;=2,1,COUNTIF(课表!$H$188:$H$343,B267))+IF(COUNTIF(课表!$I$187:$I$343,B267)&gt;=2,1,COUNTIF(课表!$I$187:$I$343,B267))+IF(COUNTIF(课表!$J$187:$J$343,B267)&gt;=2,1,COUNTIF(课表!$J$187:$J$343,B267)))*2</f>
        <v>6</v>
      </c>
      <c r="I267" s="32">
        <f>(IF(COUNTIF(课表!$K$187:$K$343,B267)&gt;=2,1,COUNTIF(课表!$K$187:$K$343,B267))+IF(COUNTIF(课表!$L$187:$L$343,B267)&gt;=2,1,COUNTIF(课表!$L$187:$L$343,B267))+IF(COUNTIF(课表!$M$187:$M$343,B267)&gt;=2,1,COUNTIF(课表!$M$187:$M$343,B267))+IF(COUNTIF(课表!$N$187:$N$343,B267)&gt;=2,1,COUNTIF(课表!$N$187:$N$343,B267)))*2</f>
        <v>0</v>
      </c>
      <c r="J267" s="32">
        <f>(IF(COUNTIF(课表!$O$187:$O$343,B267)&gt;=2,1,COUNTIF(课表!$O$187:$O$343,B267))+IF(COUNTIF(课表!$P$187:$P$343,B267)&gt;=2,1,COUNTIF(课表!$P$187:$P$343,B267))+IF(COUNTIF(课表!$Q$187:$Q$343,B267)&gt;=2,1,COUNTIF(课表!$Q$187:$Q$343,B267))+IF(COUNTIF(课表!$R$187:$R$343,B267)&gt;=2,1,COUNTIF(课表!$R$187:$R$343,B267)))*2</f>
        <v>6</v>
      </c>
      <c r="K267" s="32">
        <f>(IF(COUNTIF(课表!$S$187:$S$343,B267)&gt;=2,1,COUNTIF(课表!$S$187:$S$343,B267))+IF(COUNTIF(课表!$T$187:$T$343,B267)&gt;=2,1,COUNTIF(课表!$T$187:$T$343,B267)))*2+(IF(COUNTIF(课表!$U$187:$U$343,B267)&gt;=2,1,COUNTIF(课表!$U$187:$U$343,B267))+IF(COUNTIF(课表!$V$187:$V$343,B267)&gt;=2,1,COUNTIF(课表!$V$187:$V$343,B267)))*2</f>
        <v>0</v>
      </c>
      <c r="L267" s="32">
        <f>(IF(COUNTIF(课表!$W$187:$W$343,B267)&gt;=2,1,COUNTIF(课表!$W$187:$W$343,B267))+IF(COUNTIF(课表!$X$187:$X$343,B267)&gt;=2,1,COUNTIF(课表!$X$187:$X$343,B267))+IF(COUNTIF(课表!$Y$187:$Y$343,B267)&gt;=2,1,COUNTIF(课表!$Y$187:$Y$343,B267))+IF(COUNTIF(课表!$Z$187:$Z$343,B267)&gt;=2,1,COUNTIF(课表!$Z$187:$Z$343,B267)))*2</f>
        <v>0</v>
      </c>
      <c r="M267" s="32">
        <f>(IF(COUNTIF(课表!$AA$187:$AA$343,B267)&gt;=2,1,COUNTIF(课表!$AA$187:$AA$343,B267))+IF(COUNTIF(课表!$AB$187:$AB$343,B267)&gt;=2,1,COUNTIF(课表!$AB$187:$AB$343,B267))+IF(COUNTIF(课表!$AC$187:$AC$343,B267)&gt;=2,1,COUNTIF(课表!$AC$187:$AC$343,B267))+IF(COUNTIF(课表!$AD$187:$AD$343,B267)&gt;=2,1,COUNTIF(课表!$AD$187:$AD$343,B267)))*2</f>
        <v>0</v>
      </c>
      <c r="N267" s="32">
        <f t="shared" si="12"/>
        <v>18</v>
      </c>
    </row>
    <row r="268" s="25" customFormat="1" ht="20.1" hidden="1" customHeight="1" spans="1:14">
      <c r="A268" s="32" t="str">
        <f>VLOOKUP(B268,教师基础数据!$B$1:$H$502,7,FALSE)</f>
        <v>0000178</v>
      </c>
      <c r="B268" s="33" t="s">
        <v>1195</v>
      </c>
      <c r="C268" s="32" t="str">
        <f>VLOOKUP(B268,教师基础数据!$B$1:$G4812,3,FALSE)</f>
        <v>人文系</v>
      </c>
      <c r="D268" s="32" t="str">
        <f>VLOOKUP(B268,教师基础数据!$B$1:$G964,4,FALSE)</f>
        <v>专职</v>
      </c>
      <c r="E268" s="32" t="str">
        <f>VLOOKUP(B268,教师基础数据!$B$1:$G4997,5,FALSE)</f>
        <v>人文教研室</v>
      </c>
      <c r="F268" s="32">
        <f t="shared" si="11"/>
        <v>3</v>
      </c>
      <c r="G268" s="32">
        <f>(IF(COUNTIF(课表!$C$187:$C$343,B268)&gt;=2,1,COUNTIF(课表!$C$187:$C$343,B268))+IF(COUNTIF(课表!$D$187:$D$343,B268)&gt;=2,1,COUNTIF(课表!D$187:$D$343,B268))+IF(COUNTIF(课表!$E$121:$E$343,B268)&gt;=2,1,COUNTIF(课表!$E$121:$E$343,B268))+IF(COUNTIF(课表!$F$187:$F$343,B268)&gt;=2,1,COUNTIF(课表!$F$187:$F$343,B268)))*2</f>
        <v>6</v>
      </c>
      <c r="H268" s="32">
        <f>(IF(COUNTIF(课表!$G$188:$G$343,B268)&gt;=2,1,COUNTIF(课表!$G$188:$G$343,B268))+IF(COUNTIF(课表!$H$188:$H$343,B268)&gt;=2,1,COUNTIF(课表!$H$188:$H$343,B268))+IF(COUNTIF(课表!$I$187:$I$343,B268)&gt;=2,1,COUNTIF(课表!$I$187:$I$343,B268))+IF(COUNTIF(课表!$J$187:$J$343,B268)&gt;=2,1,COUNTIF(课表!$J$187:$J$343,B268)))*2</f>
        <v>6</v>
      </c>
      <c r="I268" s="32">
        <f>(IF(COUNTIF(课表!$K$187:$K$343,B268)&gt;=2,1,COUNTIF(课表!$K$187:$K$343,B268))+IF(COUNTIF(课表!$L$187:$L$343,B268)&gt;=2,1,COUNTIF(课表!$L$187:$L$343,B268))+IF(COUNTIF(课表!$M$187:$M$343,B268)&gt;=2,1,COUNTIF(课表!$M$187:$M$343,B268))+IF(COUNTIF(课表!$N$187:$N$343,B268)&gt;=2,1,COUNTIF(课表!$N$187:$N$343,B268)))*2</f>
        <v>6</v>
      </c>
      <c r="J268" s="32">
        <f>(IF(COUNTIF(课表!$O$187:$O$343,B268)&gt;=2,1,COUNTIF(课表!$O$187:$O$343,B268))+IF(COUNTIF(课表!$P$187:$P$343,B268)&gt;=2,1,COUNTIF(课表!$P$187:$P$343,B268))+IF(COUNTIF(课表!$Q$187:$Q$343,B268)&gt;=2,1,COUNTIF(课表!$Q$187:$Q$343,B268))+IF(COUNTIF(课表!$R$187:$R$343,B268)&gt;=2,1,COUNTIF(课表!$R$187:$R$343,B268)))*2</f>
        <v>0</v>
      </c>
      <c r="K268" s="32">
        <f>(IF(COUNTIF(课表!$S$187:$S$343,B268)&gt;=2,1,COUNTIF(课表!$S$187:$S$343,B268))+IF(COUNTIF(课表!$T$187:$T$343,B268)&gt;=2,1,COUNTIF(课表!$T$187:$T$343,B268)))*2+(IF(COUNTIF(课表!$U$187:$U$343,B268)&gt;=2,1,COUNTIF(课表!$U$187:$U$343,B268))+IF(COUNTIF(课表!$V$187:$V$343,B268)&gt;=2,1,COUNTIF(课表!$V$187:$V$343,B268)))*2</f>
        <v>0</v>
      </c>
      <c r="L268" s="32">
        <f>(IF(COUNTIF(课表!$W$187:$W$343,B268)&gt;=2,1,COUNTIF(课表!$W$187:$W$343,B268))+IF(COUNTIF(课表!$X$187:$X$343,B268)&gt;=2,1,COUNTIF(课表!$X$187:$X$343,B268))+IF(COUNTIF(课表!$Y$187:$Y$343,B268)&gt;=2,1,COUNTIF(课表!$Y$187:$Y$343,B268))+IF(COUNTIF(课表!$Z$187:$Z$343,B268)&gt;=2,1,COUNTIF(课表!$Z$187:$Z$343,B268)))*2</f>
        <v>0</v>
      </c>
      <c r="M268" s="32">
        <f>(IF(COUNTIF(课表!$AA$187:$AA$343,B268)&gt;=2,1,COUNTIF(课表!$AA$187:$AA$343,B268))+IF(COUNTIF(课表!$AB$187:$AB$343,B268)&gt;=2,1,COUNTIF(课表!$AB$187:$AB$343,B268))+IF(COUNTIF(课表!$AC$187:$AC$343,B268)&gt;=2,1,COUNTIF(课表!$AC$187:$AC$343,B268))+IF(COUNTIF(课表!$AD$187:$AD$343,B268)&gt;=2,1,COUNTIF(课表!$AD$187:$AD$343,B268)))*2</f>
        <v>0</v>
      </c>
      <c r="N268" s="32">
        <f t="shared" si="12"/>
        <v>18</v>
      </c>
    </row>
    <row r="269" s="25" customFormat="1" ht="20.1" hidden="1" customHeight="1" spans="1:14">
      <c r="A269" s="32" t="str">
        <f>VLOOKUP(B269,教师基础数据!$B$1:$H$502,7,FALSE)</f>
        <v>2014009</v>
      </c>
      <c r="B269" s="33" t="s">
        <v>1309</v>
      </c>
      <c r="C269" s="32" t="str">
        <f>VLOOKUP(B269,教师基础数据!$B$1:$G4813,3,FALSE)</f>
        <v>建筑系</v>
      </c>
      <c r="D269" s="32" t="str">
        <f>VLOOKUP(B269,教师基础数据!$B$1:$G965,4,FALSE)</f>
        <v>专职</v>
      </c>
      <c r="E269" s="32" t="str">
        <f>VLOOKUP(B269,教师基础数据!$B$1:$G4998,5,FALSE)</f>
        <v>建筑工程技术教研室</v>
      </c>
      <c r="F269" s="32">
        <f t="shared" si="11"/>
        <v>3</v>
      </c>
      <c r="G269" s="32">
        <f>(IF(COUNTIF(课表!$C$187:$C$343,B269)&gt;=2,1,COUNTIF(课表!$C$187:$C$343,B269))+IF(COUNTIF(课表!$D$187:$D$343,B269)&gt;=2,1,COUNTIF(课表!D$187:$D$343,B269))+IF(COUNTIF(课表!$E$121:$E$343,B269)&gt;=2,1,COUNTIF(课表!$E$121:$E$343,B269))+IF(COUNTIF(课表!$F$187:$F$343,B269)&gt;=2,1,COUNTIF(课表!$F$187:$F$343,B269)))*2</f>
        <v>4</v>
      </c>
      <c r="H269" s="32">
        <f>(IF(COUNTIF(课表!$G$188:$G$343,B269)&gt;=2,1,COUNTIF(课表!$G$188:$G$343,B269))+IF(COUNTIF(课表!$H$188:$H$343,B269)&gt;=2,1,COUNTIF(课表!$H$188:$H$343,B269))+IF(COUNTIF(课表!$I$187:$I$343,B269)&gt;=2,1,COUNTIF(课表!$I$187:$I$343,B269))+IF(COUNTIF(课表!$J$187:$J$343,B269)&gt;=2,1,COUNTIF(课表!$J$187:$J$343,B269)))*2</f>
        <v>0</v>
      </c>
      <c r="I269" s="32">
        <f>(IF(COUNTIF(课表!$K$187:$K$343,B269)&gt;=2,1,COUNTIF(课表!$K$187:$K$343,B269))+IF(COUNTIF(课表!$L$187:$L$343,B269)&gt;=2,1,COUNTIF(课表!$L$187:$L$343,B269))+IF(COUNTIF(课表!$M$187:$M$343,B269)&gt;=2,1,COUNTIF(课表!$M$187:$M$343,B269))+IF(COUNTIF(课表!$N$187:$N$343,B269)&gt;=2,1,COUNTIF(课表!$N$187:$N$343,B269)))*2</f>
        <v>4</v>
      </c>
      <c r="J269" s="32">
        <f>(IF(COUNTIF(课表!$O$187:$O$343,B269)&gt;=2,1,COUNTIF(课表!$O$187:$O$343,B269))+IF(COUNTIF(课表!$P$187:$P$343,B269)&gt;=2,1,COUNTIF(课表!$P$187:$P$343,B269))+IF(COUNTIF(课表!$Q$187:$Q$343,B269)&gt;=2,1,COUNTIF(课表!$Q$187:$Q$343,B269))+IF(COUNTIF(课表!$R$187:$R$343,B269)&gt;=2,1,COUNTIF(课表!$R$187:$R$343,B269)))*2</f>
        <v>0</v>
      </c>
      <c r="K269" s="32">
        <f>(IF(COUNTIF(课表!$S$187:$S$343,B269)&gt;=2,1,COUNTIF(课表!$S$187:$S$343,B269))+IF(COUNTIF(课表!$T$187:$T$343,B269)&gt;=2,1,COUNTIF(课表!$T$187:$T$343,B269)))*2+(IF(COUNTIF(课表!$U$187:$U$343,B269)&gt;=2,1,COUNTIF(课表!$U$187:$U$343,B269))+IF(COUNTIF(课表!$V$187:$V$343,B269)&gt;=2,1,COUNTIF(课表!$V$187:$V$343,B269)))*2</f>
        <v>4</v>
      </c>
      <c r="L269" s="32">
        <f>(IF(COUNTIF(课表!$W$187:$W$343,B269)&gt;=2,1,COUNTIF(课表!$W$187:$W$343,B269))+IF(COUNTIF(课表!$X$187:$X$343,B269)&gt;=2,1,COUNTIF(课表!$X$187:$X$343,B269))+IF(COUNTIF(课表!$Y$187:$Y$343,B269)&gt;=2,1,COUNTIF(课表!$Y$187:$Y$343,B269))+IF(COUNTIF(课表!$Z$187:$Z$343,B269)&gt;=2,1,COUNTIF(课表!$Z$187:$Z$343,B269)))*2</f>
        <v>0</v>
      </c>
      <c r="M269" s="32">
        <f>(IF(COUNTIF(课表!$AA$187:$AA$343,B269)&gt;=2,1,COUNTIF(课表!$AA$187:$AA$343,B269))+IF(COUNTIF(课表!$AB$187:$AB$343,B269)&gt;=2,1,COUNTIF(课表!$AB$187:$AB$343,B269))+IF(COUNTIF(课表!$AC$187:$AC$343,B269)&gt;=2,1,COUNTIF(课表!$AC$187:$AC$343,B269))+IF(COUNTIF(课表!$AD$187:$AD$343,B269)&gt;=2,1,COUNTIF(课表!$AD$187:$AD$343,B269)))*2</f>
        <v>0</v>
      </c>
      <c r="N269" s="32">
        <f t="shared" si="12"/>
        <v>12</v>
      </c>
    </row>
    <row r="270" s="25" customFormat="1" ht="20.1" hidden="1" customHeight="1" spans="1:14">
      <c r="A270" s="32" t="str">
        <f>VLOOKUP(B270,教师基础数据!$B$1:$H$502,7,FALSE)</f>
        <v>0000063</v>
      </c>
      <c r="B270" s="33" t="s">
        <v>1591</v>
      </c>
      <c r="C270" s="32" t="str">
        <f>VLOOKUP(B270,教师基础数据!$B$1:$G4814,3,FALSE)</f>
        <v>信艺系</v>
      </c>
      <c r="D270" s="32" t="str">
        <f>VLOOKUP(B270,教师基础数据!$B$1:$G966,4,FALSE)</f>
        <v>专职</v>
      </c>
      <c r="E270" s="32" t="str">
        <f>VLOOKUP(B270,教师基础数据!$B$1:$G4999,5,FALSE)</f>
        <v>数媒教研室</v>
      </c>
      <c r="F270" s="32">
        <f t="shared" si="11"/>
        <v>3</v>
      </c>
      <c r="G270" s="32">
        <f>(IF(COUNTIF(课表!$C$187:$C$343,B270)&gt;=2,1,COUNTIF(课表!$C$187:$C$343,B270))+IF(COUNTIF(课表!$D$187:$D$343,B270)&gt;=2,1,COUNTIF(课表!D$187:$D$343,B270))+IF(COUNTIF(课表!$E$121:$E$343,B270)&gt;=2,1,COUNTIF(课表!$E$121:$E$343,B270))+IF(COUNTIF(课表!$F$187:$F$343,B270)&gt;=2,1,COUNTIF(课表!$F$187:$F$343,B270)))*2</f>
        <v>8</v>
      </c>
      <c r="H270" s="32">
        <f>(IF(COUNTIF(课表!$G$188:$G$343,B270)&gt;=2,1,COUNTIF(课表!$G$188:$G$343,B270))+IF(COUNTIF(课表!$H$188:$H$343,B270)&gt;=2,1,COUNTIF(课表!$H$188:$H$343,B270))+IF(COUNTIF(课表!$I$187:$I$343,B270)&gt;=2,1,COUNTIF(课表!$I$187:$I$343,B270))+IF(COUNTIF(课表!$J$187:$J$343,B270)&gt;=2,1,COUNTIF(课表!$J$187:$J$343,B270)))*2</f>
        <v>4</v>
      </c>
      <c r="I270" s="32">
        <f>(IF(COUNTIF(课表!$K$187:$K$343,B270)&gt;=2,1,COUNTIF(课表!$K$187:$K$343,B270))+IF(COUNTIF(课表!$L$187:$L$343,B270)&gt;=2,1,COUNTIF(课表!$L$187:$L$343,B270))+IF(COUNTIF(课表!$M$187:$M$343,B270)&gt;=2,1,COUNTIF(课表!$M$187:$M$343,B270))+IF(COUNTIF(课表!$N$187:$N$343,B270)&gt;=2,1,COUNTIF(课表!$N$187:$N$343,B270)))*2</f>
        <v>0</v>
      </c>
      <c r="J270" s="32">
        <f>(IF(COUNTIF(课表!$O$187:$O$343,B270)&gt;=2,1,COUNTIF(课表!$O$187:$O$343,B270))+IF(COUNTIF(课表!$P$187:$P$343,B270)&gt;=2,1,COUNTIF(课表!$P$187:$P$343,B270))+IF(COUNTIF(课表!$Q$187:$Q$343,B270)&gt;=2,1,COUNTIF(课表!$Q$187:$Q$343,B270))+IF(COUNTIF(课表!$R$187:$R$343,B270)&gt;=2,1,COUNTIF(课表!$R$187:$R$343,B270)))*2</f>
        <v>0</v>
      </c>
      <c r="K270" s="32">
        <f>(IF(COUNTIF(课表!$S$187:$S$343,B270)&gt;=2,1,COUNTIF(课表!$S$187:$S$343,B270))+IF(COUNTIF(课表!$T$187:$T$343,B270)&gt;=2,1,COUNTIF(课表!$T$187:$T$343,B270)))*2+(IF(COUNTIF(课表!$U$187:$U$343,B270)&gt;=2,1,COUNTIF(课表!$U$187:$U$343,B270))+IF(COUNTIF(课表!$V$187:$V$343,B270)&gt;=2,1,COUNTIF(课表!$V$187:$V$343,B270)))*2</f>
        <v>0</v>
      </c>
      <c r="L270" s="32">
        <f>(IF(COUNTIF(课表!$W$187:$W$343,B270)&gt;=2,1,COUNTIF(课表!$W$187:$W$343,B270))+IF(COUNTIF(课表!$X$187:$X$343,B270)&gt;=2,1,COUNTIF(课表!$X$187:$X$343,B270))+IF(COUNTIF(课表!$Y$187:$Y$343,B270)&gt;=2,1,COUNTIF(课表!$Y$187:$Y$343,B270))+IF(COUNTIF(课表!$Z$187:$Z$343,B270)&gt;=2,1,COUNTIF(课表!$Z$187:$Z$343,B270)))*2</f>
        <v>0</v>
      </c>
      <c r="M270" s="32">
        <f>(IF(COUNTIF(课表!$AA$187:$AA$343,B270)&gt;=2,1,COUNTIF(课表!$AA$187:$AA$343,B270))+IF(COUNTIF(课表!$AB$187:$AB$343,B270)&gt;=2,1,COUNTIF(课表!$AB$187:$AB$343,B270))+IF(COUNTIF(课表!$AC$187:$AC$343,B270)&gt;=2,1,COUNTIF(课表!$AC$187:$AC$343,B270))+IF(COUNTIF(课表!$AD$187:$AD$343,B270)&gt;=2,1,COUNTIF(课表!$AD$187:$AD$343,B270)))*2</f>
        <v>8</v>
      </c>
      <c r="N270" s="32">
        <f t="shared" si="12"/>
        <v>20</v>
      </c>
    </row>
    <row r="271" s="25" customFormat="1" ht="20.1" hidden="1" customHeight="1" spans="1:14">
      <c r="A271" s="32" t="str">
        <f>VLOOKUP(B271,教师基础数据!$B$1:$H$502,7,FALSE)</f>
        <v>0000045</v>
      </c>
      <c r="B271" s="33" t="s">
        <v>1627</v>
      </c>
      <c r="C271" s="32" t="str">
        <f>VLOOKUP(B271,教师基础数据!$B$1:$G4815,3,FALSE)</f>
        <v>信艺系</v>
      </c>
      <c r="D271" s="32" t="str">
        <f>VLOOKUP(B271,教师基础数据!$B$1:$G967,4,FALSE)</f>
        <v>兼职</v>
      </c>
      <c r="E271" s="32" t="str">
        <f>VLOOKUP(B271,教师基础数据!$B$1:$G5000,5,FALSE)</f>
        <v>计应教研室</v>
      </c>
      <c r="F271" s="32">
        <f t="shared" si="11"/>
        <v>4</v>
      </c>
      <c r="G271" s="32">
        <f>(IF(COUNTIF(课表!$C$187:$C$343,B271)&gt;=2,1,COUNTIF(课表!$C$187:$C$343,B271))+IF(COUNTIF(课表!$D$187:$D$343,B271)&gt;=2,1,COUNTIF(课表!D$187:$D$343,B271))+IF(COUNTIF(课表!$E$121:$E$343,B271)&gt;=2,1,COUNTIF(课表!$E$121:$E$343,B271))+IF(COUNTIF(课表!$F$187:$F$343,B271)&gt;=2,1,COUNTIF(课表!$F$187:$F$343,B271)))*2</f>
        <v>0</v>
      </c>
      <c r="H271" s="32">
        <f>(IF(COUNTIF(课表!$G$188:$G$343,B271)&gt;=2,1,COUNTIF(课表!$G$188:$G$343,B271))+IF(COUNTIF(课表!$H$188:$H$343,B271)&gt;=2,1,COUNTIF(课表!$H$188:$H$343,B271))+IF(COUNTIF(课表!$I$187:$I$343,B271)&gt;=2,1,COUNTIF(课表!$I$187:$I$343,B271))+IF(COUNTIF(课表!$J$187:$J$343,B271)&gt;=2,1,COUNTIF(课表!$J$187:$J$343,B271)))*2</f>
        <v>0</v>
      </c>
      <c r="I271" s="32">
        <f>(IF(COUNTIF(课表!$K$187:$K$343,B271)&gt;=2,1,COUNTIF(课表!$K$187:$K$343,B271))+IF(COUNTIF(课表!$L$187:$L$343,B271)&gt;=2,1,COUNTIF(课表!$L$187:$L$343,B271))+IF(COUNTIF(课表!$M$187:$M$343,B271)&gt;=2,1,COUNTIF(课表!$M$187:$M$343,B271))+IF(COUNTIF(课表!$N$187:$N$343,B271)&gt;=2,1,COUNTIF(课表!$N$187:$N$343,B271)))*2</f>
        <v>4</v>
      </c>
      <c r="J271" s="32">
        <f>(IF(COUNTIF(课表!$O$187:$O$343,B271)&gt;=2,1,COUNTIF(课表!$O$187:$O$343,B271))+IF(COUNTIF(课表!$P$187:$P$343,B271)&gt;=2,1,COUNTIF(课表!$P$187:$P$343,B271))+IF(COUNTIF(课表!$Q$187:$Q$343,B271)&gt;=2,1,COUNTIF(课表!$Q$187:$Q$343,B271))+IF(COUNTIF(课表!$R$187:$R$343,B271)&gt;=2,1,COUNTIF(课表!$R$187:$R$343,B271)))*2</f>
        <v>4</v>
      </c>
      <c r="K271" s="32">
        <f>(IF(COUNTIF(课表!$S$187:$S$343,B271)&gt;=2,1,COUNTIF(课表!$S$187:$S$343,B271))+IF(COUNTIF(课表!$T$187:$T$343,B271)&gt;=2,1,COUNTIF(课表!$T$187:$T$343,B271)))*2+(IF(COUNTIF(课表!$U$187:$U$343,B271)&gt;=2,1,COUNTIF(课表!$U$187:$U$343,B271))+IF(COUNTIF(课表!$V$187:$V$343,B271)&gt;=2,1,COUNTIF(课表!$V$187:$V$343,B271)))*2</f>
        <v>4</v>
      </c>
      <c r="L271" s="32">
        <f>(IF(COUNTIF(课表!$W$187:$W$343,B271)&gt;=2,1,COUNTIF(课表!$W$187:$W$343,B271))+IF(COUNTIF(课表!$X$187:$X$343,B271)&gt;=2,1,COUNTIF(课表!$X$187:$X$343,B271))+IF(COUNTIF(课表!$Y$187:$Y$343,B271)&gt;=2,1,COUNTIF(课表!$Y$187:$Y$343,B271))+IF(COUNTIF(课表!$Z$187:$Z$343,B271)&gt;=2,1,COUNTIF(课表!$Z$187:$Z$343,B271)))*2</f>
        <v>8</v>
      </c>
      <c r="M271" s="32">
        <f>(IF(COUNTIF(课表!$AA$187:$AA$343,B271)&gt;=2,1,COUNTIF(课表!$AA$187:$AA$343,B271))+IF(COUNTIF(课表!$AB$187:$AB$343,B271)&gt;=2,1,COUNTIF(课表!$AB$187:$AB$343,B271))+IF(COUNTIF(课表!$AC$187:$AC$343,B271)&gt;=2,1,COUNTIF(课表!$AC$187:$AC$343,B271))+IF(COUNTIF(课表!$AD$187:$AD$343,B271)&gt;=2,1,COUNTIF(课表!$AD$187:$AD$343,B271)))*2</f>
        <v>0</v>
      </c>
      <c r="N271" s="32">
        <f t="shared" si="12"/>
        <v>20</v>
      </c>
    </row>
    <row r="272" s="25" customFormat="1" ht="20.1" hidden="1" customHeight="1" spans="1:14">
      <c r="A272" s="32" t="str">
        <f>VLOOKUP(B272,教师基础数据!$B$1:$H$502,7,FALSE)</f>
        <v>2021112</v>
      </c>
      <c r="B272" s="33" t="s">
        <v>1472</v>
      </c>
      <c r="C272" s="32" t="str">
        <f>VLOOKUP(B272,教师基础数据!$B$1:$G4816,3,FALSE)</f>
        <v>信艺系</v>
      </c>
      <c r="D272" s="32" t="str">
        <f>VLOOKUP(B272,教师基础数据!$B$1:$G968,4,FALSE)</f>
        <v>外聘</v>
      </c>
      <c r="E272" s="32" t="str">
        <f>VLOOKUP(B272,教师基础数据!$B$1:$G5001,5,FALSE)</f>
        <v>数媒教研室</v>
      </c>
      <c r="F272" s="32">
        <f t="shared" si="11"/>
        <v>4</v>
      </c>
      <c r="G272" s="32">
        <f>(IF(COUNTIF(课表!$C$187:$C$343,B272)&gt;=2,1,COUNTIF(课表!$C$187:$C$343,B272))+IF(COUNTIF(课表!$D$187:$D$343,B272)&gt;=2,1,COUNTIF(课表!D$187:$D$343,B272))+IF(COUNTIF(课表!$E$121:$E$343,B272)&gt;=2,1,COUNTIF(课表!$E$121:$E$343,B272))+IF(COUNTIF(课表!$F$187:$F$343,B272)&gt;=2,1,COUNTIF(课表!$F$187:$F$343,B272)))*2</f>
        <v>4</v>
      </c>
      <c r="H272" s="32">
        <f>(IF(COUNTIF(课表!$G$188:$G$343,B272)&gt;=2,1,COUNTIF(课表!$G$188:$G$343,B272))+IF(COUNTIF(课表!$H$188:$H$343,B272)&gt;=2,1,COUNTIF(课表!$H$188:$H$343,B272))+IF(COUNTIF(课表!$I$187:$I$343,B272)&gt;=2,1,COUNTIF(课表!$I$187:$I$343,B272))+IF(COUNTIF(课表!$J$187:$J$343,B272)&gt;=2,1,COUNTIF(课表!$J$187:$J$343,B272)))*2</f>
        <v>0</v>
      </c>
      <c r="I272" s="32">
        <f>(IF(COUNTIF(课表!$K$187:$K$343,B272)&gt;=2,1,COUNTIF(课表!$K$187:$K$343,B272))+IF(COUNTIF(课表!$L$187:$L$343,B272)&gt;=2,1,COUNTIF(课表!$L$187:$L$343,B272))+IF(COUNTIF(课表!$M$187:$M$343,B272)&gt;=2,1,COUNTIF(课表!$M$187:$M$343,B272))+IF(COUNTIF(课表!$N$187:$N$343,B272)&gt;=2,1,COUNTIF(课表!$N$187:$N$343,B272)))*2</f>
        <v>8</v>
      </c>
      <c r="J272" s="32">
        <f>(IF(COUNTIF(课表!$O$187:$O$343,B272)&gt;=2,1,COUNTIF(课表!$O$187:$O$343,B272))+IF(COUNTIF(课表!$P$187:$P$343,B272)&gt;=2,1,COUNTIF(课表!$P$187:$P$343,B272))+IF(COUNTIF(课表!$Q$187:$Q$343,B272)&gt;=2,1,COUNTIF(课表!$Q$187:$Q$343,B272))+IF(COUNTIF(课表!$R$187:$R$343,B272)&gt;=2,1,COUNTIF(课表!$R$187:$R$343,B272)))*2</f>
        <v>4</v>
      </c>
      <c r="K272" s="32">
        <f>(IF(COUNTIF(课表!$S$187:$S$343,B272)&gt;=2,1,COUNTIF(课表!$S$187:$S$343,B272))+IF(COUNTIF(课表!$T$187:$T$343,B272)&gt;=2,1,COUNTIF(课表!$T$187:$T$343,B272)))*2+(IF(COUNTIF(课表!$U$187:$U$343,B272)&gt;=2,1,COUNTIF(课表!$U$187:$U$343,B272))+IF(COUNTIF(课表!$V$187:$V$343,B272)&gt;=2,1,COUNTIF(课表!$V$187:$V$343,B272)))*2</f>
        <v>4</v>
      </c>
      <c r="L272" s="32">
        <f>(IF(COUNTIF(课表!$W$187:$W$343,B272)&gt;=2,1,COUNTIF(课表!$W$187:$W$343,B272))+IF(COUNTIF(课表!$X$187:$X$343,B272)&gt;=2,1,COUNTIF(课表!$X$187:$X$343,B272))+IF(COUNTIF(课表!$Y$187:$Y$343,B272)&gt;=2,1,COUNTIF(课表!$Y$187:$Y$343,B272))+IF(COUNTIF(课表!$Z$187:$Z$343,B272)&gt;=2,1,COUNTIF(课表!$Z$187:$Z$343,B272)))*2</f>
        <v>0</v>
      </c>
      <c r="M272" s="32">
        <f>(IF(COUNTIF(课表!$AA$187:$AA$343,B272)&gt;=2,1,COUNTIF(课表!$AA$187:$AA$343,B272))+IF(COUNTIF(课表!$AB$187:$AB$343,B272)&gt;=2,1,COUNTIF(课表!$AB$187:$AB$343,B272))+IF(COUNTIF(课表!$AC$187:$AC$343,B272)&gt;=2,1,COUNTIF(课表!$AC$187:$AC$343,B272))+IF(COUNTIF(课表!$AD$187:$AD$343,B272)&gt;=2,1,COUNTIF(课表!$AD$187:$AD$343,B272)))*2</f>
        <v>0</v>
      </c>
      <c r="N272" s="32">
        <f t="shared" si="12"/>
        <v>20</v>
      </c>
    </row>
    <row r="273" s="25" customFormat="1" ht="20.1" hidden="1" customHeight="1" spans="1:14">
      <c r="A273" s="32" t="str">
        <f>VLOOKUP(B273,教师基础数据!$B$1:$H$502,7,FALSE)</f>
        <v>0000076</v>
      </c>
      <c r="B273" s="33" t="s">
        <v>1604</v>
      </c>
      <c r="C273" s="32" t="str">
        <f>VLOOKUP(B273,教师基础数据!$B$1:$G4817,3,FALSE)</f>
        <v>信艺系</v>
      </c>
      <c r="D273" s="32" t="str">
        <f>VLOOKUP(B273,教师基础数据!$B$1:$G969,4,FALSE)</f>
        <v>专职</v>
      </c>
      <c r="E273" s="32" t="str">
        <f>VLOOKUP(B273,教师基础数据!$B$1:$G5002,5,FALSE)</f>
        <v>计应教研室</v>
      </c>
      <c r="F273" s="32">
        <f t="shared" si="11"/>
        <v>4</v>
      </c>
      <c r="G273" s="32">
        <f>(IF(COUNTIF(课表!$C$187:$C$343,B273)&gt;=2,1,COUNTIF(课表!$C$187:$C$343,B273))+IF(COUNTIF(课表!$D$187:$D$343,B273)&gt;=2,1,COUNTIF(课表!D$187:$D$343,B273))+IF(COUNTIF(课表!$E$121:$E$343,B273)&gt;=2,1,COUNTIF(课表!$E$121:$E$343,B273))+IF(COUNTIF(课表!$F$187:$F$343,B273)&gt;=2,1,COUNTIF(课表!$F$187:$F$343,B273)))*2</f>
        <v>0</v>
      </c>
      <c r="H273" s="32">
        <f>(IF(COUNTIF(课表!$G$188:$G$343,B273)&gt;=2,1,COUNTIF(课表!$G$188:$G$343,B273))+IF(COUNTIF(课表!$H$188:$H$343,B273)&gt;=2,1,COUNTIF(课表!$H$188:$H$343,B273))+IF(COUNTIF(课表!$I$187:$I$343,B273)&gt;=2,1,COUNTIF(课表!$I$187:$I$343,B273))+IF(COUNTIF(课表!$J$187:$J$343,B273)&gt;=2,1,COUNTIF(课表!$J$187:$J$343,B273)))*2</f>
        <v>0</v>
      </c>
      <c r="I273" s="32">
        <f>(IF(COUNTIF(课表!$K$187:$K$343,B273)&gt;=2,1,COUNTIF(课表!$K$187:$K$343,B273))+IF(COUNTIF(课表!$L$187:$L$343,B273)&gt;=2,1,COUNTIF(课表!$L$187:$L$343,B273))+IF(COUNTIF(课表!$M$187:$M$343,B273)&gt;=2,1,COUNTIF(课表!$M$187:$M$343,B273))+IF(COUNTIF(课表!$N$187:$N$343,B273)&gt;=2,1,COUNTIF(课表!$N$187:$N$343,B273)))*2</f>
        <v>4</v>
      </c>
      <c r="J273" s="32">
        <f>(IF(COUNTIF(课表!$O$187:$O$343,B273)&gt;=2,1,COUNTIF(课表!$O$187:$O$343,B273))+IF(COUNTIF(课表!$P$187:$P$343,B273)&gt;=2,1,COUNTIF(课表!$P$187:$P$343,B273))+IF(COUNTIF(课表!$Q$187:$Q$343,B273)&gt;=2,1,COUNTIF(课表!$Q$187:$Q$343,B273))+IF(COUNTIF(课表!$R$187:$R$343,B273)&gt;=2,1,COUNTIF(课表!$R$187:$R$343,B273)))*2</f>
        <v>4</v>
      </c>
      <c r="K273" s="32">
        <f>(IF(COUNTIF(课表!$S$187:$S$343,B273)&gt;=2,1,COUNTIF(课表!$S$187:$S$343,B273))+IF(COUNTIF(课表!$T$187:$T$343,B273)&gt;=2,1,COUNTIF(课表!$T$187:$T$343,B273)))*2+(IF(COUNTIF(课表!$U$187:$U$343,B273)&gt;=2,1,COUNTIF(课表!$U$187:$U$343,B273))+IF(COUNTIF(课表!$V$187:$V$343,B273)&gt;=2,1,COUNTIF(课表!$V$187:$V$343,B273)))*2</f>
        <v>4</v>
      </c>
      <c r="L273" s="32">
        <f>(IF(COUNTIF(课表!$W$187:$W$343,B273)&gt;=2,1,COUNTIF(课表!$W$187:$W$343,B273))+IF(COUNTIF(课表!$X$187:$X$343,B273)&gt;=2,1,COUNTIF(课表!$X$187:$X$343,B273))+IF(COUNTIF(课表!$Y$187:$Y$343,B273)&gt;=2,1,COUNTIF(课表!$Y$187:$Y$343,B273))+IF(COUNTIF(课表!$Z$187:$Z$343,B273)&gt;=2,1,COUNTIF(课表!$Z$187:$Z$343,B273)))*2</f>
        <v>0</v>
      </c>
      <c r="M273" s="32">
        <f>(IF(COUNTIF(课表!$AA$187:$AA$343,B273)&gt;=2,1,COUNTIF(课表!$AA$187:$AA$343,B273))+IF(COUNTIF(课表!$AB$187:$AB$343,B273)&gt;=2,1,COUNTIF(课表!$AB$187:$AB$343,B273))+IF(COUNTIF(课表!$AC$187:$AC$343,B273)&gt;=2,1,COUNTIF(课表!$AC$187:$AC$343,B273))+IF(COUNTIF(课表!$AD$187:$AD$343,B273)&gt;=2,1,COUNTIF(课表!$AD$187:$AD$343,B273)))*2</f>
        <v>8</v>
      </c>
      <c r="N273" s="32">
        <f t="shared" si="12"/>
        <v>20</v>
      </c>
    </row>
    <row r="274" s="25" customFormat="1" ht="20.1" hidden="1" customHeight="1" spans="1:14">
      <c r="A274" s="32" t="str">
        <f>VLOOKUP(B274,教师基础数据!$B$1:$H$502,7,FALSE)</f>
        <v>0000038</v>
      </c>
      <c r="B274" s="33" t="s">
        <v>1611</v>
      </c>
      <c r="C274" s="32" t="str">
        <f>VLOOKUP(B274,教师基础数据!$B$1:$G4818,3,FALSE)</f>
        <v>信艺系</v>
      </c>
      <c r="D274" s="32" t="str">
        <f>VLOOKUP(B274,教师基础数据!$B$1:$G970,4,FALSE)</f>
        <v>专职</v>
      </c>
      <c r="E274" s="32" t="str">
        <f>VLOOKUP(B274,教师基础数据!$B$1:$G5003,5,FALSE)</f>
        <v>计应教研室</v>
      </c>
      <c r="F274" s="32">
        <f t="shared" si="11"/>
        <v>4</v>
      </c>
      <c r="G274" s="32">
        <f>(IF(COUNTIF(课表!$C$187:$C$343,B274)&gt;=2,1,COUNTIF(课表!$C$187:$C$343,B274))+IF(COUNTIF(课表!$D$187:$D$343,B274)&gt;=2,1,COUNTIF(课表!D$187:$D$343,B274))+IF(COUNTIF(课表!$E$121:$E$343,B274)&gt;=2,1,COUNTIF(课表!$E$121:$E$343,B274))+IF(COUNTIF(课表!$F$187:$F$343,B274)&gt;=2,1,COUNTIF(课表!$F$187:$F$343,B274)))*2</f>
        <v>0</v>
      </c>
      <c r="H274" s="32">
        <f>(IF(COUNTIF(课表!$G$188:$G$343,B274)&gt;=2,1,COUNTIF(课表!$G$188:$G$343,B274))+IF(COUNTIF(课表!$H$188:$H$343,B274)&gt;=2,1,COUNTIF(课表!$H$188:$H$343,B274))+IF(COUNTIF(课表!$I$187:$I$343,B274)&gt;=2,1,COUNTIF(课表!$I$187:$I$343,B274))+IF(COUNTIF(课表!$J$187:$J$343,B274)&gt;=2,1,COUNTIF(课表!$J$187:$J$343,B274)))*2</f>
        <v>4</v>
      </c>
      <c r="I274" s="32">
        <f>(IF(COUNTIF(课表!$K$187:$K$343,B274)&gt;=2,1,COUNTIF(课表!$K$187:$K$343,B274))+IF(COUNTIF(课表!$L$187:$L$343,B274)&gt;=2,1,COUNTIF(课表!$L$187:$L$343,B274))+IF(COUNTIF(课表!$M$187:$M$343,B274)&gt;=2,1,COUNTIF(课表!$M$187:$M$343,B274))+IF(COUNTIF(课表!$N$187:$N$343,B274)&gt;=2,1,COUNTIF(课表!$N$187:$N$343,B274)))*2</f>
        <v>8</v>
      </c>
      <c r="J274" s="32">
        <f>(IF(COUNTIF(课表!$O$187:$O$343,B274)&gt;=2,1,COUNTIF(课表!$O$187:$O$343,B274))+IF(COUNTIF(课表!$P$187:$P$343,B274)&gt;=2,1,COUNTIF(课表!$P$187:$P$343,B274))+IF(COUNTIF(课表!$Q$187:$Q$343,B274)&gt;=2,1,COUNTIF(课表!$Q$187:$Q$343,B274))+IF(COUNTIF(课表!$R$187:$R$343,B274)&gt;=2,1,COUNTIF(课表!$R$187:$R$343,B274)))*2</f>
        <v>4</v>
      </c>
      <c r="K274" s="32">
        <f>(IF(COUNTIF(课表!$S$187:$S$343,B274)&gt;=2,1,COUNTIF(课表!$S$187:$S$343,B274))+IF(COUNTIF(课表!$T$187:$T$343,B274)&gt;=2,1,COUNTIF(课表!$T$187:$T$343,B274)))*2+(IF(COUNTIF(课表!$U$187:$U$343,B274)&gt;=2,1,COUNTIF(课表!$U$187:$U$343,B274))+IF(COUNTIF(课表!$V$187:$V$343,B274)&gt;=2,1,COUNTIF(课表!$V$187:$V$343,B274)))*2</f>
        <v>4</v>
      </c>
      <c r="L274" s="32">
        <f>(IF(COUNTIF(课表!$W$187:$W$343,B274)&gt;=2,1,COUNTIF(课表!$W$187:$W$343,B274))+IF(COUNTIF(课表!$X$187:$X$343,B274)&gt;=2,1,COUNTIF(课表!$X$187:$X$343,B274))+IF(COUNTIF(课表!$Y$187:$Y$343,B274)&gt;=2,1,COUNTIF(课表!$Y$187:$Y$343,B274))+IF(COUNTIF(课表!$Z$187:$Z$343,B274)&gt;=2,1,COUNTIF(课表!$Z$187:$Z$343,B274)))*2</f>
        <v>0</v>
      </c>
      <c r="M274" s="32">
        <f>(IF(COUNTIF(课表!$AA$187:$AA$343,B274)&gt;=2,1,COUNTIF(课表!$AA$187:$AA$343,B274))+IF(COUNTIF(课表!$AB$187:$AB$343,B274)&gt;=2,1,COUNTIF(课表!$AB$187:$AB$343,B274))+IF(COUNTIF(课表!$AC$187:$AC$343,B274)&gt;=2,1,COUNTIF(课表!$AC$187:$AC$343,B274))+IF(COUNTIF(课表!$AD$187:$AD$343,B274)&gt;=2,1,COUNTIF(课表!$AD$187:$AD$343,B274)))*2</f>
        <v>0</v>
      </c>
      <c r="N274" s="32">
        <f t="shared" si="12"/>
        <v>20</v>
      </c>
    </row>
    <row r="275" s="25" customFormat="1" ht="20.1" hidden="1" customHeight="1" spans="1:14">
      <c r="A275" s="32" t="str">
        <f>VLOOKUP(B275,教师基础数据!$B$1:$H$502,7,FALSE)</f>
        <v>0000271</v>
      </c>
      <c r="B275" s="33" t="s">
        <v>1386</v>
      </c>
      <c r="C275" s="32" t="str">
        <f>VLOOKUP(B275,教师基础数据!$B$1:$G4819,3,FALSE)</f>
        <v>人文系</v>
      </c>
      <c r="D275" s="32" t="str">
        <f>VLOOKUP(B275,教师基础数据!$B$1:$G971,4,FALSE)</f>
        <v>兼职</v>
      </c>
      <c r="E275" s="32" t="str">
        <f>VLOOKUP(B275,教师基础数据!$B$1:$G5004,5,FALSE)</f>
        <v>人文教研室</v>
      </c>
      <c r="F275" s="32">
        <f t="shared" si="11"/>
        <v>5</v>
      </c>
      <c r="G275" s="32">
        <f>(IF(COUNTIF(课表!$C$187:$C$343,B275)&gt;=2,1,COUNTIF(课表!$C$187:$C$343,B275))+IF(COUNTIF(课表!$D$187:$D$343,B275)&gt;=2,1,COUNTIF(课表!D$187:$D$343,B275))+IF(COUNTIF(课表!$E$121:$E$343,B275)&gt;=2,1,COUNTIF(课表!$E$121:$E$343,B275))+IF(COUNTIF(课表!$F$187:$F$343,B275)&gt;=2,1,COUNTIF(课表!$F$187:$F$343,B275)))*2</f>
        <v>4</v>
      </c>
      <c r="H275" s="32">
        <f>(IF(COUNTIF(课表!$G$188:$G$343,B275)&gt;=2,1,COUNTIF(课表!$G$188:$G$343,B275))+IF(COUNTIF(课表!$H$188:$H$343,B275)&gt;=2,1,COUNTIF(课表!$H$188:$H$343,B275))+IF(COUNTIF(课表!$I$187:$I$343,B275)&gt;=2,1,COUNTIF(课表!$I$187:$I$343,B275))+IF(COUNTIF(课表!$J$187:$J$343,B275)&gt;=2,1,COUNTIF(课表!$J$187:$J$343,B275)))*2</f>
        <v>4</v>
      </c>
      <c r="I275" s="32">
        <f>(IF(COUNTIF(课表!$K$187:$K$343,B275)&gt;=2,1,COUNTIF(课表!$K$187:$K$343,B275))+IF(COUNTIF(课表!$L$187:$L$343,B275)&gt;=2,1,COUNTIF(课表!$L$187:$L$343,B275))+IF(COUNTIF(课表!$M$187:$M$343,B275)&gt;=2,1,COUNTIF(课表!$M$187:$M$343,B275))+IF(COUNTIF(课表!$N$187:$N$343,B275)&gt;=2,1,COUNTIF(课表!$N$187:$N$343,B275)))*2</f>
        <v>0</v>
      </c>
      <c r="J275" s="32">
        <f>(IF(COUNTIF(课表!$O$187:$O$343,B275)&gt;=2,1,COUNTIF(课表!$O$187:$O$343,B275))+IF(COUNTIF(课表!$P$187:$P$343,B275)&gt;=2,1,COUNTIF(课表!$P$187:$P$343,B275))+IF(COUNTIF(课表!$Q$187:$Q$343,B275)&gt;=2,1,COUNTIF(课表!$Q$187:$Q$343,B275))+IF(COUNTIF(课表!$R$187:$R$343,B275)&gt;=2,1,COUNTIF(课表!$R$187:$R$343,B275)))*2</f>
        <v>4</v>
      </c>
      <c r="K275" s="32">
        <f>(IF(COUNTIF(课表!$S$187:$S$343,B275)&gt;=2,1,COUNTIF(课表!$S$187:$S$343,B275))+IF(COUNTIF(课表!$T$187:$T$343,B275)&gt;=2,1,COUNTIF(课表!$T$187:$T$343,B275)))*2+(IF(COUNTIF(课表!$U$187:$U$343,B275)&gt;=2,1,COUNTIF(课表!$U$187:$U$343,B275))+IF(COUNTIF(课表!$V$187:$V$343,B275)&gt;=2,1,COUNTIF(课表!$V$187:$V$343,B275)))*2</f>
        <v>4</v>
      </c>
      <c r="L275" s="32">
        <f>(IF(COUNTIF(课表!$W$187:$W$343,B275)&gt;=2,1,COUNTIF(课表!$W$187:$W$343,B275))+IF(COUNTIF(课表!$X$187:$X$343,B275)&gt;=2,1,COUNTIF(课表!$X$187:$X$343,B275))+IF(COUNTIF(课表!$Y$187:$Y$343,B275)&gt;=2,1,COUNTIF(课表!$Y$187:$Y$343,B275))+IF(COUNTIF(课表!$Z$187:$Z$343,B275)&gt;=2,1,COUNTIF(课表!$Z$187:$Z$343,B275)))*2</f>
        <v>0</v>
      </c>
      <c r="M275" s="32">
        <f>(IF(COUNTIF(课表!$AA$187:$AA$343,B275)&gt;=2,1,COUNTIF(课表!$AA$187:$AA$343,B275))+IF(COUNTIF(课表!$AB$187:$AB$343,B275)&gt;=2,1,COUNTIF(课表!$AB$187:$AB$343,B275))+IF(COUNTIF(课表!$AC$187:$AC$343,B275)&gt;=2,1,COUNTIF(课表!$AC$187:$AC$343,B275))+IF(COUNTIF(课表!$AD$187:$AD$343,B275)&gt;=2,1,COUNTIF(课表!$AD$187:$AD$343,B275)))*2</f>
        <v>4</v>
      </c>
      <c r="N275" s="32">
        <f t="shared" si="12"/>
        <v>20</v>
      </c>
    </row>
    <row r="276" s="25" customFormat="1" ht="20.1" hidden="1" customHeight="1" spans="1:14">
      <c r="A276" s="32" t="str">
        <f>VLOOKUP(B276,教师基础数据!$B$1:$H$502,7,FALSE)</f>
        <v>0000040</v>
      </c>
      <c r="B276" s="33" t="s">
        <v>1615</v>
      </c>
      <c r="C276" s="32" t="str">
        <f>VLOOKUP(B276,教师基础数据!$B$1:$G4820,3,FALSE)</f>
        <v>信艺系</v>
      </c>
      <c r="D276" s="32" t="str">
        <f>VLOOKUP(B276,教师基础数据!$B$1:$G972,4,FALSE)</f>
        <v>专职</v>
      </c>
      <c r="E276" s="32" t="str">
        <f>VLOOKUP(B276,教师基础数据!$B$1:$G5005,5,FALSE)</f>
        <v>计应教研室</v>
      </c>
      <c r="F276" s="32">
        <f t="shared" si="11"/>
        <v>5</v>
      </c>
      <c r="G276" s="32">
        <f>(IF(COUNTIF(课表!$C$187:$C$343,B276)&gt;=2,1,COUNTIF(课表!$C$187:$C$343,B276))+IF(COUNTIF(课表!$D$187:$D$343,B276)&gt;=2,1,COUNTIF(课表!D$187:$D$343,B276))+IF(COUNTIF(课表!$E$121:$E$343,B276)&gt;=2,1,COUNTIF(课表!$E$121:$E$343,B276))+IF(COUNTIF(课表!$F$187:$F$343,B276)&gt;=2,1,COUNTIF(课表!$F$187:$F$343,B276)))*2</f>
        <v>4</v>
      </c>
      <c r="H276" s="32">
        <f>(IF(COUNTIF(课表!$G$188:$G$343,B276)&gt;=2,1,COUNTIF(课表!$G$188:$G$343,B276))+IF(COUNTIF(课表!$H$188:$H$343,B276)&gt;=2,1,COUNTIF(课表!$H$188:$H$343,B276))+IF(COUNTIF(课表!$I$187:$I$343,B276)&gt;=2,1,COUNTIF(课表!$I$187:$I$343,B276))+IF(COUNTIF(课表!$J$187:$J$343,B276)&gt;=2,1,COUNTIF(课表!$J$187:$J$343,B276)))*2</f>
        <v>4</v>
      </c>
      <c r="I276" s="32">
        <f>(IF(COUNTIF(课表!$K$187:$K$343,B276)&gt;=2,1,COUNTIF(课表!$K$187:$K$343,B276))+IF(COUNTIF(课表!$L$187:$L$343,B276)&gt;=2,1,COUNTIF(课表!$L$187:$L$343,B276))+IF(COUNTIF(课表!$M$187:$M$343,B276)&gt;=2,1,COUNTIF(课表!$M$187:$M$343,B276))+IF(COUNTIF(课表!$N$187:$N$343,B276)&gt;=2,1,COUNTIF(课表!$N$187:$N$343,B276)))*2</f>
        <v>4</v>
      </c>
      <c r="J276" s="32">
        <f>(IF(COUNTIF(课表!$O$187:$O$343,B276)&gt;=2,1,COUNTIF(课表!$O$187:$O$343,B276))+IF(COUNTIF(课表!$P$187:$P$343,B276)&gt;=2,1,COUNTIF(课表!$P$187:$P$343,B276))+IF(COUNTIF(课表!$Q$187:$Q$343,B276)&gt;=2,1,COUNTIF(课表!$Q$187:$Q$343,B276))+IF(COUNTIF(课表!$R$187:$R$343,B276)&gt;=2,1,COUNTIF(课表!$R$187:$R$343,B276)))*2</f>
        <v>4</v>
      </c>
      <c r="K276" s="32">
        <f>(IF(COUNTIF(课表!$S$187:$S$343,B276)&gt;=2,1,COUNTIF(课表!$S$187:$S$343,B276))+IF(COUNTIF(课表!$T$187:$T$343,B276)&gt;=2,1,COUNTIF(课表!$T$187:$T$343,B276)))*2+(IF(COUNTIF(课表!$U$187:$U$343,B276)&gt;=2,1,COUNTIF(课表!$U$187:$U$343,B276))+IF(COUNTIF(课表!$V$187:$V$343,B276)&gt;=2,1,COUNTIF(课表!$V$187:$V$343,B276)))*2</f>
        <v>4</v>
      </c>
      <c r="L276" s="32">
        <f>(IF(COUNTIF(课表!$W$187:$W$343,B276)&gt;=2,1,COUNTIF(课表!$W$187:$W$343,B276))+IF(COUNTIF(课表!$X$187:$X$343,B276)&gt;=2,1,COUNTIF(课表!$X$187:$X$343,B276))+IF(COUNTIF(课表!$Y$187:$Y$343,B276)&gt;=2,1,COUNTIF(课表!$Y$187:$Y$343,B276))+IF(COUNTIF(课表!$Z$187:$Z$343,B276)&gt;=2,1,COUNTIF(课表!$Z$187:$Z$343,B276)))*2</f>
        <v>0</v>
      </c>
      <c r="M276" s="32">
        <f>(IF(COUNTIF(课表!$AA$187:$AA$343,B276)&gt;=2,1,COUNTIF(课表!$AA$187:$AA$343,B276))+IF(COUNTIF(课表!$AB$187:$AB$343,B276)&gt;=2,1,COUNTIF(课表!$AB$187:$AB$343,B276))+IF(COUNTIF(课表!$AC$187:$AC$343,B276)&gt;=2,1,COUNTIF(课表!$AC$187:$AC$343,B276))+IF(COUNTIF(课表!$AD$187:$AD$343,B276)&gt;=2,1,COUNTIF(课表!$AD$187:$AD$343,B276)))*2</f>
        <v>0</v>
      </c>
      <c r="N276" s="32">
        <f t="shared" si="12"/>
        <v>20</v>
      </c>
    </row>
    <row r="277" s="25" customFormat="1" ht="20.1" hidden="1" customHeight="1" spans="1:14">
      <c r="A277" s="32" t="str">
        <f>VLOOKUP(B277,教师基础数据!$B$1:$H$502,7,FALSE)</f>
        <v>0000316</v>
      </c>
      <c r="B277" s="33" t="s">
        <v>1483</v>
      </c>
      <c r="C277" s="32" t="str">
        <f>VLOOKUP(B277,教师基础数据!$B$1:$G4821,3,FALSE)</f>
        <v>环生系</v>
      </c>
      <c r="D277" s="32" t="str">
        <f>VLOOKUP(B277,教师基础数据!$B$1:$G973,4,FALSE)</f>
        <v>专职</v>
      </c>
      <c r="E277" s="32" t="str">
        <f>VLOOKUP(B277,教师基础数据!$B$1:$G5006,5,FALSE)</f>
        <v>园林教研室</v>
      </c>
      <c r="F277" s="32">
        <f t="shared" si="11"/>
        <v>3</v>
      </c>
      <c r="G277" s="32">
        <f>(IF(COUNTIF(课表!$C$187:$C$343,B277)&gt;=2,1,COUNTIF(课表!$C$187:$C$343,B277))+IF(COUNTIF(课表!$D$187:$D$343,B277)&gt;=2,1,COUNTIF(课表!D$187:$D$343,B277))+IF(COUNTIF(课表!$E$121:$E$343,B277)&gt;=2,1,COUNTIF(课表!$E$121:$E$343,B277))+IF(COUNTIF(课表!$F$187:$F$343,B277)&gt;=2,1,COUNTIF(课表!$F$187:$F$343,B277)))*2</f>
        <v>0</v>
      </c>
      <c r="H277" s="32">
        <f>(IF(COUNTIF(课表!$G$188:$G$343,B277)&gt;=2,1,COUNTIF(课表!$G$188:$G$343,B277))+IF(COUNTIF(课表!$H$188:$H$343,B277)&gt;=2,1,COUNTIF(课表!$H$188:$H$343,B277))+IF(COUNTIF(课表!$I$187:$I$343,B277)&gt;=2,1,COUNTIF(课表!$I$187:$I$343,B277))+IF(COUNTIF(课表!$J$187:$J$343,B277)&gt;=2,1,COUNTIF(课表!$J$187:$J$343,B277)))*2</f>
        <v>8</v>
      </c>
      <c r="I277" s="32">
        <f>(IF(COUNTIF(课表!$K$187:$K$343,B277)&gt;=2,1,COUNTIF(课表!$K$187:$K$343,B277))+IF(COUNTIF(课表!$L$187:$L$343,B277)&gt;=2,1,COUNTIF(课表!$L$187:$L$343,B277))+IF(COUNTIF(课表!$M$187:$M$343,B277)&gt;=2,1,COUNTIF(课表!$M$187:$M$343,B277))+IF(COUNTIF(课表!$N$187:$N$343,B277)&gt;=2,1,COUNTIF(课表!$N$187:$N$343,B277)))*2</f>
        <v>0</v>
      </c>
      <c r="J277" s="32">
        <f>(IF(COUNTIF(课表!$O$187:$O$343,B277)&gt;=2,1,COUNTIF(课表!$O$187:$O$343,B277))+IF(COUNTIF(课表!$P$187:$P$343,B277)&gt;=2,1,COUNTIF(课表!$P$187:$P$343,B277))+IF(COUNTIF(课表!$Q$187:$Q$343,B277)&gt;=2,1,COUNTIF(课表!$Q$187:$Q$343,B277))+IF(COUNTIF(课表!$R$187:$R$343,B277)&gt;=2,1,COUNTIF(课表!$R$187:$R$343,B277)))*2</f>
        <v>8</v>
      </c>
      <c r="K277" s="32">
        <f>(IF(COUNTIF(课表!$S$187:$S$343,B277)&gt;=2,1,COUNTIF(课表!$S$187:$S$343,B277))+IF(COUNTIF(课表!$T$187:$T$343,B277)&gt;=2,1,COUNTIF(课表!$T$187:$T$343,B277)))*2+(IF(COUNTIF(课表!$U$187:$U$343,B277)&gt;=2,1,COUNTIF(课表!$U$187:$U$343,B277))+IF(COUNTIF(课表!$V$187:$V$343,B277)&gt;=2,1,COUNTIF(课表!$V$187:$V$343,B277)))*2</f>
        <v>0</v>
      </c>
      <c r="L277" s="32">
        <f>(IF(COUNTIF(课表!$W$187:$W$343,B277)&gt;=2,1,COUNTIF(课表!$W$187:$W$343,B277))+IF(COUNTIF(课表!$X$187:$X$343,B277)&gt;=2,1,COUNTIF(课表!$X$187:$X$343,B277))+IF(COUNTIF(课表!$Y$187:$Y$343,B277)&gt;=2,1,COUNTIF(课表!$Y$187:$Y$343,B277))+IF(COUNTIF(课表!$Z$187:$Z$343,B277)&gt;=2,1,COUNTIF(课表!$Z$187:$Z$343,B277)))*2</f>
        <v>4</v>
      </c>
      <c r="M277" s="32">
        <f>(IF(COUNTIF(课表!$AA$187:$AA$343,B277)&gt;=2,1,COUNTIF(课表!$AA$187:$AA$343,B277))+IF(COUNTIF(课表!$AB$187:$AB$343,B277)&gt;=2,1,COUNTIF(课表!$AB$187:$AB$343,B277))+IF(COUNTIF(课表!$AC$187:$AC$343,B277)&gt;=2,1,COUNTIF(课表!$AC$187:$AC$343,B277))+IF(COUNTIF(课表!$AD$187:$AD$343,B277)&gt;=2,1,COUNTIF(课表!$AD$187:$AD$343,B277)))*2</f>
        <v>0</v>
      </c>
      <c r="N277" s="32">
        <f t="shared" si="12"/>
        <v>20</v>
      </c>
    </row>
    <row r="278" s="25" customFormat="1" ht="20.1" hidden="1" customHeight="1" spans="1:14">
      <c r="A278" s="32" t="str">
        <f>VLOOKUP(B278,教师基础数据!$B$1:$H$502,7,FALSE)</f>
        <v>2014044</v>
      </c>
      <c r="B278" s="33" t="s">
        <v>1227</v>
      </c>
      <c r="C278" s="32" t="str">
        <f>VLOOKUP(B278,教师基础数据!$B$1:$G4822,3,FALSE)</f>
        <v>环生系</v>
      </c>
      <c r="D278" s="32" t="str">
        <f>VLOOKUP(B278,教师基础数据!$B$1:$G974,4,FALSE)</f>
        <v>专职</v>
      </c>
      <c r="E278" s="32" t="str">
        <f>VLOOKUP(B278,教师基础数据!$B$1:$G5007,5,FALSE)</f>
        <v>种植教研室</v>
      </c>
      <c r="F278" s="32">
        <f t="shared" si="11"/>
        <v>5</v>
      </c>
      <c r="G278" s="32">
        <f>(IF(COUNTIF(课表!$C$187:$C$343,B278)&gt;=2,1,COUNTIF(课表!$C$187:$C$343,B278))+IF(COUNTIF(课表!$D$187:$D$343,B278)&gt;=2,1,COUNTIF(课表!D$187:$D$343,B278))+IF(COUNTIF(课表!$E$121:$E$343,B278)&gt;=2,1,COUNTIF(课表!$E$121:$E$343,B278))+IF(COUNTIF(课表!$F$187:$F$343,B278)&gt;=2,1,COUNTIF(课表!$F$187:$F$343,B278)))*2</f>
        <v>4</v>
      </c>
      <c r="H278" s="32">
        <f>(IF(COUNTIF(课表!$G$188:$G$343,B278)&gt;=2,1,COUNTIF(课表!$G$188:$G$343,B278))+IF(COUNTIF(课表!$H$188:$H$343,B278)&gt;=2,1,COUNTIF(课表!$H$188:$H$343,B278))+IF(COUNTIF(课表!$I$187:$I$343,B278)&gt;=2,1,COUNTIF(课表!$I$187:$I$343,B278))+IF(COUNTIF(课表!$J$187:$J$343,B278)&gt;=2,1,COUNTIF(课表!$J$187:$J$343,B278)))*2</f>
        <v>4</v>
      </c>
      <c r="I278" s="32">
        <f>(IF(COUNTIF(课表!$K$187:$K$343,B278)&gt;=2,1,COUNTIF(课表!$K$187:$K$343,B278))+IF(COUNTIF(课表!$L$187:$L$343,B278)&gt;=2,1,COUNTIF(课表!$L$187:$L$343,B278))+IF(COUNTIF(课表!$M$187:$M$343,B278)&gt;=2,1,COUNTIF(课表!$M$187:$M$343,B278))+IF(COUNTIF(课表!$N$187:$N$343,B278)&gt;=2,1,COUNTIF(课表!$N$187:$N$343,B278)))*2</f>
        <v>4</v>
      </c>
      <c r="J278" s="32">
        <f>(IF(COUNTIF(课表!$O$187:$O$343,B278)&gt;=2,1,COUNTIF(课表!$O$187:$O$343,B278))+IF(COUNTIF(课表!$P$187:$P$343,B278)&gt;=2,1,COUNTIF(课表!$P$187:$P$343,B278))+IF(COUNTIF(课表!$Q$187:$Q$343,B278)&gt;=2,1,COUNTIF(课表!$Q$187:$Q$343,B278))+IF(COUNTIF(课表!$R$187:$R$343,B278)&gt;=2,1,COUNTIF(课表!$R$187:$R$343,B278)))*2</f>
        <v>4</v>
      </c>
      <c r="K278" s="32">
        <f>(IF(COUNTIF(课表!$S$187:$S$343,B278)&gt;=2,1,COUNTIF(课表!$S$187:$S$343,B278))+IF(COUNTIF(课表!$T$187:$T$343,B278)&gt;=2,1,COUNTIF(课表!$T$187:$T$343,B278)))*2+(IF(COUNTIF(课表!$U$187:$U$343,B278)&gt;=2,1,COUNTIF(课表!$U$187:$U$343,B278))+IF(COUNTIF(课表!$V$187:$V$343,B278)&gt;=2,1,COUNTIF(课表!$V$187:$V$343,B278)))*2</f>
        <v>0</v>
      </c>
      <c r="L278" s="32">
        <f>(IF(COUNTIF(课表!$W$187:$W$343,B278)&gt;=2,1,COUNTIF(课表!$W$187:$W$343,B278))+IF(COUNTIF(课表!$X$187:$X$343,B278)&gt;=2,1,COUNTIF(课表!$X$187:$X$343,B278))+IF(COUNTIF(课表!$Y$187:$Y$343,B278)&gt;=2,1,COUNTIF(课表!$Y$187:$Y$343,B278))+IF(COUNTIF(课表!$Z$187:$Z$343,B278)&gt;=2,1,COUNTIF(课表!$Z$187:$Z$343,B278)))*2</f>
        <v>4</v>
      </c>
      <c r="M278" s="32">
        <f>(IF(COUNTIF(课表!$AA$187:$AA$343,B278)&gt;=2,1,COUNTIF(课表!$AA$187:$AA$343,B278))+IF(COUNTIF(课表!$AB$187:$AB$343,B278)&gt;=2,1,COUNTIF(课表!$AB$187:$AB$343,B278))+IF(COUNTIF(课表!$AC$187:$AC$343,B278)&gt;=2,1,COUNTIF(课表!$AC$187:$AC$343,B278))+IF(COUNTIF(课表!$AD$187:$AD$343,B278)&gt;=2,1,COUNTIF(课表!$AD$187:$AD$343,B278)))*2</f>
        <v>0</v>
      </c>
      <c r="N278" s="32">
        <f t="shared" si="12"/>
        <v>20</v>
      </c>
    </row>
    <row r="279" s="25" customFormat="1" ht="20.1" hidden="1" customHeight="1" spans="1:14">
      <c r="A279" s="32" t="str">
        <f>VLOOKUP(B279,教师基础数据!$B$1:$H$502,7,FALSE)</f>
        <v>0000309</v>
      </c>
      <c r="B279" s="33" t="s">
        <v>1197</v>
      </c>
      <c r="C279" s="32" t="str">
        <f>VLOOKUP(B279,教师基础数据!$B$1:$G4823,3,FALSE)</f>
        <v>环生系</v>
      </c>
      <c r="D279" s="32" t="str">
        <f>VLOOKUP(B279,教师基础数据!$B$1:$G975,4,FALSE)</f>
        <v>专职</v>
      </c>
      <c r="E279" s="32" t="str">
        <f>VLOOKUP(B279,教师基础数据!$B$1:$G5008,5,FALSE)</f>
        <v>种植教研室</v>
      </c>
      <c r="F279" s="32">
        <f t="shared" si="11"/>
        <v>4</v>
      </c>
      <c r="G279" s="32">
        <f>(IF(COUNTIF(课表!$C$187:$C$343,B279)&gt;=2,1,COUNTIF(课表!$C$187:$C$343,B279))+IF(COUNTIF(课表!$D$187:$D$343,B279)&gt;=2,1,COUNTIF(课表!D$187:$D$343,B279))+IF(COUNTIF(课表!$E$121:$E$343,B279)&gt;=2,1,COUNTIF(课表!$E$121:$E$343,B279))+IF(COUNTIF(课表!$F$187:$F$343,B279)&gt;=2,1,COUNTIF(课表!$F$187:$F$343,B279)))*2</f>
        <v>4</v>
      </c>
      <c r="H279" s="32">
        <f>(IF(COUNTIF(课表!$G$188:$G$343,B279)&gt;=2,1,COUNTIF(课表!$G$188:$G$343,B279))+IF(COUNTIF(课表!$H$188:$H$343,B279)&gt;=2,1,COUNTIF(课表!$H$188:$H$343,B279))+IF(COUNTIF(课表!$I$187:$I$343,B279)&gt;=2,1,COUNTIF(课表!$I$187:$I$343,B279))+IF(COUNTIF(课表!$J$187:$J$343,B279)&gt;=2,1,COUNTIF(课表!$J$187:$J$343,B279)))*2</f>
        <v>4</v>
      </c>
      <c r="I279" s="32">
        <f>(IF(COUNTIF(课表!$K$187:$K$343,B279)&gt;=2,1,COUNTIF(课表!$K$187:$K$343,B279))+IF(COUNTIF(课表!$L$187:$L$343,B279)&gt;=2,1,COUNTIF(课表!$L$187:$L$343,B279))+IF(COUNTIF(课表!$M$187:$M$343,B279)&gt;=2,1,COUNTIF(课表!$M$187:$M$343,B279))+IF(COUNTIF(课表!$N$187:$N$343,B279)&gt;=2,1,COUNTIF(课表!$N$187:$N$343,B279)))*2</f>
        <v>8</v>
      </c>
      <c r="J279" s="32">
        <f>(IF(COUNTIF(课表!$O$187:$O$343,B279)&gt;=2,1,COUNTIF(课表!$O$187:$O$343,B279))+IF(COUNTIF(课表!$P$187:$P$343,B279)&gt;=2,1,COUNTIF(课表!$P$187:$P$343,B279))+IF(COUNTIF(课表!$Q$187:$Q$343,B279)&gt;=2,1,COUNTIF(课表!$Q$187:$Q$343,B279))+IF(COUNTIF(课表!$R$187:$R$343,B279)&gt;=2,1,COUNTIF(课表!$R$187:$R$343,B279)))*2</f>
        <v>4</v>
      </c>
      <c r="K279" s="32">
        <f>(IF(COUNTIF(课表!$S$187:$S$343,B279)&gt;=2,1,COUNTIF(课表!$S$187:$S$343,B279))+IF(COUNTIF(课表!$T$187:$T$343,B279)&gt;=2,1,COUNTIF(课表!$T$187:$T$343,B279)))*2+(IF(COUNTIF(课表!$U$187:$U$343,B279)&gt;=2,1,COUNTIF(课表!$U$187:$U$343,B279))+IF(COUNTIF(课表!$V$187:$V$343,B279)&gt;=2,1,COUNTIF(课表!$V$187:$V$343,B279)))*2</f>
        <v>0</v>
      </c>
      <c r="L279" s="32">
        <f>(IF(COUNTIF(课表!$W$187:$W$343,B279)&gt;=2,1,COUNTIF(课表!$W$187:$W$343,B279))+IF(COUNTIF(课表!$X$187:$X$343,B279)&gt;=2,1,COUNTIF(课表!$X$187:$X$343,B279))+IF(COUNTIF(课表!$Y$187:$Y$343,B279)&gt;=2,1,COUNTIF(课表!$Y$187:$Y$343,B279))+IF(COUNTIF(课表!$Z$187:$Z$343,B279)&gt;=2,1,COUNTIF(课表!$Z$187:$Z$343,B279)))*2</f>
        <v>0</v>
      </c>
      <c r="M279" s="32">
        <f>(IF(COUNTIF(课表!$AA$187:$AA$343,B279)&gt;=2,1,COUNTIF(课表!$AA$187:$AA$343,B279))+IF(COUNTIF(课表!$AB$187:$AB$343,B279)&gt;=2,1,COUNTIF(课表!$AB$187:$AB$343,B279))+IF(COUNTIF(课表!$AC$187:$AC$343,B279)&gt;=2,1,COUNTIF(课表!$AC$187:$AC$343,B279))+IF(COUNTIF(课表!$AD$187:$AD$343,B279)&gt;=2,1,COUNTIF(课表!$AD$187:$AD$343,B279)))*2</f>
        <v>0</v>
      </c>
      <c r="N279" s="32">
        <f t="shared" si="12"/>
        <v>20</v>
      </c>
    </row>
    <row r="280" s="25" customFormat="1" ht="20.1" hidden="1" customHeight="1" spans="1:14">
      <c r="A280" s="32" t="str">
        <f>VLOOKUP(B280,教师基础数据!$B$1:$H$502,7,FALSE)</f>
        <v>0000296</v>
      </c>
      <c r="B280" s="33" t="s">
        <v>1569</v>
      </c>
      <c r="C280" s="32" t="str">
        <f>VLOOKUP(B280,教师基础数据!$B$1:$G4824,3,FALSE)</f>
        <v>商贸系</v>
      </c>
      <c r="D280" s="32" t="str">
        <f>VLOOKUP(B280,教师基础数据!$B$1:$G976,4,FALSE)</f>
        <v>专职</v>
      </c>
      <c r="E280" s="32" t="str">
        <f>VLOOKUP(B280,教师基础数据!$B$1:$G5009,5,FALSE)</f>
        <v>会计教研室</v>
      </c>
      <c r="F280" s="32">
        <f t="shared" si="11"/>
        <v>4</v>
      </c>
      <c r="G280" s="32">
        <f>(IF(COUNTIF(课表!$C$187:$C$343,B280)&gt;=2,1,COUNTIF(课表!$C$187:$C$343,B280))+IF(COUNTIF(课表!$D$187:$D$343,B280)&gt;=2,1,COUNTIF(课表!D$187:$D$343,B280))+IF(COUNTIF(课表!$E$121:$E$343,B280)&gt;=2,1,COUNTIF(课表!$E$121:$E$343,B280))+IF(COUNTIF(课表!$F$187:$F$343,B280)&gt;=2,1,COUNTIF(课表!$F$187:$F$343,B280)))*2</f>
        <v>4</v>
      </c>
      <c r="H280" s="32">
        <f>(IF(COUNTIF(课表!$G$188:$G$343,B280)&gt;=2,1,COUNTIF(课表!$G$188:$G$343,B280))+IF(COUNTIF(课表!$H$188:$H$343,B280)&gt;=2,1,COUNTIF(课表!$H$188:$H$343,B280))+IF(COUNTIF(课表!$I$187:$I$343,B280)&gt;=2,1,COUNTIF(课表!$I$187:$I$343,B280))+IF(COUNTIF(课表!$J$187:$J$343,B280)&gt;=2,1,COUNTIF(课表!$J$187:$J$343,B280)))*2</f>
        <v>0</v>
      </c>
      <c r="I280" s="32">
        <f>(IF(COUNTIF(课表!$K$187:$K$343,B280)&gt;=2,1,COUNTIF(课表!$K$187:$K$343,B280))+IF(COUNTIF(课表!$L$187:$L$343,B280)&gt;=2,1,COUNTIF(课表!$L$187:$L$343,B280))+IF(COUNTIF(课表!$M$187:$M$343,B280)&gt;=2,1,COUNTIF(课表!$M$187:$M$343,B280))+IF(COUNTIF(课表!$N$187:$N$343,B280)&gt;=2,1,COUNTIF(课表!$N$187:$N$343,B280)))*2</f>
        <v>4</v>
      </c>
      <c r="J280" s="32">
        <f>(IF(COUNTIF(课表!$O$187:$O$343,B280)&gt;=2,1,COUNTIF(课表!$O$187:$O$343,B280))+IF(COUNTIF(课表!$P$187:$P$343,B280)&gt;=2,1,COUNTIF(课表!$P$187:$P$343,B280))+IF(COUNTIF(课表!$Q$187:$Q$343,B280)&gt;=2,1,COUNTIF(课表!$Q$187:$Q$343,B280))+IF(COUNTIF(课表!$R$187:$R$343,B280)&gt;=2,1,COUNTIF(课表!$R$187:$R$343,B280)))*2</f>
        <v>8</v>
      </c>
      <c r="K280" s="32">
        <f>(IF(COUNTIF(课表!$S$187:$S$343,B280)&gt;=2,1,COUNTIF(课表!$S$187:$S$343,B280))+IF(COUNTIF(课表!$T$187:$T$343,B280)&gt;=2,1,COUNTIF(课表!$T$187:$T$343,B280)))*2+(IF(COUNTIF(课表!$U$187:$U$343,B280)&gt;=2,1,COUNTIF(课表!$U$187:$U$343,B280))+IF(COUNTIF(课表!$V$187:$V$343,B280)&gt;=2,1,COUNTIF(课表!$V$187:$V$343,B280)))*2</f>
        <v>4</v>
      </c>
      <c r="L280" s="32">
        <f>(IF(COUNTIF(课表!$W$187:$W$343,B280)&gt;=2,1,COUNTIF(课表!$W$187:$W$343,B280))+IF(COUNTIF(课表!$X$187:$X$343,B280)&gt;=2,1,COUNTIF(课表!$X$187:$X$343,B280))+IF(COUNTIF(课表!$Y$187:$Y$343,B280)&gt;=2,1,COUNTIF(课表!$Y$187:$Y$343,B280))+IF(COUNTIF(课表!$Z$187:$Z$343,B280)&gt;=2,1,COUNTIF(课表!$Z$187:$Z$343,B280)))*2</f>
        <v>0</v>
      </c>
      <c r="M280" s="32">
        <f>(IF(COUNTIF(课表!$AA$187:$AA$343,B280)&gt;=2,1,COUNTIF(课表!$AA$187:$AA$343,B280))+IF(COUNTIF(课表!$AB$187:$AB$343,B280)&gt;=2,1,COUNTIF(课表!$AB$187:$AB$343,B280))+IF(COUNTIF(课表!$AC$187:$AC$343,B280)&gt;=2,1,COUNTIF(课表!$AC$187:$AC$343,B280))+IF(COUNTIF(课表!$AD$187:$AD$343,B280)&gt;=2,1,COUNTIF(课表!$AD$187:$AD$343,B280)))*2</f>
        <v>0</v>
      </c>
      <c r="N280" s="32">
        <f t="shared" si="12"/>
        <v>20</v>
      </c>
    </row>
    <row r="281" s="25" customFormat="1" ht="20.1" hidden="1" customHeight="1" spans="1:14">
      <c r="A281" s="32" t="str">
        <f>VLOOKUP(B281,教师基础数据!$B$1:$H$502,7,FALSE)</f>
        <v>0000137</v>
      </c>
      <c r="B281" s="33" t="s">
        <v>1315</v>
      </c>
      <c r="C281" s="32" t="str">
        <f>VLOOKUP(B281,教师基础数据!$B$1:$G4825,3,FALSE)</f>
        <v>机械系</v>
      </c>
      <c r="D281" s="32" t="str">
        <f>VLOOKUP(B281,教师基础数据!$B$1:$G977,4,FALSE)</f>
        <v>专职</v>
      </c>
      <c r="E281" s="32" t="str">
        <f>VLOOKUP(B281,教师基础数据!$B$1:$G5010,5,FALSE)</f>
        <v>机械设计与制造教研室</v>
      </c>
      <c r="F281" s="32">
        <f t="shared" si="11"/>
        <v>4</v>
      </c>
      <c r="G281" s="32">
        <f>(IF(COUNTIF(课表!$C$187:$C$343,B281)&gt;=2,1,COUNTIF(课表!$C$187:$C$343,B281))+IF(COUNTIF(课表!$D$187:$D$343,B281)&gt;=2,1,COUNTIF(课表!D$187:$D$343,B281))+IF(COUNTIF(课表!$E$121:$E$343,B281)&gt;=2,1,COUNTIF(课表!$E$121:$E$343,B281))+IF(COUNTIF(课表!$F$187:$F$343,B281)&gt;=2,1,COUNTIF(课表!$F$187:$F$343,B281)))*2</f>
        <v>4</v>
      </c>
      <c r="H281" s="32">
        <f>(IF(COUNTIF(课表!$G$188:$G$343,B281)&gt;=2,1,COUNTIF(课表!$G$188:$G$343,B281))+IF(COUNTIF(课表!$H$188:$H$343,B281)&gt;=2,1,COUNTIF(课表!$H$188:$H$343,B281))+IF(COUNTIF(课表!$I$187:$I$343,B281)&gt;=2,1,COUNTIF(课表!$I$187:$I$343,B281))+IF(COUNTIF(课表!$J$187:$J$343,B281)&gt;=2,1,COUNTIF(课表!$J$187:$J$343,B281)))*2</f>
        <v>8</v>
      </c>
      <c r="I281" s="32">
        <f>(IF(COUNTIF(课表!$K$187:$K$343,B281)&gt;=2,1,COUNTIF(课表!$K$187:$K$343,B281))+IF(COUNTIF(课表!$L$187:$L$343,B281)&gt;=2,1,COUNTIF(课表!$L$187:$L$343,B281))+IF(COUNTIF(课表!$M$187:$M$343,B281)&gt;=2,1,COUNTIF(课表!$M$187:$M$343,B281))+IF(COUNTIF(课表!$N$187:$N$343,B281)&gt;=2,1,COUNTIF(课表!$N$187:$N$343,B281)))*2</f>
        <v>4</v>
      </c>
      <c r="J281" s="32">
        <f>(IF(COUNTIF(课表!$O$187:$O$343,B281)&gt;=2,1,COUNTIF(课表!$O$187:$O$343,B281))+IF(COUNTIF(课表!$P$187:$P$343,B281)&gt;=2,1,COUNTIF(课表!$P$187:$P$343,B281))+IF(COUNTIF(课表!$Q$187:$Q$343,B281)&gt;=2,1,COUNTIF(课表!$Q$187:$Q$343,B281))+IF(COUNTIF(课表!$R$187:$R$343,B281)&gt;=2,1,COUNTIF(课表!$R$187:$R$343,B281)))*2</f>
        <v>0</v>
      </c>
      <c r="K281" s="32">
        <f>(IF(COUNTIF(课表!$S$187:$S$343,B281)&gt;=2,1,COUNTIF(课表!$S$187:$S$343,B281))+IF(COUNTIF(课表!$T$187:$T$343,B281)&gt;=2,1,COUNTIF(课表!$T$187:$T$343,B281)))*2+(IF(COUNTIF(课表!$U$187:$U$343,B281)&gt;=2,1,COUNTIF(课表!$U$187:$U$343,B281))+IF(COUNTIF(课表!$V$187:$V$343,B281)&gt;=2,1,COUNTIF(课表!$V$187:$V$343,B281)))*2</f>
        <v>4</v>
      </c>
      <c r="L281" s="32">
        <f>(IF(COUNTIF(课表!$W$187:$W$343,B281)&gt;=2,1,COUNTIF(课表!$W$187:$W$343,B281))+IF(COUNTIF(课表!$X$187:$X$343,B281)&gt;=2,1,COUNTIF(课表!$X$187:$X$343,B281))+IF(COUNTIF(课表!$Y$187:$Y$343,B281)&gt;=2,1,COUNTIF(课表!$Y$187:$Y$343,B281))+IF(COUNTIF(课表!$Z$187:$Z$343,B281)&gt;=2,1,COUNTIF(课表!$Z$187:$Z$343,B281)))*2</f>
        <v>0</v>
      </c>
      <c r="M281" s="32">
        <f>(IF(COUNTIF(课表!$AA$187:$AA$343,B281)&gt;=2,1,COUNTIF(课表!$AA$187:$AA$343,B281))+IF(COUNTIF(课表!$AB$187:$AB$343,B281)&gt;=2,1,COUNTIF(课表!$AB$187:$AB$343,B281))+IF(COUNTIF(课表!$AC$187:$AC$343,B281)&gt;=2,1,COUNTIF(课表!$AC$187:$AC$343,B281))+IF(COUNTIF(课表!$AD$187:$AD$343,B281)&gt;=2,1,COUNTIF(课表!$AD$187:$AD$343,B281)))*2</f>
        <v>0</v>
      </c>
      <c r="N281" s="32">
        <f t="shared" si="12"/>
        <v>20</v>
      </c>
    </row>
    <row r="282" s="25" customFormat="1" ht="20.1" hidden="1" customHeight="1" spans="1:14">
      <c r="A282" s="32" t="str">
        <f>VLOOKUP(B282,教师基础数据!$B$1:$H$502,7,FALSE)</f>
        <v>2016032</v>
      </c>
      <c r="B282" s="33" t="s">
        <v>1311</v>
      </c>
      <c r="C282" s="32" t="str">
        <f>VLOOKUP(B282,教师基础数据!$B$1:$G4826,3,FALSE)</f>
        <v>机械系</v>
      </c>
      <c r="D282" s="32" t="str">
        <f>VLOOKUP(B282,教师基础数据!$B$1:$G978,4,FALSE)</f>
        <v>外聘</v>
      </c>
      <c r="E282" s="32" t="str">
        <f>VLOOKUP(B282,教师基础数据!$B$1:$G5011,5,FALSE)</f>
        <v>汽车营销与服务教研室</v>
      </c>
      <c r="F282" s="32">
        <f t="shared" si="11"/>
        <v>5</v>
      </c>
      <c r="G282" s="32">
        <f>(IF(COUNTIF(课表!$C$187:$C$343,B282)&gt;=2,1,COUNTIF(课表!$C$187:$C$343,B282))+IF(COUNTIF(课表!$D$187:$D$343,B282)&gt;=2,1,COUNTIF(课表!D$187:$D$343,B282))+IF(COUNTIF(课表!$E$121:$E$343,B282)&gt;=2,1,COUNTIF(课表!$E$121:$E$343,B282))+IF(COUNTIF(课表!$F$187:$F$343,B282)&gt;=2,1,COUNTIF(课表!$F$187:$F$343,B282)))*2</f>
        <v>4</v>
      </c>
      <c r="H282" s="32">
        <f>(IF(COUNTIF(课表!$G$188:$G$343,B282)&gt;=2,1,COUNTIF(课表!$G$188:$G$343,B282))+IF(COUNTIF(课表!$H$188:$H$343,B282)&gt;=2,1,COUNTIF(课表!$H$188:$H$343,B282))+IF(COUNTIF(课表!$I$187:$I$343,B282)&gt;=2,1,COUNTIF(课表!$I$187:$I$343,B282))+IF(COUNTIF(课表!$J$187:$J$343,B282)&gt;=2,1,COUNTIF(课表!$J$187:$J$343,B282)))*2</f>
        <v>4</v>
      </c>
      <c r="I282" s="32">
        <f>(IF(COUNTIF(课表!$K$187:$K$343,B282)&gt;=2,1,COUNTIF(课表!$K$187:$K$343,B282))+IF(COUNTIF(课表!$L$187:$L$343,B282)&gt;=2,1,COUNTIF(课表!$L$187:$L$343,B282))+IF(COUNTIF(课表!$M$187:$M$343,B282)&gt;=2,1,COUNTIF(课表!$M$187:$M$343,B282))+IF(COUNTIF(课表!$N$187:$N$343,B282)&gt;=2,1,COUNTIF(课表!$N$187:$N$343,B282)))*2</f>
        <v>4</v>
      </c>
      <c r="J282" s="32">
        <f>(IF(COUNTIF(课表!$O$187:$O$343,B282)&gt;=2,1,COUNTIF(课表!$O$187:$O$343,B282))+IF(COUNTIF(课表!$P$187:$P$343,B282)&gt;=2,1,COUNTIF(课表!$P$187:$P$343,B282))+IF(COUNTIF(课表!$Q$187:$Q$343,B282)&gt;=2,1,COUNTIF(课表!$Q$187:$Q$343,B282))+IF(COUNTIF(课表!$R$187:$R$343,B282)&gt;=2,1,COUNTIF(课表!$R$187:$R$343,B282)))*2</f>
        <v>4</v>
      </c>
      <c r="K282" s="32">
        <f>(IF(COUNTIF(课表!$S$187:$S$343,B282)&gt;=2,1,COUNTIF(课表!$S$187:$S$343,B282))+IF(COUNTIF(课表!$T$187:$T$343,B282)&gt;=2,1,COUNTIF(课表!$T$187:$T$343,B282)))*2+(IF(COUNTIF(课表!$U$187:$U$343,B282)&gt;=2,1,COUNTIF(课表!$U$187:$U$343,B282))+IF(COUNTIF(课表!$V$187:$V$343,B282)&gt;=2,1,COUNTIF(课表!$V$187:$V$343,B282)))*2</f>
        <v>4</v>
      </c>
      <c r="L282" s="32">
        <f>(IF(COUNTIF(课表!$W$187:$W$343,B282)&gt;=2,1,COUNTIF(课表!$W$187:$W$343,B282))+IF(COUNTIF(课表!$X$187:$X$343,B282)&gt;=2,1,COUNTIF(课表!$X$187:$X$343,B282))+IF(COUNTIF(课表!$Y$187:$Y$343,B282)&gt;=2,1,COUNTIF(课表!$Y$187:$Y$343,B282))+IF(COUNTIF(课表!$Z$187:$Z$343,B282)&gt;=2,1,COUNTIF(课表!$Z$187:$Z$343,B282)))*2</f>
        <v>0</v>
      </c>
      <c r="M282" s="32">
        <f>(IF(COUNTIF(课表!$AA$187:$AA$343,B282)&gt;=2,1,COUNTIF(课表!$AA$187:$AA$343,B282))+IF(COUNTIF(课表!$AB$187:$AB$343,B282)&gt;=2,1,COUNTIF(课表!$AB$187:$AB$343,B282))+IF(COUNTIF(课表!$AC$187:$AC$343,B282)&gt;=2,1,COUNTIF(课表!$AC$187:$AC$343,B282))+IF(COUNTIF(课表!$AD$187:$AD$343,B282)&gt;=2,1,COUNTIF(课表!$AD$187:$AD$343,B282)))*2</f>
        <v>0</v>
      </c>
      <c r="N282" s="32">
        <f t="shared" si="12"/>
        <v>20</v>
      </c>
    </row>
    <row r="283" s="25" customFormat="1" ht="20.1" hidden="1" customHeight="1" spans="1:14">
      <c r="A283" s="32" t="str">
        <f>VLOOKUP(B283,教师基础数据!$B$1:$H$502,7,FALSE)</f>
        <v>2016034</v>
      </c>
      <c r="B283" s="33" t="s">
        <v>1313</v>
      </c>
      <c r="C283" s="32" t="str">
        <f>VLOOKUP(B283,教师基础数据!$B$1:$G4827,3,FALSE)</f>
        <v>机械系</v>
      </c>
      <c r="D283" s="32" t="str">
        <f>VLOOKUP(B283,教师基础数据!$B$1:$G979,4,FALSE)</f>
        <v>专职</v>
      </c>
      <c r="E283" s="32" t="str">
        <f>VLOOKUP(B283,教师基础数据!$B$1:$G5012,5,FALSE)</f>
        <v>汽车营销与服务教研室</v>
      </c>
      <c r="F283" s="32">
        <f t="shared" si="11"/>
        <v>4</v>
      </c>
      <c r="G283" s="32">
        <f>(IF(COUNTIF(课表!$C$187:$C$343,B283)&gt;=2,1,COUNTIF(课表!$C$187:$C$343,B283))+IF(COUNTIF(课表!$D$187:$D$343,B283)&gt;=2,1,COUNTIF(课表!D$187:$D$343,B283))+IF(COUNTIF(课表!$E$121:$E$343,B283)&gt;=2,1,COUNTIF(课表!$E$121:$E$343,B283))+IF(COUNTIF(课表!$F$187:$F$343,B283)&gt;=2,1,COUNTIF(课表!$F$187:$F$343,B283)))*2</f>
        <v>4</v>
      </c>
      <c r="H283" s="32">
        <f>(IF(COUNTIF(课表!$G$188:$G$343,B283)&gt;=2,1,COUNTIF(课表!$G$188:$G$343,B283))+IF(COUNTIF(课表!$H$188:$H$343,B283)&gt;=2,1,COUNTIF(课表!$H$188:$H$343,B283))+IF(COUNTIF(课表!$I$187:$I$343,B283)&gt;=2,1,COUNTIF(课表!$I$187:$I$343,B283))+IF(COUNTIF(课表!$J$187:$J$343,B283)&gt;=2,1,COUNTIF(课表!$J$187:$J$343,B283)))*2</f>
        <v>6</v>
      </c>
      <c r="I283" s="32">
        <f>(IF(COUNTIF(课表!$K$187:$K$343,B283)&gt;=2,1,COUNTIF(课表!$K$187:$K$343,B283))+IF(COUNTIF(课表!$L$187:$L$343,B283)&gt;=2,1,COUNTIF(课表!$L$187:$L$343,B283))+IF(COUNTIF(课表!$M$187:$M$343,B283)&gt;=2,1,COUNTIF(课表!$M$187:$M$343,B283))+IF(COUNTIF(课表!$N$187:$N$343,B283)&gt;=2,1,COUNTIF(课表!$N$187:$N$343,B283)))*2</f>
        <v>6</v>
      </c>
      <c r="J283" s="32">
        <f>(IF(COUNTIF(课表!$O$187:$O$343,B283)&gt;=2,1,COUNTIF(课表!$O$187:$O$343,B283))+IF(COUNTIF(课表!$P$187:$P$343,B283)&gt;=2,1,COUNTIF(课表!$P$187:$P$343,B283))+IF(COUNTIF(课表!$Q$187:$Q$343,B283)&gt;=2,1,COUNTIF(课表!$Q$187:$Q$343,B283))+IF(COUNTIF(课表!$R$187:$R$343,B283)&gt;=2,1,COUNTIF(课表!$R$187:$R$343,B283)))*2</f>
        <v>0</v>
      </c>
      <c r="K283" s="32">
        <f>(IF(COUNTIF(课表!$S$187:$S$343,B283)&gt;=2,1,COUNTIF(课表!$S$187:$S$343,B283))+IF(COUNTIF(课表!$T$187:$T$343,B283)&gt;=2,1,COUNTIF(课表!$T$187:$T$343,B283)))*2+(IF(COUNTIF(课表!$U$187:$U$343,B283)&gt;=2,1,COUNTIF(课表!$U$187:$U$343,B283))+IF(COUNTIF(课表!$V$187:$V$343,B283)&gt;=2,1,COUNTIF(课表!$V$187:$V$343,B283)))*2</f>
        <v>4</v>
      </c>
      <c r="L283" s="32">
        <f>(IF(COUNTIF(课表!$W$187:$W$343,B283)&gt;=2,1,COUNTIF(课表!$W$187:$W$343,B283))+IF(COUNTIF(课表!$X$187:$X$343,B283)&gt;=2,1,COUNTIF(课表!$X$187:$X$343,B283))+IF(COUNTIF(课表!$Y$187:$Y$343,B283)&gt;=2,1,COUNTIF(课表!$Y$187:$Y$343,B283))+IF(COUNTIF(课表!$Z$187:$Z$343,B283)&gt;=2,1,COUNTIF(课表!$Z$187:$Z$343,B283)))*2</f>
        <v>0</v>
      </c>
      <c r="M283" s="32">
        <f>(IF(COUNTIF(课表!$AA$187:$AA$343,B283)&gt;=2,1,COUNTIF(课表!$AA$187:$AA$343,B283))+IF(COUNTIF(课表!$AB$187:$AB$343,B283)&gt;=2,1,COUNTIF(课表!$AB$187:$AB$343,B283))+IF(COUNTIF(课表!$AC$187:$AC$343,B283)&gt;=2,1,COUNTIF(课表!$AC$187:$AC$343,B283))+IF(COUNTIF(课表!$AD$187:$AD$343,B283)&gt;=2,1,COUNTIF(课表!$AD$187:$AD$343,B283)))*2</f>
        <v>0</v>
      </c>
      <c r="N283" s="32">
        <f t="shared" si="12"/>
        <v>20</v>
      </c>
    </row>
    <row r="284" s="25" customFormat="1" ht="20.1" hidden="1" customHeight="1" spans="1:14">
      <c r="A284" s="32">
        <f>VLOOKUP(B284,教师基础数据!$B$1:$H$502,7,FALSE)</f>
        <v>2018008</v>
      </c>
      <c r="B284" s="33" t="s">
        <v>1415</v>
      </c>
      <c r="C284" s="32" t="str">
        <f>VLOOKUP(B284,教师基础数据!$B$1:$G4828,3,FALSE)</f>
        <v>电子系</v>
      </c>
      <c r="D284" s="32" t="str">
        <f>VLOOKUP(B284,教师基础数据!$B$1:$G980,4,FALSE)</f>
        <v>专职</v>
      </c>
      <c r="E284" s="32" t="str">
        <f>VLOOKUP(B284,教师基础数据!$B$1:$G5013,5,FALSE)</f>
        <v>应用电子技术教研室</v>
      </c>
      <c r="F284" s="32">
        <f t="shared" si="11"/>
        <v>4</v>
      </c>
      <c r="G284" s="32">
        <f>(IF(COUNTIF(课表!$C$187:$C$343,B284)&gt;=2,1,COUNTIF(课表!$C$187:$C$343,B284))+IF(COUNTIF(课表!$D$187:$D$343,B284)&gt;=2,1,COUNTIF(课表!D$187:$D$343,B284))+IF(COUNTIF(课表!$E$121:$E$343,B284)&gt;=2,1,COUNTIF(课表!$E$121:$E$343,B284))+IF(COUNTIF(课表!$F$187:$F$343,B284)&gt;=2,1,COUNTIF(课表!$F$187:$F$343,B284)))*2</f>
        <v>4</v>
      </c>
      <c r="H284" s="32">
        <f>(IF(COUNTIF(课表!$G$188:$G$343,B284)&gt;=2,1,COUNTIF(课表!$G$188:$G$343,B284))+IF(COUNTIF(课表!$H$188:$H$343,B284)&gt;=2,1,COUNTIF(课表!$H$188:$H$343,B284))+IF(COUNTIF(课表!$I$187:$I$343,B284)&gt;=2,1,COUNTIF(课表!$I$187:$I$343,B284))+IF(COUNTIF(课表!$J$187:$J$343,B284)&gt;=2,1,COUNTIF(课表!$J$187:$J$343,B284)))*2</f>
        <v>4</v>
      </c>
      <c r="I284" s="32">
        <f>(IF(COUNTIF(课表!$K$187:$K$343,B284)&gt;=2,1,COUNTIF(课表!$K$187:$K$343,B284))+IF(COUNTIF(课表!$L$187:$L$343,B284)&gt;=2,1,COUNTIF(课表!$L$187:$L$343,B284))+IF(COUNTIF(课表!$M$187:$M$343,B284)&gt;=2,1,COUNTIF(课表!$M$187:$M$343,B284))+IF(COUNTIF(课表!$N$187:$N$343,B284)&gt;=2,1,COUNTIF(课表!$N$187:$N$343,B284)))*2</f>
        <v>0</v>
      </c>
      <c r="J284" s="32">
        <f>(IF(COUNTIF(课表!$O$187:$O$343,B284)&gt;=2,1,COUNTIF(课表!$O$187:$O$343,B284))+IF(COUNTIF(课表!$P$187:$P$343,B284)&gt;=2,1,COUNTIF(课表!$P$187:$P$343,B284))+IF(COUNTIF(课表!$Q$187:$Q$343,B284)&gt;=2,1,COUNTIF(课表!$Q$187:$Q$343,B284))+IF(COUNTIF(课表!$R$187:$R$343,B284)&gt;=2,1,COUNTIF(课表!$R$187:$R$343,B284)))*2</f>
        <v>4</v>
      </c>
      <c r="K284" s="32">
        <f>(IF(COUNTIF(课表!$S$187:$S$343,B284)&gt;=2,1,COUNTIF(课表!$S$187:$S$343,B284))+IF(COUNTIF(课表!$T$187:$T$343,B284)&gt;=2,1,COUNTIF(课表!$T$187:$T$343,B284)))*2+(IF(COUNTIF(课表!$U$187:$U$343,B284)&gt;=2,1,COUNTIF(课表!$U$187:$U$343,B284))+IF(COUNTIF(课表!$V$187:$V$343,B284)&gt;=2,1,COUNTIF(课表!$V$187:$V$343,B284)))*2</f>
        <v>0</v>
      </c>
      <c r="L284" s="32">
        <f>(IF(COUNTIF(课表!$W$187:$W$343,B284)&gt;=2,1,COUNTIF(课表!$W$187:$W$343,B284))+IF(COUNTIF(课表!$X$187:$X$343,B284)&gt;=2,1,COUNTIF(课表!$X$187:$X$343,B284))+IF(COUNTIF(课表!$Y$187:$Y$343,B284)&gt;=2,1,COUNTIF(课表!$Y$187:$Y$343,B284))+IF(COUNTIF(课表!$Z$187:$Z$343,B284)&gt;=2,1,COUNTIF(课表!$Z$187:$Z$343,B284)))*2</f>
        <v>0</v>
      </c>
      <c r="M284" s="32">
        <f>(IF(COUNTIF(课表!$AA$187:$AA$343,B284)&gt;=2,1,COUNTIF(课表!$AA$187:$AA$343,B284))+IF(COUNTIF(课表!$AB$187:$AB$343,B284)&gt;=2,1,COUNTIF(课表!$AB$187:$AB$343,B284))+IF(COUNTIF(课表!$AC$187:$AC$343,B284)&gt;=2,1,COUNTIF(课表!$AC$187:$AC$343,B284))+IF(COUNTIF(课表!$AD$187:$AD$343,B284)&gt;=2,1,COUNTIF(课表!$AD$187:$AD$343,B284)))*2</f>
        <v>8</v>
      </c>
      <c r="N284" s="32">
        <f t="shared" si="12"/>
        <v>20</v>
      </c>
    </row>
    <row r="285" s="25" customFormat="1" ht="20.1" hidden="1" customHeight="1" spans="1:16">
      <c r="A285" s="32" t="str">
        <f>VLOOKUP(B285,教师基础数据!$B$1:$H$502,7,FALSE)</f>
        <v>2017004</v>
      </c>
      <c r="B285" s="33" t="s">
        <v>1348</v>
      </c>
      <c r="C285" s="32" t="str">
        <f>VLOOKUP(B285,教师基础数据!$B$1:$G4829,3,FALSE)</f>
        <v>商贸系</v>
      </c>
      <c r="D285" s="32" t="str">
        <f>VLOOKUP(B285,教师基础数据!$B$1:$G981,4,FALSE)</f>
        <v>外聘</v>
      </c>
      <c r="E285" s="32" t="str">
        <f>VLOOKUP(B285,教师基础数据!$B$1:$G5014,5,FALSE)</f>
        <v>会计教研室</v>
      </c>
      <c r="F285" s="32">
        <f t="shared" si="11"/>
        <v>3</v>
      </c>
      <c r="G285" s="32">
        <f>(IF(COUNTIF(课表!$C$187:$C$343,B285)&gt;=2,1,COUNTIF(课表!$C$187:$C$343,B285))+IF(COUNTIF(课表!$D$187:$D$343,B285)&gt;=2,1,COUNTIF(课表!D$187:$D$343,B285))+IF(COUNTIF(课表!$E$121:$E$343,B285)&gt;=2,1,COUNTIF(课表!$E$121:$E$343,B285))+IF(COUNTIF(课表!$F$187:$F$343,B285)&gt;=2,1,COUNTIF(课表!$F$187:$F$343,B285)))*2</f>
        <v>4</v>
      </c>
      <c r="H285" s="32">
        <f>(IF(COUNTIF(课表!$G$188:$G$343,B285)&gt;=2,1,COUNTIF(课表!$G$188:$G$343,B285))+IF(COUNTIF(课表!$H$188:$H$343,B285)&gt;=2,1,COUNTIF(课表!$H$188:$H$343,B285))+IF(COUNTIF(课表!$I$187:$I$343,B285)&gt;=2,1,COUNTIF(课表!$I$187:$I$343,B285))+IF(COUNTIF(课表!$J$187:$J$343,B285)&gt;=2,1,COUNTIF(课表!$J$187:$J$343,B285)))*2</f>
        <v>0</v>
      </c>
      <c r="I285" s="32">
        <f>(IF(COUNTIF(课表!$K$187:$K$343,B285)&gt;=2,1,COUNTIF(课表!$K$187:$K$343,B285))+IF(COUNTIF(课表!$L$187:$L$343,B285)&gt;=2,1,COUNTIF(课表!$L$187:$L$343,B285))+IF(COUNTIF(课表!$M$187:$M$343,B285)&gt;=2,1,COUNTIF(课表!$M$187:$M$343,B285))+IF(COUNTIF(课表!$N$187:$N$343,B285)&gt;=2,1,COUNTIF(课表!$N$187:$N$343,B285)))*2</f>
        <v>0</v>
      </c>
      <c r="J285" s="32">
        <f>(IF(COUNTIF(课表!$O$187:$O$343,B285)&gt;=2,1,COUNTIF(课表!$O$187:$O$343,B285))+IF(COUNTIF(课表!$P$187:$P$343,B285)&gt;=2,1,COUNTIF(课表!$P$187:$P$343,B285))+IF(COUNTIF(课表!$Q$187:$Q$343,B285)&gt;=2,1,COUNTIF(课表!$Q$187:$Q$343,B285))+IF(COUNTIF(课表!$R$187:$R$343,B285)&gt;=2,1,COUNTIF(课表!$R$187:$R$343,B285)))*2</f>
        <v>0</v>
      </c>
      <c r="K285" s="32">
        <f>(IF(COUNTIF(课表!$S$187:$S$343,B285)&gt;=2,1,COUNTIF(课表!$S$187:$S$343,B285))+IF(COUNTIF(课表!$T$187:$T$343,B285)&gt;=2,1,COUNTIF(课表!$T$187:$T$343,B285)))*2+(IF(COUNTIF(课表!$U$187:$U$343,B285)&gt;=2,1,COUNTIF(课表!$U$187:$U$343,B285))+IF(COUNTIF(课表!$V$187:$V$343,B285)&gt;=2,1,COUNTIF(课表!$V$187:$V$343,B285)))*2</f>
        <v>0</v>
      </c>
      <c r="L285" s="32">
        <f>(IF(COUNTIF(课表!$W$187:$W$343,B285)&gt;=2,1,COUNTIF(课表!$W$187:$W$343,B285))+IF(COUNTIF(课表!$X$187:$X$343,B285)&gt;=2,1,COUNTIF(课表!$X$187:$X$343,B285))+IF(COUNTIF(课表!$Y$187:$Y$343,B285)&gt;=2,1,COUNTIF(课表!$Y$187:$Y$343,B285))+IF(COUNTIF(课表!$Z$187:$Z$343,B285)&gt;=2,1,COUNTIF(课表!$Z$187:$Z$343,B285)))*2</f>
        <v>8</v>
      </c>
      <c r="M285" s="32">
        <f>(IF(COUNTIF(课表!$AA$187:$AA$343,B285)&gt;=2,1,COUNTIF(课表!$AA$187:$AA$343,B285))+IF(COUNTIF(课表!$AB$187:$AB$343,B285)&gt;=2,1,COUNTIF(课表!$AB$187:$AB$343,B285))+IF(COUNTIF(课表!$AC$187:$AC$343,B285)&gt;=2,1,COUNTIF(课表!$AC$187:$AC$343,B285))+IF(COUNTIF(课表!$AD$187:$AD$343,B285)&gt;=2,1,COUNTIF(课表!$AD$187:$AD$343,B285)))*2</f>
        <v>8</v>
      </c>
      <c r="N285" s="32">
        <f t="shared" si="12"/>
        <v>20</v>
      </c>
      <c r="O285" s="26"/>
      <c r="P285" s="26"/>
    </row>
    <row r="286" s="25" customFormat="1" ht="20.1" hidden="1" customHeight="1" spans="1:16">
      <c r="A286" s="32" t="str">
        <f>VLOOKUP(B286,教师基础数据!$B$1:$H$502,7,FALSE)</f>
        <v>0000201</v>
      </c>
      <c r="B286" s="33" t="s">
        <v>1351</v>
      </c>
      <c r="C286" s="32" t="str">
        <f>VLOOKUP(B286,教师基础数据!$B$1:$G4830,3,FALSE)</f>
        <v>商贸系</v>
      </c>
      <c r="D286" s="32" t="str">
        <f>VLOOKUP(B286,教师基础数据!$B$1:$G982,4,FALSE)</f>
        <v>专职</v>
      </c>
      <c r="E286" s="32" t="str">
        <f>VLOOKUP(B286,教师基础数据!$B$1:$G5015,5,FALSE)</f>
        <v>会计教研室</v>
      </c>
      <c r="F286" s="32">
        <f t="shared" si="11"/>
        <v>4</v>
      </c>
      <c r="G286" s="32">
        <f>(IF(COUNTIF(课表!$C$187:$C$343,B286)&gt;=2,1,COUNTIF(课表!$C$187:$C$343,B286))+IF(COUNTIF(课表!$D$187:$D$343,B286)&gt;=2,1,COUNTIF(课表!D$187:$D$343,B286))+IF(COUNTIF(课表!$E$121:$E$343,B286)&gt;=2,1,COUNTIF(课表!$E$121:$E$343,B286))+IF(COUNTIF(课表!$F$187:$F$343,B286)&gt;=2,1,COUNTIF(课表!$F$187:$F$343,B286)))*2</f>
        <v>8</v>
      </c>
      <c r="H286" s="32">
        <f>(IF(COUNTIF(课表!$G$188:$G$343,B286)&gt;=2,1,COUNTIF(课表!$G$188:$G$343,B286))+IF(COUNTIF(课表!$H$188:$H$343,B286)&gt;=2,1,COUNTIF(课表!$H$188:$H$343,B286))+IF(COUNTIF(课表!$I$187:$I$343,B286)&gt;=2,1,COUNTIF(课表!$I$187:$I$343,B286))+IF(COUNTIF(课表!$J$187:$J$343,B286)&gt;=2,1,COUNTIF(课表!$J$187:$J$343,B286)))*2</f>
        <v>4</v>
      </c>
      <c r="I286" s="32">
        <f>(IF(COUNTIF(课表!$K$187:$K$343,B286)&gt;=2,1,COUNTIF(课表!$K$187:$K$343,B286))+IF(COUNTIF(课表!$L$187:$L$343,B286)&gt;=2,1,COUNTIF(课表!$L$187:$L$343,B286))+IF(COUNTIF(课表!$M$187:$M$343,B286)&gt;=2,1,COUNTIF(课表!$M$187:$M$343,B286))+IF(COUNTIF(课表!$N$187:$N$343,B286)&gt;=2,1,COUNTIF(课表!$N$187:$N$343,B286)))*2</f>
        <v>4</v>
      </c>
      <c r="J286" s="32">
        <f>(IF(COUNTIF(课表!$O$187:$O$343,B286)&gt;=2,1,COUNTIF(课表!$O$187:$O$343,B286))+IF(COUNTIF(课表!$P$187:$P$343,B286)&gt;=2,1,COUNTIF(课表!$P$187:$P$343,B286))+IF(COUNTIF(课表!$Q$187:$Q$343,B286)&gt;=2,1,COUNTIF(课表!$Q$187:$Q$343,B286))+IF(COUNTIF(课表!$R$187:$R$343,B286)&gt;=2,1,COUNTIF(课表!$R$187:$R$343,B286)))*2</f>
        <v>4</v>
      </c>
      <c r="K286" s="32">
        <f>(IF(COUNTIF(课表!$S$187:$S$343,B286)&gt;=2,1,COUNTIF(课表!$S$187:$S$343,B286))+IF(COUNTIF(课表!$T$187:$T$343,B286)&gt;=2,1,COUNTIF(课表!$T$187:$T$343,B286)))*2+(IF(COUNTIF(课表!$U$187:$U$343,B286)&gt;=2,1,COUNTIF(课表!$U$187:$U$343,B286))+IF(COUNTIF(课表!$V$187:$V$343,B286)&gt;=2,1,COUNTIF(课表!$V$187:$V$343,B286)))*2</f>
        <v>0</v>
      </c>
      <c r="L286" s="32">
        <f>(IF(COUNTIF(课表!$W$187:$W$343,B286)&gt;=2,1,COUNTIF(课表!$W$187:$W$343,B286))+IF(COUNTIF(课表!$X$187:$X$343,B286)&gt;=2,1,COUNTIF(课表!$X$187:$X$343,B286))+IF(COUNTIF(课表!$Y$187:$Y$343,B286)&gt;=2,1,COUNTIF(课表!$Y$187:$Y$343,B286))+IF(COUNTIF(课表!$Z$187:$Z$343,B286)&gt;=2,1,COUNTIF(课表!$Z$187:$Z$343,B286)))*2</f>
        <v>0</v>
      </c>
      <c r="M286" s="32">
        <f>(IF(COUNTIF(课表!$AA$187:$AA$343,B286)&gt;=2,1,COUNTIF(课表!$AA$187:$AA$343,B286))+IF(COUNTIF(课表!$AB$187:$AB$343,B286)&gt;=2,1,COUNTIF(课表!$AB$187:$AB$343,B286))+IF(COUNTIF(课表!$AC$187:$AC$343,B286)&gt;=2,1,COUNTIF(课表!$AC$187:$AC$343,B286))+IF(COUNTIF(课表!$AD$187:$AD$343,B286)&gt;=2,1,COUNTIF(课表!$AD$187:$AD$343,B286)))*2</f>
        <v>0</v>
      </c>
      <c r="N286" s="32">
        <f t="shared" si="12"/>
        <v>20</v>
      </c>
      <c r="O286" s="26"/>
      <c r="P286" s="26"/>
    </row>
    <row r="287" s="25" customFormat="1" ht="20.1" hidden="1" customHeight="1" spans="1:16">
      <c r="A287" s="32" t="str">
        <f>VLOOKUP(B287,教师基础数据!$B$1:$H$502,7,FALSE)</f>
        <v>0000445</v>
      </c>
      <c r="B287" s="33" t="s">
        <v>1286</v>
      </c>
      <c r="C287" s="32" t="str">
        <f>VLOOKUP(B287,教师基础数据!$B$1:$G4831,3,FALSE)</f>
        <v>商贸系</v>
      </c>
      <c r="D287" s="32" t="str">
        <f>VLOOKUP(B287,教师基础数据!$B$1:$G983,4,FALSE)</f>
        <v>专职</v>
      </c>
      <c r="E287" s="32" t="str">
        <f>VLOOKUP(B287,教师基础数据!$B$1:$G5016,5,FALSE)</f>
        <v>会计教研室</v>
      </c>
      <c r="F287" s="32">
        <f t="shared" si="11"/>
        <v>5</v>
      </c>
      <c r="G287" s="32">
        <f>(IF(COUNTIF(课表!$C$187:$C$343,B287)&gt;=2,1,COUNTIF(课表!$C$187:$C$343,B287))+IF(COUNTIF(课表!$D$187:$D$343,B287)&gt;=2,1,COUNTIF(课表!D$187:$D$343,B287))+IF(COUNTIF(课表!$E$121:$E$343,B287)&gt;=2,1,COUNTIF(课表!$E$121:$E$343,B287))+IF(COUNTIF(课表!$F$187:$F$343,B287)&gt;=2,1,COUNTIF(课表!$F$187:$F$343,B287)))*2</f>
        <v>4</v>
      </c>
      <c r="H287" s="32">
        <f>(IF(COUNTIF(课表!$G$188:$G$343,B287)&gt;=2,1,COUNTIF(课表!$G$188:$G$343,B287))+IF(COUNTIF(课表!$H$188:$H$343,B287)&gt;=2,1,COUNTIF(课表!$H$188:$H$343,B287))+IF(COUNTIF(课表!$I$187:$I$343,B287)&gt;=2,1,COUNTIF(课表!$I$187:$I$343,B287))+IF(COUNTIF(课表!$J$187:$J$343,B287)&gt;=2,1,COUNTIF(课表!$J$187:$J$343,B287)))*2</f>
        <v>4</v>
      </c>
      <c r="I287" s="32">
        <f>(IF(COUNTIF(课表!$K$187:$K$343,B287)&gt;=2,1,COUNTIF(课表!$K$187:$K$343,B287))+IF(COUNTIF(课表!$L$187:$L$343,B287)&gt;=2,1,COUNTIF(课表!$L$187:$L$343,B287))+IF(COUNTIF(课表!$M$187:$M$343,B287)&gt;=2,1,COUNTIF(课表!$M$187:$M$343,B287))+IF(COUNTIF(课表!$N$187:$N$343,B287)&gt;=2,1,COUNTIF(课表!$N$187:$N$343,B287)))*2</f>
        <v>4</v>
      </c>
      <c r="J287" s="32">
        <f>(IF(COUNTIF(课表!$O$187:$O$343,B287)&gt;=2,1,COUNTIF(课表!$O$187:$O$343,B287))+IF(COUNTIF(课表!$P$187:$P$343,B287)&gt;=2,1,COUNTIF(课表!$P$187:$P$343,B287))+IF(COUNTIF(课表!$Q$187:$Q$343,B287)&gt;=2,1,COUNTIF(课表!$Q$187:$Q$343,B287))+IF(COUNTIF(课表!$R$187:$R$343,B287)&gt;=2,1,COUNTIF(课表!$R$187:$R$343,B287)))*2</f>
        <v>4</v>
      </c>
      <c r="K287" s="32">
        <f>(IF(COUNTIF(课表!$S$187:$S$343,B287)&gt;=2,1,COUNTIF(课表!$S$187:$S$343,B287))+IF(COUNTIF(课表!$T$187:$T$343,B287)&gt;=2,1,COUNTIF(课表!$T$187:$T$343,B287)))*2+(IF(COUNTIF(课表!$U$187:$U$343,B287)&gt;=2,1,COUNTIF(课表!$U$187:$U$343,B287))+IF(COUNTIF(课表!$V$187:$V$343,B287)&gt;=2,1,COUNTIF(课表!$V$187:$V$343,B287)))*2</f>
        <v>4</v>
      </c>
      <c r="L287" s="32">
        <f>(IF(COUNTIF(课表!$W$187:$W$343,B287)&gt;=2,1,COUNTIF(课表!$W$187:$W$343,B287))+IF(COUNTIF(课表!$X$187:$X$343,B287)&gt;=2,1,COUNTIF(课表!$X$187:$X$343,B287))+IF(COUNTIF(课表!$Y$187:$Y$343,B287)&gt;=2,1,COUNTIF(课表!$Y$187:$Y$343,B287))+IF(COUNTIF(课表!$Z$187:$Z$343,B287)&gt;=2,1,COUNTIF(课表!$Z$187:$Z$343,B287)))*2</f>
        <v>0</v>
      </c>
      <c r="M287" s="32">
        <f>(IF(COUNTIF(课表!$AA$187:$AA$343,B287)&gt;=2,1,COUNTIF(课表!$AA$187:$AA$343,B287))+IF(COUNTIF(课表!$AB$187:$AB$343,B287)&gt;=2,1,COUNTIF(课表!$AB$187:$AB$343,B287))+IF(COUNTIF(课表!$AC$187:$AC$343,B287)&gt;=2,1,COUNTIF(课表!$AC$187:$AC$343,B287))+IF(COUNTIF(课表!$AD$187:$AD$343,B287)&gt;=2,1,COUNTIF(课表!$AD$187:$AD$343,B287)))*2</f>
        <v>0</v>
      </c>
      <c r="N287" s="32">
        <f t="shared" si="12"/>
        <v>20</v>
      </c>
      <c r="O287" s="26"/>
      <c r="P287" s="26"/>
    </row>
    <row r="288" s="25" customFormat="1" ht="20.1" hidden="1" customHeight="1" spans="1:16">
      <c r="A288" s="32" t="str">
        <f>VLOOKUP(B288,教师基础数据!$B$1:$H$502,7,FALSE)</f>
        <v>2016033</v>
      </c>
      <c r="B288" s="33" t="s">
        <v>1210</v>
      </c>
      <c r="C288" s="32" t="str">
        <f>VLOOKUP(B288,教师基础数据!$B$1:$G4832,3,FALSE)</f>
        <v>动科系</v>
      </c>
      <c r="D288" s="32" t="str">
        <f>VLOOKUP(B288,教师基础数据!$B$1:$G984,4,FALSE)</f>
        <v>专职</v>
      </c>
      <c r="E288" s="32" t="str">
        <f>VLOOKUP(B288,教师基础数据!$B$1:$G5017,5,FALSE)</f>
        <v>畜牧水产</v>
      </c>
      <c r="F288" s="32">
        <f t="shared" si="11"/>
        <v>5</v>
      </c>
      <c r="G288" s="32">
        <f>(IF(COUNTIF(课表!$C$187:$C$343,B288)&gt;=2,1,COUNTIF(课表!$C$187:$C$343,B288))+IF(COUNTIF(课表!$D$187:$D$343,B288)&gt;=2,1,COUNTIF(课表!D$187:$D$343,B288))+IF(COUNTIF(课表!$E$121:$E$343,B288)&gt;=2,1,COUNTIF(课表!$E$121:$E$343,B288))+IF(COUNTIF(课表!$F$187:$F$343,B288)&gt;=2,1,COUNTIF(课表!$F$187:$F$343,B288)))*2</f>
        <v>4</v>
      </c>
      <c r="H288" s="32">
        <f>(IF(COUNTIF(课表!$G$188:$G$343,B288)&gt;=2,1,COUNTIF(课表!$G$188:$G$343,B288))+IF(COUNTIF(课表!$H$188:$H$343,B288)&gt;=2,1,COUNTIF(课表!$H$188:$H$343,B288))+IF(COUNTIF(课表!$I$187:$I$343,B288)&gt;=2,1,COUNTIF(课表!$I$187:$I$343,B288))+IF(COUNTIF(课表!$J$187:$J$343,B288)&gt;=2,1,COUNTIF(课表!$J$187:$J$343,B288)))*2</f>
        <v>4</v>
      </c>
      <c r="I288" s="32">
        <f>(IF(COUNTIF(课表!$K$187:$K$343,B288)&gt;=2,1,COUNTIF(课表!$K$187:$K$343,B288))+IF(COUNTIF(课表!$L$187:$L$343,B288)&gt;=2,1,COUNTIF(课表!$L$187:$L$343,B288))+IF(COUNTIF(课表!$M$187:$M$343,B288)&gt;=2,1,COUNTIF(课表!$M$187:$M$343,B288))+IF(COUNTIF(课表!$N$187:$N$343,B288)&gt;=2,1,COUNTIF(课表!$N$187:$N$343,B288)))*2</f>
        <v>4</v>
      </c>
      <c r="J288" s="32">
        <f>(IF(COUNTIF(课表!$O$187:$O$343,B288)&gt;=2,1,COUNTIF(课表!$O$187:$O$343,B288))+IF(COUNTIF(课表!$P$187:$P$343,B288)&gt;=2,1,COUNTIF(课表!$P$187:$P$343,B288))+IF(COUNTIF(课表!$Q$187:$Q$343,B288)&gt;=2,1,COUNTIF(课表!$Q$187:$Q$343,B288))+IF(COUNTIF(课表!$R$187:$R$343,B288)&gt;=2,1,COUNTIF(课表!$R$187:$R$343,B288)))*2</f>
        <v>4</v>
      </c>
      <c r="K288" s="32">
        <f>(IF(COUNTIF(课表!$S$187:$S$343,B288)&gt;=2,1,COUNTIF(课表!$S$187:$S$343,B288))+IF(COUNTIF(课表!$T$187:$T$343,B288)&gt;=2,1,COUNTIF(课表!$T$187:$T$343,B288)))*2+(IF(COUNTIF(课表!$U$187:$U$343,B288)&gt;=2,1,COUNTIF(课表!$U$187:$U$343,B288))+IF(COUNTIF(课表!$V$187:$V$343,B288)&gt;=2,1,COUNTIF(课表!$V$187:$V$343,B288)))*2</f>
        <v>4</v>
      </c>
      <c r="L288" s="32">
        <f>(IF(COUNTIF(课表!$W$187:$W$343,B288)&gt;=2,1,COUNTIF(课表!$W$187:$W$343,B288))+IF(COUNTIF(课表!$X$187:$X$343,B288)&gt;=2,1,COUNTIF(课表!$X$187:$X$343,B288))+IF(COUNTIF(课表!$Y$187:$Y$343,B288)&gt;=2,1,COUNTIF(课表!$Y$187:$Y$343,B288))+IF(COUNTIF(课表!$Z$187:$Z$343,B288)&gt;=2,1,COUNTIF(课表!$Z$187:$Z$343,B288)))*2</f>
        <v>0</v>
      </c>
      <c r="M288" s="32">
        <f>(IF(COUNTIF(课表!$AA$187:$AA$343,B288)&gt;=2,1,COUNTIF(课表!$AA$187:$AA$343,B288))+IF(COUNTIF(课表!$AB$187:$AB$343,B288)&gt;=2,1,COUNTIF(课表!$AB$187:$AB$343,B288))+IF(COUNTIF(课表!$AC$187:$AC$343,B288)&gt;=2,1,COUNTIF(课表!$AC$187:$AC$343,B288))+IF(COUNTIF(课表!$AD$187:$AD$343,B288)&gt;=2,1,COUNTIF(课表!$AD$187:$AD$343,B288)))*2</f>
        <v>0</v>
      </c>
      <c r="N288" s="32">
        <f t="shared" si="12"/>
        <v>20</v>
      </c>
      <c r="O288" s="26"/>
      <c r="P288" s="26"/>
    </row>
    <row r="289" s="25" customFormat="1" ht="20.1" hidden="1" customHeight="1" spans="1:16">
      <c r="A289" s="32" t="str">
        <f>VLOOKUP(B289,教师基础数据!$B$1:$H$502,7,FALSE)</f>
        <v>0000321</v>
      </c>
      <c r="B289" s="33" t="s">
        <v>1211</v>
      </c>
      <c r="C289" s="32" t="str">
        <f>VLOOKUP(B289,教师基础数据!$B$1:$G4833,3,FALSE)</f>
        <v>人文系</v>
      </c>
      <c r="D289" s="32" t="str">
        <f>VLOOKUP(B289,教师基础数据!$B$1:$G985,4,FALSE)</f>
        <v>专职</v>
      </c>
      <c r="E289" s="32" t="str">
        <f>VLOOKUP(B289,教师基础数据!$B$1:$G5018,5,FALSE)</f>
        <v>数学教研室</v>
      </c>
      <c r="F289" s="32">
        <f t="shared" si="11"/>
        <v>5</v>
      </c>
      <c r="G289" s="32">
        <f>(IF(COUNTIF(课表!$C$187:$C$343,B289)&gt;=2,1,COUNTIF(课表!$C$187:$C$343,B289))+IF(COUNTIF(课表!$D$187:$D$343,B289)&gt;=2,1,COUNTIF(课表!D$187:$D$343,B289))+IF(COUNTIF(课表!$E$121:$E$343,B289)&gt;=2,1,COUNTIF(课表!$E$121:$E$343,B289))+IF(COUNTIF(课表!$F$187:$F$343,B289)&gt;=2,1,COUNTIF(课表!$F$187:$F$343,B289)))*2</f>
        <v>4</v>
      </c>
      <c r="H289" s="32">
        <f>(IF(COUNTIF(课表!$G$188:$G$343,B289)&gt;=2,1,COUNTIF(课表!$G$188:$G$343,B289))+IF(COUNTIF(课表!$H$188:$H$343,B289)&gt;=2,1,COUNTIF(课表!$H$188:$H$343,B289))+IF(COUNTIF(课表!$I$187:$I$343,B289)&gt;=2,1,COUNTIF(课表!$I$187:$I$343,B289))+IF(COUNTIF(课表!$J$187:$J$343,B289)&gt;=2,1,COUNTIF(课表!$J$187:$J$343,B289)))*2</f>
        <v>4</v>
      </c>
      <c r="I289" s="32">
        <f>(IF(COUNTIF(课表!$K$187:$K$343,B289)&gt;=2,1,COUNTIF(课表!$K$187:$K$343,B289))+IF(COUNTIF(课表!$L$187:$L$343,B289)&gt;=2,1,COUNTIF(课表!$L$187:$L$343,B289))+IF(COUNTIF(课表!$M$187:$M$343,B289)&gt;=2,1,COUNTIF(课表!$M$187:$M$343,B289))+IF(COUNTIF(课表!$N$187:$N$343,B289)&gt;=2,1,COUNTIF(课表!$N$187:$N$343,B289)))*2</f>
        <v>4</v>
      </c>
      <c r="J289" s="32">
        <f>(IF(COUNTIF(课表!$O$187:$O$343,B289)&gt;=2,1,COUNTIF(课表!$O$187:$O$343,B289))+IF(COUNTIF(课表!$P$187:$P$343,B289)&gt;=2,1,COUNTIF(课表!$P$187:$P$343,B289))+IF(COUNTIF(课表!$Q$187:$Q$343,B289)&gt;=2,1,COUNTIF(课表!$Q$187:$Q$343,B289))+IF(COUNTIF(课表!$R$187:$R$343,B289)&gt;=2,1,COUNTIF(课表!$R$187:$R$343,B289)))*2</f>
        <v>4</v>
      </c>
      <c r="K289" s="32">
        <f>(IF(COUNTIF(课表!$S$187:$S$343,B289)&gt;=2,1,COUNTIF(课表!$S$187:$S$343,B289))+IF(COUNTIF(课表!$T$187:$T$343,B289)&gt;=2,1,COUNTIF(课表!$T$187:$T$343,B289)))*2+(IF(COUNTIF(课表!$U$187:$U$343,B289)&gt;=2,1,COUNTIF(课表!$U$187:$U$343,B289))+IF(COUNTIF(课表!$V$187:$V$343,B289)&gt;=2,1,COUNTIF(课表!$V$187:$V$343,B289)))*2</f>
        <v>0</v>
      </c>
      <c r="L289" s="32">
        <f>(IF(COUNTIF(课表!$W$187:$W$343,B289)&gt;=2,1,COUNTIF(课表!$W$187:$W$343,B289))+IF(COUNTIF(课表!$X$187:$X$343,B289)&gt;=2,1,COUNTIF(课表!$X$187:$X$343,B289))+IF(COUNTIF(课表!$Y$187:$Y$343,B289)&gt;=2,1,COUNTIF(课表!$Y$187:$Y$343,B289))+IF(COUNTIF(课表!$Z$187:$Z$343,B289)&gt;=2,1,COUNTIF(课表!$Z$187:$Z$343,B289)))*2</f>
        <v>4</v>
      </c>
      <c r="M289" s="32">
        <f>(IF(COUNTIF(课表!$AA$187:$AA$343,B289)&gt;=2,1,COUNTIF(课表!$AA$187:$AA$343,B289))+IF(COUNTIF(课表!$AB$187:$AB$343,B289)&gt;=2,1,COUNTIF(课表!$AB$187:$AB$343,B289))+IF(COUNTIF(课表!$AC$187:$AC$343,B289)&gt;=2,1,COUNTIF(课表!$AC$187:$AC$343,B289))+IF(COUNTIF(课表!$AD$187:$AD$343,B289)&gt;=2,1,COUNTIF(课表!$AD$187:$AD$343,B289)))*2</f>
        <v>0</v>
      </c>
      <c r="N289" s="32">
        <f t="shared" si="12"/>
        <v>20</v>
      </c>
      <c r="O289" s="26"/>
      <c r="P289" s="26"/>
    </row>
    <row r="290" s="25" customFormat="1" ht="20.1" hidden="1" customHeight="1" spans="1:16">
      <c r="A290" s="32" t="str">
        <f>VLOOKUP(B290,教师基础数据!$B$1:$H$502,7,FALSE)</f>
        <v>0000247</v>
      </c>
      <c r="B290" s="33" t="s">
        <v>1307</v>
      </c>
      <c r="C290" s="32" t="str">
        <f>VLOOKUP(B290,教师基础数据!$B$1:$G4834,3,FALSE)</f>
        <v>人文系</v>
      </c>
      <c r="D290" s="32" t="str">
        <f>VLOOKUP(B290,教师基础数据!$B$1:$G986,4,FALSE)</f>
        <v>专职</v>
      </c>
      <c r="E290" s="32" t="str">
        <f>VLOOKUP(B290,教师基础数据!$B$1:$G5019,5,FALSE)</f>
        <v>数学教研室</v>
      </c>
      <c r="F290" s="32">
        <f t="shared" si="11"/>
        <v>5</v>
      </c>
      <c r="G290" s="32">
        <f>(IF(COUNTIF(课表!$C$187:$C$343,B290)&gt;=2,1,COUNTIF(课表!$C$187:$C$343,B290))+IF(COUNTIF(课表!$D$187:$D$343,B290)&gt;=2,1,COUNTIF(课表!D$187:$D$343,B290))+IF(COUNTIF(课表!$E$121:$E$343,B290)&gt;=2,1,COUNTIF(课表!$E$121:$E$343,B290))+IF(COUNTIF(课表!$F$187:$F$343,B290)&gt;=2,1,COUNTIF(课表!$F$187:$F$343,B290)))*2</f>
        <v>4</v>
      </c>
      <c r="H290" s="32">
        <f>(IF(COUNTIF(课表!$G$188:$G$343,B290)&gt;=2,1,COUNTIF(课表!$G$188:$G$343,B290))+IF(COUNTIF(课表!$H$188:$H$343,B290)&gt;=2,1,COUNTIF(课表!$H$188:$H$343,B290))+IF(COUNTIF(课表!$I$187:$I$343,B290)&gt;=2,1,COUNTIF(课表!$I$187:$I$343,B290))+IF(COUNTIF(课表!$J$187:$J$343,B290)&gt;=2,1,COUNTIF(课表!$J$187:$J$343,B290)))*2</f>
        <v>6</v>
      </c>
      <c r="I290" s="32">
        <f>(IF(COUNTIF(课表!$K$187:$K$343,B290)&gt;=2,1,COUNTIF(课表!$K$187:$K$343,B290))+IF(COUNTIF(课表!$L$187:$L$343,B290)&gt;=2,1,COUNTIF(课表!$L$187:$L$343,B290))+IF(COUNTIF(课表!$M$187:$M$343,B290)&gt;=2,1,COUNTIF(课表!$M$187:$M$343,B290))+IF(COUNTIF(课表!$N$187:$N$343,B290)&gt;=2,1,COUNTIF(课表!$N$187:$N$343,B290)))*2</f>
        <v>4</v>
      </c>
      <c r="J290" s="32">
        <f>(IF(COUNTIF(课表!$O$187:$O$343,B290)&gt;=2,1,COUNTIF(课表!$O$187:$O$343,B290))+IF(COUNTIF(课表!$P$187:$P$343,B290)&gt;=2,1,COUNTIF(课表!$P$187:$P$343,B290))+IF(COUNTIF(课表!$Q$187:$Q$343,B290)&gt;=2,1,COUNTIF(课表!$Q$187:$Q$343,B290))+IF(COUNTIF(课表!$R$187:$R$343,B290)&gt;=2,1,COUNTIF(课表!$R$187:$R$343,B290)))*2</f>
        <v>2</v>
      </c>
      <c r="K290" s="32">
        <f>(IF(COUNTIF(课表!$S$187:$S$343,B290)&gt;=2,1,COUNTIF(课表!$S$187:$S$343,B290))+IF(COUNTIF(课表!$T$187:$T$343,B290)&gt;=2,1,COUNTIF(课表!$T$187:$T$343,B290)))*2+(IF(COUNTIF(课表!$U$187:$U$343,B290)&gt;=2,1,COUNTIF(课表!$U$187:$U$343,B290))+IF(COUNTIF(课表!$V$187:$V$343,B290)&gt;=2,1,COUNTIF(课表!$V$187:$V$343,B290)))*2</f>
        <v>2</v>
      </c>
      <c r="L290" s="32">
        <f>(IF(COUNTIF(课表!$W$187:$W$343,B290)&gt;=2,1,COUNTIF(课表!$W$187:$W$343,B290))+IF(COUNTIF(课表!$X$187:$X$343,B290)&gt;=2,1,COUNTIF(课表!$X$187:$X$343,B290))+IF(COUNTIF(课表!$Y$187:$Y$343,B290)&gt;=2,1,COUNTIF(课表!$Y$187:$Y$343,B290))+IF(COUNTIF(课表!$Z$187:$Z$343,B290)&gt;=2,1,COUNTIF(课表!$Z$187:$Z$343,B290)))*2</f>
        <v>0</v>
      </c>
      <c r="M290" s="32">
        <f>(IF(COUNTIF(课表!$AA$187:$AA$343,B290)&gt;=2,1,COUNTIF(课表!$AA$187:$AA$343,B290))+IF(COUNTIF(课表!$AB$187:$AB$343,B290)&gt;=2,1,COUNTIF(课表!$AB$187:$AB$343,B290))+IF(COUNTIF(课表!$AC$187:$AC$343,B290)&gt;=2,1,COUNTIF(课表!$AC$187:$AC$343,B290))+IF(COUNTIF(课表!$AD$187:$AD$343,B290)&gt;=2,1,COUNTIF(课表!$AD$187:$AD$343,B290)))*2</f>
        <v>0</v>
      </c>
      <c r="N290" s="32">
        <f t="shared" si="12"/>
        <v>18</v>
      </c>
      <c r="O290" s="26"/>
      <c r="P290" s="26"/>
    </row>
    <row r="291" s="25" customFormat="1" ht="20.1" hidden="1" customHeight="1" spans="1:16">
      <c r="A291" s="32" t="str">
        <f>VLOOKUP(B291,教师基础数据!$B$1:$H$502,7,FALSE)</f>
        <v>0000315</v>
      </c>
      <c r="B291" s="33" t="s">
        <v>1237</v>
      </c>
      <c r="C291" s="32" t="str">
        <f>VLOOKUP(B291,教师基础数据!$B$1:$G4835,3,FALSE)</f>
        <v>人文系</v>
      </c>
      <c r="D291" s="32" t="str">
        <f>VLOOKUP(B291,教师基础数据!$B$1:$G987,4,FALSE)</f>
        <v>专职</v>
      </c>
      <c r="E291" s="32" t="str">
        <f>VLOOKUP(B291,教师基础数据!$B$1:$G5020,5,FALSE)</f>
        <v>人文教研室</v>
      </c>
      <c r="F291" s="32">
        <f t="shared" si="11"/>
        <v>5</v>
      </c>
      <c r="G291" s="32">
        <f>(IF(COUNTIF(课表!$C$187:$C$343,B291)&gt;=2,1,COUNTIF(课表!$C$187:$C$343,B291))+IF(COUNTIF(课表!$D$187:$D$343,B291)&gt;=2,1,COUNTIF(课表!D$187:$D$343,B291))+IF(COUNTIF(课表!$E$121:$E$343,B291)&gt;=2,1,COUNTIF(课表!$E$121:$E$343,B291))+IF(COUNTIF(课表!$F$187:$F$343,B291)&gt;=2,1,COUNTIF(课表!$F$187:$F$343,B291)))*2</f>
        <v>4</v>
      </c>
      <c r="H291" s="32">
        <f>(IF(COUNTIF(课表!$G$188:$G$343,B291)&gt;=2,1,COUNTIF(课表!$G$188:$G$343,B291))+IF(COUNTIF(课表!$H$188:$H$343,B291)&gt;=2,1,COUNTIF(课表!$H$188:$H$343,B291))+IF(COUNTIF(课表!$I$187:$I$343,B291)&gt;=2,1,COUNTIF(课表!$I$187:$I$343,B291))+IF(COUNTIF(课表!$J$187:$J$343,B291)&gt;=2,1,COUNTIF(课表!$J$187:$J$343,B291)))*2</f>
        <v>4</v>
      </c>
      <c r="I291" s="32">
        <f>(IF(COUNTIF(课表!$K$187:$K$343,B291)&gt;=2,1,COUNTIF(课表!$K$187:$K$343,B291))+IF(COUNTIF(课表!$L$187:$L$343,B291)&gt;=2,1,COUNTIF(课表!$L$187:$L$343,B291))+IF(COUNTIF(课表!$M$187:$M$343,B291)&gt;=2,1,COUNTIF(课表!$M$187:$M$343,B291))+IF(COUNTIF(课表!$N$187:$N$343,B291)&gt;=2,1,COUNTIF(课表!$N$187:$N$343,B291)))*2</f>
        <v>4</v>
      </c>
      <c r="J291" s="32">
        <f>(IF(COUNTIF(课表!$O$187:$O$343,B291)&gt;=2,1,COUNTIF(课表!$O$187:$O$343,B291))+IF(COUNTIF(课表!$P$187:$P$343,B291)&gt;=2,1,COUNTIF(课表!$P$187:$P$343,B291))+IF(COUNTIF(课表!$Q$187:$Q$343,B291)&gt;=2,1,COUNTIF(课表!$Q$187:$Q$343,B291))+IF(COUNTIF(课表!$R$187:$R$343,B291)&gt;=2,1,COUNTIF(课表!$R$187:$R$343,B291)))*2</f>
        <v>4</v>
      </c>
      <c r="K291" s="32">
        <f>(IF(COUNTIF(课表!$S$187:$S$343,B291)&gt;=2,1,COUNTIF(课表!$S$187:$S$343,B291))+IF(COUNTIF(课表!$T$187:$T$343,B291)&gt;=2,1,COUNTIF(课表!$T$187:$T$343,B291)))*2+(IF(COUNTIF(课表!$U$187:$U$343,B291)&gt;=2,1,COUNTIF(课表!$U$187:$U$343,B291))+IF(COUNTIF(课表!$V$187:$V$343,B291)&gt;=2,1,COUNTIF(课表!$V$187:$V$343,B291)))*2</f>
        <v>4</v>
      </c>
      <c r="L291" s="32">
        <f>(IF(COUNTIF(课表!$W$187:$W$343,B291)&gt;=2,1,COUNTIF(课表!$W$187:$W$343,B291))+IF(COUNTIF(课表!$X$187:$X$343,B291)&gt;=2,1,COUNTIF(课表!$X$187:$X$343,B291))+IF(COUNTIF(课表!$Y$187:$Y$343,B291)&gt;=2,1,COUNTIF(课表!$Y$187:$Y$343,B291))+IF(COUNTIF(课表!$Z$187:$Z$343,B291)&gt;=2,1,COUNTIF(课表!$Z$187:$Z$343,B291)))*2</f>
        <v>0</v>
      </c>
      <c r="M291" s="32">
        <f>(IF(COUNTIF(课表!$AA$187:$AA$343,B291)&gt;=2,1,COUNTIF(课表!$AA$187:$AA$343,B291))+IF(COUNTIF(课表!$AB$187:$AB$343,B291)&gt;=2,1,COUNTIF(课表!$AB$187:$AB$343,B291))+IF(COUNTIF(课表!$AC$187:$AC$343,B291)&gt;=2,1,COUNTIF(课表!$AC$187:$AC$343,B291))+IF(COUNTIF(课表!$AD$187:$AD$343,B291)&gt;=2,1,COUNTIF(课表!$AD$187:$AD$343,B291)))*2</f>
        <v>0</v>
      </c>
      <c r="N291" s="32">
        <f t="shared" si="12"/>
        <v>20</v>
      </c>
      <c r="O291" s="26"/>
      <c r="P291" s="26"/>
    </row>
    <row r="292" s="25" customFormat="1" ht="20.1" hidden="1" customHeight="1" spans="1:16">
      <c r="A292" s="32" t="str">
        <f>VLOOKUP(B292,教师基础数据!$B$1:$H$502,7,FALSE)</f>
        <v>2017032</v>
      </c>
      <c r="B292" s="33" t="s">
        <v>1360</v>
      </c>
      <c r="C292" s="32" t="str">
        <f>VLOOKUP(B292,教师基础数据!$B$1:$G4836,3,FALSE)</f>
        <v>人文系</v>
      </c>
      <c r="D292" s="32" t="str">
        <f>VLOOKUP(B292,教师基础数据!$B$1:$G988,4,FALSE)</f>
        <v>专职</v>
      </c>
      <c r="E292" s="32" t="str">
        <f>VLOOKUP(B292,教师基础数据!$B$1:$G5021,5,FALSE)</f>
        <v>人文教研室</v>
      </c>
      <c r="F292" s="32">
        <f t="shared" si="11"/>
        <v>4</v>
      </c>
      <c r="G292" s="32">
        <f>(IF(COUNTIF(课表!$C$187:$C$343,B292)&gt;=2,1,COUNTIF(课表!$C$187:$C$343,B292))+IF(COUNTIF(课表!$D$187:$D$343,B292)&gt;=2,1,COUNTIF(课表!D$187:$D$343,B292))+IF(COUNTIF(课表!$E$121:$E$343,B292)&gt;=2,1,COUNTIF(课表!$E$121:$E$343,B292))+IF(COUNTIF(课表!$F$187:$F$343,B292)&gt;=2,1,COUNTIF(课表!$F$187:$F$343,B292)))*2</f>
        <v>4</v>
      </c>
      <c r="H292" s="32">
        <f>(IF(COUNTIF(课表!$G$188:$G$343,B292)&gt;=2,1,COUNTIF(课表!$G$188:$G$343,B292))+IF(COUNTIF(课表!$H$188:$H$343,B292)&gt;=2,1,COUNTIF(课表!$H$188:$H$343,B292))+IF(COUNTIF(课表!$I$187:$I$343,B292)&gt;=2,1,COUNTIF(课表!$I$187:$I$343,B292))+IF(COUNTIF(课表!$J$187:$J$343,B292)&gt;=2,1,COUNTIF(课表!$J$187:$J$343,B292)))*2</f>
        <v>4</v>
      </c>
      <c r="I292" s="32">
        <f>(IF(COUNTIF(课表!$K$187:$K$343,B292)&gt;=2,1,COUNTIF(课表!$K$187:$K$343,B292))+IF(COUNTIF(课表!$L$187:$L$343,B292)&gt;=2,1,COUNTIF(课表!$L$187:$L$343,B292))+IF(COUNTIF(课表!$M$187:$M$343,B292)&gt;=2,1,COUNTIF(课表!$M$187:$M$343,B292))+IF(COUNTIF(课表!$N$187:$N$343,B292)&gt;=2,1,COUNTIF(课表!$N$187:$N$343,B292)))*2</f>
        <v>0</v>
      </c>
      <c r="J292" s="32">
        <f>(IF(COUNTIF(课表!$O$187:$O$343,B292)&gt;=2,1,COUNTIF(课表!$O$187:$O$343,B292))+IF(COUNTIF(课表!$P$187:$P$343,B292)&gt;=2,1,COUNTIF(课表!$P$187:$P$343,B292))+IF(COUNTIF(课表!$Q$187:$Q$343,B292)&gt;=2,1,COUNTIF(课表!$Q$187:$Q$343,B292))+IF(COUNTIF(课表!$R$187:$R$343,B292)&gt;=2,1,COUNTIF(课表!$R$187:$R$343,B292)))*2</f>
        <v>8</v>
      </c>
      <c r="K292" s="32">
        <f>(IF(COUNTIF(课表!$S$187:$S$343,B292)&gt;=2,1,COUNTIF(课表!$S$187:$S$343,B292))+IF(COUNTIF(课表!$T$187:$T$343,B292)&gt;=2,1,COUNTIF(课表!$T$187:$T$343,B292)))*2+(IF(COUNTIF(课表!$U$187:$U$343,B292)&gt;=2,1,COUNTIF(课表!$U$187:$U$343,B292))+IF(COUNTIF(课表!$V$187:$V$343,B292)&gt;=2,1,COUNTIF(课表!$V$187:$V$343,B292)))*2</f>
        <v>4</v>
      </c>
      <c r="L292" s="32">
        <f>(IF(COUNTIF(课表!$W$187:$W$343,B292)&gt;=2,1,COUNTIF(课表!$W$187:$W$343,B292))+IF(COUNTIF(课表!$X$187:$X$343,B292)&gt;=2,1,COUNTIF(课表!$X$187:$X$343,B292))+IF(COUNTIF(课表!$Y$187:$Y$343,B292)&gt;=2,1,COUNTIF(课表!$Y$187:$Y$343,B292))+IF(COUNTIF(课表!$Z$187:$Z$343,B292)&gt;=2,1,COUNTIF(课表!$Z$187:$Z$343,B292)))*2</f>
        <v>0</v>
      </c>
      <c r="M292" s="32">
        <f>(IF(COUNTIF(课表!$AA$187:$AA$343,B292)&gt;=2,1,COUNTIF(课表!$AA$187:$AA$343,B292))+IF(COUNTIF(课表!$AB$187:$AB$343,B292)&gt;=2,1,COUNTIF(课表!$AB$187:$AB$343,B292))+IF(COUNTIF(课表!$AC$187:$AC$343,B292)&gt;=2,1,COUNTIF(课表!$AC$187:$AC$343,B292))+IF(COUNTIF(课表!$AD$187:$AD$343,B292)&gt;=2,1,COUNTIF(课表!$AD$187:$AD$343,B292)))*2</f>
        <v>0</v>
      </c>
      <c r="N292" s="32">
        <f t="shared" si="12"/>
        <v>20</v>
      </c>
      <c r="O292" s="26"/>
      <c r="P292" s="26"/>
    </row>
    <row r="293" s="25" customFormat="1" ht="20.1" hidden="1" customHeight="1" spans="1:16">
      <c r="A293" s="32" t="str">
        <f>VLOOKUP(B293,教师基础数据!$B$1:$H$502,7,FALSE)</f>
        <v>0000042</v>
      </c>
      <c r="B293" s="33" t="s">
        <v>1271</v>
      </c>
      <c r="C293" s="32" t="str">
        <f>VLOOKUP(B293,教师基础数据!$B$1:$G4837,3,FALSE)</f>
        <v>人文系</v>
      </c>
      <c r="D293" s="32" t="str">
        <f>VLOOKUP(B293,教师基础数据!$B$1:$G989,4,FALSE)</f>
        <v>专职</v>
      </c>
      <c r="E293" s="32" t="str">
        <f>VLOOKUP(B293,教师基础数据!$B$1:$G5022,5,FALSE)</f>
        <v>人文教研室</v>
      </c>
      <c r="F293" s="32">
        <f t="shared" si="11"/>
        <v>5</v>
      </c>
      <c r="G293" s="32">
        <f>(IF(COUNTIF(课表!$C$187:$C$343,B293)&gt;=2,1,COUNTIF(课表!$C$187:$C$343,B293))+IF(COUNTIF(课表!$D$187:$D$343,B293)&gt;=2,1,COUNTIF(课表!D$187:$D$343,B293))+IF(COUNTIF(课表!$E$121:$E$343,B293)&gt;=2,1,COUNTIF(课表!$E$121:$E$343,B293))+IF(COUNTIF(课表!$F$187:$F$343,B293)&gt;=2,1,COUNTIF(课表!$F$187:$F$343,B293)))*2</f>
        <v>4</v>
      </c>
      <c r="H293" s="32">
        <f>(IF(COUNTIF(课表!$G$188:$G$343,B293)&gt;=2,1,COUNTIF(课表!$G$188:$G$343,B293))+IF(COUNTIF(课表!$H$188:$H$343,B293)&gt;=2,1,COUNTIF(课表!$H$188:$H$343,B293))+IF(COUNTIF(课表!$I$187:$I$343,B293)&gt;=2,1,COUNTIF(课表!$I$187:$I$343,B293))+IF(COUNTIF(课表!$J$187:$J$343,B293)&gt;=2,1,COUNTIF(课表!$J$187:$J$343,B293)))*2</f>
        <v>4</v>
      </c>
      <c r="I293" s="32">
        <f>(IF(COUNTIF(课表!$K$187:$K$343,B293)&gt;=2,1,COUNTIF(课表!$K$187:$K$343,B293))+IF(COUNTIF(课表!$L$187:$L$343,B293)&gt;=2,1,COUNTIF(课表!$L$187:$L$343,B293))+IF(COUNTIF(课表!$M$187:$M$343,B293)&gt;=2,1,COUNTIF(课表!$M$187:$M$343,B293))+IF(COUNTIF(课表!$N$187:$N$343,B293)&gt;=2,1,COUNTIF(课表!$N$187:$N$343,B293)))*2</f>
        <v>4</v>
      </c>
      <c r="J293" s="32">
        <f>(IF(COUNTIF(课表!$O$187:$O$343,B293)&gt;=2,1,COUNTIF(课表!$O$187:$O$343,B293))+IF(COUNTIF(课表!$P$187:$P$343,B293)&gt;=2,1,COUNTIF(课表!$P$187:$P$343,B293))+IF(COUNTIF(课表!$Q$187:$Q$343,B293)&gt;=2,1,COUNTIF(课表!$Q$187:$Q$343,B293))+IF(COUNTIF(课表!$R$187:$R$343,B293)&gt;=2,1,COUNTIF(课表!$R$187:$R$343,B293)))*2</f>
        <v>6</v>
      </c>
      <c r="K293" s="32">
        <f>(IF(COUNTIF(课表!$S$187:$S$343,B293)&gt;=2,1,COUNTIF(课表!$S$187:$S$343,B293))+IF(COUNTIF(课表!$T$187:$T$343,B293)&gt;=2,1,COUNTIF(课表!$T$187:$T$343,B293)))*2+(IF(COUNTIF(课表!$U$187:$U$343,B293)&gt;=2,1,COUNTIF(课表!$U$187:$U$343,B293))+IF(COUNTIF(课表!$V$187:$V$343,B293)&gt;=2,1,COUNTIF(课表!$V$187:$V$343,B293)))*2</f>
        <v>4</v>
      </c>
      <c r="L293" s="32">
        <f>(IF(COUNTIF(课表!$W$187:$W$343,B293)&gt;=2,1,COUNTIF(课表!$W$187:$W$343,B293))+IF(COUNTIF(课表!$X$187:$X$343,B293)&gt;=2,1,COUNTIF(课表!$X$187:$X$343,B293))+IF(COUNTIF(课表!$Y$187:$Y$343,B293)&gt;=2,1,COUNTIF(课表!$Y$187:$Y$343,B293))+IF(COUNTIF(课表!$Z$187:$Z$343,B293)&gt;=2,1,COUNTIF(课表!$Z$187:$Z$343,B293)))*2</f>
        <v>0</v>
      </c>
      <c r="M293" s="32">
        <f>(IF(COUNTIF(课表!$AA$187:$AA$343,B293)&gt;=2,1,COUNTIF(课表!$AA$187:$AA$343,B293))+IF(COUNTIF(课表!$AB$187:$AB$343,B293)&gt;=2,1,COUNTIF(课表!$AB$187:$AB$343,B293))+IF(COUNTIF(课表!$AC$187:$AC$343,B293)&gt;=2,1,COUNTIF(课表!$AC$187:$AC$343,B293))+IF(COUNTIF(课表!$AD$187:$AD$343,B293)&gt;=2,1,COUNTIF(课表!$AD$187:$AD$343,B293)))*2</f>
        <v>0</v>
      </c>
      <c r="N293" s="32">
        <f t="shared" si="12"/>
        <v>22</v>
      </c>
      <c r="O293" s="26"/>
      <c r="P293" s="26"/>
    </row>
    <row r="294" s="25" customFormat="1" ht="20.1" hidden="1" customHeight="1" spans="1:16">
      <c r="A294" s="32" t="str">
        <f>VLOOKUP(B294,教师基础数据!$B$1:$H$502,7,FALSE)</f>
        <v>2018036</v>
      </c>
      <c r="B294" s="33" t="s">
        <v>1257</v>
      </c>
      <c r="C294" s="32" t="str">
        <f>VLOOKUP(B294,教师基础数据!$B$1:$G4838,3,FALSE)</f>
        <v>人文系</v>
      </c>
      <c r="D294" s="32" t="str">
        <f>VLOOKUP(B294,教师基础数据!$B$1:$G990,4,FALSE)</f>
        <v>兼职</v>
      </c>
      <c r="E294" s="32" t="str">
        <f>VLOOKUP(B294,教师基础数据!$B$1:$G5023,5,FALSE)</f>
        <v>人文教研室</v>
      </c>
      <c r="F294" s="32">
        <f t="shared" si="11"/>
        <v>5</v>
      </c>
      <c r="G294" s="32">
        <f>(IF(COUNTIF(课表!$C$187:$C$343,B294)&gt;=2,1,COUNTIF(课表!$C$187:$C$343,B294))+IF(COUNTIF(课表!$D$187:$D$343,B294)&gt;=2,1,COUNTIF(课表!D$187:$D$343,B294))+IF(COUNTIF(课表!$E$121:$E$343,B294)&gt;=2,1,COUNTIF(课表!$E$121:$E$343,B294))+IF(COUNTIF(课表!$F$187:$F$343,B294)&gt;=2,1,COUNTIF(课表!$F$187:$F$343,B294)))*2</f>
        <v>4</v>
      </c>
      <c r="H294" s="32">
        <f>(IF(COUNTIF(课表!$G$188:$G$343,B294)&gt;=2,1,COUNTIF(课表!$G$188:$G$343,B294))+IF(COUNTIF(课表!$H$188:$H$343,B294)&gt;=2,1,COUNTIF(课表!$H$188:$H$343,B294))+IF(COUNTIF(课表!$I$187:$I$343,B294)&gt;=2,1,COUNTIF(课表!$I$187:$I$343,B294))+IF(COUNTIF(课表!$J$187:$J$343,B294)&gt;=2,1,COUNTIF(课表!$J$187:$J$343,B294)))*2</f>
        <v>4</v>
      </c>
      <c r="I294" s="32">
        <f>(IF(COUNTIF(课表!$K$187:$K$343,B294)&gt;=2,1,COUNTIF(课表!$K$187:$K$343,B294))+IF(COUNTIF(课表!$L$187:$L$343,B294)&gt;=2,1,COUNTIF(课表!$L$187:$L$343,B294))+IF(COUNTIF(课表!$M$187:$M$343,B294)&gt;=2,1,COUNTIF(课表!$M$187:$M$343,B294))+IF(COUNTIF(课表!$N$187:$N$343,B294)&gt;=2,1,COUNTIF(课表!$N$187:$N$343,B294)))*2</f>
        <v>4</v>
      </c>
      <c r="J294" s="32">
        <f>(IF(COUNTIF(课表!$O$187:$O$343,B294)&gt;=2,1,COUNTIF(课表!$O$187:$O$343,B294))+IF(COUNTIF(课表!$P$187:$P$343,B294)&gt;=2,1,COUNTIF(课表!$P$187:$P$343,B294))+IF(COUNTIF(课表!$Q$187:$Q$343,B294)&gt;=2,1,COUNTIF(课表!$Q$187:$Q$343,B294))+IF(COUNTIF(课表!$R$187:$R$343,B294)&gt;=2,1,COUNTIF(课表!$R$187:$R$343,B294)))*2</f>
        <v>4</v>
      </c>
      <c r="K294" s="32">
        <f>(IF(COUNTIF(课表!$S$187:$S$343,B294)&gt;=2,1,COUNTIF(课表!$S$187:$S$343,B294))+IF(COUNTIF(课表!$T$187:$T$343,B294)&gt;=2,1,COUNTIF(课表!$T$187:$T$343,B294)))*2+(IF(COUNTIF(课表!$U$187:$U$343,B294)&gt;=2,1,COUNTIF(课表!$U$187:$U$343,B294))+IF(COUNTIF(课表!$V$187:$V$343,B294)&gt;=2,1,COUNTIF(课表!$V$187:$V$343,B294)))*2</f>
        <v>4</v>
      </c>
      <c r="L294" s="32">
        <f>(IF(COUNTIF(课表!$W$187:$W$343,B294)&gt;=2,1,COUNTIF(课表!$W$187:$W$343,B294))+IF(COUNTIF(课表!$X$187:$X$343,B294)&gt;=2,1,COUNTIF(课表!$X$187:$X$343,B294))+IF(COUNTIF(课表!$Y$187:$Y$343,B294)&gt;=2,1,COUNTIF(课表!$Y$187:$Y$343,B294))+IF(COUNTIF(课表!$Z$187:$Z$343,B294)&gt;=2,1,COUNTIF(课表!$Z$187:$Z$343,B294)))*2</f>
        <v>0</v>
      </c>
      <c r="M294" s="32">
        <f>(IF(COUNTIF(课表!$AA$187:$AA$343,B294)&gt;=2,1,COUNTIF(课表!$AA$187:$AA$343,B294))+IF(COUNTIF(课表!$AB$187:$AB$343,B294)&gt;=2,1,COUNTIF(课表!$AB$187:$AB$343,B294))+IF(COUNTIF(课表!$AC$187:$AC$343,B294)&gt;=2,1,COUNTIF(课表!$AC$187:$AC$343,B294))+IF(COUNTIF(课表!$AD$187:$AD$343,B294)&gt;=2,1,COUNTIF(课表!$AD$187:$AD$343,B294)))*2</f>
        <v>0</v>
      </c>
      <c r="N294" s="32">
        <f t="shared" si="12"/>
        <v>20</v>
      </c>
      <c r="O294" s="26"/>
      <c r="P294" s="26"/>
    </row>
    <row r="295" s="25" customFormat="1" ht="20.1" hidden="1" customHeight="1" spans="1:16">
      <c r="A295" s="32" t="str">
        <f>VLOOKUP(B295,教师基础数据!$B$1:$H$502,7,FALSE)</f>
        <v>0000243</v>
      </c>
      <c r="B295" s="33" t="s">
        <v>1260</v>
      </c>
      <c r="C295" s="32" t="str">
        <f>VLOOKUP(B295,教师基础数据!$B$1:$G4839,3,FALSE)</f>
        <v>人文系</v>
      </c>
      <c r="D295" s="32" t="str">
        <f>VLOOKUP(B295,教师基础数据!$B$1:$G991,4,FALSE)</f>
        <v>专职</v>
      </c>
      <c r="E295" s="32" t="str">
        <f>VLOOKUP(B295,教师基础数据!$B$1:$G5024,5,FALSE)</f>
        <v>英语教研室</v>
      </c>
      <c r="F295" s="32">
        <f t="shared" si="11"/>
        <v>5</v>
      </c>
      <c r="G295" s="32">
        <f>(IF(COUNTIF(课表!$C$187:$C$343,B295)&gt;=2,1,COUNTIF(课表!$C$187:$C$343,B295))+IF(COUNTIF(课表!$D$187:$D$343,B295)&gt;=2,1,COUNTIF(课表!D$187:$D$343,B295))+IF(COUNTIF(课表!$E$121:$E$343,B295)&gt;=2,1,COUNTIF(课表!$E$121:$E$343,B295))+IF(COUNTIF(课表!$F$187:$F$343,B295)&gt;=2,1,COUNTIF(课表!$F$187:$F$343,B295)))*2</f>
        <v>4</v>
      </c>
      <c r="H295" s="32">
        <f>(IF(COUNTIF(课表!$G$188:$G$343,B295)&gt;=2,1,COUNTIF(课表!$G$188:$G$343,B295))+IF(COUNTIF(课表!$H$188:$H$343,B295)&gt;=2,1,COUNTIF(课表!$H$188:$H$343,B295))+IF(COUNTIF(课表!$I$187:$I$343,B295)&gt;=2,1,COUNTIF(课表!$I$187:$I$343,B295))+IF(COUNTIF(课表!$J$187:$J$343,B295)&gt;=2,1,COUNTIF(课表!$J$187:$J$343,B295)))*2</f>
        <v>4</v>
      </c>
      <c r="I295" s="32">
        <f>(IF(COUNTIF(课表!$K$187:$K$343,B295)&gt;=2,1,COUNTIF(课表!$K$187:$K$343,B295))+IF(COUNTIF(课表!$L$187:$L$343,B295)&gt;=2,1,COUNTIF(课表!$L$187:$L$343,B295))+IF(COUNTIF(课表!$M$187:$M$343,B295)&gt;=2,1,COUNTIF(课表!$M$187:$M$343,B295))+IF(COUNTIF(课表!$N$187:$N$343,B295)&gt;=2,1,COUNTIF(课表!$N$187:$N$343,B295)))*2</f>
        <v>4</v>
      </c>
      <c r="J295" s="32">
        <f>(IF(COUNTIF(课表!$O$187:$O$343,B295)&gt;=2,1,COUNTIF(课表!$O$187:$O$343,B295))+IF(COUNTIF(课表!$P$187:$P$343,B295)&gt;=2,1,COUNTIF(课表!$P$187:$P$343,B295))+IF(COUNTIF(课表!$Q$187:$Q$343,B295)&gt;=2,1,COUNTIF(课表!$Q$187:$Q$343,B295))+IF(COUNTIF(课表!$R$187:$R$343,B295)&gt;=2,1,COUNTIF(课表!$R$187:$R$343,B295)))*2</f>
        <v>4</v>
      </c>
      <c r="K295" s="32">
        <f>(IF(COUNTIF(课表!$S$187:$S$343,B295)&gt;=2,1,COUNTIF(课表!$S$187:$S$343,B295))+IF(COUNTIF(课表!$T$187:$T$343,B295)&gt;=2,1,COUNTIF(课表!$T$187:$T$343,B295)))*2+(IF(COUNTIF(课表!$U$187:$U$343,B295)&gt;=2,1,COUNTIF(课表!$U$187:$U$343,B295))+IF(COUNTIF(课表!$V$187:$V$343,B295)&gt;=2,1,COUNTIF(课表!$V$187:$V$343,B295)))*2</f>
        <v>4</v>
      </c>
      <c r="L295" s="32">
        <f>(IF(COUNTIF(课表!$W$187:$W$343,B295)&gt;=2,1,COUNTIF(课表!$W$187:$W$343,B295))+IF(COUNTIF(课表!$X$187:$X$343,B295)&gt;=2,1,COUNTIF(课表!$X$187:$X$343,B295))+IF(COUNTIF(课表!$Y$187:$Y$343,B295)&gt;=2,1,COUNTIF(课表!$Y$187:$Y$343,B295))+IF(COUNTIF(课表!$Z$187:$Z$343,B295)&gt;=2,1,COUNTIF(课表!$Z$187:$Z$343,B295)))*2</f>
        <v>0</v>
      </c>
      <c r="M295" s="32">
        <f>(IF(COUNTIF(课表!$AA$187:$AA$343,B295)&gt;=2,1,COUNTIF(课表!$AA$187:$AA$343,B295))+IF(COUNTIF(课表!$AB$187:$AB$343,B295)&gt;=2,1,COUNTIF(课表!$AB$187:$AB$343,B295))+IF(COUNTIF(课表!$AC$187:$AC$343,B295)&gt;=2,1,COUNTIF(课表!$AC$187:$AC$343,B295))+IF(COUNTIF(课表!$AD$187:$AD$343,B295)&gt;=2,1,COUNTIF(课表!$AD$187:$AD$343,B295)))*2</f>
        <v>0</v>
      </c>
      <c r="N295" s="32">
        <f t="shared" si="12"/>
        <v>20</v>
      </c>
      <c r="O295" s="26"/>
      <c r="P295" s="26"/>
    </row>
    <row r="296" s="25" customFormat="1" ht="20.1" hidden="1" customHeight="1" spans="1:16">
      <c r="A296" s="32" t="str">
        <f>VLOOKUP(B296,教师基础数据!$B$1:$H$502,7,FALSE)</f>
        <v>2021107</v>
      </c>
      <c r="B296" s="33" t="s">
        <v>1605</v>
      </c>
      <c r="C296" s="32" t="str">
        <f>VLOOKUP(B296,教师基础数据!$B$1:$G4840,3,FALSE)</f>
        <v>信艺系</v>
      </c>
      <c r="D296" s="32" t="str">
        <f>VLOOKUP(B296,教师基础数据!$B$1:$G992,4,FALSE)</f>
        <v>外聘</v>
      </c>
      <c r="E296" s="32" t="str">
        <f>VLOOKUP(B296,教师基础数据!$B$1:$G5025,5,FALSE)</f>
        <v>计应教研室</v>
      </c>
      <c r="F296" s="32">
        <f t="shared" si="11"/>
        <v>5</v>
      </c>
      <c r="G296" s="32">
        <f>(IF(COUNTIF(课表!$C$187:$C$343,B296)&gt;=2,1,COUNTIF(课表!$C$187:$C$343,B296))+IF(COUNTIF(课表!$D$187:$D$343,B296)&gt;=2,1,COUNTIF(课表!D$187:$D$343,B296))+IF(COUNTIF(课表!$E$121:$E$343,B296)&gt;=2,1,COUNTIF(课表!$E$121:$E$343,B296))+IF(COUNTIF(课表!$F$187:$F$343,B296)&gt;=2,1,COUNTIF(课表!$F$187:$F$343,B296)))*2</f>
        <v>0</v>
      </c>
      <c r="H296" s="32">
        <f>(IF(COUNTIF(课表!$G$188:$G$343,B296)&gt;=2,1,COUNTIF(课表!$G$188:$G$343,B296))+IF(COUNTIF(课表!$H$188:$H$343,B296)&gt;=2,1,COUNTIF(课表!$H$188:$H$343,B296))+IF(COUNTIF(课表!$I$187:$I$343,B296)&gt;=2,1,COUNTIF(课表!$I$187:$I$343,B296))+IF(COUNTIF(课表!$J$187:$J$343,B296)&gt;=2,1,COUNTIF(课表!$J$187:$J$343,B296)))*2</f>
        <v>4</v>
      </c>
      <c r="I296" s="32">
        <f>(IF(COUNTIF(课表!$K$187:$K$343,B296)&gt;=2,1,COUNTIF(课表!$K$187:$K$343,B296))+IF(COUNTIF(课表!$L$187:$L$343,B296)&gt;=2,1,COUNTIF(课表!$L$187:$L$343,B296))+IF(COUNTIF(课表!$M$187:$M$343,B296)&gt;=2,1,COUNTIF(课表!$M$187:$M$343,B296))+IF(COUNTIF(课表!$N$187:$N$343,B296)&gt;=2,1,COUNTIF(课表!$N$187:$N$343,B296)))*2</f>
        <v>4</v>
      </c>
      <c r="J296" s="32">
        <f>(IF(COUNTIF(课表!$O$187:$O$343,B296)&gt;=2,1,COUNTIF(课表!$O$187:$O$343,B296))+IF(COUNTIF(课表!$P$187:$P$343,B296)&gt;=2,1,COUNTIF(课表!$P$187:$P$343,B296))+IF(COUNTIF(课表!$Q$187:$Q$343,B296)&gt;=2,1,COUNTIF(课表!$Q$187:$Q$343,B296))+IF(COUNTIF(课表!$R$187:$R$343,B296)&gt;=2,1,COUNTIF(课表!$R$187:$R$343,B296)))*2</f>
        <v>6</v>
      </c>
      <c r="K296" s="32">
        <f>(IF(COUNTIF(课表!$S$187:$S$343,B296)&gt;=2,1,COUNTIF(课表!$S$187:$S$343,B296))+IF(COUNTIF(课表!$T$187:$T$343,B296)&gt;=2,1,COUNTIF(课表!$T$187:$T$343,B296)))*2+(IF(COUNTIF(课表!$U$187:$U$343,B296)&gt;=2,1,COUNTIF(课表!$U$187:$U$343,B296))+IF(COUNTIF(课表!$V$187:$V$343,B296)&gt;=2,1,COUNTIF(课表!$V$187:$V$343,B296)))*2</f>
        <v>4</v>
      </c>
      <c r="L296" s="32">
        <f>(IF(COUNTIF(课表!$W$187:$W$343,B296)&gt;=2,1,COUNTIF(课表!$W$187:$W$343,B296))+IF(COUNTIF(课表!$X$187:$X$343,B296)&gt;=2,1,COUNTIF(课表!$X$187:$X$343,B296))+IF(COUNTIF(课表!$Y$187:$Y$343,B296)&gt;=2,1,COUNTIF(课表!$Y$187:$Y$343,B296))+IF(COUNTIF(课表!$Z$187:$Z$343,B296)&gt;=2,1,COUNTIF(课表!$Z$187:$Z$343,B296)))*2</f>
        <v>0</v>
      </c>
      <c r="M296" s="32">
        <f>(IF(COUNTIF(课表!$AA$187:$AA$343,B296)&gt;=2,1,COUNTIF(课表!$AA$187:$AA$343,B296))+IF(COUNTIF(课表!$AB$187:$AB$343,B296)&gt;=2,1,COUNTIF(课表!$AB$187:$AB$343,B296))+IF(COUNTIF(课表!$AC$187:$AC$343,B296)&gt;=2,1,COUNTIF(课表!$AC$187:$AC$343,B296))+IF(COUNTIF(课表!$AD$187:$AD$343,B296)&gt;=2,1,COUNTIF(课表!$AD$187:$AD$343,B296)))*2</f>
        <v>4</v>
      </c>
      <c r="N296" s="32">
        <f t="shared" si="12"/>
        <v>22</v>
      </c>
      <c r="O296" s="26"/>
      <c r="P296" s="26"/>
    </row>
    <row r="297" s="25" customFormat="1" ht="20.1" hidden="1" customHeight="1" spans="1:16">
      <c r="A297" s="32" t="str">
        <f>VLOOKUP(B297,教师基础数据!$B$1:$H$502,7,FALSE)</f>
        <v>2020012</v>
      </c>
      <c r="B297" s="33" t="s">
        <v>1635</v>
      </c>
      <c r="C297" s="32" t="str">
        <f>VLOOKUP(B297,教师基础数据!$B$1:$G4841,3,FALSE)</f>
        <v>信艺系</v>
      </c>
      <c r="D297" s="32" t="str">
        <f>VLOOKUP(B297,教师基础数据!$B$1:$G993,4,FALSE)</f>
        <v>外聘</v>
      </c>
      <c r="E297" s="32" t="str">
        <f>VLOOKUP(B297,教师基础数据!$B$1:$G5026,5,FALSE)</f>
        <v>计应教研室</v>
      </c>
      <c r="F297" s="32">
        <f t="shared" si="11"/>
        <v>4</v>
      </c>
      <c r="G297" s="32">
        <f>(IF(COUNTIF(课表!$C$187:$C$343,B297)&gt;=2,1,COUNTIF(课表!$C$187:$C$343,B297))+IF(COUNTIF(课表!$D$187:$D$343,B297)&gt;=2,1,COUNTIF(课表!D$187:$D$343,B297))+IF(COUNTIF(课表!$E$121:$E$343,B297)&gt;=2,1,COUNTIF(课表!$E$121:$E$343,B297))+IF(COUNTIF(课表!$F$187:$F$343,B297)&gt;=2,1,COUNTIF(课表!$F$187:$F$343,B297)))*2</f>
        <v>0</v>
      </c>
      <c r="H297" s="32">
        <f>(IF(COUNTIF(课表!$G$188:$G$343,B297)&gt;=2,1,COUNTIF(课表!$G$188:$G$343,B297))+IF(COUNTIF(课表!$H$188:$H$343,B297)&gt;=2,1,COUNTIF(课表!$H$188:$H$343,B297))+IF(COUNTIF(课表!$I$187:$I$343,B297)&gt;=2,1,COUNTIF(课表!$I$187:$I$343,B297))+IF(COUNTIF(课表!$J$187:$J$343,B297)&gt;=2,1,COUNTIF(课表!$J$187:$J$343,B297)))*2</f>
        <v>0</v>
      </c>
      <c r="I297" s="32">
        <f>(IF(COUNTIF(课表!$K$187:$K$343,B297)&gt;=2,1,COUNTIF(课表!$K$187:$K$343,B297))+IF(COUNTIF(课表!$L$187:$L$343,B297)&gt;=2,1,COUNTIF(课表!$L$187:$L$343,B297))+IF(COUNTIF(课表!$M$187:$M$343,B297)&gt;=2,1,COUNTIF(课表!$M$187:$M$343,B297))+IF(COUNTIF(课表!$N$187:$N$343,B297)&gt;=2,1,COUNTIF(课表!$N$187:$N$343,B297)))*2</f>
        <v>0</v>
      </c>
      <c r="J297" s="32">
        <f>(IF(COUNTIF(课表!$O$187:$O$343,B297)&gt;=2,1,COUNTIF(课表!$O$187:$O$343,B297))+IF(COUNTIF(课表!$P$187:$P$343,B297)&gt;=2,1,COUNTIF(课表!$P$187:$P$343,B297))+IF(COUNTIF(课表!$Q$187:$Q$343,B297)&gt;=2,1,COUNTIF(课表!$Q$187:$Q$343,B297))+IF(COUNTIF(课表!$R$187:$R$343,B297)&gt;=2,1,COUNTIF(课表!$R$187:$R$343,B297)))*2</f>
        <v>8</v>
      </c>
      <c r="K297" s="32">
        <f>(IF(COUNTIF(课表!$S$187:$S$343,B297)&gt;=2,1,COUNTIF(课表!$S$187:$S$343,B297))+IF(COUNTIF(课表!$T$187:$T$343,B297)&gt;=2,1,COUNTIF(课表!$T$187:$T$343,B297)))*2+(IF(COUNTIF(课表!$U$187:$U$343,B297)&gt;=2,1,COUNTIF(课表!$U$187:$U$343,B297))+IF(COUNTIF(课表!$V$187:$V$343,B297)&gt;=2,1,COUNTIF(课表!$V$187:$V$343,B297)))*2</f>
        <v>4</v>
      </c>
      <c r="L297" s="32">
        <f>(IF(COUNTIF(课表!$W$187:$W$343,B297)&gt;=2,1,COUNTIF(课表!$W$187:$W$343,B297))+IF(COUNTIF(课表!$X$187:$X$343,B297)&gt;=2,1,COUNTIF(课表!$X$187:$X$343,B297))+IF(COUNTIF(课表!$Y$187:$Y$343,B297)&gt;=2,1,COUNTIF(课表!$Y$187:$Y$343,B297))+IF(COUNTIF(课表!$Z$187:$Z$343,B297)&gt;=2,1,COUNTIF(课表!$Z$187:$Z$343,B297)))*2</f>
        <v>6</v>
      </c>
      <c r="M297" s="32">
        <f>(IF(COUNTIF(课表!$AA$187:$AA$343,B297)&gt;=2,1,COUNTIF(课表!$AA$187:$AA$343,B297))+IF(COUNTIF(课表!$AB$187:$AB$343,B297)&gt;=2,1,COUNTIF(课表!$AB$187:$AB$343,B297))+IF(COUNTIF(课表!$AC$187:$AC$343,B297)&gt;=2,1,COUNTIF(课表!$AC$187:$AC$343,B297))+IF(COUNTIF(课表!$AD$187:$AD$343,B297)&gt;=2,1,COUNTIF(课表!$AD$187:$AD$343,B297)))*2</f>
        <v>4</v>
      </c>
      <c r="N297" s="32">
        <f t="shared" si="12"/>
        <v>22</v>
      </c>
      <c r="O297" s="26"/>
      <c r="P297" s="26"/>
    </row>
    <row r="298" s="25" customFormat="1" ht="20.1" hidden="1" customHeight="1" spans="1:16">
      <c r="A298" s="32" t="str">
        <f>VLOOKUP(B298,教师基础数据!$B$1:$H$502,7,FALSE)</f>
        <v>0000065</v>
      </c>
      <c r="B298" s="33" t="s">
        <v>1593</v>
      </c>
      <c r="C298" s="32" t="str">
        <f>VLOOKUP(B298,教师基础数据!$B$1:$G4842,3,FALSE)</f>
        <v>信艺系</v>
      </c>
      <c r="D298" s="32" t="str">
        <f>VLOOKUP(B298,教师基础数据!$B$1:$G994,4,FALSE)</f>
        <v>专职</v>
      </c>
      <c r="E298" s="32" t="str">
        <f>VLOOKUP(B298,教师基础数据!$B$1:$G5027,5,FALSE)</f>
        <v>数媒教研室</v>
      </c>
      <c r="F298" s="32">
        <f t="shared" si="11"/>
        <v>4</v>
      </c>
      <c r="G298" s="32">
        <f>(IF(COUNTIF(课表!$C$187:$C$343,B298)&gt;=2,1,COUNTIF(课表!$C$187:$C$343,B298))+IF(COUNTIF(课表!$D$187:$D$343,B298)&gt;=2,1,COUNTIF(课表!D$187:$D$343,B298))+IF(COUNTIF(课表!$E$121:$E$343,B298)&gt;=2,1,COUNTIF(课表!$E$121:$E$343,B298))+IF(COUNTIF(课表!$F$187:$F$343,B298)&gt;=2,1,COUNTIF(课表!$F$187:$F$343,B298)))*2</f>
        <v>4</v>
      </c>
      <c r="H298" s="32">
        <f>(IF(COUNTIF(课表!$G$188:$G$343,B298)&gt;=2,1,COUNTIF(课表!$G$188:$G$343,B298))+IF(COUNTIF(课表!$H$188:$H$343,B298)&gt;=2,1,COUNTIF(课表!$H$188:$H$343,B298))+IF(COUNTIF(课表!$I$187:$I$343,B298)&gt;=2,1,COUNTIF(课表!$I$187:$I$343,B298))+IF(COUNTIF(课表!$J$187:$J$343,B298)&gt;=2,1,COUNTIF(课表!$J$187:$J$343,B298)))*2</f>
        <v>0</v>
      </c>
      <c r="I298" s="32">
        <f>(IF(COUNTIF(课表!$K$187:$K$343,B298)&gt;=2,1,COUNTIF(课表!$K$187:$K$343,B298))+IF(COUNTIF(课表!$L$187:$L$343,B298)&gt;=2,1,COUNTIF(课表!$L$187:$L$343,B298))+IF(COUNTIF(课表!$M$187:$M$343,B298)&gt;=2,1,COUNTIF(课表!$M$187:$M$343,B298))+IF(COUNTIF(课表!$N$187:$N$343,B298)&gt;=2,1,COUNTIF(课表!$N$187:$N$343,B298)))*2</f>
        <v>8</v>
      </c>
      <c r="J298" s="32">
        <f>(IF(COUNTIF(课表!$O$187:$O$343,B298)&gt;=2,1,COUNTIF(课表!$O$187:$O$343,B298))+IF(COUNTIF(课表!$P$187:$P$343,B298)&gt;=2,1,COUNTIF(课表!$P$187:$P$343,B298))+IF(COUNTIF(课表!$Q$187:$Q$343,B298)&gt;=2,1,COUNTIF(课表!$Q$187:$Q$343,B298))+IF(COUNTIF(课表!$R$187:$R$343,B298)&gt;=2,1,COUNTIF(课表!$R$187:$R$343,B298)))*2</f>
        <v>6</v>
      </c>
      <c r="K298" s="32">
        <f>(IF(COUNTIF(课表!$S$187:$S$343,B298)&gt;=2,1,COUNTIF(课表!$S$187:$S$343,B298))+IF(COUNTIF(课表!$T$187:$T$343,B298)&gt;=2,1,COUNTIF(课表!$T$187:$T$343,B298)))*2+(IF(COUNTIF(课表!$U$187:$U$343,B298)&gt;=2,1,COUNTIF(课表!$U$187:$U$343,B298))+IF(COUNTIF(课表!$V$187:$V$343,B298)&gt;=2,1,COUNTIF(课表!$V$187:$V$343,B298)))*2</f>
        <v>4</v>
      </c>
      <c r="L298" s="32">
        <f>(IF(COUNTIF(课表!$W$187:$W$343,B298)&gt;=2,1,COUNTIF(课表!$W$187:$W$343,B298))+IF(COUNTIF(课表!$X$187:$X$343,B298)&gt;=2,1,COUNTIF(课表!$X$187:$X$343,B298))+IF(COUNTIF(课表!$Y$187:$Y$343,B298)&gt;=2,1,COUNTIF(课表!$Y$187:$Y$343,B298))+IF(COUNTIF(课表!$Z$187:$Z$343,B298)&gt;=2,1,COUNTIF(课表!$Z$187:$Z$343,B298)))*2</f>
        <v>0</v>
      </c>
      <c r="M298" s="32">
        <f>(IF(COUNTIF(课表!$AA$187:$AA$343,B298)&gt;=2,1,COUNTIF(课表!$AA$187:$AA$343,B298))+IF(COUNTIF(课表!$AB$187:$AB$343,B298)&gt;=2,1,COUNTIF(课表!$AB$187:$AB$343,B298))+IF(COUNTIF(课表!$AC$187:$AC$343,B298)&gt;=2,1,COUNTIF(课表!$AC$187:$AC$343,B298))+IF(COUNTIF(课表!$AD$187:$AD$343,B298)&gt;=2,1,COUNTIF(课表!$AD$187:$AD$343,B298)))*2</f>
        <v>0</v>
      </c>
      <c r="N298" s="32">
        <f t="shared" si="12"/>
        <v>22</v>
      </c>
      <c r="O298" s="26"/>
      <c r="P298" s="26"/>
    </row>
    <row r="299" s="25" customFormat="1" ht="20.1" hidden="1" customHeight="1" spans="1:16">
      <c r="A299" s="32" t="str">
        <f>VLOOKUP(B299,教师基础数据!$B$1:$H$502,7,FALSE)</f>
        <v>2021022</v>
      </c>
      <c r="B299" s="33" t="s">
        <v>1280</v>
      </c>
      <c r="C299" s="32" t="str">
        <f>VLOOKUP(B299,教师基础数据!$B$1:$G4843,3,FALSE)</f>
        <v>动科系</v>
      </c>
      <c r="D299" s="32" t="str">
        <f>VLOOKUP(B299,教师基础数据!$B$1:$G995,4,FALSE)</f>
        <v>外聘</v>
      </c>
      <c r="E299" s="32" t="str">
        <f>VLOOKUP(B299,教师基础数据!$B$1:$G5028,5,FALSE)</f>
        <v>兽医教研室</v>
      </c>
      <c r="F299" s="32">
        <f t="shared" si="11"/>
        <v>4</v>
      </c>
      <c r="G299" s="32">
        <f>(IF(COUNTIF(课表!$C$187:$C$343,B299)&gt;=2,1,COUNTIF(课表!$C$187:$C$343,B299))+IF(COUNTIF(课表!$D$187:$D$343,B299)&gt;=2,1,COUNTIF(课表!D$187:$D$343,B299))+IF(COUNTIF(课表!$E$121:$E$343,B299)&gt;=2,1,COUNTIF(课表!$E$121:$E$343,B299))+IF(COUNTIF(课表!$F$187:$F$343,B299)&gt;=2,1,COUNTIF(课表!$F$187:$F$343,B299)))*2</f>
        <v>6</v>
      </c>
      <c r="H299" s="32">
        <f>(IF(COUNTIF(课表!$G$188:$G$343,B299)&gt;=2,1,COUNTIF(课表!$G$188:$G$343,B299))+IF(COUNTIF(课表!$H$188:$H$343,B299)&gt;=2,1,COUNTIF(课表!$H$188:$H$343,B299))+IF(COUNTIF(课表!$I$187:$I$343,B299)&gt;=2,1,COUNTIF(课表!$I$187:$I$343,B299))+IF(COUNTIF(课表!$J$187:$J$343,B299)&gt;=2,1,COUNTIF(课表!$J$187:$J$343,B299)))*2</f>
        <v>8</v>
      </c>
      <c r="I299" s="32">
        <f>(IF(COUNTIF(课表!$K$187:$K$343,B299)&gt;=2,1,COUNTIF(课表!$K$187:$K$343,B299))+IF(COUNTIF(课表!$L$187:$L$343,B299)&gt;=2,1,COUNTIF(课表!$L$187:$L$343,B299))+IF(COUNTIF(课表!$M$187:$M$343,B299)&gt;=2,1,COUNTIF(课表!$M$187:$M$343,B299))+IF(COUNTIF(课表!$N$187:$N$343,B299)&gt;=2,1,COUNTIF(课表!$N$187:$N$343,B299)))*2</f>
        <v>4</v>
      </c>
      <c r="J299" s="32">
        <f>(IF(COUNTIF(课表!$O$187:$O$343,B299)&gt;=2,1,COUNTIF(课表!$O$187:$O$343,B299))+IF(COUNTIF(课表!$P$187:$P$343,B299)&gt;=2,1,COUNTIF(课表!$P$187:$P$343,B299))+IF(COUNTIF(课表!$Q$187:$Q$343,B299)&gt;=2,1,COUNTIF(课表!$Q$187:$Q$343,B299))+IF(COUNTIF(课表!$R$187:$R$343,B299)&gt;=2,1,COUNTIF(课表!$R$187:$R$343,B299)))*2</f>
        <v>0</v>
      </c>
      <c r="K299" s="32">
        <f>(IF(COUNTIF(课表!$S$187:$S$343,B299)&gt;=2,1,COUNTIF(课表!$S$187:$S$343,B299))+IF(COUNTIF(课表!$T$187:$T$343,B299)&gt;=2,1,COUNTIF(课表!$T$187:$T$343,B299)))*2+(IF(COUNTIF(课表!$U$187:$U$343,B299)&gt;=2,1,COUNTIF(课表!$U$187:$U$343,B299))+IF(COUNTIF(课表!$V$187:$V$343,B299)&gt;=2,1,COUNTIF(课表!$V$187:$V$343,B299)))*2</f>
        <v>4</v>
      </c>
      <c r="L299" s="32">
        <f>(IF(COUNTIF(课表!$W$187:$W$343,B299)&gt;=2,1,COUNTIF(课表!$W$187:$W$343,B299))+IF(COUNTIF(课表!$X$187:$X$343,B299)&gt;=2,1,COUNTIF(课表!$X$187:$X$343,B299))+IF(COUNTIF(课表!$Y$187:$Y$343,B299)&gt;=2,1,COUNTIF(课表!$Y$187:$Y$343,B299))+IF(COUNTIF(课表!$Z$187:$Z$343,B299)&gt;=2,1,COUNTIF(课表!$Z$187:$Z$343,B299)))*2</f>
        <v>0</v>
      </c>
      <c r="M299" s="32">
        <f>(IF(COUNTIF(课表!$AA$187:$AA$343,B299)&gt;=2,1,COUNTIF(课表!$AA$187:$AA$343,B299))+IF(COUNTIF(课表!$AB$187:$AB$343,B299)&gt;=2,1,COUNTIF(课表!$AB$187:$AB$343,B299))+IF(COUNTIF(课表!$AC$187:$AC$343,B299)&gt;=2,1,COUNTIF(课表!$AC$187:$AC$343,B299))+IF(COUNTIF(课表!$AD$187:$AD$343,B299)&gt;=2,1,COUNTIF(课表!$AD$187:$AD$343,B299)))*2</f>
        <v>0</v>
      </c>
      <c r="N299" s="32">
        <f t="shared" si="12"/>
        <v>22</v>
      </c>
      <c r="O299" s="26"/>
      <c r="P299" s="26"/>
    </row>
    <row r="300" s="25" customFormat="1" ht="20.1" hidden="1" customHeight="1" spans="1:16">
      <c r="A300" s="32" t="str">
        <f>VLOOKUP(B300,教师基础数据!$B$1:$H$502,7,FALSE)</f>
        <v>2021108</v>
      </c>
      <c r="B300" s="33" t="s">
        <v>1599</v>
      </c>
      <c r="C300" s="32" t="str">
        <f>VLOOKUP(B300,教师基础数据!$B$1:$G4844,3,FALSE)</f>
        <v>信艺系</v>
      </c>
      <c r="D300" s="32" t="str">
        <f>VLOOKUP(B300,教师基础数据!$B$1:$G996,4,FALSE)</f>
        <v>外聘</v>
      </c>
      <c r="E300" s="32" t="str">
        <f>VLOOKUP(B300,教师基础数据!$B$1:$G5029,5,FALSE)</f>
        <v>计应教研室</v>
      </c>
      <c r="F300" s="32">
        <f t="shared" si="11"/>
        <v>4</v>
      </c>
      <c r="G300" s="32">
        <f>(IF(COUNTIF(课表!$C$187:$C$343,B300)&gt;=2,1,COUNTIF(课表!$C$187:$C$343,B300))+IF(COUNTIF(课表!$D$187:$D$343,B300)&gt;=2,1,COUNTIF(课表!D$187:$D$343,B300))+IF(COUNTIF(课表!$E$121:$E$343,B300)&gt;=2,1,COUNTIF(课表!$E$121:$E$343,B300))+IF(COUNTIF(课表!$F$187:$F$343,B300)&gt;=2,1,COUNTIF(课表!$F$187:$F$343,B300)))*2</f>
        <v>4</v>
      </c>
      <c r="H300" s="32">
        <f>(IF(COUNTIF(课表!$G$188:$G$343,B300)&gt;=2,1,COUNTIF(课表!$G$188:$G$343,B300))+IF(COUNTIF(课表!$H$188:$H$343,B300)&gt;=2,1,COUNTIF(课表!$H$188:$H$343,B300))+IF(COUNTIF(课表!$I$187:$I$343,B300)&gt;=2,1,COUNTIF(课表!$I$187:$I$343,B300))+IF(COUNTIF(课表!$J$187:$J$343,B300)&gt;=2,1,COUNTIF(课表!$J$187:$J$343,B300)))*2</f>
        <v>0</v>
      </c>
      <c r="I300" s="32">
        <f>(IF(COUNTIF(课表!$K$187:$K$343,B300)&gt;=2,1,COUNTIF(课表!$K$187:$K$343,B300))+IF(COUNTIF(课表!$L$187:$L$343,B300)&gt;=2,1,COUNTIF(课表!$L$187:$L$343,B300))+IF(COUNTIF(课表!$M$187:$M$343,B300)&gt;=2,1,COUNTIF(课表!$M$187:$M$343,B300))+IF(COUNTIF(课表!$N$187:$N$343,B300)&gt;=2,1,COUNTIF(课表!$N$187:$N$343,B300)))*2</f>
        <v>0</v>
      </c>
      <c r="J300" s="32">
        <f>(IF(COUNTIF(课表!$O$187:$O$343,B300)&gt;=2,1,COUNTIF(课表!$O$187:$O$343,B300))+IF(COUNTIF(课表!$P$187:$P$343,B300)&gt;=2,1,COUNTIF(课表!$P$187:$P$343,B300))+IF(COUNTIF(课表!$Q$187:$Q$343,B300)&gt;=2,1,COUNTIF(课表!$Q$187:$Q$343,B300))+IF(COUNTIF(课表!$R$187:$R$343,B300)&gt;=2,1,COUNTIF(课表!$R$187:$R$343,B300)))*2</f>
        <v>0</v>
      </c>
      <c r="K300" s="32">
        <f>(IF(COUNTIF(课表!$S$187:$S$343,B300)&gt;=2,1,COUNTIF(课表!$S$187:$S$343,B300))+IF(COUNTIF(课表!$T$187:$T$343,B300)&gt;=2,1,COUNTIF(课表!$T$187:$T$343,B300)))*2+(IF(COUNTIF(课表!$U$187:$U$343,B300)&gt;=2,1,COUNTIF(课表!$U$187:$U$343,B300))+IF(COUNTIF(课表!$V$187:$V$343,B300)&gt;=2,1,COUNTIF(课表!$V$187:$V$343,B300)))*2</f>
        <v>4</v>
      </c>
      <c r="L300" s="32">
        <f>(IF(COUNTIF(课表!$W$187:$W$343,B300)&gt;=2,1,COUNTIF(课表!$W$187:$W$343,B300))+IF(COUNTIF(课表!$X$187:$X$343,B300)&gt;=2,1,COUNTIF(课表!$X$187:$X$343,B300))+IF(COUNTIF(课表!$Y$187:$Y$343,B300)&gt;=2,1,COUNTIF(课表!$Y$187:$Y$343,B300))+IF(COUNTIF(课表!$Z$187:$Z$343,B300)&gt;=2,1,COUNTIF(课表!$Z$187:$Z$343,B300)))*2</f>
        <v>8</v>
      </c>
      <c r="M300" s="32">
        <f>(IF(COUNTIF(课表!$AA$187:$AA$343,B300)&gt;=2,1,COUNTIF(课表!$AA$187:$AA$343,B300))+IF(COUNTIF(课表!$AB$187:$AB$343,B300)&gt;=2,1,COUNTIF(课表!$AB$187:$AB$343,B300))+IF(COUNTIF(课表!$AC$187:$AC$343,B300)&gt;=2,1,COUNTIF(课表!$AC$187:$AC$343,B300))+IF(COUNTIF(课表!$AD$187:$AD$343,B300)&gt;=2,1,COUNTIF(课表!$AD$187:$AD$343,B300)))*2</f>
        <v>8</v>
      </c>
      <c r="N300" s="32">
        <f t="shared" si="12"/>
        <v>24</v>
      </c>
      <c r="O300" s="26"/>
      <c r="P300" s="26"/>
    </row>
    <row r="301" s="25" customFormat="1" ht="20.1" hidden="1" customHeight="1" spans="1:16">
      <c r="A301" s="32" t="str">
        <f>VLOOKUP(B301,教师基础数据!$B$1:$H$502,7,FALSE)</f>
        <v>0000069</v>
      </c>
      <c r="B301" s="33" t="s">
        <v>1590</v>
      </c>
      <c r="C301" s="32" t="str">
        <f>VLOOKUP(B301,教师基础数据!$B$1:$G4845,3,FALSE)</f>
        <v>信艺系</v>
      </c>
      <c r="D301" s="32" t="str">
        <f>VLOOKUP(B301,教师基础数据!$B$1:$G997,4,FALSE)</f>
        <v>专职</v>
      </c>
      <c r="E301" s="32" t="str">
        <f>VLOOKUP(B301,教师基础数据!$B$1:$G5030,5,FALSE)</f>
        <v>计应教研室</v>
      </c>
      <c r="F301" s="32">
        <f t="shared" si="11"/>
        <v>5</v>
      </c>
      <c r="G301" s="32">
        <f>(IF(COUNTIF(课表!$C$187:$C$343,B301)&gt;=2,1,COUNTIF(课表!$C$187:$C$343,B301))+IF(COUNTIF(课表!$D$187:$D$343,B301)&gt;=2,1,COUNTIF(课表!D$187:$D$343,B301))+IF(COUNTIF(课表!$E$121:$E$343,B301)&gt;=2,1,COUNTIF(课表!$E$121:$E$343,B301))+IF(COUNTIF(课表!$F$187:$F$343,B301)&gt;=2,1,COUNTIF(课表!$F$187:$F$343,B301)))*2</f>
        <v>8</v>
      </c>
      <c r="H301" s="32">
        <f>(IF(COUNTIF(课表!$G$188:$G$343,B301)&gt;=2,1,COUNTIF(课表!$G$188:$G$343,B301))+IF(COUNTIF(课表!$H$188:$H$343,B301)&gt;=2,1,COUNTIF(课表!$H$188:$H$343,B301))+IF(COUNTIF(课表!$I$187:$I$343,B301)&gt;=2,1,COUNTIF(课表!$I$187:$I$343,B301))+IF(COUNTIF(课表!$J$187:$J$343,B301)&gt;=2,1,COUNTIF(课表!$J$187:$J$343,B301)))*2</f>
        <v>4</v>
      </c>
      <c r="I301" s="32">
        <f>(IF(COUNTIF(课表!$K$187:$K$343,B301)&gt;=2,1,COUNTIF(课表!$K$187:$K$343,B301))+IF(COUNTIF(课表!$L$187:$L$343,B301)&gt;=2,1,COUNTIF(课表!$L$187:$L$343,B301))+IF(COUNTIF(课表!$M$187:$M$343,B301)&gt;=2,1,COUNTIF(课表!$M$187:$M$343,B301))+IF(COUNTIF(课表!$N$187:$N$343,B301)&gt;=2,1,COUNTIF(课表!$N$187:$N$343,B301)))*2</f>
        <v>4</v>
      </c>
      <c r="J301" s="32">
        <f>(IF(COUNTIF(课表!$O$187:$O$343,B301)&gt;=2,1,COUNTIF(课表!$O$187:$O$343,B301))+IF(COUNTIF(课表!$P$187:$P$343,B301)&gt;=2,1,COUNTIF(课表!$P$187:$P$343,B301))+IF(COUNTIF(课表!$Q$187:$Q$343,B301)&gt;=2,1,COUNTIF(课表!$Q$187:$Q$343,B301))+IF(COUNTIF(课表!$R$187:$R$343,B301)&gt;=2,1,COUNTIF(课表!$R$187:$R$343,B301)))*2</f>
        <v>4</v>
      </c>
      <c r="K301" s="32">
        <f>(IF(COUNTIF(课表!$S$187:$S$343,B301)&gt;=2,1,COUNTIF(课表!$S$187:$S$343,B301))+IF(COUNTIF(课表!$T$187:$T$343,B301)&gt;=2,1,COUNTIF(课表!$T$187:$T$343,B301)))*2+(IF(COUNTIF(课表!$U$187:$U$343,B301)&gt;=2,1,COUNTIF(课表!$U$187:$U$343,B301))+IF(COUNTIF(课表!$V$187:$V$343,B301)&gt;=2,1,COUNTIF(课表!$V$187:$V$343,B301)))*2</f>
        <v>4</v>
      </c>
      <c r="L301" s="32">
        <f>(IF(COUNTIF(课表!$W$187:$W$343,B301)&gt;=2,1,COUNTIF(课表!$W$187:$W$343,B301))+IF(COUNTIF(课表!$X$187:$X$343,B301)&gt;=2,1,COUNTIF(课表!$X$187:$X$343,B301))+IF(COUNTIF(课表!$Y$187:$Y$343,B301)&gt;=2,1,COUNTIF(课表!$Y$187:$Y$343,B301))+IF(COUNTIF(课表!$Z$187:$Z$343,B301)&gt;=2,1,COUNTIF(课表!$Z$187:$Z$343,B301)))*2</f>
        <v>0</v>
      </c>
      <c r="M301" s="32">
        <f>(IF(COUNTIF(课表!$AA$187:$AA$343,B301)&gt;=2,1,COUNTIF(课表!$AA$187:$AA$343,B301))+IF(COUNTIF(课表!$AB$187:$AB$343,B301)&gt;=2,1,COUNTIF(课表!$AB$187:$AB$343,B301))+IF(COUNTIF(课表!$AC$187:$AC$343,B301)&gt;=2,1,COUNTIF(课表!$AC$187:$AC$343,B301))+IF(COUNTIF(课表!$AD$187:$AD$343,B301)&gt;=2,1,COUNTIF(课表!$AD$187:$AD$343,B301)))*2</f>
        <v>0</v>
      </c>
      <c r="N301" s="32">
        <f t="shared" si="12"/>
        <v>24</v>
      </c>
      <c r="O301" s="26"/>
      <c r="P301" s="26"/>
    </row>
    <row r="302" s="25" customFormat="1" ht="20.1" hidden="1" customHeight="1" spans="1:16">
      <c r="A302" s="32" t="str">
        <f>VLOOKUP(B302,教师基础数据!$B$1:$H$502,7,FALSE)</f>
        <v>2020066</v>
      </c>
      <c r="B302" s="33" t="s">
        <v>1255</v>
      </c>
      <c r="C302" s="32" t="str">
        <f>VLOOKUP(B302,教师基础数据!$B$1:$G4846,3,FALSE)</f>
        <v>环生系</v>
      </c>
      <c r="D302" s="32" t="str">
        <f>VLOOKUP(B302,教师基础数据!$B$1:$G998,4,FALSE)</f>
        <v>专职</v>
      </c>
      <c r="E302" s="32" t="str">
        <f>VLOOKUP(B302,教师基础数据!$B$1:$G5031,5,FALSE)</f>
        <v>种植教研室</v>
      </c>
      <c r="F302" s="32">
        <f t="shared" si="11"/>
        <v>5</v>
      </c>
      <c r="G302" s="32">
        <f>(IF(COUNTIF(课表!$C$187:$C$343,B302)&gt;=2,1,COUNTIF(课表!$C$187:$C$343,B302))+IF(COUNTIF(课表!$D$187:$D$343,B302)&gt;=2,1,COUNTIF(课表!D$187:$D$343,B302))+IF(COUNTIF(课表!$E$121:$E$343,B302)&gt;=2,1,COUNTIF(课表!$E$121:$E$343,B302))+IF(COUNTIF(课表!$F$187:$F$343,B302)&gt;=2,1,COUNTIF(课表!$F$187:$F$343,B302)))*2</f>
        <v>8</v>
      </c>
      <c r="H302" s="32">
        <f>(IF(COUNTIF(课表!$G$188:$G$343,B302)&gt;=2,1,COUNTIF(课表!$G$188:$G$343,B302))+IF(COUNTIF(课表!$H$188:$H$343,B302)&gt;=2,1,COUNTIF(课表!$H$188:$H$343,B302))+IF(COUNTIF(课表!$I$187:$I$343,B302)&gt;=2,1,COUNTIF(课表!$I$187:$I$343,B302))+IF(COUNTIF(课表!$J$187:$J$343,B302)&gt;=2,1,COUNTIF(课表!$J$187:$J$343,B302)))*2</f>
        <v>4</v>
      </c>
      <c r="I302" s="32">
        <f>(IF(COUNTIF(课表!$K$187:$K$343,B302)&gt;=2,1,COUNTIF(课表!$K$187:$K$343,B302))+IF(COUNTIF(课表!$L$187:$L$343,B302)&gt;=2,1,COUNTIF(课表!$L$187:$L$343,B302))+IF(COUNTIF(课表!$M$187:$M$343,B302)&gt;=2,1,COUNTIF(课表!$M$187:$M$343,B302))+IF(COUNTIF(课表!$N$187:$N$343,B302)&gt;=2,1,COUNTIF(课表!$N$187:$N$343,B302)))*2</f>
        <v>4</v>
      </c>
      <c r="J302" s="32">
        <f>(IF(COUNTIF(课表!$O$187:$O$343,B302)&gt;=2,1,COUNTIF(课表!$O$187:$O$343,B302))+IF(COUNTIF(课表!$P$187:$P$343,B302)&gt;=2,1,COUNTIF(课表!$P$187:$P$343,B302))+IF(COUNTIF(课表!$Q$187:$Q$343,B302)&gt;=2,1,COUNTIF(课表!$Q$187:$Q$343,B302))+IF(COUNTIF(课表!$R$187:$R$343,B302)&gt;=2,1,COUNTIF(课表!$R$187:$R$343,B302)))*2</f>
        <v>4</v>
      </c>
      <c r="K302" s="32">
        <f>(IF(COUNTIF(课表!$S$187:$S$343,B302)&gt;=2,1,COUNTIF(课表!$S$187:$S$343,B302))+IF(COUNTIF(课表!$T$187:$T$343,B302)&gt;=2,1,COUNTIF(课表!$T$187:$T$343,B302)))*2+(IF(COUNTIF(课表!$U$187:$U$343,B302)&gt;=2,1,COUNTIF(课表!$U$187:$U$343,B302))+IF(COUNTIF(课表!$V$187:$V$343,B302)&gt;=2,1,COUNTIF(课表!$V$187:$V$343,B302)))*2</f>
        <v>4</v>
      </c>
      <c r="L302" s="32">
        <f>(IF(COUNTIF(课表!$W$187:$W$343,B302)&gt;=2,1,COUNTIF(课表!$W$187:$W$343,B302))+IF(COUNTIF(课表!$X$187:$X$343,B302)&gt;=2,1,COUNTIF(课表!$X$187:$X$343,B302))+IF(COUNTIF(课表!$Y$187:$Y$343,B302)&gt;=2,1,COUNTIF(课表!$Y$187:$Y$343,B302))+IF(COUNTIF(课表!$Z$187:$Z$343,B302)&gt;=2,1,COUNTIF(课表!$Z$187:$Z$343,B302)))*2</f>
        <v>0</v>
      </c>
      <c r="M302" s="32">
        <f>(IF(COUNTIF(课表!$AA$187:$AA$343,B302)&gt;=2,1,COUNTIF(课表!$AA$187:$AA$343,B302))+IF(COUNTIF(课表!$AB$187:$AB$343,B302)&gt;=2,1,COUNTIF(课表!$AB$187:$AB$343,B302))+IF(COUNTIF(课表!$AC$187:$AC$343,B302)&gt;=2,1,COUNTIF(课表!$AC$187:$AC$343,B302))+IF(COUNTIF(课表!$AD$187:$AD$343,B302)&gt;=2,1,COUNTIF(课表!$AD$187:$AD$343,B302)))*2</f>
        <v>0</v>
      </c>
      <c r="N302" s="32">
        <f t="shared" si="12"/>
        <v>24</v>
      </c>
      <c r="O302" s="26"/>
      <c r="P302" s="26"/>
    </row>
    <row r="303" s="25" customFormat="1" ht="20.1" hidden="1" customHeight="1" spans="1:16">
      <c r="A303" s="32" t="str">
        <f>VLOOKUP(B303,教师基础数据!$B$1:$H$502,7,FALSE)</f>
        <v>2016040</v>
      </c>
      <c r="B303" s="33" t="s">
        <v>1223</v>
      </c>
      <c r="C303" s="32" t="str">
        <f>VLOOKUP(B303,教师基础数据!$B$1:$G4847,3,FALSE)</f>
        <v>环生系</v>
      </c>
      <c r="D303" s="32" t="str">
        <f>VLOOKUP(B303,教师基础数据!$B$1:$G999,4,FALSE)</f>
        <v>专职</v>
      </c>
      <c r="E303" s="32" t="str">
        <f>VLOOKUP(B303,教师基础数据!$B$1:$G5032,5,FALSE)</f>
        <v>园林教研室</v>
      </c>
      <c r="F303" s="32">
        <f t="shared" si="11"/>
        <v>6</v>
      </c>
      <c r="G303" s="32">
        <f>(IF(COUNTIF(课表!$C$187:$C$343,B303)&gt;=2,1,COUNTIF(课表!$C$187:$C$343,B303))+IF(COUNTIF(课表!$D$187:$D$343,B303)&gt;=2,1,COUNTIF(课表!D$187:$D$343,B303))+IF(COUNTIF(课表!$E$121:$E$343,B303)&gt;=2,1,COUNTIF(课表!$E$121:$E$343,B303))+IF(COUNTIF(课表!$F$187:$F$343,B303)&gt;=2,1,COUNTIF(课表!$F$187:$F$343,B303)))*2</f>
        <v>4</v>
      </c>
      <c r="H303" s="32">
        <f>(IF(COUNTIF(课表!$G$188:$G$343,B303)&gt;=2,1,COUNTIF(课表!$G$188:$G$343,B303))+IF(COUNTIF(课表!$H$188:$H$343,B303)&gt;=2,1,COUNTIF(课表!$H$188:$H$343,B303))+IF(COUNTIF(课表!$I$187:$I$343,B303)&gt;=2,1,COUNTIF(课表!$I$187:$I$343,B303))+IF(COUNTIF(课表!$J$187:$J$343,B303)&gt;=2,1,COUNTIF(课表!$J$187:$J$343,B303)))*2</f>
        <v>4</v>
      </c>
      <c r="I303" s="32">
        <f>(IF(COUNTIF(课表!$K$187:$K$343,B303)&gt;=2,1,COUNTIF(课表!$K$187:$K$343,B303))+IF(COUNTIF(课表!$L$187:$L$343,B303)&gt;=2,1,COUNTIF(课表!$L$187:$L$343,B303))+IF(COUNTIF(课表!$M$187:$M$343,B303)&gt;=2,1,COUNTIF(课表!$M$187:$M$343,B303))+IF(COUNTIF(课表!$N$187:$N$343,B303)&gt;=2,1,COUNTIF(课表!$N$187:$N$343,B303)))*2</f>
        <v>4</v>
      </c>
      <c r="J303" s="32">
        <f>(IF(COUNTIF(课表!$O$187:$O$343,B303)&gt;=2,1,COUNTIF(课表!$O$187:$O$343,B303))+IF(COUNTIF(课表!$P$187:$P$343,B303)&gt;=2,1,COUNTIF(课表!$P$187:$P$343,B303))+IF(COUNTIF(课表!$Q$187:$Q$343,B303)&gt;=2,1,COUNTIF(课表!$Q$187:$Q$343,B303))+IF(COUNTIF(课表!$R$187:$R$343,B303)&gt;=2,1,COUNTIF(课表!$R$187:$R$343,B303)))*2</f>
        <v>4</v>
      </c>
      <c r="K303" s="32">
        <f>(IF(COUNTIF(课表!$S$187:$S$343,B303)&gt;=2,1,COUNTIF(课表!$S$187:$S$343,B303))+IF(COUNTIF(课表!$T$187:$T$343,B303)&gt;=2,1,COUNTIF(课表!$T$187:$T$343,B303)))*2+(IF(COUNTIF(课表!$U$187:$U$343,B303)&gt;=2,1,COUNTIF(课表!$U$187:$U$343,B303))+IF(COUNTIF(课表!$V$187:$V$343,B303)&gt;=2,1,COUNTIF(课表!$V$187:$V$343,B303)))*2</f>
        <v>4</v>
      </c>
      <c r="L303" s="32">
        <f>(IF(COUNTIF(课表!$W$187:$W$343,B303)&gt;=2,1,COUNTIF(课表!$W$187:$W$343,B303))+IF(COUNTIF(课表!$X$187:$X$343,B303)&gt;=2,1,COUNTIF(课表!$X$187:$X$343,B303))+IF(COUNTIF(课表!$Y$187:$Y$343,B303)&gt;=2,1,COUNTIF(课表!$Y$187:$Y$343,B303))+IF(COUNTIF(课表!$Z$187:$Z$343,B303)&gt;=2,1,COUNTIF(课表!$Z$187:$Z$343,B303)))*2</f>
        <v>4</v>
      </c>
      <c r="M303" s="32">
        <f>(IF(COUNTIF(课表!$AA$187:$AA$343,B303)&gt;=2,1,COUNTIF(课表!$AA$187:$AA$343,B303))+IF(COUNTIF(课表!$AB$187:$AB$343,B303)&gt;=2,1,COUNTIF(课表!$AB$187:$AB$343,B303))+IF(COUNTIF(课表!$AC$187:$AC$343,B303)&gt;=2,1,COUNTIF(课表!$AC$187:$AC$343,B303))+IF(COUNTIF(课表!$AD$187:$AD$343,B303)&gt;=2,1,COUNTIF(课表!$AD$187:$AD$343,B303)))*2</f>
        <v>0</v>
      </c>
      <c r="N303" s="32">
        <f t="shared" si="12"/>
        <v>24</v>
      </c>
      <c r="O303" s="26"/>
      <c r="P303" s="26"/>
    </row>
    <row r="304" s="25" customFormat="1" ht="20.1" hidden="1" customHeight="1" spans="1:16">
      <c r="A304" s="32" t="str">
        <f>VLOOKUP(B304,教师基础数据!$B$1:$H$502,7,FALSE)</f>
        <v>0000089</v>
      </c>
      <c r="B304" s="33" t="s">
        <v>1252</v>
      </c>
      <c r="C304" s="32" t="str">
        <f>VLOOKUP(B304,教师基础数据!$B$1:$G4848,3,FALSE)</f>
        <v>机械系</v>
      </c>
      <c r="D304" s="32" t="str">
        <f>VLOOKUP(B304,教师基础数据!$B$1:$G1000,4,FALSE)</f>
        <v>专职</v>
      </c>
      <c r="E304" s="32" t="str">
        <f>VLOOKUP(B304,教师基础数据!$B$1:$G5033,5,FALSE)</f>
        <v>汽车运用与维修教研室</v>
      </c>
      <c r="F304" s="32">
        <f t="shared" si="11"/>
        <v>4</v>
      </c>
      <c r="G304" s="32">
        <f>(IF(COUNTIF(课表!$C$187:$C$343,B304)&gt;=2,1,COUNTIF(课表!$C$187:$C$343,B304))+IF(COUNTIF(课表!$D$187:$D$343,B304)&gt;=2,1,COUNTIF(课表!D$187:$D$343,B304))+IF(COUNTIF(课表!$E$121:$E$343,B304)&gt;=2,1,COUNTIF(课表!$E$121:$E$343,B304))+IF(COUNTIF(课表!$F$187:$F$343,B304)&gt;=2,1,COUNTIF(课表!$F$187:$F$343,B304)))*2</f>
        <v>4</v>
      </c>
      <c r="H304" s="32">
        <f>(IF(COUNTIF(课表!$G$188:$G$343,B304)&gt;=2,1,COUNTIF(课表!$G$188:$G$343,B304))+IF(COUNTIF(课表!$H$188:$H$343,B304)&gt;=2,1,COUNTIF(课表!$H$188:$H$343,B304))+IF(COUNTIF(课表!$I$187:$I$343,B304)&gt;=2,1,COUNTIF(课表!$I$187:$I$343,B304))+IF(COUNTIF(课表!$J$187:$J$343,B304)&gt;=2,1,COUNTIF(课表!$J$187:$J$343,B304)))*2</f>
        <v>0</v>
      </c>
      <c r="I304" s="32">
        <f>(IF(COUNTIF(课表!$K$187:$K$343,B304)&gt;=2,1,COUNTIF(课表!$K$187:$K$343,B304))+IF(COUNTIF(课表!$L$187:$L$343,B304)&gt;=2,1,COUNTIF(课表!$L$187:$L$343,B304))+IF(COUNTIF(课表!$M$187:$M$343,B304)&gt;=2,1,COUNTIF(课表!$M$187:$M$343,B304))+IF(COUNTIF(课表!$N$187:$N$343,B304)&gt;=2,1,COUNTIF(课表!$N$187:$N$343,B304)))*2</f>
        <v>8</v>
      </c>
      <c r="J304" s="32">
        <f>(IF(COUNTIF(课表!$O$187:$O$343,B304)&gt;=2,1,COUNTIF(课表!$O$187:$O$343,B304))+IF(COUNTIF(课表!$P$187:$P$343,B304)&gt;=2,1,COUNTIF(课表!$P$187:$P$343,B304))+IF(COUNTIF(课表!$Q$187:$Q$343,B304)&gt;=2,1,COUNTIF(课表!$Q$187:$Q$343,B304))+IF(COUNTIF(课表!$R$187:$R$343,B304)&gt;=2,1,COUNTIF(课表!$R$187:$R$343,B304)))*2</f>
        <v>8</v>
      </c>
      <c r="K304" s="32">
        <f>(IF(COUNTIF(课表!$S$187:$S$343,B304)&gt;=2,1,COUNTIF(课表!$S$187:$S$343,B304))+IF(COUNTIF(课表!$T$187:$T$343,B304)&gt;=2,1,COUNTIF(课表!$T$187:$T$343,B304)))*2+(IF(COUNTIF(课表!$U$187:$U$343,B304)&gt;=2,1,COUNTIF(课表!$U$187:$U$343,B304))+IF(COUNTIF(课表!$V$187:$V$343,B304)&gt;=2,1,COUNTIF(课表!$V$187:$V$343,B304)))*2</f>
        <v>4</v>
      </c>
      <c r="L304" s="32">
        <f>(IF(COUNTIF(课表!$W$187:$W$343,B304)&gt;=2,1,COUNTIF(课表!$W$187:$W$343,B304))+IF(COUNTIF(课表!$X$187:$X$343,B304)&gt;=2,1,COUNTIF(课表!$X$187:$X$343,B304))+IF(COUNTIF(课表!$Y$187:$Y$343,B304)&gt;=2,1,COUNTIF(课表!$Y$187:$Y$343,B304))+IF(COUNTIF(课表!$Z$187:$Z$343,B304)&gt;=2,1,COUNTIF(课表!$Z$187:$Z$343,B304)))*2</f>
        <v>0</v>
      </c>
      <c r="M304" s="32">
        <f>(IF(COUNTIF(课表!$AA$187:$AA$343,B304)&gt;=2,1,COUNTIF(课表!$AA$187:$AA$343,B304))+IF(COUNTIF(课表!$AB$187:$AB$343,B304)&gt;=2,1,COUNTIF(课表!$AB$187:$AB$343,B304))+IF(COUNTIF(课表!$AC$187:$AC$343,B304)&gt;=2,1,COUNTIF(课表!$AC$187:$AC$343,B304))+IF(COUNTIF(课表!$AD$187:$AD$343,B304)&gt;=2,1,COUNTIF(课表!$AD$187:$AD$343,B304)))*2</f>
        <v>0</v>
      </c>
      <c r="N304" s="32">
        <f t="shared" si="12"/>
        <v>24</v>
      </c>
      <c r="O304" s="26"/>
      <c r="P304" s="26"/>
    </row>
    <row r="305" s="25" customFormat="1" ht="20.1" hidden="1" customHeight="1" spans="1:16">
      <c r="A305" s="32" t="str">
        <f>VLOOKUP(B305,教师基础数据!$B$1:$H$502,7,FALSE)</f>
        <v>2017018</v>
      </c>
      <c r="B305" s="33" t="s">
        <v>1274</v>
      </c>
      <c r="C305" s="32" t="str">
        <f>VLOOKUP(B305,教师基础数据!$B$1:$G4849,3,FALSE)</f>
        <v>机械系</v>
      </c>
      <c r="D305" s="32" t="str">
        <f>VLOOKUP(B305,教师基础数据!$B$1:$G1001,4,FALSE)</f>
        <v>外聘</v>
      </c>
      <c r="E305" s="32" t="str">
        <f>VLOOKUP(B305,教师基础数据!$B$1:$G5034,5,FALSE)</f>
        <v>机械设计与制造教研室</v>
      </c>
      <c r="F305" s="32">
        <f t="shared" si="11"/>
        <v>5</v>
      </c>
      <c r="G305" s="32">
        <f>(IF(COUNTIF(课表!$C$187:$C$343,B305)&gt;=2,1,COUNTIF(课表!$C$187:$C$343,B305))+IF(COUNTIF(课表!$D$187:$D$343,B305)&gt;=2,1,COUNTIF(课表!D$187:$D$343,B305))+IF(COUNTIF(课表!$E$121:$E$343,B305)&gt;=2,1,COUNTIF(课表!$E$121:$E$343,B305))+IF(COUNTIF(课表!$F$187:$F$343,B305)&gt;=2,1,COUNTIF(课表!$F$187:$F$343,B305)))*2</f>
        <v>8</v>
      </c>
      <c r="H305" s="32">
        <f>(IF(COUNTIF(课表!$G$188:$G$343,B305)&gt;=2,1,COUNTIF(课表!$G$188:$G$343,B305))+IF(COUNTIF(课表!$H$188:$H$343,B305)&gt;=2,1,COUNTIF(课表!$H$188:$H$343,B305))+IF(COUNTIF(课表!$I$187:$I$343,B305)&gt;=2,1,COUNTIF(课表!$I$187:$I$343,B305))+IF(COUNTIF(课表!$J$187:$J$343,B305)&gt;=2,1,COUNTIF(课表!$J$187:$J$343,B305)))*2</f>
        <v>4</v>
      </c>
      <c r="I305" s="32">
        <f>(IF(COUNTIF(课表!$K$187:$K$343,B305)&gt;=2,1,COUNTIF(课表!$K$187:$K$343,B305))+IF(COUNTIF(课表!$L$187:$L$343,B305)&gt;=2,1,COUNTIF(课表!$L$187:$L$343,B305))+IF(COUNTIF(课表!$M$187:$M$343,B305)&gt;=2,1,COUNTIF(课表!$M$187:$M$343,B305))+IF(COUNTIF(课表!$N$187:$N$343,B305)&gt;=2,1,COUNTIF(课表!$N$187:$N$343,B305)))*2</f>
        <v>4</v>
      </c>
      <c r="J305" s="32">
        <f>(IF(COUNTIF(课表!$O$187:$O$343,B305)&gt;=2,1,COUNTIF(课表!$O$187:$O$343,B305))+IF(COUNTIF(课表!$P$187:$P$343,B305)&gt;=2,1,COUNTIF(课表!$P$187:$P$343,B305))+IF(COUNTIF(课表!$Q$187:$Q$343,B305)&gt;=2,1,COUNTIF(课表!$Q$187:$Q$343,B305))+IF(COUNTIF(课表!$R$187:$R$343,B305)&gt;=2,1,COUNTIF(课表!$R$187:$R$343,B305)))*2</f>
        <v>4</v>
      </c>
      <c r="K305" s="32">
        <f>(IF(COUNTIF(课表!$S$187:$S$343,B305)&gt;=2,1,COUNTIF(课表!$S$187:$S$343,B305))+IF(COUNTIF(课表!$T$187:$T$343,B305)&gt;=2,1,COUNTIF(课表!$T$187:$T$343,B305)))*2+(IF(COUNTIF(课表!$U$187:$U$343,B305)&gt;=2,1,COUNTIF(课表!$U$187:$U$343,B305))+IF(COUNTIF(课表!$V$187:$V$343,B305)&gt;=2,1,COUNTIF(课表!$V$187:$V$343,B305)))*2</f>
        <v>4</v>
      </c>
      <c r="L305" s="32">
        <f>(IF(COUNTIF(课表!$W$187:$W$343,B305)&gt;=2,1,COUNTIF(课表!$W$187:$W$343,B305))+IF(COUNTIF(课表!$X$187:$X$343,B305)&gt;=2,1,COUNTIF(课表!$X$187:$X$343,B305))+IF(COUNTIF(课表!$Y$187:$Y$343,B305)&gt;=2,1,COUNTIF(课表!$Y$187:$Y$343,B305))+IF(COUNTIF(课表!$Z$187:$Z$343,B305)&gt;=2,1,COUNTIF(课表!$Z$187:$Z$343,B305)))*2</f>
        <v>0</v>
      </c>
      <c r="M305" s="32">
        <f>(IF(COUNTIF(课表!$AA$187:$AA$343,B305)&gt;=2,1,COUNTIF(课表!$AA$187:$AA$343,B305))+IF(COUNTIF(课表!$AB$187:$AB$343,B305)&gt;=2,1,COUNTIF(课表!$AB$187:$AB$343,B305))+IF(COUNTIF(课表!$AC$187:$AC$343,B305)&gt;=2,1,COUNTIF(课表!$AC$187:$AC$343,B305))+IF(COUNTIF(课表!$AD$187:$AD$343,B305)&gt;=2,1,COUNTIF(课表!$AD$187:$AD$343,B305)))*2</f>
        <v>0</v>
      </c>
      <c r="N305" s="32">
        <f t="shared" si="12"/>
        <v>24</v>
      </c>
      <c r="O305" s="26"/>
      <c r="P305" s="26"/>
    </row>
    <row r="306" s="25" customFormat="1" ht="20.1" hidden="1" customHeight="1" spans="1:16">
      <c r="A306" s="32" t="str">
        <f>VLOOKUP(B306,教师基础数据!$B$1:$H$502,7,FALSE)</f>
        <v>2020018</v>
      </c>
      <c r="B306" s="33" t="s">
        <v>1200</v>
      </c>
      <c r="C306" s="32" t="str">
        <f>VLOOKUP(B306,教师基础数据!$B$1:$G4850,3,FALSE)</f>
        <v>人文系</v>
      </c>
      <c r="D306" s="32" t="str">
        <f>VLOOKUP(B306,教师基础数据!$B$1:$G1002,4,FALSE)</f>
        <v>专职</v>
      </c>
      <c r="E306" s="32" t="str">
        <f>VLOOKUP(B306,教师基础数据!$B$1:$G5035,5,FALSE)</f>
        <v>服装教研室</v>
      </c>
      <c r="F306" s="32">
        <f t="shared" si="11"/>
        <v>5</v>
      </c>
      <c r="G306" s="32">
        <f>(IF(COUNTIF(课表!$C$187:$C$343,B306)&gt;=2,1,COUNTIF(课表!$C$187:$C$343,B306))+IF(COUNTIF(课表!$D$187:$D$343,B306)&gt;=2,1,COUNTIF(课表!D$187:$D$343,B306))+IF(COUNTIF(课表!$E$121:$E$343,B306)&gt;=2,1,COUNTIF(课表!$E$121:$E$343,B306))+IF(COUNTIF(课表!$F$187:$F$343,B306)&gt;=2,1,COUNTIF(课表!$F$187:$F$343,B306)))*2</f>
        <v>8</v>
      </c>
      <c r="H306" s="32">
        <f>(IF(COUNTIF(课表!$G$188:$G$343,B306)&gt;=2,1,COUNTIF(课表!$G$188:$G$343,B306))+IF(COUNTIF(课表!$H$188:$H$343,B306)&gt;=2,1,COUNTIF(课表!$H$188:$H$343,B306))+IF(COUNTIF(课表!$I$187:$I$343,B306)&gt;=2,1,COUNTIF(课表!$I$187:$I$343,B306))+IF(COUNTIF(课表!$J$187:$J$343,B306)&gt;=2,1,COUNTIF(课表!$J$187:$J$343,B306)))*2</f>
        <v>4</v>
      </c>
      <c r="I306" s="32">
        <f>(IF(COUNTIF(课表!$K$187:$K$343,B306)&gt;=2,1,COUNTIF(课表!$K$187:$K$343,B306))+IF(COUNTIF(课表!$L$187:$L$343,B306)&gt;=2,1,COUNTIF(课表!$L$187:$L$343,B306))+IF(COUNTIF(课表!$M$187:$M$343,B306)&gt;=2,1,COUNTIF(课表!$M$187:$M$343,B306))+IF(COUNTIF(课表!$N$187:$N$343,B306)&gt;=2,1,COUNTIF(课表!$N$187:$N$343,B306)))*2</f>
        <v>4</v>
      </c>
      <c r="J306" s="32">
        <f>(IF(COUNTIF(课表!$O$187:$O$343,B306)&gt;=2,1,COUNTIF(课表!$O$187:$O$343,B306))+IF(COUNTIF(课表!$P$187:$P$343,B306)&gt;=2,1,COUNTIF(课表!$P$187:$P$343,B306))+IF(COUNTIF(课表!$Q$187:$Q$343,B306)&gt;=2,1,COUNTIF(课表!$Q$187:$Q$343,B306))+IF(COUNTIF(课表!$R$187:$R$343,B306)&gt;=2,1,COUNTIF(课表!$R$187:$R$343,B306)))*2</f>
        <v>4</v>
      </c>
      <c r="K306" s="32">
        <f>(IF(COUNTIF(课表!$S$187:$S$343,B306)&gt;=2,1,COUNTIF(课表!$S$187:$S$343,B306))+IF(COUNTIF(课表!$T$187:$T$343,B306)&gt;=2,1,COUNTIF(课表!$T$187:$T$343,B306)))*2+(IF(COUNTIF(课表!$U$187:$U$343,B306)&gt;=2,1,COUNTIF(课表!$U$187:$U$343,B306))+IF(COUNTIF(课表!$V$187:$V$343,B306)&gt;=2,1,COUNTIF(课表!$V$187:$V$343,B306)))*2</f>
        <v>4</v>
      </c>
      <c r="L306" s="32">
        <f>(IF(COUNTIF(课表!$W$187:$W$343,B306)&gt;=2,1,COUNTIF(课表!$W$187:$W$343,B306))+IF(COUNTIF(课表!$X$187:$X$343,B306)&gt;=2,1,COUNTIF(课表!$X$187:$X$343,B306))+IF(COUNTIF(课表!$Y$187:$Y$343,B306)&gt;=2,1,COUNTIF(课表!$Y$187:$Y$343,B306))+IF(COUNTIF(课表!$Z$187:$Z$343,B306)&gt;=2,1,COUNTIF(课表!$Z$187:$Z$343,B306)))*2</f>
        <v>0</v>
      </c>
      <c r="M306" s="32">
        <f>(IF(COUNTIF(课表!$AA$187:$AA$343,B306)&gt;=2,1,COUNTIF(课表!$AA$187:$AA$343,B306))+IF(COUNTIF(课表!$AB$187:$AB$343,B306)&gt;=2,1,COUNTIF(课表!$AB$187:$AB$343,B306))+IF(COUNTIF(课表!$AC$187:$AC$343,B306)&gt;=2,1,COUNTIF(课表!$AC$187:$AC$343,B306))+IF(COUNTIF(课表!$AD$187:$AD$343,B306)&gt;=2,1,COUNTIF(课表!$AD$187:$AD$343,B306)))*2</f>
        <v>0</v>
      </c>
      <c r="N306" s="32">
        <f t="shared" si="12"/>
        <v>24</v>
      </c>
      <c r="O306" s="26"/>
      <c r="P306" s="26"/>
    </row>
    <row r="307" s="25" customFormat="1" ht="20.1" hidden="1" customHeight="1" spans="1:16">
      <c r="A307" s="32" t="str">
        <f>VLOOKUP(B307,教师基础数据!$B$1:$H$502,7,FALSE)</f>
        <v>2016027</v>
      </c>
      <c r="B307" s="33" t="s">
        <v>1228</v>
      </c>
      <c r="C307" s="32" t="str">
        <f>VLOOKUP(B307,教师基础数据!$B$1:$G4851,3,FALSE)</f>
        <v>人文系</v>
      </c>
      <c r="D307" s="32" t="str">
        <f>VLOOKUP(B307,教师基础数据!$B$1:$G1003,4,FALSE)</f>
        <v>专职</v>
      </c>
      <c r="E307" s="32" t="str">
        <f>VLOOKUP(B307,教师基础数据!$B$1:$G5036,5,FALSE)</f>
        <v>人文教研室</v>
      </c>
      <c r="F307" s="32">
        <f t="shared" si="11"/>
        <v>5</v>
      </c>
      <c r="G307" s="32">
        <f>(IF(COUNTIF(课表!$C$187:$C$343,B307)&gt;=2,1,COUNTIF(课表!$C$187:$C$343,B307))+IF(COUNTIF(课表!$D$187:$D$343,B307)&gt;=2,1,COUNTIF(课表!D$187:$D$343,B307))+IF(COUNTIF(课表!$E$121:$E$343,B307)&gt;=2,1,COUNTIF(课表!$E$121:$E$343,B307))+IF(COUNTIF(课表!$F$187:$F$343,B307)&gt;=2,1,COUNTIF(课表!$F$187:$F$343,B307)))*2</f>
        <v>4</v>
      </c>
      <c r="H307" s="32">
        <f>(IF(COUNTIF(课表!$G$188:$G$343,B307)&gt;=2,1,COUNTIF(课表!$G$188:$G$343,B307))+IF(COUNTIF(课表!$H$188:$H$343,B307)&gt;=2,1,COUNTIF(课表!$H$188:$H$343,B307))+IF(COUNTIF(课表!$I$187:$I$343,B307)&gt;=2,1,COUNTIF(课表!$I$187:$I$343,B307))+IF(COUNTIF(课表!$J$187:$J$343,B307)&gt;=2,1,COUNTIF(课表!$J$187:$J$343,B307)))*2</f>
        <v>4</v>
      </c>
      <c r="I307" s="32">
        <f>(IF(COUNTIF(课表!$K$187:$K$343,B307)&gt;=2,1,COUNTIF(课表!$K$187:$K$343,B307))+IF(COUNTIF(课表!$L$187:$L$343,B307)&gt;=2,1,COUNTIF(课表!$L$187:$L$343,B307))+IF(COUNTIF(课表!$M$187:$M$343,B307)&gt;=2,1,COUNTIF(课表!$M$187:$M$343,B307))+IF(COUNTIF(课表!$N$187:$N$343,B307)&gt;=2,1,COUNTIF(课表!$N$187:$N$343,B307)))*2</f>
        <v>4</v>
      </c>
      <c r="J307" s="32">
        <f>(IF(COUNTIF(课表!$O$187:$O$343,B307)&gt;=2,1,COUNTIF(课表!$O$187:$O$343,B307))+IF(COUNTIF(课表!$P$187:$P$343,B307)&gt;=2,1,COUNTIF(课表!$P$187:$P$343,B307))+IF(COUNTIF(课表!$Q$187:$Q$343,B307)&gt;=2,1,COUNTIF(课表!$Q$187:$Q$343,B307))+IF(COUNTIF(课表!$R$187:$R$343,B307)&gt;=2,1,COUNTIF(课表!$R$187:$R$343,B307)))*2</f>
        <v>8</v>
      </c>
      <c r="K307" s="32">
        <f>(IF(COUNTIF(课表!$S$187:$S$343,B307)&gt;=2,1,COUNTIF(课表!$S$187:$S$343,B307))+IF(COUNTIF(课表!$T$187:$T$343,B307)&gt;=2,1,COUNTIF(课表!$T$187:$T$343,B307)))*2+(IF(COUNTIF(课表!$U$187:$U$343,B307)&gt;=2,1,COUNTIF(课表!$U$187:$U$343,B307))+IF(COUNTIF(课表!$V$187:$V$343,B307)&gt;=2,1,COUNTIF(课表!$V$187:$V$343,B307)))*2</f>
        <v>4</v>
      </c>
      <c r="L307" s="32">
        <f>(IF(COUNTIF(课表!$W$187:$W$343,B307)&gt;=2,1,COUNTIF(课表!$W$187:$W$343,B307))+IF(COUNTIF(课表!$X$187:$X$343,B307)&gt;=2,1,COUNTIF(课表!$X$187:$X$343,B307))+IF(COUNTIF(课表!$Y$187:$Y$343,B307)&gt;=2,1,COUNTIF(课表!$Y$187:$Y$343,B307))+IF(COUNTIF(课表!$Z$187:$Z$343,B307)&gt;=2,1,COUNTIF(课表!$Z$187:$Z$343,B307)))*2</f>
        <v>0</v>
      </c>
      <c r="M307" s="32">
        <f>(IF(COUNTIF(课表!$AA$187:$AA$343,B307)&gt;=2,1,COUNTIF(课表!$AA$187:$AA$343,B307))+IF(COUNTIF(课表!$AB$187:$AB$343,B307)&gt;=2,1,COUNTIF(课表!$AB$187:$AB$343,B307))+IF(COUNTIF(课表!$AC$187:$AC$343,B307)&gt;=2,1,COUNTIF(课表!$AC$187:$AC$343,B307))+IF(COUNTIF(课表!$AD$187:$AD$343,B307)&gt;=2,1,COUNTIF(课表!$AD$187:$AD$343,B307)))*2</f>
        <v>0</v>
      </c>
      <c r="N307" s="32">
        <f t="shared" si="12"/>
        <v>24</v>
      </c>
      <c r="O307" s="26"/>
      <c r="P307" s="26"/>
    </row>
    <row r="308" s="25" customFormat="1" ht="20.1" hidden="1" customHeight="1" spans="1:16">
      <c r="A308" s="32" t="str">
        <f>VLOOKUP(B308,教师基础数据!$B$1:$H$502,7,FALSE)</f>
        <v>0000291</v>
      </c>
      <c r="B308" s="33" t="s">
        <v>1253</v>
      </c>
      <c r="C308" s="32" t="str">
        <f>VLOOKUP(B308,教师基础数据!$B$1:$G4852,3,FALSE)</f>
        <v>人文系</v>
      </c>
      <c r="D308" s="32" t="str">
        <f>VLOOKUP(B308,教师基础数据!$B$1:$G1004,4,FALSE)</f>
        <v>专职</v>
      </c>
      <c r="E308" s="32" t="str">
        <f>VLOOKUP(B308,教师基础数据!$B$1:$G5037,5,FALSE)</f>
        <v>人文教研室</v>
      </c>
      <c r="F308" s="32">
        <f t="shared" si="11"/>
        <v>5</v>
      </c>
      <c r="G308" s="32">
        <f>(IF(COUNTIF(课表!$C$187:$C$343,B308)&gt;=2,1,COUNTIF(课表!$C$187:$C$343,B308))+IF(COUNTIF(课表!$D$187:$D$343,B308)&gt;=2,1,COUNTIF(课表!D$187:$D$343,B308))+IF(COUNTIF(课表!$E$121:$E$343,B308)&gt;=2,1,COUNTIF(课表!$E$121:$E$343,B308))+IF(COUNTIF(课表!$F$187:$F$343,B308)&gt;=2,1,COUNTIF(课表!$F$187:$F$343,B308)))*2</f>
        <v>4</v>
      </c>
      <c r="H308" s="32">
        <f>(IF(COUNTIF(课表!$G$188:$G$343,B308)&gt;=2,1,COUNTIF(课表!$G$188:$G$343,B308))+IF(COUNTIF(课表!$H$188:$H$343,B308)&gt;=2,1,COUNTIF(课表!$H$188:$H$343,B308))+IF(COUNTIF(课表!$I$187:$I$343,B308)&gt;=2,1,COUNTIF(课表!$I$187:$I$343,B308))+IF(COUNTIF(课表!$J$187:$J$343,B308)&gt;=2,1,COUNTIF(课表!$J$187:$J$343,B308)))*2</f>
        <v>4</v>
      </c>
      <c r="I308" s="32">
        <f>(IF(COUNTIF(课表!$K$187:$K$343,B308)&gt;=2,1,COUNTIF(课表!$K$187:$K$343,B308))+IF(COUNTIF(课表!$L$187:$L$343,B308)&gt;=2,1,COUNTIF(课表!$L$187:$L$343,B308))+IF(COUNTIF(课表!$M$187:$M$343,B308)&gt;=2,1,COUNTIF(课表!$M$187:$M$343,B308))+IF(COUNTIF(课表!$N$187:$N$343,B308)&gt;=2,1,COUNTIF(课表!$N$187:$N$343,B308)))*2</f>
        <v>4</v>
      </c>
      <c r="J308" s="32">
        <f>(IF(COUNTIF(课表!$O$187:$O$343,B308)&gt;=2,1,COUNTIF(课表!$O$187:$O$343,B308))+IF(COUNTIF(课表!$P$187:$P$343,B308)&gt;=2,1,COUNTIF(课表!$P$187:$P$343,B308))+IF(COUNTIF(课表!$Q$187:$Q$343,B308)&gt;=2,1,COUNTIF(课表!$Q$187:$Q$343,B308))+IF(COUNTIF(课表!$R$187:$R$343,B308)&gt;=2,1,COUNTIF(课表!$R$187:$R$343,B308)))*2</f>
        <v>4</v>
      </c>
      <c r="K308" s="32">
        <f>(IF(COUNTIF(课表!$S$187:$S$343,B308)&gt;=2,1,COUNTIF(课表!$S$187:$S$343,B308))+IF(COUNTIF(课表!$T$187:$T$343,B308)&gt;=2,1,COUNTIF(课表!$T$187:$T$343,B308)))*2+(IF(COUNTIF(课表!$U$187:$U$343,B308)&gt;=2,1,COUNTIF(课表!$U$187:$U$343,B308))+IF(COUNTIF(课表!$V$187:$V$343,B308)&gt;=2,1,COUNTIF(课表!$V$187:$V$343,B308)))*2</f>
        <v>0</v>
      </c>
      <c r="L308" s="32">
        <f>(IF(COUNTIF(课表!$W$187:$W$343,B308)&gt;=2,1,COUNTIF(课表!$W$187:$W$343,B308))+IF(COUNTIF(课表!$X$187:$X$343,B308)&gt;=2,1,COUNTIF(课表!$X$187:$X$343,B308))+IF(COUNTIF(课表!$Y$187:$Y$343,B308)&gt;=2,1,COUNTIF(课表!$Y$187:$Y$343,B308))+IF(COUNTIF(课表!$Z$187:$Z$343,B308)&gt;=2,1,COUNTIF(课表!$Z$187:$Z$343,B308)))*2</f>
        <v>8</v>
      </c>
      <c r="M308" s="32">
        <f>(IF(COUNTIF(课表!$AA$187:$AA$343,B308)&gt;=2,1,COUNTIF(课表!$AA$187:$AA$343,B308))+IF(COUNTIF(课表!$AB$187:$AB$343,B308)&gt;=2,1,COUNTIF(课表!$AB$187:$AB$343,B308))+IF(COUNTIF(课表!$AC$187:$AC$343,B308)&gt;=2,1,COUNTIF(课表!$AC$187:$AC$343,B308))+IF(COUNTIF(课表!$AD$187:$AD$343,B308)&gt;=2,1,COUNTIF(课表!$AD$187:$AD$343,B308)))*2</f>
        <v>0</v>
      </c>
      <c r="N308" s="32">
        <f t="shared" si="12"/>
        <v>24</v>
      </c>
      <c r="O308" s="26"/>
      <c r="P308" s="26"/>
    </row>
    <row r="309" ht="20.1" hidden="1" customHeight="1" spans="1:14">
      <c r="A309" s="32" t="str">
        <f>VLOOKUP(B309,教师基础数据!$B$1:$H$502,7,FALSE)</f>
        <v>0000172</v>
      </c>
      <c r="B309" s="33" t="s">
        <v>1249</v>
      </c>
      <c r="C309" s="32" t="str">
        <f>VLOOKUP(B309,教师基础数据!$B$1:$G4853,3,FALSE)</f>
        <v>商贸系</v>
      </c>
      <c r="D309" s="32" t="str">
        <f>VLOOKUP(B309,教师基础数据!$B$1:$G1005,4,FALSE)</f>
        <v>专职</v>
      </c>
      <c r="E309" s="32" t="str">
        <f>VLOOKUP(B309,教师基础数据!$B$1:$G5038,5,FALSE)</f>
        <v>会计教研室</v>
      </c>
      <c r="F309" s="32">
        <f t="shared" si="11"/>
        <v>5</v>
      </c>
      <c r="G309" s="32">
        <f>(IF(COUNTIF(课表!$C$187:$C$343,B309)&gt;=2,1,COUNTIF(课表!$C$187:$C$343,B309))+IF(COUNTIF(课表!$D$187:$D$343,B309)&gt;=2,1,COUNTIF(课表!D$187:$D$343,B309))+IF(COUNTIF(课表!$E$121:$E$343,B309)&gt;=2,1,COUNTIF(课表!$E$121:$E$343,B309))+IF(COUNTIF(课表!$F$187:$F$343,B309)&gt;=2,1,COUNTIF(课表!$F$187:$F$343,B309)))*2</f>
        <v>4</v>
      </c>
      <c r="H309" s="32">
        <f>(IF(COUNTIF(课表!$G$188:$G$343,B309)&gt;=2,1,COUNTIF(课表!$G$188:$G$343,B309))+IF(COUNTIF(课表!$H$188:$H$343,B309)&gt;=2,1,COUNTIF(课表!$H$188:$H$343,B309))+IF(COUNTIF(课表!$I$187:$I$343,B309)&gt;=2,1,COUNTIF(课表!$I$187:$I$343,B309))+IF(COUNTIF(课表!$J$187:$J$343,B309)&gt;=2,1,COUNTIF(课表!$J$187:$J$343,B309)))*2</f>
        <v>4</v>
      </c>
      <c r="I309" s="32">
        <f>(IF(COUNTIF(课表!$K$187:$K$343,B309)&gt;=2,1,COUNTIF(课表!$K$187:$K$343,B309))+IF(COUNTIF(课表!$L$187:$L$343,B309)&gt;=2,1,COUNTIF(课表!$L$187:$L$343,B309))+IF(COUNTIF(课表!$M$187:$M$343,B309)&gt;=2,1,COUNTIF(课表!$M$187:$M$343,B309))+IF(COUNTIF(课表!$N$187:$N$343,B309)&gt;=2,1,COUNTIF(课表!$N$187:$N$343,B309)))*2</f>
        <v>4</v>
      </c>
      <c r="J309" s="32">
        <f>(IF(COUNTIF(课表!$O$187:$O$343,B309)&gt;=2,1,COUNTIF(课表!$O$187:$O$343,B309))+IF(COUNTIF(课表!$P$187:$P$343,B309)&gt;=2,1,COUNTIF(课表!$P$187:$P$343,B309))+IF(COUNTIF(课表!$Q$187:$Q$343,B309)&gt;=2,1,COUNTIF(课表!$Q$187:$Q$343,B309))+IF(COUNTIF(课表!$R$187:$R$343,B309)&gt;=2,1,COUNTIF(课表!$R$187:$R$343,B309)))*2</f>
        <v>4</v>
      </c>
      <c r="K309" s="32">
        <f>(IF(COUNTIF(课表!$S$187:$S$343,B309)&gt;=2,1,COUNTIF(课表!$S$187:$S$343,B309))+IF(COUNTIF(课表!$T$187:$T$343,B309)&gt;=2,1,COUNTIF(课表!$T$187:$T$343,B309)))*2+(IF(COUNTIF(课表!$U$187:$U$343,B309)&gt;=2,1,COUNTIF(课表!$U$187:$U$343,B309))+IF(COUNTIF(课表!$V$187:$V$343,B309)&gt;=2,1,COUNTIF(课表!$V$187:$V$343,B309)))*2</f>
        <v>4</v>
      </c>
      <c r="L309" s="32">
        <f>(IF(COUNTIF(课表!$W$187:$W$343,B309)&gt;=2,1,COUNTIF(课表!$W$187:$W$343,B309))+IF(COUNTIF(课表!$X$187:$X$343,B309)&gt;=2,1,COUNTIF(课表!$X$187:$X$343,B309))+IF(COUNTIF(课表!$Y$187:$Y$343,B309)&gt;=2,1,COUNTIF(课表!$Y$187:$Y$343,B309))+IF(COUNTIF(课表!$Z$187:$Z$343,B309)&gt;=2,1,COUNTIF(课表!$Z$187:$Z$343,B309)))*2</f>
        <v>0</v>
      </c>
      <c r="M309" s="32">
        <f>(IF(COUNTIF(课表!$AA$187:$AA$343,B309)&gt;=2,1,COUNTIF(课表!$AA$187:$AA$343,B309))+IF(COUNTIF(课表!$AB$187:$AB$343,B309)&gt;=2,1,COUNTIF(课表!$AB$187:$AB$343,B309))+IF(COUNTIF(课表!$AC$187:$AC$343,B309)&gt;=2,1,COUNTIF(课表!$AC$187:$AC$343,B309))+IF(COUNTIF(课表!$AD$187:$AD$343,B309)&gt;=2,1,COUNTIF(课表!$AD$187:$AD$343,B309)))*2</f>
        <v>0</v>
      </c>
      <c r="N309" s="32">
        <f t="shared" si="12"/>
        <v>20</v>
      </c>
    </row>
    <row r="310" ht="20.1" hidden="1" customHeight="1" spans="1:14">
      <c r="A310" s="32" t="str">
        <f>VLOOKUP(B310,教师基础数据!$B$1:$H$502,7,FALSE)</f>
        <v>2017014</v>
      </c>
      <c r="B310" s="33" t="s">
        <v>1244</v>
      </c>
      <c r="C310" s="32" t="str">
        <f>VLOOKUP(B310,教师基础数据!$B$1:$G4854,3,FALSE)</f>
        <v>人文系</v>
      </c>
      <c r="D310" s="32" t="str">
        <f>VLOOKUP(B310,教师基础数据!$B$1:$G1006,4,FALSE)</f>
        <v>专职</v>
      </c>
      <c r="E310" s="32" t="str">
        <f>VLOOKUP(B310,教师基础数据!$B$1:$G5039,5,FALSE)</f>
        <v>人文教研室</v>
      </c>
      <c r="F310" s="32">
        <f t="shared" si="11"/>
        <v>6</v>
      </c>
      <c r="G310" s="32">
        <f>(IF(COUNTIF(课表!$C$187:$C$343,B310)&gt;=2,1,COUNTIF(课表!$C$187:$C$343,B310))+IF(COUNTIF(课表!$D$187:$D$343,B310)&gt;=2,1,COUNTIF(课表!D$187:$D$343,B310))+IF(COUNTIF(课表!$E$121:$E$343,B310)&gt;=2,1,COUNTIF(课表!$E$121:$E$343,B310))+IF(COUNTIF(课表!$F$187:$F$343,B310)&gt;=2,1,COUNTIF(课表!$F$187:$F$343,B310)))*2</f>
        <v>4</v>
      </c>
      <c r="H310" s="32">
        <f>(IF(COUNTIF(课表!$G$188:$G$343,B310)&gt;=2,1,COUNTIF(课表!$G$188:$G$343,B310))+IF(COUNTIF(课表!$H$188:$H$343,B310)&gt;=2,1,COUNTIF(课表!$H$188:$H$343,B310))+IF(COUNTIF(课表!$I$187:$I$343,B310)&gt;=2,1,COUNTIF(课表!$I$187:$I$343,B310))+IF(COUNTIF(课表!$J$187:$J$343,B310)&gt;=2,1,COUNTIF(课表!$J$187:$J$343,B310)))*2</f>
        <v>0</v>
      </c>
      <c r="I310" s="32">
        <f>(IF(COUNTIF(课表!$K$187:$K$343,B310)&gt;=2,1,COUNTIF(课表!$K$187:$K$343,B310))+IF(COUNTIF(课表!$L$187:$L$343,B310)&gt;=2,1,COUNTIF(课表!$L$187:$L$343,B310))+IF(COUNTIF(课表!$M$187:$M$343,B310)&gt;=2,1,COUNTIF(课表!$M$187:$M$343,B310))+IF(COUNTIF(课表!$N$187:$N$343,B310)&gt;=2,1,COUNTIF(课表!$N$187:$N$343,B310)))*2</f>
        <v>4</v>
      </c>
      <c r="J310" s="32">
        <f>(IF(COUNTIF(课表!$O$187:$O$343,B310)&gt;=2,1,COUNTIF(课表!$O$187:$O$343,B310))+IF(COUNTIF(课表!$P$187:$P$343,B310)&gt;=2,1,COUNTIF(课表!$P$187:$P$343,B310))+IF(COUNTIF(课表!$Q$187:$Q$343,B310)&gt;=2,1,COUNTIF(课表!$Q$187:$Q$343,B310))+IF(COUNTIF(课表!$R$187:$R$343,B310)&gt;=2,1,COUNTIF(课表!$R$187:$R$343,B310)))*2</f>
        <v>4</v>
      </c>
      <c r="K310" s="32">
        <f>(IF(COUNTIF(课表!$S$187:$S$343,B310)&gt;=2,1,COUNTIF(课表!$S$187:$S$343,B310))+IF(COUNTIF(课表!$T$187:$T$343,B310)&gt;=2,1,COUNTIF(课表!$T$187:$T$343,B310)))*2+(IF(COUNTIF(课表!$U$187:$U$343,B310)&gt;=2,1,COUNTIF(课表!$U$187:$U$343,B310))+IF(COUNTIF(课表!$V$187:$V$343,B310)&gt;=2,1,COUNTIF(课表!$V$187:$V$343,B310)))*2</f>
        <v>4</v>
      </c>
      <c r="L310" s="32">
        <f>(IF(COUNTIF(课表!$W$187:$W$343,B310)&gt;=2,1,COUNTIF(课表!$W$187:$W$343,B310))+IF(COUNTIF(课表!$X$187:$X$343,B310)&gt;=2,1,COUNTIF(课表!$X$187:$X$343,B310))+IF(COUNTIF(课表!$Y$187:$Y$343,B310)&gt;=2,1,COUNTIF(课表!$Y$187:$Y$343,B310))+IF(COUNTIF(课表!$Z$187:$Z$343,B310)&gt;=2,1,COUNTIF(课表!$Z$187:$Z$343,B310)))*2</f>
        <v>4</v>
      </c>
      <c r="M310" s="32">
        <f>(IF(COUNTIF(课表!$AA$187:$AA$343,B310)&gt;=2,1,COUNTIF(课表!$AA$187:$AA$343,B310))+IF(COUNTIF(课表!$AB$187:$AB$343,B310)&gt;=2,1,COUNTIF(课表!$AB$187:$AB$343,B310))+IF(COUNTIF(课表!$AC$187:$AC$343,B310)&gt;=2,1,COUNTIF(课表!$AC$187:$AC$343,B310))+IF(COUNTIF(课表!$AD$187:$AD$343,B310)&gt;=2,1,COUNTIF(课表!$AD$187:$AD$343,B310)))*2</f>
        <v>4</v>
      </c>
      <c r="N310" s="32">
        <f t="shared" si="12"/>
        <v>24</v>
      </c>
    </row>
    <row r="311" ht="20.1" hidden="1" customHeight="1" spans="1:14">
      <c r="A311" s="32" t="str">
        <f>VLOOKUP(B311,教师基础数据!$B$1:$H$502,7,FALSE)</f>
        <v>0000163</v>
      </c>
      <c r="B311" s="33" t="s">
        <v>1180</v>
      </c>
      <c r="C311" s="32" t="str">
        <f>VLOOKUP(B311,教师基础数据!$B$1:$G4855,3,FALSE)</f>
        <v>人文系</v>
      </c>
      <c r="D311" s="32" t="str">
        <f>VLOOKUP(B311,教师基础数据!$B$1:$G1007,4,FALSE)</f>
        <v>专职</v>
      </c>
      <c r="E311" s="32" t="str">
        <f>VLOOKUP(B311,教师基础数据!$B$1:$G5040,5,FALSE)</f>
        <v>人文教研室</v>
      </c>
      <c r="F311" s="32">
        <f t="shared" si="11"/>
        <v>6</v>
      </c>
      <c r="G311" s="32">
        <f>(IF(COUNTIF(课表!$C$187:$C$343,B311)&gt;=2,1,COUNTIF(课表!$C$187:$C$343,B311))+IF(COUNTIF(课表!$D$187:$D$343,B311)&gt;=2,1,COUNTIF(课表!D$187:$D$343,B311))+IF(COUNTIF(课表!$E$121:$E$343,B311)&gt;=2,1,COUNTIF(课表!$E$121:$E$343,B311))+IF(COUNTIF(课表!$F$187:$F$343,B311)&gt;=2,1,COUNTIF(课表!$F$187:$F$343,B311)))*2</f>
        <v>4</v>
      </c>
      <c r="H311" s="32">
        <f>(IF(COUNTIF(课表!$G$188:$G$343,B311)&gt;=2,1,COUNTIF(课表!$G$188:$G$343,B311))+IF(COUNTIF(课表!$H$188:$H$343,B311)&gt;=2,1,COUNTIF(课表!$H$188:$H$343,B311))+IF(COUNTIF(课表!$I$187:$I$343,B311)&gt;=2,1,COUNTIF(课表!$I$187:$I$343,B311))+IF(COUNTIF(课表!$J$187:$J$343,B311)&gt;=2,1,COUNTIF(课表!$J$187:$J$343,B311)))*2</f>
        <v>4</v>
      </c>
      <c r="I311" s="32">
        <f>(IF(COUNTIF(课表!$K$187:$K$343,B311)&gt;=2,1,COUNTIF(课表!$K$187:$K$343,B311))+IF(COUNTIF(课表!$L$187:$L$343,B311)&gt;=2,1,COUNTIF(课表!$L$187:$L$343,B311))+IF(COUNTIF(课表!$M$187:$M$343,B311)&gt;=2,1,COUNTIF(课表!$M$187:$M$343,B311))+IF(COUNTIF(课表!$N$187:$N$343,B311)&gt;=2,1,COUNTIF(课表!$N$187:$N$343,B311)))*2</f>
        <v>4</v>
      </c>
      <c r="J311" s="32">
        <f>(IF(COUNTIF(课表!$O$187:$O$343,B311)&gt;=2,1,COUNTIF(课表!$O$187:$O$343,B311))+IF(COUNTIF(课表!$P$187:$P$343,B311)&gt;=2,1,COUNTIF(课表!$P$187:$P$343,B311))+IF(COUNTIF(课表!$Q$187:$Q$343,B311)&gt;=2,1,COUNTIF(课表!$Q$187:$Q$343,B311))+IF(COUNTIF(课表!$R$187:$R$343,B311)&gt;=2,1,COUNTIF(课表!$R$187:$R$343,B311)))*2</f>
        <v>4</v>
      </c>
      <c r="K311" s="32">
        <f>(IF(COUNTIF(课表!$S$187:$S$343,B311)&gt;=2,1,COUNTIF(课表!$S$187:$S$343,B311))+IF(COUNTIF(课表!$T$187:$T$343,B311)&gt;=2,1,COUNTIF(课表!$T$187:$T$343,B311)))*2+(IF(COUNTIF(课表!$U$187:$U$343,B311)&gt;=2,1,COUNTIF(课表!$U$187:$U$343,B311))+IF(COUNTIF(课表!$V$187:$V$343,B311)&gt;=2,1,COUNTIF(课表!$V$187:$V$343,B311)))*2</f>
        <v>4</v>
      </c>
      <c r="L311" s="32">
        <f>(IF(COUNTIF(课表!$W$187:$W$343,B311)&gt;=2,1,COUNTIF(课表!$W$187:$W$343,B311))+IF(COUNTIF(课表!$X$187:$X$343,B311)&gt;=2,1,COUNTIF(课表!$X$187:$X$343,B311))+IF(COUNTIF(课表!$Y$187:$Y$343,B311)&gt;=2,1,COUNTIF(课表!$Y$187:$Y$343,B311))+IF(COUNTIF(课表!$Z$187:$Z$343,B311)&gt;=2,1,COUNTIF(课表!$Z$187:$Z$343,B311)))*2</f>
        <v>4</v>
      </c>
      <c r="M311" s="32">
        <f>(IF(COUNTIF(课表!$AA$187:$AA$343,B311)&gt;=2,1,COUNTIF(课表!$AA$187:$AA$343,B311))+IF(COUNTIF(课表!$AB$187:$AB$343,B311)&gt;=2,1,COUNTIF(课表!$AB$187:$AB$343,B311))+IF(COUNTIF(课表!$AC$187:$AC$343,B311)&gt;=2,1,COUNTIF(课表!$AC$187:$AC$343,B311))+IF(COUNTIF(课表!$AD$187:$AD$343,B311)&gt;=2,1,COUNTIF(课表!$AD$187:$AD$343,B311)))*2</f>
        <v>0</v>
      </c>
      <c r="N311" s="32">
        <f t="shared" si="12"/>
        <v>24</v>
      </c>
    </row>
    <row r="312" ht="20.1" hidden="1" customHeight="1" spans="1:14">
      <c r="A312" s="32">
        <f>VLOOKUP(B312,教师基础数据!$B$1:$H$502,7,FALSE)</f>
        <v>2016029</v>
      </c>
      <c r="B312" s="33" t="s">
        <v>1650</v>
      </c>
      <c r="C312" s="32" t="str">
        <f>VLOOKUP(B312,教师基础数据!$B$1:$G4856,3,FALSE)</f>
        <v>人文系</v>
      </c>
      <c r="D312" s="32" t="str">
        <f>VLOOKUP(B312,教师基础数据!$B$1:$G1008,4,FALSE)</f>
        <v>专职</v>
      </c>
      <c r="E312" s="32" t="str">
        <f>VLOOKUP(B312,教师基础数据!$B$1:$G5041,5,FALSE)</f>
        <v>体育教研室</v>
      </c>
      <c r="F312" s="32">
        <f t="shared" si="11"/>
        <v>4</v>
      </c>
      <c r="G312" s="32">
        <f>(IF(COUNTIF(课表!$C$187:$C$343,B312)&gt;=2,1,COUNTIF(课表!$C$187:$C$343,B312))+IF(COUNTIF(课表!$D$187:$D$343,B312)&gt;=2,1,COUNTIF(课表!D$187:$D$343,B312))+IF(COUNTIF(课表!$E$121:$E$343,B312)&gt;=2,1,COUNTIF(课表!$E$121:$E$343,B312))+IF(COUNTIF(课表!$F$187:$F$343,B312)&gt;=2,1,COUNTIF(课表!$F$187:$F$343,B312)))*2</f>
        <v>6</v>
      </c>
      <c r="H312" s="32">
        <f>(IF(COUNTIF(课表!$G$188:$G$343,B312)&gt;=2,1,COUNTIF(课表!$G$188:$G$343,B312))+IF(COUNTIF(课表!$H$188:$H$343,B312)&gt;=2,1,COUNTIF(课表!$H$188:$H$343,B312))+IF(COUNTIF(课表!$I$187:$I$343,B312)&gt;=2,1,COUNTIF(课表!$I$187:$I$343,B312))+IF(COUNTIF(课表!$J$187:$J$343,B312)&gt;=2,1,COUNTIF(课表!$J$187:$J$343,B312)))*2</f>
        <v>6</v>
      </c>
      <c r="I312" s="32">
        <f>(IF(COUNTIF(课表!$K$187:$K$343,B312)&gt;=2,1,COUNTIF(课表!$K$187:$K$343,B312))+IF(COUNTIF(课表!$L$187:$L$343,B312)&gt;=2,1,COUNTIF(课表!$L$187:$L$343,B312))+IF(COUNTIF(课表!$M$187:$M$343,B312)&gt;=2,1,COUNTIF(课表!$M$187:$M$343,B312))+IF(COUNTIF(课表!$N$187:$N$343,B312)&gt;=2,1,COUNTIF(课表!$N$187:$N$343,B312)))*2</f>
        <v>6</v>
      </c>
      <c r="J312" s="32">
        <f>(IF(COUNTIF(课表!$O$187:$O$343,B312)&gt;=2,1,COUNTIF(课表!$O$187:$O$343,B312))+IF(COUNTIF(课表!$P$187:$P$343,B312)&gt;=2,1,COUNTIF(课表!$P$187:$P$343,B312))+IF(COUNTIF(课表!$Q$187:$Q$343,B312)&gt;=2,1,COUNTIF(课表!$Q$187:$Q$343,B312))+IF(COUNTIF(课表!$R$187:$R$343,B312)&gt;=2,1,COUNTIF(课表!$R$187:$R$343,B312)))*2</f>
        <v>6</v>
      </c>
      <c r="K312" s="32">
        <f>(IF(COUNTIF(课表!$S$187:$S$343,B312)&gt;=2,1,COUNTIF(课表!$S$187:$S$343,B312))+IF(COUNTIF(课表!$T$187:$T$343,B312)&gt;=2,1,COUNTIF(课表!$T$187:$T$343,B312)))*2+(IF(COUNTIF(课表!$U$187:$U$343,B312)&gt;=2,1,COUNTIF(课表!$U$187:$U$343,B312))+IF(COUNTIF(课表!$V$187:$V$343,B312)&gt;=2,1,COUNTIF(课表!$V$187:$V$343,B312)))*2</f>
        <v>0</v>
      </c>
      <c r="L312" s="32">
        <f>(IF(COUNTIF(课表!$W$187:$W$343,B312)&gt;=2,1,COUNTIF(课表!$W$187:$W$343,B312))+IF(COUNTIF(课表!$X$187:$X$343,B312)&gt;=2,1,COUNTIF(课表!$X$187:$X$343,B312))+IF(COUNTIF(课表!$Y$187:$Y$343,B312)&gt;=2,1,COUNTIF(课表!$Y$187:$Y$343,B312))+IF(COUNTIF(课表!$Z$187:$Z$343,B312)&gt;=2,1,COUNTIF(课表!$Z$187:$Z$343,B312)))*2</f>
        <v>0</v>
      </c>
      <c r="M312" s="32">
        <f>(IF(COUNTIF(课表!$AA$187:$AA$343,B312)&gt;=2,1,COUNTIF(课表!$AA$187:$AA$343,B312))+IF(COUNTIF(课表!$AB$187:$AB$343,B312)&gt;=2,1,COUNTIF(课表!$AB$187:$AB$343,B312))+IF(COUNTIF(课表!$AC$187:$AC$343,B312)&gt;=2,1,COUNTIF(课表!$AC$187:$AC$343,B312))+IF(COUNTIF(课表!$AD$187:$AD$343,B312)&gt;=2,1,COUNTIF(课表!$AD$187:$AD$343,B312)))*2</f>
        <v>0</v>
      </c>
      <c r="N312" s="32">
        <f t="shared" si="12"/>
        <v>24</v>
      </c>
    </row>
    <row r="313" ht="20.1" hidden="1" customHeight="1" spans="1:14">
      <c r="A313" s="32" t="str">
        <f>VLOOKUP(B313,教师基础数据!$B$1:$H$502,7,FALSE)</f>
        <v>0000155</v>
      </c>
      <c r="B313" s="33" t="s">
        <v>1652</v>
      </c>
      <c r="C313" s="32" t="str">
        <f>VLOOKUP(B313,教师基础数据!$B$1:$G4857,3,FALSE)</f>
        <v>人文系</v>
      </c>
      <c r="D313" s="32" t="str">
        <f>VLOOKUP(B313,教师基础数据!$B$1:$G1009,4,FALSE)</f>
        <v>专职</v>
      </c>
      <c r="E313" s="32" t="str">
        <f>VLOOKUP(B313,教师基础数据!$B$1:$G5042,5,FALSE)</f>
        <v>体育教研室</v>
      </c>
      <c r="F313" s="32">
        <f t="shared" si="11"/>
        <v>4</v>
      </c>
      <c r="G313" s="32">
        <f>(IF(COUNTIF(课表!$C$187:$C$343,B313)&gt;=2,1,COUNTIF(课表!$C$187:$C$343,B313))+IF(COUNTIF(课表!$D$187:$D$343,B313)&gt;=2,1,COUNTIF(课表!D$187:$D$343,B313))+IF(COUNTIF(课表!$E$121:$E$343,B313)&gt;=2,1,COUNTIF(课表!$E$121:$E$343,B313))+IF(COUNTIF(课表!$F$187:$F$343,B313)&gt;=2,1,COUNTIF(课表!$F$187:$F$343,B313)))*2</f>
        <v>6</v>
      </c>
      <c r="H313" s="32">
        <f>(IF(COUNTIF(课表!$G$188:$G$343,B313)&gt;=2,1,COUNTIF(课表!$G$188:$G$343,B313))+IF(COUNTIF(课表!$H$188:$H$343,B313)&gt;=2,1,COUNTIF(课表!$H$188:$H$343,B313))+IF(COUNTIF(课表!$I$187:$I$343,B313)&gt;=2,1,COUNTIF(课表!$I$187:$I$343,B313))+IF(COUNTIF(课表!$J$187:$J$343,B313)&gt;=2,1,COUNTIF(课表!$J$187:$J$343,B313)))*2</f>
        <v>6</v>
      </c>
      <c r="I313" s="32">
        <f>(IF(COUNTIF(课表!$K$187:$K$343,B313)&gt;=2,1,COUNTIF(课表!$K$187:$K$343,B313))+IF(COUNTIF(课表!$L$187:$L$343,B313)&gt;=2,1,COUNTIF(课表!$L$187:$L$343,B313))+IF(COUNTIF(课表!$M$187:$M$343,B313)&gt;=2,1,COUNTIF(课表!$M$187:$M$343,B313))+IF(COUNTIF(课表!$N$187:$N$343,B313)&gt;=2,1,COUNTIF(课表!$N$187:$N$343,B313)))*2</f>
        <v>6</v>
      </c>
      <c r="J313" s="32">
        <f>(IF(COUNTIF(课表!$O$187:$O$343,B313)&gt;=2,1,COUNTIF(课表!$O$187:$O$343,B313))+IF(COUNTIF(课表!$P$187:$P$343,B313)&gt;=2,1,COUNTIF(课表!$P$187:$P$343,B313))+IF(COUNTIF(课表!$Q$187:$Q$343,B313)&gt;=2,1,COUNTIF(课表!$Q$187:$Q$343,B313))+IF(COUNTIF(课表!$R$187:$R$343,B313)&gt;=2,1,COUNTIF(课表!$R$187:$R$343,B313)))*2</f>
        <v>6</v>
      </c>
      <c r="K313" s="32">
        <f>(IF(COUNTIF(课表!$S$187:$S$343,B313)&gt;=2,1,COUNTIF(课表!$S$187:$S$343,B313))+IF(COUNTIF(课表!$T$187:$T$343,B313)&gt;=2,1,COUNTIF(课表!$T$187:$T$343,B313)))*2+(IF(COUNTIF(课表!$U$187:$U$343,B313)&gt;=2,1,COUNTIF(课表!$U$187:$U$343,B313))+IF(COUNTIF(课表!$V$187:$V$343,B313)&gt;=2,1,COUNTIF(课表!$V$187:$V$343,B313)))*2</f>
        <v>0</v>
      </c>
      <c r="L313" s="32">
        <f>(IF(COUNTIF(课表!$W$187:$W$343,B313)&gt;=2,1,COUNTIF(课表!$W$187:$W$343,B313))+IF(COUNTIF(课表!$X$187:$X$343,B313)&gt;=2,1,COUNTIF(课表!$X$187:$X$343,B313))+IF(COUNTIF(课表!$Y$187:$Y$343,B313)&gt;=2,1,COUNTIF(课表!$Y$187:$Y$343,B313))+IF(COUNTIF(课表!$Z$187:$Z$343,B313)&gt;=2,1,COUNTIF(课表!$Z$187:$Z$343,B313)))*2</f>
        <v>0</v>
      </c>
      <c r="M313" s="32">
        <f>(IF(COUNTIF(课表!$AA$187:$AA$343,B313)&gt;=2,1,COUNTIF(课表!$AA$187:$AA$343,B313))+IF(COUNTIF(课表!$AB$187:$AB$343,B313)&gt;=2,1,COUNTIF(课表!$AB$187:$AB$343,B313))+IF(COUNTIF(课表!$AC$187:$AC$343,B313)&gt;=2,1,COUNTIF(课表!$AC$187:$AC$343,B313))+IF(COUNTIF(课表!$AD$187:$AD$343,B313)&gt;=2,1,COUNTIF(课表!$AD$187:$AD$343,B313)))*2</f>
        <v>0</v>
      </c>
      <c r="N313" s="32">
        <f t="shared" si="12"/>
        <v>24</v>
      </c>
    </row>
    <row r="314" ht="20.1" hidden="1" customHeight="1" spans="1:14">
      <c r="A314" s="32" t="str">
        <f>VLOOKUP(B314,教师基础数据!$B$1:$H$502,7,FALSE)</f>
        <v>2016031</v>
      </c>
      <c r="B314" s="33" t="s">
        <v>1659</v>
      </c>
      <c r="C314" s="32" t="str">
        <f>VLOOKUP(B314,教师基础数据!$B$1:$G4858,3,FALSE)</f>
        <v>人文系</v>
      </c>
      <c r="D314" s="32" t="str">
        <f>VLOOKUP(B314,教师基础数据!$B$1:$G1010,4,FALSE)</f>
        <v>专职</v>
      </c>
      <c r="E314" s="32" t="str">
        <f>VLOOKUP(B314,教师基础数据!$B$1:$G5043,5,FALSE)</f>
        <v>体育教研室</v>
      </c>
      <c r="F314" s="32">
        <f t="shared" si="11"/>
        <v>4</v>
      </c>
      <c r="G314" s="32">
        <f>(IF(COUNTIF(课表!$C$187:$C$343,B314)&gt;=2,1,COUNTIF(课表!$C$187:$C$343,B314))+IF(COUNTIF(课表!$D$187:$D$343,B314)&gt;=2,1,COUNTIF(课表!D$187:$D$343,B314))+IF(COUNTIF(课表!$E$121:$E$343,B314)&gt;=2,1,COUNTIF(课表!$E$121:$E$343,B314))+IF(COUNTIF(课表!$F$187:$F$343,B314)&gt;=2,1,COUNTIF(课表!$F$187:$F$343,B314)))*2</f>
        <v>6</v>
      </c>
      <c r="H314" s="32">
        <f>(IF(COUNTIF(课表!$G$188:$G$343,B314)&gt;=2,1,COUNTIF(课表!$G$188:$G$343,B314))+IF(COUNTIF(课表!$H$188:$H$343,B314)&gt;=2,1,COUNTIF(课表!$H$188:$H$343,B314))+IF(COUNTIF(课表!$I$187:$I$343,B314)&gt;=2,1,COUNTIF(课表!$I$187:$I$343,B314))+IF(COUNTIF(课表!$J$187:$J$343,B314)&gt;=2,1,COUNTIF(课表!$J$187:$J$343,B314)))*2</f>
        <v>6</v>
      </c>
      <c r="I314" s="32">
        <f>(IF(COUNTIF(课表!$K$187:$K$343,B314)&gt;=2,1,COUNTIF(课表!$K$187:$K$343,B314))+IF(COUNTIF(课表!$L$187:$L$343,B314)&gt;=2,1,COUNTIF(课表!$L$187:$L$343,B314))+IF(COUNTIF(课表!$M$187:$M$343,B314)&gt;=2,1,COUNTIF(课表!$M$187:$M$343,B314))+IF(COUNTIF(课表!$N$187:$N$343,B314)&gt;=2,1,COUNTIF(课表!$N$187:$N$343,B314)))*2</f>
        <v>6</v>
      </c>
      <c r="J314" s="32">
        <f>(IF(COUNTIF(课表!$O$187:$O$343,B314)&gt;=2,1,COUNTIF(课表!$O$187:$O$343,B314))+IF(COUNTIF(课表!$P$187:$P$343,B314)&gt;=2,1,COUNTIF(课表!$P$187:$P$343,B314))+IF(COUNTIF(课表!$Q$187:$Q$343,B314)&gt;=2,1,COUNTIF(课表!$Q$187:$Q$343,B314))+IF(COUNTIF(课表!$R$187:$R$343,B314)&gt;=2,1,COUNTIF(课表!$R$187:$R$343,B314)))*2</f>
        <v>6</v>
      </c>
      <c r="K314" s="32">
        <f>(IF(COUNTIF(课表!$S$187:$S$343,B314)&gt;=2,1,COUNTIF(课表!$S$187:$S$343,B314))+IF(COUNTIF(课表!$T$187:$T$343,B314)&gt;=2,1,COUNTIF(课表!$T$187:$T$343,B314)))*2+(IF(COUNTIF(课表!$U$187:$U$343,B314)&gt;=2,1,COUNTIF(课表!$U$187:$U$343,B314))+IF(COUNTIF(课表!$V$187:$V$343,B314)&gt;=2,1,COUNTIF(课表!$V$187:$V$343,B314)))*2</f>
        <v>0</v>
      </c>
      <c r="L314" s="32">
        <f>(IF(COUNTIF(课表!$W$187:$W$343,B314)&gt;=2,1,COUNTIF(课表!$W$187:$W$343,B314))+IF(COUNTIF(课表!$X$187:$X$343,B314)&gt;=2,1,COUNTIF(课表!$X$187:$X$343,B314))+IF(COUNTIF(课表!$Y$187:$Y$343,B314)&gt;=2,1,COUNTIF(课表!$Y$187:$Y$343,B314))+IF(COUNTIF(课表!$Z$187:$Z$343,B314)&gt;=2,1,COUNTIF(课表!$Z$187:$Z$343,B314)))*2</f>
        <v>0</v>
      </c>
      <c r="M314" s="32">
        <f>(IF(COUNTIF(课表!$AA$187:$AA$343,B314)&gt;=2,1,COUNTIF(课表!$AA$187:$AA$343,B314))+IF(COUNTIF(课表!$AB$187:$AB$343,B314)&gt;=2,1,COUNTIF(课表!$AB$187:$AB$343,B314))+IF(COUNTIF(课表!$AC$187:$AC$343,B314)&gt;=2,1,COUNTIF(课表!$AC$187:$AC$343,B314))+IF(COUNTIF(课表!$AD$187:$AD$343,B314)&gt;=2,1,COUNTIF(课表!$AD$187:$AD$343,B314)))*2</f>
        <v>0</v>
      </c>
      <c r="N314" s="32">
        <f t="shared" si="12"/>
        <v>24</v>
      </c>
    </row>
    <row r="315" ht="20.1" hidden="1" customHeight="1" spans="1:14">
      <c r="A315" s="32" t="str">
        <f>VLOOKUP(B315,教师基础数据!$B$1:$H$502,7,FALSE)</f>
        <v>0000072</v>
      </c>
      <c r="B315" s="33" t="s">
        <v>1644</v>
      </c>
      <c r="C315" s="32" t="str">
        <f>VLOOKUP(B315,教师基础数据!$B$1:$G4859,3,FALSE)</f>
        <v>人文系</v>
      </c>
      <c r="D315" s="32" t="str">
        <f>VLOOKUP(B315,教师基础数据!$B$1:$G1011,4,FALSE)</f>
        <v>专职</v>
      </c>
      <c r="E315" s="32" t="str">
        <f>VLOOKUP(B315,教师基础数据!$B$1:$G5044,5,FALSE)</f>
        <v>体育教研室</v>
      </c>
      <c r="F315" s="32">
        <f t="shared" si="11"/>
        <v>4</v>
      </c>
      <c r="G315" s="32">
        <f>(IF(COUNTIF(课表!$C$187:$C$343,B315)&gt;=2,1,COUNTIF(课表!$C$187:$C$343,B315))+IF(COUNTIF(课表!$D$187:$D$343,B315)&gt;=2,1,COUNTIF(课表!D$187:$D$343,B315))+IF(COUNTIF(课表!$E$121:$E$343,B315)&gt;=2,1,COUNTIF(课表!$E$121:$E$343,B315))+IF(COUNTIF(课表!$F$187:$F$343,B315)&gt;=2,1,COUNTIF(课表!$F$187:$F$343,B315)))*2</f>
        <v>6</v>
      </c>
      <c r="H315" s="32">
        <f>(IF(COUNTIF(课表!$G$188:$G$343,B315)&gt;=2,1,COUNTIF(课表!$G$188:$G$343,B315))+IF(COUNTIF(课表!$H$188:$H$343,B315)&gt;=2,1,COUNTIF(课表!$H$188:$H$343,B315))+IF(COUNTIF(课表!$I$187:$I$343,B315)&gt;=2,1,COUNTIF(课表!$I$187:$I$343,B315))+IF(COUNTIF(课表!$J$187:$J$343,B315)&gt;=2,1,COUNTIF(课表!$J$187:$J$343,B315)))*2</f>
        <v>6</v>
      </c>
      <c r="I315" s="32">
        <f>(IF(COUNTIF(课表!$K$187:$K$343,B315)&gt;=2,1,COUNTIF(课表!$K$187:$K$343,B315))+IF(COUNTIF(课表!$L$187:$L$343,B315)&gt;=2,1,COUNTIF(课表!$L$187:$L$343,B315))+IF(COUNTIF(课表!$M$187:$M$343,B315)&gt;=2,1,COUNTIF(课表!$M$187:$M$343,B315))+IF(COUNTIF(课表!$N$187:$N$343,B315)&gt;=2,1,COUNTIF(课表!$N$187:$N$343,B315)))*2</f>
        <v>6</v>
      </c>
      <c r="J315" s="32">
        <f>(IF(COUNTIF(课表!$O$187:$O$343,B315)&gt;=2,1,COUNTIF(课表!$O$187:$O$343,B315))+IF(COUNTIF(课表!$P$187:$P$343,B315)&gt;=2,1,COUNTIF(课表!$P$187:$P$343,B315))+IF(COUNTIF(课表!$Q$187:$Q$343,B315)&gt;=2,1,COUNTIF(课表!$Q$187:$Q$343,B315))+IF(COUNTIF(课表!$R$187:$R$343,B315)&gt;=2,1,COUNTIF(课表!$R$187:$R$343,B315)))*2</f>
        <v>6</v>
      </c>
      <c r="K315" s="32">
        <f>(IF(COUNTIF(课表!$S$187:$S$343,B315)&gt;=2,1,COUNTIF(课表!$S$187:$S$343,B315))+IF(COUNTIF(课表!$T$187:$T$343,B315)&gt;=2,1,COUNTIF(课表!$T$187:$T$343,B315)))*2+(IF(COUNTIF(课表!$U$187:$U$343,B315)&gt;=2,1,COUNTIF(课表!$U$187:$U$343,B315))+IF(COUNTIF(课表!$V$187:$V$343,B315)&gt;=2,1,COUNTIF(课表!$V$187:$V$343,B315)))*2</f>
        <v>0</v>
      </c>
      <c r="L315" s="32">
        <f>(IF(COUNTIF(课表!$W$187:$W$343,B315)&gt;=2,1,COUNTIF(课表!$W$187:$W$343,B315))+IF(COUNTIF(课表!$X$187:$X$343,B315)&gt;=2,1,COUNTIF(课表!$X$187:$X$343,B315))+IF(COUNTIF(课表!$Y$187:$Y$343,B315)&gt;=2,1,COUNTIF(课表!$Y$187:$Y$343,B315))+IF(COUNTIF(课表!$Z$187:$Z$343,B315)&gt;=2,1,COUNTIF(课表!$Z$187:$Z$343,B315)))*2</f>
        <v>0</v>
      </c>
      <c r="M315" s="32">
        <f>(IF(COUNTIF(课表!$AA$187:$AA$343,B315)&gt;=2,1,COUNTIF(课表!$AA$187:$AA$343,B315))+IF(COUNTIF(课表!$AB$187:$AB$343,B315)&gt;=2,1,COUNTIF(课表!$AB$187:$AB$343,B315))+IF(COUNTIF(课表!$AC$187:$AC$343,B315)&gt;=2,1,COUNTIF(课表!$AC$187:$AC$343,B315))+IF(COUNTIF(课表!$AD$187:$AD$343,B315)&gt;=2,1,COUNTIF(课表!$AD$187:$AD$343,B315)))*2</f>
        <v>0</v>
      </c>
      <c r="N315" s="32">
        <f t="shared" si="12"/>
        <v>24</v>
      </c>
    </row>
    <row r="316" ht="20.1" hidden="1" customHeight="1" spans="1:14">
      <c r="A316" s="32" t="str">
        <f>VLOOKUP(B316,教师基础数据!$B$1:$H$502,7,FALSE)</f>
        <v>0000146</v>
      </c>
      <c r="B316" s="33" t="s">
        <v>1647</v>
      </c>
      <c r="C316" s="32" t="str">
        <f>VLOOKUP(B316,教师基础数据!$B$1:$G4860,3,FALSE)</f>
        <v>人文系</v>
      </c>
      <c r="D316" s="32" t="str">
        <f>VLOOKUP(B316,教师基础数据!$B$1:$G1012,4,FALSE)</f>
        <v>专职</v>
      </c>
      <c r="E316" s="32" t="str">
        <f>VLOOKUP(B316,教师基础数据!$B$1:$G5045,5,FALSE)</f>
        <v>体育教研室</v>
      </c>
      <c r="F316" s="32">
        <f t="shared" si="11"/>
        <v>4</v>
      </c>
      <c r="G316" s="32">
        <f>(IF(COUNTIF(课表!$C$187:$C$343,B316)&gt;=2,1,COUNTIF(课表!$C$187:$C$343,B316))+IF(COUNTIF(课表!$D$187:$D$343,B316)&gt;=2,1,COUNTIF(课表!D$187:$D$343,B316))+IF(COUNTIF(课表!$E$121:$E$343,B316)&gt;=2,1,COUNTIF(课表!$E$121:$E$343,B316))+IF(COUNTIF(课表!$F$187:$F$343,B316)&gt;=2,1,COUNTIF(课表!$F$187:$F$343,B316)))*2</f>
        <v>6</v>
      </c>
      <c r="H316" s="32">
        <f>(IF(COUNTIF(课表!$G$188:$G$343,B316)&gt;=2,1,COUNTIF(课表!$G$188:$G$343,B316))+IF(COUNTIF(课表!$H$188:$H$343,B316)&gt;=2,1,COUNTIF(课表!$H$188:$H$343,B316))+IF(COUNTIF(课表!$I$187:$I$343,B316)&gt;=2,1,COUNTIF(课表!$I$187:$I$343,B316))+IF(COUNTIF(课表!$J$187:$J$343,B316)&gt;=2,1,COUNTIF(课表!$J$187:$J$343,B316)))*2</f>
        <v>6</v>
      </c>
      <c r="I316" s="32">
        <f>(IF(COUNTIF(课表!$K$187:$K$343,B316)&gt;=2,1,COUNTIF(课表!$K$187:$K$343,B316))+IF(COUNTIF(课表!$L$187:$L$343,B316)&gt;=2,1,COUNTIF(课表!$L$187:$L$343,B316))+IF(COUNTIF(课表!$M$187:$M$343,B316)&gt;=2,1,COUNTIF(课表!$M$187:$M$343,B316))+IF(COUNTIF(课表!$N$187:$N$343,B316)&gt;=2,1,COUNTIF(课表!$N$187:$N$343,B316)))*2</f>
        <v>6</v>
      </c>
      <c r="J316" s="32">
        <f>(IF(COUNTIF(课表!$O$187:$O$343,B316)&gt;=2,1,COUNTIF(课表!$O$187:$O$343,B316))+IF(COUNTIF(课表!$P$187:$P$343,B316)&gt;=2,1,COUNTIF(课表!$P$187:$P$343,B316))+IF(COUNTIF(课表!$Q$187:$Q$343,B316)&gt;=2,1,COUNTIF(课表!$Q$187:$Q$343,B316))+IF(COUNTIF(课表!$R$187:$R$343,B316)&gt;=2,1,COUNTIF(课表!$R$187:$R$343,B316)))*2</f>
        <v>6</v>
      </c>
      <c r="K316" s="32">
        <f>(IF(COUNTIF(课表!$S$187:$S$343,B316)&gt;=2,1,COUNTIF(课表!$S$187:$S$343,B316))+IF(COUNTIF(课表!$T$187:$T$343,B316)&gt;=2,1,COUNTIF(课表!$T$187:$T$343,B316)))*2+(IF(COUNTIF(课表!$U$187:$U$343,B316)&gt;=2,1,COUNTIF(课表!$U$187:$U$343,B316))+IF(COUNTIF(课表!$V$187:$V$343,B316)&gt;=2,1,COUNTIF(课表!$V$187:$V$343,B316)))*2</f>
        <v>0</v>
      </c>
      <c r="L316" s="32">
        <f>(IF(COUNTIF(课表!$W$187:$W$343,B316)&gt;=2,1,COUNTIF(课表!$W$187:$W$343,B316))+IF(COUNTIF(课表!$X$187:$X$343,B316)&gt;=2,1,COUNTIF(课表!$X$187:$X$343,B316))+IF(COUNTIF(课表!$Y$187:$Y$343,B316)&gt;=2,1,COUNTIF(课表!$Y$187:$Y$343,B316))+IF(COUNTIF(课表!$Z$187:$Z$343,B316)&gt;=2,1,COUNTIF(课表!$Z$187:$Z$343,B316)))*2</f>
        <v>0</v>
      </c>
      <c r="M316" s="32">
        <f>(IF(COUNTIF(课表!$AA$187:$AA$343,B316)&gt;=2,1,COUNTIF(课表!$AA$187:$AA$343,B316))+IF(COUNTIF(课表!$AB$187:$AB$343,B316)&gt;=2,1,COUNTIF(课表!$AB$187:$AB$343,B316))+IF(COUNTIF(课表!$AC$187:$AC$343,B316)&gt;=2,1,COUNTIF(课表!$AC$187:$AC$343,B316))+IF(COUNTIF(课表!$AD$187:$AD$343,B316)&gt;=2,1,COUNTIF(课表!$AD$187:$AD$343,B316)))*2</f>
        <v>0</v>
      </c>
      <c r="N316" s="32">
        <f t="shared" si="12"/>
        <v>24</v>
      </c>
    </row>
    <row r="317" ht="20.1" hidden="1" customHeight="1" spans="1:14">
      <c r="A317" s="32" t="str">
        <f>VLOOKUP(B317,教师基础数据!$B$1:$H$502,7,FALSE)</f>
        <v>0000091</v>
      </c>
      <c r="B317" s="33" t="s">
        <v>1475</v>
      </c>
      <c r="C317" s="32" t="str">
        <f>VLOOKUP(B317,教师基础数据!$B$1:$G4861,3,FALSE)</f>
        <v>人文系</v>
      </c>
      <c r="D317" s="32" t="str">
        <f>VLOOKUP(B317,教师基础数据!$B$1:$G1013,4,FALSE)</f>
        <v>专职</v>
      </c>
      <c r="E317" s="32" t="str">
        <f>VLOOKUP(B317,教师基础数据!$B$1:$G5046,5,FALSE)</f>
        <v>服装教研室</v>
      </c>
      <c r="F317" s="32">
        <f t="shared" si="11"/>
        <v>5</v>
      </c>
      <c r="G317" s="32">
        <f>(IF(COUNTIF(课表!$C$187:$C$343,B317)&gt;=2,1,COUNTIF(课表!$C$187:$C$343,B317))+IF(COUNTIF(课表!$D$187:$D$343,B317)&gt;=2,1,COUNTIF(课表!D$187:$D$343,B317))+IF(COUNTIF(课表!$E$121:$E$343,B317)&gt;=2,1,COUNTIF(课表!$E$121:$E$343,B317))+IF(COUNTIF(课表!$F$187:$F$343,B317)&gt;=2,1,COUNTIF(课表!$F$187:$F$343,B317)))*2</f>
        <v>4</v>
      </c>
      <c r="H317" s="32">
        <f>(IF(COUNTIF(课表!$G$188:$G$343,B317)&gt;=2,1,COUNTIF(课表!$G$188:$G$343,B317))+IF(COUNTIF(课表!$H$188:$H$343,B317)&gt;=2,1,COUNTIF(课表!$H$188:$H$343,B317))+IF(COUNTIF(课表!$I$187:$I$343,B317)&gt;=2,1,COUNTIF(课表!$I$187:$I$343,B317))+IF(COUNTIF(课表!$J$187:$J$343,B317)&gt;=2,1,COUNTIF(课表!$J$187:$J$343,B317)))*2</f>
        <v>0</v>
      </c>
      <c r="I317" s="32">
        <f>(IF(COUNTIF(课表!$K$187:$K$343,B317)&gt;=2,1,COUNTIF(课表!$K$187:$K$343,B317))+IF(COUNTIF(课表!$L$187:$L$343,B317)&gt;=2,1,COUNTIF(课表!$L$187:$L$343,B317))+IF(COUNTIF(课表!$M$187:$M$343,B317)&gt;=2,1,COUNTIF(课表!$M$187:$M$343,B317))+IF(COUNTIF(课表!$N$187:$N$343,B317)&gt;=2,1,COUNTIF(课表!$N$187:$N$343,B317)))*2</f>
        <v>4</v>
      </c>
      <c r="J317" s="32">
        <f>(IF(COUNTIF(课表!$O$187:$O$343,B317)&gt;=2,1,COUNTIF(课表!$O$187:$O$343,B317))+IF(COUNTIF(课表!$P$187:$P$343,B317)&gt;=2,1,COUNTIF(课表!$P$187:$P$343,B317))+IF(COUNTIF(课表!$Q$187:$Q$343,B317)&gt;=2,1,COUNTIF(课表!$Q$187:$Q$343,B317))+IF(COUNTIF(课表!$R$187:$R$343,B317)&gt;=2,1,COUNTIF(课表!$R$187:$R$343,B317)))*2</f>
        <v>4</v>
      </c>
      <c r="K317" s="32">
        <f>(IF(COUNTIF(课表!$S$187:$S$343,B317)&gt;=2,1,COUNTIF(课表!$S$187:$S$343,B317))+IF(COUNTIF(课表!$T$187:$T$343,B317)&gt;=2,1,COUNTIF(课表!$T$187:$T$343,B317)))*2+(IF(COUNTIF(课表!$U$187:$U$343,B317)&gt;=2,1,COUNTIF(课表!$U$187:$U$343,B317))+IF(COUNTIF(课表!$V$187:$V$343,B317)&gt;=2,1,COUNTIF(课表!$V$187:$V$343,B317)))*2</f>
        <v>0</v>
      </c>
      <c r="L317" s="32">
        <f>(IF(COUNTIF(课表!$W$187:$W$343,B317)&gt;=2,1,COUNTIF(课表!$W$187:$W$343,B317))+IF(COUNTIF(课表!$X$187:$X$343,B317)&gt;=2,1,COUNTIF(课表!$X$187:$X$343,B317))+IF(COUNTIF(课表!$Y$187:$Y$343,B317)&gt;=2,1,COUNTIF(课表!$Y$187:$Y$343,B317))+IF(COUNTIF(课表!$Z$187:$Z$343,B317)&gt;=2,1,COUNTIF(课表!$Z$187:$Z$343,B317)))*2</f>
        <v>4</v>
      </c>
      <c r="M317" s="32">
        <f>(IF(COUNTIF(课表!$AA$187:$AA$343,B317)&gt;=2,1,COUNTIF(课表!$AA$187:$AA$343,B317))+IF(COUNTIF(课表!$AB$187:$AB$343,B317)&gt;=2,1,COUNTIF(课表!$AB$187:$AB$343,B317))+IF(COUNTIF(课表!$AC$187:$AC$343,B317)&gt;=2,1,COUNTIF(课表!$AC$187:$AC$343,B317))+IF(COUNTIF(课表!$AD$187:$AD$343,B317)&gt;=2,1,COUNTIF(课表!$AD$187:$AD$343,B317)))*2</f>
        <v>8</v>
      </c>
      <c r="N317" s="32">
        <f t="shared" si="12"/>
        <v>24</v>
      </c>
    </row>
    <row r="318" ht="20.1" hidden="1" customHeight="1" spans="1:14">
      <c r="A318" s="32" t="str">
        <f>VLOOKUP(B318,教师基础数据!$B$1:$H$502,7,FALSE)</f>
        <v>2021126</v>
      </c>
      <c r="B318" s="33" t="s">
        <v>1662</v>
      </c>
      <c r="C318" s="32" t="str">
        <f>VLOOKUP(B318,教师基础数据!$B$1:$G4862,3,FALSE)</f>
        <v>人文系</v>
      </c>
      <c r="D318" s="32" t="str">
        <f>VLOOKUP(B318,教师基础数据!$B$1:$G1014,4,FALSE)</f>
        <v>外聘</v>
      </c>
      <c r="E318" s="32" t="str">
        <f>VLOOKUP(B318,教师基础数据!$B$1:$G5047,5,FALSE)</f>
        <v>体育教研室</v>
      </c>
      <c r="F318" s="32">
        <f t="shared" si="11"/>
        <v>5</v>
      </c>
      <c r="G318" s="32">
        <f>(IF(COUNTIF(课表!$C$187:$C$343,B318)&gt;=2,1,COUNTIF(课表!$C$187:$C$343,B318))+IF(COUNTIF(课表!$D$187:$D$343,B318)&gt;=2,1,COUNTIF(课表!D$187:$D$343,B318))+IF(COUNTIF(课表!$E$121:$E$343,B318)&gt;=2,1,COUNTIF(课表!$E$121:$E$343,B318))+IF(COUNTIF(课表!$F$187:$F$343,B318)&gt;=2,1,COUNTIF(课表!$F$187:$F$343,B318)))*2</f>
        <v>6</v>
      </c>
      <c r="H318" s="32">
        <f>(IF(COUNTIF(课表!$G$188:$G$343,B318)&gt;=2,1,COUNTIF(课表!$G$188:$G$343,B318))+IF(COUNTIF(课表!$H$188:$H$343,B318)&gt;=2,1,COUNTIF(课表!$H$188:$H$343,B318))+IF(COUNTIF(课表!$I$187:$I$343,B318)&gt;=2,1,COUNTIF(课表!$I$187:$I$343,B318))+IF(COUNTIF(课表!$J$187:$J$343,B318)&gt;=2,1,COUNTIF(课表!$J$187:$J$343,B318)))*2</f>
        <v>6</v>
      </c>
      <c r="I318" s="32">
        <f>(IF(COUNTIF(课表!$K$187:$K$343,B318)&gt;=2,1,COUNTIF(课表!$K$187:$K$343,B318))+IF(COUNTIF(课表!$L$187:$L$343,B318)&gt;=2,1,COUNTIF(课表!$L$187:$L$343,B318))+IF(COUNTIF(课表!$M$187:$M$343,B318)&gt;=2,1,COUNTIF(课表!$M$187:$M$343,B318))+IF(COUNTIF(课表!$N$187:$N$343,B318)&gt;=2,1,COUNTIF(课表!$N$187:$N$343,B318)))*2</f>
        <v>4</v>
      </c>
      <c r="J318" s="32">
        <f>(IF(COUNTIF(课表!$O$187:$O$343,B318)&gt;=2,1,COUNTIF(课表!$O$187:$O$343,B318))+IF(COUNTIF(课表!$P$187:$P$343,B318)&gt;=2,1,COUNTIF(课表!$P$187:$P$343,B318))+IF(COUNTIF(课表!$Q$187:$Q$343,B318)&gt;=2,1,COUNTIF(课表!$Q$187:$Q$343,B318))+IF(COUNTIF(课表!$R$187:$R$343,B318)&gt;=2,1,COUNTIF(课表!$R$187:$R$343,B318)))*2</f>
        <v>6</v>
      </c>
      <c r="K318" s="32">
        <f>(IF(COUNTIF(课表!$S$187:$S$343,B318)&gt;=2,1,COUNTIF(课表!$S$187:$S$343,B318))+IF(COUNTIF(课表!$T$187:$T$343,B318)&gt;=2,1,COUNTIF(课表!$T$187:$T$343,B318)))*2+(IF(COUNTIF(课表!$U$187:$U$343,B318)&gt;=2,1,COUNTIF(课表!$U$187:$U$343,B318))+IF(COUNTIF(课表!$V$187:$V$343,B318)&gt;=2,1,COUNTIF(课表!$V$187:$V$343,B318)))*2</f>
        <v>0</v>
      </c>
      <c r="L318" s="32">
        <f>(IF(COUNTIF(课表!$W$187:$W$343,B318)&gt;=2,1,COUNTIF(课表!$W$187:$W$343,B318))+IF(COUNTIF(课表!$X$187:$X$343,B318)&gt;=2,1,COUNTIF(课表!$X$187:$X$343,B318))+IF(COUNTIF(课表!$Y$187:$Y$343,B318)&gt;=2,1,COUNTIF(课表!$Y$187:$Y$343,B318))+IF(COUNTIF(课表!$Z$187:$Z$343,B318)&gt;=2,1,COUNTIF(课表!$Z$187:$Z$343,B318)))*2</f>
        <v>6</v>
      </c>
      <c r="M318" s="32">
        <f>(IF(COUNTIF(课表!$AA$187:$AA$343,B318)&gt;=2,1,COUNTIF(课表!$AA$187:$AA$343,B318))+IF(COUNTIF(课表!$AB$187:$AB$343,B318)&gt;=2,1,COUNTIF(课表!$AB$187:$AB$343,B318))+IF(COUNTIF(课表!$AC$187:$AC$343,B318)&gt;=2,1,COUNTIF(课表!$AC$187:$AC$343,B318))+IF(COUNTIF(课表!$AD$187:$AD$343,B318)&gt;=2,1,COUNTIF(课表!$AD$187:$AD$343,B318)))*2</f>
        <v>0</v>
      </c>
      <c r="N318" s="32">
        <f t="shared" si="12"/>
        <v>28</v>
      </c>
    </row>
    <row r="319" ht="20.1" hidden="1" customHeight="1" spans="1:14">
      <c r="A319" s="32" t="str">
        <f>VLOOKUP(B319,教师基础数据!$B$1:$H$502,7,FALSE)</f>
        <v>0000125</v>
      </c>
      <c r="B319" s="33" t="s">
        <v>1649</v>
      </c>
      <c r="C319" s="32" t="str">
        <f>VLOOKUP(B319,教师基础数据!$B$1:$G4863,3,FALSE)</f>
        <v>人文系</v>
      </c>
      <c r="D319" s="32" t="str">
        <f>VLOOKUP(B319,教师基础数据!$B$1:$G1015,4,FALSE)</f>
        <v>专职</v>
      </c>
      <c r="E319" s="32" t="str">
        <f>VLOOKUP(B319,教师基础数据!$B$1:$G5048,5,FALSE)</f>
        <v>体育教研室</v>
      </c>
      <c r="F319" s="32">
        <f t="shared" si="11"/>
        <v>5</v>
      </c>
      <c r="G319" s="32">
        <f>(IF(COUNTIF(课表!$C$187:$C$343,B319)&gt;=2,1,COUNTIF(课表!$C$187:$C$343,B319))+IF(COUNTIF(课表!$D$187:$D$343,B319)&gt;=2,1,COUNTIF(课表!D$187:$D$343,B319))+IF(COUNTIF(课表!$E$121:$E$343,B319)&gt;=2,1,COUNTIF(课表!$E$121:$E$343,B319))+IF(COUNTIF(课表!$F$187:$F$343,B319)&gt;=2,1,COUNTIF(课表!$F$187:$F$343,B319)))*2</f>
        <v>6</v>
      </c>
      <c r="H319" s="32">
        <f>(IF(COUNTIF(课表!$G$188:$G$343,B319)&gt;=2,1,COUNTIF(课表!$G$188:$G$343,B319))+IF(COUNTIF(课表!$H$188:$H$343,B319)&gt;=2,1,COUNTIF(课表!$H$188:$H$343,B319))+IF(COUNTIF(课表!$I$187:$I$343,B319)&gt;=2,1,COUNTIF(课表!$I$187:$I$343,B319))+IF(COUNTIF(课表!$J$187:$J$343,B319)&gt;=2,1,COUNTIF(课表!$J$187:$J$343,B319)))*2</f>
        <v>6</v>
      </c>
      <c r="I319" s="32">
        <f>(IF(COUNTIF(课表!$K$187:$K$343,B319)&gt;=2,1,COUNTIF(课表!$K$187:$K$343,B319))+IF(COUNTIF(课表!$L$187:$L$343,B319)&gt;=2,1,COUNTIF(课表!$L$187:$L$343,B319))+IF(COUNTIF(课表!$M$187:$M$343,B319)&gt;=2,1,COUNTIF(课表!$M$187:$M$343,B319))+IF(COUNTIF(课表!$N$187:$N$343,B319)&gt;=2,1,COUNTIF(课表!$N$187:$N$343,B319)))*2</f>
        <v>6</v>
      </c>
      <c r="J319" s="32">
        <f>(IF(COUNTIF(课表!$O$187:$O$343,B319)&gt;=2,1,COUNTIF(课表!$O$187:$O$343,B319))+IF(COUNTIF(课表!$P$187:$P$343,B319)&gt;=2,1,COUNTIF(课表!$P$187:$P$343,B319))+IF(COUNTIF(课表!$Q$187:$Q$343,B319)&gt;=2,1,COUNTIF(课表!$Q$187:$Q$343,B319))+IF(COUNTIF(课表!$R$187:$R$343,B319)&gt;=2,1,COUNTIF(课表!$R$187:$R$343,B319)))*2</f>
        <v>6</v>
      </c>
      <c r="K319" s="32">
        <f>(IF(COUNTIF(课表!$S$187:$S$343,B319)&gt;=2,1,COUNTIF(课表!$S$187:$S$343,B319))+IF(COUNTIF(课表!$T$187:$T$343,B319)&gt;=2,1,COUNTIF(课表!$T$187:$T$343,B319)))*2+(IF(COUNTIF(课表!$U$187:$U$343,B319)&gt;=2,1,COUNTIF(课表!$U$187:$U$343,B319))+IF(COUNTIF(课表!$V$187:$V$343,B319)&gt;=2,1,COUNTIF(课表!$V$187:$V$343,B319)))*2</f>
        <v>0</v>
      </c>
      <c r="L319" s="32">
        <f>(IF(COUNTIF(课表!$W$187:$W$343,B319)&gt;=2,1,COUNTIF(课表!$W$187:$W$343,B319))+IF(COUNTIF(课表!$X$187:$X$343,B319)&gt;=2,1,COUNTIF(课表!$X$187:$X$343,B319))+IF(COUNTIF(课表!$Y$187:$Y$343,B319)&gt;=2,1,COUNTIF(课表!$Y$187:$Y$343,B319))+IF(COUNTIF(课表!$Z$187:$Z$343,B319)&gt;=2,1,COUNTIF(课表!$Z$187:$Z$343,B319)))*2</f>
        <v>6</v>
      </c>
      <c r="M319" s="32">
        <f>(IF(COUNTIF(课表!$AA$187:$AA$343,B319)&gt;=2,1,COUNTIF(课表!$AA$187:$AA$343,B319))+IF(COUNTIF(课表!$AB$187:$AB$343,B319)&gt;=2,1,COUNTIF(课表!$AB$187:$AB$343,B319))+IF(COUNTIF(课表!$AC$187:$AC$343,B319)&gt;=2,1,COUNTIF(课表!$AC$187:$AC$343,B319))+IF(COUNTIF(课表!$AD$187:$AD$343,B319)&gt;=2,1,COUNTIF(课表!$AD$187:$AD$343,B319)))*2</f>
        <v>0</v>
      </c>
      <c r="N319" s="32">
        <f t="shared" si="12"/>
        <v>30</v>
      </c>
    </row>
    <row r="320" ht="20.1" hidden="1" customHeight="1" spans="1:14">
      <c r="A320" s="32">
        <f>VLOOKUP(B320,教师基础数据!$B$1:$H$502,7,FALSE)</f>
        <v>2020058</v>
      </c>
      <c r="B320" s="33" t="s">
        <v>1664</v>
      </c>
      <c r="C320" s="32" t="str">
        <f>VLOOKUP(B320,教师基础数据!$B$1:$G4864,3,FALSE)</f>
        <v>人文系</v>
      </c>
      <c r="D320" s="32" t="str">
        <f>VLOOKUP(B320,教师基础数据!$B$1:$G1016,4,FALSE)</f>
        <v>外聘</v>
      </c>
      <c r="E320" s="32" t="str">
        <f>VLOOKUP(B320,教师基础数据!$B$1:$G5049,5,FALSE)</f>
        <v>体育教研室</v>
      </c>
      <c r="F320" s="32">
        <f t="shared" si="11"/>
        <v>6</v>
      </c>
      <c r="G320" s="32">
        <f>(IF(COUNTIF(课表!$C$187:$C$343,B320)&gt;=2,1,COUNTIF(课表!$C$187:$C$343,B320))+IF(COUNTIF(课表!$D$187:$D$343,B320)&gt;=2,1,COUNTIF(课表!D$187:$D$343,B320))+IF(COUNTIF(课表!$E$121:$E$343,B320)&gt;=2,1,COUNTIF(课表!$E$121:$E$343,B320))+IF(COUNTIF(课表!$F$187:$F$343,B320)&gt;=2,1,COUNTIF(课表!$F$187:$F$343,B320)))*2</f>
        <v>6</v>
      </c>
      <c r="H320" s="32">
        <f>(IF(COUNTIF(课表!$G$188:$G$343,B320)&gt;=2,1,COUNTIF(课表!$G$188:$G$343,B320))+IF(COUNTIF(课表!$H$188:$H$343,B320)&gt;=2,1,COUNTIF(课表!$H$188:$H$343,B320))+IF(COUNTIF(课表!$I$187:$I$343,B320)&gt;=2,1,COUNTIF(课表!$I$187:$I$343,B320))+IF(COUNTIF(课表!$J$187:$J$343,B320)&gt;=2,1,COUNTIF(课表!$J$187:$J$343,B320)))*2</f>
        <v>6</v>
      </c>
      <c r="I320" s="32">
        <f>(IF(COUNTIF(课表!$K$187:$K$343,B320)&gt;=2,1,COUNTIF(课表!$K$187:$K$343,B320))+IF(COUNTIF(课表!$L$187:$L$343,B320)&gt;=2,1,COUNTIF(课表!$L$187:$L$343,B320))+IF(COUNTIF(课表!$M$187:$M$343,B320)&gt;=2,1,COUNTIF(课表!$M$187:$M$343,B320))+IF(COUNTIF(课表!$N$187:$N$343,B320)&gt;=2,1,COUNTIF(课表!$N$187:$N$343,B320)))*2</f>
        <v>6</v>
      </c>
      <c r="J320" s="32">
        <f>(IF(COUNTIF(课表!$O$187:$O$343,B320)&gt;=2,1,COUNTIF(课表!$O$187:$O$343,B320))+IF(COUNTIF(课表!$P$187:$P$343,B320)&gt;=2,1,COUNTIF(课表!$P$187:$P$343,B320))+IF(COUNTIF(课表!$Q$187:$Q$343,B320)&gt;=2,1,COUNTIF(课表!$Q$187:$Q$343,B320))+IF(COUNTIF(课表!$R$187:$R$343,B320)&gt;=2,1,COUNTIF(课表!$R$187:$R$343,B320)))*2</f>
        <v>6</v>
      </c>
      <c r="K320" s="32">
        <f>(IF(COUNTIF(课表!$S$187:$S$343,B320)&gt;=2,1,COUNTIF(课表!$S$187:$S$343,B320))+IF(COUNTIF(课表!$T$187:$T$343,B320)&gt;=2,1,COUNTIF(课表!$T$187:$T$343,B320)))*2+(IF(COUNTIF(课表!$U$187:$U$343,B320)&gt;=2,1,COUNTIF(课表!$U$187:$U$343,B320))+IF(COUNTIF(课表!$V$187:$V$343,B320)&gt;=2,1,COUNTIF(课表!$V$187:$V$343,B320)))*2</f>
        <v>2</v>
      </c>
      <c r="L320" s="32">
        <f>(IF(COUNTIF(课表!$W$187:$W$343,B320)&gt;=2,1,COUNTIF(课表!$W$187:$W$343,B320))+IF(COUNTIF(课表!$X$187:$X$343,B320)&gt;=2,1,COUNTIF(课表!$X$187:$X$343,B320))+IF(COUNTIF(课表!$Y$187:$Y$343,B320)&gt;=2,1,COUNTIF(课表!$Y$187:$Y$343,B320))+IF(COUNTIF(课表!$Z$187:$Z$343,B320)&gt;=2,1,COUNTIF(课表!$Z$187:$Z$343,B320)))*2</f>
        <v>6</v>
      </c>
      <c r="M320" s="32">
        <f>(IF(COUNTIF(课表!$AA$187:$AA$343,B320)&gt;=2,1,COUNTIF(课表!$AA$187:$AA$343,B320))+IF(COUNTIF(课表!$AB$187:$AB$343,B320)&gt;=2,1,COUNTIF(课表!$AB$187:$AB$343,B320))+IF(COUNTIF(课表!$AC$187:$AC$343,B320)&gt;=2,1,COUNTIF(课表!$AC$187:$AC$343,B320))+IF(COUNTIF(课表!$AD$187:$AD$343,B320)&gt;=2,1,COUNTIF(课表!$AD$187:$AD$343,B320)))*2</f>
        <v>0</v>
      </c>
      <c r="N320" s="32">
        <f t="shared" si="12"/>
        <v>32</v>
      </c>
    </row>
    <row r="321" hidden="1" customHeight="1" spans="2:14">
      <c r="B321" s="36">
        <f>COUNTA(B3:B320)</f>
        <v>318</v>
      </c>
      <c r="F321" s="37" t="s">
        <v>1905</v>
      </c>
      <c r="G321" s="38">
        <f t="shared" ref="G321:N321" si="13">SUM(G3:G320)</f>
        <v>826</v>
      </c>
      <c r="H321" s="38">
        <f t="shared" si="13"/>
        <v>784</v>
      </c>
      <c r="I321" s="38">
        <f t="shared" si="13"/>
        <v>796</v>
      </c>
      <c r="J321" s="38">
        <f t="shared" si="13"/>
        <v>786</v>
      </c>
      <c r="K321" s="38">
        <f t="shared" si="13"/>
        <v>390</v>
      </c>
      <c r="L321" s="38">
        <f t="shared" si="13"/>
        <v>228</v>
      </c>
      <c r="M321" s="38">
        <f t="shared" si="13"/>
        <v>130</v>
      </c>
      <c r="N321" s="38">
        <f t="shared" si="13"/>
        <v>3940</v>
      </c>
    </row>
  </sheetData>
  <autoFilter ref="A2:XEV321">
    <filterColumn colId="4">
      <customFilters>
        <customFilter operator="equal" val="室内教研室"/>
      </customFilters>
    </filterColumn>
    <extLst/>
  </autoFilter>
  <sortState ref="A3:N352">
    <sortCondition ref="N3:N352"/>
  </sortState>
  <mergeCells count="1">
    <mergeCell ref="A1:N1"/>
  </mergeCells>
  <conditionalFormatting sqref="B2">
    <cfRule type="duplicateValues" dxfId="0" priority="32"/>
  </conditionalFormatting>
  <conditionalFormatting sqref="N1:N2">
    <cfRule type="cellIs" dxfId="1" priority="31" stopIfTrue="1" operator="greaterThan">
      <formula>26</formula>
    </cfRule>
  </conditionalFormatting>
  <pageMargins left="0.59" right="0.59" top="0.75" bottom="0.75" header="0.31" footer="0.31"/>
  <pageSetup paperSize="9" scale="90" orientation="landscape"/>
  <headerFooter>
    <oddFooter>&amp;C&amp;"宋体,常规"第&amp;"Arial,常规"&amp;P&amp;"宋体,常规"页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2"/>
  <sheetViews>
    <sheetView topLeftCell="A479" workbookViewId="0">
      <selection activeCell="A433" sqref="$A433:$XFD502"/>
    </sheetView>
  </sheetViews>
  <sheetFormatPr defaultColWidth="9.14285714285714" defaultRowHeight="12.75" outlineLevelCol="7"/>
  <cols>
    <col min="1" max="1" width="10.8571428571429" style="7" customWidth="1"/>
    <col min="2" max="2" width="9.42857142857143" style="7" customWidth="1"/>
    <col min="3" max="3" width="76.8571428571429" style="7" customWidth="1"/>
    <col min="4" max="4" width="12.4285714285714" style="7" customWidth="1"/>
    <col min="5" max="5" width="10" style="7" customWidth="1"/>
    <col min="6" max="6" width="31.2857142857143" style="7" customWidth="1"/>
    <col min="7" max="7" width="9.14285714285714" style="7"/>
    <col min="8" max="8" width="10.8571428571429" style="7" customWidth="1"/>
    <col min="9" max="16384" width="9.14285714285714" style="8"/>
  </cols>
  <sheetData>
    <row r="1" ht="20.1" customHeight="1" spans="1:8">
      <c r="A1" s="9" t="s">
        <v>1988</v>
      </c>
      <c r="B1" s="9" t="s">
        <v>1995</v>
      </c>
      <c r="C1" s="9" t="s">
        <v>1996</v>
      </c>
      <c r="D1" s="9" t="s">
        <v>1989</v>
      </c>
      <c r="E1" s="9" t="s">
        <v>1990</v>
      </c>
      <c r="F1" s="9" t="s">
        <v>1991</v>
      </c>
      <c r="G1" s="9" t="s">
        <v>1686</v>
      </c>
      <c r="H1" s="9" t="s">
        <v>1988</v>
      </c>
    </row>
    <row r="2" ht="20.1" customHeight="1" spans="1:8">
      <c r="A2" s="10" t="s">
        <v>1997</v>
      </c>
      <c r="B2" s="11" t="s">
        <v>1388</v>
      </c>
      <c r="C2" s="12" t="s">
        <v>1998</v>
      </c>
      <c r="D2" s="11" t="s">
        <v>1526</v>
      </c>
      <c r="E2" s="11" t="s">
        <v>1902</v>
      </c>
      <c r="F2" s="13" t="s">
        <v>1952</v>
      </c>
      <c r="G2" s="11"/>
      <c r="H2" s="10" t="s">
        <v>1997</v>
      </c>
    </row>
    <row r="3" ht="20.1" customHeight="1" spans="1:8">
      <c r="A3" s="10" t="s">
        <v>1999</v>
      </c>
      <c r="B3" s="11" t="s">
        <v>1414</v>
      </c>
      <c r="C3" s="12" t="s">
        <v>1998</v>
      </c>
      <c r="D3" s="11" t="s">
        <v>1526</v>
      </c>
      <c r="E3" s="11" t="s">
        <v>1903</v>
      </c>
      <c r="F3" s="13" t="s">
        <v>1952</v>
      </c>
      <c r="G3" s="11"/>
      <c r="H3" s="10" t="s">
        <v>1999</v>
      </c>
    </row>
    <row r="4" ht="20.1" customHeight="1" spans="1:8">
      <c r="A4" s="10" t="s">
        <v>2000</v>
      </c>
      <c r="B4" s="11" t="s">
        <v>2001</v>
      </c>
      <c r="C4" s="12" t="s">
        <v>1998</v>
      </c>
      <c r="D4" s="11" t="s">
        <v>1526</v>
      </c>
      <c r="E4" s="11" t="s">
        <v>1903</v>
      </c>
      <c r="F4" s="13" t="s">
        <v>1952</v>
      </c>
      <c r="G4" s="11"/>
      <c r="H4" s="10" t="s">
        <v>2000</v>
      </c>
    </row>
    <row r="5" ht="20.1" customHeight="1" spans="1:8">
      <c r="A5" s="10" t="s">
        <v>2002</v>
      </c>
      <c r="B5" s="11" t="s">
        <v>1209</v>
      </c>
      <c r="C5" s="12" t="s">
        <v>1998</v>
      </c>
      <c r="D5" s="11" t="s">
        <v>1526</v>
      </c>
      <c r="E5" s="11" t="s">
        <v>1903</v>
      </c>
      <c r="F5" s="13" t="s">
        <v>1952</v>
      </c>
      <c r="G5" s="11"/>
      <c r="H5" s="10" t="s">
        <v>2002</v>
      </c>
    </row>
    <row r="6" ht="20.1" customHeight="1" spans="1:8">
      <c r="A6" s="10" t="s">
        <v>2003</v>
      </c>
      <c r="B6" s="11" t="s">
        <v>2004</v>
      </c>
      <c r="C6" s="12" t="s">
        <v>1998</v>
      </c>
      <c r="D6" s="11" t="s">
        <v>1526</v>
      </c>
      <c r="E6" s="11" t="s">
        <v>1903</v>
      </c>
      <c r="F6" s="13" t="s">
        <v>1952</v>
      </c>
      <c r="G6" s="11"/>
      <c r="H6" s="10" t="s">
        <v>2003</v>
      </c>
    </row>
    <row r="7" ht="20.1" customHeight="1" spans="1:8">
      <c r="A7" s="10" t="s">
        <v>2005</v>
      </c>
      <c r="B7" s="11" t="s">
        <v>2006</v>
      </c>
      <c r="C7" s="12" t="s">
        <v>1998</v>
      </c>
      <c r="D7" s="11" t="s">
        <v>1526</v>
      </c>
      <c r="E7" s="11" t="s">
        <v>1903</v>
      </c>
      <c r="F7" s="13" t="s">
        <v>1953</v>
      </c>
      <c r="G7" s="11"/>
      <c r="H7" s="10" t="s">
        <v>2005</v>
      </c>
    </row>
    <row r="8" ht="20.1" customHeight="1" spans="1:8">
      <c r="A8" s="10" t="s">
        <v>2007</v>
      </c>
      <c r="B8" s="11" t="s">
        <v>1559</v>
      </c>
      <c r="C8" s="12" t="s">
        <v>1998</v>
      </c>
      <c r="D8" s="11" t="s">
        <v>1526</v>
      </c>
      <c r="E8" s="11" t="s">
        <v>1903</v>
      </c>
      <c r="F8" s="13" t="s">
        <v>1953</v>
      </c>
      <c r="G8" s="11"/>
      <c r="H8" s="10" t="s">
        <v>2007</v>
      </c>
    </row>
    <row r="9" ht="20.1" customHeight="1" spans="1:8">
      <c r="A9" s="10" t="s">
        <v>2008</v>
      </c>
      <c r="B9" s="11" t="s">
        <v>1558</v>
      </c>
      <c r="C9" s="12" t="s">
        <v>1998</v>
      </c>
      <c r="D9" s="11" t="s">
        <v>1526</v>
      </c>
      <c r="E9" s="11" t="s">
        <v>1903</v>
      </c>
      <c r="F9" s="13" t="s">
        <v>1953</v>
      </c>
      <c r="G9" s="11"/>
      <c r="H9" s="10" t="s">
        <v>2008</v>
      </c>
    </row>
    <row r="10" ht="20.1" customHeight="1" spans="1:8">
      <c r="A10" s="10" t="s">
        <v>2009</v>
      </c>
      <c r="B10" s="11" t="s">
        <v>2010</v>
      </c>
      <c r="C10" s="12" t="s">
        <v>1998</v>
      </c>
      <c r="D10" s="11" t="s">
        <v>1526</v>
      </c>
      <c r="E10" s="11" t="s">
        <v>1903</v>
      </c>
      <c r="F10" s="13" t="s">
        <v>1953</v>
      </c>
      <c r="G10" s="11"/>
      <c r="H10" s="10" t="s">
        <v>2009</v>
      </c>
    </row>
    <row r="11" ht="20.1" customHeight="1" spans="1:8">
      <c r="A11" s="10" t="s">
        <v>2011</v>
      </c>
      <c r="B11" s="11" t="s">
        <v>2012</v>
      </c>
      <c r="C11" s="12" t="s">
        <v>1998</v>
      </c>
      <c r="D11" s="11" t="s">
        <v>1526</v>
      </c>
      <c r="E11" s="11" t="s">
        <v>1902</v>
      </c>
      <c r="F11" s="13" t="s">
        <v>1953</v>
      </c>
      <c r="G11" s="11"/>
      <c r="H11" s="10" t="s">
        <v>2011</v>
      </c>
    </row>
    <row r="12" ht="20.1" customHeight="1" spans="1:8">
      <c r="A12" s="10" t="s">
        <v>2013</v>
      </c>
      <c r="B12" s="11" t="s">
        <v>2014</v>
      </c>
      <c r="C12" s="12" t="s">
        <v>1998</v>
      </c>
      <c r="D12" s="11" t="s">
        <v>1526</v>
      </c>
      <c r="E12" s="11" t="s">
        <v>1904</v>
      </c>
      <c r="F12" s="13" t="s">
        <v>1952</v>
      </c>
      <c r="G12" s="11"/>
      <c r="H12" s="10" t="s">
        <v>2013</v>
      </c>
    </row>
    <row r="13" ht="20.1" customHeight="1" spans="1:8">
      <c r="A13" s="10" t="s">
        <v>2015</v>
      </c>
      <c r="B13" s="11" t="s">
        <v>1221</v>
      </c>
      <c r="C13" s="12" t="s">
        <v>1998</v>
      </c>
      <c r="D13" s="11" t="s">
        <v>1906</v>
      </c>
      <c r="E13" s="11" t="s">
        <v>1904</v>
      </c>
      <c r="F13" s="13" t="s">
        <v>1975</v>
      </c>
      <c r="G13" s="11"/>
      <c r="H13" s="10" t="s">
        <v>2015</v>
      </c>
    </row>
    <row r="14" ht="20.1" customHeight="1" spans="1:8">
      <c r="A14" s="10">
        <v>2018006</v>
      </c>
      <c r="B14" s="14" t="s">
        <v>1535</v>
      </c>
      <c r="C14" s="12" t="s">
        <v>1998</v>
      </c>
      <c r="D14" s="11" t="s">
        <v>1526</v>
      </c>
      <c r="E14" s="11" t="s">
        <v>1902</v>
      </c>
      <c r="F14" s="13" t="s">
        <v>1952</v>
      </c>
      <c r="G14" s="11"/>
      <c r="H14" s="10">
        <v>2018006</v>
      </c>
    </row>
    <row r="15" ht="20.1" customHeight="1" spans="1:8">
      <c r="A15" s="10">
        <v>2018007</v>
      </c>
      <c r="B15" s="14" t="s">
        <v>2016</v>
      </c>
      <c r="C15" s="12" t="s">
        <v>1998</v>
      </c>
      <c r="D15" s="11" t="s">
        <v>1526</v>
      </c>
      <c r="E15" s="11" t="s">
        <v>1904</v>
      </c>
      <c r="F15" s="13"/>
      <c r="G15" s="11" t="s">
        <v>2017</v>
      </c>
      <c r="H15" s="10">
        <v>2018007</v>
      </c>
    </row>
    <row r="16" ht="20.1" customHeight="1" spans="1:8">
      <c r="A16" s="10">
        <v>2018008</v>
      </c>
      <c r="B16" s="14" t="s">
        <v>1415</v>
      </c>
      <c r="C16" s="12" t="s">
        <v>1998</v>
      </c>
      <c r="D16" s="11" t="s">
        <v>1526</v>
      </c>
      <c r="E16" s="11" t="s">
        <v>1902</v>
      </c>
      <c r="F16" s="13" t="s">
        <v>1953</v>
      </c>
      <c r="G16" s="11"/>
      <c r="H16" s="10">
        <v>2018008</v>
      </c>
    </row>
    <row r="17" ht="20.1" customHeight="1" spans="1:8">
      <c r="A17" s="10" t="s">
        <v>2018</v>
      </c>
      <c r="B17" s="11" t="s">
        <v>1363</v>
      </c>
      <c r="C17" s="12" t="s">
        <v>1998</v>
      </c>
      <c r="D17" s="11" t="s">
        <v>1526</v>
      </c>
      <c r="E17" s="11" t="s">
        <v>1902</v>
      </c>
      <c r="F17" s="13" t="s">
        <v>1952</v>
      </c>
      <c r="G17" s="11"/>
      <c r="H17" s="10" t="s">
        <v>2018</v>
      </c>
    </row>
    <row r="18" ht="20.1" customHeight="1" spans="1:8">
      <c r="A18" s="10" t="s">
        <v>2019</v>
      </c>
      <c r="B18" s="11" t="s">
        <v>1527</v>
      </c>
      <c r="C18" s="12" t="s">
        <v>1998</v>
      </c>
      <c r="D18" s="11" t="s">
        <v>1526</v>
      </c>
      <c r="E18" s="11" t="s">
        <v>1902</v>
      </c>
      <c r="F18" s="13" t="s">
        <v>1952</v>
      </c>
      <c r="G18" s="11"/>
      <c r="H18" s="10" t="s">
        <v>2019</v>
      </c>
    </row>
    <row r="19" ht="20.1" customHeight="1" spans="1:8">
      <c r="A19" s="10" t="s">
        <v>2020</v>
      </c>
      <c r="B19" s="11" t="s">
        <v>1426</v>
      </c>
      <c r="C19" s="12" t="s">
        <v>1998</v>
      </c>
      <c r="D19" s="11" t="s">
        <v>1526</v>
      </c>
      <c r="E19" s="11" t="s">
        <v>1902</v>
      </c>
      <c r="F19" s="13" t="s">
        <v>1952</v>
      </c>
      <c r="G19" s="11"/>
      <c r="H19" s="10" t="s">
        <v>2020</v>
      </c>
    </row>
    <row r="20" ht="20.1" customHeight="1" spans="1:8">
      <c r="A20" s="10" t="s">
        <v>2021</v>
      </c>
      <c r="B20" s="11" t="s">
        <v>2022</v>
      </c>
      <c r="C20" s="12" t="s">
        <v>1998</v>
      </c>
      <c r="D20" s="11" t="s">
        <v>1526</v>
      </c>
      <c r="E20" s="11" t="s">
        <v>1902</v>
      </c>
      <c r="F20" s="13" t="s">
        <v>1952</v>
      </c>
      <c r="G20" s="11"/>
      <c r="H20" s="10" t="s">
        <v>2021</v>
      </c>
    </row>
    <row r="21" ht="20.1" customHeight="1" spans="1:8">
      <c r="A21" s="10" t="s">
        <v>2023</v>
      </c>
      <c r="B21" s="11" t="s">
        <v>1533</v>
      </c>
      <c r="C21" s="12" t="s">
        <v>1998</v>
      </c>
      <c r="D21" s="11" t="s">
        <v>1526</v>
      </c>
      <c r="E21" s="11" t="s">
        <v>1902</v>
      </c>
      <c r="F21" s="13" t="s">
        <v>1953</v>
      </c>
      <c r="G21" s="11"/>
      <c r="H21" s="10" t="s">
        <v>2023</v>
      </c>
    </row>
    <row r="22" ht="20.1" customHeight="1" spans="1:8">
      <c r="A22" s="10" t="s">
        <v>2024</v>
      </c>
      <c r="B22" s="11" t="s">
        <v>1560</v>
      </c>
      <c r="C22" s="12" t="s">
        <v>1998</v>
      </c>
      <c r="D22" s="11" t="s">
        <v>1526</v>
      </c>
      <c r="E22" s="11" t="s">
        <v>1902</v>
      </c>
      <c r="F22" s="13" t="s">
        <v>1953</v>
      </c>
      <c r="G22" s="11"/>
      <c r="H22" s="10" t="s">
        <v>2024</v>
      </c>
    </row>
    <row r="23" ht="20.1" customHeight="1" spans="1:8">
      <c r="A23" s="10" t="s">
        <v>2025</v>
      </c>
      <c r="B23" s="11" t="s">
        <v>1232</v>
      </c>
      <c r="C23" s="12" t="s">
        <v>1998</v>
      </c>
      <c r="D23" s="11" t="s">
        <v>1526</v>
      </c>
      <c r="E23" s="11" t="s">
        <v>1902</v>
      </c>
      <c r="F23" s="13" t="s">
        <v>1953</v>
      </c>
      <c r="G23" s="11"/>
      <c r="H23" s="10" t="s">
        <v>2025</v>
      </c>
    </row>
    <row r="24" ht="20.1" customHeight="1" spans="1:8">
      <c r="A24" s="10" t="s">
        <v>2026</v>
      </c>
      <c r="B24" s="11" t="s">
        <v>1404</v>
      </c>
      <c r="C24" s="12" t="s">
        <v>1998</v>
      </c>
      <c r="D24" s="11" t="s">
        <v>1526</v>
      </c>
      <c r="E24" s="11" t="s">
        <v>1902</v>
      </c>
      <c r="F24" s="13" t="s">
        <v>1953</v>
      </c>
      <c r="G24" s="11"/>
      <c r="H24" s="10" t="s">
        <v>2026</v>
      </c>
    </row>
    <row r="25" ht="20.1" customHeight="1" spans="1:8">
      <c r="A25" s="10" t="s">
        <v>2027</v>
      </c>
      <c r="B25" s="11" t="s">
        <v>2028</v>
      </c>
      <c r="C25" s="12" t="s">
        <v>1998</v>
      </c>
      <c r="D25" s="11" t="s">
        <v>1526</v>
      </c>
      <c r="E25" s="11" t="s">
        <v>1902</v>
      </c>
      <c r="F25" s="13" t="s">
        <v>1953</v>
      </c>
      <c r="G25" s="11"/>
      <c r="H25" s="10" t="s">
        <v>2027</v>
      </c>
    </row>
    <row r="26" ht="20.1" customHeight="1" spans="1:8">
      <c r="A26" s="10" t="s">
        <v>2029</v>
      </c>
      <c r="B26" s="14" t="s">
        <v>1375</v>
      </c>
      <c r="C26" s="12" t="s">
        <v>1998</v>
      </c>
      <c r="D26" s="11" t="s">
        <v>1526</v>
      </c>
      <c r="E26" s="11" t="s">
        <v>1902</v>
      </c>
      <c r="F26" s="13" t="s">
        <v>1952</v>
      </c>
      <c r="G26" s="11"/>
      <c r="H26" s="10" t="s">
        <v>2029</v>
      </c>
    </row>
    <row r="27" ht="20.1" customHeight="1" spans="1:8">
      <c r="A27" s="10" t="s">
        <v>2030</v>
      </c>
      <c r="B27" s="11" t="s">
        <v>1384</v>
      </c>
      <c r="C27" s="12" t="s">
        <v>1998</v>
      </c>
      <c r="D27" s="11" t="s">
        <v>1908</v>
      </c>
      <c r="E27" s="11" t="s">
        <v>1903</v>
      </c>
      <c r="F27" s="13" t="s">
        <v>1955</v>
      </c>
      <c r="G27" s="11"/>
      <c r="H27" s="10" t="s">
        <v>2030</v>
      </c>
    </row>
    <row r="28" ht="20.1" customHeight="1" spans="1:8">
      <c r="A28" s="10" t="s">
        <v>2031</v>
      </c>
      <c r="B28" s="11" t="s">
        <v>1330</v>
      </c>
      <c r="C28" s="12" t="s">
        <v>1998</v>
      </c>
      <c r="D28" s="11" t="s">
        <v>1908</v>
      </c>
      <c r="E28" s="11" t="s">
        <v>1903</v>
      </c>
      <c r="F28" s="13" t="s">
        <v>1955</v>
      </c>
      <c r="G28" s="11"/>
      <c r="H28" s="10" t="s">
        <v>2031</v>
      </c>
    </row>
    <row r="29" ht="20.1" customHeight="1" spans="1:8">
      <c r="A29" s="10" t="s">
        <v>2032</v>
      </c>
      <c r="B29" s="11" t="s">
        <v>1214</v>
      </c>
      <c r="C29" s="12" t="s">
        <v>1998</v>
      </c>
      <c r="D29" s="11" t="s">
        <v>1908</v>
      </c>
      <c r="E29" s="11" t="s">
        <v>1903</v>
      </c>
      <c r="F29" s="13" t="s">
        <v>1956</v>
      </c>
      <c r="G29" s="11"/>
      <c r="H29" s="10" t="s">
        <v>2032</v>
      </c>
    </row>
    <row r="30" ht="20.1" customHeight="1" spans="1:8">
      <c r="A30" s="10" t="s">
        <v>2033</v>
      </c>
      <c r="B30" s="11" t="s">
        <v>1281</v>
      </c>
      <c r="C30" s="12" t="s">
        <v>1998</v>
      </c>
      <c r="D30" s="11" t="s">
        <v>1908</v>
      </c>
      <c r="E30" s="11" t="s">
        <v>1903</v>
      </c>
      <c r="F30" s="13" t="s">
        <v>1956</v>
      </c>
      <c r="G30" s="11"/>
      <c r="H30" s="10" t="s">
        <v>2033</v>
      </c>
    </row>
    <row r="31" ht="20.1" customHeight="1" spans="1:8">
      <c r="A31" s="10" t="s">
        <v>2034</v>
      </c>
      <c r="B31" s="11" t="s">
        <v>1203</v>
      </c>
      <c r="C31" s="12" t="s">
        <v>1998</v>
      </c>
      <c r="D31" s="11" t="s">
        <v>1908</v>
      </c>
      <c r="E31" s="11" t="s">
        <v>1903</v>
      </c>
      <c r="F31" s="13" t="s">
        <v>1956</v>
      </c>
      <c r="G31" s="11"/>
      <c r="H31" s="10" t="s">
        <v>2034</v>
      </c>
    </row>
    <row r="32" ht="20.1" customHeight="1" spans="1:8">
      <c r="A32" s="200" t="s">
        <v>2035</v>
      </c>
      <c r="B32" s="14" t="s">
        <v>1396</v>
      </c>
      <c r="C32" s="12" t="s">
        <v>1998</v>
      </c>
      <c r="D32" s="11" t="s">
        <v>1908</v>
      </c>
      <c r="E32" s="11" t="s">
        <v>1903</v>
      </c>
      <c r="F32" s="13" t="s">
        <v>1955</v>
      </c>
      <c r="G32" s="11"/>
      <c r="H32" s="200" t="s">
        <v>2035</v>
      </c>
    </row>
    <row r="33" ht="20.1" customHeight="1" spans="1:8">
      <c r="A33" s="10" t="s">
        <v>2036</v>
      </c>
      <c r="B33" s="11" t="s">
        <v>2037</v>
      </c>
      <c r="C33" s="12" t="s">
        <v>1998</v>
      </c>
      <c r="D33" s="11" t="s">
        <v>1908</v>
      </c>
      <c r="E33" s="11" t="s">
        <v>1904</v>
      </c>
      <c r="F33" s="13" t="s">
        <v>1955</v>
      </c>
      <c r="G33" s="11"/>
      <c r="H33" s="10" t="s">
        <v>2036</v>
      </c>
    </row>
    <row r="34" ht="20.1" customHeight="1" spans="1:8">
      <c r="A34" s="10">
        <v>2018009</v>
      </c>
      <c r="B34" s="14" t="s">
        <v>1270</v>
      </c>
      <c r="C34" s="12" t="s">
        <v>1998</v>
      </c>
      <c r="D34" s="11" t="s">
        <v>1908</v>
      </c>
      <c r="E34" s="11" t="s">
        <v>1903</v>
      </c>
      <c r="F34" s="13" t="s">
        <v>1956</v>
      </c>
      <c r="G34" s="11"/>
      <c r="H34" s="10">
        <v>2018009</v>
      </c>
    </row>
    <row r="35" ht="20.1" customHeight="1" spans="1:8">
      <c r="A35" s="10" t="s">
        <v>2038</v>
      </c>
      <c r="B35" s="11" t="s">
        <v>1346</v>
      </c>
      <c r="C35" s="12" t="s">
        <v>1998</v>
      </c>
      <c r="D35" s="11" t="s">
        <v>1908</v>
      </c>
      <c r="E35" s="11" t="s">
        <v>1902</v>
      </c>
      <c r="F35" s="13" t="s">
        <v>1955</v>
      </c>
      <c r="G35" s="11"/>
      <c r="H35" s="10" t="s">
        <v>2038</v>
      </c>
    </row>
    <row r="36" ht="20.1" customHeight="1" spans="1:8">
      <c r="A36" s="10" t="s">
        <v>2039</v>
      </c>
      <c r="B36" s="11" t="s">
        <v>1314</v>
      </c>
      <c r="C36" s="12" t="s">
        <v>1998</v>
      </c>
      <c r="D36" s="11" t="s">
        <v>1908</v>
      </c>
      <c r="E36" s="11" t="s">
        <v>1902</v>
      </c>
      <c r="F36" s="13" t="s">
        <v>1956</v>
      </c>
      <c r="G36" s="11"/>
      <c r="H36" s="10" t="s">
        <v>2039</v>
      </c>
    </row>
    <row r="37" ht="20.1" customHeight="1" spans="1:8">
      <c r="A37" s="10" t="s">
        <v>2040</v>
      </c>
      <c r="B37" s="11" t="s">
        <v>1275</v>
      </c>
      <c r="C37" s="12" t="s">
        <v>1998</v>
      </c>
      <c r="D37" s="11" t="s">
        <v>1908</v>
      </c>
      <c r="E37" s="11" t="s">
        <v>1902</v>
      </c>
      <c r="F37" s="13" t="s">
        <v>1955</v>
      </c>
      <c r="G37" s="11"/>
      <c r="H37" s="10" t="s">
        <v>2040</v>
      </c>
    </row>
    <row r="38" ht="20.1" customHeight="1" spans="1:8">
      <c r="A38" s="10" t="s">
        <v>2041</v>
      </c>
      <c r="B38" s="11" t="s">
        <v>1210</v>
      </c>
      <c r="C38" s="12" t="s">
        <v>1998</v>
      </c>
      <c r="D38" s="11" t="s">
        <v>1908</v>
      </c>
      <c r="E38" s="11" t="s">
        <v>1902</v>
      </c>
      <c r="F38" s="13" t="s">
        <v>1955</v>
      </c>
      <c r="G38" s="11"/>
      <c r="H38" s="10" t="s">
        <v>2041</v>
      </c>
    </row>
    <row r="39" ht="20.1" customHeight="1" spans="1:8">
      <c r="A39" s="10" t="s">
        <v>2042</v>
      </c>
      <c r="B39" s="11" t="s">
        <v>1377</v>
      </c>
      <c r="C39" s="12" t="s">
        <v>1998</v>
      </c>
      <c r="D39" s="11" t="s">
        <v>1908</v>
      </c>
      <c r="E39" s="11" t="s">
        <v>1902</v>
      </c>
      <c r="F39" s="13" t="s">
        <v>1955</v>
      </c>
      <c r="G39" s="11"/>
      <c r="H39" s="10" t="s">
        <v>2042</v>
      </c>
    </row>
    <row r="40" ht="20.1" customHeight="1" spans="1:8">
      <c r="A40" s="10" t="s">
        <v>2043</v>
      </c>
      <c r="B40" s="11" t="s">
        <v>1505</v>
      </c>
      <c r="C40" s="12" t="s">
        <v>1998</v>
      </c>
      <c r="D40" s="11" t="s">
        <v>1908</v>
      </c>
      <c r="E40" s="11" t="s">
        <v>1902</v>
      </c>
      <c r="F40" s="13" t="s">
        <v>1956</v>
      </c>
      <c r="G40" s="11"/>
      <c r="H40" s="10" t="s">
        <v>2043</v>
      </c>
    </row>
    <row r="41" ht="20.1" customHeight="1" spans="1:8">
      <c r="A41" s="10" t="s">
        <v>2044</v>
      </c>
      <c r="B41" s="11" t="s">
        <v>1417</v>
      </c>
      <c r="C41" s="12" t="s">
        <v>1998</v>
      </c>
      <c r="D41" s="11" t="s">
        <v>1908</v>
      </c>
      <c r="E41" s="11" t="s">
        <v>1902</v>
      </c>
      <c r="F41" s="13" t="s">
        <v>1956</v>
      </c>
      <c r="G41" s="11"/>
      <c r="H41" s="10" t="s">
        <v>2044</v>
      </c>
    </row>
    <row r="42" ht="20.1" customHeight="1" spans="1:8">
      <c r="A42" s="10" t="s">
        <v>2045</v>
      </c>
      <c r="B42" s="11" t="s">
        <v>1285</v>
      </c>
      <c r="C42" s="12" t="s">
        <v>1998</v>
      </c>
      <c r="D42" s="11" t="s">
        <v>1908</v>
      </c>
      <c r="E42" s="11" t="s">
        <v>1902</v>
      </c>
      <c r="F42" s="13" t="s">
        <v>1956</v>
      </c>
      <c r="G42" s="11"/>
      <c r="H42" s="10" t="s">
        <v>2045</v>
      </c>
    </row>
    <row r="43" ht="20.1" customHeight="1" spans="1:8">
      <c r="A43" s="10" t="s">
        <v>2046</v>
      </c>
      <c r="B43" s="11" t="s">
        <v>1291</v>
      </c>
      <c r="C43" s="12" t="s">
        <v>1998</v>
      </c>
      <c r="D43" s="11" t="s">
        <v>1908</v>
      </c>
      <c r="E43" s="11" t="s">
        <v>1903</v>
      </c>
      <c r="F43" s="13" t="s">
        <v>1956</v>
      </c>
      <c r="G43" s="11"/>
      <c r="H43" s="10" t="s">
        <v>2046</v>
      </c>
    </row>
    <row r="44" ht="20.1" customHeight="1" spans="1:8">
      <c r="A44" s="10" t="s">
        <v>2047</v>
      </c>
      <c r="B44" s="11" t="s">
        <v>1411</v>
      </c>
      <c r="C44" s="12" t="s">
        <v>1998</v>
      </c>
      <c r="D44" s="11" t="s">
        <v>1908</v>
      </c>
      <c r="E44" s="11" t="s">
        <v>1902</v>
      </c>
      <c r="F44" s="13" t="s">
        <v>1956</v>
      </c>
      <c r="G44" s="11"/>
      <c r="H44" s="10" t="s">
        <v>2047</v>
      </c>
    </row>
    <row r="45" ht="20.1" customHeight="1" spans="1:8">
      <c r="A45" s="10" t="s">
        <v>2048</v>
      </c>
      <c r="B45" s="11" t="s">
        <v>2049</v>
      </c>
      <c r="C45" s="12" t="s">
        <v>1998</v>
      </c>
      <c r="D45" s="11" t="s">
        <v>1908</v>
      </c>
      <c r="E45" s="11" t="s">
        <v>1902</v>
      </c>
      <c r="F45" s="13" t="s">
        <v>1956</v>
      </c>
      <c r="G45" s="11"/>
      <c r="H45" s="10" t="s">
        <v>2048</v>
      </c>
    </row>
    <row r="46" ht="20.1" customHeight="1" spans="1:8">
      <c r="A46" s="10" t="s">
        <v>2050</v>
      </c>
      <c r="B46" s="11" t="s">
        <v>2051</v>
      </c>
      <c r="C46" s="12" t="s">
        <v>1998</v>
      </c>
      <c r="D46" s="11" t="s">
        <v>1908</v>
      </c>
      <c r="E46" s="11" t="s">
        <v>1902</v>
      </c>
      <c r="F46" s="13" t="s">
        <v>1955</v>
      </c>
      <c r="G46" s="11"/>
      <c r="H46" s="10" t="s">
        <v>2050</v>
      </c>
    </row>
    <row r="47" ht="20.1" customHeight="1" spans="1:8">
      <c r="A47" s="10" t="s">
        <v>2052</v>
      </c>
      <c r="B47" s="11" t="s">
        <v>1379</v>
      </c>
      <c r="C47" s="12" t="s">
        <v>1998</v>
      </c>
      <c r="D47" s="11" t="s">
        <v>1908</v>
      </c>
      <c r="E47" s="11" t="s">
        <v>1902</v>
      </c>
      <c r="F47" s="13" t="s">
        <v>1956</v>
      </c>
      <c r="G47" s="11"/>
      <c r="H47" s="10" t="s">
        <v>2052</v>
      </c>
    </row>
    <row r="48" ht="20.1" customHeight="1" spans="1:8">
      <c r="A48" s="10">
        <v>2018010</v>
      </c>
      <c r="B48" s="14" t="s">
        <v>1199</v>
      </c>
      <c r="C48" s="12" t="s">
        <v>1998</v>
      </c>
      <c r="D48" s="11" t="s">
        <v>1908</v>
      </c>
      <c r="E48" s="11" t="s">
        <v>1902</v>
      </c>
      <c r="F48" s="13" t="s">
        <v>1956</v>
      </c>
      <c r="G48" s="11"/>
      <c r="H48" s="10">
        <v>2018010</v>
      </c>
    </row>
    <row r="49" ht="20.1" customHeight="1" spans="1:8">
      <c r="A49" s="10" t="s">
        <v>2053</v>
      </c>
      <c r="B49" s="14" t="s">
        <v>2054</v>
      </c>
      <c r="C49" s="12" t="s">
        <v>1998</v>
      </c>
      <c r="D49" s="11" t="s">
        <v>1908</v>
      </c>
      <c r="E49" s="11" t="s">
        <v>1904</v>
      </c>
      <c r="F49" s="13" t="s">
        <v>1956</v>
      </c>
      <c r="G49" s="11"/>
      <c r="H49" s="10" t="s">
        <v>2053</v>
      </c>
    </row>
    <row r="50" ht="20.1" customHeight="1" spans="1:8">
      <c r="A50" s="10" t="s">
        <v>2055</v>
      </c>
      <c r="B50" s="14" t="s">
        <v>1372</v>
      </c>
      <c r="C50" s="12" t="s">
        <v>1998</v>
      </c>
      <c r="D50" s="11" t="s">
        <v>1908</v>
      </c>
      <c r="E50" s="11" t="s">
        <v>1904</v>
      </c>
      <c r="F50" s="13" t="s">
        <v>1956</v>
      </c>
      <c r="G50" s="11"/>
      <c r="H50" s="10" t="s">
        <v>2055</v>
      </c>
    </row>
    <row r="51" ht="20.1" customHeight="1" spans="1:8">
      <c r="A51" s="10" t="s">
        <v>2056</v>
      </c>
      <c r="B51" s="14" t="s">
        <v>2057</v>
      </c>
      <c r="C51" s="12" t="s">
        <v>1998</v>
      </c>
      <c r="D51" s="11" t="s">
        <v>1908</v>
      </c>
      <c r="E51" s="11" t="s">
        <v>1904</v>
      </c>
      <c r="F51" s="13" t="s">
        <v>1956</v>
      </c>
      <c r="G51" s="11"/>
      <c r="H51" s="10" t="s">
        <v>2056</v>
      </c>
    </row>
    <row r="52" ht="20.1" customHeight="1" spans="1:8">
      <c r="A52" s="10" t="s">
        <v>2058</v>
      </c>
      <c r="B52" s="14" t="s">
        <v>1276</v>
      </c>
      <c r="C52" s="12" t="s">
        <v>1998</v>
      </c>
      <c r="D52" s="11" t="s">
        <v>1908</v>
      </c>
      <c r="E52" s="11" t="s">
        <v>1904</v>
      </c>
      <c r="F52" s="13" t="s">
        <v>1956</v>
      </c>
      <c r="G52" s="11"/>
      <c r="H52" s="10" t="s">
        <v>2058</v>
      </c>
    </row>
    <row r="53" ht="20.1" customHeight="1" spans="1:8">
      <c r="A53" s="10" t="s">
        <v>2059</v>
      </c>
      <c r="B53" s="14" t="s">
        <v>1381</v>
      </c>
      <c r="C53" s="12" t="s">
        <v>1998</v>
      </c>
      <c r="D53" s="11" t="s">
        <v>1908</v>
      </c>
      <c r="E53" s="11" t="s">
        <v>1904</v>
      </c>
      <c r="F53" s="13" t="s">
        <v>1956</v>
      </c>
      <c r="G53" s="11"/>
      <c r="H53" s="10" t="s">
        <v>2059</v>
      </c>
    </row>
    <row r="54" ht="20.1" customHeight="1" spans="1:8">
      <c r="A54" s="10" t="s">
        <v>2060</v>
      </c>
      <c r="B54" s="14" t="s">
        <v>1383</v>
      </c>
      <c r="C54" s="12" t="s">
        <v>1998</v>
      </c>
      <c r="D54" s="11" t="s">
        <v>1908</v>
      </c>
      <c r="E54" s="11" t="s">
        <v>1904</v>
      </c>
      <c r="F54" s="13" t="s">
        <v>1956</v>
      </c>
      <c r="G54" s="11"/>
      <c r="H54" s="10" t="s">
        <v>2060</v>
      </c>
    </row>
    <row r="55" ht="20.1" customHeight="1" spans="1:8">
      <c r="A55" s="10" t="s">
        <v>2061</v>
      </c>
      <c r="B55" s="11" t="s">
        <v>2062</v>
      </c>
      <c r="C55" s="12" t="s">
        <v>1998</v>
      </c>
      <c r="D55" s="11" t="s">
        <v>1537</v>
      </c>
      <c r="E55" s="11" t="s">
        <v>1902</v>
      </c>
      <c r="F55" s="13" t="s">
        <v>1958</v>
      </c>
      <c r="G55" s="11"/>
      <c r="H55" s="10" t="s">
        <v>2061</v>
      </c>
    </row>
    <row r="56" ht="20.1" customHeight="1" spans="1:8">
      <c r="A56" s="10">
        <v>2017037</v>
      </c>
      <c r="B56" s="11" t="s">
        <v>2063</v>
      </c>
      <c r="C56" s="12" t="s">
        <v>1998</v>
      </c>
      <c r="D56" s="11" t="s">
        <v>1537</v>
      </c>
      <c r="E56" s="11" t="s">
        <v>1903</v>
      </c>
      <c r="F56" s="13" t="s">
        <v>1958</v>
      </c>
      <c r="G56" s="11"/>
      <c r="H56" s="10">
        <v>2017037</v>
      </c>
    </row>
    <row r="57" ht="20.1" customHeight="1" spans="1:8">
      <c r="A57" s="10" t="s">
        <v>2064</v>
      </c>
      <c r="B57" s="11" t="s">
        <v>1222</v>
      </c>
      <c r="C57" s="12" t="s">
        <v>1998</v>
      </c>
      <c r="D57" s="11" t="s">
        <v>1537</v>
      </c>
      <c r="E57" s="11" t="s">
        <v>1902</v>
      </c>
      <c r="F57" s="13" t="s">
        <v>1959</v>
      </c>
      <c r="G57" s="11"/>
      <c r="H57" s="10" t="s">
        <v>2064</v>
      </c>
    </row>
    <row r="58" ht="20.1" customHeight="1" spans="1:8">
      <c r="A58" s="10" t="s">
        <v>2065</v>
      </c>
      <c r="B58" s="11" t="s">
        <v>2066</v>
      </c>
      <c r="C58" s="12" t="s">
        <v>1998</v>
      </c>
      <c r="D58" s="11" t="s">
        <v>1537</v>
      </c>
      <c r="E58" s="11" t="s">
        <v>1903</v>
      </c>
      <c r="F58" s="13" t="s">
        <v>1959</v>
      </c>
      <c r="G58" s="11"/>
      <c r="H58" s="10" t="s">
        <v>2065</v>
      </c>
    </row>
    <row r="59" ht="20.1" customHeight="1" spans="1:8">
      <c r="A59" s="10" t="s">
        <v>2067</v>
      </c>
      <c r="B59" s="11" t="s">
        <v>1546</v>
      </c>
      <c r="C59" s="12" t="s">
        <v>1998</v>
      </c>
      <c r="D59" s="11" t="s">
        <v>1537</v>
      </c>
      <c r="E59" s="11" t="s">
        <v>1903</v>
      </c>
      <c r="F59" s="13" t="s">
        <v>1959</v>
      </c>
      <c r="G59" s="11"/>
      <c r="H59" s="10" t="s">
        <v>2067</v>
      </c>
    </row>
    <row r="60" ht="20.1" customHeight="1" spans="1:8">
      <c r="A60" s="10" t="s">
        <v>2068</v>
      </c>
      <c r="B60" s="11" t="s">
        <v>1197</v>
      </c>
      <c r="C60" s="12" t="s">
        <v>1998</v>
      </c>
      <c r="D60" s="11" t="s">
        <v>1537</v>
      </c>
      <c r="E60" s="11" t="s">
        <v>1902</v>
      </c>
      <c r="F60" s="13" t="s">
        <v>1959</v>
      </c>
      <c r="G60" s="11"/>
      <c r="H60" s="10" t="s">
        <v>2068</v>
      </c>
    </row>
    <row r="61" ht="20.1" customHeight="1" spans="1:8">
      <c r="A61" s="10" t="s">
        <v>2069</v>
      </c>
      <c r="B61" s="11" t="s">
        <v>1227</v>
      </c>
      <c r="C61" s="12" t="s">
        <v>1998</v>
      </c>
      <c r="D61" s="11" t="s">
        <v>1537</v>
      </c>
      <c r="E61" s="11" t="s">
        <v>1902</v>
      </c>
      <c r="F61" s="13" t="s">
        <v>1959</v>
      </c>
      <c r="G61" s="11"/>
      <c r="H61" s="10" t="s">
        <v>2069</v>
      </c>
    </row>
    <row r="62" ht="20.1" customHeight="1" spans="1:8">
      <c r="A62" s="10" t="s">
        <v>2070</v>
      </c>
      <c r="B62" s="11" t="s">
        <v>2071</v>
      </c>
      <c r="C62" s="12" t="s">
        <v>1998</v>
      </c>
      <c r="D62" s="11" t="s">
        <v>1537</v>
      </c>
      <c r="E62" s="11" t="s">
        <v>1902</v>
      </c>
      <c r="F62" s="13" t="s">
        <v>1959</v>
      </c>
      <c r="G62" s="11"/>
      <c r="H62" s="10" t="s">
        <v>2070</v>
      </c>
    </row>
    <row r="63" ht="20.1" customHeight="1" spans="1:8">
      <c r="A63" s="10" t="s">
        <v>2072</v>
      </c>
      <c r="B63" s="11" t="s">
        <v>2073</v>
      </c>
      <c r="C63" s="12" t="s">
        <v>1998</v>
      </c>
      <c r="D63" s="11" t="s">
        <v>1537</v>
      </c>
      <c r="E63" s="11" t="s">
        <v>1903</v>
      </c>
      <c r="F63" s="13" t="s">
        <v>1959</v>
      </c>
      <c r="G63" s="11"/>
      <c r="H63" s="10" t="s">
        <v>2072</v>
      </c>
    </row>
    <row r="64" ht="20.1" customHeight="1" spans="1:8">
      <c r="A64" s="10" t="s">
        <v>2074</v>
      </c>
      <c r="B64" s="11" t="s">
        <v>1431</v>
      </c>
      <c r="C64" s="12" t="s">
        <v>1998</v>
      </c>
      <c r="D64" s="11" t="s">
        <v>1537</v>
      </c>
      <c r="E64" s="11" t="s">
        <v>1903</v>
      </c>
      <c r="F64" s="13" t="s">
        <v>1959</v>
      </c>
      <c r="G64" s="11"/>
      <c r="H64" s="10" t="s">
        <v>2074</v>
      </c>
    </row>
    <row r="65" ht="20.1" customHeight="1" spans="1:8">
      <c r="A65" s="10">
        <v>2016021</v>
      </c>
      <c r="B65" s="14" t="s">
        <v>1549</v>
      </c>
      <c r="C65" s="12" t="s">
        <v>1998</v>
      </c>
      <c r="D65" s="11" t="s">
        <v>1906</v>
      </c>
      <c r="E65" s="11" t="s">
        <v>1903</v>
      </c>
      <c r="F65" s="13" t="s">
        <v>1976</v>
      </c>
      <c r="G65" s="11"/>
      <c r="H65" s="10">
        <v>2016021</v>
      </c>
    </row>
    <row r="66" ht="20.1" customHeight="1" spans="1:8">
      <c r="A66" s="200" t="s">
        <v>2075</v>
      </c>
      <c r="B66" s="14" t="s">
        <v>2076</v>
      </c>
      <c r="C66" s="12" t="s">
        <v>1998</v>
      </c>
      <c r="D66" s="11" t="s">
        <v>1537</v>
      </c>
      <c r="E66" s="11" t="s">
        <v>1903</v>
      </c>
      <c r="F66" s="13" t="s">
        <v>1958</v>
      </c>
      <c r="G66" s="11"/>
      <c r="H66" s="200" t="s">
        <v>2075</v>
      </c>
    </row>
    <row r="67" ht="20.1" customHeight="1" spans="1:8">
      <c r="A67" s="10" t="s">
        <v>2077</v>
      </c>
      <c r="B67" s="11" t="s">
        <v>2078</v>
      </c>
      <c r="C67" s="12" t="s">
        <v>1998</v>
      </c>
      <c r="D67" s="11" t="s">
        <v>1537</v>
      </c>
      <c r="E67" s="11" t="s">
        <v>1903</v>
      </c>
      <c r="F67" s="13" t="s">
        <v>1958</v>
      </c>
      <c r="G67" s="11"/>
      <c r="H67" s="10" t="s">
        <v>2077</v>
      </c>
    </row>
    <row r="68" ht="20.1" customHeight="1" spans="1:8">
      <c r="A68" s="10">
        <v>2018011</v>
      </c>
      <c r="B68" s="14" t="s">
        <v>1245</v>
      </c>
      <c r="C68" s="12" t="s">
        <v>1998</v>
      </c>
      <c r="D68" s="11" t="s">
        <v>1537</v>
      </c>
      <c r="E68" s="11" t="s">
        <v>1903</v>
      </c>
      <c r="F68" s="13" t="s">
        <v>1959</v>
      </c>
      <c r="G68" s="11"/>
      <c r="H68" s="10">
        <v>2018011</v>
      </c>
    </row>
    <row r="69" ht="20.1" customHeight="1" spans="1:8">
      <c r="A69" s="10" t="s">
        <v>2079</v>
      </c>
      <c r="B69" s="14" t="s">
        <v>1538</v>
      </c>
      <c r="C69" s="12" t="s">
        <v>1998</v>
      </c>
      <c r="D69" s="11" t="s">
        <v>1537</v>
      </c>
      <c r="E69" s="11" t="s">
        <v>1903</v>
      </c>
      <c r="F69" s="13" t="s">
        <v>1958</v>
      </c>
      <c r="G69" s="11"/>
      <c r="H69" s="10" t="s">
        <v>2079</v>
      </c>
    </row>
    <row r="70" ht="20.1" customHeight="1" spans="1:8">
      <c r="A70" s="10" t="s">
        <v>2080</v>
      </c>
      <c r="B70" s="14" t="s">
        <v>2081</v>
      </c>
      <c r="C70" s="12" t="s">
        <v>1998</v>
      </c>
      <c r="D70" s="11" t="s">
        <v>1537</v>
      </c>
      <c r="E70" s="11" t="s">
        <v>1903</v>
      </c>
      <c r="F70" s="13" t="s">
        <v>1958</v>
      </c>
      <c r="G70" s="11"/>
      <c r="H70" s="10" t="s">
        <v>2080</v>
      </c>
    </row>
    <row r="71" ht="20.1" customHeight="1" spans="1:8">
      <c r="A71" s="200" t="s">
        <v>2082</v>
      </c>
      <c r="B71" s="14" t="s">
        <v>1238</v>
      </c>
      <c r="C71" s="12" t="s">
        <v>1998</v>
      </c>
      <c r="D71" s="11" t="s">
        <v>1537</v>
      </c>
      <c r="E71" s="11" t="s">
        <v>1902</v>
      </c>
      <c r="F71" s="13" t="s">
        <v>1959</v>
      </c>
      <c r="G71" s="15"/>
      <c r="H71" s="200" t="s">
        <v>2082</v>
      </c>
    </row>
    <row r="72" ht="20.1" customHeight="1" spans="1:8">
      <c r="A72" s="10">
        <v>2018012</v>
      </c>
      <c r="B72" s="14" t="s">
        <v>2083</v>
      </c>
      <c r="C72" s="12" t="s">
        <v>1998</v>
      </c>
      <c r="D72" s="11" t="s">
        <v>1537</v>
      </c>
      <c r="E72" s="11" t="s">
        <v>1904</v>
      </c>
      <c r="F72" s="13" t="s">
        <v>1959</v>
      </c>
      <c r="G72" s="11" t="s">
        <v>2017</v>
      </c>
      <c r="H72" s="10">
        <v>2018012</v>
      </c>
    </row>
    <row r="73" ht="20.1" customHeight="1" spans="1:8">
      <c r="A73" s="10" t="s">
        <v>2084</v>
      </c>
      <c r="B73" s="11" t="s">
        <v>1215</v>
      </c>
      <c r="C73" s="12" t="s">
        <v>1998</v>
      </c>
      <c r="D73" s="11" t="s">
        <v>1537</v>
      </c>
      <c r="E73" s="11" t="s">
        <v>1902</v>
      </c>
      <c r="F73" s="13" t="s">
        <v>1958</v>
      </c>
      <c r="G73" s="15"/>
      <c r="H73" s="10" t="s">
        <v>2084</v>
      </c>
    </row>
    <row r="74" ht="20.1" customHeight="1" spans="1:8">
      <c r="A74" s="10" t="s">
        <v>2085</v>
      </c>
      <c r="B74" s="11" t="s">
        <v>1543</v>
      </c>
      <c r="C74" s="12" t="s">
        <v>1998</v>
      </c>
      <c r="D74" s="11" t="s">
        <v>1537</v>
      </c>
      <c r="E74" s="11" t="s">
        <v>1902</v>
      </c>
      <c r="F74" s="13" t="s">
        <v>1958</v>
      </c>
      <c r="G74" s="11"/>
      <c r="H74" s="10" t="s">
        <v>2085</v>
      </c>
    </row>
    <row r="75" ht="20.1" customHeight="1" spans="1:8">
      <c r="A75" s="10" t="s">
        <v>2086</v>
      </c>
      <c r="B75" s="11" t="s">
        <v>1188</v>
      </c>
      <c r="C75" s="12" t="s">
        <v>1998</v>
      </c>
      <c r="D75" s="11" t="s">
        <v>1537</v>
      </c>
      <c r="E75" s="11" t="s">
        <v>1902</v>
      </c>
      <c r="F75" s="13" t="s">
        <v>1958</v>
      </c>
      <c r="G75" s="11"/>
      <c r="H75" s="10" t="s">
        <v>2086</v>
      </c>
    </row>
    <row r="76" ht="20.1" customHeight="1" spans="1:8">
      <c r="A76" s="10" t="s">
        <v>2087</v>
      </c>
      <c r="B76" s="11" t="s">
        <v>1234</v>
      </c>
      <c r="C76" s="12" t="s">
        <v>1998</v>
      </c>
      <c r="D76" s="11" t="s">
        <v>1537</v>
      </c>
      <c r="E76" s="11" t="s">
        <v>1902</v>
      </c>
      <c r="F76" s="13" t="s">
        <v>1958</v>
      </c>
      <c r="G76" s="11"/>
      <c r="H76" s="10" t="s">
        <v>2087</v>
      </c>
    </row>
    <row r="77" ht="20.1" customHeight="1" spans="1:8">
      <c r="A77" s="10" t="s">
        <v>2088</v>
      </c>
      <c r="B77" s="11" t="s">
        <v>1483</v>
      </c>
      <c r="C77" s="12" t="s">
        <v>1998</v>
      </c>
      <c r="D77" s="11" t="s">
        <v>1537</v>
      </c>
      <c r="E77" s="11" t="s">
        <v>1902</v>
      </c>
      <c r="F77" s="13" t="s">
        <v>1958</v>
      </c>
      <c r="G77" s="11"/>
      <c r="H77" s="10" t="s">
        <v>2088</v>
      </c>
    </row>
    <row r="78" ht="20.1" customHeight="1" spans="1:8">
      <c r="A78" s="10" t="s">
        <v>2089</v>
      </c>
      <c r="B78" s="11" t="s">
        <v>2090</v>
      </c>
      <c r="C78" s="12" t="s">
        <v>1998</v>
      </c>
      <c r="D78" s="11" t="s">
        <v>1537</v>
      </c>
      <c r="E78" s="11" t="s">
        <v>1902</v>
      </c>
      <c r="F78" s="13" t="s">
        <v>1958</v>
      </c>
      <c r="G78" s="11"/>
      <c r="H78" s="10" t="s">
        <v>2089</v>
      </c>
    </row>
    <row r="79" ht="20.1" customHeight="1" spans="1:8">
      <c r="A79" s="10" t="s">
        <v>2091</v>
      </c>
      <c r="B79" s="11" t="s">
        <v>2092</v>
      </c>
      <c r="C79" s="12" t="s">
        <v>1998</v>
      </c>
      <c r="D79" s="11" t="s">
        <v>1537</v>
      </c>
      <c r="E79" s="11" t="s">
        <v>1902</v>
      </c>
      <c r="F79" s="13" t="s">
        <v>1958</v>
      </c>
      <c r="G79" s="11"/>
      <c r="H79" s="10" t="s">
        <v>2091</v>
      </c>
    </row>
    <row r="80" ht="20.1" customHeight="1" spans="1:8">
      <c r="A80" s="10" t="s">
        <v>2093</v>
      </c>
      <c r="B80" s="11" t="s">
        <v>1419</v>
      </c>
      <c r="C80" s="12" t="s">
        <v>1998</v>
      </c>
      <c r="D80" s="11" t="s">
        <v>1537</v>
      </c>
      <c r="E80" s="11" t="s">
        <v>1902</v>
      </c>
      <c r="F80" s="13" t="s">
        <v>1958</v>
      </c>
      <c r="G80" s="11"/>
      <c r="H80" s="10" t="s">
        <v>2093</v>
      </c>
    </row>
    <row r="81" ht="20.1" customHeight="1" spans="1:8">
      <c r="A81" s="10" t="s">
        <v>2094</v>
      </c>
      <c r="B81" s="11" t="s">
        <v>2095</v>
      </c>
      <c r="C81" s="12" t="s">
        <v>1998</v>
      </c>
      <c r="D81" s="11" t="s">
        <v>1537</v>
      </c>
      <c r="E81" s="11" t="s">
        <v>1902</v>
      </c>
      <c r="F81" s="13" t="s">
        <v>1958</v>
      </c>
      <c r="G81" s="11"/>
      <c r="H81" s="10" t="s">
        <v>2094</v>
      </c>
    </row>
    <row r="82" ht="20.1" customHeight="1" spans="1:8">
      <c r="A82" s="10" t="s">
        <v>2096</v>
      </c>
      <c r="B82" s="11" t="s">
        <v>1542</v>
      </c>
      <c r="C82" s="12" t="s">
        <v>1998</v>
      </c>
      <c r="D82" s="11" t="s">
        <v>1537</v>
      </c>
      <c r="E82" s="11" t="s">
        <v>1902</v>
      </c>
      <c r="F82" s="13" t="s">
        <v>1958</v>
      </c>
      <c r="G82" s="11"/>
      <c r="H82" s="10" t="s">
        <v>2096</v>
      </c>
    </row>
    <row r="83" ht="20.1" customHeight="1" spans="1:8">
      <c r="A83" s="10" t="s">
        <v>2097</v>
      </c>
      <c r="B83" s="11" t="s">
        <v>1539</v>
      </c>
      <c r="C83" s="12" t="s">
        <v>1998</v>
      </c>
      <c r="D83" s="11" t="s">
        <v>1537</v>
      </c>
      <c r="E83" s="11" t="s">
        <v>1902</v>
      </c>
      <c r="F83" s="13" t="s">
        <v>1958</v>
      </c>
      <c r="G83" s="11"/>
      <c r="H83" s="10" t="s">
        <v>2097</v>
      </c>
    </row>
    <row r="84" ht="20.1" customHeight="1" spans="1:8">
      <c r="A84" s="10" t="s">
        <v>2098</v>
      </c>
      <c r="B84" s="11" t="s">
        <v>1223</v>
      </c>
      <c r="C84" s="12" t="s">
        <v>1998</v>
      </c>
      <c r="D84" s="11" t="s">
        <v>1537</v>
      </c>
      <c r="E84" s="11" t="s">
        <v>1902</v>
      </c>
      <c r="F84" s="13" t="s">
        <v>1958</v>
      </c>
      <c r="G84" s="11"/>
      <c r="H84" s="10" t="s">
        <v>2098</v>
      </c>
    </row>
    <row r="85" ht="20.1" customHeight="1" spans="1:8">
      <c r="A85" s="10" t="s">
        <v>2099</v>
      </c>
      <c r="B85" s="11" t="s">
        <v>2100</v>
      </c>
      <c r="C85" s="12" t="s">
        <v>1998</v>
      </c>
      <c r="D85" s="11" t="s">
        <v>1537</v>
      </c>
      <c r="E85" s="11" t="s">
        <v>1902</v>
      </c>
      <c r="F85" s="13" t="s">
        <v>1959</v>
      </c>
      <c r="G85" s="11"/>
      <c r="H85" s="10" t="s">
        <v>2099</v>
      </c>
    </row>
    <row r="86" ht="20.1" customHeight="1" spans="1:8">
      <c r="A86" s="10" t="s">
        <v>2101</v>
      </c>
      <c r="B86" s="11" t="s">
        <v>1256</v>
      </c>
      <c r="C86" s="12" t="s">
        <v>1998</v>
      </c>
      <c r="D86" s="11" t="s">
        <v>1537</v>
      </c>
      <c r="E86" s="11" t="s">
        <v>1902</v>
      </c>
      <c r="F86" s="13" t="s">
        <v>1959</v>
      </c>
      <c r="G86" s="11"/>
      <c r="H86" s="10" t="s">
        <v>2101</v>
      </c>
    </row>
    <row r="87" ht="20.1" customHeight="1" spans="1:8">
      <c r="A87" s="10" t="s">
        <v>2102</v>
      </c>
      <c r="B87" s="11" t="s">
        <v>1319</v>
      </c>
      <c r="C87" s="12" t="s">
        <v>1998</v>
      </c>
      <c r="D87" s="11" t="s">
        <v>1537</v>
      </c>
      <c r="E87" s="11" t="s">
        <v>1902</v>
      </c>
      <c r="F87" s="13" t="s">
        <v>1959</v>
      </c>
      <c r="G87" s="11"/>
      <c r="H87" s="10" t="s">
        <v>2102</v>
      </c>
    </row>
    <row r="88" ht="20.1" customHeight="1" spans="1:8">
      <c r="A88" s="10" t="s">
        <v>2103</v>
      </c>
      <c r="B88" s="11" t="s">
        <v>2104</v>
      </c>
      <c r="C88" s="12" t="s">
        <v>1998</v>
      </c>
      <c r="D88" s="11" t="s">
        <v>1537</v>
      </c>
      <c r="E88" s="11" t="s">
        <v>1902</v>
      </c>
      <c r="F88" s="13" t="s">
        <v>1959</v>
      </c>
      <c r="G88" s="11"/>
      <c r="H88" s="10" t="s">
        <v>2103</v>
      </c>
    </row>
    <row r="89" ht="20.1" customHeight="1" spans="1:8">
      <c r="A89" s="10" t="s">
        <v>2105</v>
      </c>
      <c r="B89" s="11" t="s">
        <v>1233</v>
      </c>
      <c r="C89" s="12" t="s">
        <v>1998</v>
      </c>
      <c r="D89" s="11" t="s">
        <v>1537</v>
      </c>
      <c r="E89" s="11" t="s">
        <v>1902</v>
      </c>
      <c r="F89" s="13" t="s">
        <v>1959</v>
      </c>
      <c r="G89" s="11"/>
      <c r="H89" s="10" t="s">
        <v>2105</v>
      </c>
    </row>
    <row r="90" ht="20.1" customHeight="1" spans="1:8">
      <c r="A90" s="10" t="s">
        <v>2106</v>
      </c>
      <c r="B90" s="11" t="s">
        <v>1190</v>
      </c>
      <c r="C90" s="12" t="s">
        <v>1998</v>
      </c>
      <c r="D90" s="11" t="s">
        <v>1537</v>
      </c>
      <c r="E90" s="11" t="s">
        <v>1902</v>
      </c>
      <c r="F90" s="13" t="s">
        <v>1959</v>
      </c>
      <c r="G90" s="11"/>
      <c r="H90" s="10" t="s">
        <v>2106</v>
      </c>
    </row>
    <row r="91" ht="20.1" customHeight="1" spans="1:8">
      <c r="A91" s="10" t="s">
        <v>2107</v>
      </c>
      <c r="B91" s="11" t="s">
        <v>2108</v>
      </c>
      <c r="C91" s="12" t="s">
        <v>1998</v>
      </c>
      <c r="D91" s="11" t="s">
        <v>1911</v>
      </c>
      <c r="E91" s="11" t="s">
        <v>1903</v>
      </c>
      <c r="F91" s="13" t="s">
        <v>1961</v>
      </c>
      <c r="G91" s="11"/>
      <c r="H91" s="10" t="s">
        <v>2107</v>
      </c>
    </row>
    <row r="92" ht="20.1" customHeight="1" spans="1:8">
      <c r="A92" s="10" t="s">
        <v>2109</v>
      </c>
      <c r="B92" s="11" t="s">
        <v>2110</v>
      </c>
      <c r="C92" s="12" t="s">
        <v>1998</v>
      </c>
      <c r="D92" s="11" t="s">
        <v>1911</v>
      </c>
      <c r="E92" s="11" t="s">
        <v>1903</v>
      </c>
      <c r="F92" s="13" t="s">
        <v>1961</v>
      </c>
      <c r="G92" s="11"/>
      <c r="H92" s="10" t="s">
        <v>2109</v>
      </c>
    </row>
    <row r="93" ht="20.1" customHeight="1" spans="1:8">
      <c r="A93" s="10" t="s">
        <v>2111</v>
      </c>
      <c r="B93" s="11" t="s">
        <v>2112</v>
      </c>
      <c r="C93" s="12" t="s">
        <v>1998</v>
      </c>
      <c r="D93" s="11" t="s">
        <v>1911</v>
      </c>
      <c r="E93" s="11" t="s">
        <v>1903</v>
      </c>
      <c r="F93" s="13" t="s">
        <v>1961</v>
      </c>
      <c r="G93" s="11"/>
      <c r="H93" s="10" t="s">
        <v>2111</v>
      </c>
    </row>
    <row r="94" ht="20.1" customHeight="1" spans="1:8">
      <c r="A94" s="10" t="s">
        <v>2113</v>
      </c>
      <c r="B94" s="11" t="s">
        <v>1350</v>
      </c>
      <c r="C94" s="12" t="s">
        <v>1998</v>
      </c>
      <c r="D94" s="11" t="s">
        <v>1911</v>
      </c>
      <c r="E94" s="11" t="s">
        <v>1903</v>
      </c>
      <c r="F94" s="13" t="s">
        <v>1961</v>
      </c>
      <c r="G94" s="11"/>
      <c r="H94" s="10" t="s">
        <v>2113</v>
      </c>
    </row>
    <row r="95" ht="20.1" customHeight="1" spans="1:8">
      <c r="A95" s="10" t="s">
        <v>2114</v>
      </c>
      <c r="B95" s="11" t="s">
        <v>1313</v>
      </c>
      <c r="C95" s="12" t="s">
        <v>1998</v>
      </c>
      <c r="D95" s="11" t="s">
        <v>1911</v>
      </c>
      <c r="E95" s="11" t="s">
        <v>1902</v>
      </c>
      <c r="F95" s="13" t="s">
        <v>1962</v>
      </c>
      <c r="G95" s="11"/>
      <c r="H95" s="10" t="s">
        <v>2114</v>
      </c>
    </row>
    <row r="96" ht="20.1" customHeight="1" spans="1:8">
      <c r="A96" s="10" t="s">
        <v>2115</v>
      </c>
      <c r="B96" s="11" t="s">
        <v>2116</v>
      </c>
      <c r="C96" s="12" t="s">
        <v>1998</v>
      </c>
      <c r="D96" s="11" t="s">
        <v>1911</v>
      </c>
      <c r="E96" s="11" t="s">
        <v>1903</v>
      </c>
      <c r="F96" s="13" t="s">
        <v>1962</v>
      </c>
      <c r="G96" s="11"/>
      <c r="H96" s="10" t="s">
        <v>2115</v>
      </c>
    </row>
    <row r="97" ht="20.1" customHeight="1" spans="1:8">
      <c r="A97" s="10" t="s">
        <v>2117</v>
      </c>
      <c r="B97" s="11" t="s">
        <v>1344</v>
      </c>
      <c r="C97" s="12" t="s">
        <v>1998</v>
      </c>
      <c r="D97" s="11" t="s">
        <v>1911</v>
      </c>
      <c r="E97" s="11" t="s">
        <v>1903</v>
      </c>
      <c r="F97" s="13" t="s">
        <v>1962</v>
      </c>
      <c r="G97" s="11"/>
      <c r="H97" s="10" t="s">
        <v>2117</v>
      </c>
    </row>
    <row r="98" ht="20.1" customHeight="1" spans="1:8">
      <c r="A98" s="10" t="s">
        <v>2118</v>
      </c>
      <c r="B98" s="11" t="s">
        <v>2119</v>
      </c>
      <c r="C98" s="12" t="s">
        <v>1998</v>
      </c>
      <c r="D98" s="11" t="s">
        <v>1911</v>
      </c>
      <c r="E98" s="11" t="s">
        <v>1903</v>
      </c>
      <c r="F98" s="13" t="s">
        <v>1963</v>
      </c>
      <c r="G98" s="11"/>
      <c r="H98" s="10" t="s">
        <v>2118</v>
      </c>
    </row>
    <row r="99" ht="20.1" customHeight="1" spans="1:8">
      <c r="A99" s="10" t="s">
        <v>2120</v>
      </c>
      <c r="B99" s="11" t="s">
        <v>1429</v>
      </c>
      <c r="C99" s="12" t="s">
        <v>1998</v>
      </c>
      <c r="D99" s="11" t="s">
        <v>1911</v>
      </c>
      <c r="E99" s="11" t="s">
        <v>1903</v>
      </c>
      <c r="F99" s="13" t="s">
        <v>1963</v>
      </c>
      <c r="G99" s="11"/>
      <c r="H99" s="10" t="s">
        <v>2120</v>
      </c>
    </row>
    <row r="100" ht="20.1" customHeight="1" spans="1:8">
      <c r="A100" s="200" t="s">
        <v>2121</v>
      </c>
      <c r="B100" s="14" t="s">
        <v>1385</v>
      </c>
      <c r="C100" s="12" t="s">
        <v>1998</v>
      </c>
      <c r="D100" s="11" t="s">
        <v>1911</v>
      </c>
      <c r="E100" s="11" t="s">
        <v>1903</v>
      </c>
      <c r="F100" s="13" t="s">
        <v>1961</v>
      </c>
      <c r="G100" s="11"/>
      <c r="H100" s="200" t="s">
        <v>2121</v>
      </c>
    </row>
    <row r="101" ht="20.1" customHeight="1" spans="1:8">
      <c r="A101" s="10">
        <v>2018017</v>
      </c>
      <c r="B101" s="14" t="s">
        <v>1387</v>
      </c>
      <c r="C101" s="12" t="s">
        <v>1998</v>
      </c>
      <c r="D101" s="11" t="s">
        <v>1911</v>
      </c>
      <c r="E101" s="11" t="s">
        <v>1902</v>
      </c>
      <c r="F101" s="13" t="s">
        <v>1962</v>
      </c>
      <c r="G101" s="11"/>
      <c r="H101" s="10">
        <v>2018017</v>
      </c>
    </row>
    <row r="102" ht="20.1" customHeight="1" spans="1:8">
      <c r="A102" s="10" t="s">
        <v>2122</v>
      </c>
      <c r="B102" s="11" t="s">
        <v>1274</v>
      </c>
      <c r="C102" s="12" t="s">
        <v>1998</v>
      </c>
      <c r="D102" s="11" t="s">
        <v>1911</v>
      </c>
      <c r="E102" s="11" t="s">
        <v>1904</v>
      </c>
      <c r="F102" s="13" t="s">
        <v>1961</v>
      </c>
      <c r="G102" s="11"/>
      <c r="H102" s="10" t="s">
        <v>2122</v>
      </c>
    </row>
    <row r="103" ht="20.1" customHeight="1" spans="1:8">
      <c r="A103" s="10" t="s">
        <v>2123</v>
      </c>
      <c r="B103" s="11" t="s">
        <v>1311</v>
      </c>
      <c r="C103" s="12" t="s">
        <v>1998</v>
      </c>
      <c r="D103" s="11" t="s">
        <v>1911</v>
      </c>
      <c r="E103" s="11" t="s">
        <v>1904</v>
      </c>
      <c r="F103" s="13" t="s">
        <v>1962</v>
      </c>
      <c r="G103" s="11"/>
      <c r="H103" s="10" t="s">
        <v>2123</v>
      </c>
    </row>
    <row r="104" ht="20.1" customHeight="1" spans="1:8">
      <c r="A104" s="10" t="s">
        <v>2124</v>
      </c>
      <c r="B104" s="11" t="s">
        <v>2125</v>
      </c>
      <c r="C104" s="12" t="s">
        <v>1998</v>
      </c>
      <c r="D104" s="11" t="s">
        <v>1911</v>
      </c>
      <c r="E104" s="11" t="s">
        <v>1904</v>
      </c>
      <c r="F104" s="13" t="s">
        <v>1962</v>
      </c>
      <c r="G104" s="11"/>
      <c r="H104" s="10" t="s">
        <v>2124</v>
      </c>
    </row>
    <row r="105" ht="20.1" customHeight="1" spans="1:8">
      <c r="A105" s="10" t="s">
        <v>2126</v>
      </c>
      <c r="B105" s="11" t="s">
        <v>2127</v>
      </c>
      <c r="C105" s="12" t="s">
        <v>1998</v>
      </c>
      <c r="D105" s="11" t="s">
        <v>1911</v>
      </c>
      <c r="E105" s="11" t="s">
        <v>1904</v>
      </c>
      <c r="F105" s="13" t="s">
        <v>1963</v>
      </c>
      <c r="G105" s="11"/>
      <c r="H105" s="10" t="s">
        <v>2126</v>
      </c>
    </row>
    <row r="106" ht="20.1" customHeight="1" spans="1:8">
      <c r="A106" s="10" t="s">
        <v>2128</v>
      </c>
      <c r="B106" s="11" t="s">
        <v>2129</v>
      </c>
      <c r="C106" s="12" t="s">
        <v>1998</v>
      </c>
      <c r="D106" s="11" t="s">
        <v>1911</v>
      </c>
      <c r="E106" s="11" t="s">
        <v>1904</v>
      </c>
      <c r="F106" s="13" t="s">
        <v>1963</v>
      </c>
      <c r="G106" s="11"/>
      <c r="H106" s="10" t="s">
        <v>2128</v>
      </c>
    </row>
    <row r="107" ht="20.1" customHeight="1" spans="1:8">
      <c r="A107" s="10" t="s">
        <v>2130</v>
      </c>
      <c r="B107" s="11" t="s">
        <v>2131</v>
      </c>
      <c r="C107" s="12" t="s">
        <v>1998</v>
      </c>
      <c r="D107" s="11" t="s">
        <v>1911</v>
      </c>
      <c r="E107" s="11" t="s">
        <v>1904</v>
      </c>
      <c r="F107" s="13" t="s">
        <v>1963</v>
      </c>
      <c r="G107" s="11"/>
      <c r="H107" s="10" t="s">
        <v>2130</v>
      </c>
    </row>
    <row r="108" ht="20.1" customHeight="1" spans="1:8">
      <c r="A108" s="10" t="s">
        <v>2132</v>
      </c>
      <c r="B108" s="11" t="s">
        <v>2133</v>
      </c>
      <c r="C108" s="12" t="s">
        <v>1998</v>
      </c>
      <c r="D108" s="11" t="s">
        <v>1911</v>
      </c>
      <c r="E108" s="11" t="s">
        <v>1904</v>
      </c>
      <c r="F108" s="13" t="s">
        <v>1963</v>
      </c>
      <c r="G108" s="11"/>
      <c r="H108" s="10" t="s">
        <v>2132</v>
      </c>
    </row>
    <row r="109" ht="20.1" customHeight="1" spans="1:8">
      <c r="A109" s="10" t="s">
        <v>2134</v>
      </c>
      <c r="B109" s="11" t="s">
        <v>1328</v>
      </c>
      <c r="C109" s="12" t="s">
        <v>1998</v>
      </c>
      <c r="D109" s="11" t="s">
        <v>1911</v>
      </c>
      <c r="E109" s="11" t="s">
        <v>1904</v>
      </c>
      <c r="F109" s="13" t="s">
        <v>1963</v>
      </c>
      <c r="G109" s="11"/>
      <c r="H109" s="10" t="s">
        <v>2134</v>
      </c>
    </row>
    <row r="110" ht="20.1" customHeight="1" spans="1:8">
      <c r="A110" s="10" t="s">
        <v>2135</v>
      </c>
      <c r="B110" s="11" t="s">
        <v>2136</v>
      </c>
      <c r="C110" s="12" t="s">
        <v>1998</v>
      </c>
      <c r="D110" s="11" t="s">
        <v>1911</v>
      </c>
      <c r="E110" s="11" t="s">
        <v>1904</v>
      </c>
      <c r="F110" s="13" t="s">
        <v>1963</v>
      </c>
      <c r="G110" s="11"/>
      <c r="H110" s="10" t="s">
        <v>2135</v>
      </c>
    </row>
    <row r="111" ht="20.1" customHeight="1" spans="1:8">
      <c r="A111" s="10" t="s">
        <v>2128</v>
      </c>
      <c r="B111" s="11" t="s">
        <v>2137</v>
      </c>
      <c r="C111" s="12" t="s">
        <v>1998</v>
      </c>
      <c r="D111" s="11" t="s">
        <v>1911</v>
      </c>
      <c r="E111" s="11" t="s">
        <v>1904</v>
      </c>
      <c r="F111" s="13" t="s">
        <v>1963</v>
      </c>
      <c r="G111" s="11"/>
      <c r="H111" s="10" t="s">
        <v>2128</v>
      </c>
    </row>
    <row r="112" ht="20.1" customHeight="1" spans="1:8">
      <c r="A112" s="10" t="s">
        <v>2138</v>
      </c>
      <c r="B112" s="11" t="s">
        <v>2139</v>
      </c>
      <c r="C112" s="12" t="s">
        <v>1998</v>
      </c>
      <c r="D112" s="11" t="s">
        <v>1911</v>
      </c>
      <c r="E112" s="11" t="s">
        <v>1904</v>
      </c>
      <c r="F112" s="13" t="s">
        <v>1963</v>
      </c>
      <c r="G112" s="11"/>
      <c r="H112" s="10" t="s">
        <v>2138</v>
      </c>
    </row>
    <row r="113" ht="20.1" customHeight="1" spans="1:8">
      <c r="A113" s="10" t="s">
        <v>2140</v>
      </c>
      <c r="B113" s="11" t="s">
        <v>1554</v>
      </c>
      <c r="C113" s="12" t="s">
        <v>1998</v>
      </c>
      <c r="D113" s="11" t="s">
        <v>1911</v>
      </c>
      <c r="E113" s="11" t="s">
        <v>1903</v>
      </c>
      <c r="F113" s="13" t="s">
        <v>1963</v>
      </c>
      <c r="G113" s="11"/>
      <c r="H113" s="10" t="s">
        <v>2140</v>
      </c>
    </row>
    <row r="114" ht="20.1" customHeight="1" spans="1:8">
      <c r="A114" s="10" t="s">
        <v>2141</v>
      </c>
      <c r="B114" s="11" t="s">
        <v>2142</v>
      </c>
      <c r="C114" s="12" t="s">
        <v>1998</v>
      </c>
      <c r="D114" s="11" t="s">
        <v>1911</v>
      </c>
      <c r="E114" s="11" t="s">
        <v>1904</v>
      </c>
      <c r="F114" s="13" t="s">
        <v>1961</v>
      </c>
      <c r="G114" s="11"/>
      <c r="H114" s="10" t="s">
        <v>2141</v>
      </c>
    </row>
    <row r="115" ht="20.1" customHeight="1" spans="1:8">
      <c r="A115" s="10">
        <v>2018014</v>
      </c>
      <c r="B115" s="14" t="s">
        <v>2143</v>
      </c>
      <c r="C115" s="12" t="s">
        <v>1998</v>
      </c>
      <c r="D115" s="11" t="s">
        <v>1911</v>
      </c>
      <c r="E115" s="11" t="s">
        <v>1904</v>
      </c>
      <c r="F115" s="13" t="s">
        <v>1963</v>
      </c>
      <c r="G115" s="11"/>
      <c r="H115" s="10">
        <v>2018014</v>
      </c>
    </row>
    <row r="116" ht="20.1" customHeight="1" spans="1:8">
      <c r="A116" s="10">
        <v>2018015</v>
      </c>
      <c r="B116" s="14" t="s">
        <v>2144</v>
      </c>
      <c r="C116" s="12" t="s">
        <v>1998</v>
      </c>
      <c r="D116" s="11" t="s">
        <v>1909</v>
      </c>
      <c r="E116" s="11" t="s">
        <v>1904</v>
      </c>
      <c r="F116" s="13" t="s">
        <v>1984</v>
      </c>
      <c r="G116" s="11" t="s">
        <v>2017</v>
      </c>
      <c r="H116" s="10">
        <v>2018015</v>
      </c>
    </row>
    <row r="117" ht="20.1" customHeight="1" spans="1:8">
      <c r="A117" s="10" t="s">
        <v>2145</v>
      </c>
      <c r="B117" s="14" t="s">
        <v>2146</v>
      </c>
      <c r="C117" s="12" t="s">
        <v>1998</v>
      </c>
      <c r="D117" s="11" t="s">
        <v>1911</v>
      </c>
      <c r="E117" s="11" t="s">
        <v>1904</v>
      </c>
      <c r="F117" s="13" t="s">
        <v>1961</v>
      </c>
      <c r="G117" s="11"/>
      <c r="H117" s="10" t="s">
        <v>2145</v>
      </c>
    </row>
    <row r="118" ht="20.1" customHeight="1" spans="1:8">
      <c r="A118" s="10">
        <v>2018018</v>
      </c>
      <c r="B118" s="14" t="s">
        <v>1329</v>
      </c>
      <c r="C118" s="12" t="s">
        <v>1998</v>
      </c>
      <c r="D118" s="11" t="s">
        <v>1911</v>
      </c>
      <c r="E118" s="11" t="s">
        <v>1902</v>
      </c>
      <c r="F118" s="13" t="s">
        <v>1961</v>
      </c>
      <c r="G118" s="11"/>
      <c r="H118" s="10">
        <v>2018018</v>
      </c>
    </row>
    <row r="119" ht="20.1" customHeight="1" spans="1:8">
      <c r="A119" s="10" t="s">
        <v>2147</v>
      </c>
      <c r="B119" s="11" t="s">
        <v>2148</v>
      </c>
      <c r="C119" s="12" t="s">
        <v>1998</v>
      </c>
      <c r="D119" s="11" t="s">
        <v>1911</v>
      </c>
      <c r="E119" s="11" t="s">
        <v>1902</v>
      </c>
      <c r="F119" s="13" t="s">
        <v>2149</v>
      </c>
      <c r="G119" s="11"/>
      <c r="H119" s="10" t="s">
        <v>2147</v>
      </c>
    </row>
    <row r="120" ht="20.1" customHeight="1" spans="1:8">
      <c r="A120" s="10" t="s">
        <v>2150</v>
      </c>
      <c r="B120" s="11" t="s">
        <v>1660</v>
      </c>
      <c r="C120" s="12" t="s">
        <v>1998</v>
      </c>
      <c r="D120" s="11" t="s">
        <v>1907</v>
      </c>
      <c r="E120" s="11" t="s">
        <v>1903</v>
      </c>
      <c r="F120" s="13" t="s">
        <v>1971</v>
      </c>
      <c r="G120" s="11"/>
      <c r="H120" s="10" t="s">
        <v>2150</v>
      </c>
    </row>
    <row r="121" ht="20.1" customHeight="1" spans="1:8">
      <c r="A121" s="10" t="s">
        <v>2151</v>
      </c>
      <c r="B121" s="11" t="s">
        <v>2152</v>
      </c>
      <c r="C121" s="12" t="s">
        <v>1998</v>
      </c>
      <c r="D121" s="11" t="s">
        <v>1911</v>
      </c>
      <c r="E121" s="11" t="s">
        <v>1904</v>
      </c>
      <c r="F121" s="13" t="s">
        <v>1962</v>
      </c>
      <c r="G121" s="11"/>
      <c r="H121" s="10" t="s">
        <v>2151</v>
      </c>
    </row>
    <row r="122" ht="20.1" customHeight="1" spans="1:8">
      <c r="A122" s="10" t="s">
        <v>2153</v>
      </c>
      <c r="B122" s="11" t="s">
        <v>1170</v>
      </c>
      <c r="C122" s="12" t="s">
        <v>1998</v>
      </c>
      <c r="D122" s="11" t="s">
        <v>1911</v>
      </c>
      <c r="E122" s="11" t="s">
        <v>1902</v>
      </c>
      <c r="F122" s="13" t="s">
        <v>1961</v>
      </c>
      <c r="G122" s="11"/>
      <c r="H122" s="10" t="s">
        <v>2153</v>
      </c>
    </row>
    <row r="123" ht="20.1" customHeight="1" spans="1:8">
      <c r="A123" s="10" t="s">
        <v>2154</v>
      </c>
      <c r="B123" s="11" t="s">
        <v>1322</v>
      </c>
      <c r="C123" s="12" t="s">
        <v>1998</v>
      </c>
      <c r="D123" s="11" t="s">
        <v>1911</v>
      </c>
      <c r="E123" s="11" t="s">
        <v>1902</v>
      </c>
      <c r="F123" s="13" t="s">
        <v>1961</v>
      </c>
      <c r="G123" s="11"/>
      <c r="H123" s="10" t="s">
        <v>2154</v>
      </c>
    </row>
    <row r="124" ht="20.1" customHeight="1" spans="1:8">
      <c r="A124" s="10" t="s">
        <v>2155</v>
      </c>
      <c r="B124" s="11" t="s">
        <v>1555</v>
      </c>
      <c r="C124" s="12" t="s">
        <v>1998</v>
      </c>
      <c r="D124" s="11" t="s">
        <v>1911</v>
      </c>
      <c r="E124" s="11" t="s">
        <v>1902</v>
      </c>
      <c r="F124" s="13" t="s">
        <v>1961</v>
      </c>
      <c r="G124" s="11"/>
      <c r="H124" s="10" t="s">
        <v>2155</v>
      </c>
    </row>
    <row r="125" ht="20.1" customHeight="1" spans="1:8">
      <c r="A125" s="10" t="s">
        <v>2156</v>
      </c>
      <c r="B125" s="11" t="s">
        <v>1315</v>
      </c>
      <c r="C125" s="12" t="s">
        <v>1998</v>
      </c>
      <c r="D125" s="11" t="s">
        <v>1911</v>
      </c>
      <c r="E125" s="11" t="s">
        <v>1902</v>
      </c>
      <c r="F125" s="13" t="s">
        <v>1961</v>
      </c>
      <c r="G125" s="11"/>
      <c r="H125" s="10" t="s">
        <v>2156</v>
      </c>
    </row>
    <row r="126" ht="20.1" customHeight="1" spans="1:8">
      <c r="A126" s="10" t="s">
        <v>2157</v>
      </c>
      <c r="B126" s="11" t="s">
        <v>1324</v>
      </c>
      <c r="C126" s="12" t="s">
        <v>1998</v>
      </c>
      <c r="D126" s="11" t="s">
        <v>1911</v>
      </c>
      <c r="E126" s="11" t="s">
        <v>1902</v>
      </c>
      <c r="F126" s="13" t="s">
        <v>1961</v>
      </c>
      <c r="G126" s="11"/>
      <c r="H126" s="10" t="s">
        <v>2157</v>
      </c>
    </row>
    <row r="127" ht="20.1" customHeight="1" spans="1:8">
      <c r="A127" s="10" t="s">
        <v>2158</v>
      </c>
      <c r="B127" s="11" t="s">
        <v>1298</v>
      </c>
      <c r="C127" s="12" t="s">
        <v>1998</v>
      </c>
      <c r="D127" s="11" t="s">
        <v>1911</v>
      </c>
      <c r="E127" s="11" t="s">
        <v>1902</v>
      </c>
      <c r="F127" s="13" t="s">
        <v>1961</v>
      </c>
      <c r="G127" s="11"/>
      <c r="H127" s="10" t="s">
        <v>2158</v>
      </c>
    </row>
    <row r="128" ht="20.1" customHeight="1" spans="1:8">
      <c r="A128" s="10" t="s">
        <v>2159</v>
      </c>
      <c r="B128" s="11" t="s">
        <v>2160</v>
      </c>
      <c r="C128" s="12" t="s">
        <v>1998</v>
      </c>
      <c r="D128" s="11" t="s">
        <v>1911</v>
      </c>
      <c r="E128" s="11" t="s">
        <v>1902</v>
      </c>
      <c r="F128" s="13" t="s">
        <v>1961</v>
      </c>
      <c r="G128" s="11"/>
      <c r="H128" s="10" t="s">
        <v>2159</v>
      </c>
    </row>
    <row r="129" ht="20.1" customHeight="1" spans="1:8">
      <c r="A129" s="10" t="s">
        <v>2161</v>
      </c>
      <c r="B129" s="11" t="s">
        <v>1499</v>
      </c>
      <c r="C129" s="12" t="s">
        <v>1998</v>
      </c>
      <c r="D129" s="11" t="s">
        <v>1911</v>
      </c>
      <c r="E129" s="11" t="s">
        <v>1902</v>
      </c>
      <c r="F129" s="13" t="s">
        <v>1962</v>
      </c>
      <c r="G129" s="11"/>
      <c r="H129" s="10" t="s">
        <v>2161</v>
      </c>
    </row>
    <row r="130" ht="20.1" customHeight="1" spans="1:8">
      <c r="A130" s="10" t="s">
        <v>2162</v>
      </c>
      <c r="B130" s="11" t="s">
        <v>1496</v>
      </c>
      <c r="C130" s="12" t="s">
        <v>1998</v>
      </c>
      <c r="D130" s="11" t="s">
        <v>1911</v>
      </c>
      <c r="E130" s="11" t="s">
        <v>1902</v>
      </c>
      <c r="F130" s="13" t="s">
        <v>1962</v>
      </c>
      <c r="G130" s="11"/>
      <c r="H130" s="10" t="s">
        <v>2162</v>
      </c>
    </row>
    <row r="131" ht="20.1" customHeight="1" spans="1:8">
      <c r="A131" s="10" t="s">
        <v>2163</v>
      </c>
      <c r="B131" s="11" t="s">
        <v>1252</v>
      </c>
      <c r="C131" s="12" t="s">
        <v>1998</v>
      </c>
      <c r="D131" s="11" t="s">
        <v>1911</v>
      </c>
      <c r="E131" s="11" t="s">
        <v>1902</v>
      </c>
      <c r="F131" s="13" t="s">
        <v>1963</v>
      </c>
      <c r="G131" s="11"/>
      <c r="H131" s="10" t="s">
        <v>2163</v>
      </c>
    </row>
    <row r="132" ht="20.1" customHeight="1" spans="1:8">
      <c r="A132" s="10" t="s">
        <v>2164</v>
      </c>
      <c r="B132" s="11" t="s">
        <v>1353</v>
      </c>
      <c r="C132" s="12" t="s">
        <v>1998</v>
      </c>
      <c r="D132" s="11" t="s">
        <v>1911</v>
      </c>
      <c r="E132" s="11" t="s">
        <v>1902</v>
      </c>
      <c r="F132" s="13" t="s">
        <v>1963</v>
      </c>
      <c r="G132" s="11"/>
      <c r="H132" s="10" t="s">
        <v>2164</v>
      </c>
    </row>
    <row r="133" ht="20.1" customHeight="1" spans="1:8">
      <c r="A133" s="10" t="s">
        <v>2165</v>
      </c>
      <c r="B133" s="11" t="s">
        <v>1332</v>
      </c>
      <c r="C133" s="12" t="s">
        <v>1998</v>
      </c>
      <c r="D133" s="11" t="s">
        <v>1911</v>
      </c>
      <c r="E133" s="11" t="s">
        <v>1902</v>
      </c>
      <c r="F133" s="13" t="s">
        <v>1963</v>
      </c>
      <c r="G133" s="11"/>
      <c r="H133" s="10" t="s">
        <v>2165</v>
      </c>
    </row>
    <row r="134" ht="20.1" customHeight="1" spans="1:8">
      <c r="A134" s="10" t="s">
        <v>2166</v>
      </c>
      <c r="B134" s="11" t="s">
        <v>1337</v>
      </c>
      <c r="C134" s="12" t="s">
        <v>1998</v>
      </c>
      <c r="D134" s="11" t="s">
        <v>1911</v>
      </c>
      <c r="E134" s="11" t="s">
        <v>1902</v>
      </c>
      <c r="F134" s="13" t="s">
        <v>1963</v>
      </c>
      <c r="G134" s="11"/>
      <c r="H134" s="10" t="s">
        <v>2166</v>
      </c>
    </row>
    <row r="135" ht="20.1" customHeight="1" spans="1:8">
      <c r="A135" s="10" t="s">
        <v>2167</v>
      </c>
      <c r="B135" s="11" t="s">
        <v>2168</v>
      </c>
      <c r="C135" s="12" t="s">
        <v>1998</v>
      </c>
      <c r="D135" s="11" t="s">
        <v>1911</v>
      </c>
      <c r="E135" s="11" t="s">
        <v>1902</v>
      </c>
      <c r="F135" s="13" t="s">
        <v>1963</v>
      </c>
      <c r="G135" s="11"/>
      <c r="H135" s="10" t="s">
        <v>2167</v>
      </c>
    </row>
    <row r="136" ht="20.1" customHeight="1" spans="1:8">
      <c r="A136" s="10" t="s">
        <v>2169</v>
      </c>
      <c r="B136" s="11" t="s">
        <v>1186</v>
      </c>
      <c r="C136" s="12" t="s">
        <v>1998</v>
      </c>
      <c r="D136" s="11" t="s">
        <v>1911</v>
      </c>
      <c r="E136" s="11" t="s">
        <v>1902</v>
      </c>
      <c r="F136" s="13" t="s">
        <v>1962</v>
      </c>
      <c r="G136" s="11"/>
      <c r="H136" s="10" t="s">
        <v>2169</v>
      </c>
    </row>
    <row r="137" ht="20.1" customHeight="1" spans="1:8">
      <c r="A137" s="10" t="s">
        <v>2170</v>
      </c>
      <c r="B137" s="11" t="s">
        <v>2171</v>
      </c>
      <c r="C137" s="12" t="s">
        <v>1998</v>
      </c>
      <c r="D137" s="11" t="s">
        <v>1487</v>
      </c>
      <c r="E137" s="11" t="s">
        <v>1904</v>
      </c>
      <c r="F137" s="13" t="s">
        <v>1969</v>
      </c>
      <c r="G137" s="11"/>
      <c r="H137" s="10" t="s">
        <v>2170</v>
      </c>
    </row>
    <row r="138" ht="20.1" customHeight="1" spans="1:8">
      <c r="A138" s="10" t="s">
        <v>2172</v>
      </c>
      <c r="B138" s="11" t="s">
        <v>2173</v>
      </c>
      <c r="C138" s="12" t="s">
        <v>1998</v>
      </c>
      <c r="D138" s="11" t="s">
        <v>1487</v>
      </c>
      <c r="E138" s="11" t="s">
        <v>1903</v>
      </c>
      <c r="F138" s="13" t="s">
        <v>1969</v>
      </c>
      <c r="G138" s="11"/>
      <c r="H138" s="10" t="s">
        <v>2172</v>
      </c>
    </row>
    <row r="139" ht="20.1" customHeight="1" spans="1:8">
      <c r="A139" s="10" t="s">
        <v>2174</v>
      </c>
      <c r="B139" s="11" t="s">
        <v>1397</v>
      </c>
      <c r="C139" s="12" t="s">
        <v>1998</v>
      </c>
      <c r="D139" s="11" t="s">
        <v>1526</v>
      </c>
      <c r="E139" s="11" t="s">
        <v>1903</v>
      </c>
      <c r="F139" s="13" t="s">
        <v>1952</v>
      </c>
      <c r="G139" s="11"/>
      <c r="H139" s="10" t="s">
        <v>2174</v>
      </c>
    </row>
    <row r="140" ht="20.1" customHeight="1" spans="1:8">
      <c r="A140" s="10" t="s">
        <v>2175</v>
      </c>
      <c r="B140" s="11" t="s">
        <v>2176</v>
      </c>
      <c r="C140" s="12" t="s">
        <v>1998</v>
      </c>
      <c r="D140" s="11" t="s">
        <v>1487</v>
      </c>
      <c r="E140" s="11" t="s">
        <v>1903</v>
      </c>
      <c r="F140" s="13" t="s">
        <v>1966</v>
      </c>
      <c r="G140" s="11"/>
      <c r="H140" s="10" t="s">
        <v>2175</v>
      </c>
    </row>
    <row r="141" ht="20.1" customHeight="1" spans="1:8">
      <c r="A141" s="10" t="s">
        <v>2177</v>
      </c>
      <c r="B141" s="11" t="s">
        <v>1201</v>
      </c>
      <c r="C141" s="12" t="s">
        <v>1998</v>
      </c>
      <c r="D141" s="11" t="s">
        <v>1487</v>
      </c>
      <c r="E141" s="11" t="s">
        <v>1903</v>
      </c>
      <c r="F141" s="13" t="s">
        <v>1966</v>
      </c>
      <c r="G141" s="11"/>
      <c r="H141" s="10" t="s">
        <v>2177</v>
      </c>
    </row>
    <row r="142" ht="20.1" customHeight="1" spans="1:8">
      <c r="A142" s="10" t="s">
        <v>2178</v>
      </c>
      <c r="B142" s="11" t="s">
        <v>1268</v>
      </c>
      <c r="C142" s="12" t="s">
        <v>1998</v>
      </c>
      <c r="D142" s="11" t="s">
        <v>1487</v>
      </c>
      <c r="E142" s="11" t="s">
        <v>1902</v>
      </c>
      <c r="F142" s="13" t="s">
        <v>1966</v>
      </c>
      <c r="G142" s="11"/>
      <c r="H142" s="10" t="s">
        <v>2178</v>
      </c>
    </row>
    <row r="143" ht="20.1" customHeight="1" spans="1:8">
      <c r="A143" s="10" t="s">
        <v>2179</v>
      </c>
      <c r="B143" s="11" t="s">
        <v>1181</v>
      </c>
      <c r="C143" s="12" t="s">
        <v>1998</v>
      </c>
      <c r="D143" s="11" t="s">
        <v>1487</v>
      </c>
      <c r="E143" s="11" t="s">
        <v>1903</v>
      </c>
      <c r="F143" s="13" t="s">
        <v>1966</v>
      </c>
      <c r="G143" s="11"/>
      <c r="H143" s="10" t="s">
        <v>2179</v>
      </c>
    </row>
    <row r="144" ht="20.1" customHeight="1" spans="1:8">
      <c r="A144" s="10" t="s">
        <v>2180</v>
      </c>
      <c r="B144" s="11" t="s">
        <v>2181</v>
      </c>
      <c r="C144" s="12" t="s">
        <v>1998</v>
      </c>
      <c r="D144" s="11" t="s">
        <v>1487</v>
      </c>
      <c r="E144" s="11" t="s">
        <v>1904</v>
      </c>
      <c r="F144" s="13" t="s">
        <v>1966</v>
      </c>
      <c r="G144" s="11" t="s">
        <v>2182</v>
      </c>
      <c r="H144" s="10" t="s">
        <v>2180</v>
      </c>
    </row>
    <row r="145" ht="20.1" customHeight="1" spans="1:8">
      <c r="A145" s="10" t="s">
        <v>2183</v>
      </c>
      <c r="B145" s="11" t="s">
        <v>1478</v>
      </c>
      <c r="C145" s="12" t="s">
        <v>1998</v>
      </c>
      <c r="D145" s="11" t="s">
        <v>1909</v>
      </c>
      <c r="E145" s="11" t="s">
        <v>1902</v>
      </c>
      <c r="F145" s="13" t="s">
        <v>1983</v>
      </c>
      <c r="G145" s="11"/>
      <c r="H145" s="10" t="s">
        <v>2183</v>
      </c>
    </row>
    <row r="146" ht="20.1" customHeight="1" spans="1:8">
      <c r="A146" s="10" t="s">
        <v>2184</v>
      </c>
      <c r="B146" s="11" t="s">
        <v>2185</v>
      </c>
      <c r="C146" s="12" t="s">
        <v>1998</v>
      </c>
      <c r="D146" s="11" t="s">
        <v>1487</v>
      </c>
      <c r="E146" s="11" t="s">
        <v>1902</v>
      </c>
      <c r="F146" s="13" t="s">
        <v>2149</v>
      </c>
      <c r="G146" s="11"/>
      <c r="H146" s="10" t="s">
        <v>2184</v>
      </c>
    </row>
    <row r="147" ht="20.1" customHeight="1" spans="1:8">
      <c r="A147" s="10" t="s">
        <v>2186</v>
      </c>
      <c r="B147" s="11" t="s">
        <v>1603</v>
      </c>
      <c r="C147" s="12" t="s">
        <v>1998</v>
      </c>
      <c r="D147" s="11" t="s">
        <v>1909</v>
      </c>
      <c r="E147" s="11" t="s">
        <v>1902</v>
      </c>
      <c r="F147" s="13" t="s">
        <v>1982</v>
      </c>
      <c r="G147" s="11"/>
      <c r="H147" s="10" t="s">
        <v>2186</v>
      </c>
    </row>
    <row r="148" ht="20.1" customHeight="1" spans="1:8">
      <c r="A148" s="10" t="s">
        <v>2187</v>
      </c>
      <c r="B148" s="11" t="s">
        <v>1294</v>
      </c>
      <c r="C148" s="12" t="s">
        <v>1998</v>
      </c>
      <c r="D148" s="11" t="s">
        <v>1487</v>
      </c>
      <c r="E148" s="11" t="s">
        <v>1902</v>
      </c>
      <c r="F148" s="13" t="s">
        <v>1965</v>
      </c>
      <c r="G148" s="11"/>
      <c r="H148" s="10" t="s">
        <v>2187</v>
      </c>
    </row>
    <row r="149" ht="20.1" customHeight="1" spans="1:8">
      <c r="A149" s="10" t="s">
        <v>2188</v>
      </c>
      <c r="B149" s="11" t="s">
        <v>1282</v>
      </c>
      <c r="C149" s="12" t="s">
        <v>1998</v>
      </c>
      <c r="D149" s="11" t="s">
        <v>1487</v>
      </c>
      <c r="E149" s="11" t="s">
        <v>1903</v>
      </c>
      <c r="F149" s="13" t="s">
        <v>1965</v>
      </c>
      <c r="G149" s="11"/>
      <c r="H149" s="10" t="s">
        <v>2188</v>
      </c>
    </row>
    <row r="150" ht="20.1" customHeight="1" spans="1:8">
      <c r="A150" s="10" t="s">
        <v>2189</v>
      </c>
      <c r="B150" s="11" t="s">
        <v>1563</v>
      </c>
      <c r="C150" s="12" t="s">
        <v>1998</v>
      </c>
      <c r="D150" s="11" t="s">
        <v>1487</v>
      </c>
      <c r="E150" s="11" t="s">
        <v>1902</v>
      </c>
      <c r="F150" s="13" t="s">
        <v>1965</v>
      </c>
      <c r="G150" s="11"/>
      <c r="H150" s="10" t="s">
        <v>2189</v>
      </c>
    </row>
    <row r="151" ht="20.1" customHeight="1" spans="1:8">
      <c r="A151" s="10" t="s">
        <v>2190</v>
      </c>
      <c r="B151" s="11" t="s">
        <v>1225</v>
      </c>
      <c r="C151" s="12" t="s">
        <v>1998</v>
      </c>
      <c r="D151" s="11" t="s">
        <v>1487</v>
      </c>
      <c r="E151" s="11" t="s">
        <v>1902</v>
      </c>
      <c r="F151" s="13" t="s">
        <v>1965</v>
      </c>
      <c r="G151" s="11"/>
      <c r="H151" s="10" t="s">
        <v>2190</v>
      </c>
    </row>
    <row r="152" ht="20.1" customHeight="1" spans="1:8">
      <c r="A152" s="10" t="s">
        <v>2191</v>
      </c>
      <c r="B152" s="11" t="s">
        <v>1290</v>
      </c>
      <c r="C152" s="12" t="s">
        <v>1998</v>
      </c>
      <c r="D152" s="11" t="s">
        <v>1487</v>
      </c>
      <c r="E152" s="11" t="s">
        <v>1902</v>
      </c>
      <c r="F152" s="13" t="s">
        <v>1965</v>
      </c>
      <c r="G152" s="11"/>
      <c r="H152" s="10" t="s">
        <v>2191</v>
      </c>
    </row>
    <row r="153" ht="20.1" customHeight="1" spans="1:8">
      <c r="A153" s="10" t="s">
        <v>2192</v>
      </c>
      <c r="B153" s="11" t="s">
        <v>2193</v>
      </c>
      <c r="C153" s="12" t="s">
        <v>1998</v>
      </c>
      <c r="D153" s="11" t="s">
        <v>1487</v>
      </c>
      <c r="E153" s="11" t="s">
        <v>1903</v>
      </c>
      <c r="F153" s="13" t="s">
        <v>1966</v>
      </c>
      <c r="G153" s="11"/>
      <c r="H153" s="10" t="s">
        <v>2192</v>
      </c>
    </row>
    <row r="154" ht="20.1" customHeight="1" spans="1:8">
      <c r="A154" s="10" t="s">
        <v>2194</v>
      </c>
      <c r="B154" s="11" t="s">
        <v>2195</v>
      </c>
      <c r="C154" s="12" t="s">
        <v>1998</v>
      </c>
      <c r="D154" s="11" t="s">
        <v>1487</v>
      </c>
      <c r="E154" s="11" t="s">
        <v>1902</v>
      </c>
      <c r="F154" s="13" t="s">
        <v>1966</v>
      </c>
      <c r="G154" s="11"/>
      <c r="H154" s="10" t="s">
        <v>2194</v>
      </c>
    </row>
    <row r="155" ht="20.1" customHeight="1" spans="1:8">
      <c r="A155" s="10" t="s">
        <v>2196</v>
      </c>
      <c r="B155" s="11" t="s">
        <v>1287</v>
      </c>
      <c r="C155" s="12" t="s">
        <v>1998</v>
      </c>
      <c r="D155" s="11" t="s">
        <v>1487</v>
      </c>
      <c r="E155" s="11" t="s">
        <v>1902</v>
      </c>
      <c r="F155" s="13" t="s">
        <v>1966</v>
      </c>
      <c r="G155" s="11"/>
      <c r="H155" s="10" t="s">
        <v>2196</v>
      </c>
    </row>
    <row r="156" ht="20.1" customHeight="1" spans="1:8">
      <c r="A156" s="10" t="s">
        <v>2197</v>
      </c>
      <c r="B156" s="11" t="s">
        <v>1297</v>
      </c>
      <c r="C156" s="12" t="s">
        <v>1998</v>
      </c>
      <c r="D156" s="11" t="s">
        <v>1487</v>
      </c>
      <c r="E156" s="11" t="s">
        <v>1902</v>
      </c>
      <c r="F156" s="13" t="s">
        <v>1966</v>
      </c>
      <c r="G156" s="11"/>
      <c r="H156" s="10" t="s">
        <v>2197</v>
      </c>
    </row>
    <row r="157" ht="20.1" customHeight="1" spans="1:8">
      <c r="A157" s="10" t="s">
        <v>2198</v>
      </c>
      <c r="B157" s="11" t="s">
        <v>1231</v>
      </c>
      <c r="C157" s="12" t="s">
        <v>1998</v>
      </c>
      <c r="D157" s="11" t="s">
        <v>1487</v>
      </c>
      <c r="E157" s="11" t="s">
        <v>1902</v>
      </c>
      <c r="F157" s="13" t="s">
        <v>1966</v>
      </c>
      <c r="G157" s="11"/>
      <c r="H157" s="10" t="s">
        <v>2198</v>
      </c>
    </row>
    <row r="158" ht="20.1" customHeight="1" spans="1:8">
      <c r="A158" s="10" t="s">
        <v>2199</v>
      </c>
      <c r="B158" s="11" t="s">
        <v>1279</v>
      </c>
      <c r="C158" s="12" t="s">
        <v>1998</v>
      </c>
      <c r="D158" s="11" t="s">
        <v>1487</v>
      </c>
      <c r="E158" s="11" t="s">
        <v>1902</v>
      </c>
      <c r="F158" s="13" t="s">
        <v>1966</v>
      </c>
      <c r="G158" s="11"/>
      <c r="H158" s="10" t="s">
        <v>2199</v>
      </c>
    </row>
    <row r="159" ht="20.1" customHeight="1" spans="1:8">
      <c r="A159" s="10" t="s">
        <v>2200</v>
      </c>
      <c r="B159" s="11" t="s">
        <v>1295</v>
      </c>
      <c r="C159" s="12" t="s">
        <v>1998</v>
      </c>
      <c r="D159" s="11" t="s">
        <v>1487</v>
      </c>
      <c r="E159" s="11" t="s">
        <v>1902</v>
      </c>
      <c r="F159" s="13" t="s">
        <v>1966</v>
      </c>
      <c r="G159" s="11"/>
      <c r="H159" s="10" t="s">
        <v>2200</v>
      </c>
    </row>
    <row r="160" ht="20.1" customHeight="1" spans="1:8">
      <c r="A160" s="10" t="s">
        <v>2201</v>
      </c>
      <c r="B160" s="11" t="s">
        <v>1380</v>
      </c>
      <c r="C160" s="12" t="s">
        <v>1998</v>
      </c>
      <c r="D160" s="11" t="s">
        <v>1487</v>
      </c>
      <c r="E160" s="11" t="s">
        <v>1902</v>
      </c>
      <c r="F160" s="13" t="s">
        <v>1966</v>
      </c>
      <c r="G160" s="11"/>
      <c r="H160" s="10" t="s">
        <v>2201</v>
      </c>
    </row>
    <row r="161" ht="20.1" customHeight="1" spans="1:8">
      <c r="A161" s="10" t="s">
        <v>2202</v>
      </c>
      <c r="B161" s="11" t="s">
        <v>2203</v>
      </c>
      <c r="C161" s="12" t="s">
        <v>1998</v>
      </c>
      <c r="D161" s="11" t="s">
        <v>1487</v>
      </c>
      <c r="E161" s="11" t="s">
        <v>1902</v>
      </c>
      <c r="F161" s="13" t="s">
        <v>1966</v>
      </c>
      <c r="G161" s="11"/>
      <c r="H161" s="10" t="s">
        <v>2202</v>
      </c>
    </row>
    <row r="162" ht="20.1" customHeight="1" spans="1:8">
      <c r="A162" s="10" t="s">
        <v>2204</v>
      </c>
      <c r="B162" s="11" t="s">
        <v>1288</v>
      </c>
      <c r="C162" s="12" t="s">
        <v>1998</v>
      </c>
      <c r="D162" s="11" t="s">
        <v>1487</v>
      </c>
      <c r="E162" s="11" t="s">
        <v>1902</v>
      </c>
      <c r="F162" s="13" t="s">
        <v>1966</v>
      </c>
      <c r="G162" s="11"/>
      <c r="H162" s="10" t="s">
        <v>2204</v>
      </c>
    </row>
    <row r="163" ht="20.1" customHeight="1" spans="1:8">
      <c r="A163" s="10" t="s">
        <v>2205</v>
      </c>
      <c r="B163" s="11" t="s">
        <v>1267</v>
      </c>
      <c r="C163" s="12" t="s">
        <v>1998</v>
      </c>
      <c r="D163" s="11" t="s">
        <v>1487</v>
      </c>
      <c r="E163" s="11" t="s">
        <v>1902</v>
      </c>
      <c r="F163" s="13" t="s">
        <v>1966</v>
      </c>
      <c r="G163" s="11"/>
      <c r="H163" s="10" t="s">
        <v>2205</v>
      </c>
    </row>
    <row r="164" ht="20.1" customHeight="1" spans="1:8">
      <c r="A164" s="10" t="s">
        <v>2206</v>
      </c>
      <c r="B164" s="11" t="s">
        <v>1240</v>
      </c>
      <c r="C164" s="12" t="s">
        <v>1998</v>
      </c>
      <c r="D164" s="11" t="s">
        <v>1487</v>
      </c>
      <c r="E164" s="11" t="s">
        <v>1902</v>
      </c>
      <c r="F164" s="13" t="s">
        <v>1966</v>
      </c>
      <c r="G164" s="11"/>
      <c r="H164" s="10" t="s">
        <v>2206</v>
      </c>
    </row>
    <row r="165" ht="20.1" customHeight="1" spans="1:8">
      <c r="A165" s="10" t="s">
        <v>2207</v>
      </c>
      <c r="B165" s="11" t="s">
        <v>1300</v>
      </c>
      <c r="C165" s="12" t="s">
        <v>1998</v>
      </c>
      <c r="D165" s="11" t="s">
        <v>1487</v>
      </c>
      <c r="E165" s="11" t="s">
        <v>1902</v>
      </c>
      <c r="F165" s="13" t="s">
        <v>1966</v>
      </c>
      <c r="G165" s="11"/>
      <c r="H165" s="10" t="s">
        <v>2207</v>
      </c>
    </row>
    <row r="166" ht="20.1" customHeight="1" spans="1:8">
      <c r="A166" s="10" t="s">
        <v>2208</v>
      </c>
      <c r="B166" s="11" t="s">
        <v>1309</v>
      </c>
      <c r="C166" s="12" t="s">
        <v>1998</v>
      </c>
      <c r="D166" s="11" t="s">
        <v>1487</v>
      </c>
      <c r="E166" s="11" t="s">
        <v>1902</v>
      </c>
      <c r="F166" s="13" t="s">
        <v>1966</v>
      </c>
      <c r="G166" s="11"/>
      <c r="H166" s="10" t="s">
        <v>2208</v>
      </c>
    </row>
    <row r="167" ht="20.1" customHeight="1" spans="1:8">
      <c r="A167" s="10" t="s">
        <v>2209</v>
      </c>
      <c r="B167" s="11" t="s">
        <v>1306</v>
      </c>
      <c r="C167" s="12" t="s">
        <v>1998</v>
      </c>
      <c r="D167" s="11" t="s">
        <v>1487</v>
      </c>
      <c r="E167" s="11" t="s">
        <v>1902</v>
      </c>
      <c r="F167" s="13" t="s">
        <v>1966</v>
      </c>
      <c r="G167" s="11"/>
      <c r="H167" s="10" t="s">
        <v>2209</v>
      </c>
    </row>
    <row r="168" ht="20.1" customHeight="1" spans="1:8">
      <c r="A168" s="10" t="s">
        <v>2210</v>
      </c>
      <c r="B168" s="11" t="s">
        <v>1239</v>
      </c>
      <c r="C168" s="12" t="s">
        <v>1998</v>
      </c>
      <c r="D168" s="11" t="s">
        <v>1487</v>
      </c>
      <c r="E168" s="11" t="s">
        <v>1902</v>
      </c>
      <c r="F168" s="13" t="s">
        <v>1966</v>
      </c>
      <c r="G168" s="11"/>
      <c r="H168" s="10" t="s">
        <v>2210</v>
      </c>
    </row>
    <row r="169" ht="20.1" customHeight="1" spans="1:8">
      <c r="A169" s="10" t="s">
        <v>2211</v>
      </c>
      <c r="B169" s="11" t="s">
        <v>2212</v>
      </c>
      <c r="C169" s="12" t="s">
        <v>1998</v>
      </c>
      <c r="D169" s="11" t="s">
        <v>1487</v>
      </c>
      <c r="E169" s="11" t="s">
        <v>1902</v>
      </c>
      <c r="F169" s="13" t="s">
        <v>1966</v>
      </c>
      <c r="G169" s="11"/>
      <c r="H169" s="10" t="s">
        <v>2211</v>
      </c>
    </row>
    <row r="170" ht="20.1" customHeight="1" spans="1:8">
      <c r="A170" s="10" t="s">
        <v>2213</v>
      </c>
      <c r="B170" s="14" t="s">
        <v>2214</v>
      </c>
      <c r="C170" s="12" t="s">
        <v>1998</v>
      </c>
      <c r="D170" s="11" t="s">
        <v>1487</v>
      </c>
      <c r="E170" s="11" t="s">
        <v>1902</v>
      </c>
      <c r="F170" s="13" t="s">
        <v>1966</v>
      </c>
      <c r="G170" s="11"/>
      <c r="H170" s="10" t="s">
        <v>2213</v>
      </c>
    </row>
    <row r="171" ht="20.1" customHeight="1" spans="1:8">
      <c r="A171" s="10" t="s">
        <v>2215</v>
      </c>
      <c r="B171" s="11" t="s">
        <v>1515</v>
      </c>
      <c r="C171" s="12" t="s">
        <v>1998</v>
      </c>
      <c r="D171" s="11" t="s">
        <v>1907</v>
      </c>
      <c r="E171" s="11" t="s">
        <v>1903</v>
      </c>
      <c r="F171" s="13" t="s">
        <v>1968</v>
      </c>
      <c r="G171" s="11"/>
      <c r="H171" s="10" t="s">
        <v>2215</v>
      </c>
    </row>
    <row r="172" ht="20.1" customHeight="1" spans="1:8">
      <c r="A172" s="10" t="s">
        <v>2216</v>
      </c>
      <c r="B172" s="11" t="s">
        <v>1173</v>
      </c>
      <c r="C172" s="12" t="s">
        <v>1998</v>
      </c>
      <c r="D172" s="11" t="s">
        <v>1907</v>
      </c>
      <c r="E172" s="11" t="s">
        <v>1903</v>
      </c>
      <c r="F172" s="13" t="s">
        <v>1969</v>
      </c>
      <c r="G172" s="11"/>
      <c r="H172" s="10" t="s">
        <v>2216</v>
      </c>
    </row>
    <row r="173" ht="20.1" customHeight="1" spans="1:8">
      <c r="A173" s="10" t="s">
        <v>2217</v>
      </c>
      <c r="B173" s="11" t="s">
        <v>1195</v>
      </c>
      <c r="C173" s="12" t="s">
        <v>1998</v>
      </c>
      <c r="D173" s="11" t="s">
        <v>1907</v>
      </c>
      <c r="E173" s="11" t="s">
        <v>1902</v>
      </c>
      <c r="F173" s="13" t="s">
        <v>1969</v>
      </c>
      <c r="G173" s="11"/>
      <c r="H173" s="10" t="s">
        <v>2217</v>
      </c>
    </row>
    <row r="174" ht="20.1" customHeight="1" spans="1:8">
      <c r="A174" s="10" t="s">
        <v>2218</v>
      </c>
      <c r="B174" s="11" t="s">
        <v>2219</v>
      </c>
      <c r="C174" s="12" t="s">
        <v>1998</v>
      </c>
      <c r="D174" s="11" t="s">
        <v>1907</v>
      </c>
      <c r="E174" s="11" t="s">
        <v>1903</v>
      </c>
      <c r="F174" s="13" t="s">
        <v>1969</v>
      </c>
      <c r="G174" s="11"/>
      <c r="H174" s="10" t="s">
        <v>2218</v>
      </c>
    </row>
    <row r="175" ht="20.1" customHeight="1" spans="1:8">
      <c r="A175" s="10" t="s">
        <v>2220</v>
      </c>
      <c r="B175" s="11" t="s">
        <v>1192</v>
      </c>
      <c r="C175" s="12" t="s">
        <v>1998</v>
      </c>
      <c r="D175" s="11" t="s">
        <v>1907</v>
      </c>
      <c r="E175" s="11" t="s">
        <v>1903</v>
      </c>
      <c r="F175" s="13" t="s">
        <v>1969</v>
      </c>
      <c r="G175" s="11"/>
      <c r="H175" s="10" t="s">
        <v>2220</v>
      </c>
    </row>
    <row r="176" ht="20.1" customHeight="1" spans="1:8">
      <c r="A176" s="10" t="s">
        <v>2221</v>
      </c>
      <c r="B176" s="11" t="s">
        <v>1191</v>
      </c>
      <c r="C176" s="12" t="s">
        <v>1998</v>
      </c>
      <c r="D176" s="11" t="s">
        <v>1907</v>
      </c>
      <c r="E176" s="11" t="s">
        <v>1903</v>
      </c>
      <c r="F176" s="13" t="s">
        <v>1969</v>
      </c>
      <c r="G176" s="11"/>
      <c r="H176" s="10" t="s">
        <v>2221</v>
      </c>
    </row>
    <row r="177" ht="20.1" customHeight="1" spans="1:8">
      <c r="A177" s="10" t="s">
        <v>2222</v>
      </c>
      <c r="B177" s="11" t="s">
        <v>2223</v>
      </c>
      <c r="C177" s="12" t="s">
        <v>1998</v>
      </c>
      <c r="D177" s="11" t="s">
        <v>1907</v>
      </c>
      <c r="E177" s="11" t="s">
        <v>1903</v>
      </c>
      <c r="F177" s="13" t="s">
        <v>1969</v>
      </c>
      <c r="G177" s="11"/>
      <c r="H177" s="10" t="s">
        <v>2222</v>
      </c>
    </row>
    <row r="178" ht="20.1" customHeight="1" spans="1:8">
      <c r="A178" s="10" t="s">
        <v>2224</v>
      </c>
      <c r="B178" s="11" t="s">
        <v>2225</v>
      </c>
      <c r="C178" s="12" t="s">
        <v>1998</v>
      </c>
      <c r="D178" s="11" t="s">
        <v>1907</v>
      </c>
      <c r="E178" s="11" t="s">
        <v>1903</v>
      </c>
      <c r="F178" s="13" t="s">
        <v>1969</v>
      </c>
      <c r="G178" s="11"/>
      <c r="H178" s="10" t="s">
        <v>2224</v>
      </c>
    </row>
    <row r="179" ht="20.1" customHeight="1" spans="1:8">
      <c r="A179" s="10" t="s">
        <v>2226</v>
      </c>
      <c r="B179" s="11" t="s">
        <v>1182</v>
      </c>
      <c r="C179" s="12" t="s">
        <v>1998</v>
      </c>
      <c r="D179" s="11" t="s">
        <v>1907</v>
      </c>
      <c r="E179" s="11" t="s">
        <v>1903</v>
      </c>
      <c r="F179" s="13" t="s">
        <v>1969</v>
      </c>
      <c r="G179" s="11" t="s">
        <v>2227</v>
      </c>
      <c r="H179" s="10" t="s">
        <v>2226</v>
      </c>
    </row>
    <row r="180" ht="20.1" customHeight="1" spans="1:8">
      <c r="A180" s="10" t="s">
        <v>2070</v>
      </c>
      <c r="B180" s="11" t="s">
        <v>1386</v>
      </c>
      <c r="C180" s="12" t="s">
        <v>1998</v>
      </c>
      <c r="D180" s="11" t="s">
        <v>1907</v>
      </c>
      <c r="E180" s="11" t="s">
        <v>1903</v>
      </c>
      <c r="F180" s="13" t="s">
        <v>1969</v>
      </c>
      <c r="G180" s="11"/>
      <c r="H180" s="10" t="s">
        <v>2070</v>
      </c>
    </row>
    <row r="181" ht="20.1" customHeight="1" spans="1:8">
      <c r="A181" s="10" t="s">
        <v>2228</v>
      </c>
      <c r="B181" s="11" t="s">
        <v>2229</v>
      </c>
      <c r="C181" s="12" t="s">
        <v>1998</v>
      </c>
      <c r="D181" s="11" t="s">
        <v>1907</v>
      </c>
      <c r="E181" s="11" t="s">
        <v>1903</v>
      </c>
      <c r="F181" s="13" t="s">
        <v>1969</v>
      </c>
      <c r="G181" s="11"/>
      <c r="H181" s="10" t="s">
        <v>2228</v>
      </c>
    </row>
    <row r="182" ht="20.1" customHeight="1" spans="1:8">
      <c r="A182" s="10" t="s">
        <v>2230</v>
      </c>
      <c r="B182" s="11" t="s">
        <v>1207</v>
      </c>
      <c r="C182" s="12" t="s">
        <v>1998</v>
      </c>
      <c r="D182" s="11" t="s">
        <v>1907</v>
      </c>
      <c r="E182" s="11" t="s">
        <v>1903</v>
      </c>
      <c r="F182" s="13" t="s">
        <v>1970</v>
      </c>
      <c r="G182" s="11"/>
      <c r="H182" s="10" t="s">
        <v>2230</v>
      </c>
    </row>
    <row r="183" ht="20.1" customHeight="1" spans="1:8">
      <c r="A183" s="10" t="s">
        <v>2231</v>
      </c>
      <c r="B183" s="11" t="s">
        <v>1670</v>
      </c>
      <c r="C183" s="12" t="s">
        <v>1998</v>
      </c>
      <c r="D183" s="11" t="s">
        <v>1907</v>
      </c>
      <c r="E183" s="11" t="s">
        <v>1903</v>
      </c>
      <c r="F183" s="13" t="s">
        <v>1971</v>
      </c>
      <c r="G183" s="11"/>
      <c r="H183" s="10" t="s">
        <v>2231</v>
      </c>
    </row>
    <row r="184" ht="20.1" customHeight="1" spans="1:8">
      <c r="A184" s="10" t="s">
        <v>2232</v>
      </c>
      <c r="B184" s="11" t="s">
        <v>1667</v>
      </c>
      <c r="C184" s="12" t="s">
        <v>1998</v>
      </c>
      <c r="D184" s="11" t="s">
        <v>1907</v>
      </c>
      <c r="E184" s="11" t="s">
        <v>1903</v>
      </c>
      <c r="F184" s="13" t="s">
        <v>1971</v>
      </c>
      <c r="G184" s="11"/>
      <c r="H184" s="10" t="s">
        <v>2232</v>
      </c>
    </row>
    <row r="185" ht="20.1" customHeight="1" spans="1:8">
      <c r="A185" s="10" t="s">
        <v>2233</v>
      </c>
      <c r="B185" s="14" t="s">
        <v>1177</v>
      </c>
      <c r="C185" s="12" t="s">
        <v>1998</v>
      </c>
      <c r="D185" s="11" t="s">
        <v>1907</v>
      </c>
      <c r="E185" s="11" t="s">
        <v>1903</v>
      </c>
      <c r="F185" s="13" t="s">
        <v>1970</v>
      </c>
      <c r="G185" s="11"/>
      <c r="H185" s="10" t="s">
        <v>2233</v>
      </c>
    </row>
    <row r="186" ht="20.1" customHeight="1" spans="1:8">
      <c r="A186" s="10" t="s">
        <v>2234</v>
      </c>
      <c r="B186" s="14" t="s">
        <v>2235</v>
      </c>
      <c r="C186" s="12" t="s">
        <v>1998</v>
      </c>
      <c r="D186" s="11" t="s">
        <v>1907</v>
      </c>
      <c r="E186" s="11" t="s">
        <v>1903</v>
      </c>
      <c r="F186" s="13" t="s">
        <v>1972</v>
      </c>
      <c r="G186" s="11"/>
      <c r="H186" s="10" t="s">
        <v>2234</v>
      </c>
    </row>
    <row r="187" ht="20.1" customHeight="1" spans="1:8">
      <c r="A187" s="10" t="s">
        <v>2236</v>
      </c>
      <c r="B187" s="14" t="s">
        <v>1668</v>
      </c>
      <c r="C187" s="12" t="s">
        <v>1998</v>
      </c>
      <c r="D187" s="11" t="s">
        <v>1907</v>
      </c>
      <c r="E187" s="11" t="s">
        <v>1903</v>
      </c>
      <c r="F187" s="13" t="s">
        <v>1971</v>
      </c>
      <c r="G187" s="11"/>
      <c r="H187" s="10" t="s">
        <v>2236</v>
      </c>
    </row>
    <row r="188" ht="20.1" customHeight="1" spans="1:8">
      <c r="A188" s="10" t="s">
        <v>2237</v>
      </c>
      <c r="B188" s="11" t="s">
        <v>2238</v>
      </c>
      <c r="C188" s="12" t="s">
        <v>1998</v>
      </c>
      <c r="D188" s="11" t="s">
        <v>1907</v>
      </c>
      <c r="E188" s="11" t="s">
        <v>1904</v>
      </c>
      <c r="F188" s="13" t="s">
        <v>1969</v>
      </c>
      <c r="G188" s="11" t="s">
        <v>2182</v>
      </c>
      <c r="H188" s="10" t="s">
        <v>2237</v>
      </c>
    </row>
    <row r="189" ht="20.1" customHeight="1" spans="1:8">
      <c r="A189" s="10" t="s">
        <v>2239</v>
      </c>
      <c r="B189" s="11" t="s">
        <v>2240</v>
      </c>
      <c r="C189" s="12" t="s">
        <v>1998</v>
      </c>
      <c r="D189" s="11" t="s">
        <v>1907</v>
      </c>
      <c r="E189" s="11" t="s">
        <v>1903</v>
      </c>
      <c r="F189" s="13" t="s">
        <v>1969</v>
      </c>
      <c r="G189" s="11"/>
      <c r="H189" s="10" t="s">
        <v>2239</v>
      </c>
    </row>
    <row r="190" ht="20.1" customHeight="1" spans="1:8">
      <c r="A190" s="10" t="s">
        <v>2241</v>
      </c>
      <c r="B190" s="11" t="s">
        <v>2242</v>
      </c>
      <c r="C190" s="12" t="s">
        <v>1998</v>
      </c>
      <c r="D190" s="11" t="s">
        <v>1907</v>
      </c>
      <c r="E190" s="11" t="s">
        <v>1904</v>
      </c>
      <c r="F190" s="13" t="s">
        <v>1969</v>
      </c>
      <c r="G190" s="11" t="s">
        <v>2182</v>
      </c>
      <c r="H190" s="10" t="s">
        <v>2241</v>
      </c>
    </row>
    <row r="191" ht="20.1" customHeight="1" spans="1:8">
      <c r="A191" s="10" t="s">
        <v>2243</v>
      </c>
      <c r="B191" s="11" t="s">
        <v>2244</v>
      </c>
      <c r="C191" s="12" t="s">
        <v>1998</v>
      </c>
      <c r="D191" s="11" t="s">
        <v>1907</v>
      </c>
      <c r="E191" s="11" t="s">
        <v>1904</v>
      </c>
      <c r="F191" s="13" t="s">
        <v>1969</v>
      </c>
      <c r="G191" s="11"/>
      <c r="H191" s="10" t="s">
        <v>2243</v>
      </c>
    </row>
    <row r="192" ht="20.1" customHeight="1" spans="1:8">
      <c r="A192" s="10" t="s">
        <v>2245</v>
      </c>
      <c r="B192" s="11" t="s">
        <v>2246</v>
      </c>
      <c r="C192" s="12" t="s">
        <v>1998</v>
      </c>
      <c r="D192" s="11" t="s">
        <v>1907</v>
      </c>
      <c r="E192" s="11" t="s">
        <v>1904</v>
      </c>
      <c r="F192" s="13" t="s">
        <v>1969</v>
      </c>
      <c r="G192" s="11"/>
      <c r="H192" s="10" t="s">
        <v>2245</v>
      </c>
    </row>
    <row r="193" ht="20.1" customHeight="1" spans="1:8">
      <c r="A193" s="10" t="s">
        <v>2247</v>
      </c>
      <c r="B193" s="11" t="s">
        <v>2248</v>
      </c>
      <c r="C193" s="12" t="s">
        <v>1998</v>
      </c>
      <c r="D193" s="11" t="s">
        <v>1907</v>
      </c>
      <c r="E193" s="11" t="s">
        <v>1904</v>
      </c>
      <c r="F193" s="13" t="s">
        <v>1969</v>
      </c>
      <c r="G193" s="11"/>
      <c r="H193" s="10" t="s">
        <v>2247</v>
      </c>
    </row>
    <row r="194" ht="20.1" customHeight="1" spans="1:8">
      <c r="A194" s="10" t="s">
        <v>2249</v>
      </c>
      <c r="B194" s="11" t="s">
        <v>2250</v>
      </c>
      <c r="C194" s="12" t="s">
        <v>1998</v>
      </c>
      <c r="D194" s="11" t="s">
        <v>1907</v>
      </c>
      <c r="E194" s="11" t="s">
        <v>1904</v>
      </c>
      <c r="F194" s="13" t="s">
        <v>1969</v>
      </c>
      <c r="G194" s="11"/>
      <c r="H194" s="10" t="s">
        <v>2249</v>
      </c>
    </row>
    <row r="195" ht="20.1" customHeight="1" spans="1:8">
      <c r="A195" s="10" t="s">
        <v>2251</v>
      </c>
      <c r="B195" s="11" t="s">
        <v>2252</v>
      </c>
      <c r="C195" s="12" t="s">
        <v>1998</v>
      </c>
      <c r="D195" s="11" t="s">
        <v>1907</v>
      </c>
      <c r="E195" s="11" t="s">
        <v>1904</v>
      </c>
      <c r="F195" s="13" t="s">
        <v>1969</v>
      </c>
      <c r="G195" s="11"/>
      <c r="H195" s="10" t="s">
        <v>2251</v>
      </c>
    </row>
    <row r="196" ht="20.1" customHeight="1" spans="1:8">
      <c r="A196" s="10" t="s">
        <v>2253</v>
      </c>
      <c r="B196" s="11" t="s">
        <v>2254</v>
      </c>
      <c r="C196" s="12" t="s">
        <v>1998</v>
      </c>
      <c r="D196" s="11" t="s">
        <v>1907</v>
      </c>
      <c r="E196" s="11" t="s">
        <v>1904</v>
      </c>
      <c r="F196" s="13" t="s">
        <v>1969</v>
      </c>
      <c r="G196" s="11"/>
      <c r="H196" s="10" t="s">
        <v>2253</v>
      </c>
    </row>
    <row r="197" ht="20.1" customHeight="1" spans="1:8">
      <c r="A197" s="10" t="s">
        <v>2255</v>
      </c>
      <c r="B197" s="11" t="s">
        <v>2256</v>
      </c>
      <c r="C197" s="12" t="s">
        <v>1998</v>
      </c>
      <c r="D197" s="11" t="s">
        <v>1907</v>
      </c>
      <c r="E197" s="11" t="s">
        <v>1904</v>
      </c>
      <c r="F197" s="13" t="s">
        <v>1969</v>
      </c>
      <c r="G197" s="11"/>
      <c r="H197" s="10" t="s">
        <v>2255</v>
      </c>
    </row>
    <row r="198" ht="20.1" customHeight="1" spans="1:8">
      <c r="A198" s="10" t="s">
        <v>2257</v>
      </c>
      <c r="B198" s="11" t="s">
        <v>2258</v>
      </c>
      <c r="C198" s="12" t="s">
        <v>1998</v>
      </c>
      <c r="D198" s="11" t="s">
        <v>1907</v>
      </c>
      <c r="E198" s="11" t="s">
        <v>1904</v>
      </c>
      <c r="F198" s="13" t="s">
        <v>1969</v>
      </c>
      <c r="G198" s="11"/>
      <c r="H198" s="10" t="s">
        <v>2257</v>
      </c>
    </row>
    <row r="199" ht="20.1" customHeight="1" spans="1:8">
      <c r="A199" s="10" t="s">
        <v>2259</v>
      </c>
      <c r="B199" s="11" t="s">
        <v>2260</v>
      </c>
      <c r="C199" s="12" t="s">
        <v>1998</v>
      </c>
      <c r="D199" s="11" t="s">
        <v>1907</v>
      </c>
      <c r="E199" s="11" t="s">
        <v>1904</v>
      </c>
      <c r="F199" s="13" t="s">
        <v>1969</v>
      </c>
      <c r="G199" s="11"/>
      <c r="H199" s="10" t="s">
        <v>2259</v>
      </c>
    </row>
    <row r="200" ht="20.1" customHeight="1" spans="1:8">
      <c r="A200" s="10" t="s">
        <v>2261</v>
      </c>
      <c r="B200" s="11" t="s">
        <v>2262</v>
      </c>
      <c r="C200" s="12" t="s">
        <v>1998</v>
      </c>
      <c r="D200" s="11" t="s">
        <v>1907</v>
      </c>
      <c r="E200" s="11" t="s">
        <v>1904</v>
      </c>
      <c r="F200" s="13" t="s">
        <v>1969</v>
      </c>
      <c r="G200" s="11"/>
      <c r="H200" s="10" t="s">
        <v>2261</v>
      </c>
    </row>
    <row r="201" ht="20.1" customHeight="1" spans="1:8">
      <c r="A201" s="10" t="s">
        <v>2263</v>
      </c>
      <c r="B201" s="11" t="s">
        <v>2264</v>
      </c>
      <c r="C201" s="12" t="s">
        <v>1998</v>
      </c>
      <c r="D201" s="11" t="s">
        <v>1907</v>
      </c>
      <c r="E201" s="11" t="s">
        <v>1904</v>
      </c>
      <c r="F201" s="13" t="s">
        <v>1969</v>
      </c>
      <c r="G201" s="11"/>
      <c r="H201" s="10" t="s">
        <v>2263</v>
      </c>
    </row>
    <row r="202" ht="20.1" customHeight="1" spans="1:8">
      <c r="A202" s="10" t="s">
        <v>2265</v>
      </c>
      <c r="B202" s="11" t="s">
        <v>1187</v>
      </c>
      <c r="C202" s="12" t="s">
        <v>1998</v>
      </c>
      <c r="D202" s="11" t="s">
        <v>1907</v>
      </c>
      <c r="E202" s="11" t="s">
        <v>1902</v>
      </c>
      <c r="F202" s="13" t="s">
        <v>1970</v>
      </c>
      <c r="G202" s="11"/>
      <c r="H202" s="10" t="s">
        <v>2265</v>
      </c>
    </row>
    <row r="203" ht="20.1" customHeight="1" spans="1:8">
      <c r="A203" s="10" t="s">
        <v>2266</v>
      </c>
      <c r="B203" s="11" t="s">
        <v>2267</v>
      </c>
      <c r="C203" s="12" t="s">
        <v>1998</v>
      </c>
      <c r="D203" s="11" t="s">
        <v>1907</v>
      </c>
      <c r="E203" s="11" t="s">
        <v>1904</v>
      </c>
      <c r="F203" s="13" t="s">
        <v>1971</v>
      </c>
      <c r="G203" s="11"/>
      <c r="H203" s="10" t="s">
        <v>2266</v>
      </c>
    </row>
    <row r="204" ht="20.1" customHeight="1" spans="1:8">
      <c r="A204" s="10" t="s">
        <v>2268</v>
      </c>
      <c r="B204" s="11" t="s">
        <v>1657</v>
      </c>
      <c r="C204" s="12" t="s">
        <v>1998</v>
      </c>
      <c r="D204" s="11" t="s">
        <v>1907</v>
      </c>
      <c r="E204" s="11" t="s">
        <v>1904</v>
      </c>
      <c r="F204" s="13" t="s">
        <v>1971</v>
      </c>
      <c r="G204" s="11"/>
      <c r="H204" s="10" t="s">
        <v>2268</v>
      </c>
    </row>
    <row r="205" ht="20.1" customHeight="1" spans="1:8">
      <c r="A205" s="10" t="s">
        <v>2269</v>
      </c>
      <c r="B205" s="11" t="s">
        <v>1224</v>
      </c>
      <c r="C205" s="12" t="s">
        <v>1998</v>
      </c>
      <c r="D205" s="11" t="s">
        <v>1907</v>
      </c>
      <c r="E205" s="11" t="s">
        <v>1904</v>
      </c>
      <c r="F205" s="13" t="s">
        <v>1972</v>
      </c>
      <c r="G205" s="11"/>
      <c r="H205" s="10" t="s">
        <v>2269</v>
      </c>
    </row>
    <row r="206" ht="20.1" customHeight="1" spans="1:8">
      <c r="A206" s="10">
        <v>2015028</v>
      </c>
      <c r="B206" s="14" t="s">
        <v>1206</v>
      </c>
      <c r="C206" s="12" t="s">
        <v>1998</v>
      </c>
      <c r="D206" s="11" t="s">
        <v>1907</v>
      </c>
      <c r="E206" s="11" t="s">
        <v>1904</v>
      </c>
      <c r="F206" s="13" t="s">
        <v>1972</v>
      </c>
      <c r="G206" s="11"/>
      <c r="H206" s="10">
        <v>2015028</v>
      </c>
    </row>
    <row r="207" ht="20.1" customHeight="1" spans="1:8">
      <c r="A207" s="10" t="s">
        <v>2270</v>
      </c>
      <c r="B207" s="14" t="s">
        <v>2271</v>
      </c>
      <c r="C207" s="12" t="s">
        <v>1998</v>
      </c>
      <c r="D207" s="11" t="s">
        <v>1907</v>
      </c>
      <c r="E207" s="11" t="s">
        <v>1904</v>
      </c>
      <c r="F207" s="13" t="s">
        <v>1969</v>
      </c>
      <c r="G207" s="11"/>
      <c r="H207" s="10" t="s">
        <v>2270</v>
      </c>
    </row>
    <row r="208" ht="20.1" customHeight="1" spans="1:8">
      <c r="A208" s="10" t="s">
        <v>2272</v>
      </c>
      <c r="B208" s="14" t="s">
        <v>1218</v>
      </c>
      <c r="C208" s="12" t="s">
        <v>1998</v>
      </c>
      <c r="D208" s="11" t="s">
        <v>1907</v>
      </c>
      <c r="E208" s="11" t="s">
        <v>1903</v>
      </c>
      <c r="F208" s="13" t="s">
        <v>1969</v>
      </c>
      <c r="G208" s="11"/>
      <c r="H208" s="10" t="s">
        <v>2272</v>
      </c>
    </row>
    <row r="209" ht="20.1" customHeight="1" spans="1:8">
      <c r="A209" s="10" t="s">
        <v>2273</v>
      </c>
      <c r="B209" s="14" t="s">
        <v>2274</v>
      </c>
      <c r="C209" s="12" t="s">
        <v>1998</v>
      </c>
      <c r="D209" s="11" t="s">
        <v>1907</v>
      </c>
      <c r="E209" s="11" t="s">
        <v>1904</v>
      </c>
      <c r="F209" s="13" t="s">
        <v>1969</v>
      </c>
      <c r="G209" s="11"/>
      <c r="H209" s="10" t="s">
        <v>2273</v>
      </c>
    </row>
    <row r="210" ht="20.1" customHeight="1" spans="1:8">
      <c r="A210" s="10" t="s">
        <v>2275</v>
      </c>
      <c r="B210" s="11" t="s">
        <v>1480</v>
      </c>
      <c r="C210" s="12" t="s">
        <v>1998</v>
      </c>
      <c r="D210" s="11" t="s">
        <v>1907</v>
      </c>
      <c r="E210" s="11" t="s">
        <v>1902</v>
      </c>
      <c r="F210" s="13" t="s">
        <v>1968</v>
      </c>
      <c r="G210" s="11"/>
      <c r="H210" s="10" t="s">
        <v>2275</v>
      </c>
    </row>
    <row r="211" ht="20.1" customHeight="1" spans="1:8">
      <c r="A211" s="10" t="s">
        <v>2276</v>
      </c>
      <c r="B211" s="11" t="s">
        <v>1516</v>
      </c>
      <c r="C211" s="12" t="s">
        <v>1998</v>
      </c>
      <c r="D211" s="11" t="s">
        <v>1907</v>
      </c>
      <c r="E211" s="11" t="s">
        <v>1902</v>
      </c>
      <c r="F211" s="13" t="s">
        <v>1968</v>
      </c>
      <c r="G211" s="11"/>
      <c r="H211" s="10" t="s">
        <v>2276</v>
      </c>
    </row>
    <row r="212" ht="20.1" customHeight="1" spans="1:8">
      <c r="A212" s="10" t="s">
        <v>2277</v>
      </c>
      <c r="B212" s="11" t="s">
        <v>1477</v>
      </c>
      <c r="C212" s="12" t="s">
        <v>1998</v>
      </c>
      <c r="D212" s="11" t="s">
        <v>1907</v>
      </c>
      <c r="E212" s="11" t="s">
        <v>1902</v>
      </c>
      <c r="F212" s="13" t="s">
        <v>1968</v>
      </c>
      <c r="G212" s="11"/>
      <c r="H212" s="10" t="s">
        <v>2277</v>
      </c>
    </row>
    <row r="213" ht="20.1" customHeight="1" spans="1:8">
      <c r="A213" s="10" t="s">
        <v>2278</v>
      </c>
      <c r="B213" s="11" t="s">
        <v>2279</v>
      </c>
      <c r="C213" s="12" t="s">
        <v>1998</v>
      </c>
      <c r="D213" s="11" t="s">
        <v>1909</v>
      </c>
      <c r="E213" s="11" t="s">
        <v>1904</v>
      </c>
      <c r="F213" s="13" t="s">
        <v>1983</v>
      </c>
      <c r="G213" s="11"/>
      <c r="H213" s="10" t="s">
        <v>2278</v>
      </c>
    </row>
    <row r="214" ht="20.1" customHeight="1" spans="1:8">
      <c r="A214" s="10" t="s">
        <v>2280</v>
      </c>
      <c r="B214" s="11" t="s">
        <v>1638</v>
      </c>
      <c r="C214" s="12" t="s">
        <v>1998</v>
      </c>
      <c r="D214" s="11" t="s">
        <v>1907</v>
      </c>
      <c r="E214" s="11" t="s">
        <v>1902</v>
      </c>
      <c r="F214" s="13" t="s">
        <v>1968</v>
      </c>
      <c r="G214" s="11"/>
      <c r="H214" s="10" t="s">
        <v>2280</v>
      </c>
    </row>
    <row r="215" ht="20.1" customHeight="1" spans="1:8">
      <c r="A215" s="10" t="s">
        <v>2281</v>
      </c>
      <c r="B215" s="11" t="s">
        <v>2282</v>
      </c>
      <c r="C215" s="12" t="s">
        <v>1998</v>
      </c>
      <c r="D215" s="11" t="s">
        <v>1907</v>
      </c>
      <c r="E215" s="11" t="s">
        <v>1902</v>
      </c>
      <c r="F215" s="13" t="s">
        <v>1968</v>
      </c>
      <c r="G215" s="11"/>
      <c r="H215" s="10" t="s">
        <v>2281</v>
      </c>
    </row>
    <row r="216" ht="20.1" customHeight="1" spans="1:8">
      <c r="A216" s="10" t="s">
        <v>2283</v>
      </c>
      <c r="B216" s="11" t="s">
        <v>1520</v>
      </c>
      <c r="C216" s="12" t="s">
        <v>1998</v>
      </c>
      <c r="D216" s="11" t="s">
        <v>1907</v>
      </c>
      <c r="E216" s="11" t="s">
        <v>1902</v>
      </c>
      <c r="F216" s="13" t="s">
        <v>1968</v>
      </c>
      <c r="G216" s="11"/>
      <c r="H216" s="10" t="s">
        <v>2283</v>
      </c>
    </row>
    <row r="217" ht="20.1" customHeight="1" spans="1:8">
      <c r="A217" s="10" t="s">
        <v>2284</v>
      </c>
      <c r="B217" s="11" t="s">
        <v>1440</v>
      </c>
      <c r="C217" s="12" t="s">
        <v>1998</v>
      </c>
      <c r="D217" s="11" t="s">
        <v>1907</v>
      </c>
      <c r="E217" s="11" t="s">
        <v>1904</v>
      </c>
      <c r="F217" s="13" t="s">
        <v>1968</v>
      </c>
      <c r="G217" s="11"/>
      <c r="H217" s="10" t="s">
        <v>2284</v>
      </c>
    </row>
    <row r="218" ht="20.1" customHeight="1" spans="1:8">
      <c r="A218" s="10" t="s">
        <v>2285</v>
      </c>
      <c r="B218" s="11" t="s">
        <v>1361</v>
      </c>
      <c r="C218" s="12" t="s">
        <v>1998</v>
      </c>
      <c r="D218" s="11" t="s">
        <v>1907</v>
      </c>
      <c r="E218" s="11" t="s">
        <v>1902</v>
      </c>
      <c r="F218" s="13" t="s">
        <v>1968</v>
      </c>
      <c r="G218" s="11"/>
      <c r="H218" s="10" t="s">
        <v>2285</v>
      </c>
    </row>
    <row r="219" ht="20.1" customHeight="1" spans="1:8">
      <c r="A219" s="10" t="s">
        <v>2286</v>
      </c>
      <c r="B219" s="11" t="s">
        <v>1475</v>
      </c>
      <c r="C219" s="12" t="s">
        <v>1998</v>
      </c>
      <c r="D219" s="11" t="s">
        <v>1907</v>
      </c>
      <c r="E219" s="11" t="s">
        <v>1902</v>
      </c>
      <c r="F219" s="13" t="s">
        <v>1968</v>
      </c>
      <c r="G219" s="11"/>
      <c r="H219" s="10" t="s">
        <v>2286</v>
      </c>
    </row>
    <row r="220" ht="20.1" customHeight="1" spans="1:8">
      <c r="A220" s="10" t="s">
        <v>2287</v>
      </c>
      <c r="B220" s="11" t="s">
        <v>2288</v>
      </c>
      <c r="C220" s="12" t="s">
        <v>1998</v>
      </c>
      <c r="D220" s="11" t="s">
        <v>1907</v>
      </c>
      <c r="E220" s="11" t="s">
        <v>1904</v>
      </c>
      <c r="F220" s="13" t="s">
        <v>1969</v>
      </c>
      <c r="G220" s="11"/>
      <c r="H220" s="10" t="s">
        <v>2287</v>
      </c>
    </row>
    <row r="221" ht="20.1" customHeight="1" spans="1:8">
      <c r="A221" s="10" t="s">
        <v>2289</v>
      </c>
      <c r="B221" s="11" t="s">
        <v>1271</v>
      </c>
      <c r="C221" s="12" t="s">
        <v>1998</v>
      </c>
      <c r="D221" s="11" t="s">
        <v>1907</v>
      </c>
      <c r="E221" s="11" t="s">
        <v>1902</v>
      </c>
      <c r="F221" s="13" t="s">
        <v>1969</v>
      </c>
      <c r="G221" s="11"/>
      <c r="H221" s="10" t="s">
        <v>2289</v>
      </c>
    </row>
    <row r="222" ht="20.1" customHeight="1" spans="1:8">
      <c r="A222" s="10" t="s">
        <v>2290</v>
      </c>
      <c r="B222" s="11" t="s">
        <v>2291</v>
      </c>
      <c r="C222" s="12" t="s">
        <v>1998</v>
      </c>
      <c r="D222" s="11" t="s">
        <v>1907</v>
      </c>
      <c r="E222" s="11" t="s">
        <v>1902</v>
      </c>
      <c r="F222" s="13" t="s">
        <v>1969</v>
      </c>
      <c r="G222" s="11"/>
      <c r="H222" s="10" t="s">
        <v>2290</v>
      </c>
    </row>
    <row r="223" ht="20.1" customHeight="1" spans="1:8">
      <c r="A223" s="10" t="s">
        <v>2292</v>
      </c>
      <c r="B223" s="11" t="s">
        <v>1180</v>
      </c>
      <c r="C223" s="12" t="s">
        <v>1998</v>
      </c>
      <c r="D223" s="11" t="s">
        <v>1907</v>
      </c>
      <c r="E223" s="11" t="s">
        <v>1902</v>
      </c>
      <c r="F223" s="13" t="s">
        <v>1969</v>
      </c>
      <c r="G223" s="11"/>
      <c r="H223" s="10" t="s">
        <v>2292</v>
      </c>
    </row>
    <row r="224" ht="20.1" customHeight="1" spans="1:8">
      <c r="A224" s="10" t="s">
        <v>2293</v>
      </c>
      <c r="B224" s="11" t="s">
        <v>1253</v>
      </c>
      <c r="C224" s="12" t="s">
        <v>1998</v>
      </c>
      <c r="D224" s="11" t="s">
        <v>1907</v>
      </c>
      <c r="E224" s="11" t="s">
        <v>1902</v>
      </c>
      <c r="F224" s="13" t="s">
        <v>1969</v>
      </c>
      <c r="G224" s="11"/>
      <c r="H224" s="10" t="s">
        <v>2293</v>
      </c>
    </row>
    <row r="225" ht="20.1" customHeight="1" spans="1:8">
      <c r="A225" s="10" t="s">
        <v>2294</v>
      </c>
      <c r="B225" s="11" t="s">
        <v>1237</v>
      </c>
      <c r="C225" s="12" t="s">
        <v>1998</v>
      </c>
      <c r="D225" s="11" t="s">
        <v>1907</v>
      </c>
      <c r="E225" s="11" t="s">
        <v>1902</v>
      </c>
      <c r="F225" s="13" t="s">
        <v>1969</v>
      </c>
      <c r="G225" s="11"/>
      <c r="H225" s="10" t="s">
        <v>2294</v>
      </c>
    </row>
    <row r="226" ht="20.1" customHeight="1" spans="1:8">
      <c r="A226" s="10" t="s">
        <v>2295</v>
      </c>
      <c r="B226" s="11" t="s">
        <v>1364</v>
      </c>
      <c r="C226" s="12" t="s">
        <v>1998</v>
      </c>
      <c r="D226" s="11" t="s">
        <v>1907</v>
      </c>
      <c r="E226" s="11" t="s">
        <v>1902</v>
      </c>
      <c r="F226" s="13" t="s">
        <v>1969</v>
      </c>
      <c r="G226" s="11"/>
      <c r="H226" s="10" t="s">
        <v>2295</v>
      </c>
    </row>
    <row r="227" ht="20.1" customHeight="1" spans="1:8">
      <c r="A227" s="10" t="s">
        <v>2296</v>
      </c>
      <c r="B227" s="11" t="s">
        <v>2297</v>
      </c>
      <c r="C227" s="12" t="s">
        <v>1998</v>
      </c>
      <c r="D227" s="11" t="s">
        <v>1907</v>
      </c>
      <c r="E227" s="11" t="s">
        <v>1902</v>
      </c>
      <c r="F227" s="13" t="s">
        <v>1969</v>
      </c>
      <c r="G227" s="11"/>
      <c r="H227" s="10" t="s">
        <v>2296</v>
      </c>
    </row>
    <row r="228" ht="20.1" customHeight="1" spans="1:8">
      <c r="A228" s="10" t="s">
        <v>2298</v>
      </c>
      <c r="B228" s="11" t="s">
        <v>1228</v>
      </c>
      <c r="C228" s="12" t="s">
        <v>1998</v>
      </c>
      <c r="D228" s="11" t="s">
        <v>1907</v>
      </c>
      <c r="E228" s="11" t="s">
        <v>1902</v>
      </c>
      <c r="F228" s="13" t="s">
        <v>1969</v>
      </c>
      <c r="G228" s="11"/>
      <c r="H228" s="10" t="s">
        <v>2298</v>
      </c>
    </row>
    <row r="229" ht="20.1" customHeight="1" spans="1:8">
      <c r="A229" s="10" t="s">
        <v>2299</v>
      </c>
      <c r="B229" s="11" t="s">
        <v>1244</v>
      </c>
      <c r="C229" s="12" t="s">
        <v>1998</v>
      </c>
      <c r="D229" s="11" t="s">
        <v>1907</v>
      </c>
      <c r="E229" s="11" t="s">
        <v>1902</v>
      </c>
      <c r="F229" s="13" t="s">
        <v>1969</v>
      </c>
      <c r="G229" s="11"/>
      <c r="H229" s="10" t="s">
        <v>2299</v>
      </c>
    </row>
    <row r="230" ht="20.1" customHeight="1" spans="1:8">
      <c r="A230" s="10" t="s">
        <v>2300</v>
      </c>
      <c r="B230" s="11" t="s">
        <v>1360</v>
      </c>
      <c r="C230" s="12" t="s">
        <v>1998</v>
      </c>
      <c r="D230" s="11" t="s">
        <v>1907</v>
      </c>
      <c r="E230" s="11" t="s">
        <v>1902</v>
      </c>
      <c r="F230" s="13" t="s">
        <v>1969</v>
      </c>
      <c r="G230" s="11"/>
      <c r="H230" s="10" t="s">
        <v>2300</v>
      </c>
    </row>
    <row r="231" ht="20.1" customHeight="1" spans="1:8">
      <c r="A231" s="10" t="s">
        <v>2301</v>
      </c>
      <c r="B231" s="11" t="s">
        <v>1178</v>
      </c>
      <c r="C231" s="12" t="s">
        <v>1998</v>
      </c>
      <c r="D231" s="11" t="s">
        <v>1907</v>
      </c>
      <c r="E231" s="11" t="s">
        <v>1902</v>
      </c>
      <c r="F231" s="13" t="s">
        <v>1970</v>
      </c>
      <c r="G231" s="11"/>
      <c r="H231" s="10" t="s">
        <v>2301</v>
      </c>
    </row>
    <row r="232" ht="20.1" customHeight="1" spans="1:8">
      <c r="A232" s="10" t="s">
        <v>2302</v>
      </c>
      <c r="B232" s="11" t="s">
        <v>1211</v>
      </c>
      <c r="C232" s="12" t="s">
        <v>1998</v>
      </c>
      <c r="D232" s="11" t="s">
        <v>1907</v>
      </c>
      <c r="E232" s="11" t="s">
        <v>1902</v>
      </c>
      <c r="F232" s="13" t="s">
        <v>1970</v>
      </c>
      <c r="G232" s="11"/>
      <c r="H232" s="10" t="s">
        <v>2302</v>
      </c>
    </row>
    <row r="233" ht="20.1" customHeight="1" spans="1:8">
      <c r="A233" s="10" t="s">
        <v>2303</v>
      </c>
      <c r="B233" s="11" t="s">
        <v>1307</v>
      </c>
      <c r="C233" s="12" t="s">
        <v>1998</v>
      </c>
      <c r="D233" s="11" t="s">
        <v>1907</v>
      </c>
      <c r="E233" s="11" t="s">
        <v>1902</v>
      </c>
      <c r="F233" s="13" t="s">
        <v>1970</v>
      </c>
      <c r="G233" s="11"/>
      <c r="H233" s="10" t="s">
        <v>2303</v>
      </c>
    </row>
    <row r="234" ht="20.1" customHeight="1" spans="1:8">
      <c r="A234" s="10" t="s">
        <v>2304</v>
      </c>
      <c r="B234" s="11" t="s">
        <v>1644</v>
      </c>
      <c r="C234" s="12" t="s">
        <v>1998</v>
      </c>
      <c r="D234" s="11" t="s">
        <v>1907</v>
      </c>
      <c r="E234" s="11" t="s">
        <v>1902</v>
      </c>
      <c r="F234" s="13" t="s">
        <v>1971</v>
      </c>
      <c r="G234" s="11"/>
      <c r="H234" s="10" t="s">
        <v>2304</v>
      </c>
    </row>
    <row r="235" ht="20.1" customHeight="1" spans="1:8">
      <c r="A235" s="10" t="s">
        <v>2305</v>
      </c>
      <c r="B235" s="11" t="s">
        <v>1652</v>
      </c>
      <c r="C235" s="12" t="s">
        <v>1998</v>
      </c>
      <c r="D235" s="11" t="s">
        <v>1907</v>
      </c>
      <c r="E235" s="11" t="s">
        <v>1902</v>
      </c>
      <c r="F235" s="13" t="s">
        <v>1971</v>
      </c>
      <c r="G235" s="11"/>
      <c r="H235" s="10" t="s">
        <v>2305</v>
      </c>
    </row>
    <row r="236" ht="20.1" customHeight="1" spans="1:8">
      <c r="A236" s="10" t="s">
        <v>2306</v>
      </c>
      <c r="B236" s="11" t="s">
        <v>2307</v>
      </c>
      <c r="C236" s="12" t="s">
        <v>1998</v>
      </c>
      <c r="D236" s="11" t="s">
        <v>1907</v>
      </c>
      <c r="E236" s="11" t="s">
        <v>1902</v>
      </c>
      <c r="F236" s="13" t="s">
        <v>1971</v>
      </c>
      <c r="G236" s="11"/>
      <c r="H236" s="10" t="s">
        <v>2306</v>
      </c>
    </row>
    <row r="237" ht="20.1" customHeight="1" spans="1:8">
      <c r="A237" s="10" t="s">
        <v>2308</v>
      </c>
      <c r="B237" s="11" t="s">
        <v>1654</v>
      </c>
      <c r="C237" s="12" t="s">
        <v>1998</v>
      </c>
      <c r="D237" s="11" t="s">
        <v>1907</v>
      </c>
      <c r="E237" s="11" t="s">
        <v>1902</v>
      </c>
      <c r="F237" s="13" t="s">
        <v>1971</v>
      </c>
      <c r="G237" s="11"/>
      <c r="H237" s="10" t="s">
        <v>2308</v>
      </c>
    </row>
    <row r="238" ht="20.1" customHeight="1" spans="1:8">
      <c r="A238" s="10" t="s">
        <v>2309</v>
      </c>
      <c r="B238" s="11" t="s">
        <v>1647</v>
      </c>
      <c r="C238" s="12" t="s">
        <v>1998</v>
      </c>
      <c r="D238" s="11" t="s">
        <v>1907</v>
      </c>
      <c r="E238" s="11" t="s">
        <v>1902</v>
      </c>
      <c r="F238" s="13" t="s">
        <v>1971</v>
      </c>
      <c r="G238" s="11"/>
      <c r="H238" s="10" t="s">
        <v>2309</v>
      </c>
    </row>
    <row r="239" ht="20.1" customHeight="1" spans="1:8">
      <c r="A239" s="10" t="s">
        <v>2310</v>
      </c>
      <c r="B239" s="11" t="s">
        <v>1649</v>
      </c>
      <c r="C239" s="12" t="s">
        <v>1998</v>
      </c>
      <c r="D239" s="11" t="s">
        <v>1907</v>
      </c>
      <c r="E239" s="11" t="s">
        <v>1902</v>
      </c>
      <c r="F239" s="13" t="s">
        <v>1971</v>
      </c>
      <c r="G239" s="11"/>
      <c r="H239" s="10" t="s">
        <v>2310</v>
      </c>
    </row>
    <row r="240" ht="20.1" customHeight="1" spans="1:8">
      <c r="A240" s="10" t="s">
        <v>2311</v>
      </c>
      <c r="B240" s="11" t="s">
        <v>1646</v>
      </c>
      <c r="C240" s="12" t="s">
        <v>1998</v>
      </c>
      <c r="D240" s="11" t="s">
        <v>1907</v>
      </c>
      <c r="E240" s="11" t="s">
        <v>1902</v>
      </c>
      <c r="F240" s="13" t="s">
        <v>1971</v>
      </c>
      <c r="G240" s="11"/>
      <c r="H240" s="10" t="s">
        <v>2311</v>
      </c>
    </row>
    <row r="241" ht="20.1" customHeight="1" spans="1:8">
      <c r="A241" s="10" t="s">
        <v>2312</v>
      </c>
      <c r="B241" s="11" t="s">
        <v>1659</v>
      </c>
      <c r="C241" s="12" t="s">
        <v>1998</v>
      </c>
      <c r="D241" s="11" t="s">
        <v>1907</v>
      </c>
      <c r="E241" s="11" t="s">
        <v>1902</v>
      </c>
      <c r="F241" s="13" t="s">
        <v>1971</v>
      </c>
      <c r="G241" s="11"/>
      <c r="H241" s="10" t="s">
        <v>2312</v>
      </c>
    </row>
    <row r="242" ht="20.1" customHeight="1" spans="1:8">
      <c r="A242" s="10" t="s">
        <v>2313</v>
      </c>
      <c r="B242" s="11" t="s">
        <v>1183</v>
      </c>
      <c r="C242" s="12" t="s">
        <v>1998</v>
      </c>
      <c r="D242" s="11" t="s">
        <v>1907</v>
      </c>
      <c r="E242" s="11" t="s">
        <v>1902</v>
      </c>
      <c r="F242" s="13" t="s">
        <v>1972</v>
      </c>
      <c r="G242" s="11"/>
      <c r="H242" s="10" t="s">
        <v>2313</v>
      </c>
    </row>
    <row r="243" ht="20.1" customHeight="1" spans="1:8">
      <c r="A243" s="10" t="s">
        <v>2314</v>
      </c>
      <c r="B243" s="11" t="s">
        <v>1320</v>
      </c>
      <c r="C243" s="12" t="s">
        <v>1998</v>
      </c>
      <c r="D243" s="11" t="s">
        <v>1907</v>
      </c>
      <c r="E243" s="11" t="s">
        <v>1902</v>
      </c>
      <c r="F243" s="13" t="s">
        <v>1972</v>
      </c>
      <c r="G243" s="11"/>
      <c r="H243" s="10" t="s">
        <v>2314</v>
      </c>
    </row>
    <row r="244" ht="20.1" customHeight="1" spans="1:8">
      <c r="A244" s="10" t="s">
        <v>2315</v>
      </c>
      <c r="B244" s="11" t="s">
        <v>1293</v>
      </c>
      <c r="C244" s="12" t="s">
        <v>1998</v>
      </c>
      <c r="D244" s="11" t="s">
        <v>1907</v>
      </c>
      <c r="E244" s="11" t="s">
        <v>1902</v>
      </c>
      <c r="F244" s="13" t="s">
        <v>1972</v>
      </c>
      <c r="G244" s="11"/>
      <c r="H244" s="10" t="s">
        <v>2315</v>
      </c>
    </row>
    <row r="245" ht="20.1" customHeight="1" spans="1:8">
      <c r="A245" s="10" t="s">
        <v>2316</v>
      </c>
      <c r="B245" s="11" t="s">
        <v>1260</v>
      </c>
      <c r="C245" s="12" t="s">
        <v>1998</v>
      </c>
      <c r="D245" s="11" t="s">
        <v>1907</v>
      </c>
      <c r="E245" s="11" t="s">
        <v>1902</v>
      </c>
      <c r="F245" s="13" t="s">
        <v>1972</v>
      </c>
      <c r="G245" s="11"/>
      <c r="H245" s="10" t="s">
        <v>2316</v>
      </c>
    </row>
    <row r="246" ht="20.1" customHeight="1" spans="1:8">
      <c r="A246" s="10" t="s">
        <v>2317</v>
      </c>
      <c r="B246" s="11" t="s">
        <v>1266</v>
      </c>
      <c r="C246" s="12" t="s">
        <v>1998</v>
      </c>
      <c r="D246" s="11" t="s">
        <v>1907</v>
      </c>
      <c r="E246" s="11" t="s">
        <v>1902</v>
      </c>
      <c r="F246" s="13" t="s">
        <v>1972</v>
      </c>
      <c r="G246" s="11"/>
      <c r="H246" s="10" t="s">
        <v>2317</v>
      </c>
    </row>
    <row r="247" ht="20.1" customHeight="1" spans="1:8">
      <c r="A247" s="10" t="s">
        <v>2318</v>
      </c>
      <c r="B247" s="11" t="s">
        <v>1303</v>
      </c>
      <c r="C247" s="12" t="s">
        <v>1998</v>
      </c>
      <c r="D247" s="11" t="s">
        <v>1907</v>
      </c>
      <c r="E247" s="11" t="s">
        <v>1902</v>
      </c>
      <c r="F247" s="13" t="s">
        <v>1972</v>
      </c>
      <c r="G247" s="11"/>
      <c r="H247" s="10" t="s">
        <v>2318</v>
      </c>
    </row>
    <row r="248" ht="20.1" customHeight="1" spans="1:8">
      <c r="A248" s="10" t="s">
        <v>2319</v>
      </c>
      <c r="B248" s="11" t="s">
        <v>1169</v>
      </c>
      <c r="C248" s="12" t="s">
        <v>1998</v>
      </c>
      <c r="D248" s="11" t="s">
        <v>1907</v>
      </c>
      <c r="E248" s="11" t="s">
        <v>1902</v>
      </c>
      <c r="F248" s="13" t="s">
        <v>1972</v>
      </c>
      <c r="G248" s="11"/>
      <c r="H248" s="10" t="s">
        <v>2319</v>
      </c>
    </row>
    <row r="249" ht="20.1" customHeight="1" spans="1:8">
      <c r="A249" s="10" t="s">
        <v>2320</v>
      </c>
      <c r="B249" s="11" t="s">
        <v>2321</v>
      </c>
      <c r="C249" s="12" t="s">
        <v>1998</v>
      </c>
      <c r="D249" s="11" t="s">
        <v>1907</v>
      </c>
      <c r="E249" s="11" t="s">
        <v>1902</v>
      </c>
      <c r="F249" s="13" t="s">
        <v>1972</v>
      </c>
      <c r="G249" s="11"/>
      <c r="H249" s="10" t="s">
        <v>2320</v>
      </c>
    </row>
    <row r="250" ht="20.1" customHeight="1" spans="1:8">
      <c r="A250" s="10" t="s">
        <v>2322</v>
      </c>
      <c r="B250" s="11" t="s">
        <v>2323</v>
      </c>
      <c r="C250" s="12" t="s">
        <v>1998</v>
      </c>
      <c r="D250" s="11" t="s">
        <v>1907</v>
      </c>
      <c r="E250" s="11" t="s">
        <v>1902</v>
      </c>
      <c r="F250" s="13" t="s">
        <v>1972</v>
      </c>
      <c r="G250" s="11"/>
      <c r="H250" s="10" t="s">
        <v>2322</v>
      </c>
    </row>
    <row r="251" ht="20.1" customHeight="1" spans="1:8">
      <c r="A251" s="10" t="s">
        <v>2324</v>
      </c>
      <c r="B251" s="11" t="s">
        <v>1246</v>
      </c>
      <c r="C251" s="12" t="s">
        <v>1998</v>
      </c>
      <c r="D251" s="11" t="s">
        <v>1907</v>
      </c>
      <c r="E251" s="11" t="s">
        <v>1902</v>
      </c>
      <c r="F251" s="13" t="s">
        <v>1972</v>
      </c>
      <c r="G251" s="11"/>
      <c r="H251" s="10" t="s">
        <v>2324</v>
      </c>
    </row>
    <row r="252" ht="20.1" customHeight="1" spans="1:8">
      <c r="A252" s="10" t="s">
        <v>2325</v>
      </c>
      <c r="B252" s="11" t="s">
        <v>1264</v>
      </c>
      <c r="C252" s="12" t="s">
        <v>1998</v>
      </c>
      <c r="D252" s="11" t="s">
        <v>1907</v>
      </c>
      <c r="E252" s="11" t="s">
        <v>1902</v>
      </c>
      <c r="F252" s="13" t="s">
        <v>1972</v>
      </c>
      <c r="G252" s="11"/>
      <c r="H252" s="10" t="s">
        <v>2325</v>
      </c>
    </row>
    <row r="253" ht="20.1" customHeight="1" spans="1:8">
      <c r="A253" s="10" t="s">
        <v>2326</v>
      </c>
      <c r="B253" s="11" t="s">
        <v>1235</v>
      </c>
      <c r="C253" s="12" t="s">
        <v>1998</v>
      </c>
      <c r="D253" s="11" t="s">
        <v>1907</v>
      </c>
      <c r="E253" s="11" t="s">
        <v>1902</v>
      </c>
      <c r="F253" s="13" t="s">
        <v>1972</v>
      </c>
      <c r="G253" s="11"/>
      <c r="H253" s="10" t="s">
        <v>2326</v>
      </c>
    </row>
    <row r="254" ht="20.1" customHeight="1" spans="1:8">
      <c r="A254" s="10" t="s">
        <v>2327</v>
      </c>
      <c r="B254" s="11" t="s">
        <v>1261</v>
      </c>
      <c r="C254" s="12" t="s">
        <v>1998</v>
      </c>
      <c r="D254" s="11" t="s">
        <v>1907</v>
      </c>
      <c r="E254" s="11" t="s">
        <v>1902</v>
      </c>
      <c r="F254" s="13" t="s">
        <v>1972</v>
      </c>
      <c r="G254" s="11"/>
      <c r="H254" s="10" t="s">
        <v>2327</v>
      </c>
    </row>
    <row r="255" ht="20.1" customHeight="1" spans="1:8">
      <c r="A255" s="10">
        <v>2016029</v>
      </c>
      <c r="B255" s="14" t="s">
        <v>1650</v>
      </c>
      <c r="C255" s="12" t="s">
        <v>1998</v>
      </c>
      <c r="D255" s="11" t="s">
        <v>1907</v>
      </c>
      <c r="E255" s="11" t="s">
        <v>1902</v>
      </c>
      <c r="F255" s="13" t="s">
        <v>1971</v>
      </c>
      <c r="G255" s="11"/>
      <c r="H255" s="10">
        <v>2016029</v>
      </c>
    </row>
    <row r="256" ht="20.1" customHeight="1" spans="1:8">
      <c r="A256" s="10" t="s">
        <v>2328</v>
      </c>
      <c r="B256" s="11" t="s">
        <v>2329</v>
      </c>
      <c r="C256" s="12" t="s">
        <v>1998</v>
      </c>
      <c r="D256" s="11" t="s">
        <v>1906</v>
      </c>
      <c r="E256" s="11" t="s">
        <v>1903</v>
      </c>
      <c r="F256" s="13" t="s">
        <v>2149</v>
      </c>
      <c r="G256" s="11"/>
      <c r="H256" s="10" t="s">
        <v>2328</v>
      </c>
    </row>
    <row r="257" ht="20.1" customHeight="1" spans="1:8">
      <c r="A257" s="10" t="s">
        <v>2330</v>
      </c>
      <c r="B257" s="11" t="s">
        <v>1176</v>
      </c>
      <c r="C257" s="12" t="s">
        <v>1998</v>
      </c>
      <c r="D257" s="11" t="s">
        <v>1910</v>
      </c>
      <c r="E257" s="11" t="s">
        <v>1903</v>
      </c>
      <c r="F257" s="13" t="s">
        <v>1979</v>
      </c>
      <c r="G257" s="11"/>
      <c r="H257" s="10" t="s">
        <v>2330</v>
      </c>
    </row>
    <row r="258" ht="20.1" customHeight="1" spans="1:8">
      <c r="A258" s="10" t="s">
        <v>2228</v>
      </c>
      <c r="B258" s="11" t="s">
        <v>1428</v>
      </c>
      <c r="C258" s="12" t="s">
        <v>1998</v>
      </c>
      <c r="D258" s="11" t="s">
        <v>1906</v>
      </c>
      <c r="E258" s="11" t="s">
        <v>1903</v>
      </c>
      <c r="F258" s="13" t="s">
        <v>1974</v>
      </c>
      <c r="G258" s="11"/>
      <c r="H258" s="10" t="s">
        <v>2228</v>
      </c>
    </row>
    <row r="259" ht="20.1" customHeight="1" spans="1:8">
      <c r="A259" s="10" t="s">
        <v>2331</v>
      </c>
      <c r="B259" s="11" t="s">
        <v>1249</v>
      </c>
      <c r="C259" s="12" t="s">
        <v>1998</v>
      </c>
      <c r="D259" s="11" t="s">
        <v>1906</v>
      </c>
      <c r="E259" s="11" t="s">
        <v>1902</v>
      </c>
      <c r="F259" s="13" t="s">
        <v>1974</v>
      </c>
      <c r="G259" s="11"/>
      <c r="H259" s="10" t="s">
        <v>2331</v>
      </c>
    </row>
    <row r="260" ht="20.1" customHeight="1" spans="1:8">
      <c r="A260" s="10" t="s">
        <v>2332</v>
      </c>
      <c r="B260" s="11" t="s">
        <v>2333</v>
      </c>
      <c r="C260" s="12" t="s">
        <v>1998</v>
      </c>
      <c r="D260" s="11" t="s">
        <v>1906</v>
      </c>
      <c r="E260" s="11" t="s">
        <v>1903</v>
      </c>
      <c r="F260" s="13" t="s">
        <v>1974</v>
      </c>
      <c r="G260" s="11"/>
      <c r="H260" s="10" t="s">
        <v>2332</v>
      </c>
    </row>
    <row r="261" ht="20.1" customHeight="1" spans="1:8">
      <c r="A261" s="10" t="s">
        <v>2334</v>
      </c>
      <c r="B261" s="11" t="s">
        <v>1371</v>
      </c>
      <c r="C261" s="12" t="s">
        <v>1998</v>
      </c>
      <c r="D261" s="11" t="s">
        <v>1906</v>
      </c>
      <c r="E261" s="11" t="s">
        <v>1903</v>
      </c>
      <c r="F261" s="13" t="s">
        <v>1974</v>
      </c>
      <c r="G261" s="11"/>
      <c r="H261" s="10" t="s">
        <v>2334</v>
      </c>
    </row>
    <row r="262" ht="20.1" customHeight="1" spans="1:8">
      <c r="A262" s="10" t="s">
        <v>2335</v>
      </c>
      <c r="B262" s="11" t="s">
        <v>1247</v>
      </c>
      <c r="C262" s="12" t="s">
        <v>1998</v>
      </c>
      <c r="D262" s="11" t="s">
        <v>1906</v>
      </c>
      <c r="E262" s="11" t="s">
        <v>1903</v>
      </c>
      <c r="F262" s="13" t="s">
        <v>1974</v>
      </c>
      <c r="G262" s="11"/>
      <c r="H262" s="10" t="s">
        <v>2335</v>
      </c>
    </row>
    <row r="263" ht="20.1" customHeight="1" spans="1:8">
      <c r="A263" s="10" t="s">
        <v>2336</v>
      </c>
      <c r="B263" s="11" t="s">
        <v>1550</v>
      </c>
      <c r="C263" s="12" t="s">
        <v>1998</v>
      </c>
      <c r="D263" s="11" t="s">
        <v>1906</v>
      </c>
      <c r="E263" s="11" t="s">
        <v>1903</v>
      </c>
      <c r="F263" s="13" t="s">
        <v>1975</v>
      </c>
      <c r="G263" s="11"/>
      <c r="H263" s="10" t="s">
        <v>2336</v>
      </c>
    </row>
    <row r="264" ht="20.1" customHeight="1" spans="1:8">
      <c r="A264" s="10" t="s">
        <v>2337</v>
      </c>
      <c r="B264" s="11" t="s">
        <v>2338</v>
      </c>
      <c r="C264" s="12" t="s">
        <v>1998</v>
      </c>
      <c r="D264" s="11" t="s">
        <v>1906</v>
      </c>
      <c r="E264" s="11" t="s">
        <v>1903</v>
      </c>
      <c r="F264" s="13" t="s">
        <v>1975</v>
      </c>
      <c r="G264" s="11"/>
      <c r="H264" s="10" t="s">
        <v>2337</v>
      </c>
    </row>
    <row r="265" ht="20.1" customHeight="1" spans="1:8">
      <c r="A265" s="10" t="s">
        <v>2339</v>
      </c>
      <c r="B265" s="11" t="s">
        <v>1370</v>
      </c>
      <c r="C265" s="12" t="s">
        <v>1998</v>
      </c>
      <c r="D265" s="11" t="s">
        <v>1906</v>
      </c>
      <c r="E265" s="11" t="s">
        <v>1902</v>
      </c>
      <c r="F265" s="13" t="s">
        <v>1975</v>
      </c>
      <c r="G265" s="11"/>
      <c r="H265" s="10" t="s">
        <v>2339</v>
      </c>
    </row>
    <row r="266" ht="20.1" customHeight="1" spans="1:8">
      <c r="A266" s="10" t="s">
        <v>2340</v>
      </c>
      <c r="B266" s="11" t="s">
        <v>2341</v>
      </c>
      <c r="C266" s="12" t="s">
        <v>1998</v>
      </c>
      <c r="D266" s="11" t="s">
        <v>1906</v>
      </c>
      <c r="E266" s="11" t="s">
        <v>1903</v>
      </c>
      <c r="F266" s="13" t="s">
        <v>1975</v>
      </c>
      <c r="G266" s="11"/>
      <c r="H266" s="10" t="s">
        <v>2340</v>
      </c>
    </row>
    <row r="267" ht="20.1" customHeight="1" spans="1:8">
      <c r="A267" s="10" t="s">
        <v>2342</v>
      </c>
      <c r="B267" s="11" t="s">
        <v>1502</v>
      </c>
      <c r="C267" s="12" t="s">
        <v>1998</v>
      </c>
      <c r="D267" s="11" t="s">
        <v>1906</v>
      </c>
      <c r="E267" s="11" t="s">
        <v>1903</v>
      </c>
      <c r="F267" s="13" t="s">
        <v>1975</v>
      </c>
      <c r="G267" s="11"/>
      <c r="H267" s="10" t="s">
        <v>2342</v>
      </c>
    </row>
    <row r="268" ht="20.1" customHeight="1" spans="1:8">
      <c r="A268" s="10" t="s">
        <v>2343</v>
      </c>
      <c r="B268" s="11" t="s">
        <v>1336</v>
      </c>
      <c r="C268" s="12" t="s">
        <v>1998</v>
      </c>
      <c r="D268" s="11" t="s">
        <v>1906</v>
      </c>
      <c r="E268" s="11" t="s">
        <v>1903</v>
      </c>
      <c r="F268" s="13" t="s">
        <v>1975</v>
      </c>
      <c r="G268" s="11"/>
      <c r="H268" s="10" t="s">
        <v>2343</v>
      </c>
    </row>
    <row r="269" ht="20.1" customHeight="1" spans="1:8">
      <c r="A269" s="10" t="s">
        <v>2344</v>
      </c>
      <c r="B269" s="11" t="s">
        <v>2345</v>
      </c>
      <c r="C269" s="12" t="s">
        <v>1998</v>
      </c>
      <c r="D269" s="11" t="s">
        <v>1906</v>
      </c>
      <c r="E269" s="11" t="s">
        <v>1903</v>
      </c>
      <c r="F269" s="13" t="s">
        <v>1976</v>
      </c>
      <c r="G269" s="11"/>
      <c r="H269" s="10" t="s">
        <v>2344</v>
      </c>
    </row>
    <row r="270" ht="20.1" customHeight="1" spans="1:8">
      <c r="A270" s="10" t="s">
        <v>2346</v>
      </c>
      <c r="B270" s="11" t="s">
        <v>1425</v>
      </c>
      <c r="C270" s="12" t="s">
        <v>1998</v>
      </c>
      <c r="D270" s="11" t="s">
        <v>1906</v>
      </c>
      <c r="E270" s="11" t="s">
        <v>1903</v>
      </c>
      <c r="F270" s="13" t="s">
        <v>1976</v>
      </c>
      <c r="G270" s="11"/>
      <c r="H270" s="10" t="s">
        <v>2346</v>
      </c>
    </row>
    <row r="271" ht="20.1" customHeight="1" spans="1:8">
      <c r="A271" s="10" t="s">
        <v>2347</v>
      </c>
      <c r="B271" s="11" t="s">
        <v>1587</v>
      </c>
      <c r="C271" s="12" t="s">
        <v>1998</v>
      </c>
      <c r="D271" s="11" t="s">
        <v>1906</v>
      </c>
      <c r="E271" s="11" t="s">
        <v>1903</v>
      </c>
      <c r="F271" s="13" t="s">
        <v>1976</v>
      </c>
      <c r="G271" s="11"/>
      <c r="H271" s="10" t="s">
        <v>2347</v>
      </c>
    </row>
    <row r="272" ht="20.1" customHeight="1" spans="1:8">
      <c r="A272" s="10">
        <v>2018019</v>
      </c>
      <c r="B272" s="14" t="s">
        <v>2348</v>
      </c>
      <c r="C272" s="12" t="s">
        <v>1998</v>
      </c>
      <c r="D272" s="11" t="s">
        <v>1907</v>
      </c>
      <c r="E272" s="11" t="s">
        <v>1903</v>
      </c>
      <c r="F272" s="13" t="s">
        <v>1968</v>
      </c>
      <c r="G272" s="11"/>
      <c r="H272" s="10">
        <v>2018019</v>
      </c>
    </row>
    <row r="273" ht="20.1" customHeight="1" spans="1:8">
      <c r="A273" s="10" t="s">
        <v>2349</v>
      </c>
      <c r="B273" s="14" t="s">
        <v>2350</v>
      </c>
      <c r="C273" s="12" t="s">
        <v>1998</v>
      </c>
      <c r="D273" s="11" t="s">
        <v>1906</v>
      </c>
      <c r="E273" s="11" t="s">
        <v>1903</v>
      </c>
      <c r="F273" s="13" t="s">
        <v>1975</v>
      </c>
      <c r="G273" s="11"/>
      <c r="H273" s="10" t="s">
        <v>2349</v>
      </c>
    </row>
    <row r="274" ht="20.1" customHeight="1" spans="1:8">
      <c r="A274" s="10">
        <v>2018025</v>
      </c>
      <c r="B274" s="14" t="s">
        <v>2351</v>
      </c>
      <c r="C274" s="12" t="s">
        <v>1998</v>
      </c>
      <c r="D274" s="11" t="s">
        <v>1906</v>
      </c>
      <c r="E274" s="11" t="s">
        <v>1903</v>
      </c>
      <c r="F274" s="13" t="s">
        <v>1976</v>
      </c>
      <c r="G274" s="11"/>
      <c r="H274" s="10">
        <v>2018025</v>
      </c>
    </row>
    <row r="275" ht="20.1" customHeight="1" spans="1:8">
      <c r="A275" s="10" t="s">
        <v>2352</v>
      </c>
      <c r="B275" s="11" t="s">
        <v>1326</v>
      </c>
      <c r="C275" s="12" t="s">
        <v>1998</v>
      </c>
      <c r="D275" s="11" t="s">
        <v>1906</v>
      </c>
      <c r="E275" s="11" t="s">
        <v>1903</v>
      </c>
      <c r="F275" s="13" t="s">
        <v>1975</v>
      </c>
      <c r="G275" s="11"/>
      <c r="H275" s="10" t="s">
        <v>2352</v>
      </c>
    </row>
    <row r="276" ht="20.1" customHeight="1" spans="1:8">
      <c r="A276" s="10" t="s">
        <v>2353</v>
      </c>
      <c r="B276" s="11" t="s">
        <v>2354</v>
      </c>
      <c r="C276" s="12" t="s">
        <v>1998</v>
      </c>
      <c r="D276" s="11" t="s">
        <v>1906</v>
      </c>
      <c r="E276" s="11" t="s">
        <v>1904</v>
      </c>
      <c r="F276" s="13" t="s">
        <v>2149</v>
      </c>
      <c r="G276" s="11"/>
      <c r="H276" s="10" t="s">
        <v>2353</v>
      </c>
    </row>
    <row r="277" ht="20.1" customHeight="1" spans="1:8">
      <c r="A277" s="10" t="s">
        <v>2355</v>
      </c>
      <c r="B277" s="11" t="s">
        <v>2356</v>
      </c>
      <c r="C277" s="12" t="s">
        <v>1998</v>
      </c>
      <c r="D277" s="11" t="s">
        <v>1906</v>
      </c>
      <c r="E277" s="11" t="s">
        <v>1904</v>
      </c>
      <c r="F277" s="13" t="s">
        <v>1974</v>
      </c>
      <c r="G277" s="11"/>
      <c r="H277" s="10" t="s">
        <v>2355</v>
      </c>
    </row>
    <row r="278" ht="20.1" customHeight="1" spans="1:8">
      <c r="A278" s="10" t="s">
        <v>2357</v>
      </c>
      <c r="B278" s="11" t="s">
        <v>2358</v>
      </c>
      <c r="C278" s="12" t="s">
        <v>1998</v>
      </c>
      <c r="D278" s="11" t="s">
        <v>1906</v>
      </c>
      <c r="E278" s="11" t="s">
        <v>1904</v>
      </c>
      <c r="F278" s="13" t="s">
        <v>1974</v>
      </c>
      <c r="G278" s="11"/>
      <c r="H278" s="10" t="s">
        <v>2357</v>
      </c>
    </row>
    <row r="279" ht="20.1" customHeight="1" spans="1:8">
      <c r="A279" s="10" t="s">
        <v>2359</v>
      </c>
      <c r="B279" s="11" t="s">
        <v>2360</v>
      </c>
      <c r="C279" s="12" t="s">
        <v>1998</v>
      </c>
      <c r="D279" s="11" t="s">
        <v>1906</v>
      </c>
      <c r="E279" s="11" t="s">
        <v>1904</v>
      </c>
      <c r="F279" s="13" t="s">
        <v>1974</v>
      </c>
      <c r="G279" s="11"/>
      <c r="H279" s="10" t="s">
        <v>2359</v>
      </c>
    </row>
    <row r="280" ht="20.1" customHeight="1" spans="1:8">
      <c r="A280" s="10" t="s">
        <v>2361</v>
      </c>
      <c r="B280" s="11" t="s">
        <v>2362</v>
      </c>
      <c r="C280" s="12" t="s">
        <v>1998</v>
      </c>
      <c r="D280" s="11" t="s">
        <v>1906</v>
      </c>
      <c r="E280" s="11" t="s">
        <v>1904</v>
      </c>
      <c r="F280" s="13" t="s">
        <v>1974</v>
      </c>
      <c r="G280" s="11"/>
      <c r="H280" s="10" t="s">
        <v>2361</v>
      </c>
    </row>
    <row r="281" ht="20.1" customHeight="1" spans="1:8">
      <c r="A281" s="10" t="s">
        <v>2363</v>
      </c>
      <c r="B281" s="11" t="s">
        <v>1348</v>
      </c>
      <c r="C281" s="12" t="s">
        <v>1998</v>
      </c>
      <c r="D281" s="11" t="s">
        <v>1906</v>
      </c>
      <c r="E281" s="11" t="s">
        <v>1904</v>
      </c>
      <c r="F281" s="13" t="s">
        <v>1974</v>
      </c>
      <c r="G281" s="11"/>
      <c r="H281" s="10" t="s">
        <v>2363</v>
      </c>
    </row>
    <row r="282" ht="20.1" customHeight="1" spans="1:8">
      <c r="A282" s="10" t="s">
        <v>2364</v>
      </c>
      <c r="B282" s="11" t="s">
        <v>2365</v>
      </c>
      <c r="C282" s="12" t="s">
        <v>1998</v>
      </c>
      <c r="D282" s="11" t="s">
        <v>1906</v>
      </c>
      <c r="E282" s="11" t="s">
        <v>1904</v>
      </c>
      <c r="F282" s="13" t="s">
        <v>1975</v>
      </c>
      <c r="G282" s="11"/>
      <c r="H282" s="10" t="s">
        <v>2364</v>
      </c>
    </row>
    <row r="283" ht="20.1" customHeight="1" spans="1:8">
      <c r="A283" s="10" t="s">
        <v>2366</v>
      </c>
      <c r="B283" s="11" t="s">
        <v>1437</v>
      </c>
      <c r="C283" s="12" t="s">
        <v>1998</v>
      </c>
      <c r="D283" s="11" t="s">
        <v>1906</v>
      </c>
      <c r="E283" s="11" t="s">
        <v>1904</v>
      </c>
      <c r="F283" s="13" t="s">
        <v>1975</v>
      </c>
      <c r="G283" s="11"/>
      <c r="H283" s="10" t="s">
        <v>2366</v>
      </c>
    </row>
    <row r="284" ht="20.1" customHeight="1" spans="1:8">
      <c r="A284" s="10" t="s">
        <v>2367</v>
      </c>
      <c r="B284" s="11" t="s">
        <v>2368</v>
      </c>
      <c r="C284" s="12" t="s">
        <v>1998</v>
      </c>
      <c r="D284" s="11" t="s">
        <v>1906</v>
      </c>
      <c r="E284" s="11" t="s">
        <v>1904</v>
      </c>
      <c r="F284" s="13" t="s">
        <v>1975</v>
      </c>
      <c r="G284" s="11"/>
      <c r="H284" s="10" t="s">
        <v>2367</v>
      </c>
    </row>
    <row r="285" ht="20.1" customHeight="1" spans="1:8">
      <c r="A285" s="10" t="s">
        <v>2369</v>
      </c>
      <c r="B285" s="11" t="s">
        <v>2370</v>
      </c>
      <c r="C285" s="12" t="s">
        <v>1998</v>
      </c>
      <c r="D285" s="11" t="s">
        <v>1906</v>
      </c>
      <c r="E285" s="11" t="s">
        <v>1904</v>
      </c>
      <c r="F285" s="13" t="s">
        <v>1975</v>
      </c>
      <c r="G285" s="11"/>
      <c r="H285" s="10" t="s">
        <v>2369</v>
      </c>
    </row>
    <row r="286" ht="20.1" customHeight="1" spans="1:8">
      <c r="A286" s="10" t="s">
        <v>2371</v>
      </c>
      <c r="B286" s="11" t="s">
        <v>2372</v>
      </c>
      <c r="C286" s="12" t="s">
        <v>1998</v>
      </c>
      <c r="D286" s="11" t="s">
        <v>1906</v>
      </c>
      <c r="E286" s="11" t="s">
        <v>1904</v>
      </c>
      <c r="F286" s="13" t="s">
        <v>1975</v>
      </c>
      <c r="G286" s="11"/>
      <c r="H286" s="10" t="s">
        <v>2371</v>
      </c>
    </row>
    <row r="287" ht="20.1" customHeight="1" spans="1:8">
      <c r="A287" s="10" t="s">
        <v>2373</v>
      </c>
      <c r="B287" s="11" t="s">
        <v>2374</v>
      </c>
      <c r="C287" s="12" t="s">
        <v>1998</v>
      </c>
      <c r="D287" s="11" t="s">
        <v>1906</v>
      </c>
      <c r="E287" s="11" t="s">
        <v>1904</v>
      </c>
      <c r="F287" s="13" t="s">
        <v>1976</v>
      </c>
      <c r="G287" s="11"/>
      <c r="H287" s="10" t="s">
        <v>2373</v>
      </c>
    </row>
    <row r="288" ht="20.1" customHeight="1" spans="1:8">
      <c r="A288" s="10">
        <v>2018020</v>
      </c>
      <c r="B288" s="14" t="s">
        <v>2375</v>
      </c>
      <c r="C288" s="12" t="s">
        <v>1998</v>
      </c>
      <c r="D288" s="11" t="s">
        <v>1906</v>
      </c>
      <c r="E288" s="11" t="s">
        <v>1904</v>
      </c>
      <c r="F288" s="13" t="s">
        <v>1975</v>
      </c>
      <c r="G288" s="11"/>
      <c r="H288" s="10">
        <v>2018020</v>
      </c>
    </row>
    <row r="289" ht="20.1" customHeight="1" spans="1:8">
      <c r="A289" s="10" t="s">
        <v>2376</v>
      </c>
      <c r="B289" s="14" t="s">
        <v>2377</v>
      </c>
      <c r="C289" s="12" t="s">
        <v>1998</v>
      </c>
      <c r="D289" s="11" t="s">
        <v>1906</v>
      </c>
      <c r="E289" s="11" t="s">
        <v>1904</v>
      </c>
      <c r="F289" s="13" t="s">
        <v>1975</v>
      </c>
      <c r="G289" s="11"/>
      <c r="H289" s="10" t="s">
        <v>2376</v>
      </c>
    </row>
    <row r="290" ht="20.1" customHeight="1" spans="1:8">
      <c r="A290" s="10">
        <v>2018021</v>
      </c>
      <c r="B290" s="14" t="s">
        <v>2378</v>
      </c>
      <c r="C290" s="12" t="s">
        <v>1998</v>
      </c>
      <c r="D290" s="11" t="s">
        <v>1906</v>
      </c>
      <c r="E290" s="11" t="s">
        <v>1904</v>
      </c>
      <c r="F290" s="13" t="s">
        <v>1975</v>
      </c>
      <c r="G290" s="11"/>
      <c r="H290" s="10">
        <v>2018021</v>
      </c>
    </row>
    <row r="291" ht="20.1" customHeight="1" spans="1:8">
      <c r="A291" s="10">
        <v>2018024</v>
      </c>
      <c r="B291" s="14" t="s">
        <v>1579</v>
      </c>
      <c r="C291" s="12" t="s">
        <v>1998</v>
      </c>
      <c r="D291" s="11" t="s">
        <v>1906</v>
      </c>
      <c r="E291" s="11" t="s">
        <v>1902</v>
      </c>
      <c r="F291" s="13" t="s">
        <v>1974</v>
      </c>
      <c r="G291" s="11"/>
      <c r="H291" s="10">
        <v>2018024</v>
      </c>
    </row>
    <row r="292" ht="20.1" customHeight="1" spans="1:8">
      <c r="A292" s="10" t="s">
        <v>2379</v>
      </c>
      <c r="B292" s="14" t="s">
        <v>2380</v>
      </c>
      <c r="C292" s="12" t="s">
        <v>1998</v>
      </c>
      <c r="D292" s="11" t="s">
        <v>1906</v>
      </c>
      <c r="E292" s="11" t="s">
        <v>1904</v>
      </c>
      <c r="F292" s="13" t="s">
        <v>1974</v>
      </c>
      <c r="G292" s="11"/>
      <c r="H292" s="10" t="s">
        <v>2379</v>
      </c>
    </row>
    <row r="293" ht="20.1" customHeight="1" spans="1:8">
      <c r="A293" s="10" t="s">
        <v>2381</v>
      </c>
      <c r="B293" s="11" t="s">
        <v>1351</v>
      </c>
      <c r="C293" s="12" t="s">
        <v>1998</v>
      </c>
      <c r="D293" s="11" t="s">
        <v>1906</v>
      </c>
      <c r="E293" s="11" t="s">
        <v>1902</v>
      </c>
      <c r="F293" s="13" t="s">
        <v>1974</v>
      </c>
      <c r="G293" s="11"/>
      <c r="H293" s="10" t="s">
        <v>2381</v>
      </c>
    </row>
    <row r="294" ht="20.1" customHeight="1" spans="1:8">
      <c r="A294" s="10" t="s">
        <v>2382</v>
      </c>
      <c r="B294" s="11" t="s">
        <v>1342</v>
      </c>
      <c r="C294" s="12" t="s">
        <v>1998</v>
      </c>
      <c r="D294" s="11" t="s">
        <v>1906</v>
      </c>
      <c r="E294" s="11" t="s">
        <v>1902</v>
      </c>
      <c r="F294" s="13" t="s">
        <v>1974</v>
      </c>
      <c r="G294" s="11"/>
      <c r="H294" s="10" t="s">
        <v>2382</v>
      </c>
    </row>
    <row r="295" ht="20.1" customHeight="1" spans="1:8">
      <c r="A295" s="10" t="s">
        <v>2383</v>
      </c>
      <c r="B295" s="11" t="s">
        <v>1569</v>
      </c>
      <c r="C295" s="12" t="s">
        <v>1998</v>
      </c>
      <c r="D295" s="11" t="s">
        <v>1906</v>
      </c>
      <c r="E295" s="11" t="s">
        <v>1902</v>
      </c>
      <c r="F295" s="13" t="s">
        <v>1974</v>
      </c>
      <c r="G295" s="11"/>
      <c r="H295" s="10" t="s">
        <v>2383</v>
      </c>
    </row>
    <row r="296" ht="20.1" customHeight="1" spans="1:8">
      <c r="A296" s="10" t="s">
        <v>2384</v>
      </c>
      <c r="B296" s="11" t="s">
        <v>1340</v>
      </c>
      <c r="C296" s="12" t="s">
        <v>1998</v>
      </c>
      <c r="D296" s="11" t="s">
        <v>1906</v>
      </c>
      <c r="E296" s="11" t="s">
        <v>1902</v>
      </c>
      <c r="F296" s="13" t="s">
        <v>1974</v>
      </c>
      <c r="G296" s="11"/>
      <c r="H296" s="10" t="s">
        <v>2384</v>
      </c>
    </row>
    <row r="297" ht="20.1" customHeight="1" spans="1:8">
      <c r="A297" s="10" t="s">
        <v>2385</v>
      </c>
      <c r="B297" s="11" t="s">
        <v>1286</v>
      </c>
      <c r="C297" s="12" t="s">
        <v>1998</v>
      </c>
      <c r="D297" s="11" t="s">
        <v>1906</v>
      </c>
      <c r="E297" s="11" t="s">
        <v>1902</v>
      </c>
      <c r="F297" s="13" t="s">
        <v>1974</v>
      </c>
      <c r="G297" s="11"/>
      <c r="H297" s="10" t="s">
        <v>2385</v>
      </c>
    </row>
    <row r="298" ht="20.1" customHeight="1" spans="1:8">
      <c r="A298" s="10" t="s">
        <v>2386</v>
      </c>
      <c r="B298" s="11" t="s">
        <v>1395</v>
      </c>
      <c r="C298" s="12" t="s">
        <v>1998</v>
      </c>
      <c r="D298" s="11" t="s">
        <v>1906</v>
      </c>
      <c r="E298" s="11" t="s">
        <v>1902</v>
      </c>
      <c r="F298" s="13" t="s">
        <v>1974</v>
      </c>
      <c r="G298" s="11"/>
      <c r="H298" s="10" t="s">
        <v>2386</v>
      </c>
    </row>
    <row r="299" ht="20.1" customHeight="1" spans="1:8">
      <c r="A299" s="10" t="s">
        <v>2387</v>
      </c>
      <c r="B299" s="11" t="s">
        <v>1242</v>
      </c>
      <c r="C299" s="12" t="s">
        <v>1998</v>
      </c>
      <c r="D299" s="11" t="s">
        <v>1906</v>
      </c>
      <c r="E299" s="11" t="s">
        <v>1902</v>
      </c>
      <c r="F299" s="13" t="s">
        <v>1974</v>
      </c>
      <c r="G299" s="11"/>
      <c r="H299" s="10" t="s">
        <v>2387</v>
      </c>
    </row>
    <row r="300" ht="20.1" customHeight="1" spans="1:8">
      <c r="A300" s="10" t="s">
        <v>2388</v>
      </c>
      <c r="B300" s="11" t="s">
        <v>1171</v>
      </c>
      <c r="C300" s="12" t="s">
        <v>1998</v>
      </c>
      <c r="D300" s="11" t="s">
        <v>1906</v>
      </c>
      <c r="E300" s="11" t="s">
        <v>1902</v>
      </c>
      <c r="F300" s="13" t="s">
        <v>1974</v>
      </c>
      <c r="G300" s="11"/>
      <c r="H300" s="10" t="s">
        <v>2388</v>
      </c>
    </row>
    <row r="301" ht="20.1" customHeight="1" spans="1:8">
      <c r="A301" s="10" t="s">
        <v>2389</v>
      </c>
      <c r="B301" s="11" t="s">
        <v>2390</v>
      </c>
      <c r="C301" s="12" t="s">
        <v>1998</v>
      </c>
      <c r="D301" s="11" t="s">
        <v>1906</v>
      </c>
      <c r="E301" s="11" t="s">
        <v>1902</v>
      </c>
      <c r="F301" s="13" t="s">
        <v>1975</v>
      </c>
      <c r="G301" s="11"/>
      <c r="H301" s="10" t="s">
        <v>2389</v>
      </c>
    </row>
    <row r="302" ht="20.1" customHeight="1" spans="1:8">
      <c r="A302" s="10" t="s">
        <v>2391</v>
      </c>
      <c r="B302" s="11" t="s">
        <v>1317</v>
      </c>
      <c r="C302" s="12" t="s">
        <v>1998</v>
      </c>
      <c r="D302" s="11" t="s">
        <v>1906</v>
      </c>
      <c r="E302" s="11" t="s">
        <v>1902</v>
      </c>
      <c r="F302" s="13" t="s">
        <v>1974</v>
      </c>
      <c r="G302" s="11"/>
      <c r="H302" s="10" t="s">
        <v>2391</v>
      </c>
    </row>
    <row r="303" ht="20.1" customHeight="1" spans="1:8">
      <c r="A303" s="10" t="s">
        <v>2392</v>
      </c>
      <c r="B303" s="11" t="s">
        <v>1433</v>
      </c>
      <c r="C303" s="12" t="s">
        <v>1998</v>
      </c>
      <c r="D303" s="11" t="s">
        <v>1906</v>
      </c>
      <c r="E303" s="11" t="s">
        <v>1902</v>
      </c>
      <c r="F303" s="13" t="s">
        <v>1974</v>
      </c>
      <c r="G303" s="11"/>
      <c r="H303" s="10" t="s">
        <v>2392</v>
      </c>
    </row>
    <row r="304" ht="20.1" customHeight="1" spans="1:8">
      <c r="A304" s="10" t="s">
        <v>2393</v>
      </c>
      <c r="B304" s="11" t="s">
        <v>1403</v>
      </c>
      <c r="C304" s="12" t="s">
        <v>1998</v>
      </c>
      <c r="D304" s="11" t="s">
        <v>1906</v>
      </c>
      <c r="E304" s="11" t="s">
        <v>1902</v>
      </c>
      <c r="F304" s="13" t="s">
        <v>1975</v>
      </c>
      <c r="G304" s="11"/>
      <c r="H304" s="10" t="s">
        <v>2393</v>
      </c>
    </row>
    <row r="305" ht="20.1" customHeight="1" spans="1:8">
      <c r="A305" s="10" t="s">
        <v>2394</v>
      </c>
      <c r="B305" s="11" t="s">
        <v>2395</v>
      </c>
      <c r="C305" s="12" t="s">
        <v>1998</v>
      </c>
      <c r="D305" s="11" t="s">
        <v>1906</v>
      </c>
      <c r="E305" s="11" t="s">
        <v>1902</v>
      </c>
      <c r="F305" s="13" t="s">
        <v>1975</v>
      </c>
      <c r="G305" s="11"/>
      <c r="H305" s="10" t="s">
        <v>2394</v>
      </c>
    </row>
    <row r="306" ht="20.1" customHeight="1" spans="1:8">
      <c r="A306" s="10" t="s">
        <v>2396</v>
      </c>
      <c r="B306" s="11" t="s">
        <v>1400</v>
      </c>
      <c r="C306" s="12" t="s">
        <v>1998</v>
      </c>
      <c r="D306" s="11" t="s">
        <v>1906</v>
      </c>
      <c r="E306" s="11" t="s">
        <v>1902</v>
      </c>
      <c r="F306" s="13" t="s">
        <v>1975</v>
      </c>
      <c r="G306" s="11"/>
      <c r="H306" s="10" t="s">
        <v>2396</v>
      </c>
    </row>
    <row r="307" ht="20.1" customHeight="1" spans="1:8">
      <c r="A307" s="10" t="s">
        <v>2397</v>
      </c>
      <c r="B307" s="11" t="s">
        <v>1184</v>
      </c>
      <c r="C307" s="12" t="s">
        <v>1998</v>
      </c>
      <c r="D307" s="11" t="s">
        <v>1906</v>
      </c>
      <c r="E307" s="11" t="s">
        <v>1902</v>
      </c>
      <c r="F307" s="13" t="s">
        <v>1975</v>
      </c>
      <c r="G307" s="11"/>
      <c r="H307" s="10" t="s">
        <v>2397</v>
      </c>
    </row>
    <row r="308" ht="20.1" customHeight="1" spans="1:8">
      <c r="A308" s="10" t="s">
        <v>2398</v>
      </c>
      <c r="B308" s="11" t="s">
        <v>1390</v>
      </c>
      <c r="C308" s="12" t="s">
        <v>1998</v>
      </c>
      <c r="D308" s="11" t="s">
        <v>1906</v>
      </c>
      <c r="E308" s="11" t="s">
        <v>1902</v>
      </c>
      <c r="F308" s="13" t="s">
        <v>1976</v>
      </c>
      <c r="G308" s="11"/>
      <c r="H308" s="10" t="s">
        <v>2398</v>
      </c>
    </row>
    <row r="309" ht="20.1" customHeight="1" spans="1:8">
      <c r="A309" s="10" t="s">
        <v>2399</v>
      </c>
      <c r="B309" s="11" t="s">
        <v>1574</v>
      </c>
      <c r="C309" s="12" t="s">
        <v>1998</v>
      </c>
      <c r="D309" s="11" t="s">
        <v>1906</v>
      </c>
      <c r="E309" s="11" t="s">
        <v>1902</v>
      </c>
      <c r="F309" s="13" t="s">
        <v>1976</v>
      </c>
      <c r="G309" s="11"/>
      <c r="H309" s="10" t="s">
        <v>2399</v>
      </c>
    </row>
    <row r="310" ht="20.1" customHeight="1" spans="1:8">
      <c r="A310" s="10" t="s">
        <v>2400</v>
      </c>
      <c r="B310" s="11" t="s">
        <v>2401</v>
      </c>
      <c r="C310" s="12" t="s">
        <v>1998</v>
      </c>
      <c r="D310" s="11" t="s">
        <v>1906</v>
      </c>
      <c r="E310" s="11" t="s">
        <v>1903</v>
      </c>
      <c r="F310" s="13" t="s">
        <v>1976</v>
      </c>
      <c r="G310" s="11"/>
      <c r="H310" s="10" t="s">
        <v>2400</v>
      </c>
    </row>
    <row r="311" ht="20.1" customHeight="1" spans="1:8">
      <c r="A311" s="10" t="s">
        <v>2402</v>
      </c>
      <c r="B311" s="11" t="s">
        <v>1586</v>
      </c>
      <c r="C311" s="12" t="s">
        <v>1998</v>
      </c>
      <c r="D311" s="11" t="s">
        <v>1906</v>
      </c>
      <c r="E311" s="11" t="s">
        <v>1902</v>
      </c>
      <c r="F311" s="13" t="s">
        <v>1976</v>
      </c>
      <c r="G311" s="11"/>
      <c r="H311" s="10" t="s">
        <v>2402</v>
      </c>
    </row>
    <row r="312" ht="20.1" customHeight="1" spans="1:8">
      <c r="A312" s="10" t="s">
        <v>2403</v>
      </c>
      <c r="B312" s="11" t="s">
        <v>2404</v>
      </c>
      <c r="C312" s="12" t="s">
        <v>1998</v>
      </c>
      <c r="D312" s="11" t="s">
        <v>1906</v>
      </c>
      <c r="E312" s="11" t="s">
        <v>1902</v>
      </c>
      <c r="F312" s="13" t="s">
        <v>1974</v>
      </c>
      <c r="G312" s="11"/>
      <c r="H312" s="10" t="s">
        <v>2403</v>
      </c>
    </row>
    <row r="313" ht="20.1" customHeight="1" spans="1:8">
      <c r="A313" s="10" t="s">
        <v>2405</v>
      </c>
      <c r="B313" s="11" t="s">
        <v>1578</v>
      </c>
      <c r="C313" s="12" t="s">
        <v>1998</v>
      </c>
      <c r="D313" s="11" t="s">
        <v>1906</v>
      </c>
      <c r="E313" s="11" t="s">
        <v>1902</v>
      </c>
      <c r="F313" s="13" t="s">
        <v>1976</v>
      </c>
      <c r="G313" s="11"/>
      <c r="H313" s="10" t="s">
        <v>2405</v>
      </c>
    </row>
    <row r="314" ht="20.1" customHeight="1" spans="1:8">
      <c r="A314" s="10" t="s">
        <v>2406</v>
      </c>
      <c r="B314" s="11" t="s">
        <v>2407</v>
      </c>
      <c r="C314" s="12" t="s">
        <v>1998</v>
      </c>
      <c r="D314" s="11" t="s">
        <v>1906</v>
      </c>
      <c r="E314" s="11" t="s">
        <v>1902</v>
      </c>
      <c r="F314" s="13" t="s">
        <v>1976</v>
      </c>
      <c r="G314" s="11"/>
      <c r="H314" s="10" t="s">
        <v>2406</v>
      </c>
    </row>
    <row r="315" ht="20.1" customHeight="1" spans="1:8">
      <c r="A315" s="10" t="s">
        <v>2408</v>
      </c>
      <c r="B315" s="11" t="s">
        <v>1583</v>
      </c>
      <c r="C315" s="12" t="s">
        <v>1998</v>
      </c>
      <c r="D315" s="11" t="s">
        <v>1906</v>
      </c>
      <c r="E315" s="11" t="s">
        <v>1902</v>
      </c>
      <c r="F315" s="13" t="s">
        <v>1976</v>
      </c>
      <c r="G315" s="11"/>
      <c r="H315" s="10" t="s">
        <v>2408</v>
      </c>
    </row>
    <row r="316" ht="20.1" customHeight="1" spans="1:8">
      <c r="A316" s="10" t="s">
        <v>2409</v>
      </c>
      <c r="B316" s="11" t="s">
        <v>1575</v>
      </c>
      <c r="C316" s="12" t="s">
        <v>1998</v>
      </c>
      <c r="D316" s="11" t="s">
        <v>1906</v>
      </c>
      <c r="E316" s="11" t="s">
        <v>1902</v>
      </c>
      <c r="F316" s="13" t="s">
        <v>1976</v>
      </c>
      <c r="G316" s="11"/>
      <c r="H316" s="10" t="s">
        <v>2409</v>
      </c>
    </row>
    <row r="317" ht="20.1" customHeight="1" spans="1:8">
      <c r="A317" s="10" t="s">
        <v>2410</v>
      </c>
      <c r="B317" s="11" t="s">
        <v>1457</v>
      </c>
      <c r="C317" s="12" t="s">
        <v>1998</v>
      </c>
      <c r="D317" s="11" t="s">
        <v>1910</v>
      </c>
      <c r="E317" s="11" t="s">
        <v>1903</v>
      </c>
      <c r="F317" s="13" t="s">
        <v>1979</v>
      </c>
      <c r="G317" s="11"/>
      <c r="H317" s="10" t="s">
        <v>2410</v>
      </c>
    </row>
    <row r="318" ht="20.1" customHeight="1" spans="1:8">
      <c r="A318" s="10" t="s">
        <v>2411</v>
      </c>
      <c r="B318" s="11" t="s">
        <v>1462</v>
      </c>
      <c r="C318" s="12" t="s">
        <v>1998</v>
      </c>
      <c r="D318" s="11" t="s">
        <v>1910</v>
      </c>
      <c r="E318" s="11" t="s">
        <v>1903</v>
      </c>
      <c r="F318" s="13" t="s">
        <v>1979</v>
      </c>
      <c r="G318" s="11"/>
      <c r="H318" s="10" t="s">
        <v>2411</v>
      </c>
    </row>
    <row r="319" ht="20.1" customHeight="1" spans="1:8">
      <c r="A319" s="10" t="s">
        <v>2412</v>
      </c>
      <c r="B319" s="11" t="s">
        <v>1172</v>
      </c>
      <c r="C319" s="12" t="s">
        <v>1998</v>
      </c>
      <c r="D319" s="11" t="s">
        <v>1910</v>
      </c>
      <c r="E319" s="11" t="s">
        <v>1902</v>
      </c>
      <c r="F319" s="13" t="s">
        <v>1979</v>
      </c>
      <c r="G319" s="11"/>
      <c r="H319" s="10" t="s">
        <v>2412</v>
      </c>
    </row>
    <row r="320" ht="20.1" customHeight="1" spans="1:8">
      <c r="A320" s="10" t="s">
        <v>2413</v>
      </c>
      <c r="B320" s="11" t="s">
        <v>1366</v>
      </c>
      <c r="C320" s="12" t="s">
        <v>1998</v>
      </c>
      <c r="D320" s="11" t="s">
        <v>1906</v>
      </c>
      <c r="E320" s="11" t="s">
        <v>1903</v>
      </c>
      <c r="F320" s="13" t="s">
        <v>1976</v>
      </c>
      <c r="G320" s="11"/>
      <c r="H320" s="10" t="s">
        <v>2413</v>
      </c>
    </row>
    <row r="321" ht="20.1" customHeight="1" spans="1:8">
      <c r="A321" s="10" t="s">
        <v>2414</v>
      </c>
      <c r="B321" s="11" t="s">
        <v>2415</v>
      </c>
      <c r="C321" s="12" t="s">
        <v>1998</v>
      </c>
      <c r="D321" s="11" t="s">
        <v>1910</v>
      </c>
      <c r="E321" s="11" t="s">
        <v>1903</v>
      </c>
      <c r="F321" s="13" t="s">
        <v>1979</v>
      </c>
      <c r="G321" s="11"/>
      <c r="H321" s="10" t="s">
        <v>2414</v>
      </c>
    </row>
    <row r="322" ht="20.1" customHeight="1" spans="1:8">
      <c r="A322" s="10" t="s">
        <v>2416</v>
      </c>
      <c r="B322" s="11" t="s">
        <v>2417</v>
      </c>
      <c r="C322" s="12" t="s">
        <v>1998</v>
      </c>
      <c r="D322" s="11" t="s">
        <v>1910</v>
      </c>
      <c r="E322" s="11" t="s">
        <v>1903</v>
      </c>
      <c r="F322" s="13" t="s">
        <v>1979</v>
      </c>
      <c r="G322" s="11"/>
      <c r="H322" s="10" t="s">
        <v>2416</v>
      </c>
    </row>
    <row r="323" ht="20.1" customHeight="1" spans="1:8">
      <c r="A323" s="10" t="s">
        <v>2418</v>
      </c>
      <c r="B323" s="11" t="s">
        <v>1466</v>
      </c>
      <c r="C323" s="12" t="s">
        <v>1998</v>
      </c>
      <c r="D323" s="11" t="s">
        <v>1910</v>
      </c>
      <c r="E323" s="11" t="s">
        <v>1903</v>
      </c>
      <c r="F323" s="13" t="s">
        <v>1980</v>
      </c>
      <c r="G323" s="11"/>
      <c r="H323" s="10" t="s">
        <v>2418</v>
      </c>
    </row>
    <row r="324" ht="20.1" customHeight="1" spans="1:8">
      <c r="A324" s="10" t="s">
        <v>2419</v>
      </c>
      <c r="B324" s="11" t="s">
        <v>2420</v>
      </c>
      <c r="C324" s="12" t="s">
        <v>1998</v>
      </c>
      <c r="D324" s="11" t="s">
        <v>1910</v>
      </c>
      <c r="E324" s="11" t="s">
        <v>1903</v>
      </c>
      <c r="F324" s="13" t="s">
        <v>1980</v>
      </c>
      <c r="G324" s="11"/>
      <c r="H324" s="10" t="s">
        <v>2419</v>
      </c>
    </row>
    <row r="325" ht="20.1" customHeight="1" spans="1:8">
      <c r="A325" s="10">
        <v>2018034</v>
      </c>
      <c r="B325" s="14" t="s">
        <v>1452</v>
      </c>
      <c r="C325" s="12" t="s">
        <v>1998</v>
      </c>
      <c r="D325" s="11" t="s">
        <v>1910</v>
      </c>
      <c r="E325" s="11" t="s">
        <v>1903</v>
      </c>
      <c r="F325" s="13" t="s">
        <v>1980</v>
      </c>
      <c r="G325" s="11"/>
      <c r="H325" s="10">
        <v>2018034</v>
      </c>
    </row>
    <row r="326" ht="20.1" customHeight="1" spans="1:8">
      <c r="A326" s="10" t="s">
        <v>2421</v>
      </c>
      <c r="B326" s="14" t="s">
        <v>2422</v>
      </c>
      <c r="C326" s="12" t="s">
        <v>1998</v>
      </c>
      <c r="D326" s="11" t="s">
        <v>1910</v>
      </c>
      <c r="E326" s="11" t="s">
        <v>1902</v>
      </c>
      <c r="F326" s="13" t="s">
        <v>1979</v>
      </c>
      <c r="G326" s="11"/>
      <c r="H326" s="10" t="s">
        <v>2421</v>
      </c>
    </row>
    <row r="327" ht="20.1" customHeight="1" spans="1:8">
      <c r="A327" s="10" t="s">
        <v>2423</v>
      </c>
      <c r="B327" s="11" t="s">
        <v>2424</v>
      </c>
      <c r="C327" s="12" t="s">
        <v>1998</v>
      </c>
      <c r="D327" s="11" t="s">
        <v>1910</v>
      </c>
      <c r="E327" s="11" t="s">
        <v>1904</v>
      </c>
      <c r="F327" s="13" t="s">
        <v>1979</v>
      </c>
      <c r="G327" s="11"/>
      <c r="H327" s="10" t="s">
        <v>2423</v>
      </c>
    </row>
    <row r="328" ht="20.1" customHeight="1" spans="1:8">
      <c r="A328" s="10" t="s">
        <v>2425</v>
      </c>
      <c r="B328" s="11" t="s">
        <v>1456</v>
      </c>
      <c r="C328" s="12" t="s">
        <v>1998</v>
      </c>
      <c r="D328" s="11" t="s">
        <v>1910</v>
      </c>
      <c r="E328" s="11" t="s">
        <v>1902</v>
      </c>
      <c r="F328" s="13" t="s">
        <v>1979</v>
      </c>
      <c r="G328" s="11"/>
      <c r="H328" s="10" t="s">
        <v>2425</v>
      </c>
    </row>
    <row r="329" ht="20.1" customHeight="1" spans="1:8">
      <c r="A329" s="10" t="s">
        <v>2426</v>
      </c>
      <c r="B329" s="11" t="s">
        <v>1450</v>
      </c>
      <c r="C329" s="12" t="s">
        <v>1998</v>
      </c>
      <c r="D329" s="11" t="s">
        <v>1910</v>
      </c>
      <c r="E329" s="11" t="s">
        <v>1902</v>
      </c>
      <c r="F329" s="13" t="s">
        <v>1979</v>
      </c>
      <c r="G329" s="11"/>
      <c r="H329" s="10" t="s">
        <v>2426</v>
      </c>
    </row>
    <row r="330" ht="20.1" customHeight="1" spans="1:8">
      <c r="A330" s="10" t="s">
        <v>2427</v>
      </c>
      <c r="B330" s="11" t="s">
        <v>2428</v>
      </c>
      <c r="C330" s="12" t="s">
        <v>1998</v>
      </c>
      <c r="D330" s="11" t="s">
        <v>1910</v>
      </c>
      <c r="E330" s="11" t="s">
        <v>1902</v>
      </c>
      <c r="F330" s="13" t="s">
        <v>1979</v>
      </c>
      <c r="G330" s="11"/>
      <c r="H330" s="10" t="s">
        <v>2427</v>
      </c>
    </row>
    <row r="331" ht="20.1" customHeight="1" spans="1:8">
      <c r="A331" s="10" t="s">
        <v>2429</v>
      </c>
      <c r="B331" s="11" t="s">
        <v>1343</v>
      </c>
      <c r="C331" s="12" t="s">
        <v>1998</v>
      </c>
      <c r="D331" s="11" t="s">
        <v>1909</v>
      </c>
      <c r="E331" s="11" t="s">
        <v>1902</v>
      </c>
      <c r="F331" s="13" t="s">
        <v>1982</v>
      </c>
      <c r="G331" s="11" t="s">
        <v>2227</v>
      </c>
      <c r="H331" s="10" t="s">
        <v>2429</v>
      </c>
    </row>
    <row r="332" ht="20.1" customHeight="1" spans="1:8">
      <c r="A332" s="10" t="s">
        <v>2430</v>
      </c>
      <c r="B332" s="11" t="s">
        <v>2431</v>
      </c>
      <c r="C332" s="12" t="s">
        <v>1998</v>
      </c>
      <c r="D332" s="11" t="s">
        <v>1910</v>
      </c>
      <c r="E332" s="11" t="s">
        <v>1902</v>
      </c>
      <c r="F332" s="13" t="s">
        <v>1980</v>
      </c>
      <c r="G332" s="11"/>
      <c r="H332" s="10" t="s">
        <v>2430</v>
      </c>
    </row>
    <row r="333" ht="20.1" customHeight="1" spans="1:8">
      <c r="A333" s="10" t="s">
        <v>2432</v>
      </c>
      <c r="B333" s="11" t="s">
        <v>1451</v>
      </c>
      <c r="C333" s="12" t="s">
        <v>1998</v>
      </c>
      <c r="D333" s="11" t="s">
        <v>1910</v>
      </c>
      <c r="E333" s="11" t="s">
        <v>1902</v>
      </c>
      <c r="F333" s="13" t="s">
        <v>1980</v>
      </c>
      <c r="G333" s="11"/>
      <c r="H333" s="10" t="s">
        <v>2432</v>
      </c>
    </row>
    <row r="334" ht="20.1" customHeight="1" spans="1:8">
      <c r="A334" s="10" t="s">
        <v>2433</v>
      </c>
      <c r="B334" s="11" t="s">
        <v>1365</v>
      </c>
      <c r="C334" s="12" t="s">
        <v>1998</v>
      </c>
      <c r="D334" s="11" t="s">
        <v>1910</v>
      </c>
      <c r="E334" s="11" t="s">
        <v>1902</v>
      </c>
      <c r="F334" s="13" t="s">
        <v>1980</v>
      </c>
      <c r="G334" s="11"/>
      <c r="H334" s="10" t="s">
        <v>2433</v>
      </c>
    </row>
    <row r="335" ht="20.1" customHeight="1" spans="1:8">
      <c r="A335" s="10" t="s">
        <v>2434</v>
      </c>
      <c r="B335" s="14" t="s">
        <v>2435</v>
      </c>
      <c r="C335" s="12" t="s">
        <v>1998</v>
      </c>
      <c r="D335" s="11" t="s">
        <v>1910</v>
      </c>
      <c r="E335" s="11" t="s">
        <v>1902</v>
      </c>
      <c r="F335" s="13" t="s">
        <v>1979</v>
      </c>
      <c r="G335" s="11"/>
      <c r="H335" s="10" t="s">
        <v>2434</v>
      </c>
    </row>
    <row r="336" ht="20.1" customHeight="1" spans="1:8">
      <c r="A336" s="10" t="s">
        <v>2436</v>
      </c>
      <c r="B336" s="11" t="s">
        <v>2437</v>
      </c>
      <c r="C336" s="12" t="s">
        <v>1998</v>
      </c>
      <c r="D336" s="11" t="s">
        <v>1909</v>
      </c>
      <c r="E336" s="11" t="s">
        <v>1903</v>
      </c>
      <c r="F336" s="13" t="s">
        <v>2149</v>
      </c>
      <c r="G336" s="11"/>
      <c r="H336" s="10" t="s">
        <v>2436</v>
      </c>
    </row>
    <row r="337" ht="20.1" customHeight="1" spans="1:8">
      <c r="A337" s="10" t="s">
        <v>2438</v>
      </c>
      <c r="B337" s="11" t="s">
        <v>2439</v>
      </c>
      <c r="C337" s="12" t="s">
        <v>1998</v>
      </c>
      <c r="D337" s="11" t="s">
        <v>1909</v>
      </c>
      <c r="E337" s="11" t="s">
        <v>1903</v>
      </c>
      <c r="F337" s="13" t="s">
        <v>1984</v>
      </c>
      <c r="G337" s="11"/>
      <c r="H337" s="10" t="s">
        <v>2438</v>
      </c>
    </row>
    <row r="338" ht="20.1" customHeight="1" spans="1:8">
      <c r="A338" s="10" t="s">
        <v>2440</v>
      </c>
      <c r="B338" s="11" t="s">
        <v>1625</v>
      </c>
      <c r="C338" s="12" t="s">
        <v>1998</v>
      </c>
      <c r="D338" s="11" t="s">
        <v>1909</v>
      </c>
      <c r="E338" s="11" t="s">
        <v>1903</v>
      </c>
      <c r="F338" s="13" t="s">
        <v>1982</v>
      </c>
      <c r="G338" s="11"/>
      <c r="H338" s="10" t="s">
        <v>2440</v>
      </c>
    </row>
    <row r="339" ht="20.1" customHeight="1" spans="1:8">
      <c r="A339" s="10" t="s">
        <v>2441</v>
      </c>
      <c r="B339" s="11" t="s">
        <v>1618</v>
      </c>
      <c r="C339" s="12" t="s">
        <v>1998</v>
      </c>
      <c r="D339" s="11" t="s">
        <v>1909</v>
      </c>
      <c r="E339" s="11" t="s">
        <v>1903</v>
      </c>
      <c r="F339" s="13" t="s">
        <v>1982</v>
      </c>
      <c r="G339" s="11"/>
      <c r="H339" s="10" t="s">
        <v>2441</v>
      </c>
    </row>
    <row r="340" ht="20.1" customHeight="1" spans="1:8">
      <c r="A340" s="10" t="s">
        <v>2442</v>
      </c>
      <c r="B340" s="11" t="s">
        <v>1630</v>
      </c>
      <c r="C340" s="12" t="s">
        <v>1998</v>
      </c>
      <c r="D340" s="11" t="s">
        <v>1909</v>
      </c>
      <c r="E340" s="11" t="s">
        <v>1903</v>
      </c>
      <c r="F340" s="13" t="s">
        <v>1982</v>
      </c>
      <c r="G340" s="11"/>
      <c r="H340" s="10" t="s">
        <v>2442</v>
      </c>
    </row>
    <row r="341" ht="20.1" customHeight="1" spans="1:8">
      <c r="A341" s="10" t="s">
        <v>2443</v>
      </c>
      <c r="B341" s="11" t="s">
        <v>1624</v>
      </c>
      <c r="C341" s="12" t="s">
        <v>1998</v>
      </c>
      <c r="D341" s="11" t="s">
        <v>1909</v>
      </c>
      <c r="E341" s="11" t="s">
        <v>1903</v>
      </c>
      <c r="F341" s="13" t="s">
        <v>1982</v>
      </c>
      <c r="G341" s="11"/>
      <c r="H341" s="10" t="s">
        <v>2443</v>
      </c>
    </row>
    <row r="342" ht="20.1" customHeight="1" spans="1:8">
      <c r="A342" s="10" t="s">
        <v>2444</v>
      </c>
      <c r="B342" s="11" t="s">
        <v>1584</v>
      </c>
      <c r="C342" s="12" t="s">
        <v>1998</v>
      </c>
      <c r="D342" s="11" t="s">
        <v>1909</v>
      </c>
      <c r="E342" s="11" t="s">
        <v>1903</v>
      </c>
      <c r="F342" s="13" t="s">
        <v>1982</v>
      </c>
      <c r="G342" s="11"/>
      <c r="H342" s="10" t="s">
        <v>2444</v>
      </c>
    </row>
    <row r="343" ht="20.1" customHeight="1" spans="1:8">
      <c r="A343" s="10" t="s">
        <v>2445</v>
      </c>
      <c r="B343" s="11" t="s">
        <v>1627</v>
      </c>
      <c r="C343" s="12" t="s">
        <v>1998</v>
      </c>
      <c r="D343" s="11" t="s">
        <v>1909</v>
      </c>
      <c r="E343" s="11" t="s">
        <v>1903</v>
      </c>
      <c r="F343" s="13" t="s">
        <v>1982</v>
      </c>
      <c r="G343" s="11"/>
      <c r="H343" s="10" t="s">
        <v>2445</v>
      </c>
    </row>
    <row r="344" ht="20.1" customHeight="1" spans="1:8">
      <c r="A344" s="10" t="s">
        <v>2446</v>
      </c>
      <c r="B344" s="11" t="s">
        <v>1633</v>
      </c>
      <c r="C344" s="12" t="s">
        <v>1998</v>
      </c>
      <c r="D344" s="11" t="s">
        <v>1909</v>
      </c>
      <c r="E344" s="11" t="s">
        <v>1903</v>
      </c>
      <c r="F344" s="13" t="s">
        <v>1982</v>
      </c>
      <c r="G344" s="11"/>
      <c r="H344" s="10" t="s">
        <v>2446</v>
      </c>
    </row>
    <row r="345" ht="20.1" customHeight="1" spans="1:8">
      <c r="A345" s="10" t="s">
        <v>2447</v>
      </c>
      <c r="B345" s="11" t="s">
        <v>1628</v>
      </c>
      <c r="C345" s="12" t="s">
        <v>1998</v>
      </c>
      <c r="D345" s="11" t="s">
        <v>1909</v>
      </c>
      <c r="E345" s="11" t="s">
        <v>1902</v>
      </c>
      <c r="F345" s="13" t="s">
        <v>1982</v>
      </c>
      <c r="G345" s="11"/>
      <c r="H345" s="10" t="s">
        <v>2447</v>
      </c>
    </row>
    <row r="346" ht="20.1" customHeight="1" spans="1:8">
      <c r="A346" s="10" t="s">
        <v>2448</v>
      </c>
      <c r="B346" s="11" t="s">
        <v>1621</v>
      </c>
      <c r="C346" s="12" t="s">
        <v>1998</v>
      </c>
      <c r="D346" s="11" t="s">
        <v>1909</v>
      </c>
      <c r="E346" s="11" t="s">
        <v>1903</v>
      </c>
      <c r="F346" s="13" t="s">
        <v>1982</v>
      </c>
      <c r="G346" s="11"/>
      <c r="H346" s="10" t="s">
        <v>2448</v>
      </c>
    </row>
    <row r="347" ht="20.1" customHeight="1" spans="1:8">
      <c r="A347" s="10" t="s">
        <v>2449</v>
      </c>
      <c r="B347" s="11" t="s">
        <v>1626</v>
      </c>
      <c r="C347" s="12" t="s">
        <v>1998</v>
      </c>
      <c r="D347" s="11" t="s">
        <v>1909</v>
      </c>
      <c r="E347" s="11" t="s">
        <v>1903</v>
      </c>
      <c r="F347" s="13" t="s">
        <v>1982</v>
      </c>
      <c r="G347" s="11"/>
      <c r="H347" s="10" t="s">
        <v>2449</v>
      </c>
    </row>
    <row r="348" ht="20.1" customHeight="1" spans="1:8">
      <c r="A348" s="10" t="s">
        <v>2450</v>
      </c>
      <c r="B348" s="11" t="s">
        <v>2451</v>
      </c>
      <c r="C348" s="12" t="s">
        <v>1998</v>
      </c>
      <c r="D348" s="11" t="s">
        <v>1909</v>
      </c>
      <c r="E348" s="11" t="s">
        <v>1903</v>
      </c>
      <c r="F348" s="13" t="s">
        <v>1982</v>
      </c>
      <c r="G348" s="11"/>
      <c r="H348" s="10" t="s">
        <v>2450</v>
      </c>
    </row>
    <row r="349" ht="20.1" customHeight="1" spans="1:8">
      <c r="A349" s="10" t="s">
        <v>2452</v>
      </c>
      <c r="B349" s="11" t="s">
        <v>2453</v>
      </c>
      <c r="C349" s="12" t="s">
        <v>1998</v>
      </c>
      <c r="D349" s="11" t="s">
        <v>1909</v>
      </c>
      <c r="E349" s="11" t="s">
        <v>1903</v>
      </c>
      <c r="F349" s="13" t="s">
        <v>1982</v>
      </c>
      <c r="G349" s="11"/>
      <c r="H349" s="10" t="s">
        <v>2452</v>
      </c>
    </row>
    <row r="350" ht="20.1" customHeight="1" spans="1:8">
      <c r="A350" s="10" t="s">
        <v>2454</v>
      </c>
      <c r="B350" s="11" t="s">
        <v>2455</v>
      </c>
      <c r="C350" s="12" t="s">
        <v>1998</v>
      </c>
      <c r="D350" s="11" t="s">
        <v>1909</v>
      </c>
      <c r="E350" s="11" t="s">
        <v>1903</v>
      </c>
      <c r="F350" s="13" t="s">
        <v>1982</v>
      </c>
      <c r="G350" s="11"/>
      <c r="H350" s="10" t="s">
        <v>2454</v>
      </c>
    </row>
    <row r="351" ht="20.1" customHeight="1" spans="1:8">
      <c r="A351" s="10" t="s">
        <v>2456</v>
      </c>
      <c r="B351" s="11" t="s">
        <v>1617</v>
      </c>
      <c r="C351" s="12" t="s">
        <v>1998</v>
      </c>
      <c r="D351" s="11" t="s">
        <v>1909</v>
      </c>
      <c r="E351" s="11" t="s">
        <v>1903</v>
      </c>
      <c r="F351" s="13" t="s">
        <v>1984</v>
      </c>
      <c r="G351" s="11"/>
      <c r="H351" s="10" t="s">
        <v>2456</v>
      </c>
    </row>
    <row r="352" ht="20.1" customHeight="1" spans="1:8">
      <c r="A352" s="10" t="s">
        <v>2457</v>
      </c>
      <c r="B352" s="11" t="s">
        <v>1482</v>
      </c>
      <c r="C352" s="12" t="s">
        <v>1998</v>
      </c>
      <c r="D352" s="11" t="s">
        <v>1909</v>
      </c>
      <c r="E352" s="11" t="s">
        <v>1903</v>
      </c>
      <c r="F352" s="13" t="s">
        <v>1984</v>
      </c>
      <c r="G352" s="11"/>
      <c r="H352" s="10" t="s">
        <v>2457</v>
      </c>
    </row>
    <row r="353" ht="20.1" customHeight="1" spans="1:8">
      <c r="A353" s="10">
        <v>2018029</v>
      </c>
      <c r="B353" s="14" t="s">
        <v>1606</v>
      </c>
      <c r="C353" s="12" t="s">
        <v>1998</v>
      </c>
      <c r="D353" s="11" t="s">
        <v>1909</v>
      </c>
      <c r="E353" s="11" t="s">
        <v>1903</v>
      </c>
      <c r="F353" s="13" t="s">
        <v>1982</v>
      </c>
      <c r="G353" s="11"/>
      <c r="H353" s="10">
        <v>2018029</v>
      </c>
    </row>
    <row r="354" ht="20.1" customHeight="1" spans="1:8">
      <c r="A354" s="10" t="s">
        <v>2458</v>
      </c>
      <c r="B354" s="11" t="s">
        <v>1473</v>
      </c>
      <c r="C354" s="12" t="s">
        <v>1998</v>
      </c>
      <c r="D354" s="11" t="s">
        <v>1909</v>
      </c>
      <c r="E354" s="11" t="s">
        <v>1903</v>
      </c>
      <c r="F354" s="13" t="s">
        <v>1984</v>
      </c>
      <c r="G354" s="11"/>
      <c r="H354" s="10" t="s">
        <v>2458</v>
      </c>
    </row>
    <row r="355" ht="20.1" customHeight="1" spans="1:8">
      <c r="A355" s="10" t="s">
        <v>2459</v>
      </c>
      <c r="B355" s="11" t="s">
        <v>2460</v>
      </c>
      <c r="C355" s="12" t="s">
        <v>1998</v>
      </c>
      <c r="D355" s="11" t="s">
        <v>1909</v>
      </c>
      <c r="E355" s="11" t="s">
        <v>1904</v>
      </c>
      <c r="F355" s="13" t="s">
        <v>1982</v>
      </c>
      <c r="G355" s="11"/>
      <c r="H355" s="10" t="s">
        <v>2459</v>
      </c>
    </row>
    <row r="356" ht="20.1" customHeight="1" spans="1:8">
      <c r="A356" s="10" t="s">
        <v>2461</v>
      </c>
      <c r="B356" s="11" t="s">
        <v>2462</v>
      </c>
      <c r="C356" s="12" t="s">
        <v>1998</v>
      </c>
      <c r="D356" s="11" t="s">
        <v>1909</v>
      </c>
      <c r="E356" s="11" t="s">
        <v>1904</v>
      </c>
      <c r="F356" s="13" t="s">
        <v>1982</v>
      </c>
      <c r="G356" s="11"/>
      <c r="H356" s="10" t="s">
        <v>2461</v>
      </c>
    </row>
    <row r="357" ht="20.1" customHeight="1" spans="1:8">
      <c r="A357" s="10" t="s">
        <v>2463</v>
      </c>
      <c r="B357" s="11" t="s">
        <v>2464</v>
      </c>
      <c r="C357" s="12" t="s">
        <v>1998</v>
      </c>
      <c r="D357" s="11" t="s">
        <v>1909</v>
      </c>
      <c r="E357" s="11" t="s">
        <v>1904</v>
      </c>
      <c r="F357" s="13" t="s">
        <v>1982</v>
      </c>
      <c r="G357" s="11"/>
      <c r="H357" s="10" t="s">
        <v>2463</v>
      </c>
    </row>
    <row r="358" ht="20.1" customHeight="1" spans="1:8">
      <c r="A358" s="10" t="s">
        <v>2465</v>
      </c>
      <c r="B358" s="11" t="s">
        <v>2466</v>
      </c>
      <c r="C358" s="12" t="s">
        <v>1998</v>
      </c>
      <c r="D358" s="11" t="s">
        <v>1909</v>
      </c>
      <c r="E358" s="11" t="s">
        <v>1904</v>
      </c>
      <c r="F358" s="13" t="s">
        <v>1982</v>
      </c>
      <c r="G358" s="11"/>
      <c r="H358" s="10" t="s">
        <v>2465</v>
      </c>
    </row>
    <row r="359" ht="20.1" customHeight="1" spans="1:8">
      <c r="A359" s="10" t="s">
        <v>2467</v>
      </c>
      <c r="B359" s="11" t="s">
        <v>2468</v>
      </c>
      <c r="C359" s="12" t="s">
        <v>1998</v>
      </c>
      <c r="D359" s="11" t="s">
        <v>1909</v>
      </c>
      <c r="E359" s="11" t="s">
        <v>1904</v>
      </c>
      <c r="F359" s="13" t="s">
        <v>1983</v>
      </c>
      <c r="G359" s="11"/>
      <c r="H359" s="10" t="s">
        <v>2467</v>
      </c>
    </row>
    <row r="360" ht="20.1" customHeight="1" spans="1:8">
      <c r="A360" s="16" t="s">
        <v>2469</v>
      </c>
      <c r="B360" s="11" t="s">
        <v>1277</v>
      </c>
      <c r="C360" s="12" t="s">
        <v>1998</v>
      </c>
      <c r="D360" s="11" t="s">
        <v>1909</v>
      </c>
      <c r="E360" s="11" t="s">
        <v>1904</v>
      </c>
      <c r="F360" s="13" t="s">
        <v>1984</v>
      </c>
      <c r="G360" s="11"/>
      <c r="H360" s="16" t="s">
        <v>2469</v>
      </c>
    </row>
    <row r="361" ht="20.1" customHeight="1" spans="1:8">
      <c r="A361" s="16" t="s">
        <v>2470</v>
      </c>
      <c r="B361" s="11" t="s">
        <v>2471</v>
      </c>
      <c r="C361" s="12" t="s">
        <v>1998</v>
      </c>
      <c r="D361" s="11" t="s">
        <v>1909</v>
      </c>
      <c r="E361" s="11" t="s">
        <v>1904</v>
      </c>
      <c r="F361" s="13" t="s">
        <v>1984</v>
      </c>
      <c r="G361" s="11"/>
      <c r="H361" s="16" t="s">
        <v>2470</v>
      </c>
    </row>
    <row r="362" ht="20.1" customHeight="1" spans="1:8">
      <c r="A362" s="10" t="s">
        <v>2472</v>
      </c>
      <c r="B362" s="11" t="s">
        <v>2473</v>
      </c>
      <c r="C362" s="12" t="s">
        <v>1998</v>
      </c>
      <c r="D362" s="11" t="s">
        <v>1909</v>
      </c>
      <c r="E362" s="11" t="s">
        <v>1904</v>
      </c>
      <c r="F362" s="13" t="s">
        <v>1984</v>
      </c>
      <c r="G362" s="11"/>
      <c r="H362" s="10" t="s">
        <v>2472</v>
      </c>
    </row>
    <row r="363" ht="20.1" customHeight="1" spans="1:8">
      <c r="A363" s="10" t="s">
        <v>2474</v>
      </c>
      <c r="B363" s="11" t="s">
        <v>1470</v>
      </c>
      <c r="C363" s="12" t="s">
        <v>1998</v>
      </c>
      <c r="D363" s="11" t="s">
        <v>1909</v>
      </c>
      <c r="E363" s="11" t="s">
        <v>1902</v>
      </c>
      <c r="F363" s="13" t="s">
        <v>1984</v>
      </c>
      <c r="G363" s="11"/>
      <c r="H363" s="10" t="s">
        <v>2474</v>
      </c>
    </row>
    <row r="364" ht="20.1" customHeight="1" spans="1:8">
      <c r="A364" s="10" t="s">
        <v>2475</v>
      </c>
      <c r="B364" s="11" t="s">
        <v>2476</v>
      </c>
      <c r="C364" s="12" t="s">
        <v>1998</v>
      </c>
      <c r="D364" s="11" t="s">
        <v>1909</v>
      </c>
      <c r="E364" s="11" t="s">
        <v>1904</v>
      </c>
      <c r="F364" s="13" t="s">
        <v>1984</v>
      </c>
      <c r="G364" s="11"/>
      <c r="H364" s="10" t="s">
        <v>2475</v>
      </c>
    </row>
    <row r="365" ht="20.1" customHeight="1" spans="1:8">
      <c r="A365" s="10" t="s">
        <v>2477</v>
      </c>
      <c r="B365" s="11" t="s">
        <v>2478</v>
      </c>
      <c r="C365" s="12" t="s">
        <v>1998</v>
      </c>
      <c r="D365" s="11" t="s">
        <v>1909</v>
      </c>
      <c r="E365" s="11" t="s">
        <v>1904</v>
      </c>
      <c r="F365" s="13" t="s">
        <v>1984</v>
      </c>
      <c r="G365" s="11"/>
      <c r="H365" s="10" t="s">
        <v>2477</v>
      </c>
    </row>
    <row r="366" ht="20.1" customHeight="1" spans="1:8">
      <c r="A366" s="10">
        <v>2018030</v>
      </c>
      <c r="B366" s="14" t="s">
        <v>2479</v>
      </c>
      <c r="C366" s="12" t="s">
        <v>1998</v>
      </c>
      <c r="D366" s="11" t="s">
        <v>1909</v>
      </c>
      <c r="E366" s="11" t="s">
        <v>1902</v>
      </c>
      <c r="F366" s="13" t="s">
        <v>1982</v>
      </c>
      <c r="G366" s="11"/>
      <c r="H366" s="10">
        <v>2018030</v>
      </c>
    </row>
    <row r="367" ht="20.1" customHeight="1" spans="1:8">
      <c r="A367" s="10">
        <v>2018031</v>
      </c>
      <c r="B367" s="14" t="s">
        <v>2480</v>
      </c>
      <c r="C367" s="12" t="s">
        <v>1998</v>
      </c>
      <c r="D367" s="11" t="s">
        <v>1909</v>
      </c>
      <c r="E367" s="11" t="s">
        <v>1904</v>
      </c>
      <c r="F367" s="13" t="s">
        <v>1983</v>
      </c>
      <c r="G367" s="11"/>
      <c r="H367" s="10">
        <v>2018031</v>
      </c>
    </row>
    <row r="368" ht="20.1" customHeight="1" spans="1:8">
      <c r="A368" s="10">
        <v>2018032</v>
      </c>
      <c r="B368" s="14" t="s">
        <v>2481</v>
      </c>
      <c r="C368" s="12" t="s">
        <v>1998</v>
      </c>
      <c r="D368" s="11" t="s">
        <v>1909</v>
      </c>
      <c r="E368" s="11" t="s">
        <v>1904</v>
      </c>
      <c r="F368" s="13" t="s">
        <v>1982</v>
      </c>
      <c r="G368" s="11"/>
      <c r="H368" s="10">
        <v>2018032</v>
      </c>
    </row>
    <row r="369" ht="20.1" customHeight="1" spans="1:8">
      <c r="A369" s="10" t="s">
        <v>2482</v>
      </c>
      <c r="B369" s="11" t="s">
        <v>1611</v>
      </c>
      <c r="C369" s="12" t="s">
        <v>1998</v>
      </c>
      <c r="D369" s="11" t="s">
        <v>1909</v>
      </c>
      <c r="E369" s="11" t="s">
        <v>1902</v>
      </c>
      <c r="F369" s="13" t="s">
        <v>1982</v>
      </c>
      <c r="G369" s="11"/>
      <c r="H369" s="10" t="s">
        <v>2482</v>
      </c>
    </row>
    <row r="370" ht="20.1" customHeight="1" spans="1:8">
      <c r="A370" s="10" t="s">
        <v>2483</v>
      </c>
      <c r="B370" s="11" t="s">
        <v>1615</v>
      </c>
      <c r="C370" s="12" t="s">
        <v>1998</v>
      </c>
      <c r="D370" s="11" t="s">
        <v>1909</v>
      </c>
      <c r="E370" s="11" t="s">
        <v>1902</v>
      </c>
      <c r="F370" s="13" t="s">
        <v>1982</v>
      </c>
      <c r="G370" s="11"/>
      <c r="H370" s="10" t="s">
        <v>2483</v>
      </c>
    </row>
    <row r="371" ht="20.1" customHeight="1" spans="1:8">
      <c r="A371" s="10" t="s">
        <v>2484</v>
      </c>
      <c r="B371" s="11" t="s">
        <v>1598</v>
      </c>
      <c r="C371" s="12" t="s">
        <v>1998</v>
      </c>
      <c r="D371" s="11" t="s">
        <v>1909</v>
      </c>
      <c r="E371" s="11" t="s">
        <v>1902</v>
      </c>
      <c r="F371" s="13" t="s">
        <v>1982</v>
      </c>
      <c r="G371" s="11"/>
      <c r="H371" s="10" t="s">
        <v>2484</v>
      </c>
    </row>
    <row r="372" ht="20.1" customHeight="1" spans="1:8">
      <c r="A372" s="10" t="s">
        <v>2485</v>
      </c>
      <c r="B372" s="11" t="s">
        <v>1590</v>
      </c>
      <c r="C372" s="12" t="s">
        <v>1998</v>
      </c>
      <c r="D372" s="11" t="s">
        <v>1909</v>
      </c>
      <c r="E372" s="11" t="s">
        <v>1902</v>
      </c>
      <c r="F372" s="13" t="s">
        <v>1982</v>
      </c>
      <c r="G372" s="11"/>
      <c r="H372" s="10" t="s">
        <v>2485</v>
      </c>
    </row>
    <row r="373" ht="20.1" customHeight="1" spans="1:8">
      <c r="A373" s="10" t="s">
        <v>2486</v>
      </c>
      <c r="B373" s="11" t="s">
        <v>1601</v>
      </c>
      <c r="C373" s="12" t="s">
        <v>1998</v>
      </c>
      <c r="D373" s="11" t="s">
        <v>1909</v>
      </c>
      <c r="E373" s="11" t="s">
        <v>1902</v>
      </c>
      <c r="F373" s="13" t="s">
        <v>1982</v>
      </c>
      <c r="G373" s="11"/>
      <c r="H373" s="10" t="s">
        <v>2486</v>
      </c>
    </row>
    <row r="374" ht="20.1" customHeight="1" spans="1:8">
      <c r="A374" s="10" t="s">
        <v>2487</v>
      </c>
      <c r="B374" s="11" t="s">
        <v>1604</v>
      </c>
      <c r="C374" s="12" t="s">
        <v>1998</v>
      </c>
      <c r="D374" s="11" t="s">
        <v>1909</v>
      </c>
      <c r="E374" s="11" t="s">
        <v>1902</v>
      </c>
      <c r="F374" s="13" t="s">
        <v>1982</v>
      </c>
      <c r="G374" s="11"/>
      <c r="H374" s="10" t="s">
        <v>2487</v>
      </c>
    </row>
    <row r="375" ht="20.1" customHeight="1" spans="1:8">
      <c r="A375" s="10" t="s">
        <v>2488</v>
      </c>
      <c r="B375" s="11" t="s">
        <v>1623</v>
      </c>
      <c r="C375" s="12" t="s">
        <v>1998</v>
      </c>
      <c r="D375" s="11" t="s">
        <v>1909</v>
      </c>
      <c r="E375" s="11" t="s">
        <v>1902</v>
      </c>
      <c r="F375" s="13" t="s">
        <v>1982</v>
      </c>
      <c r="G375" s="11"/>
      <c r="H375" s="10" t="s">
        <v>2488</v>
      </c>
    </row>
    <row r="376" ht="20.1" customHeight="1" spans="1:8">
      <c r="A376" s="10" t="s">
        <v>2489</v>
      </c>
      <c r="B376" s="11" t="s">
        <v>1609</v>
      </c>
      <c r="C376" s="12" t="s">
        <v>1998</v>
      </c>
      <c r="D376" s="11" t="s">
        <v>1909</v>
      </c>
      <c r="E376" s="11" t="s">
        <v>1903</v>
      </c>
      <c r="F376" s="13" t="s">
        <v>1983</v>
      </c>
      <c r="G376" s="11"/>
      <c r="H376" s="10" t="s">
        <v>2489</v>
      </c>
    </row>
    <row r="377" ht="20.1" customHeight="1" spans="1:8">
      <c r="A377" s="10" t="s">
        <v>2490</v>
      </c>
      <c r="B377" s="11" t="s">
        <v>1610</v>
      </c>
      <c r="C377" s="12" t="s">
        <v>1998</v>
      </c>
      <c r="D377" s="11" t="s">
        <v>1909</v>
      </c>
      <c r="E377" s="11" t="s">
        <v>1902</v>
      </c>
      <c r="F377" s="13" t="s">
        <v>1983</v>
      </c>
      <c r="G377" s="11"/>
      <c r="H377" s="10" t="s">
        <v>2490</v>
      </c>
    </row>
    <row r="378" ht="20.1" customHeight="1" spans="1:8">
      <c r="A378" s="10" t="s">
        <v>2491</v>
      </c>
      <c r="B378" s="11" t="s">
        <v>1597</v>
      </c>
      <c r="C378" s="12" t="s">
        <v>1998</v>
      </c>
      <c r="D378" s="11" t="s">
        <v>1909</v>
      </c>
      <c r="E378" s="11" t="s">
        <v>1902</v>
      </c>
      <c r="F378" s="13" t="s">
        <v>1983</v>
      </c>
      <c r="G378" s="11"/>
      <c r="H378" s="10" t="s">
        <v>2491</v>
      </c>
    </row>
    <row r="379" ht="20.1" customHeight="1" spans="1:8">
      <c r="A379" s="10" t="s">
        <v>2492</v>
      </c>
      <c r="B379" s="11" t="s">
        <v>1620</v>
      </c>
      <c r="C379" s="12" t="s">
        <v>1998</v>
      </c>
      <c r="D379" s="11" t="s">
        <v>1909</v>
      </c>
      <c r="E379" s="11" t="s">
        <v>1902</v>
      </c>
      <c r="F379" s="13" t="s">
        <v>1983</v>
      </c>
      <c r="G379" s="11"/>
      <c r="H379" s="10" t="s">
        <v>2492</v>
      </c>
    </row>
    <row r="380" ht="20.1" customHeight="1" spans="1:8">
      <c r="A380" s="10" t="s">
        <v>2493</v>
      </c>
      <c r="B380" s="11" t="s">
        <v>1474</v>
      </c>
      <c r="C380" s="12" t="s">
        <v>1998</v>
      </c>
      <c r="D380" s="11" t="s">
        <v>1909</v>
      </c>
      <c r="E380" s="11" t="s">
        <v>1902</v>
      </c>
      <c r="F380" s="13" t="s">
        <v>1983</v>
      </c>
      <c r="G380" s="11"/>
      <c r="H380" s="10" t="s">
        <v>2493</v>
      </c>
    </row>
    <row r="381" ht="20.1" customHeight="1" spans="1:8">
      <c r="A381" s="10" t="s">
        <v>2494</v>
      </c>
      <c r="B381" s="11" t="s">
        <v>1591</v>
      </c>
      <c r="C381" s="12" t="s">
        <v>1998</v>
      </c>
      <c r="D381" s="11" t="s">
        <v>1909</v>
      </c>
      <c r="E381" s="11" t="s">
        <v>1902</v>
      </c>
      <c r="F381" s="13" t="s">
        <v>1984</v>
      </c>
      <c r="G381" s="11"/>
      <c r="H381" s="10" t="s">
        <v>2494</v>
      </c>
    </row>
    <row r="382" ht="20.1" customHeight="1" spans="1:8">
      <c r="A382" s="10" t="s">
        <v>2495</v>
      </c>
      <c r="B382" s="11" t="s">
        <v>1202</v>
      </c>
      <c r="C382" s="12" t="s">
        <v>1998</v>
      </c>
      <c r="D382" s="11" t="s">
        <v>1906</v>
      </c>
      <c r="E382" s="11" t="s">
        <v>1903</v>
      </c>
      <c r="F382" s="13" t="s">
        <v>1976</v>
      </c>
      <c r="G382" s="11"/>
      <c r="H382" s="10" t="s">
        <v>2495</v>
      </c>
    </row>
    <row r="383" ht="20.1" customHeight="1" spans="1:8">
      <c r="A383" s="10" t="s">
        <v>2496</v>
      </c>
      <c r="B383" s="11" t="s">
        <v>1593</v>
      </c>
      <c r="C383" s="12" t="s">
        <v>1998</v>
      </c>
      <c r="D383" s="11" t="s">
        <v>1909</v>
      </c>
      <c r="E383" s="11" t="s">
        <v>1902</v>
      </c>
      <c r="F383" s="13" t="s">
        <v>1984</v>
      </c>
      <c r="G383" s="11"/>
      <c r="H383" s="10" t="s">
        <v>2496</v>
      </c>
    </row>
    <row r="384" ht="20.1" customHeight="1" spans="1:8">
      <c r="A384" s="10" t="s">
        <v>2497</v>
      </c>
      <c r="B384" s="11" t="s">
        <v>1432</v>
      </c>
      <c r="C384" s="12" t="s">
        <v>1998</v>
      </c>
      <c r="D384" s="11" t="s">
        <v>1909</v>
      </c>
      <c r="E384" s="11" t="s">
        <v>1902</v>
      </c>
      <c r="F384" s="13" t="s">
        <v>1984</v>
      </c>
      <c r="G384" s="11"/>
      <c r="H384" s="10" t="s">
        <v>2497</v>
      </c>
    </row>
    <row r="385" ht="20.1" customHeight="1" spans="1:8">
      <c r="A385" s="10" t="s">
        <v>2498</v>
      </c>
      <c r="B385" s="11" t="s">
        <v>2499</v>
      </c>
      <c r="C385" s="12" t="s">
        <v>1998</v>
      </c>
      <c r="D385" s="11" t="s">
        <v>1909</v>
      </c>
      <c r="E385" s="11" t="s">
        <v>1902</v>
      </c>
      <c r="F385" s="13" t="s">
        <v>1984</v>
      </c>
      <c r="G385" s="11"/>
      <c r="H385" s="10" t="s">
        <v>2498</v>
      </c>
    </row>
    <row r="386" ht="20.1" customHeight="1" spans="1:8">
      <c r="A386" s="10" t="s">
        <v>2500</v>
      </c>
      <c r="B386" s="11" t="s">
        <v>1471</v>
      </c>
      <c r="C386" s="12" t="s">
        <v>1998</v>
      </c>
      <c r="D386" s="11" t="s">
        <v>1909</v>
      </c>
      <c r="E386" s="11" t="s">
        <v>1902</v>
      </c>
      <c r="F386" s="13" t="s">
        <v>1984</v>
      </c>
      <c r="G386" s="11"/>
      <c r="H386" s="10" t="s">
        <v>2500</v>
      </c>
    </row>
    <row r="387" ht="20.1" customHeight="1" spans="1:8">
      <c r="A387" s="10" t="s">
        <v>2501</v>
      </c>
      <c r="B387" s="11" t="s">
        <v>2502</v>
      </c>
      <c r="C387" s="12" t="s">
        <v>1998</v>
      </c>
      <c r="D387" s="11" t="s">
        <v>1526</v>
      </c>
      <c r="E387" s="11" t="s">
        <v>1903</v>
      </c>
      <c r="F387" s="13" t="s">
        <v>1953</v>
      </c>
      <c r="G387" s="11"/>
      <c r="H387" s="10" t="s">
        <v>2501</v>
      </c>
    </row>
    <row r="388" ht="20.1" customHeight="1" spans="1:8">
      <c r="A388" s="10" t="s">
        <v>2503</v>
      </c>
      <c r="B388" s="11" t="s">
        <v>2504</v>
      </c>
      <c r="C388" s="12" t="s">
        <v>1998</v>
      </c>
      <c r="D388" s="11" t="s">
        <v>1909</v>
      </c>
      <c r="E388" s="11" t="s">
        <v>1903</v>
      </c>
      <c r="F388" s="13" t="s">
        <v>1984</v>
      </c>
      <c r="G388" s="11"/>
      <c r="H388" s="10" t="s">
        <v>2503</v>
      </c>
    </row>
    <row r="389" ht="20.1" customHeight="1" spans="1:8">
      <c r="A389" s="10" t="s">
        <v>2505</v>
      </c>
      <c r="B389" s="11" t="s">
        <v>1454</v>
      </c>
      <c r="C389" s="12" t="s">
        <v>1998</v>
      </c>
      <c r="D389" s="11" t="s">
        <v>1910</v>
      </c>
      <c r="E389" s="11" t="s">
        <v>1902</v>
      </c>
      <c r="F389" s="13" t="s">
        <v>1979</v>
      </c>
      <c r="G389" s="11"/>
      <c r="H389" s="10" t="s">
        <v>2505</v>
      </c>
    </row>
    <row r="390" ht="20.1" customHeight="1" spans="1:8">
      <c r="A390" s="10" t="s">
        <v>2506</v>
      </c>
      <c r="B390" s="11" t="s">
        <v>2507</v>
      </c>
      <c r="C390" s="12" t="s">
        <v>1998</v>
      </c>
      <c r="D390" s="11" t="s">
        <v>1907</v>
      </c>
      <c r="E390" s="11" t="s">
        <v>1903</v>
      </c>
      <c r="F390" s="13" t="s">
        <v>1969</v>
      </c>
      <c r="G390" s="11"/>
      <c r="H390" s="10" t="s">
        <v>2506</v>
      </c>
    </row>
    <row r="391" ht="20.1" customHeight="1" spans="1:8">
      <c r="A391" s="10" t="s">
        <v>2508</v>
      </c>
      <c r="B391" s="14" t="s">
        <v>1216</v>
      </c>
      <c r="C391" s="12" t="s">
        <v>1998</v>
      </c>
      <c r="D391" s="11" t="s">
        <v>1906</v>
      </c>
      <c r="E391" s="11" t="s">
        <v>1903</v>
      </c>
      <c r="F391" s="13" t="s">
        <v>1974</v>
      </c>
      <c r="G391" s="11"/>
      <c r="H391" s="10" t="s">
        <v>2508</v>
      </c>
    </row>
    <row r="392" ht="20.1" customHeight="1" spans="1:8">
      <c r="A392" s="10" t="s">
        <v>2509</v>
      </c>
      <c r="B392" s="11" t="s">
        <v>1463</v>
      </c>
      <c r="C392" s="12" t="s">
        <v>1998</v>
      </c>
      <c r="D392" s="11" t="s">
        <v>1910</v>
      </c>
      <c r="E392" s="11" t="s">
        <v>1903</v>
      </c>
      <c r="F392" s="13" t="s">
        <v>1980</v>
      </c>
      <c r="G392" s="11"/>
      <c r="H392" s="10" t="s">
        <v>2509</v>
      </c>
    </row>
    <row r="393" ht="20.1" customHeight="1" spans="1:8">
      <c r="A393" s="10" t="s">
        <v>2376</v>
      </c>
      <c r="B393" s="11" t="s">
        <v>2510</v>
      </c>
      <c r="C393" s="12" t="s">
        <v>1998</v>
      </c>
      <c r="D393" s="11" t="s">
        <v>1906</v>
      </c>
      <c r="E393" s="11" t="s">
        <v>1904</v>
      </c>
      <c r="F393" s="13" t="s">
        <v>1975</v>
      </c>
      <c r="G393" s="11"/>
      <c r="H393" s="10" t="s">
        <v>2376</v>
      </c>
    </row>
    <row r="394" ht="20.1" customHeight="1" spans="1:8">
      <c r="A394" s="10" t="s">
        <v>2511</v>
      </c>
      <c r="B394" s="11" t="s">
        <v>2512</v>
      </c>
      <c r="C394" s="12" t="s">
        <v>1998</v>
      </c>
      <c r="D394" s="11" t="s">
        <v>1909</v>
      </c>
      <c r="E394" s="11" t="s">
        <v>1903</v>
      </c>
      <c r="F394" s="13" t="s">
        <v>1983</v>
      </c>
      <c r="G394" s="11"/>
      <c r="H394" s="10" t="s">
        <v>2511</v>
      </c>
    </row>
    <row r="395" ht="20.1" customHeight="1" spans="1:8">
      <c r="A395" s="10" t="s">
        <v>2513</v>
      </c>
      <c r="B395" s="11" t="s">
        <v>2514</v>
      </c>
      <c r="C395" s="12" t="s">
        <v>1998</v>
      </c>
      <c r="D395" s="11" t="s">
        <v>1906</v>
      </c>
      <c r="E395" s="11" t="s">
        <v>1904</v>
      </c>
      <c r="F395" s="13" t="s">
        <v>1966</v>
      </c>
      <c r="G395" s="11"/>
      <c r="H395" s="10" t="s">
        <v>2513</v>
      </c>
    </row>
    <row r="396" ht="20.1" customHeight="1" spans="1:8">
      <c r="A396" s="10" t="s">
        <v>2515</v>
      </c>
      <c r="B396" s="11" t="s">
        <v>1442</v>
      </c>
      <c r="C396" s="12" t="s">
        <v>1998</v>
      </c>
      <c r="D396" s="11" t="s">
        <v>1906</v>
      </c>
      <c r="E396" s="11" t="s">
        <v>1903</v>
      </c>
      <c r="F396" s="13" t="s">
        <v>1974</v>
      </c>
      <c r="G396" s="11"/>
      <c r="H396" s="10" t="s">
        <v>2515</v>
      </c>
    </row>
    <row r="397" ht="20.1" customHeight="1" spans="1:8">
      <c r="A397" s="10" t="s">
        <v>2516</v>
      </c>
      <c r="B397" s="11" t="s">
        <v>2517</v>
      </c>
      <c r="C397" s="12" t="s">
        <v>1998</v>
      </c>
      <c r="D397" s="11" t="s">
        <v>1906</v>
      </c>
      <c r="E397" s="11" t="s">
        <v>1903</v>
      </c>
      <c r="F397" s="13" t="s">
        <v>1975</v>
      </c>
      <c r="G397" s="11"/>
      <c r="H397" s="10" t="s">
        <v>2516</v>
      </c>
    </row>
    <row r="398" ht="20.1" customHeight="1" spans="1:8">
      <c r="A398" s="10" t="s">
        <v>2518</v>
      </c>
      <c r="B398" s="11" t="s">
        <v>1272</v>
      </c>
      <c r="C398" s="12" t="s">
        <v>1998</v>
      </c>
      <c r="D398" s="11" t="s">
        <v>1906</v>
      </c>
      <c r="E398" s="11" t="s">
        <v>1902</v>
      </c>
      <c r="F398" s="13" t="s">
        <v>1976</v>
      </c>
      <c r="G398" s="11"/>
      <c r="H398" s="10" t="s">
        <v>2518</v>
      </c>
    </row>
    <row r="399" ht="20.1" customHeight="1" spans="1:8">
      <c r="A399" s="10" t="s">
        <v>2519</v>
      </c>
      <c r="B399" s="11" t="s">
        <v>1461</v>
      </c>
      <c r="C399" s="12" t="s">
        <v>1998</v>
      </c>
      <c r="D399" s="11" t="s">
        <v>1910</v>
      </c>
      <c r="E399" s="11" t="s">
        <v>1903</v>
      </c>
      <c r="F399" s="13" t="s">
        <v>1979</v>
      </c>
      <c r="G399" s="11"/>
      <c r="H399" s="10" t="s">
        <v>2519</v>
      </c>
    </row>
    <row r="400" ht="20.1" customHeight="1" spans="1:8">
      <c r="A400" s="10" t="s">
        <v>2520</v>
      </c>
      <c r="B400" s="11" t="s">
        <v>1449</v>
      </c>
      <c r="C400" s="12" t="s">
        <v>1998</v>
      </c>
      <c r="D400" s="11" t="s">
        <v>1910</v>
      </c>
      <c r="E400" s="11" t="s">
        <v>1903</v>
      </c>
      <c r="F400" s="13" t="s">
        <v>1979</v>
      </c>
      <c r="G400" s="11"/>
      <c r="H400" s="10" t="s">
        <v>2520</v>
      </c>
    </row>
    <row r="401" ht="20.1" customHeight="1" spans="1:8">
      <c r="A401" s="10" t="s">
        <v>2521</v>
      </c>
      <c r="B401" s="14" t="s">
        <v>1568</v>
      </c>
      <c r="C401" s="12" t="s">
        <v>1998</v>
      </c>
      <c r="D401" s="11" t="s">
        <v>1909</v>
      </c>
      <c r="E401" s="11" t="s">
        <v>1904</v>
      </c>
      <c r="F401" s="13" t="s">
        <v>1984</v>
      </c>
      <c r="G401" s="15"/>
      <c r="H401" s="10" t="s">
        <v>2521</v>
      </c>
    </row>
    <row r="402" ht="20.1" customHeight="1" spans="1:8">
      <c r="A402" s="10" t="s">
        <v>2522</v>
      </c>
      <c r="B402" s="14" t="s">
        <v>1392</v>
      </c>
      <c r="C402" s="12" t="s">
        <v>1998</v>
      </c>
      <c r="D402" s="11" t="s">
        <v>1909</v>
      </c>
      <c r="E402" s="11" t="s">
        <v>1904</v>
      </c>
      <c r="F402" s="13" t="s">
        <v>1984</v>
      </c>
      <c r="G402" s="15"/>
      <c r="H402" s="10" t="s">
        <v>2522</v>
      </c>
    </row>
    <row r="403" ht="20.1" customHeight="1" spans="1:8">
      <c r="A403" s="10" t="s">
        <v>2523</v>
      </c>
      <c r="B403" s="14" t="s">
        <v>1612</v>
      </c>
      <c r="C403" s="12" t="s">
        <v>1998</v>
      </c>
      <c r="D403" s="11" t="s">
        <v>1909</v>
      </c>
      <c r="E403" s="11" t="s">
        <v>1904</v>
      </c>
      <c r="F403" s="13" t="s">
        <v>1984</v>
      </c>
      <c r="G403" s="15"/>
      <c r="H403" s="10" t="s">
        <v>2523</v>
      </c>
    </row>
    <row r="404" ht="20.1" customHeight="1" spans="1:8">
      <c r="A404" s="10" t="s">
        <v>2524</v>
      </c>
      <c r="B404" s="14" t="s">
        <v>2525</v>
      </c>
      <c r="C404" s="12" t="s">
        <v>1998</v>
      </c>
      <c r="D404" s="11" t="s">
        <v>1909</v>
      </c>
      <c r="E404" s="11" t="s">
        <v>1904</v>
      </c>
      <c r="F404" s="13" t="s">
        <v>1984</v>
      </c>
      <c r="G404" s="15"/>
      <c r="H404" s="10" t="s">
        <v>2524</v>
      </c>
    </row>
    <row r="405" ht="20.1" customHeight="1" spans="1:8">
      <c r="A405" s="10" t="s">
        <v>2526</v>
      </c>
      <c r="B405" s="14" t="s">
        <v>2527</v>
      </c>
      <c r="C405" s="12" t="s">
        <v>1998</v>
      </c>
      <c r="D405" s="11" t="s">
        <v>1909</v>
      </c>
      <c r="E405" s="11" t="s">
        <v>1904</v>
      </c>
      <c r="F405" s="13" t="s">
        <v>1982</v>
      </c>
      <c r="G405" s="15"/>
      <c r="H405" s="10" t="s">
        <v>2526</v>
      </c>
    </row>
    <row r="406" ht="20.1" customHeight="1" spans="1:8">
      <c r="A406" s="10" t="s">
        <v>2528</v>
      </c>
      <c r="B406" s="14" t="s">
        <v>1635</v>
      </c>
      <c r="C406" s="12" t="s">
        <v>1998</v>
      </c>
      <c r="D406" s="11" t="s">
        <v>1909</v>
      </c>
      <c r="E406" s="11" t="s">
        <v>1904</v>
      </c>
      <c r="F406" s="13" t="s">
        <v>1982</v>
      </c>
      <c r="G406" s="15"/>
      <c r="H406" s="10" t="s">
        <v>2528</v>
      </c>
    </row>
    <row r="407" ht="20.1" customHeight="1" spans="1:8">
      <c r="A407" s="10" t="s">
        <v>2529</v>
      </c>
      <c r="B407" s="14" t="s">
        <v>2530</v>
      </c>
      <c r="C407" s="12" t="s">
        <v>1998</v>
      </c>
      <c r="D407" s="11" t="s">
        <v>1909</v>
      </c>
      <c r="E407" s="11" t="s">
        <v>1904</v>
      </c>
      <c r="F407" s="13" t="s">
        <v>1984</v>
      </c>
      <c r="G407" s="15"/>
      <c r="H407" s="10" t="s">
        <v>2529</v>
      </c>
    </row>
    <row r="408" ht="20.1" customHeight="1" spans="1:8">
      <c r="A408" s="10" t="s">
        <v>2454</v>
      </c>
      <c r="B408" s="14" t="s">
        <v>2455</v>
      </c>
      <c r="C408" s="12" t="s">
        <v>1998</v>
      </c>
      <c r="D408" s="11" t="s">
        <v>1909</v>
      </c>
      <c r="E408" s="11" t="s">
        <v>1903</v>
      </c>
      <c r="F408" s="13" t="s">
        <v>1982</v>
      </c>
      <c r="G408" s="15"/>
      <c r="H408" s="10" t="s">
        <v>2454</v>
      </c>
    </row>
    <row r="409" ht="20.1" customHeight="1" spans="1:8">
      <c r="A409" s="10" t="s">
        <v>2531</v>
      </c>
      <c r="B409" s="14" t="s">
        <v>1631</v>
      </c>
      <c r="C409" s="12" t="s">
        <v>1998</v>
      </c>
      <c r="D409" s="11" t="s">
        <v>1909</v>
      </c>
      <c r="E409" s="11" t="s">
        <v>1904</v>
      </c>
      <c r="F409" s="13" t="s">
        <v>1982</v>
      </c>
      <c r="G409" s="15"/>
      <c r="H409" s="10" t="s">
        <v>2531</v>
      </c>
    </row>
    <row r="410" ht="20.1" customHeight="1" spans="1:8">
      <c r="A410" s="10" t="s">
        <v>2532</v>
      </c>
      <c r="B410" s="14" t="s">
        <v>2533</v>
      </c>
      <c r="C410" s="12" t="s">
        <v>1998</v>
      </c>
      <c r="D410" s="11" t="s">
        <v>1907</v>
      </c>
      <c r="E410" s="11" t="s">
        <v>1903</v>
      </c>
      <c r="F410" s="13" t="s">
        <v>1979</v>
      </c>
      <c r="G410" s="15"/>
      <c r="H410" s="10" t="s">
        <v>2532</v>
      </c>
    </row>
    <row r="411" ht="20.1" customHeight="1" spans="1:8">
      <c r="A411" s="10" t="s">
        <v>2534</v>
      </c>
      <c r="B411" s="14" t="s">
        <v>1325</v>
      </c>
      <c r="C411" s="12" t="s">
        <v>1998</v>
      </c>
      <c r="D411" s="11" t="s">
        <v>1910</v>
      </c>
      <c r="E411" s="11" t="s">
        <v>1903</v>
      </c>
      <c r="F411" s="13" t="s">
        <v>1979</v>
      </c>
      <c r="G411" s="15"/>
      <c r="H411" s="10" t="s">
        <v>2534</v>
      </c>
    </row>
    <row r="412" ht="20.1" customHeight="1" spans="1:8">
      <c r="A412" s="10" t="s">
        <v>2535</v>
      </c>
      <c r="B412" s="14" t="s">
        <v>2536</v>
      </c>
      <c r="C412" s="12" t="s">
        <v>1998</v>
      </c>
      <c r="D412" s="11" t="s">
        <v>1487</v>
      </c>
      <c r="E412" s="11" t="s">
        <v>1903</v>
      </c>
      <c r="F412" s="13" t="s">
        <v>1966</v>
      </c>
      <c r="G412" s="15"/>
      <c r="H412" s="10" t="s">
        <v>2535</v>
      </c>
    </row>
    <row r="413" ht="20.1" customHeight="1" spans="1:8">
      <c r="A413" s="10" t="s">
        <v>2537</v>
      </c>
      <c r="B413" s="14" t="s">
        <v>2538</v>
      </c>
      <c r="C413" s="12" t="s">
        <v>1998</v>
      </c>
      <c r="D413" s="11" t="s">
        <v>1537</v>
      </c>
      <c r="E413" s="11" t="s">
        <v>1902</v>
      </c>
      <c r="F413" s="13" t="s">
        <v>1959</v>
      </c>
      <c r="G413" s="15"/>
      <c r="H413" s="10" t="s">
        <v>2537</v>
      </c>
    </row>
    <row r="414" ht="20.1" customHeight="1" spans="1:8">
      <c r="A414" s="10" t="s">
        <v>2539</v>
      </c>
      <c r="B414" s="14" t="s">
        <v>1276</v>
      </c>
      <c r="C414" s="12" t="s">
        <v>1998</v>
      </c>
      <c r="D414" s="11" t="s">
        <v>1908</v>
      </c>
      <c r="E414" s="11" t="s">
        <v>1903</v>
      </c>
      <c r="F414" s="13" t="s">
        <v>1956</v>
      </c>
      <c r="G414" s="15"/>
      <c r="H414" s="10" t="s">
        <v>2539</v>
      </c>
    </row>
    <row r="415" ht="20.1" customHeight="1" spans="1:8">
      <c r="A415" s="10" t="s">
        <v>2540</v>
      </c>
      <c r="B415" s="14" t="s">
        <v>1356</v>
      </c>
      <c r="C415" s="12" t="s">
        <v>1998</v>
      </c>
      <c r="D415" s="11" t="s">
        <v>1907</v>
      </c>
      <c r="E415" s="11" t="s">
        <v>1904</v>
      </c>
      <c r="F415" s="13" t="s">
        <v>1972</v>
      </c>
      <c r="G415" s="15"/>
      <c r="H415" s="10" t="s">
        <v>2540</v>
      </c>
    </row>
    <row r="416" ht="20.1" customHeight="1" spans="1:8">
      <c r="A416" s="10" t="s">
        <v>2541</v>
      </c>
      <c r="B416" s="14" t="s">
        <v>2542</v>
      </c>
      <c r="C416" s="12" t="s">
        <v>1998</v>
      </c>
      <c r="D416" s="11" t="s">
        <v>1909</v>
      </c>
      <c r="E416" s="11" t="s">
        <v>1904</v>
      </c>
      <c r="F416" s="13" t="s">
        <v>1984</v>
      </c>
      <c r="G416" s="15"/>
      <c r="H416" s="10" t="s">
        <v>2541</v>
      </c>
    </row>
    <row r="417" ht="20.1" customHeight="1" spans="1:8">
      <c r="A417" s="10" t="s">
        <v>2543</v>
      </c>
      <c r="B417" s="11" t="s">
        <v>2544</v>
      </c>
      <c r="C417" s="12" t="s">
        <v>1998</v>
      </c>
      <c r="D417" s="11" t="s">
        <v>1907</v>
      </c>
      <c r="E417" s="11" t="s">
        <v>1904</v>
      </c>
      <c r="F417" s="13" t="s">
        <v>1968</v>
      </c>
      <c r="G417" s="11"/>
      <c r="H417" s="10" t="s">
        <v>2543</v>
      </c>
    </row>
    <row r="418" ht="20.1" customHeight="1" spans="1:8">
      <c r="A418" s="10" t="s">
        <v>2535</v>
      </c>
      <c r="B418" s="11" t="s">
        <v>2536</v>
      </c>
      <c r="C418" s="12" t="s">
        <v>1998</v>
      </c>
      <c r="D418" s="11" t="s">
        <v>1487</v>
      </c>
      <c r="E418" s="11" t="s">
        <v>1904</v>
      </c>
      <c r="F418" s="13" t="s">
        <v>1966</v>
      </c>
      <c r="G418" s="11"/>
      <c r="H418" s="10" t="s">
        <v>2535</v>
      </c>
    </row>
    <row r="419" ht="20.1" customHeight="1" spans="1:8">
      <c r="A419" s="10" t="s">
        <v>2545</v>
      </c>
      <c r="B419" s="11" t="s">
        <v>2546</v>
      </c>
      <c r="C419" s="12" t="s">
        <v>1998</v>
      </c>
      <c r="D419" s="11" t="s">
        <v>1909</v>
      </c>
      <c r="E419" s="11" t="s">
        <v>1902</v>
      </c>
      <c r="F419" s="13" t="s">
        <v>1982</v>
      </c>
      <c r="G419" s="11"/>
      <c r="H419" s="10" t="s">
        <v>2545</v>
      </c>
    </row>
    <row r="420" ht="20.1" customHeight="1" spans="1:8">
      <c r="A420" s="10" t="s">
        <v>2547</v>
      </c>
      <c r="B420" s="11" t="s">
        <v>1564</v>
      </c>
      <c r="C420" s="12" t="s">
        <v>1998</v>
      </c>
      <c r="D420" s="11" t="s">
        <v>1526</v>
      </c>
      <c r="E420" s="11" t="s">
        <v>1903</v>
      </c>
      <c r="F420" s="13" t="s">
        <v>1952</v>
      </c>
      <c r="G420" s="11"/>
      <c r="H420" s="10" t="s">
        <v>2547</v>
      </c>
    </row>
    <row r="421" ht="20.1" customHeight="1" spans="1:8">
      <c r="A421" s="10" t="s">
        <v>2548</v>
      </c>
      <c r="B421" s="11" t="s">
        <v>2549</v>
      </c>
      <c r="C421" s="12" t="s">
        <v>1998</v>
      </c>
      <c r="D421" s="11" t="s">
        <v>1907</v>
      </c>
      <c r="E421" s="11" t="s">
        <v>1904</v>
      </c>
      <c r="F421" s="13" t="s">
        <v>1968</v>
      </c>
      <c r="G421" s="11"/>
      <c r="H421" s="10" t="s">
        <v>2548</v>
      </c>
    </row>
    <row r="422" ht="20.1" customHeight="1" spans="1:8">
      <c r="A422" s="10" t="s">
        <v>2550</v>
      </c>
      <c r="B422" s="11" t="s">
        <v>1216</v>
      </c>
      <c r="C422" s="12" t="s">
        <v>1998</v>
      </c>
      <c r="D422" s="11" t="s">
        <v>1906</v>
      </c>
      <c r="E422" s="11" t="s">
        <v>1903</v>
      </c>
      <c r="F422" s="13" t="s">
        <v>1975</v>
      </c>
      <c r="G422" s="11"/>
      <c r="H422" s="10" t="s">
        <v>2550</v>
      </c>
    </row>
    <row r="423" ht="20.1" customHeight="1" spans="1:8">
      <c r="A423" s="10" t="s">
        <v>2522</v>
      </c>
      <c r="B423" s="11" t="s">
        <v>2551</v>
      </c>
      <c r="C423" s="12" t="s">
        <v>1998</v>
      </c>
      <c r="D423" s="11" t="s">
        <v>1906</v>
      </c>
      <c r="E423" s="11" t="s">
        <v>1903</v>
      </c>
      <c r="F423" s="13" t="s">
        <v>1975</v>
      </c>
      <c r="G423" s="11"/>
      <c r="H423" s="10" t="s">
        <v>2522</v>
      </c>
    </row>
    <row r="424" ht="20.1" customHeight="1" spans="1:8">
      <c r="A424" s="10" t="s">
        <v>2552</v>
      </c>
      <c r="B424" s="11" t="s">
        <v>2553</v>
      </c>
      <c r="C424" s="12" t="s">
        <v>1998</v>
      </c>
      <c r="D424" s="11" t="s">
        <v>1906</v>
      </c>
      <c r="E424" s="11" t="s">
        <v>1904</v>
      </c>
      <c r="F424" s="13" t="s">
        <v>1974</v>
      </c>
      <c r="G424" s="11"/>
      <c r="H424" s="10" t="s">
        <v>2552</v>
      </c>
    </row>
    <row r="425" ht="20.1" customHeight="1" spans="1:8">
      <c r="A425" s="10" t="s">
        <v>2554</v>
      </c>
      <c r="B425" s="11" t="s">
        <v>1409</v>
      </c>
      <c r="C425" s="12" t="s">
        <v>2555</v>
      </c>
      <c r="D425" s="11" t="s">
        <v>1906</v>
      </c>
      <c r="E425" s="11" t="s">
        <v>1902</v>
      </c>
      <c r="F425" s="13" t="s">
        <v>1975</v>
      </c>
      <c r="G425" s="11"/>
      <c r="H425" s="10" t="s">
        <v>2554</v>
      </c>
    </row>
    <row r="426" ht="20.1" customHeight="1" spans="1:8">
      <c r="A426" s="10" t="s">
        <v>2556</v>
      </c>
      <c r="B426" s="11" t="s">
        <v>1479</v>
      </c>
      <c r="C426" s="12" t="s">
        <v>1998</v>
      </c>
      <c r="D426" s="11" t="s">
        <v>1909</v>
      </c>
      <c r="E426" s="11" t="s">
        <v>1903</v>
      </c>
      <c r="F426" s="13" t="s">
        <v>1984</v>
      </c>
      <c r="G426" s="11"/>
      <c r="H426" s="10" t="s">
        <v>2556</v>
      </c>
    </row>
    <row r="427" ht="20.1" customHeight="1" spans="1:8">
      <c r="A427" s="10" t="s">
        <v>2557</v>
      </c>
      <c r="B427" s="11" t="s">
        <v>1596</v>
      </c>
      <c r="C427" s="12" t="s">
        <v>1998</v>
      </c>
      <c r="D427" s="11" t="s">
        <v>1909</v>
      </c>
      <c r="E427" s="11" t="s">
        <v>1904</v>
      </c>
      <c r="F427" s="13" t="s">
        <v>1984</v>
      </c>
      <c r="G427" s="11"/>
      <c r="H427" s="10" t="s">
        <v>2557</v>
      </c>
    </row>
    <row r="428" ht="20.1" customHeight="1" spans="1:8">
      <c r="A428" s="10" t="s">
        <v>2558</v>
      </c>
      <c r="B428" s="11" t="s">
        <v>2559</v>
      </c>
      <c r="C428" s="12" t="s">
        <v>1998</v>
      </c>
      <c r="D428" s="11" t="s">
        <v>1909</v>
      </c>
      <c r="E428" s="11" t="s">
        <v>1902</v>
      </c>
      <c r="F428" s="13" t="s">
        <v>1983</v>
      </c>
      <c r="G428" s="11"/>
      <c r="H428" s="10" t="s">
        <v>2558</v>
      </c>
    </row>
    <row r="429" ht="20.1" customHeight="1" spans="1:8">
      <c r="A429" s="10" t="s">
        <v>2560</v>
      </c>
      <c r="B429" s="11" t="s">
        <v>1269</v>
      </c>
      <c r="C429" s="12" t="s">
        <v>1998</v>
      </c>
      <c r="D429" s="11" t="s">
        <v>1908</v>
      </c>
      <c r="E429" s="11" t="s">
        <v>1902</v>
      </c>
      <c r="F429" s="13" t="s">
        <v>1956</v>
      </c>
      <c r="G429" s="11"/>
      <c r="H429" s="10" t="s">
        <v>2560</v>
      </c>
    </row>
    <row r="430" ht="20.1" customHeight="1" spans="1:8">
      <c r="A430" s="10" t="s">
        <v>2561</v>
      </c>
      <c r="B430" s="11" t="s">
        <v>1255</v>
      </c>
      <c r="C430" s="12" t="s">
        <v>1998</v>
      </c>
      <c r="D430" s="11" t="s">
        <v>1537</v>
      </c>
      <c r="E430" s="11" t="s">
        <v>1902</v>
      </c>
      <c r="F430" s="13" t="s">
        <v>1959</v>
      </c>
      <c r="G430" s="11"/>
      <c r="H430" s="10" t="s">
        <v>2561</v>
      </c>
    </row>
    <row r="431" ht="20.1" customHeight="1" spans="1:8">
      <c r="A431" s="10" t="s">
        <v>2562</v>
      </c>
      <c r="B431" s="11" t="s">
        <v>1406</v>
      </c>
      <c r="C431" s="12" t="s">
        <v>1998</v>
      </c>
      <c r="D431" s="11" t="s">
        <v>1910</v>
      </c>
      <c r="E431" s="11" t="s">
        <v>1903</v>
      </c>
      <c r="F431" s="13" t="s">
        <v>1979</v>
      </c>
      <c r="G431" s="11"/>
      <c r="H431" s="10" t="s">
        <v>2562</v>
      </c>
    </row>
    <row r="432" ht="20.1" customHeight="1" spans="1:8">
      <c r="A432" s="10" t="s">
        <v>2563</v>
      </c>
      <c r="B432" s="11" t="s">
        <v>1333</v>
      </c>
      <c r="C432" s="12" t="s">
        <v>1998</v>
      </c>
      <c r="D432" s="11" t="s">
        <v>1910</v>
      </c>
      <c r="E432" s="11" t="s">
        <v>1903</v>
      </c>
      <c r="F432" s="13" t="s">
        <v>1979</v>
      </c>
      <c r="G432" s="11"/>
      <c r="H432" s="10" t="s">
        <v>2563</v>
      </c>
    </row>
    <row r="433" ht="20" customHeight="1" spans="1:8">
      <c r="A433" s="10" t="s">
        <v>2564</v>
      </c>
      <c r="B433" s="11" t="s">
        <v>1458</v>
      </c>
      <c r="C433" s="12" t="s">
        <v>1998</v>
      </c>
      <c r="D433" s="11" t="s">
        <v>1910</v>
      </c>
      <c r="E433" s="11" t="s">
        <v>1902</v>
      </c>
      <c r="F433" s="13" t="s">
        <v>1979</v>
      </c>
      <c r="G433" s="11"/>
      <c r="H433" s="10" t="s">
        <v>2564</v>
      </c>
    </row>
    <row r="434" ht="20" customHeight="1" spans="1:8">
      <c r="A434" s="10" t="s">
        <v>2565</v>
      </c>
      <c r="B434" s="14" t="s">
        <v>1565</v>
      </c>
      <c r="C434" s="12" t="s">
        <v>1998</v>
      </c>
      <c r="D434" s="11" t="s">
        <v>1909</v>
      </c>
      <c r="E434" s="11" t="s">
        <v>1903</v>
      </c>
      <c r="F434" s="13" t="s">
        <v>1982</v>
      </c>
      <c r="G434" s="11"/>
      <c r="H434" s="10" t="s">
        <v>2565</v>
      </c>
    </row>
    <row r="435" ht="20" customHeight="1" spans="1:8">
      <c r="A435" s="17">
        <v>2021101</v>
      </c>
      <c r="B435" s="18" t="s">
        <v>2566</v>
      </c>
      <c r="C435" s="19" t="s">
        <v>1998</v>
      </c>
      <c r="D435" s="20" t="s">
        <v>1909</v>
      </c>
      <c r="E435" s="20" t="s">
        <v>1904</v>
      </c>
      <c r="F435" s="21" t="s">
        <v>1984</v>
      </c>
      <c r="G435" s="20"/>
      <c r="H435" s="17">
        <v>2021101</v>
      </c>
    </row>
    <row r="436" ht="20" customHeight="1" spans="1:8">
      <c r="A436" s="10">
        <v>2020069</v>
      </c>
      <c r="B436" s="14" t="s">
        <v>1398</v>
      </c>
      <c r="C436" s="12" t="s">
        <v>1998</v>
      </c>
      <c r="D436" s="11" t="s">
        <v>1907</v>
      </c>
      <c r="E436" s="11" t="s">
        <v>1903</v>
      </c>
      <c r="F436" s="13" t="s">
        <v>1972</v>
      </c>
      <c r="G436" s="11"/>
      <c r="H436" s="10">
        <v>2020069</v>
      </c>
    </row>
    <row r="437" ht="20" customHeight="1" spans="1:8">
      <c r="A437" s="10">
        <v>2021011</v>
      </c>
      <c r="B437" s="14" t="s">
        <v>2567</v>
      </c>
      <c r="C437" s="12" t="s">
        <v>1998</v>
      </c>
      <c r="D437" s="11" t="s">
        <v>1906</v>
      </c>
      <c r="E437" s="11" t="s">
        <v>1903</v>
      </c>
      <c r="F437" s="13" t="s">
        <v>1975</v>
      </c>
      <c r="G437" s="11"/>
      <c r="H437" s="10">
        <v>2021011</v>
      </c>
    </row>
    <row r="438" ht="20" customHeight="1" spans="1:8">
      <c r="A438" s="10">
        <v>2021010</v>
      </c>
      <c r="B438" s="14" t="s">
        <v>1196</v>
      </c>
      <c r="C438" s="12" t="s">
        <v>1998</v>
      </c>
      <c r="D438" s="11" t="s">
        <v>1907</v>
      </c>
      <c r="E438" s="11" t="s">
        <v>1902</v>
      </c>
      <c r="F438" s="13" t="s">
        <v>1968</v>
      </c>
      <c r="G438" s="11"/>
      <c r="H438" s="10">
        <v>2021010</v>
      </c>
    </row>
    <row r="439" ht="20" customHeight="1" spans="1:8">
      <c r="A439" s="10">
        <v>2020058</v>
      </c>
      <c r="B439" s="14" t="s">
        <v>1664</v>
      </c>
      <c r="C439" s="12" t="s">
        <v>1998</v>
      </c>
      <c r="D439" s="11" t="s">
        <v>1907</v>
      </c>
      <c r="E439" s="11" t="s">
        <v>1904</v>
      </c>
      <c r="F439" s="13" t="s">
        <v>1971</v>
      </c>
      <c r="G439" s="11"/>
      <c r="H439" s="10">
        <v>2020058</v>
      </c>
    </row>
    <row r="440" ht="20" customHeight="1" spans="1:8">
      <c r="A440" s="10">
        <v>2017008</v>
      </c>
      <c r="B440" s="14" t="s">
        <v>2568</v>
      </c>
      <c r="C440" s="12" t="s">
        <v>1998</v>
      </c>
      <c r="D440" s="11" t="s">
        <v>1907</v>
      </c>
      <c r="E440" s="11" t="s">
        <v>1904</v>
      </c>
      <c r="F440" s="13" t="s">
        <v>1971</v>
      </c>
      <c r="G440" s="11"/>
      <c r="H440" s="10">
        <v>2017008</v>
      </c>
    </row>
    <row r="441" ht="20" customHeight="1" spans="1:8">
      <c r="A441" s="10">
        <v>2021017</v>
      </c>
      <c r="B441" s="14" t="s">
        <v>2569</v>
      </c>
      <c r="C441" s="12" t="s">
        <v>1998</v>
      </c>
      <c r="D441" s="11" t="s">
        <v>2570</v>
      </c>
      <c r="E441" s="11" t="s">
        <v>1903</v>
      </c>
      <c r="F441" s="13" t="s">
        <v>1971</v>
      </c>
      <c r="G441" s="11"/>
      <c r="H441" s="10">
        <v>2021017</v>
      </c>
    </row>
    <row r="442" ht="20" customHeight="1" spans="1:8">
      <c r="A442" s="10">
        <v>2021100</v>
      </c>
      <c r="B442" s="14" t="s">
        <v>1334</v>
      </c>
      <c r="C442" s="12" t="s">
        <v>1998</v>
      </c>
      <c r="D442" s="11" t="s">
        <v>1906</v>
      </c>
      <c r="E442" s="11" t="s">
        <v>1904</v>
      </c>
      <c r="F442" s="13" t="s">
        <v>1975</v>
      </c>
      <c r="G442" s="11"/>
      <c r="H442" s="10">
        <v>2021100</v>
      </c>
    </row>
    <row r="443" ht="20" customHeight="1" spans="1:8">
      <c r="A443" s="10">
        <v>2021015</v>
      </c>
      <c r="B443" s="14" t="s">
        <v>1577</v>
      </c>
      <c r="C443" s="12" t="s">
        <v>1998</v>
      </c>
      <c r="D443" s="11" t="s">
        <v>1906</v>
      </c>
      <c r="E443" s="11" t="s">
        <v>1902</v>
      </c>
      <c r="F443" s="13" t="s">
        <v>1974</v>
      </c>
      <c r="G443" s="11"/>
      <c r="H443" s="10">
        <v>2021015</v>
      </c>
    </row>
    <row r="444" ht="20" customHeight="1" spans="1:8">
      <c r="A444" s="10">
        <v>2021016</v>
      </c>
      <c r="B444" s="14" t="s">
        <v>1420</v>
      </c>
      <c r="C444" s="12" t="s">
        <v>1998</v>
      </c>
      <c r="D444" s="11" t="s">
        <v>1526</v>
      </c>
      <c r="E444" s="11" t="s">
        <v>1902</v>
      </c>
      <c r="F444" s="13" t="s">
        <v>1952</v>
      </c>
      <c r="G444" s="11"/>
      <c r="H444" s="10">
        <v>2021016</v>
      </c>
    </row>
    <row r="445" ht="20" customHeight="1" spans="1:8">
      <c r="A445" s="10" t="s">
        <v>2571</v>
      </c>
      <c r="B445" s="14" t="s">
        <v>1594</v>
      </c>
      <c r="C445" s="12" t="s">
        <v>1998</v>
      </c>
      <c r="D445" s="11" t="s">
        <v>1909</v>
      </c>
      <c r="E445" s="11" t="s">
        <v>1904</v>
      </c>
      <c r="F445" s="13" t="s">
        <v>1984</v>
      </c>
      <c r="G445" s="11"/>
      <c r="H445" s="10" t="s">
        <v>2571</v>
      </c>
    </row>
    <row r="446" ht="20" customHeight="1" spans="1:8">
      <c r="A446" s="10">
        <v>2020060</v>
      </c>
      <c r="B446" s="14" t="s">
        <v>1423</v>
      </c>
      <c r="C446" s="12" t="s">
        <v>1998</v>
      </c>
      <c r="D446" s="11" t="s">
        <v>1526</v>
      </c>
      <c r="E446" s="11" t="s">
        <v>1902</v>
      </c>
      <c r="F446" s="13" t="s">
        <v>1952</v>
      </c>
      <c r="G446" s="11"/>
      <c r="H446" s="10">
        <v>2020060</v>
      </c>
    </row>
    <row r="447" ht="20" customHeight="1" spans="1:8">
      <c r="A447" s="17">
        <v>2015016</v>
      </c>
      <c r="B447" s="18" t="s">
        <v>1378</v>
      </c>
      <c r="C447" s="19" t="s">
        <v>1998</v>
      </c>
      <c r="D447" s="20" t="s">
        <v>1908</v>
      </c>
      <c r="E447" s="20" t="s">
        <v>1904</v>
      </c>
      <c r="F447" s="21" t="s">
        <v>1956</v>
      </c>
      <c r="G447" s="20"/>
      <c r="H447" s="17">
        <v>2015016</v>
      </c>
    </row>
    <row r="448" ht="20" customHeight="1" spans="1:8">
      <c r="A448" s="10">
        <v>2021003</v>
      </c>
      <c r="B448" s="14" t="s">
        <v>2572</v>
      </c>
      <c r="C448" s="12" t="s">
        <v>1998</v>
      </c>
      <c r="D448" s="11" t="s">
        <v>1908</v>
      </c>
      <c r="E448" s="11" t="s">
        <v>1904</v>
      </c>
      <c r="F448" s="13" t="s">
        <v>1956</v>
      </c>
      <c r="G448" s="11"/>
      <c r="H448" s="10">
        <v>2021003</v>
      </c>
    </row>
    <row r="449" ht="20" customHeight="1" spans="1:8">
      <c r="A449" s="10">
        <v>2021004</v>
      </c>
      <c r="B449" s="14" t="s">
        <v>1212</v>
      </c>
      <c r="C449" s="12" t="s">
        <v>1998</v>
      </c>
      <c r="D449" s="11" t="s">
        <v>1908</v>
      </c>
      <c r="E449" s="11" t="s">
        <v>1904</v>
      </c>
      <c r="F449" s="13" t="s">
        <v>1956</v>
      </c>
      <c r="G449" s="11"/>
      <c r="H449" s="10">
        <v>2021004</v>
      </c>
    </row>
    <row r="450" ht="20" customHeight="1" spans="1:8">
      <c r="A450" s="10" t="s">
        <v>2573</v>
      </c>
      <c r="B450" s="14" t="s">
        <v>1592</v>
      </c>
      <c r="C450" s="12" t="s">
        <v>1998</v>
      </c>
      <c r="D450" s="11" t="s">
        <v>1909</v>
      </c>
      <c r="E450" s="11" t="s">
        <v>1903</v>
      </c>
      <c r="F450" s="13" t="s">
        <v>1982</v>
      </c>
      <c r="G450" s="11"/>
      <c r="H450" s="10" t="s">
        <v>2573</v>
      </c>
    </row>
    <row r="451" ht="20" customHeight="1" spans="1:8">
      <c r="A451" s="10" t="s">
        <v>2574</v>
      </c>
      <c r="B451" s="14" t="s">
        <v>1581</v>
      </c>
      <c r="C451" s="12" t="s">
        <v>1998</v>
      </c>
      <c r="D451" s="11" t="s">
        <v>1906</v>
      </c>
      <c r="E451" s="11" t="s">
        <v>1902</v>
      </c>
      <c r="F451" s="13" t="s">
        <v>1975</v>
      </c>
      <c r="G451" s="11"/>
      <c r="H451" s="10" t="s">
        <v>2574</v>
      </c>
    </row>
    <row r="452" ht="20" customHeight="1" spans="1:8">
      <c r="A452" s="10" t="s">
        <v>2575</v>
      </c>
      <c r="B452" s="14" t="s">
        <v>1302</v>
      </c>
      <c r="C452" s="12" t="s">
        <v>1998</v>
      </c>
      <c r="D452" s="11" t="s">
        <v>1487</v>
      </c>
      <c r="E452" s="11" t="s">
        <v>1902</v>
      </c>
      <c r="F452" s="13" t="s">
        <v>1966</v>
      </c>
      <c r="G452" s="15"/>
      <c r="H452" s="10" t="s">
        <v>2575</v>
      </c>
    </row>
    <row r="453" customFormat="1" ht="20" customHeight="1" spans="1:8">
      <c r="A453" s="10" t="s">
        <v>2576</v>
      </c>
      <c r="B453" s="14" t="s">
        <v>1506</v>
      </c>
      <c r="C453" s="12" t="s">
        <v>1998</v>
      </c>
      <c r="D453" s="11" t="s">
        <v>1908</v>
      </c>
      <c r="E453" s="11" t="s">
        <v>1904</v>
      </c>
      <c r="F453" s="13" t="s">
        <v>1956</v>
      </c>
      <c r="G453" s="15"/>
      <c r="H453" s="10" t="s">
        <v>2576</v>
      </c>
    </row>
    <row r="454" ht="20" customHeight="1" spans="1:8">
      <c r="A454" s="10" t="s">
        <v>2577</v>
      </c>
      <c r="B454" s="14" t="s">
        <v>1573</v>
      </c>
      <c r="C454" s="12" t="s">
        <v>1998</v>
      </c>
      <c r="D454" s="11" t="s">
        <v>1906</v>
      </c>
      <c r="E454" s="11" t="s">
        <v>1902</v>
      </c>
      <c r="F454" s="13" t="s">
        <v>1976</v>
      </c>
      <c r="G454" s="15"/>
      <c r="H454" s="10" t="s">
        <v>2577</v>
      </c>
    </row>
    <row r="455" ht="20" customHeight="1" spans="1:8">
      <c r="A455" s="10" t="s">
        <v>2578</v>
      </c>
      <c r="B455" s="14" t="s">
        <v>1226</v>
      </c>
      <c r="C455" s="12" t="s">
        <v>1998</v>
      </c>
      <c r="D455" s="11" t="s">
        <v>1908</v>
      </c>
      <c r="E455" s="11" t="s">
        <v>1902</v>
      </c>
      <c r="F455" s="13" t="s">
        <v>1956</v>
      </c>
      <c r="G455" s="15"/>
      <c r="H455" s="10" t="s">
        <v>2578</v>
      </c>
    </row>
    <row r="456" ht="20" customHeight="1" spans="1:8">
      <c r="A456" s="10" t="s">
        <v>2579</v>
      </c>
      <c r="B456" s="14" t="s">
        <v>1994</v>
      </c>
      <c r="C456" s="12" t="s">
        <v>1998</v>
      </c>
      <c r="D456" s="11" t="s">
        <v>1909</v>
      </c>
      <c r="E456" s="11" t="s">
        <v>1904</v>
      </c>
      <c r="F456" s="13" t="s">
        <v>1983</v>
      </c>
      <c r="G456" s="15"/>
      <c r="H456" s="10" t="s">
        <v>2579</v>
      </c>
    </row>
    <row r="457" ht="20" customHeight="1" spans="1:8">
      <c r="A457" s="10" t="s">
        <v>2580</v>
      </c>
      <c r="B457" s="14" t="s">
        <v>1198</v>
      </c>
      <c r="C457" s="12" t="s">
        <v>1998</v>
      </c>
      <c r="D457" s="11" t="s">
        <v>1910</v>
      </c>
      <c r="E457" s="11" t="s">
        <v>1903</v>
      </c>
      <c r="F457" s="13" t="s">
        <v>1980</v>
      </c>
      <c r="G457" s="15"/>
      <c r="H457" s="10" t="s">
        <v>2580</v>
      </c>
    </row>
    <row r="458" ht="20" customHeight="1" spans="1:8">
      <c r="A458" s="10" t="s">
        <v>2581</v>
      </c>
      <c r="B458" s="14" t="s">
        <v>1607</v>
      </c>
      <c r="C458" s="12" t="s">
        <v>1998</v>
      </c>
      <c r="D458" s="11" t="s">
        <v>1909</v>
      </c>
      <c r="E458" s="11" t="s">
        <v>1904</v>
      </c>
      <c r="F458" s="13" t="s">
        <v>1982</v>
      </c>
      <c r="G458" s="15"/>
      <c r="H458" s="10" t="s">
        <v>2581</v>
      </c>
    </row>
    <row r="459" ht="20" customHeight="1" spans="1:8">
      <c r="A459" s="10" t="s">
        <v>2582</v>
      </c>
      <c r="B459" s="14" t="s">
        <v>1656</v>
      </c>
      <c r="C459" s="12" t="s">
        <v>1998</v>
      </c>
      <c r="D459" s="11" t="s">
        <v>1907</v>
      </c>
      <c r="E459" s="11" t="s">
        <v>1903</v>
      </c>
      <c r="F459" s="13" t="s">
        <v>1971</v>
      </c>
      <c r="G459" s="15"/>
      <c r="H459" s="10" t="s">
        <v>2582</v>
      </c>
    </row>
    <row r="460" ht="20" customHeight="1" spans="1:8">
      <c r="A460" s="10" t="s">
        <v>2583</v>
      </c>
      <c r="B460" s="14" t="s">
        <v>1193</v>
      </c>
      <c r="C460" s="12" t="s">
        <v>1998</v>
      </c>
      <c r="D460" s="11" t="s">
        <v>1537</v>
      </c>
      <c r="E460" s="11" t="s">
        <v>1903</v>
      </c>
      <c r="F460" s="13" t="s">
        <v>1959</v>
      </c>
      <c r="G460" s="15"/>
      <c r="H460" s="10" t="s">
        <v>2583</v>
      </c>
    </row>
    <row r="461" ht="20" customHeight="1" spans="1:8">
      <c r="A461" s="10" t="s">
        <v>2584</v>
      </c>
      <c r="B461" s="14" t="s">
        <v>1341</v>
      </c>
      <c r="C461" s="12" t="s">
        <v>1998</v>
      </c>
      <c r="D461" s="11" t="s">
        <v>1906</v>
      </c>
      <c r="E461" s="11" t="s">
        <v>1903</v>
      </c>
      <c r="F461" s="13" t="s">
        <v>1976</v>
      </c>
      <c r="G461" s="15"/>
      <c r="H461" s="10" t="s">
        <v>2584</v>
      </c>
    </row>
    <row r="462" ht="20" customHeight="1" spans="1:8">
      <c r="A462" s="10" t="s">
        <v>2585</v>
      </c>
      <c r="B462" s="14" t="s">
        <v>1367</v>
      </c>
      <c r="C462" s="12" t="s">
        <v>1998</v>
      </c>
      <c r="D462" s="11" t="s">
        <v>1537</v>
      </c>
      <c r="E462" s="11" t="s">
        <v>1903</v>
      </c>
      <c r="F462" s="13" t="s">
        <v>1959</v>
      </c>
      <c r="G462" s="15"/>
      <c r="H462" s="10" t="s">
        <v>2585</v>
      </c>
    </row>
    <row r="463" ht="20" customHeight="1" spans="1:8">
      <c r="A463" s="10" t="s">
        <v>2586</v>
      </c>
      <c r="B463" s="14" t="s">
        <v>1200</v>
      </c>
      <c r="C463" s="12" t="s">
        <v>1998</v>
      </c>
      <c r="D463" s="11" t="s">
        <v>1907</v>
      </c>
      <c r="E463" s="11" t="s">
        <v>1902</v>
      </c>
      <c r="F463" s="13" t="s">
        <v>1968</v>
      </c>
      <c r="G463" s="15"/>
      <c r="H463" s="10" t="s">
        <v>2586</v>
      </c>
    </row>
    <row r="464" ht="20" customHeight="1" spans="1:8">
      <c r="A464" s="10" t="s">
        <v>2587</v>
      </c>
      <c r="B464" s="14" t="s">
        <v>1258</v>
      </c>
      <c r="C464" s="12" t="s">
        <v>1998</v>
      </c>
      <c r="D464" s="11" t="s">
        <v>1908</v>
      </c>
      <c r="E464" s="11" t="s">
        <v>1904</v>
      </c>
      <c r="F464" s="13" t="s">
        <v>1955</v>
      </c>
      <c r="G464" s="15"/>
      <c r="H464" s="10" t="s">
        <v>2587</v>
      </c>
    </row>
    <row r="465" ht="20" customHeight="1" spans="1:8">
      <c r="A465" s="10" t="s">
        <v>2588</v>
      </c>
      <c r="B465" s="14" t="s">
        <v>1229</v>
      </c>
      <c r="C465" s="12" t="s">
        <v>1998</v>
      </c>
      <c r="D465" s="11" t="s">
        <v>1908</v>
      </c>
      <c r="E465" s="11" t="s">
        <v>1904</v>
      </c>
      <c r="F465" s="13" t="s">
        <v>1955</v>
      </c>
      <c r="G465" s="15"/>
      <c r="H465" s="10" t="s">
        <v>2588</v>
      </c>
    </row>
    <row r="466" ht="20" customHeight="1" spans="1:8">
      <c r="A466" s="10" t="s">
        <v>2589</v>
      </c>
      <c r="B466" s="14" t="s">
        <v>1338</v>
      </c>
      <c r="C466" s="12" t="s">
        <v>1998</v>
      </c>
      <c r="D466" s="11" t="s">
        <v>1906</v>
      </c>
      <c r="E466" s="11" t="s">
        <v>1902</v>
      </c>
      <c r="F466" s="13" t="s">
        <v>1975</v>
      </c>
      <c r="G466" s="15"/>
      <c r="H466" s="10" t="s">
        <v>2589</v>
      </c>
    </row>
    <row r="467" ht="20" customHeight="1" spans="1:8">
      <c r="A467" s="10" t="s">
        <v>2590</v>
      </c>
      <c r="B467" s="14" t="s">
        <v>1219</v>
      </c>
      <c r="C467" s="12" t="s">
        <v>1998</v>
      </c>
      <c r="D467" s="11" t="s">
        <v>1537</v>
      </c>
      <c r="E467" s="11" t="s">
        <v>1902</v>
      </c>
      <c r="F467" s="13" t="s">
        <v>1958</v>
      </c>
      <c r="G467" s="15"/>
      <c r="H467" s="10" t="s">
        <v>2590</v>
      </c>
    </row>
    <row r="468" ht="20" customHeight="1" spans="1:8">
      <c r="A468" s="10" t="s">
        <v>2454</v>
      </c>
      <c r="B468" s="14" t="s">
        <v>2455</v>
      </c>
      <c r="C468" s="12" t="s">
        <v>1998</v>
      </c>
      <c r="D468" s="11" t="s">
        <v>1909</v>
      </c>
      <c r="E468" s="11" t="s">
        <v>1903</v>
      </c>
      <c r="F468" s="13" t="s">
        <v>1982</v>
      </c>
      <c r="G468" s="15"/>
      <c r="H468" s="10" t="s">
        <v>2454</v>
      </c>
    </row>
    <row r="469" ht="20" customHeight="1" spans="1:8">
      <c r="A469" s="10" t="s">
        <v>2591</v>
      </c>
      <c r="B469" s="14" t="s">
        <v>1248</v>
      </c>
      <c r="C469" s="12" t="s">
        <v>1998</v>
      </c>
      <c r="D469" s="11" t="s">
        <v>1537</v>
      </c>
      <c r="E469" s="11" t="s">
        <v>1902</v>
      </c>
      <c r="F469" s="13" t="s">
        <v>1958</v>
      </c>
      <c r="G469" s="15"/>
      <c r="H469" s="10" t="s">
        <v>2591</v>
      </c>
    </row>
    <row r="470" ht="20" customHeight="1" spans="1:8">
      <c r="A470" s="10" t="s">
        <v>2592</v>
      </c>
      <c r="B470" s="14" t="s">
        <v>1599</v>
      </c>
      <c r="C470" s="12" t="s">
        <v>1998</v>
      </c>
      <c r="D470" s="11" t="s">
        <v>1909</v>
      </c>
      <c r="E470" s="11" t="s">
        <v>1904</v>
      </c>
      <c r="F470" s="13" t="s">
        <v>1982</v>
      </c>
      <c r="G470" s="15"/>
      <c r="H470" s="10" t="s">
        <v>2592</v>
      </c>
    </row>
    <row r="471" ht="20" customHeight="1" spans="1:8">
      <c r="A471" s="10" t="s">
        <v>2593</v>
      </c>
      <c r="B471" s="14" t="s">
        <v>1408</v>
      </c>
      <c r="C471" s="12" t="s">
        <v>1998</v>
      </c>
      <c r="D471" s="11" t="s">
        <v>1537</v>
      </c>
      <c r="E471" s="11" t="s">
        <v>1902</v>
      </c>
      <c r="F471" s="13" t="s">
        <v>1958</v>
      </c>
      <c r="G471" s="15"/>
      <c r="H471" s="10" t="s">
        <v>2593</v>
      </c>
    </row>
    <row r="472" ht="20" customHeight="1" spans="1:8">
      <c r="A472" s="10" t="s">
        <v>2154</v>
      </c>
      <c r="B472" s="22" t="s">
        <v>1322</v>
      </c>
      <c r="C472" s="12" t="s">
        <v>1998</v>
      </c>
      <c r="D472" s="7" t="s">
        <v>1911</v>
      </c>
      <c r="E472" s="7" t="s">
        <v>1902</v>
      </c>
      <c r="F472" s="7" t="s">
        <v>1961</v>
      </c>
      <c r="G472" s="15"/>
      <c r="H472" s="10" t="s">
        <v>2154</v>
      </c>
    </row>
    <row r="473" ht="20" customHeight="1" spans="1:8">
      <c r="A473" s="10" t="s">
        <v>2594</v>
      </c>
      <c r="B473" s="14" t="s">
        <v>1434</v>
      </c>
      <c r="C473" s="12" t="s">
        <v>1998</v>
      </c>
      <c r="D473" s="7" t="s">
        <v>1906</v>
      </c>
      <c r="E473" s="23" t="s">
        <v>1903</v>
      </c>
      <c r="F473" s="7" t="s">
        <v>1974</v>
      </c>
      <c r="G473" s="15"/>
      <c r="H473" s="10" t="s">
        <v>2594</v>
      </c>
    </row>
    <row r="474" ht="20" customHeight="1" spans="1:8">
      <c r="A474" s="10" t="s">
        <v>2595</v>
      </c>
      <c r="B474" s="14" t="s">
        <v>1310</v>
      </c>
      <c r="C474" s="12" t="s">
        <v>1998</v>
      </c>
      <c r="D474" s="7" t="s">
        <v>1910</v>
      </c>
      <c r="E474" s="23" t="s">
        <v>1903</v>
      </c>
      <c r="F474" s="7" t="s">
        <v>1979</v>
      </c>
      <c r="G474" s="15"/>
      <c r="H474" s="10" t="s">
        <v>2595</v>
      </c>
    </row>
    <row r="475" s="6" customFormat="1" ht="20" customHeight="1" spans="1:8">
      <c r="A475" s="17" t="s">
        <v>2596</v>
      </c>
      <c r="B475" s="18" t="s">
        <v>1605</v>
      </c>
      <c r="C475" s="12" t="s">
        <v>1998</v>
      </c>
      <c r="D475" s="20" t="s">
        <v>1909</v>
      </c>
      <c r="E475" s="20" t="s">
        <v>1904</v>
      </c>
      <c r="F475" s="21" t="s">
        <v>1982</v>
      </c>
      <c r="G475" s="24"/>
      <c r="H475" s="17" t="s">
        <v>2596</v>
      </c>
    </row>
    <row r="476" ht="20" customHeight="1" spans="1:8">
      <c r="A476" s="10" t="s">
        <v>2548</v>
      </c>
      <c r="B476" s="14" t="s">
        <v>1401</v>
      </c>
      <c r="C476" s="12" t="s">
        <v>1998</v>
      </c>
      <c r="D476" s="20" t="s">
        <v>1909</v>
      </c>
      <c r="E476" s="20" t="s">
        <v>1904</v>
      </c>
      <c r="F476" s="21" t="s">
        <v>1983</v>
      </c>
      <c r="G476" s="15"/>
      <c r="H476" s="10" t="s">
        <v>2548</v>
      </c>
    </row>
    <row r="477" ht="20" customHeight="1" spans="1:8">
      <c r="A477" s="10" t="s">
        <v>2597</v>
      </c>
      <c r="B477" s="14" t="s">
        <v>1280</v>
      </c>
      <c r="C477" s="12" t="s">
        <v>1998</v>
      </c>
      <c r="D477" s="7" t="s">
        <v>1908</v>
      </c>
      <c r="E477" s="7" t="s">
        <v>1904</v>
      </c>
      <c r="F477" s="13" t="s">
        <v>1956</v>
      </c>
      <c r="G477" s="15"/>
      <c r="H477" s="10" t="s">
        <v>2597</v>
      </c>
    </row>
    <row r="478" ht="20" customHeight="1" spans="1:8">
      <c r="A478" s="10" t="s">
        <v>2598</v>
      </c>
      <c r="B478" s="14" t="s">
        <v>1614</v>
      </c>
      <c r="C478" s="12" t="s">
        <v>1998</v>
      </c>
      <c r="D478" s="11" t="s">
        <v>1909</v>
      </c>
      <c r="E478" s="11" t="s">
        <v>1904</v>
      </c>
      <c r="F478" s="13" t="s">
        <v>1982</v>
      </c>
      <c r="G478" s="15"/>
      <c r="H478" s="10" t="s">
        <v>2598</v>
      </c>
    </row>
    <row r="479" ht="20" customHeight="1" spans="1:8">
      <c r="A479" s="10" t="s">
        <v>2000</v>
      </c>
      <c r="B479" s="14" t="s">
        <v>1241</v>
      </c>
      <c r="C479" s="12" t="s">
        <v>1998</v>
      </c>
      <c r="D479" s="11" t="s">
        <v>1526</v>
      </c>
      <c r="E479" s="11" t="s">
        <v>1903</v>
      </c>
      <c r="F479" s="13" t="s">
        <v>1952</v>
      </c>
      <c r="G479" s="15"/>
      <c r="H479" s="10" t="s">
        <v>2000</v>
      </c>
    </row>
    <row r="480" ht="20" customHeight="1" spans="1:8">
      <c r="A480" s="10" t="s">
        <v>2213</v>
      </c>
      <c r="B480" s="14" t="s">
        <v>1299</v>
      </c>
      <c r="C480" s="12" t="s">
        <v>1998</v>
      </c>
      <c r="D480" s="11" t="s">
        <v>1487</v>
      </c>
      <c r="E480" s="11" t="s">
        <v>1904</v>
      </c>
      <c r="F480" s="13" t="s">
        <v>1966</v>
      </c>
      <c r="G480" s="15"/>
      <c r="H480" s="10" t="s">
        <v>2213</v>
      </c>
    </row>
    <row r="481" ht="20" customHeight="1" spans="1:8">
      <c r="A481" s="17" t="s">
        <v>2599</v>
      </c>
      <c r="B481" s="18" t="s">
        <v>2600</v>
      </c>
      <c r="C481" s="12" t="s">
        <v>1998</v>
      </c>
      <c r="D481" s="20"/>
      <c r="E481" s="20"/>
      <c r="F481" s="21"/>
      <c r="G481" s="24"/>
      <c r="H481" s="17" t="s">
        <v>2599</v>
      </c>
    </row>
    <row r="482" ht="20" customHeight="1" spans="1:8">
      <c r="A482" s="10" t="s">
        <v>2601</v>
      </c>
      <c r="B482" s="14" t="s">
        <v>1189</v>
      </c>
      <c r="C482" s="12" t="s">
        <v>1998</v>
      </c>
      <c r="D482" s="11" t="s">
        <v>1907</v>
      </c>
      <c r="E482" s="11" t="s">
        <v>1904</v>
      </c>
      <c r="F482" s="13" t="s">
        <v>1972</v>
      </c>
      <c r="G482" s="15"/>
      <c r="H482" s="10" t="s">
        <v>2601</v>
      </c>
    </row>
    <row r="483" ht="20" customHeight="1" spans="1:8">
      <c r="A483" s="10" t="s">
        <v>2602</v>
      </c>
      <c r="B483" s="14" t="s">
        <v>1453</v>
      </c>
      <c r="C483" s="12" t="s">
        <v>1998</v>
      </c>
      <c r="D483" s="11" t="s">
        <v>1910</v>
      </c>
      <c r="E483" s="11" t="s">
        <v>1902</v>
      </c>
      <c r="F483" s="13" t="s">
        <v>1979</v>
      </c>
      <c r="G483" s="15"/>
      <c r="H483" s="10" t="s">
        <v>2602</v>
      </c>
    </row>
    <row r="484" ht="20" customHeight="1" spans="1:8">
      <c r="A484" s="10" t="s">
        <v>2603</v>
      </c>
      <c r="B484" s="14" t="s">
        <v>1662</v>
      </c>
      <c r="C484" s="12" t="s">
        <v>1998</v>
      </c>
      <c r="D484" s="11" t="s">
        <v>1907</v>
      </c>
      <c r="E484" s="11" t="s">
        <v>1904</v>
      </c>
      <c r="F484" s="13" t="s">
        <v>1971</v>
      </c>
      <c r="G484" s="15"/>
      <c r="H484" s="10" t="s">
        <v>2603</v>
      </c>
    </row>
    <row r="485" ht="20" customHeight="1" spans="1:8">
      <c r="A485" s="10" t="s">
        <v>2272</v>
      </c>
      <c r="B485" s="14" t="s">
        <v>1257</v>
      </c>
      <c r="C485" s="12" t="s">
        <v>1998</v>
      </c>
      <c r="D485" s="11" t="s">
        <v>1907</v>
      </c>
      <c r="E485" s="11" t="s">
        <v>1903</v>
      </c>
      <c r="F485" s="13" t="s">
        <v>1969</v>
      </c>
      <c r="G485" s="15"/>
      <c r="H485" s="10" t="s">
        <v>2272</v>
      </c>
    </row>
    <row r="486" ht="20" customHeight="1" spans="1:8">
      <c r="A486" s="10" t="s">
        <v>2604</v>
      </c>
      <c r="B486" s="14" t="s">
        <v>1316</v>
      </c>
      <c r="C486" s="12" t="s">
        <v>1998</v>
      </c>
      <c r="D486" s="11" t="s">
        <v>1907</v>
      </c>
      <c r="E486" s="11" t="s">
        <v>1904</v>
      </c>
      <c r="F486" s="13" t="s">
        <v>1972</v>
      </c>
      <c r="G486" s="15"/>
      <c r="H486" s="10" t="s">
        <v>2604</v>
      </c>
    </row>
    <row r="487" ht="20" customHeight="1" spans="1:8">
      <c r="A487" s="10" t="s">
        <v>2605</v>
      </c>
      <c r="B487" s="14" t="s">
        <v>1347</v>
      </c>
      <c r="C487" s="12" t="s">
        <v>1998</v>
      </c>
      <c r="D487" s="11" t="s">
        <v>1908</v>
      </c>
      <c r="E487" s="11" t="s">
        <v>1902</v>
      </c>
      <c r="F487" s="13" t="s">
        <v>1956</v>
      </c>
      <c r="G487" s="15"/>
      <c r="H487" s="10" t="s">
        <v>2605</v>
      </c>
    </row>
    <row r="488" ht="20" customHeight="1" spans="1:8">
      <c r="A488" s="10" t="s">
        <v>2606</v>
      </c>
      <c r="B488" s="14" t="s">
        <v>1368</v>
      </c>
      <c r="C488" s="12" t="s">
        <v>1998</v>
      </c>
      <c r="D488" s="11" t="s">
        <v>1908</v>
      </c>
      <c r="E488" s="11" t="s">
        <v>1904</v>
      </c>
      <c r="F488" s="13" t="s">
        <v>1956</v>
      </c>
      <c r="G488" s="15"/>
      <c r="H488" s="10" t="s">
        <v>2606</v>
      </c>
    </row>
    <row r="489" ht="20" customHeight="1" spans="1:8">
      <c r="A489" s="10" t="s">
        <v>2588</v>
      </c>
      <c r="B489" s="14" t="s">
        <v>1229</v>
      </c>
      <c r="C489" s="12" t="s">
        <v>1998</v>
      </c>
      <c r="D489" s="11" t="s">
        <v>1908</v>
      </c>
      <c r="E489" s="11" t="s">
        <v>1904</v>
      </c>
      <c r="F489" s="13" t="s">
        <v>1955</v>
      </c>
      <c r="G489" s="15"/>
      <c r="H489" s="10" t="s">
        <v>2588</v>
      </c>
    </row>
    <row r="490" ht="20" customHeight="1" spans="1:8">
      <c r="A490" s="10">
        <v>20030</v>
      </c>
      <c r="B490" s="14" t="s">
        <v>1304</v>
      </c>
      <c r="C490" s="12" t="s">
        <v>1998</v>
      </c>
      <c r="D490" s="11" t="s">
        <v>1908</v>
      </c>
      <c r="E490" s="11" t="s">
        <v>1904</v>
      </c>
      <c r="F490" s="13" t="s">
        <v>1956</v>
      </c>
      <c r="G490" s="11"/>
      <c r="H490" s="10">
        <v>20030</v>
      </c>
    </row>
    <row r="491" ht="20" customHeight="1" spans="1:8">
      <c r="A491" s="10" t="s">
        <v>2607</v>
      </c>
      <c r="B491" s="14" t="s">
        <v>1283</v>
      </c>
      <c r="C491" s="12" t="s">
        <v>1998</v>
      </c>
      <c r="D491" s="11" t="s">
        <v>1906</v>
      </c>
      <c r="E491" s="11" t="s">
        <v>1904</v>
      </c>
      <c r="F491" s="13" t="s">
        <v>1974</v>
      </c>
      <c r="G491" s="15"/>
      <c r="H491" s="10" t="s">
        <v>2607</v>
      </c>
    </row>
    <row r="492" ht="20" customHeight="1" spans="1:8">
      <c r="A492" s="10" t="s">
        <v>2608</v>
      </c>
      <c r="B492" s="14" t="s">
        <v>1251</v>
      </c>
      <c r="C492" s="12" t="s">
        <v>1998</v>
      </c>
      <c r="D492" s="11" t="s">
        <v>1537</v>
      </c>
      <c r="E492" s="11" t="s">
        <v>1902</v>
      </c>
      <c r="F492" s="13" t="s">
        <v>1958</v>
      </c>
      <c r="G492" s="15"/>
      <c r="H492" s="10" t="s">
        <v>2608</v>
      </c>
    </row>
    <row r="493" ht="20" customHeight="1" spans="1:8">
      <c r="A493" s="10" t="s">
        <v>2581</v>
      </c>
      <c r="B493" s="14" t="s">
        <v>1602</v>
      </c>
      <c r="C493" s="12" t="s">
        <v>1998</v>
      </c>
      <c r="D493" s="11" t="s">
        <v>1909</v>
      </c>
      <c r="E493" s="11" t="s">
        <v>1903</v>
      </c>
      <c r="F493" s="13" t="s">
        <v>1982</v>
      </c>
      <c r="G493" s="15"/>
      <c r="H493" s="10" t="s">
        <v>2581</v>
      </c>
    </row>
    <row r="494" ht="20" customHeight="1" spans="1:8">
      <c r="A494" s="10" t="s">
        <v>2021</v>
      </c>
      <c r="B494" s="14" t="s">
        <v>1374</v>
      </c>
      <c r="C494" s="12" t="s">
        <v>1998</v>
      </c>
      <c r="D494" s="11" t="s">
        <v>1526</v>
      </c>
      <c r="E494" s="11" t="s">
        <v>1902</v>
      </c>
      <c r="F494" s="13" t="s">
        <v>1952</v>
      </c>
      <c r="G494" s="15"/>
      <c r="H494" s="10" t="s">
        <v>2021</v>
      </c>
    </row>
    <row r="495" ht="20" customHeight="1" spans="1:8">
      <c r="A495" s="10" t="s">
        <v>2609</v>
      </c>
      <c r="B495" s="14" t="s">
        <v>1394</v>
      </c>
      <c r="C495" s="12" t="s">
        <v>1998</v>
      </c>
      <c r="D495" s="11" t="s">
        <v>1526</v>
      </c>
      <c r="E495" s="11" t="s">
        <v>1902</v>
      </c>
      <c r="F495" s="13" t="s">
        <v>1953</v>
      </c>
      <c r="G495" s="15"/>
      <c r="H495" s="10" t="s">
        <v>2609</v>
      </c>
    </row>
    <row r="496" ht="20" customHeight="1" spans="1:8">
      <c r="A496" s="10" t="s">
        <v>2610</v>
      </c>
      <c r="B496" s="14" t="s">
        <v>1412</v>
      </c>
      <c r="C496" s="12" t="s">
        <v>1998</v>
      </c>
      <c r="D496" s="11" t="s">
        <v>1908</v>
      </c>
      <c r="E496" s="11" t="s">
        <v>1903</v>
      </c>
      <c r="F496" s="13" t="s">
        <v>1956</v>
      </c>
      <c r="G496" s="15"/>
      <c r="H496" s="10" t="s">
        <v>2610</v>
      </c>
    </row>
    <row r="497" ht="20" customHeight="1" spans="1:8">
      <c r="A497" s="10" t="s">
        <v>2611</v>
      </c>
      <c r="B497" s="14" t="s">
        <v>1217</v>
      </c>
      <c r="C497" s="12" t="s">
        <v>1998</v>
      </c>
      <c r="D497" s="11" t="s">
        <v>1907</v>
      </c>
      <c r="E497" s="11" t="s">
        <v>1903</v>
      </c>
      <c r="F497" s="13" t="s">
        <v>1970</v>
      </c>
      <c r="G497" s="15"/>
      <c r="H497" s="10" t="s">
        <v>2611</v>
      </c>
    </row>
    <row r="498" ht="20" customHeight="1" spans="1:8">
      <c r="A498" s="10" t="s">
        <v>2612</v>
      </c>
      <c r="B498" s="14" t="s">
        <v>1323</v>
      </c>
      <c r="C498" s="12" t="s">
        <v>1998</v>
      </c>
      <c r="D498" s="11" t="s">
        <v>1907</v>
      </c>
      <c r="E498" s="11" t="s">
        <v>1904</v>
      </c>
      <c r="F498" s="13" t="s">
        <v>1969</v>
      </c>
      <c r="G498" s="15"/>
      <c r="H498" s="10" t="s">
        <v>2612</v>
      </c>
    </row>
    <row r="499" ht="20" customHeight="1" spans="1:8">
      <c r="A499" s="10" t="s">
        <v>2613</v>
      </c>
      <c r="B499" s="14" t="s">
        <v>1472</v>
      </c>
      <c r="C499" s="12" t="s">
        <v>1998</v>
      </c>
      <c r="D499" s="11" t="s">
        <v>1909</v>
      </c>
      <c r="E499" s="11" t="s">
        <v>1904</v>
      </c>
      <c r="F499" s="13" t="s">
        <v>1984</v>
      </c>
      <c r="G499" s="15"/>
      <c r="H499" s="10" t="s">
        <v>2613</v>
      </c>
    </row>
    <row r="500" ht="20" customHeight="1" spans="1:8">
      <c r="A500" s="10" t="s">
        <v>2614</v>
      </c>
      <c r="B500" s="14" t="s">
        <v>1439</v>
      </c>
      <c r="C500" s="12" t="s">
        <v>1998</v>
      </c>
      <c r="D500" s="11" t="s">
        <v>1910</v>
      </c>
      <c r="E500" s="11" t="s">
        <v>1903</v>
      </c>
      <c r="F500" s="13" t="s">
        <v>1980</v>
      </c>
      <c r="G500" s="15"/>
      <c r="H500" s="10" t="s">
        <v>2614</v>
      </c>
    </row>
    <row r="501" ht="20" customHeight="1" spans="1:8">
      <c r="A501" s="10" t="s">
        <v>2615</v>
      </c>
      <c r="B501" s="14" t="s">
        <v>1391</v>
      </c>
      <c r="C501" s="12" t="s">
        <v>1998</v>
      </c>
      <c r="D501" s="11" t="s">
        <v>1909</v>
      </c>
      <c r="E501" s="11" t="s">
        <v>1903</v>
      </c>
      <c r="F501" s="13" t="s">
        <v>1983</v>
      </c>
      <c r="G501" s="15"/>
      <c r="H501" s="10" t="s">
        <v>2615</v>
      </c>
    </row>
    <row r="502" ht="20" customHeight="1" spans="1:8">
      <c r="A502" s="10" t="s">
        <v>2616</v>
      </c>
      <c r="B502" s="14" t="s">
        <v>1174</v>
      </c>
      <c r="C502" s="12" t="s">
        <v>1998</v>
      </c>
      <c r="D502" s="11" t="s">
        <v>1526</v>
      </c>
      <c r="E502" s="11" t="s">
        <v>1902</v>
      </c>
      <c r="F502" s="13" t="s">
        <v>1952</v>
      </c>
      <c r="G502" s="15"/>
      <c r="H502" s="10" t="s">
        <v>2616</v>
      </c>
    </row>
  </sheetData>
  <autoFilter ref="A1:G502">
    <extLst/>
  </autoFilter>
  <conditionalFormatting sqref="A1:G1">
    <cfRule type="duplicateValues" dxfId="2" priority="2"/>
  </conditionalFormatting>
  <conditionalFormatting sqref="H1">
    <cfRule type="duplicateValues" dxfId="2" priority="1"/>
  </conditionalFormatting>
  <pageMargins left="0.7" right="0.7" top="0.75" bottom="0.75" header="0.3" footer="0.3"/>
  <pageSetup paperSize="9" scale="90" orientation="portrait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3"/>
  <sheetViews>
    <sheetView topLeftCell="A100" workbookViewId="0">
      <selection activeCell="A100" sqref="A100"/>
    </sheetView>
  </sheetViews>
  <sheetFormatPr defaultColWidth="9.14285714285714" defaultRowHeight="12.75" outlineLevelCol="1"/>
  <cols>
    <col min="1" max="1" width="29.4285714285714" customWidth="1"/>
  </cols>
  <sheetData>
    <row r="1" spans="1:2">
      <c r="A1" s="1" t="s">
        <v>766</v>
      </c>
      <c r="B1" s="2">
        <v>48</v>
      </c>
    </row>
    <row r="2" spans="1:2">
      <c r="A2" s="1" t="s">
        <v>778</v>
      </c>
      <c r="B2" s="2">
        <v>42</v>
      </c>
    </row>
    <row r="3" spans="1:2">
      <c r="A3" s="1" t="s">
        <v>784</v>
      </c>
      <c r="B3" s="2">
        <v>42</v>
      </c>
    </row>
    <row r="4" spans="1:2">
      <c r="A4" s="1" t="s">
        <v>790</v>
      </c>
      <c r="B4" s="2">
        <v>44</v>
      </c>
    </row>
    <row r="5" spans="1:2">
      <c r="A5" s="1" t="s">
        <v>794</v>
      </c>
      <c r="B5" s="2">
        <v>42</v>
      </c>
    </row>
    <row r="6" spans="1:2">
      <c r="A6" s="1" t="s">
        <v>802</v>
      </c>
      <c r="B6" s="2">
        <v>35</v>
      </c>
    </row>
    <row r="7" spans="1:2">
      <c r="A7" s="1" t="s">
        <v>820</v>
      </c>
      <c r="B7" s="2">
        <v>49</v>
      </c>
    </row>
    <row r="8" spans="1:2">
      <c r="A8" s="1" t="s">
        <v>831</v>
      </c>
      <c r="B8" s="2">
        <v>46</v>
      </c>
    </row>
    <row r="9" spans="1:2">
      <c r="A9" s="1" t="s">
        <v>839</v>
      </c>
      <c r="B9" s="2">
        <v>49</v>
      </c>
    </row>
    <row r="10" spans="1:2">
      <c r="A10" s="1" t="s">
        <v>848</v>
      </c>
      <c r="B10" s="2">
        <v>42</v>
      </c>
    </row>
    <row r="11" spans="1:2">
      <c r="A11" s="1" t="s">
        <v>856</v>
      </c>
      <c r="B11" s="2">
        <v>36</v>
      </c>
    </row>
    <row r="12" spans="1:2">
      <c r="A12" s="1" t="s">
        <v>860</v>
      </c>
      <c r="B12" s="2">
        <v>42</v>
      </c>
    </row>
    <row r="13" spans="1:2">
      <c r="A13" s="1" t="s">
        <v>869</v>
      </c>
      <c r="B13" s="2">
        <v>42</v>
      </c>
    </row>
    <row r="14" spans="1:2">
      <c r="A14" s="1" t="s">
        <v>808</v>
      </c>
      <c r="B14" s="2">
        <v>47</v>
      </c>
    </row>
    <row r="15" spans="1:2">
      <c r="A15" s="1" t="s">
        <v>213</v>
      </c>
      <c r="B15" s="2">
        <v>35</v>
      </c>
    </row>
    <row r="16" spans="1:2">
      <c r="A16" s="1" t="s">
        <v>233</v>
      </c>
      <c r="B16" s="2">
        <v>48</v>
      </c>
    </row>
    <row r="17" spans="1:2">
      <c r="A17" s="1" t="s">
        <v>244</v>
      </c>
      <c r="B17" s="2">
        <v>39</v>
      </c>
    </row>
    <row r="18" spans="1:2">
      <c r="A18" s="1" t="s">
        <v>255</v>
      </c>
      <c r="B18" s="2">
        <v>45</v>
      </c>
    </row>
    <row r="19" spans="1:2">
      <c r="A19" s="1" t="s">
        <v>222</v>
      </c>
      <c r="B19" s="2">
        <v>30</v>
      </c>
    </row>
    <row r="20" spans="1:2">
      <c r="A20" s="1" t="s">
        <v>201</v>
      </c>
      <c r="B20" s="2">
        <v>20</v>
      </c>
    </row>
    <row r="21" spans="1:2">
      <c r="A21" s="1" t="s">
        <v>227</v>
      </c>
      <c r="B21" s="2">
        <v>38</v>
      </c>
    </row>
    <row r="22" spans="1:2">
      <c r="A22" s="1" t="s">
        <v>264</v>
      </c>
      <c r="B22" s="2">
        <v>45</v>
      </c>
    </row>
    <row r="23" spans="1:2">
      <c r="A23" s="1" t="s">
        <v>252</v>
      </c>
      <c r="B23" s="2">
        <v>36</v>
      </c>
    </row>
    <row r="24" spans="1:2">
      <c r="A24" s="1" t="s">
        <v>2617</v>
      </c>
      <c r="B24" s="2">
        <v>2</v>
      </c>
    </row>
    <row r="25" spans="1:2">
      <c r="A25" s="1" t="s">
        <v>280</v>
      </c>
      <c r="B25" s="2">
        <v>37</v>
      </c>
    </row>
    <row r="26" spans="1:2">
      <c r="A26" s="1" t="s">
        <v>283</v>
      </c>
      <c r="B26" s="2">
        <v>37</v>
      </c>
    </row>
    <row r="27" spans="1:2">
      <c r="A27" s="1" t="s">
        <v>271</v>
      </c>
      <c r="B27" s="2">
        <v>37</v>
      </c>
    </row>
    <row r="28" spans="1:2">
      <c r="A28" s="1" t="s">
        <v>2618</v>
      </c>
      <c r="B28" s="2">
        <v>7</v>
      </c>
    </row>
    <row r="29" spans="1:2">
      <c r="A29" s="1" t="s">
        <v>933</v>
      </c>
      <c r="B29" s="2">
        <v>21</v>
      </c>
    </row>
    <row r="30" spans="1:2">
      <c r="A30" s="1" t="s">
        <v>874</v>
      </c>
      <c r="B30" s="2">
        <v>33</v>
      </c>
    </row>
    <row r="31" spans="1:2">
      <c r="A31" s="1" t="s">
        <v>885</v>
      </c>
      <c r="B31" s="2">
        <v>24</v>
      </c>
    </row>
    <row r="32" spans="1:2">
      <c r="A32" s="1" t="s">
        <v>916</v>
      </c>
      <c r="B32" s="2">
        <v>20</v>
      </c>
    </row>
    <row r="33" spans="1:2">
      <c r="A33" s="1" t="s">
        <v>923</v>
      </c>
      <c r="B33" s="2">
        <v>45</v>
      </c>
    </row>
    <row r="34" spans="1:2">
      <c r="A34" s="1" t="s">
        <v>900</v>
      </c>
      <c r="B34" s="2">
        <v>42</v>
      </c>
    </row>
    <row r="35" spans="1:2">
      <c r="A35" s="1" t="s">
        <v>911</v>
      </c>
      <c r="B35" s="2">
        <v>32</v>
      </c>
    </row>
    <row r="36" spans="1:2">
      <c r="A36" s="1" t="s">
        <v>891</v>
      </c>
      <c r="B36" s="2">
        <v>21</v>
      </c>
    </row>
    <row r="37" spans="1:2">
      <c r="A37" s="1" t="s">
        <v>940</v>
      </c>
      <c r="B37" s="2">
        <v>24</v>
      </c>
    </row>
    <row r="38" spans="1:2">
      <c r="A38" s="1" t="s">
        <v>945</v>
      </c>
      <c r="B38" s="2">
        <v>64</v>
      </c>
    </row>
    <row r="39" spans="1:2">
      <c r="A39" s="1" t="s">
        <v>2619</v>
      </c>
      <c r="B39" s="2">
        <v>2</v>
      </c>
    </row>
    <row r="40" spans="1:2">
      <c r="A40" s="1" t="s">
        <v>976</v>
      </c>
      <c r="B40" s="2">
        <v>33</v>
      </c>
    </row>
    <row r="41" spans="1:2">
      <c r="A41" s="1" t="s">
        <v>988</v>
      </c>
      <c r="B41" s="2">
        <v>41</v>
      </c>
    </row>
    <row r="42" spans="1:2">
      <c r="A42" s="1" t="s">
        <v>998</v>
      </c>
      <c r="B42" s="2">
        <v>41</v>
      </c>
    </row>
    <row r="43" spans="1:2">
      <c r="A43" s="1" t="s">
        <v>1008</v>
      </c>
      <c r="B43" s="2">
        <v>15</v>
      </c>
    </row>
    <row r="44" spans="1:2">
      <c r="A44" s="1" t="s">
        <v>1004</v>
      </c>
      <c r="B44" s="2">
        <v>22</v>
      </c>
    </row>
    <row r="45" spans="1:2">
      <c r="A45" s="1" t="s">
        <v>955</v>
      </c>
      <c r="B45" s="2">
        <v>40</v>
      </c>
    </row>
    <row r="46" spans="1:2">
      <c r="A46" s="1" t="s">
        <v>966</v>
      </c>
      <c r="B46" s="2">
        <v>36</v>
      </c>
    </row>
    <row r="47" spans="1:2">
      <c r="A47" s="1" t="s">
        <v>972</v>
      </c>
      <c r="B47" s="2">
        <v>36</v>
      </c>
    </row>
    <row r="48" spans="1:2">
      <c r="A48" s="1" t="s">
        <v>983</v>
      </c>
      <c r="B48" s="2">
        <v>43</v>
      </c>
    </row>
    <row r="49" spans="1:2">
      <c r="A49" s="1" t="s">
        <v>1011</v>
      </c>
      <c r="B49" s="2">
        <v>41</v>
      </c>
    </row>
    <row r="50" spans="1:2">
      <c r="A50" s="1" t="s">
        <v>1034</v>
      </c>
      <c r="B50" s="2">
        <v>43</v>
      </c>
    </row>
    <row r="51" spans="1:2">
      <c r="A51" s="1" t="s">
        <v>1047</v>
      </c>
      <c r="B51" s="2">
        <v>42</v>
      </c>
    </row>
    <row r="52" spans="1:2">
      <c r="A52" s="1" t="s">
        <v>1055</v>
      </c>
      <c r="B52" s="2">
        <v>42</v>
      </c>
    </row>
    <row r="53" spans="1:2">
      <c r="A53" s="1" t="s">
        <v>1061</v>
      </c>
      <c r="B53" s="2">
        <v>43</v>
      </c>
    </row>
    <row r="54" spans="1:2">
      <c r="A54" s="1" t="s">
        <v>1066</v>
      </c>
      <c r="B54" s="2">
        <v>40</v>
      </c>
    </row>
    <row r="55" spans="1:2">
      <c r="A55" s="1" t="s">
        <v>1079</v>
      </c>
      <c r="B55" s="2">
        <v>36</v>
      </c>
    </row>
    <row r="56" spans="1:2">
      <c r="A56" s="1" t="s">
        <v>1088</v>
      </c>
      <c r="B56" s="2">
        <v>37</v>
      </c>
    </row>
    <row r="57" spans="1:2">
      <c r="A57" s="1" t="s">
        <v>1070</v>
      </c>
      <c r="B57" s="2">
        <v>35</v>
      </c>
    </row>
    <row r="58" spans="1:2">
      <c r="A58" s="1" t="s">
        <v>1077</v>
      </c>
      <c r="B58" s="2">
        <v>32</v>
      </c>
    </row>
    <row r="59" spans="1:2">
      <c r="A59" s="1" t="s">
        <v>1025</v>
      </c>
      <c r="B59" s="2">
        <v>34</v>
      </c>
    </row>
    <row r="60" spans="1:2">
      <c r="A60" s="1" t="s">
        <v>616</v>
      </c>
      <c r="B60" s="2">
        <v>39</v>
      </c>
    </row>
    <row r="61" spans="1:2">
      <c r="A61" s="1" t="s">
        <v>1031</v>
      </c>
      <c r="B61" s="2">
        <v>25</v>
      </c>
    </row>
    <row r="62" spans="1:2">
      <c r="A62" s="1" t="s">
        <v>1017</v>
      </c>
      <c r="B62" s="2">
        <v>45</v>
      </c>
    </row>
    <row r="63" spans="1:2">
      <c r="A63" s="1" t="s">
        <v>1089</v>
      </c>
      <c r="B63" s="2">
        <v>48</v>
      </c>
    </row>
    <row r="64" spans="1:2">
      <c r="A64" s="1" t="s">
        <v>605</v>
      </c>
      <c r="B64" s="2">
        <v>48</v>
      </c>
    </row>
    <row r="65" spans="1:2">
      <c r="A65" s="1" t="s">
        <v>591</v>
      </c>
      <c r="B65" s="2">
        <v>45</v>
      </c>
    </row>
    <row r="66" spans="1:2">
      <c r="A66" s="1" t="s">
        <v>581</v>
      </c>
      <c r="B66" s="2">
        <v>47</v>
      </c>
    </row>
    <row r="67" spans="1:2">
      <c r="A67" s="1" t="s">
        <v>596</v>
      </c>
      <c r="B67" s="2">
        <v>55</v>
      </c>
    </row>
    <row r="68" spans="1:2">
      <c r="A68" s="1" t="s">
        <v>619</v>
      </c>
      <c r="B68" s="2">
        <v>41</v>
      </c>
    </row>
    <row r="69" spans="1:2">
      <c r="A69" s="1" t="s">
        <v>626</v>
      </c>
      <c r="B69" s="2">
        <v>37</v>
      </c>
    </row>
    <row r="70" spans="1:2">
      <c r="A70" s="1" t="s">
        <v>630</v>
      </c>
      <c r="B70" s="2">
        <v>33</v>
      </c>
    </row>
    <row r="71" spans="1:2">
      <c r="A71" s="1" t="s">
        <v>2620</v>
      </c>
      <c r="B71" s="2">
        <v>4</v>
      </c>
    </row>
    <row r="72" spans="1:2">
      <c r="A72" s="1" t="s">
        <v>638</v>
      </c>
      <c r="B72" s="2">
        <v>34</v>
      </c>
    </row>
    <row r="73" spans="1:2">
      <c r="A73" s="1" t="s">
        <v>647</v>
      </c>
      <c r="B73" s="2">
        <v>34</v>
      </c>
    </row>
    <row r="74" spans="1:2">
      <c r="A74" s="1" t="s">
        <v>1095</v>
      </c>
      <c r="B74" s="2">
        <v>37</v>
      </c>
    </row>
    <row r="75" spans="1:2">
      <c r="A75" s="1" t="s">
        <v>1101</v>
      </c>
      <c r="B75" s="2">
        <v>34</v>
      </c>
    </row>
    <row r="76" spans="1:2">
      <c r="A76" s="1" t="s">
        <v>1107</v>
      </c>
      <c r="B76" s="2">
        <v>34</v>
      </c>
    </row>
    <row r="77" spans="1:2">
      <c r="A77" s="1" t="s">
        <v>1111</v>
      </c>
      <c r="B77" s="2">
        <v>38</v>
      </c>
    </row>
    <row r="78" spans="1:2">
      <c r="A78" s="1" t="s">
        <v>1116</v>
      </c>
      <c r="B78" s="2">
        <v>41</v>
      </c>
    </row>
    <row r="79" spans="1:2">
      <c r="A79" s="1" t="s">
        <v>1126</v>
      </c>
      <c r="B79" s="2">
        <v>42</v>
      </c>
    </row>
    <row r="80" spans="1:2">
      <c r="A80" s="1" t="s">
        <v>1133</v>
      </c>
      <c r="B80" s="2">
        <v>45</v>
      </c>
    </row>
    <row r="81" spans="1:2">
      <c r="A81" s="1" t="s">
        <v>1147</v>
      </c>
      <c r="B81" s="2">
        <v>40</v>
      </c>
    </row>
    <row r="82" spans="1:2">
      <c r="A82" s="1" t="s">
        <v>1151</v>
      </c>
      <c r="B82" s="2">
        <v>36</v>
      </c>
    </row>
    <row r="83" spans="1:2">
      <c r="A83" s="1" t="s">
        <v>1140</v>
      </c>
      <c r="B83" s="2">
        <v>50</v>
      </c>
    </row>
    <row r="84" spans="1:2">
      <c r="A84" s="1" t="s">
        <v>1154</v>
      </c>
      <c r="B84" s="2">
        <v>40</v>
      </c>
    </row>
    <row r="85" spans="1:2">
      <c r="A85" s="1" t="s">
        <v>2621</v>
      </c>
      <c r="B85" s="2">
        <v>13</v>
      </c>
    </row>
    <row r="86" spans="1:2">
      <c r="A86" s="1" t="s">
        <v>748</v>
      </c>
      <c r="B86" s="2">
        <v>39</v>
      </c>
    </row>
    <row r="87" spans="1:2">
      <c r="A87" s="1" t="s">
        <v>18</v>
      </c>
      <c r="B87" s="2">
        <v>55</v>
      </c>
    </row>
    <row r="88" spans="1:2">
      <c r="A88" s="1" t="s">
        <v>27</v>
      </c>
      <c r="B88" s="2">
        <v>51</v>
      </c>
    </row>
    <row r="89" spans="1:2">
      <c r="A89" s="1" t="s">
        <v>31</v>
      </c>
      <c r="B89" s="2">
        <v>50</v>
      </c>
    </row>
    <row r="90" spans="1:2">
      <c r="A90" s="1" t="s">
        <v>37</v>
      </c>
      <c r="B90" s="2">
        <v>47</v>
      </c>
    </row>
    <row r="91" spans="1:2">
      <c r="A91" s="1" t="s">
        <v>40</v>
      </c>
      <c r="B91" s="2">
        <v>45</v>
      </c>
    </row>
    <row r="92" spans="1:2">
      <c r="A92" s="1" t="s">
        <v>46</v>
      </c>
      <c r="B92" s="2">
        <v>48</v>
      </c>
    </row>
    <row r="93" spans="1:2">
      <c r="A93" s="1" t="s">
        <v>54</v>
      </c>
      <c r="B93" s="2">
        <v>45</v>
      </c>
    </row>
    <row r="94" spans="1:2">
      <c r="A94" s="1" t="s">
        <v>59</v>
      </c>
      <c r="B94" s="2">
        <v>47</v>
      </c>
    </row>
    <row r="95" spans="1:2">
      <c r="A95" s="1" t="s">
        <v>64</v>
      </c>
      <c r="B95" s="2">
        <v>46</v>
      </c>
    </row>
    <row r="96" spans="1:2">
      <c r="A96" s="1" t="s">
        <v>70</v>
      </c>
      <c r="B96" s="2">
        <v>55</v>
      </c>
    </row>
    <row r="97" spans="1:2">
      <c r="A97" s="1" t="s">
        <v>77</v>
      </c>
      <c r="B97" s="2">
        <v>48</v>
      </c>
    </row>
    <row r="98" spans="1:2">
      <c r="A98" s="1" t="s">
        <v>84</v>
      </c>
      <c r="B98" s="2">
        <v>50</v>
      </c>
    </row>
    <row r="99" spans="1:2">
      <c r="A99" s="1" t="s">
        <v>88</v>
      </c>
      <c r="B99" s="2">
        <v>49</v>
      </c>
    </row>
    <row r="100" spans="1:2">
      <c r="A100" s="1" t="s">
        <v>91</v>
      </c>
      <c r="B100" s="2">
        <v>43</v>
      </c>
    </row>
    <row r="101" spans="1:2">
      <c r="A101" s="1" t="s">
        <v>101</v>
      </c>
      <c r="B101" s="2">
        <v>43</v>
      </c>
    </row>
    <row r="102" spans="1:2">
      <c r="A102" s="1" t="s">
        <v>106</v>
      </c>
      <c r="B102" s="2">
        <v>45</v>
      </c>
    </row>
    <row r="103" spans="1:2">
      <c r="A103" s="1" t="s">
        <v>142</v>
      </c>
      <c r="B103" s="2">
        <v>47</v>
      </c>
    </row>
    <row r="104" spans="1:2">
      <c r="A104" s="1" t="s">
        <v>155</v>
      </c>
      <c r="B104" s="2">
        <v>39</v>
      </c>
    </row>
    <row r="105" spans="1:2">
      <c r="A105" s="1" t="s">
        <v>162</v>
      </c>
      <c r="B105" s="2">
        <v>37</v>
      </c>
    </row>
    <row r="106" spans="1:2">
      <c r="A106" s="1" t="s">
        <v>170</v>
      </c>
      <c r="B106" s="2">
        <v>41</v>
      </c>
    </row>
    <row r="107" spans="1:2">
      <c r="A107" s="1" t="s">
        <v>177</v>
      </c>
      <c r="B107" s="2">
        <v>41</v>
      </c>
    </row>
    <row r="108" spans="1:2">
      <c r="A108" s="1" t="s">
        <v>182</v>
      </c>
      <c r="B108" s="2">
        <v>47</v>
      </c>
    </row>
    <row r="109" spans="1:2">
      <c r="A109" s="1" t="s">
        <v>187</v>
      </c>
      <c r="B109" s="2">
        <v>36</v>
      </c>
    </row>
    <row r="110" spans="1:2">
      <c r="A110" s="1" t="s">
        <v>194</v>
      </c>
      <c r="B110" s="2">
        <v>12</v>
      </c>
    </row>
    <row r="111" spans="1:2">
      <c r="A111" s="1" t="s">
        <v>287</v>
      </c>
      <c r="B111" s="2">
        <v>43</v>
      </c>
    </row>
    <row r="112" spans="1:2">
      <c r="A112" s="1" t="s">
        <v>294</v>
      </c>
      <c r="B112" s="2">
        <v>37</v>
      </c>
    </row>
    <row r="113" spans="1:2">
      <c r="A113" s="1" t="s">
        <v>302</v>
      </c>
      <c r="B113" s="2">
        <v>23</v>
      </c>
    </row>
    <row r="114" spans="1:2">
      <c r="A114" s="1" t="s">
        <v>305</v>
      </c>
      <c r="B114" s="2">
        <v>9</v>
      </c>
    </row>
    <row r="115" spans="1:2">
      <c r="A115" s="1" t="s">
        <v>312</v>
      </c>
      <c r="B115" s="2">
        <v>51</v>
      </c>
    </row>
    <row r="116" spans="1:2">
      <c r="A116" s="1" t="s">
        <v>320</v>
      </c>
      <c r="B116" s="2">
        <v>15</v>
      </c>
    </row>
    <row r="117" spans="1:2">
      <c r="A117" s="1" t="s">
        <v>326</v>
      </c>
      <c r="B117" s="2">
        <v>17</v>
      </c>
    </row>
    <row r="118" spans="1:2">
      <c r="A118" s="1" t="s">
        <v>348</v>
      </c>
      <c r="B118" s="2">
        <v>40</v>
      </c>
    </row>
    <row r="119" spans="1:2">
      <c r="A119" s="1" t="s">
        <v>356</v>
      </c>
      <c r="B119" s="2">
        <v>43</v>
      </c>
    </row>
    <row r="120" spans="1:2">
      <c r="A120" s="1" t="s">
        <v>362</v>
      </c>
      <c r="B120" s="2">
        <v>34</v>
      </c>
    </row>
    <row r="121" spans="1:2">
      <c r="A121" s="1" t="s">
        <v>368</v>
      </c>
      <c r="B121" s="2">
        <v>41</v>
      </c>
    </row>
    <row r="122" spans="1:2">
      <c r="A122" s="1" t="s">
        <v>375</v>
      </c>
      <c r="B122" s="2">
        <v>35</v>
      </c>
    </row>
    <row r="123" spans="1:2">
      <c r="A123" s="1" t="s">
        <v>378</v>
      </c>
      <c r="B123" s="2">
        <v>26</v>
      </c>
    </row>
    <row r="124" spans="1:2">
      <c r="A124" s="1" t="s">
        <v>384</v>
      </c>
      <c r="B124" s="2">
        <v>13</v>
      </c>
    </row>
    <row r="125" spans="1:2">
      <c r="A125" s="1" t="s">
        <v>393</v>
      </c>
      <c r="B125" s="2">
        <v>46</v>
      </c>
    </row>
    <row r="126" spans="1:2">
      <c r="A126" s="1" t="s">
        <v>402</v>
      </c>
      <c r="B126" s="2">
        <v>34</v>
      </c>
    </row>
    <row r="127" spans="1:2">
      <c r="A127" s="1" t="s">
        <v>404</v>
      </c>
      <c r="B127" s="2">
        <v>40</v>
      </c>
    </row>
    <row r="128" spans="1:2">
      <c r="A128" s="1" t="s">
        <v>407</v>
      </c>
      <c r="B128" s="2">
        <v>41</v>
      </c>
    </row>
    <row r="129" spans="1:2">
      <c r="A129" s="1" t="s">
        <v>410</v>
      </c>
      <c r="B129" s="2">
        <v>25</v>
      </c>
    </row>
    <row r="130" spans="1:2">
      <c r="A130" s="1" t="s">
        <v>415</v>
      </c>
      <c r="B130" s="2">
        <v>44</v>
      </c>
    </row>
    <row r="131" spans="1:2">
      <c r="A131" s="1" t="s">
        <v>425</v>
      </c>
      <c r="B131" s="2">
        <v>42</v>
      </c>
    </row>
    <row r="132" spans="1:2">
      <c r="A132" s="1" t="s">
        <v>429</v>
      </c>
      <c r="B132" s="2">
        <v>43</v>
      </c>
    </row>
    <row r="133" spans="1:2">
      <c r="A133" s="1" t="s">
        <v>435</v>
      </c>
      <c r="B133" s="2">
        <v>47</v>
      </c>
    </row>
    <row r="134" spans="1:2">
      <c r="A134" s="1" t="s">
        <v>443</v>
      </c>
      <c r="B134" s="2">
        <v>46</v>
      </c>
    </row>
    <row r="135" spans="1:2">
      <c r="A135" s="1" t="s">
        <v>449</v>
      </c>
      <c r="B135" s="2">
        <v>46</v>
      </c>
    </row>
    <row r="136" spans="1:2">
      <c r="A136" s="1" t="s">
        <v>454</v>
      </c>
      <c r="B136" s="2">
        <v>45</v>
      </c>
    </row>
    <row r="137" spans="1:2">
      <c r="A137" s="1" t="s">
        <v>459</v>
      </c>
      <c r="B137" s="2">
        <v>43</v>
      </c>
    </row>
    <row r="138" spans="1:2">
      <c r="A138" s="1" t="s">
        <v>465</v>
      </c>
      <c r="B138" s="2">
        <v>42</v>
      </c>
    </row>
    <row r="139" spans="1:2">
      <c r="A139" s="1" t="s">
        <v>467</v>
      </c>
      <c r="B139" s="2">
        <v>27</v>
      </c>
    </row>
    <row r="140" spans="1:2">
      <c r="A140" s="1" t="s">
        <v>476</v>
      </c>
      <c r="B140" s="2">
        <v>28</v>
      </c>
    </row>
    <row r="141" spans="1:2">
      <c r="A141" s="1" t="s">
        <v>509</v>
      </c>
      <c r="B141" s="2">
        <v>34</v>
      </c>
    </row>
    <row r="142" spans="1:2">
      <c r="A142" s="1" t="s">
        <v>518</v>
      </c>
      <c r="B142" s="2">
        <v>34</v>
      </c>
    </row>
    <row r="143" spans="1:2">
      <c r="A143" s="1" t="s">
        <v>522</v>
      </c>
      <c r="B143" s="2">
        <v>39</v>
      </c>
    </row>
    <row r="144" spans="1:2">
      <c r="A144" s="1" t="s">
        <v>529</v>
      </c>
      <c r="B144" s="2">
        <v>42</v>
      </c>
    </row>
    <row r="145" spans="1:2">
      <c r="A145" s="1" t="s">
        <v>535</v>
      </c>
      <c r="B145" s="2">
        <v>52</v>
      </c>
    </row>
    <row r="146" spans="1:2">
      <c r="A146" s="1" t="s">
        <v>543</v>
      </c>
      <c r="B146" s="2">
        <v>45</v>
      </c>
    </row>
    <row r="147" spans="1:2">
      <c r="A147" s="1" t="s">
        <v>549</v>
      </c>
      <c r="B147" s="2">
        <v>45</v>
      </c>
    </row>
    <row r="148" spans="1:2">
      <c r="A148" s="1" t="s">
        <v>558</v>
      </c>
      <c r="B148" s="2">
        <v>45</v>
      </c>
    </row>
    <row r="149" spans="1:2">
      <c r="A149" s="1" t="s">
        <v>564</v>
      </c>
      <c r="B149" s="2">
        <v>47</v>
      </c>
    </row>
    <row r="150" spans="1:2">
      <c r="A150" s="1" t="s">
        <v>568</v>
      </c>
      <c r="B150" s="2">
        <v>45</v>
      </c>
    </row>
    <row r="151" spans="1:2">
      <c r="A151" s="1" t="s">
        <v>573</v>
      </c>
      <c r="B151" s="2">
        <v>30</v>
      </c>
    </row>
    <row r="152" spans="1:2">
      <c r="A152" s="1" t="s">
        <v>580</v>
      </c>
      <c r="B152" s="2">
        <v>17</v>
      </c>
    </row>
    <row r="153" spans="1:2">
      <c r="A153" s="1" t="s">
        <v>2622</v>
      </c>
      <c r="B153" s="2">
        <v>3</v>
      </c>
    </row>
    <row r="154" spans="1:2">
      <c r="A154" s="1" t="s">
        <v>653</v>
      </c>
      <c r="B154" s="2">
        <v>37</v>
      </c>
    </row>
    <row r="155" spans="1:2">
      <c r="A155" s="1" t="s">
        <v>663</v>
      </c>
      <c r="B155" s="2">
        <v>38</v>
      </c>
    </row>
    <row r="156" spans="1:2">
      <c r="A156" s="1" t="s">
        <v>667</v>
      </c>
      <c r="B156" s="2">
        <v>41</v>
      </c>
    </row>
    <row r="157" spans="1:2">
      <c r="A157" s="1" t="s">
        <v>670</v>
      </c>
      <c r="B157" s="2">
        <v>33</v>
      </c>
    </row>
    <row r="158" spans="1:2">
      <c r="A158" s="1" t="s">
        <v>683</v>
      </c>
      <c r="B158" s="2">
        <v>36</v>
      </c>
    </row>
    <row r="159" spans="1:2">
      <c r="A159" s="1" t="s">
        <v>695</v>
      </c>
      <c r="B159" s="2">
        <v>44</v>
      </c>
    </row>
    <row r="160" spans="1:2">
      <c r="A160" s="1" t="s">
        <v>700</v>
      </c>
      <c r="B160" s="2">
        <v>35</v>
      </c>
    </row>
    <row r="161" spans="1:2">
      <c r="A161" s="1" t="s">
        <v>705</v>
      </c>
      <c r="B161" s="2">
        <v>48</v>
      </c>
    </row>
    <row r="162" spans="1:2">
      <c r="A162" s="1" t="s">
        <v>710</v>
      </c>
      <c r="B162" s="2">
        <v>46</v>
      </c>
    </row>
    <row r="163" spans="1:2">
      <c r="A163" s="1" t="s">
        <v>712</v>
      </c>
      <c r="B163" s="2">
        <v>40</v>
      </c>
    </row>
    <row r="164" spans="1:2">
      <c r="A164" s="1" t="s">
        <v>721</v>
      </c>
      <c r="B164" s="2">
        <v>43</v>
      </c>
    </row>
    <row r="165" spans="1:2">
      <c r="A165" s="1" t="s">
        <v>725</v>
      </c>
      <c r="B165" s="2">
        <v>12</v>
      </c>
    </row>
    <row r="166" spans="1:2">
      <c r="A166" s="1" t="s">
        <v>2623</v>
      </c>
      <c r="B166" s="2">
        <v>52</v>
      </c>
    </row>
    <row r="167" spans="1:2">
      <c r="A167" s="1" t="s">
        <v>2624</v>
      </c>
      <c r="B167" s="2">
        <v>52</v>
      </c>
    </row>
    <row r="168" spans="1:2">
      <c r="A168" s="1" t="s">
        <v>2625</v>
      </c>
      <c r="B168" s="2">
        <v>37</v>
      </c>
    </row>
    <row r="169" spans="1:2">
      <c r="A169" s="1" t="s">
        <v>2626</v>
      </c>
      <c r="B169" s="2">
        <v>41</v>
      </c>
    </row>
    <row r="170" spans="1:2">
      <c r="A170" s="1" t="s">
        <v>2627</v>
      </c>
      <c r="B170" s="2">
        <v>42</v>
      </c>
    </row>
    <row r="171" spans="1:2">
      <c r="A171" s="1" t="s">
        <v>2628</v>
      </c>
      <c r="B171" s="2">
        <v>47</v>
      </c>
    </row>
    <row r="172" spans="1:2">
      <c r="A172" s="1" t="s">
        <v>2629</v>
      </c>
      <c r="B172" s="2">
        <v>49</v>
      </c>
    </row>
    <row r="173" spans="1:2">
      <c r="A173" s="1" t="s">
        <v>2630</v>
      </c>
      <c r="B173" s="2">
        <v>49</v>
      </c>
    </row>
    <row r="174" spans="1:2">
      <c r="A174" s="1" t="s">
        <v>2631</v>
      </c>
      <c r="B174" s="2">
        <v>50</v>
      </c>
    </row>
    <row r="175" spans="1:2">
      <c r="A175" s="1" t="s">
        <v>2632</v>
      </c>
      <c r="B175" s="2">
        <v>40</v>
      </c>
    </row>
    <row r="176" spans="1:2">
      <c r="A176" s="1" t="s">
        <v>2633</v>
      </c>
      <c r="B176" s="2">
        <v>44</v>
      </c>
    </row>
    <row r="177" spans="1:2">
      <c r="A177" s="1" t="s">
        <v>2634</v>
      </c>
      <c r="B177" s="2">
        <v>48</v>
      </c>
    </row>
    <row r="178" spans="1:2">
      <c r="A178" s="1" t="s">
        <v>2635</v>
      </c>
      <c r="B178" s="2">
        <v>45</v>
      </c>
    </row>
    <row r="179" spans="1:2">
      <c r="A179" s="1" t="s">
        <v>2636</v>
      </c>
      <c r="B179" s="2">
        <v>41</v>
      </c>
    </row>
    <row r="180" spans="1:2">
      <c r="A180" s="1" t="s">
        <v>2637</v>
      </c>
      <c r="B180" s="2">
        <v>55</v>
      </c>
    </row>
    <row r="181" spans="1:2">
      <c r="A181" s="1" t="s">
        <v>2638</v>
      </c>
      <c r="B181" s="2">
        <v>39</v>
      </c>
    </row>
    <row r="182" spans="1:2">
      <c r="A182" s="1" t="s">
        <v>2639</v>
      </c>
      <c r="B182" s="2">
        <v>18</v>
      </c>
    </row>
    <row r="183" spans="1:2">
      <c r="A183" s="1" t="s">
        <v>2640</v>
      </c>
      <c r="B183" s="2">
        <v>28</v>
      </c>
    </row>
    <row r="184" spans="1:2">
      <c r="A184" s="1" t="s">
        <v>2641</v>
      </c>
      <c r="B184" s="2">
        <v>27</v>
      </c>
    </row>
    <row r="185" spans="1:2">
      <c r="A185" s="1" t="s">
        <v>123</v>
      </c>
      <c r="B185" s="2">
        <v>42</v>
      </c>
    </row>
    <row r="186" spans="1:2">
      <c r="A186" s="1" t="s">
        <v>135</v>
      </c>
      <c r="B186" s="2">
        <v>42</v>
      </c>
    </row>
    <row r="187" spans="1:2">
      <c r="A187" s="1" t="s">
        <v>138</v>
      </c>
      <c r="B187" s="2">
        <v>41</v>
      </c>
    </row>
    <row r="188" spans="1:2">
      <c r="A188" s="1" t="s">
        <v>139</v>
      </c>
      <c r="B188" s="2">
        <v>41</v>
      </c>
    </row>
    <row r="189" spans="1:2">
      <c r="A189" s="1" t="s">
        <v>2642</v>
      </c>
      <c r="B189" s="2">
        <v>47</v>
      </c>
    </row>
    <row r="190" spans="1:2">
      <c r="A190" s="1" t="s">
        <v>2643</v>
      </c>
      <c r="B190" s="2">
        <v>27</v>
      </c>
    </row>
    <row r="191" spans="1:2">
      <c r="A191" s="1" t="s">
        <v>2644</v>
      </c>
      <c r="B191" s="2">
        <v>31</v>
      </c>
    </row>
    <row r="192" spans="1:2">
      <c r="A192" s="1" t="s">
        <v>2645</v>
      </c>
      <c r="B192" s="2">
        <v>20</v>
      </c>
    </row>
    <row r="193" spans="1:2">
      <c r="A193" s="1" t="s">
        <v>2646</v>
      </c>
      <c r="B193" s="2">
        <v>27</v>
      </c>
    </row>
    <row r="194" spans="1:2">
      <c r="A194" s="1" t="s">
        <v>2647</v>
      </c>
      <c r="B194" s="2">
        <v>23</v>
      </c>
    </row>
    <row r="195" spans="1:2">
      <c r="A195" s="1" t="s">
        <v>2648</v>
      </c>
      <c r="B195" s="2">
        <v>30</v>
      </c>
    </row>
    <row r="196" spans="1:2">
      <c r="A196" s="1" t="s">
        <v>2649</v>
      </c>
      <c r="B196" s="2">
        <v>35</v>
      </c>
    </row>
    <row r="197" spans="1:2">
      <c r="A197" s="1" t="s">
        <v>2650</v>
      </c>
      <c r="B197" s="2">
        <v>36</v>
      </c>
    </row>
    <row r="198" spans="1:2">
      <c r="A198" s="1" t="s">
        <v>2651</v>
      </c>
      <c r="B198" s="2">
        <v>26</v>
      </c>
    </row>
    <row r="199" spans="1:2">
      <c r="A199" s="1" t="s">
        <v>2652</v>
      </c>
      <c r="B199" s="2">
        <v>22</v>
      </c>
    </row>
    <row r="200" spans="1:2">
      <c r="A200" s="1" t="s">
        <v>2653</v>
      </c>
      <c r="B200" s="2">
        <v>21</v>
      </c>
    </row>
    <row r="201" spans="1:2">
      <c r="A201" s="1" t="s">
        <v>2654</v>
      </c>
      <c r="B201" s="2">
        <v>10</v>
      </c>
    </row>
    <row r="202" spans="1:2">
      <c r="A202" s="1" t="s">
        <v>2655</v>
      </c>
      <c r="B202" s="2">
        <v>37</v>
      </c>
    </row>
    <row r="203" spans="1:2">
      <c r="A203" s="1" t="s">
        <v>2656</v>
      </c>
      <c r="B203" s="2">
        <v>40</v>
      </c>
    </row>
    <row r="204" spans="1:2">
      <c r="A204" s="1" t="s">
        <v>2657</v>
      </c>
      <c r="B204" s="2">
        <v>30</v>
      </c>
    </row>
    <row r="205" spans="1:2">
      <c r="A205" s="1" t="s">
        <v>2658</v>
      </c>
      <c r="B205" s="2">
        <v>27</v>
      </c>
    </row>
    <row r="206" spans="1:2">
      <c r="A206" s="1" t="s">
        <v>2659</v>
      </c>
      <c r="B206" s="2">
        <v>43</v>
      </c>
    </row>
    <row r="207" spans="1:2">
      <c r="A207" s="1" t="s">
        <v>2660</v>
      </c>
      <c r="B207" s="2">
        <v>43</v>
      </c>
    </row>
    <row r="208" spans="1:2">
      <c r="A208" s="1" t="s">
        <v>2661</v>
      </c>
      <c r="B208" s="2">
        <v>28</v>
      </c>
    </row>
    <row r="209" spans="1:2">
      <c r="A209" s="1" t="s">
        <v>2662</v>
      </c>
      <c r="B209" s="2">
        <v>11</v>
      </c>
    </row>
    <row r="210" spans="1:2">
      <c r="A210" s="1" t="s">
        <v>2663</v>
      </c>
      <c r="B210" s="2">
        <v>27</v>
      </c>
    </row>
    <row r="211" spans="1:2">
      <c r="A211" s="1" t="s">
        <v>2664</v>
      </c>
      <c r="B211" s="2">
        <v>41</v>
      </c>
    </row>
    <row r="212" spans="1:2">
      <c r="A212" s="1" t="s">
        <v>2665</v>
      </c>
      <c r="B212" s="2">
        <v>64</v>
      </c>
    </row>
    <row r="213" spans="1:2">
      <c r="A213" s="1" t="s">
        <v>2666</v>
      </c>
      <c r="B213" s="2">
        <v>28</v>
      </c>
    </row>
    <row r="214" spans="1:2">
      <c r="A214" s="1" t="s">
        <v>2667</v>
      </c>
      <c r="B214" s="2">
        <v>34</v>
      </c>
    </row>
    <row r="215" spans="1:2">
      <c r="A215" s="1" t="s">
        <v>2668</v>
      </c>
      <c r="B215" s="2">
        <v>39</v>
      </c>
    </row>
    <row r="216" spans="1:2">
      <c r="A216" s="1" t="s">
        <v>2669</v>
      </c>
      <c r="B216" s="2">
        <v>40</v>
      </c>
    </row>
    <row r="217" spans="1:2">
      <c r="A217" s="1" t="s">
        <v>2670</v>
      </c>
      <c r="B217" s="2">
        <v>39</v>
      </c>
    </row>
    <row r="218" spans="1:2">
      <c r="A218" s="1" t="s">
        <v>2671</v>
      </c>
      <c r="B218" s="2">
        <v>38</v>
      </c>
    </row>
    <row r="219" spans="1:2">
      <c r="A219" s="1" t="s">
        <v>2672</v>
      </c>
      <c r="B219" s="2">
        <v>32</v>
      </c>
    </row>
    <row r="220" spans="1:2">
      <c r="A220" s="1" t="s">
        <v>2673</v>
      </c>
      <c r="B220" s="2">
        <v>30</v>
      </c>
    </row>
    <row r="221" spans="1:2">
      <c r="A221" s="1" t="s">
        <v>2674</v>
      </c>
      <c r="B221" s="2">
        <v>28</v>
      </c>
    </row>
    <row r="222" spans="1:2">
      <c r="A222" s="1" t="s">
        <v>2675</v>
      </c>
      <c r="B222" s="2">
        <v>37</v>
      </c>
    </row>
    <row r="223" spans="1:2">
      <c r="A223" s="1" t="s">
        <v>2676</v>
      </c>
      <c r="B223" s="2">
        <v>40</v>
      </c>
    </row>
    <row r="224" spans="1:2">
      <c r="A224" s="1" t="s">
        <v>2677</v>
      </c>
      <c r="B224" s="2">
        <v>44</v>
      </c>
    </row>
    <row r="225" spans="1:2">
      <c r="A225" s="1" t="s">
        <v>2678</v>
      </c>
      <c r="B225" s="2">
        <v>29</v>
      </c>
    </row>
    <row r="226" spans="1:2">
      <c r="A226" s="1" t="s">
        <v>2679</v>
      </c>
      <c r="B226" s="2">
        <v>38</v>
      </c>
    </row>
    <row r="227" spans="1:2">
      <c r="A227" s="1" t="s">
        <v>2680</v>
      </c>
      <c r="B227" s="2">
        <v>44</v>
      </c>
    </row>
    <row r="228" spans="1:2">
      <c r="A228" s="1" t="s">
        <v>2681</v>
      </c>
      <c r="B228" s="2">
        <v>45</v>
      </c>
    </row>
    <row r="229" spans="1:2">
      <c r="A229" s="1" t="s">
        <v>2682</v>
      </c>
      <c r="B229" s="2">
        <v>5</v>
      </c>
    </row>
    <row r="230" spans="1:2">
      <c r="A230" s="1" t="s">
        <v>499</v>
      </c>
      <c r="B230" s="2">
        <v>31</v>
      </c>
    </row>
    <row r="231" spans="1:2">
      <c r="A231" s="1" t="s">
        <v>2683</v>
      </c>
      <c r="B231" s="2">
        <v>35</v>
      </c>
    </row>
    <row r="232" spans="1:2">
      <c r="A232" s="1" t="s">
        <v>2684</v>
      </c>
      <c r="B232" s="2">
        <v>32</v>
      </c>
    </row>
    <row r="233" spans="1:2">
      <c r="A233" s="1" t="s">
        <v>2685</v>
      </c>
      <c r="B233" s="2">
        <v>34</v>
      </c>
    </row>
    <row r="234" spans="1:2">
      <c r="A234" s="1" t="s">
        <v>2686</v>
      </c>
      <c r="B234" s="2">
        <v>23</v>
      </c>
    </row>
    <row r="235" spans="1:2">
      <c r="A235" s="1" t="s">
        <v>2687</v>
      </c>
      <c r="B235" s="2">
        <v>44</v>
      </c>
    </row>
    <row r="236" spans="1:2">
      <c r="A236" s="1" t="s">
        <v>2688</v>
      </c>
      <c r="B236" s="2">
        <v>50</v>
      </c>
    </row>
    <row r="237" spans="1:2">
      <c r="A237" s="1" t="s">
        <v>2689</v>
      </c>
      <c r="B237" s="2">
        <v>51</v>
      </c>
    </row>
    <row r="238" spans="1:2">
      <c r="A238" s="1" t="s">
        <v>2690</v>
      </c>
      <c r="B238" s="2">
        <v>55</v>
      </c>
    </row>
    <row r="239" spans="1:2">
      <c r="A239" s="1" t="s">
        <v>2691</v>
      </c>
      <c r="B239" s="2">
        <v>63</v>
      </c>
    </row>
    <row r="240" spans="1:2">
      <c r="A240" s="1" t="s">
        <v>2692</v>
      </c>
      <c r="B240" s="2">
        <v>67</v>
      </c>
    </row>
    <row r="241" spans="1:2">
      <c r="A241" s="1" t="s">
        <v>111</v>
      </c>
      <c r="B241" s="2">
        <v>41</v>
      </c>
    </row>
    <row r="242" spans="1:2">
      <c r="A242" s="1" t="s">
        <v>119</v>
      </c>
      <c r="B242" s="2">
        <v>37</v>
      </c>
    </row>
    <row r="243" spans="1:2">
      <c r="A243" s="1" t="s">
        <v>333</v>
      </c>
      <c r="B243" s="2">
        <v>30</v>
      </c>
    </row>
    <row r="244" spans="1:2">
      <c r="A244" s="1" t="s">
        <v>339</v>
      </c>
      <c r="B244" s="2">
        <v>34</v>
      </c>
    </row>
    <row r="245" spans="1:2">
      <c r="A245" s="1" t="s">
        <v>346</v>
      </c>
      <c r="B245" s="2">
        <v>28</v>
      </c>
    </row>
    <row r="246" spans="1:2">
      <c r="A246" s="1" t="s">
        <v>386</v>
      </c>
      <c r="B246" s="2">
        <v>42</v>
      </c>
    </row>
    <row r="247" spans="1:2">
      <c r="A247" s="1" t="s">
        <v>392</v>
      </c>
      <c r="B247" s="2">
        <v>40</v>
      </c>
    </row>
    <row r="248" spans="1:2">
      <c r="A248" s="1" t="s">
        <v>480</v>
      </c>
      <c r="B248" s="2">
        <v>30</v>
      </c>
    </row>
    <row r="249" spans="1:2">
      <c r="A249" s="1" t="s">
        <v>488</v>
      </c>
      <c r="B249" s="2">
        <v>29</v>
      </c>
    </row>
    <row r="250" spans="1:2">
      <c r="A250" s="1" t="s">
        <v>675</v>
      </c>
      <c r="B250" s="2">
        <v>24</v>
      </c>
    </row>
    <row r="251" spans="1:2">
      <c r="A251" s="1" t="s">
        <v>736</v>
      </c>
      <c r="B251" s="3">
        <v>30</v>
      </c>
    </row>
    <row r="252" spans="1:2">
      <c r="A252" s="1" t="s">
        <v>745</v>
      </c>
      <c r="B252" s="4">
        <v>35</v>
      </c>
    </row>
    <row r="253" spans="1:2">
      <c r="A253" s="1" t="s">
        <v>2693</v>
      </c>
      <c r="B253" s="5">
        <v>39</v>
      </c>
    </row>
    <row r="254" spans="1:2">
      <c r="A254" s="1" t="s">
        <v>2694</v>
      </c>
      <c r="B254" s="5">
        <v>28</v>
      </c>
    </row>
    <row r="255" spans="1:2">
      <c r="A255" s="1" t="s">
        <v>2695</v>
      </c>
      <c r="B255" s="5">
        <v>35</v>
      </c>
    </row>
    <row r="256" spans="1:2">
      <c r="A256" s="1" t="s">
        <v>2696</v>
      </c>
      <c r="B256" s="5">
        <v>46</v>
      </c>
    </row>
    <row r="257" spans="1:2">
      <c r="A257" s="1" t="s">
        <v>2697</v>
      </c>
      <c r="B257" s="5">
        <v>38</v>
      </c>
    </row>
    <row r="258" spans="1:2">
      <c r="A258" s="1" t="s">
        <v>2698</v>
      </c>
      <c r="B258" s="5">
        <v>36</v>
      </c>
    </row>
    <row r="259" spans="1:2">
      <c r="A259" s="1" t="s">
        <v>2699</v>
      </c>
      <c r="B259" s="5">
        <v>37</v>
      </c>
    </row>
    <row r="260" spans="1:2">
      <c r="A260" s="1" t="s">
        <v>2700</v>
      </c>
      <c r="B260" s="5">
        <v>30</v>
      </c>
    </row>
    <row r="261" spans="1:2">
      <c r="A261" s="1" t="s">
        <v>2701</v>
      </c>
      <c r="B261" s="5">
        <v>22</v>
      </c>
    </row>
    <row r="262" spans="1:2">
      <c r="A262" s="1" t="s">
        <v>2702</v>
      </c>
      <c r="B262" s="5">
        <v>29</v>
      </c>
    </row>
    <row r="263" spans="1:2">
      <c r="A263" s="1" t="s">
        <v>2703</v>
      </c>
      <c r="B263" s="5"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课表</vt:lpstr>
      <vt:lpstr>教学检查表（打印版）</vt:lpstr>
      <vt:lpstr>教学情况检查表(计算版）</vt:lpstr>
      <vt:lpstr>教学情况分析</vt:lpstr>
      <vt:lpstr>系部教学工作量分析</vt:lpstr>
      <vt:lpstr>教师周课时量统计</vt:lpstr>
      <vt:lpstr>教师基础数据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2018-12-20T03:37:00Z</dcterms:created>
  <dcterms:modified xsi:type="dcterms:W3CDTF">2021-11-25T07:10:49Z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3EB35B2F38314F0F942DDD647788BDCB</vt:lpwstr>
  </property>
</Properties>
</file>