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20" tabRatio="890"/>
  </bookViews>
  <sheets>
    <sheet name="课表" sheetId="8" r:id="rId1"/>
    <sheet name="教学情况检查表(计算版）" sheetId="2" r:id="rId2"/>
    <sheet name="教学检查表（打印版）" sheetId="9" r:id="rId3"/>
    <sheet name="教学情况分析" sheetId="3" r:id="rId4"/>
    <sheet name="系部教学工作量分析" sheetId="4" r:id="rId5"/>
    <sheet name="教师周课时量统计" sheetId="5" r:id="rId6"/>
    <sheet name="教师基础数据" sheetId="6" r:id="rId7"/>
  </sheets>
  <definedNames>
    <definedName name="_xlnm._FilterDatabase" localSheetId="0" hidden="1">课表!$AF$1:$AF$519</definedName>
    <definedName name="_xlnm._FilterDatabase" localSheetId="1" hidden="1">'教学情况检查表(计算版）'!$A$4:$M$183</definedName>
    <definedName name="_xlnm._FilterDatabase" localSheetId="6" hidden="1">教师基础数据!$A$1:$G$502</definedName>
    <definedName name="_xlnm._FilterDatabase" localSheetId="5" hidden="1">教师周课时量统计!$A$2:$N$260</definedName>
    <definedName name="_xlnm.Print_Area" localSheetId="6">教师基础数据!$A$1:$F$434</definedName>
    <definedName name="_xlnm.Print_Area" localSheetId="5">教师周课时量统计!$A$1:$N$260</definedName>
    <definedName name="_xlnm.Print_Area" localSheetId="3">教学情况分析!$A$1:$J$72</definedName>
    <definedName name="_xlnm.Print_Area" localSheetId="1">'教学情况检查表(计算版）'!$A$1:$L$105</definedName>
    <definedName name="_xlnm.Print_Area" localSheetId="4">系部教学工作量分析!$A$1:$J$35</definedName>
    <definedName name="_xlnm.Print_Titles" localSheetId="5">教师周课时量统计!$1:$2</definedName>
    <definedName name="_xlnm.Print_Titles" localSheetId="1">'教学情况检查表(计算版）'!$1:$4</definedName>
    <definedName name="_xlnm.Print_Titles" localSheetId="4">系部教学工作量分析!$1:$3</definedName>
    <definedName name="_xlnm.Print_Area" localSheetId="2">'教学检查表（打印版）'!$A$1:$L$104</definedName>
    <definedName name="_xlnm.Print_Titles" localSheetId="2">'教学检查表（打印版）'!$1:$4</definedName>
  </definedNames>
  <calcPr calcId="144525"/>
</workbook>
</file>

<file path=xl/sharedStrings.xml><?xml version="1.0" encoding="utf-8"?>
<sst xmlns="http://schemas.openxmlformats.org/spreadsheetml/2006/main" count="8688" uniqueCount="2392">
  <si>
    <t>2021-2022学年第一学期课表V2.0（正式版）</t>
  </si>
  <si>
    <t>教学班级</t>
  </si>
  <si>
    <t>人数</t>
  </si>
  <si>
    <t>星期一</t>
  </si>
  <si>
    <t>星期二</t>
  </si>
  <si>
    <t>星期三</t>
  </si>
  <si>
    <t>星期四</t>
  </si>
  <si>
    <t>星期五</t>
  </si>
  <si>
    <t>星期六</t>
  </si>
  <si>
    <t>星期日</t>
  </si>
  <si>
    <t>课程总量</t>
  </si>
  <si>
    <t>所属院系</t>
  </si>
  <si>
    <t>学制</t>
  </si>
  <si>
    <t>课程缺失情况</t>
  </si>
  <si>
    <t>1-2</t>
  </si>
  <si>
    <t>3-4</t>
  </si>
  <si>
    <t>5-6</t>
  </si>
  <si>
    <t>7-8</t>
  </si>
  <si>
    <t>2020计应高职1班</t>
  </si>
  <si>
    <t>4号篮球场 [070439]体育与健康(3) 陈光[0000155]</t>
  </si>
  <si>
    <t>实604 [010382]Python语言程序设计 陈仕许[0000040]</t>
  </si>
  <si>
    <t>实513 [010353]Android应用开发 李奇[0000069]</t>
  </si>
  <si>
    <t>实505 [010353]Android应用开发 李奇[0000069]</t>
  </si>
  <si>
    <t xml:space="preserve">实509 [010383]JavaScript网页技术 刘慧芬[0000038] </t>
  </si>
  <si>
    <t xml:space="preserve">实604 [010463]Bootstrap响应式开发 胡鑫海[2020012] </t>
  </si>
  <si>
    <t>实602 [010385]微信小程序设计 范慧英[2021102]</t>
  </si>
  <si>
    <t>信息与艺术设计系</t>
  </si>
  <si>
    <t>2020计应高职2班</t>
  </si>
  <si>
    <t>实512 [010382]Python语言程序设计 陈仕许[0000040]</t>
  </si>
  <si>
    <t xml:space="preserve">实510 [010383]JavaScript网页技术 刘慧芬[0000038] </t>
  </si>
  <si>
    <t>实507 [010385]微信小程序设计 范慧英[2021102]</t>
  </si>
  <si>
    <t>2020计应高职3班</t>
  </si>
  <si>
    <t xml:space="preserve">实604 [010382]Python语言程序设计 刘慧芬[0000038] </t>
  </si>
  <si>
    <t>实510 [010383]JavaScript网页技术 陈仕许[0000040]</t>
  </si>
  <si>
    <t xml:space="preserve">实601 [010353]Android应用开发 赵红[0000084] </t>
  </si>
  <si>
    <t>实601 [010385]微信小程序设计 李奇[0000069]</t>
  </si>
  <si>
    <t>2020计应高职4班</t>
  </si>
  <si>
    <t xml:space="preserve">实602 [010382]Python语言程序设计 刘慧芬[0000038] </t>
  </si>
  <si>
    <t xml:space="preserve">实602 [010353]Android应用开发 赵红[0000084] </t>
  </si>
  <si>
    <t>2020计应高职5班</t>
  </si>
  <si>
    <t xml:space="preserve">实505 [010353]Android应用开发 彭勃[0000209]（星期三晚自习19：30-21：00） </t>
  </si>
  <si>
    <t xml:space="preserve">实512 [010382]Python语言程序设计 唐洁[0000107] </t>
  </si>
  <si>
    <t xml:space="preserve">实513 [010353]Android应用开发 彭勃[0000209] </t>
  </si>
  <si>
    <t xml:space="preserve">实505 [010353]Android应用开发 彭勃[0000209]（星期四晚自习19：30-21：00） </t>
  </si>
  <si>
    <t>实603 [010383]JavaScript网页技术 陈仕许[0000040]</t>
  </si>
  <si>
    <t>实603 [010385]微信小程序设计 范慧英[2021102]</t>
  </si>
  <si>
    <t>2020数媒高职1班</t>
  </si>
  <si>
    <t>3号篮球场 [070439]体育与健康(3) 王玥[0000125]</t>
  </si>
  <si>
    <t xml:space="preserve">图501 [010461]字体与图形设计 范昊如[0000405] </t>
  </si>
  <si>
    <t xml:space="preserve">实513 WEB前端设计基础 向凌志 </t>
  </si>
  <si>
    <t xml:space="preserve">实509 [010481]AE&amp;PR 段鑫[0000065] </t>
  </si>
  <si>
    <t>实505 C4D 杨磊</t>
  </si>
  <si>
    <t>实511 Illustrator 舒烨楠</t>
  </si>
  <si>
    <t>实509 C4D 杨磊</t>
  </si>
  <si>
    <t>2020数媒高职2班</t>
  </si>
  <si>
    <t xml:space="preserve">实505 [010481]AE&amp;PR 段鑫[0000065] </t>
  </si>
  <si>
    <t>实506 WEB前端设计基础 向凌志</t>
  </si>
  <si>
    <t>实6602 Illustrator 舒烨楠</t>
  </si>
  <si>
    <t>实602 Illustrator 舒烨楠</t>
  </si>
  <si>
    <t>2020数媒高职3班</t>
  </si>
  <si>
    <t xml:space="preserve">实509 WEB前端设计基础 张颖[0000063] </t>
  </si>
  <si>
    <t xml:space="preserve">实506 [010076]Illustrator 杨珂珂[2021112] </t>
  </si>
  <si>
    <t xml:space="preserve">实509 [010458]C4D 段鑫[0000065] </t>
  </si>
  <si>
    <t xml:space="preserve">实505 [010458]C4D 段鑫[0000065] </t>
  </si>
  <si>
    <t>2020数媒高职4班</t>
  </si>
  <si>
    <t xml:space="preserve">实408 [010458]C4D 周友[2020015] </t>
  </si>
  <si>
    <t xml:space="preserve">实505 [010481]AE&amp;PR 段鑫0000065]（星期三晚自习19：30-21：00） </t>
  </si>
  <si>
    <t xml:space="preserve">实505 [010481]AE&amp;PR 段鑫0000065]（星期四晚自习19：30-21：00） </t>
  </si>
  <si>
    <t xml:space="preserve">实505 [010076]Illustrator 袁也[2021103] </t>
  </si>
  <si>
    <t xml:space="preserve">实510 WEB前端设计基础 张颖[0000063] </t>
  </si>
  <si>
    <t xml:space="preserve">实601 [010458]C4D 周友[2020015] </t>
  </si>
  <si>
    <t>2020室内高职1班</t>
  </si>
  <si>
    <t xml:space="preserve">7号篮球场 [070439]体育与健康(3) 周本利[2016031] </t>
  </si>
  <si>
    <t xml:space="preserve">实507 [010486]室内施工图深化设计 李喜梅[0000121] </t>
  </si>
  <si>
    <t xml:space="preserve">实509 [010316]室内效果图制作 梁芳[0000061] </t>
  </si>
  <si>
    <t xml:space="preserve">北304 [010354]家具设计 虞明沅[2021113] </t>
  </si>
  <si>
    <t xml:space="preserve">北205 [010422]人体工程学应用 吴春燕[2020001] </t>
  </si>
  <si>
    <t>图504 [010317]环境实体写生 王淑文[2017031]</t>
  </si>
  <si>
    <t>2020室内高职2班</t>
  </si>
  <si>
    <t xml:space="preserve">实602 [010316]室内效果图制作 周苇[0000064] </t>
  </si>
  <si>
    <t xml:space="preserve">实601 [010486]室内施工图深化设计 李喜梅[0000121] </t>
  </si>
  <si>
    <t xml:space="preserve">实509 [010316]室内效果图制作 周苇[0000064] </t>
  </si>
  <si>
    <t xml:space="preserve">北306 [010422]人体工程学应用 吴春燕[2020001] </t>
  </si>
  <si>
    <t xml:space="preserve">北203 [010354]家具设计 虞明沅[2021113] </t>
  </si>
  <si>
    <t>2020室内高职3班</t>
  </si>
  <si>
    <t xml:space="preserve">图501 [010317]环境实体写生 陈橙[2017030] </t>
  </si>
  <si>
    <t>实512 [010486]室内施工图深化设计 刘洁[20150114]</t>
  </si>
  <si>
    <t>北501 [010354]家具设计 张鹏</t>
  </si>
  <si>
    <t>2020室内高职4班</t>
  </si>
  <si>
    <t>南304 [010354]家具设计 张鹏</t>
  </si>
  <si>
    <t xml:space="preserve">北304 [010422]人体工程学应用 吴春燕[2020001] </t>
  </si>
  <si>
    <t>2020五年数媒1班</t>
  </si>
  <si>
    <t xml:space="preserve">南104 [070449]语文(3) 罗凡[0000178] </t>
  </si>
  <si>
    <t>南102 [070425]数学(3) 冯梅[0000170]</t>
  </si>
  <si>
    <t xml:space="preserve">1号篮球场 [070439]体育与健康(3) 廖松平[0000072] </t>
  </si>
  <si>
    <t xml:space="preserve">南101 [080148]职业道德与法律基础 刘志范[0000176] </t>
  </si>
  <si>
    <t xml:space="preserve">南103 [070435]英语(3) 谢丽群[2021001] </t>
  </si>
  <si>
    <t xml:space="preserve">实604 [010461]字体与图形设计 向厚斌[2020014] </t>
  </si>
  <si>
    <t xml:space="preserve">图4楼电子阅览室 [010480]信息技术 欧阳云龙[2021108] </t>
  </si>
  <si>
    <t>实512 [010494]WEB前端设计基础 田洁[2021107]</t>
  </si>
  <si>
    <t xml:space="preserve">实510 [010374]平面图像处理（1） 张颖[0000063] </t>
  </si>
  <si>
    <t>2020五年数媒2班</t>
  </si>
  <si>
    <t>实602 [010494]WEB前端设计基础 田洁[2021107]</t>
  </si>
  <si>
    <t xml:space="preserve">实509 [010461]字体与图形设计 向厚斌[2020014] </t>
  </si>
  <si>
    <t>实603 平面图像处理（1） 欧阳云龙[2021108]</t>
  </si>
  <si>
    <t>2020五年数媒3班</t>
  </si>
  <si>
    <t>实604 [010494]WEB前端设计基础 田洁[2021107]</t>
  </si>
  <si>
    <t>实602 平面图像处理（1） 欧阳云龙[2021108]</t>
  </si>
  <si>
    <t xml:space="preserve">实603 [010480]信息技术 胡鑫海[2020012] </t>
  </si>
  <si>
    <t>19计应高职1班（1-9周）</t>
  </si>
  <si>
    <t xml:space="preserve">实601 [010453]大数据可视化技术（1-9周） 何岚[2018030] </t>
  </si>
  <si>
    <t xml:space="preserve">实601 [010491]技能考核：web应用开发 刘慧芬[0000038] </t>
  </si>
  <si>
    <t xml:space="preserve">实507 [010412]EXCEL在财务报表中的应用（1-9周） 蒋桥华[0000050] </t>
  </si>
  <si>
    <t xml:space="preserve">实603 [010439]技能考核：网页设计模块 孙太权[0000073] </t>
  </si>
  <si>
    <t xml:space="preserve">实511 [010438]技能考核：数据库模块 谌顺周 </t>
  </si>
  <si>
    <t xml:space="preserve">实604 [010451]Bootstrap前端框架开发（1-9周） 胡鑫海[2020012] </t>
  </si>
  <si>
    <t>19计应高职1班 （10-20周）</t>
  </si>
  <si>
    <t xml:space="preserve">实603 [010320]电子商务 孙太权[0000073] </t>
  </si>
  <si>
    <t>实602 [010452]大数据开发技术Hadoop 向凌志</t>
  </si>
  <si>
    <t>19计应高职2班（1-9周）</t>
  </si>
  <si>
    <t xml:space="preserve">实604 [010491]技能考核：web应用开发 刘慧芬[0000038] </t>
  </si>
  <si>
    <t xml:space="preserve">实512 [010438]技能考核：数据库模块 唐洁 </t>
  </si>
  <si>
    <t xml:space="preserve">实604 [010453]大数据可视化技术（1-9周） 何岚[2018030] </t>
  </si>
  <si>
    <t>实601 [010451]Bootstrap前端框架开发（1-9周） 田洁[2021107]</t>
  </si>
  <si>
    <t>19计应高职2班 （10-20周）</t>
  </si>
  <si>
    <t>实513 [010452]大数据开发技术Hadoop 向凌志</t>
  </si>
  <si>
    <t>19计应高职3班（1-9周）</t>
  </si>
  <si>
    <t xml:space="preserve">实511 [010491]技能考核：web应用开发 刘慧芬[0000038] </t>
  </si>
  <si>
    <t xml:space="preserve">实507 [010438]技能考核：数据库模块 范慧英[2021102] </t>
  </si>
  <si>
    <t xml:space="preserve">实513 [010453]大数据可视化技术（1-9周） 何岚[2018030] </t>
  </si>
  <si>
    <t>实510 [010451]Bootstrap前端框架开发（1-9周） 田洁[2021107]</t>
  </si>
  <si>
    <t>19计应高职3班 （10-20周）</t>
  </si>
  <si>
    <t>实511 [010452]大数据开发技术Hadoop 向凌志</t>
  </si>
  <si>
    <t>19计应高职4班（1-9周）</t>
  </si>
  <si>
    <t>实603 [010438]技能考核：数据库模块 谌顺周</t>
  </si>
  <si>
    <t xml:space="preserve">图4楼电子阅览室 [010412]EXCEL在财务报表中的应用（1-9周） 张忠义[0000076] </t>
  </si>
  <si>
    <t>实510 [010491]技能考核：web应用开发 陈仕许</t>
  </si>
  <si>
    <t xml:space="preserve">实602 [010453]大数据可视化技术（1-9周） 何岚[2018030] </t>
  </si>
  <si>
    <t xml:space="preserve">实510 [010451]Bootstrap前端框架开发（1-9周） 钱宇涛[0000079] </t>
  </si>
  <si>
    <t>19计应高职4班 （10-20周）</t>
  </si>
  <si>
    <t>19计应高职5班（1-9周）</t>
  </si>
  <si>
    <t xml:space="preserve">实513 [010451]Bootstrap前端框架开发（1-9周） 钱宇涛[0000079] </t>
  </si>
  <si>
    <t>实512 010491]技能考核：web应用开发 陈仕许</t>
  </si>
  <si>
    <t>19计应高职5班 （10-20周）</t>
  </si>
  <si>
    <t>19计应高职6班（1-9周）</t>
  </si>
  <si>
    <t>实510 [010491]技能考核：web应用开发 胡炜</t>
  </si>
  <si>
    <t xml:space="preserve">实510 [010453]大数据可视化技术（1-9周） 何岚[2018030] </t>
  </si>
  <si>
    <t xml:space="preserve">实512 [010438]技能考核：数据库模块（1-9周） 何岚[2018030] </t>
  </si>
  <si>
    <t>实512 [010451]Bootstrap前端框架开发（1-9周） 田洁[2021107]</t>
  </si>
  <si>
    <t>19计应高职6班 （10-20周）</t>
  </si>
  <si>
    <t>19数媒高职1班</t>
  </si>
  <si>
    <t xml:space="preserve">T2 大学生职业发展与就业指导 汪寸琬[2020050] </t>
  </si>
  <si>
    <t xml:space="preserve">北403 [010426]新媒体策划与创意 袁也[2021103] </t>
  </si>
  <si>
    <t xml:space="preserve">实602 [010427]品牌形象系统设计 易柳[2018026] </t>
  </si>
  <si>
    <t>实511 广告影视制作 杨磊（星期四晚上19：30-21：00）</t>
  </si>
  <si>
    <t xml:space="preserve">实408 [010445]平面设计(1) 杨珂珂 </t>
  </si>
  <si>
    <t>实509 广告影视制作 杨磊</t>
  </si>
  <si>
    <t>实511 H5动画设计 舒烨楠</t>
  </si>
  <si>
    <t>19数媒高职2班</t>
  </si>
  <si>
    <t xml:space="preserve">实506 [010427]品牌形象系统设计 易柳[2018026] </t>
  </si>
  <si>
    <t xml:space="preserve">北206 [010426]新媒体策划与创意 袁也[2021103] </t>
  </si>
  <si>
    <t>实505 广告影视制作 杨磊</t>
  </si>
  <si>
    <t>实511 广告影视制作 杨磊（星期三晚上19：30-21：00）</t>
  </si>
  <si>
    <t xml:space="preserve">图501 [010445]平面设计(1) 范昊如[0000405] </t>
  </si>
  <si>
    <t>19室内高职1班(1-9周）</t>
  </si>
  <si>
    <t xml:space="preserve">图504 [010499]技能考核：室内手绘效果图设计（1-9周） 王淑文[2017031]
 </t>
  </si>
  <si>
    <t>实511 
[010440]技能考核：室内设计CAD制图模块（1-9周） 
 李喜梅</t>
  </si>
  <si>
    <t xml:space="preserve">实511 
[010440]技能考核：室内设计CAD制图模块（1-9周） 
 李喜梅[0000121] 
 </t>
  </si>
  <si>
    <t xml:space="preserve">实511 
[010440]技能考核：室内设计CAD制图模块（1-9周） 
 李喜梅[0000121] 
</t>
  </si>
  <si>
    <t xml:space="preserve"> 实511 [010440]技能考核：室内设计CAD制图模块（1-9周） 
 李喜梅[0000121] </t>
  </si>
  <si>
    <t xml:space="preserve">实511 [010440]技能考核：室内设计CAD制图模块（1-9周） 
 李喜梅[0000121] </t>
  </si>
  <si>
    <t xml:space="preserve">图501 [010499]技能考核：室内手绘效果图设计（1-9周） 王淑文[2017031] </t>
  </si>
  <si>
    <t>19室内高职1班(10-20周）</t>
  </si>
  <si>
    <t>[010421]设计构思与方案表达（10-18周） 张鹏[2014002]</t>
  </si>
  <si>
    <t xml:space="preserve">北305 [010380]室内陈设设计 丁艺[2021013] </t>
  </si>
  <si>
    <t>[010411]装饰工程概预算（10-18周） 
 李喜梅[0000121]</t>
  </si>
  <si>
    <t>19室内高职2班(1-9周）</t>
  </si>
  <si>
    <t>实511 
[010440]技能考核：室内设计CAD制图模块（1-9周）
 李喜梅</t>
  </si>
  <si>
    <t xml:space="preserve">图504 [010499]技能考核：室内手绘效果图设计（1-9周） 王淑文[2017031] </t>
  </si>
  <si>
    <t>19室内高职2班(10-20周）</t>
  </si>
  <si>
    <t xml:space="preserve">北103 [010380]室内陈设设计 丁艺[2021013] </t>
  </si>
  <si>
    <t xml:space="preserve"> [010421]设计构思与方案表达（10-18周） 张鹏[2014002] </t>
  </si>
  <si>
    <t xml:space="preserve">实511 
[010411]装饰工程概预算（10-18周） 
 李喜梅[0000121] </t>
  </si>
  <si>
    <t>19室内高职3班(1-9周）</t>
  </si>
  <si>
    <t>实513 [010440]技能考核：室内设计CAD制图模块（1-9周） 刘洁[20150114]</t>
  </si>
  <si>
    <t xml:space="preserve">实110 [010499]技能考核：室内手绘效果图设计（1-9周） 陈橙[2017030] </t>
  </si>
  <si>
    <t>实512 [010440]技能考核：室内设计CAD制图模块（1-9周） 刘洁[20150114]</t>
  </si>
  <si>
    <t xml:space="preserve">图501 [010499]技能考核：室内手绘效果图设计（1-9周） 陈橙[2017030] </t>
  </si>
  <si>
    <t>19室内高职3班(10-20周）</t>
  </si>
  <si>
    <t xml:space="preserve">北102 [010421]设计构思与方案表达（10-18周） 吴春燕[2020001] </t>
  </si>
  <si>
    <t>19室内高职4班(1-9周）</t>
  </si>
  <si>
    <t xml:space="preserve">图501 [010499]技能考核：室内手绘效果图设计（1-9周） 陈橙[2017030] 
</t>
  </si>
  <si>
    <t>19室内高职4班(10-20周）</t>
  </si>
  <si>
    <t>实602 [010380]室内陈设设计（10-18周） 向慕[0000316]</t>
  </si>
  <si>
    <t xml:space="preserve">实507 [010380]室内陈设设计（10-18周） 向慕[0000316] </t>
  </si>
  <si>
    <t xml:space="preserve">
实507 [010380]室内陈设设计（10-18周） 向慕[0000316] </t>
  </si>
  <si>
    <t>19数媒五年制1班</t>
  </si>
  <si>
    <t>19数媒五年制2班</t>
  </si>
  <si>
    <t>18五年数媒1班</t>
  </si>
  <si>
    <t xml:space="preserve">实510 [010067]平面设计-Photoshop(1) 张颖[0000063] </t>
  </si>
  <si>
    <t>实601 [010430]广告影视制作（1） 周友[2020015]</t>
  </si>
  <si>
    <t>北405 广告文案写作 杨磊</t>
  </si>
  <si>
    <t>南102 文学欣赏 李慧</t>
  </si>
  <si>
    <t>实506 版式设计 向慕</t>
  </si>
  <si>
    <t xml:space="preserve">实505 [010359]UI设计 袁也[2021103] </t>
  </si>
  <si>
    <t>文学修养与大学生活</t>
  </si>
  <si>
    <t>18五年数媒2班</t>
  </si>
  <si>
    <t xml:space="preserve">实505 [010067]平面设计-Photoshop(1) 张颖[0000063] </t>
  </si>
  <si>
    <t>北203 广告文案写作 舒烨楠</t>
  </si>
  <si>
    <t>实505 [010430]广告影视制作（1） 周友[2020015]</t>
  </si>
  <si>
    <t>17数字媒体五年制1班</t>
  </si>
  <si>
    <t xml:space="preserve">北206 [010014]多媒体技术与应用 袁也[2021103] </t>
  </si>
  <si>
    <t xml:space="preserve">实602 [010457]影视剪辑原理 杨珂珂[2021112] </t>
  </si>
  <si>
    <t xml:space="preserve">实601 [010191]影视制作 周友[2020015] </t>
  </si>
  <si>
    <t>实506 [010497]电商项目设计 杨珂珂[2021112]</t>
  </si>
  <si>
    <t xml:space="preserve">实507 [010419]技能抽查：PhotoShop模块 武秋伶[2020028] </t>
  </si>
  <si>
    <t xml:space="preserve">实506 [010419]技能抽查：PhotoShop模块 武秋伶[2020028] </t>
  </si>
  <si>
    <t>17数字媒体五年制2班</t>
  </si>
  <si>
    <t xml:space="preserve">实507 [010457]影视剪辑原理 杨珂珂[2021112] </t>
  </si>
  <si>
    <t>2020园林高职班</t>
  </si>
  <si>
    <t xml:space="preserve">实504 园林制图软件（ps）[1-6周] 夏宜华 南203 园林工程测量[7-12周] 夏宜华 南203[021262]园林景观材料[13-18周] 莫小云[2020072] </t>
  </si>
  <si>
    <t xml:space="preserve">实504 园林制图软件（ps）[1-6周] 夏宜华 南203 园林工程测量[7-12周] 夏宜华 南203 [021262]园林景观材料[13-18周] 莫小云[2020072] </t>
  </si>
  <si>
    <t xml:space="preserve">5号篮球场 [070439]体育与健康(3) 舒辉[0000288] </t>
  </si>
  <si>
    <t xml:space="preserve">南105 园林工程设计[13-18周]刘林雳 </t>
  </si>
  <si>
    <t>实401 [020357]植物景观设计[1-6周] 向友 实401 [20029]园林建筑小品设计[7-12周] 刘林雳[2018039]实401 园林规划与设计[13-18周] 彭达浠</t>
  </si>
  <si>
    <t xml:space="preserve">南103 园林工程测量[7-12周] 夏宜华南103 园林工程设计[13-18周]刘林雳 </t>
  </si>
  <si>
    <t xml:space="preserve">实504 园林制图软件（ps）[1-6周] 夏宜华 </t>
  </si>
  <si>
    <t xml:space="preserve">南105 园林工程测量[7-12周] 夏宜华南105[021262]园林景观材料[13-18周] 莫小云[2020072] </t>
  </si>
  <si>
    <t xml:space="preserve">南105 园林工程测量[7-12周] 夏宜华 南 </t>
  </si>
  <si>
    <t>实401 [020357]植物景观设计[1-6周] 向友 实401 [20029]园林建筑小品设计[7-12周] 刘林雳[2018039] 实401 园林规划与设计[13-18周] 彭达浠</t>
  </si>
  <si>
    <t>环境与生物科技系</t>
  </si>
  <si>
    <t>2020种子高职班</t>
  </si>
  <si>
    <t xml:space="preserve">南201 [020071]种子检验技术 王长安[0000136] </t>
  </si>
  <si>
    <t xml:space="preserve">北404 [020240]种子经营与管理1 孙海鸥[0000314] </t>
  </si>
  <si>
    <t xml:space="preserve">南104 [020164]作物栽培技术 杨明河[0000129] </t>
  </si>
  <si>
    <t xml:space="preserve">南202 [020164]作物栽培技术 杨明河[0000129] </t>
  </si>
  <si>
    <t xml:space="preserve">南102 [020237]种子生产技术（1） 李光清[0000400] </t>
  </si>
  <si>
    <t xml:space="preserve">南105 [020402]农业微生物 杨明河[0000129] </t>
  </si>
  <si>
    <t xml:space="preserve">南302 [020403]植物保护技术1 全庆丰[0000309] </t>
  </si>
  <si>
    <t>2020环艺高职班</t>
  </si>
  <si>
    <t xml:space="preserve">北306 [020390]建筑装饰材料 欧阳瑞[0000470] </t>
  </si>
  <si>
    <t xml:space="preserve">实404 [021206]景观设计 谢露芳[2014057] </t>
  </si>
  <si>
    <t xml:space="preserve">北306 [020353]建筑装饰构造 欧阳瑞[0000470] </t>
  </si>
  <si>
    <t xml:space="preserve">实404 [020467]居住空间室内设计 刘元平[2014018] </t>
  </si>
  <si>
    <t xml:space="preserve">实402 [021373]构成基础 向慕[0000316] </t>
  </si>
  <si>
    <t xml:space="preserve">实504 [2020006]3DS_Max+V-RAY+Photoshop效果图设计与制作 胡莹[0000158] </t>
  </si>
  <si>
    <t>2020农技特岗高职1班</t>
  </si>
  <si>
    <t xml:space="preserve">北403 [020403]植物保护技术1 李涛[0000144] </t>
  </si>
  <si>
    <t xml:space="preserve">南301 [021211]农产品检验技术 袁全[0000152] </t>
  </si>
  <si>
    <t xml:space="preserve">南302 [020164]作物栽培技术 全庆丰[0000309] </t>
  </si>
  <si>
    <t xml:space="preserve">组培楼 [021211]农产品检验技术 袁全[0000152] </t>
  </si>
  <si>
    <t xml:space="preserve">南502 [030495]现代农业装备 蒲生红[0000258] </t>
  </si>
  <si>
    <t xml:space="preserve">南303 [021277]设施农业 王长安[0000136] </t>
  </si>
  <si>
    <t>2020农技特岗高职2班</t>
  </si>
  <si>
    <t xml:space="preserve">南207 [020164]作物栽培技术 柴慧清[2020066] </t>
  </si>
  <si>
    <t xml:space="preserve">南206 [021211]农产品检验技术 仇云龙[2016041] </t>
  </si>
  <si>
    <t xml:space="preserve">北206 [020403]植物保护技术1 李涛[0000144] </t>
  </si>
  <si>
    <t xml:space="preserve">南302 [021277]设施农业 王长安[0000136] </t>
  </si>
  <si>
    <t>2020现农高职3班</t>
  </si>
  <si>
    <t xml:space="preserve">南102 [020164]作物栽培技术 杨明河[0000129] </t>
  </si>
  <si>
    <t xml:space="preserve">北305 [021211]农产品检验技术 仇云龙[2016041] </t>
  </si>
  <si>
    <t xml:space="preserve">南106 [020164]作物栽培技术 杨明河[0000129] </t>
  </si>
  <si>
    <t xml:space="preserve">北503 [020403]植物保护技术1 李涛[0000144] </t>
  </si>
  <si>
    <t>2020园艺高职班</t>
  </si>
  <si>
    <t xml:space="preserve">实502 [020470]茶文化 仇云龙[2016041] </t>
  </si>
  <si>
    <t xml:space="preserve">南206 [020052]花卉生产技术 杨隆彪[0000139] </t>
  </si>
  <si>
    <t xml:space="preserve">南203 [021304]果树生产技术(2) 王智课[0000017] </t>
  </si>
  <si>
    <t xml:space="preserve">南202 [021251]植物生长环境（2） 朱宏爱[0000171] </t>
  </si>
  <si>
    <t xml:space="preserve">南406 [020403]植物保护技术1 李涛[0000144] </t>
  </si>
  <si>
    <t xml:space="preserve">南206 [020078]无土栽培 杨隆彪[0000139] </t>
  </si>
  <si>
    <t>2020农经高职班</t>
  </si>
  <si>
    <t xml:space="preserve">北404 农产品经营与管理(1) 孙海鸥[0000314] </t>
  </si>
  <si>
    <t xml:space="preserve">南301 [021391]农业生物统计 袁全[0000152] </t>
  </si>
  <si>
    <t xml:space="preserve">南205 [020208]农业经济管理 谷婕[2018011] </t>
  </si>
  <si>
    <t xml:space="preserve">南206 [020208]农业经济管理 谷婕[2018011] </t>
  </si>
  <si>
    <t xml:space="preserve">南205 [021214]经济学基础 李启秀[0000195] </t>
  </si>
  <si>
    <t xml:space="preserve">南201 [020428]现代农业种植技术 孙琴[2014044] </t>
  </si>
  <si>
    <t>19园林高职班</t>
  </si>
  <si>
    <t xml:space="preserve">实401 [020419]综合实训课 彭达浠[2016040] </t>
  </si>
  <si>
    <t xml:space="preserve">实401 植物配置 向友 </t>
  </si>
  <si>
    <t xml:space="preserve">T1 [080157]大学生职业规划与创业就业指导 彭立令[2014039] </t>
  </si>
  <si>
    <t xml:space="preserve">南205 [2020013]园林法律法规 毛伯平[0000382] </t>
  </si>
  <si>
    <t xml:space="preserve">实401 [021284]园林工程造价（2） 毛伯平[0000382] </t>
  </si>
  <si>
    <t xml:space="preserve">南202 [020398]园林植物生产与养护 朱宏爱[0000171] </t>
  </si>
  <si>
    <t xml:space="preserve">实504 [020248]计算机辅助设计－3DS_Max 夏宜华[0000165] </t>
  </si>
  <si>
    <t xml:space="preserve">南201 [020408]园林工程施工技术2 张荣禄[0070604] </t>
  </si>
  <si>
    <t>19种子高职班</t>
  </si>
  <si>
    <t xml:space="preserve">南106 [020241]种子经营与管理2 谢海琼[0000314] </t>
  </si>
  <si>
    <t xml:space="preserve">南302 [020396]种子检验技术2 王长安[0000136] </t>
  </si>
  <si>
    <t xml:space="preserve">南201 [021285]专业英语 陈皓铭 </t>
  </si>
  <si>
    <t xml:space="preserve">南207 [020419]综合实训课 柴慧清[2020066] </t>
  </si>
  <si>
    <t xml:space="preserve">南206 [020075]食用菌栽培技术 戴水莲[0000141] </t>
  </si>
  <si>
    <t xml:space="preserve">北301 [020153]农业技术推广 孙琴[2014044] </t>
  </si>
  <si>
    <t>19环艺高职1班</t>
  </si>
  <si>
    <t xml:space="preserve">实402 [021297]室内展示设计（2） 胡莹[0000158] </t>
  </si>
  <si>
    <t xml:space="preserve">实402 [020387]建筑装饰施工组织与管理 刘元平[2014018] </t>
  </si>
  <si>
    <t xml:space="preserve">实504 [021392]SKETCHUP景观效果图设计 谢露芳[2014057] </t>
  </si>
  <si>
    <t xml:space="preserve">实404 [021249]室内设计（公装）（2） 刘林雳[20029] </t>
  </si>
  <si>
    <t xml:space="preserve">实404 [2020008]建筑装饰工程计量与计价（2） 刘元平[2014018] </t>
  </si>
  <si>
    <t xml:space="preserve">实402 [020397]建筑装饰施工技术2 欧阳瑞[0000470] </t>
  </si>
  <si>
    <t>19环艺高职2班</t>
  </si>
  <si>
    <t xml:space="preserve">实404 [020397]建筑装饰施工技术2 欧阳瑞[0000470] </t>
  </si>
  <si>
    <t>19现农特岗高职1班</t>
  </si>
  <si>
    <t>北301 [021274]农业政策法规 谷婕[2018011]</t>
  </si>
  <si>
    <t xml:space="preserve">梯3 [021390]杂交水稻国际推广务实 全庆丰[0000309] </t>
  </si>
  <si>
    <t xml:space="preserve">南201 [2020100]农业区划与布局 彭达浠[2016040] </t>
  </si>
  <si>
    <t xml:space="preserve">实410 [021288]苗木生产技术 王立新[0000184] </t>
  </si>
  <si>
    <t xml:space="preserve">南106 [021227]农产品经营与管理(2) 谢海琼[0000314] </t>
  </si>
  <si>
    <t xml:space="preserve">实503 [2020002]农村电子商务 张金生[0000296] </t>
  </si>
  <si>
    <t xml:space="preserve">南207 [021346]综合实训 柴慧清[2020066] </t>
  </si>
  <si>
    <t xml:space="preserve">实303 [2020002]农村电子商务 张金生[0000296] </t>
  </si>
  <si>
    <t>19现农特岗高职2班</t>
  </si>
  <si>
    <t xml:space="preserve">南301 [2020100]农业区划与布局 彭达浠[2016040] </t>
  </si>
  <si>
    <t xml:space="preserve">实301 [2020002]农村电子商务 蒋玉[0000117] </t>
  </si>
  <si>
    <t>19现农特岗高职3班</t>
  </si>
  <si>
    <t>19现农特岗高职4班</t>
  </si>
  <si>
    <t>19现农高职5班</t>
  </si>
  <si>
    <t xml:space="preserve">南205 [021390]杂交水稻国际推广务实 全庆丰[0000309] </t>
  </si>
  <si>
    <t xml:space="preserve">实503 [2020002]农村电子商务 陈骋[2021014](星期三晚上19：30-21：00） </t>
  </si>
  <si>
    <t xml:space="preserve">北202 [021274]农业政策法规 谷婕[2018011] </t>
  </si>
  <si>
    <t xml:space="preserve">实503 [2020002]农村电子商务 陈骋[2021014]（星期四晚上19：30-21：00） </t>
  </si>
  <si>
    <t>19园艺高职班</t>
  </si>
  <si>
    <t xml:space="preserve">网课 [020081]植物组织培养技术 张立[0000147] </t>
  </si>
  <si>
    <t xml:space="preserve">南102 [020419]综合实训课 张荣禄[0070604] </t>
  </si>
  <si>
    <t xml:space="preserve">南106 [021271]设施园艺(2) 杨隆彪[0000139] </t>
  </si>
  <si>
    <t xml:space="preserve">南503 [021254]园艺产品贮藏保鲜与加工 仇云龙[2016041] </t>
  </si>
  <si>
    <t xml:space="preserve">南203 [021311]园艺产品营销 潘斌[0000356] </t>
  </si>
  <si>
    <t xml:space="preserve">网课 [020192]插花艺术 张立[0000147] </t>
  </si>
  <si>
    <t>19农经高职班</t>
  </si>
  <si>
    <t xml:space="preserve">南205 [2020004]农业经济与财务管理 李启秀[0000195] </t>
  </si>
  <si>
    <t xml:space="preserve">南205 [2020003]农产品市场营销2 谢海琼[0000314] </t>
  </si>
  <si>
    <t xml:space="preserve">南505 
[021245]公务员基础 谷婕[2018011] </t>
  </si>
  <si>
    <t xml:space="preserve">北204 [021245]公务员基础 谷婕[2018011] </t>
  </si>
  <si>
    <t xml:space="preserve">南102 [021243]生物安全与环境保护 黄晓明[0000147] </t>
  </si>
  <si>
    <t>2020机制（设计与加工制造）高职班</t>
  </si>
  <si>
    <t xml:space="preserve">南407 [030338]机械制造工艺与夹具 唐建[0000122] </t>
  </si>
  <si>
    <t xml:space="preserve">实203 [030359]UG 杨阳[0000120] </t>
  </si>
  <si>
    <t xml:space="preserve">北406 [040175]电工电子技术 谢向花[0000085] </t>
  </si>
  <si>
    <t xml:space="preserve">北404 [030086]金属切削机床与刀具 赵北辰[0000122] </t>
  </si>
  <si>
    <t xml:space="preserve">南502 [030224]金属材料与热处理 唐三叶[0000266] </t>
  </si>
  <si>
    <t>机械与汽车工程系</t>
  </si>
  <si>
    <t>2020汽运高职1班</t>
  </si>
  <si>
    <t xml:space="preserve">南304 [030457]汽车电工电子技术 邓峰[2017018] </t>
  </si>
  <si>
    <t>6号篮球场 [070439]体育与健康(3) 邝丽萍[2016029]</t>
  </si>
  <si>
    <t xml:space="preserve">北302 [030550]汽车电器设备拆装与检修 佘国芹[2018017] </t>
  </si>
  <si>
    <t xml:space="preserve">南408 [030545]汽车维护与保养 罗光奇[2017017] </t>
  </si>
  <si>
    <t xml:space="preserve">汽车营销实训室104 [030483]商务礼仪 肖露云[0000103] </t>
  </si>
  <si>
    <t xml:space="preserve">南504 [030156]汽车底盘构造与维修 杨海[0000089] </t>
  </si>
  <si>
    <t>2020汽运高职2班</t>
  </si>
  <si>
    <t xml:space="preserve">南501 [030545]汽车维护与保养 罗光奇[2017017] </t>
  </si>
  <si>
    <t>2020汽营高职1班</t>
  </si>
  <si>
    <t xml:space="preserve">南501 [030276]汽车专业英语 罗正球[0000101] </t>
  </si>
  <si>
    <t xml:space="preserve">汽车营销实训室104 [030468]汽车营销礼仪 肖露云[0000103] </t>
  </si>
  <si>
    <t xml:space="preserve">南408 [030408]商务谈判技术 刘斐[2018018] </t>
  </si>
  <si>
    <t xml:space="preserve">北302 [030476]汽车电器设备构造与维修 佘国芹[2018017] </t>
  </si>
  <si>
    <t xml:space="preserve">南506 [030319]汽车保险理赔与实务 张建友[0000092] </t>
  </si>
  <si>
    <t xml:space="preserve">南506 [030449]汽车新技术新材料 张建友[0000092] </t>
  </si>
  <si>
    <t>2020五年汽运班</t>
  </si>
  <si>
    <t xml:space="preserve">南105 [070435]英语(3) 刘鑫[2015028] </t>
  </si>
  <si>
    <t>南103 [070425]数学(3) 吴亮[2016030]</t>
  </si>
  <si>
    <t xml:space="preserve">8号篮球场 [070439]体育与健康(3) 张振[2017008] </t>
  </si>
  <si>
    <t xml:space="preserve">南504 [070449]语文(3) 罗凡[0000178] </t>
  </si>
  <si>
    <t xml:space="preserve">实506 [010480]信息技术 毛祯[2014024] </t>
  </si>
  <si>
    <t xml:space="preserve">车库汽车发动机实训室 [030459]汽车发动机构造与维修 刘时英[0000105] </t>
  </si>
  <si>
    <t xml:space="preserve">南406 [030476]汽车电器设备构造与维修 吴志强[2016032] </t>
  </si>
  <si>
    <t>2020机制（3D打印）高职班</t>
  </si>
  <si>
    <t>南401 [030224]金属材料与热处理 唐三叶[0000347]</t>
  </si>
  <si>
    <t xml:space="preserve">南407 [030338]机械制造工艺与夹具 黄志伟[0000122] </t>
  </si>
  <si>
    <t xml:space="preserve">南408 [030226]3D打印技术导论 刘斐[2018018] </t>
  </si>
  <si>
    <t xml:space="preserve">南105 [040175]电工电子技术 张应早[0000219] </t>
  </si>
  <si>
    <t xml:space="preserve">南503 [030338]机械制造工艺与夹具 黄志伟[0000122] </t>
  </si>
  <si>
    <t>2020汽车智能高职班</t>
  </si>
  <si>
    <t xml:space="preserve">南501 [2015006]汽车电控技术 罗正球[0000101] </t>
  </si>
  <si>
    <t xml:space="preserve">北504 [030156]汽车底盘构造与维修 杨海[0000089] </t>
  </si>
  <si>
    <t>实512 [010382]Python语言程序设计 胡炜[0000043]（星期三晚自习19：30-21：00）</t>
  </si>
  <si>
    <t xml:space="preserve">南406 [030497]智能交通技术及应用 张波[0000297] </t>
  </si>
  <si>
    <t>实512 [010382]Python语言程序设计 胡炜[0000043]（星期四晚自习19：30-21：00）</t>
  </si>
  <si>
    <t xml:space="preserve">南505 [030476]汽车电器设备构造与维修 吴志强[2016032] </t>
  </si>
  <si>
    <t>19机制高职班</t>
  </si>
  <si>
    <t xml:space="preserve">T1 大学生职业规划与创业就业指导 贺彬[0000290] </t>
  </si>
  <si>
    <t xml:space="preserve">现代制作中心2 [030489]技能抽查：铣床模块 朱斌[0000157] </t>
  </si>
  <si>
    <t xml:space="preserve">实306 [041071]液压(气动)控制技术技能训练 王鹏[2014005] </t>
  </si>
  <si>
    <t xml:space="preserve">实307 [041082]技能抽查：电气控制模块 汪凯波[2014007] </t>
  </si>
  <si>
    <t xml:space="preserve">现代制作中心1 [030490]技能抽查：车床模块 胡远忠[2015020] </t>
  </si>
  <si>
    <t>19机制五年制班</t>
  </si>
  <si>
    <t>19汽运高职1班</t>
  </si>
  <si>
    <t xml:space="preserve">汽车底盘实训室(实101） [030479]技能抽查：底盘拆装与检修 杨海[0000089] </t>
  </si>
  <si>
    <t xml:space="preserve">实202 [030480]技能抽查：汽车电器设备拆装与检修 佘国芹[2018017] </t>
  </si>
  <si>
    <t xml:space="preserve">汽车整车实训室1 [030478]技能抽查：汽车简单维护作业 彭煜星[2016034] </t>
  </si>
  <si>
    <t xml:space="preserve">汽车整车实训室2 [030478]技能抽查：汽车简单维护作业 彭煜星[2016034] </t>
  </si>
  <si>
    <t>19汽运高职2班</t>
  </si>
  <si>
    <t>19汽营高职班</t>
  </si>
  <si>
    <t xml:space="preserve">汽车营销实训室103 [220015]技能抽查：汽车整车销售模块 宋玲[0000128] </t>
  </si>
  <si>
    <t xml:space="preserve">汽车营销实训室103 [220013]技能抽查：车辆操作与服务信息模块 蒲生红[0000258] </t>
  </si>
  <si>
    <t xml:space="preserve">汽车营销实训室104 [220014]汽车维修接待模块 肖露云[0000103] </t>
  </si>
  <si>
    <t>19汽运五年制1班</t>
  </si>
  <si>
    <t>19汽运五年制2班</t>
  </si>
  <si>
    <t>19机制高职3D打印班</t>
  </si>
  <si>
    <t xml:space="preserve">实308 [041082]技能抽查：电气控制模块 杨洪军[2014007] </t>
  </si>
  <si>
    <t xml:space="preserve">实306 [041083]技能抽查：液压气动模块 刘志强[2021016] </t>
  </si>
  <si>
    <t xml:space="preserve">18五年机制班  </t>
  </si>
  <si>
    <t xml:space="preserve">实203 [030359]UG 刘斐[2018018] </t>
  </si>
  <si>
    <t xml:space="preserve">南505 [030475]数控铣加工 段兰兰[0000122] </t>
  </si>
  <si>
    <t xml:space="preserve">南505 [030474]数控车加工 段兰兰[0000122] </t>
  </si>
  <si>
    <t xml:space="preserve">北202 [030025]冲压模具设计与制造 郝彦琴[0000109] </t>
  </si>
  <si>
    <t xml:space="preserve">南202 [040222]电气控制 孙姣梅[0000367] </t>
  </si>
  <si>
    <t>18五年汽运1班</t>
  </si>
  <si>
    <t xml:space="preserve">南405 [030470]新能源汽车技术 彭煜星[2016034] </t>
  </si>
  <si>
    <t xml:space="preserve">南406 [030329]自动变速器 吴志强[2016032] </t>
  </si>
  <si>
    <t xml:space="preserve">南502 [030393]消费者心理学 唐三叶[0000266] </t>
  </si>
  <si>
    <t xml:space="preserve">南501 [030340]汽车发动机电控技术 罗正球[0000101] </t>
  </si>
  <si>
    <t xml:space="preserve">南307 [030484]汽车售后服务管理 邓峰[2017018] </t>
  </si>
  <si>
    <t xml:space="preserve">南304 [030484]汽车售后服务管理 邓峰[2017018] </t>
  </si>
  <si>
    <t>18五年汽运2班</t>
  </si>
  <si>
    <t xml:space="preserve">南404 [030329]自动变速器 吴志强[2016032] </t>
  </si>
  <si>
    <t>17机制五年制1班</t>
  </si>
  <si>
    <t xml:space="preserve">现代制作中心2 [030489]技能抽查：铣床模块 向明[0000157] </t>
  </si>
  <si>
    <t xml:space="preserve">现代制作中心1 [030490]技能抽查：车床模块 米玲[2018016] </t>
  </si>
  <si>
    <t>17汽修五年制1班</t>
  </si>
  <si>
    <t xml:space="preserve">实202 [030480]技能抽查：汽车电器设备拆装与检修 罗光奇[2017017] </t>
  </si>
  <si>
    <t xml:space="preserve">汽车底盘实训室(实101） [030479]技能抽查：底盘拆装与检修 罗光奇[2017017] </t>
  </si>
  <si>
    <t xml:space="preserve">汽车整车实训室1 [030478]技能抽查：汽车简单维护作业 罗光奇[2017017] </t>
  </si>
  <si>
    <t>2020机电高职1班</t>
  </si>
  <si>
    <t>2号篮球场 [070439]体育与健康(3) 杨艳青[0000075]</t>
  </si>
  <si>
    <t xml:space="preserve">实308 [041136]电机与控制技术 汪凯波[0000080] </t>
  </si>
  <si>
    <t xml:space="preserve">实408 [040307]C语言程序设计 陈幸如[2018041] </t>
  </si>
  <si>
    <t>北301 [041137]机械识图与绘制 杨晓珍[0000145]</t>
  </si>
  <si>
    <t xml:space="preserve">南104 [041136]电机与控制技术 汪凯波[0000080] </t>
  </si>
  <si>
    <t xml:space="preserve">实306 [041063]液压(气动)控制技术 刘志强[2021016] </t>
  </si>
  <si>
    <t>电子电气工程系</t>
  </si>
  <si>
    <t>2020机电高职2班</t>
  </si>
  <si>
    <t xml:space="preserve">实408 [040307]C语言程序设计 钟卫连[0000221] </t>
  </si>
  <si>
    <t xml:space="preserve">南203 [041136]电机与控制技术 尹耕钦[0000015] </t>
  </si>
  <si>
    <t>北204 [041137]机械识图与绘制 杨晓珍[0000145]</t>
  </si>
  <si>
    <t xml:space="preserve">实306 [041063]液压(气动)控制技术 钟帆[0000074] </t>
  </si>
  <si>
    <t xml:space="preserve">实312 [040307]C语言程序设计 钟卫连[0000221] </t>
  </si>
  <si>
    <t>2020应电高职班</t>
  </si>
  <si>
    <t>南202 [041000]数字电子技术 孙姣梅[0000367]</t>
  </si>
  <si>
    <t xml:space="preserve">实312 [040307]C语言程序设计 文念念[2018008] </t>
  </si>
  <si>
    <t>实405 [040220]单片机应用技术 唐东成[2019010]</t>
  </si>
  <si>
    <t xml:space="preserve">实312 [040037]电子CAD 钟峰[0000088] </t>
  </si>
  <si>
    <t xml:space="preserve">南101 [041033]传感器应用技术 钟帆[0000074] </t>
  </si>
  <si>
    <t>2020五年机电1班</t>
  </si>
  <si>
    <t xml:space="preserve">南405 [030195]机械设计基础 李柳[0000137] </t>
  </si>
  <si>
    <t>南506 [070425]数学(3) 吴亮[2016030]</t>
  </si>
  <si>
    <t xml:space="preserve">南408 [030053]机械制造技术 唐建[0000118] </t>
  </si>
  <si>
    <t xml:space="preserve">南407 [030195]机械设计基础 李柳[0000137] </t>
  </si>
  <si>
    <t xml:space="preserve">实506 [010480]信息技术 欧阳云龙[2021108] </t>
  </si>
  <si>
    <t>2020五年机电2班</t>
  </si>
  <si>
    <t>10号篮球场 [070439]体育与健康(3) 杨艳青[0000075]</t>
  </si>
  <si>
    <t xml:space="preserve">北301 [030053]机械制造技术 唐建[0000118] </t>
  </si>
  <si>
    <t>2020智能控制高职班</t>
  </si>
  <si>
    <t xml:space="preserve">南101 [040220]单片机应用技术 唐晨光[0000214] </t>
  </si>
  <si>
    <t xml:space="preserve">北403 [041033]传感器应用技术 李永明[2017016] </t>
  </si>
  <si>
    <t xml:space="preserve">南503 [030566]机械工程基础 唐建[0000118] </t>
  </si>
  <si>
    <t xml:space="preserve">实307 [040222]电气控制 汪凯波[0000080] </t>
  </si>
  <si>
    <t xml:space="preserve">南104 [040222]电气控制 汪凯波[0000080] </t>
  </si>
  <si>
    <t>2020智能产品高职班</t>
  </si>
  <si>
    <t>实603 [010008]JAVA语言程序设计 欧阳云龙[2021108]</t>
  </si>
  <si>
    <t>19机电高职1班</t>
  </si>
  <si>
    <t xml:space="preserve">实306 [041071]液压(气动)控制技术技能训练 江兴刚[0000220] </t>
  </si>
  <si>
    <t xml:space="preserve">实305 [041139]机电设备故障诊断与维修 冯仕祥[0000082] </t>
  </si>
  <si>
    <t xml:space="preserve">实310 [041089]可编程控制系统设计与改造 谢向花[0000085] </t>
  </si>
  <si>
    <t xml:space="preserve">实308 [041088]电气回路安装与调试 杨洪军[0000080] </t>
  </si>
  <si>
    <t xml:space="preserve">实312 [041085]工业机器人应用 文念念[2018008] </t>
  </si>
  <si>
    <t>19机电高职2班</t>
  </si>
  <si>
    <t>19机电高职3班（村田班）</t>
  </si>
  <si>
    <t>北406 日语 胡龙湘</t>
  </si>
  <si>
    <t xml:space="preserve">实312 [041085]工业机器人应用 钟卫连[0000221] </t>
  </si>
  <si>
    <t>19应电高职班</t>
  </si>
  <si>
    <t xml:space="preserve">实406 [041037]小型电子产品安装、调试与维修技能训练 孙姣梅[0000367] </t>
  </si>
  <si>
    <t xml:space="preserve">实312 [041007]PCB版图绘制技能训练 唐晨光[0000214] </t>
  </si>
  <si>
    <t xml:space="preserve">实312 [040315]单片机技能训练[041008]小型电子产品设计与开发技能训练 唐东成[2019010] </t>
  </si>
  <si>
    <t xml:space="preserve">实406 [041080]电子产品安装与调试 孙姣梅[0000367] </t>
  </si>
  <si>
    <t xml:space="preserve">实312 [040315]单片机技能训练 [041008]小型电子产品设计与开发技能训练 唐东成[2019010] </t>
  </si>
  <si>
    <t>19机电五年制1班</t>
  </si>
  <si>
    <t>19机电五年制2班</t>
  </si>
  <si>
    <t>19智能控制高职班</t>
  </si>
  <si>
    <t xml:space="preserve">实312 [041140]工业机器人编程与调试 钟卫连[0000221] </t>
  </si>
  <si>
    <t xml:space="preserve">实406 [041151]电子电路安装与调试 孙姣梅[0000367] </t>
  </si>
  <si>
    <t xml:space="preserve">实310 [041089]可编程控制系统设计与改造 胡廷华[0000212] </t>
  </si>
  <si>
    <t xml:space="preserve">实308 [040250]电气安装 唐绪伟[0070601] </t>
  </si>
  <si>
    <t>19智能产品开发高职班</t>
  </si>
  <si>
    <t xml:space="preserve">实309 [040303]PLC应用技术 唐绪伟[0070601] </t>
  </si>
  <si>
    <t xml:space="preserve">18五年机电1班 </t>
  </si>
  <si>
    <t xml:space="preserve">北501 [041066]PLC应用技术(2) 胡廷华[0000212] </t>
  </si>
  <si>
    <t xml:space="preserve">南202 [041069]机器人基础 钟卫鹏[2018006] </t>
  </si>
  <si>
    <t xml:space="preserve">北203 [041066]PLC应用技术(2) 胡廷华[0000212] </t>
  </si>
  <si>
    <t xml:space="preserve">实305 [041067]机床电气故障检修(1) 毛秀芝[0000368] </t>
  </si>
  <si>
    <t xml:space="preserve">南203 [040044]自动检测技术 李永明[2017016] </t>
  </si>
  <si>
    <t xml:space="preserve">南202 [040044]自动检测技术 李永明[2017016] </t>
  </si>
  <si>
    <t>18五年机电2班</t>
  </si>
  <si>
    <t xml:space="preserve">实310 [041066]PLC应用技术(2) 胡廷华[0000212] </t>
  </si>
  <si>
    <t>17机电五年制1班</t>
  </si>
  <si>
    <t xml:space="preserve">实310 [041051]PLC技能训练 毛秀芝[0000368] </t>
  </si>
  <si>
    <t xml:space="preserve">实311 [041150]工业机器人技能训练 钟卫鹏[2018006] </t>
  </si>
  <si>
    <t xml:space="preserve">南106 [080157]大学生职业规划与创业就业指导 李艳萍[0000208] </t>
  </si>
  <si>
    <t xml:space="preserve">实307 [041028]电气安装技能训练 尹耕钦[0000015] </t>
  </si>
  <si>
    <t>17机电五年制2班</t>
  </si>
  <si>
    <t xml:space="preserve"> </t>
  </si>
  <si>
    <t xml:space="preserve">实307 [041028]电气安装技能训练 张应早[0000219] </t>
  </si>
  <si>
    <t>实311 [041150]工业机器人技能训练 钟卫鹏[2018006]</t>
  </si>
  <si>
    <t>2020旅游高职1班</t>
  </si>
  <si>
    <t>北206 [050542]旅游政策与法规 张萍[0000205]</t>
  </si>
  <si>
    <t xml:space="preserve">北205 [050669]景点讲解 刘慧[0000303] </t>
  </si>
  <si>
    <t>北304 [050646]地方导游基础 聂瑞希[2020004]</t>
  </si>
  <si>
    <t>北303 [050670]酒店服务 杨梨园[2016018]</t>
  </si>
  <si>
    <t xml:space="preserve">北406 [050669]景点讲解 刘慧[0000303] </t>
  </si>
  <si>
    <t>北301 [050660]研学旅行服务与管理 刘湘霞[0000359]</t>
  </si>
  <si>
    <t xml:space="preserve">实502 [050441]茶文化与茶艺 李玉华[0000200] </t>
  </si>
  <si>
    <t>商贸管理系</t>
  </si>
  <si>
    <t>2020旅游高职2班</t>
  </si>
  <si>
    <t>北402 [050646]地方导游基础 廖亚萍</t>
  </si>
  <si>
    <t>2020旅游高职3班</t>
  </si>
  <si>
    <t>北205 [050646]地方导游基础 尤祺明</t>
  </si>
  <si>
    <t xml:space="preserve">实502 [050441]茶文化与茶艺 刘姚欧[2016021] </t>
  </si>
  <si>
    <t>2020旅游高职4班</t>
  </si>
  <si>
    <t>北202 [050646]地方导游基础 尤祺明</t>
  </si>
  <si>
    <t>3号篮球场 [070439]体育与健康(3) 邝丽萍[2016029]</t>
  </si>
  <si>
    <t>2020五年旅游1班</t>
  </si>
  <si>
    <t xml:space="preserve">南507 [050524]前厅客房服务与管理 潘存功[2021100] </t>
  </si>
  <si>
    <t xml:space="preserve">南502 [050519]全国导游基础 廖亚萍 </t>
  </si>
  <si>
    <t xml:space="preserve">实502 [050441]茶文化与茶艺 仇云龙[2016041] </t>
  </si>
  <si>
    <t xml:space="preserve">实603 [010480]信息技术 欧阳云龙[2021108] </t>
  </si>
  <si>
    <t>2020会计高职1班</t>
  </si>
  <si>
    <t xml:space="preserve">南507 [050633]成本核算与管理 程晓艳[0000445] </t>
  </si>
  <si>
    <t>北202 [050628]统计基础 廖松[0000201]</t>
  </si>
  <si>
    <t xml:space="preserve">实302 [050673]初级会计实务（2） 杨继秀[0000237] </t>
  </si>
  <si>
    <t xml:space="preserve">南407 [050633]成本核算与管理 程晓艳[0000445] </t>
  </si>
  <si>
    <t xml:space="preserve">南508 [050673]初级会计实务（2） 杨继秀[0000237] </t>
  </si>
  <si>
    <t xml:space="preserve">南101 [050634]纳税实务 粟龄慧[2016035] </t>
  </si>
  <si>
    <t>北405 [050628]统计基础 廖松[0000201]</t>
  </si>
  <si>
    <t xml:space="preserve">南103 [050634]纳税实务 粟龄慧[2016035] </t>
  </si>
  <si>
    <t>实302 [010412]EXCEL在财务报表中的应用 刘玲[2018024]</t>
  </si>
  <si>
    <t>2020会计高职2班</t>
  </si>
  <si>
    <t>南508 [050634]纳税实务 李芬芬[2015003]</t>
  </si>
  <si>
    <t xml:space="preserve">2号篮球场 [070439]体育与健康(3) 王霞[0000146] </t>
  </si>
  <si>
    <t>南203 [050634]纳税实务 李芬芬[2015003]</t>
  </si>
  <si>
    <t>2020会计高职3班</t>
  </si>
  <si>
    <t>北204 [050633]成本核算与管理 沈杉林[2014050]</t>
  </si>
  <si>
    <t xml:space="preserve">实302 [010412]EXCEL在财务报表中的应用 程莉娜[2021015] </t>
  </si>
  <si>
    <t xml:space="preserve">北503 [050673]初级会计实务（2） 杨继秀[0000237] </t>
  </si>
  <si>
    <t xml:space="preserve">南503 [050673]初级会计实务（2） 杨继秀[0000237] </t>
  </si>
  <si>
    <t xml:space="preserve">南504 [050628]统计基础 陈怡[2017004] </t>
  </si>
  <si>
    <t>2020会计高职4班</t>
  </si>
  <si>
    <t xml:space="preserve">实506 [010412]EXCEL在财务报表中的应用 程莉娜[2021015] </t>
  </si>
  <si>
    <t xml:space="preserve">南506 [050634]纳税实务 粟德琼[0000199] </t>
  </si>
  <si>
    <t xml:space="preserve">南508 [050673]初级会计实务（2） 李芬芬[2015003] </t>
  </si>
  <si>
    <t xml:space="preserve">南508 [050673]初级会计实务（2）李芬芬[2015003] </t>
  </si>
  <si>
    <t xml:space="preserve">南505 [050634]纳税实务 粟德琼[0000199] </t>
  </si>
  <si>
    <t xml:space="preserve">南405[050634]纳税实务 粟德琼[0000199] </t>
  </si>
  <si>
    <t>2020会计高职5班</t>
  </si>
  <si>
    <t xml:space="preserve">北203 [050628]统计基础 蒋琼[0000056] </t>
  </si>
  <si>
    <t xml:space="preserve">南408 [050673]初级会计实务（2）粟龄慧[2016035] </t>
  </si>
  <si>
    <t xml:space="preserve">实501 [050673]初级会计实务（2） 粟龄慧[2016035] </t>
  </si>
  <si>
    <t xml:space="preserve">实302 [050634]纳税实务 粟德琼[0000199] </t>
  </si>
  <si>
    <t xml:space="preserve">4号篮球场 [070439]体育与健康(3) 王霞[0000146] </t>
  </si>
  <si>
    <t>2020会计高职6班</t>
  </si>
  <si>
    <t xml:space="preserve">南503 [050634]纳税实务 邓邵军[0000360] </t>
  </si>
  <si>
    <t xml:space="preserve">南103 [050673]初级会计实务（2） 粟龄慧[2016035] </t>
  </si>
  <si>
    <t>2020会计高职7班</t>
  </si>
  <si>
    <t xml:space="preserve">南506 [050633]成本核算与管理 粟德琼[0000199] </t>
  </si>
  <si>
    <t xml:space="preserve">实302 [050673]初级会计实务（2） 程晓艳[0000445] </t>
  </si>
  <si>
    <t xml:space="preserve">南507 [050673]初级会计实务（2） 程晓艳[0000445] </t>
  </si>
  <si>
    <t xml:space="preserve">实503 [050634]纳税实务 邓邵军[0000360] </t>
  </si>
  <si>
    <t>2020物流高职1班</t>
  </si>
  <si>
    <t xml:space="preserve">实301 [050603]智能仓储与配送 曾囿儒[2020071] </t>
  </si>
  <si>
    <t xml:space="preserve">实503 [050664]条码技术与应用 刘新贵[0000203] </t>
  </si>
  <si>
    <t xml:space="preserve">实503 [050607]冷链物流管理 胡晋铭[0000401] </t>
  </si>
  <si>
    <t xml:space="preserve">实501 [010149]计算机网络技术 向子明[0000044] </t>
  </si>
  <si>
    <t xml:space="preserve">实302 [050663]数据库技术 曾囿儒[2020071] </t>
  </si>
  <si>
    <t>2020物流高职2班</t>
  </si>
  <si>
    <t xml:space="preserve">实501 [050664]条码技术与应用 刘新贵[0000203] </t>
  </si>
  <si>
    <t xml:space="preserve">实301 [050663]数据库技术 曾囿儒[2020071] </t>
  </si>
  <si>
    <t>2020移动商务高职1班</t>
  </si>
  <si>
    <t xml:space="preserve">实302 [050504]网页编辑与美化 蒋玉[0000117] </t>
  </si>
  <si>
    <t xml:space="preserve">实501 [050583]办公软件高级应用王洋[2017024] </t>
  </si>
  <si>
    <t xml:space="preserve">北202 [050485]商务礼仪 高文[0000231] </t>
  </si>
  <si>
    <t xml:space="preserve">实303 [050624]电子商务支付与安全 蒋琼[0000056] </t>
  </si>
  <si>
    <t xml:space="preserve">实302 [050577]移动商务文案写作 粟珣博[2016006] </t>
  </si>
  <si>
    <t xml:space="preserve">北405 [050577]移动商务文案写作 粟珣博[2016006] </t>
  </si>
  <si>
    <t xml:space="preserve">实303 [050611]移动营销实务 张金生[0000296] </t>
  </si>
  <si>
    <t xml:space="preserve">实501 [050550]新媒体技能运营实践 粟昱霖[2021014] </t>
  </si>
  <si>
    <t>2020移动商务高职2班</t>
  </si>
  <si>
    <t xml:space="preserve">实303 [050550]新媒体技能运营实践 粟昱霖[2021014] </t>
  </si>
  <si>
    <t xml:space="preserve">实303 [050504]网页编辑与美化 蒋玉[0000117] </t>
  </si>
  <si>
    <t xml:space="preserve">实302 [050583]办公软件高级应用 王洋[2017024] </t>
  </si>
  <si>
    <t>19旅游高职1班</t>
  </si>
  <si>
    <t xml:space="preserve">南406 [050481]旅游酒店英语 蒯昔昆（10-20周） [2020068] </t>
  </si>
  <si>
    <t xml:space="preserve">南407 [050559]技能抽查：导游讲解技能（1-9周） 李玉华[0000200] 
[050408]旅游会计基础（10-20周） 邓邵军 </t>
  </si>
  <si>
    <t xml:space="preserve">T3 [050562]技能抽查：计调操作实务（1-9周）[050394]计调操作实务（10-18周） 刘湘霞[0000359] </t>
  </si>
  <si>
    <t xml:space="preserve">T2 大学生职业规划与创业就业指导 汪寸琬[2020050] </t>
  </si>
  <si>
    <t xml:space="preserve">南508 [050376]旅游心理学（10-20周） 蒋东林[2016019] </t>
  </si>
  <si>
    <t xml:space="preserve">T2 050561]技能抽查：导游服务规程（1-9周） 袁健子 [2017020] [050525]旅游企业人力资源管理（10-20周 尤祺明[2016017] </t>
  </si>
  <si>
    <t xml:space="preserve">T2 [050668]技能抽查：销售服务能力（1-9周） 聂瑞希 [2020004]
[050426]旅游项目策划（10-20周） 武超[0000311] </t>
  </si>
  <si>
    <t>19旅游高职2班</t>
  </si>
  <si>
    <t xml:space="preserve">北101 
[050559]技能抽查：导游讲解技能（1-9周） 刘慧[0000303] [050408]旅游会计基础（10-20周） 邓邵军[2016021] </t>
  </si>
  <si>
    <t xml:space="preserve">T2 050561]技能抽查：导游服务规程（1-9周） 袁健子[2017020] [050525]旅游企业人力资源管理（10-20周 尤祺明[2016017] </t>
  </si>
  <si>
    <t>19旅游五年制班</t>
  </si>
  <si>
    <t>19会计高职1班</t>
  </si>
  <si>
    <t xml:space="preserve">文体活动中心 [050487]形体舞蹈 谢伊玲[0000430] </t>
  </si>
  <si>
    <t>实503 [050246]财务会计报表分析 李芬芬[2015003]</t>
  </si>
  <si>
    <t>实501 [050246]财务会计报表分析 李芬芬[2015003]</t>
  </si>
  <si>
    <t xml:space="preserve">实303 [050368]小企业会计 粟德琼[0000199] </t>
  </si>
  <si>
    <t xml:space="preserve">南503 [050563]政府会计 杨继秀[0000237] </t>
  </si>
  <si>
    <t xml:space="preserve">实507 [050368]小企业会计 粟德琼[0000199] </t>
  </si>
  <si>
    <t>南503 [050631]会计制度设计 邓邵军[0000360]</t>
  </si>
  <si>
    <t>实503 [050631]会计制度设计 邓邵军[0000360]</t>
  </si>
  <si>
    <t>应用文写作</t>
  </si>
  <si>
    <t>19会计高职2班</t>
  </si>
  <si>
    <t>北502 [050249]经济法 刘玲[2018024]</t>
  </si>
  <si>
    <t xml:space="preserve">北503 [050563]政府会计 杨继秀[0000237] </t>
  </si>
  <si>
    <t>北404 [050249]经济法 刘玲[2018024]</t>
  </si>
  <si>
    <t>实301 [010412]EXCEL在财务报表中的应用 沈杉林[2014050]</t>
  </si>
  <si>
    <t>实503 [050389]行业综合会计 沈杉林[2014050]</t>
  </si>
  <si>
    <t>实501 [050368]小企业会计 粟龄慧[2016035]</t>
  </si>
  <si>
    <t>19会计高职3班</t>
  </si>
  <si>
    <t xml:space="preserve">实501 [010412]EXCEL在财务报表中的应用 粟龄慧[2016035] </t>
  </si>
  <si>
    <t xml:space="preserve">北304 [050563]政府会计 杨继秀[0000237] </t>
  </si>
  <si>
    <t>19会计高职4班</t>
  </si>
  <si>
    <t>文体活动中心 [050487]形体舞蹈 黄双双[2017006]</t>
  </si>
  <si>
    <t xml:space="preserve">实301 [050389]行业综合会计 程莉娜[2021015] </t>
  </si>
  <si>
    <t xml:space="preserve">实301 [010412]EXCEL在财务报表中的应用 程莉娜[2021015] </t>
  </si>
  <si>
    <t>实503 [050368]小企业会计 程晓艳[0000445]</t>
  </si>
  <si>
    <t>实501 [050368]小企业会计 程晓艳[0000445]</t>
  </si>
  <si>
    <t>实507 [050249]经济法 廖松[0000201]</t>
  </si>
  <si>
    <t>19会计高职5班</t>
  </si>
  <si>
    <t>实501 [050563]政府会计 李芬芬[2015003]</t>
  </si>
  <si>
    <t>实503 [050249]经济法 廖松[0000201]</t>
  </si>
  <si>
    <t xml:space="preserve">实503 [010412]EXCEL在财务报表中的应用 李芬芬[2015003] </t>
  </si>
  <si>
    <t>19物流高职1班</t>
  </si>
  <si>
    <t xml:space="preserve">实304 [050488]GIS技术与运用 陈承贵[0000213] </t>
  </si>
  <si>
    <t xml:space="preserve">实301 [050494]物联网应用基础 刘新贵[0000203] </t>
  </si>
  <si>
    <t xml:space="preserve">南105 [050592]国际货运代理 朱周华[0000295] </t>
  </si>
  <si>
    <t xml:space="preserve">实303 [050538]物流运输管理实务 吴咏春[2017003] </t>
  </si>
  <si>
    <t xml:space="preserve">实503 [050538]物流运输管理实务 吴咏春[2017003] </t>
  </si>
  <si>
    <t xml:space="preserve">实302 [050591]快递运营实操实务 谢红英[0000060] </t>
  </si>
  <si>
    <t>19物流高职2班</t>
  </si>
  <si>
    <t xml:space="preserve">T2 大学生职业规划与创业就业指导 徐段希[2021104] </t>
  </si>
  <si>
    <t xml:space="preserve">实501 [050538]物流运输管理实务 吴咏春[2017003] </t>
  </si>
  <si>
    <t xml:space="preserve">实501 [050494]物联网应用基础 刘新贵[0000203] </t>
  </si>
  <si>
    <t>19移动商务高职1班</t>
  </si>
  <si>
    <t xml:space="preserve">实303 [050613]移动商务运营 张金生[0000296] </t>
  </si>
  <si>
    <t xml:space="preserve">南402 [050625]电子商务法律法规 粟昱霖[2021014] </t>
  </si>
  <si>
    <t xml:space="preserve">实303 [050564]电商物流运营实务 粟珣博[2016006] </t>
  </si>
  <si>
    <t xml:space="preserve">实303 [050154]客户关系管理 王洋[2017024] </t>
  </si>
  <si>
    <t xml:space="preserve">实303 [050614]微店设计与装修 刘禹[0000312] </t>
  </si>
  <si>
    <t>19移动商务高职2班</t>
  </si>
  <si>
    <t xml:space="preserve">实301 [050564]电商物流运营实务 粟珣博[2016006] </t>
  </si>
  <si>
    <t xml:space="preserve">18五年旅游班  </t>
  </si>
  <si>
    <t xml:space="preserve">北404 [050545]中外民俗 廖亚萍[2021110] </t>
  </si>
  <si>
    <t>北403 [050426]旅游项目策划 武超[0000311]</t>
  </si>
  <si>
    <t xml:space="preserve">南403 [050394]计调操作实务 刘湘霞[0000359] </t>
  </si>
  <si>
    <t>北302 [050544]旅游客源国与目的地概况 聂瑞希[2020004]</t>
  </si>
  <si>
    <t>南405 [050660]研学旅行服务与管理 刘湘霞[0000359]</t>
  </si>
  <si>
    <t xml:space="preserve">南407 [050387]旅游景区服务与管理 袁梦姣[2017044] </t>
  </si>
  <si>
    <t xml:space="preserve">南501 [050397]餐饮服务与管理 潘存功[2021100] </t>
  </si>
  <si>
    <t>17旅游管理五年制1班</t>
  </si>
  <si>
    <t>北405 [050559]技能抽查：导游讲解技能（1-9周） 张萍[0000205]</t>
  </si>
  <si>
    <t xml:space="preserve">南102 [050561]技能抽查：导游服务规程（1-9周） 袁健子[2017020] </t>
  </si>
  <si>
    <t xml:space="preserve">南506 [050562]技能抽查：计调操作实务（1-9周） 刘湘霞[0000359] </t>
  </si>
  <si>
    <t>北304 [050668]技能抽查：销售服务能力（1-9周） 聂瑞希[2020004]</t>
  </si>
  <si>
    <t>2020牧医农特高职1班</t>
  </si>
  <si>
    <t xml:space="preserve">北402 [060180]动物营养与饲料 张光友[0000468] </t>
  </si>
  <si>
    <t xml:space="preserve">北303 [060159]动物药理 白玲[0000469] </t>
  </si>
  <si>
    <t xml:space="preserve">南305 [060156]动物病理 吴国海[0000464] </t>
  </si>
  <si>
    <t xml:space="preserve">北402 [060302]动物繁殖技术 苏五珍[0000225] </t>
  </si>
  <si>
    <t xml:space="preserve">南305 [060180]动物营养与饲料 张光友[0000468] </t>
  </si>
  <si>
    <t>北305 [060292]动物临床诊疗技术 罗世民[0000123]</t>
  </si>
  <si>
    <t xml:space="preserve">北205 [060156]动物病理 吴国海[0000464] </t>
  </si>
  <si>
    <t>动物科技系</t>
  </si>
  <si>
    <t>2020牧医农特高职2班</t>
  </si>
  <si>
    <t xml:space="preserve">北402 [060156]动物病理 吴国海 </t>
  </si>
  <si>
    <t>北104 [060302]动物繁殖技术 郭青春[0000352]</t>
  </si>
  <si>
    <t>南408 [060302]动物繁殖技术 郭青春[0000352]</t>
  </si>
  <si>
    <t>2020牧医高职1班</t>
  </si>
  <si>
    <t xml:space="preserve">南408 [060292]动物临床诊疗技术 舒鸣[0000467] </t>
  </si>
  <si>
    <t xml:space="preserve">北205 [060156]动物病理 吴国海 </t>
  </si>
  <si>
    <t xml:space="preserve">北202 [060180]动物营养与饲料 张光友[0000468] </t>
  </si>
  <si>
    <t xml:space="preserve">南307 [060292]动物临床诊疗技术 舒鸣[0000467] </t>
  </si>
  <si>
    <t xml:space="preserve">北402 [060156]动物病理 吴国海[0000464] </t>
  </si>
  <si>
    <t xml:space="preserve">北105 [060302]动物繁殖技术 苏五珍[0000225] </t>
  </si>
  <si>
    <t>2020牧医高职2班</t>
  </si>
  <si>
    <t xml:space="preserve">南408 [060180]动物营养与饲料 张光友[0000468] </t>
  </si>
  <si>
    <t xml:space="preserve">北502 [060159]动物药理 白玲[0000469] </t>
  </si>
  <si>
    <t xml:space="preserve">北301 [060180]动物营养与饲料 张光友 </t>
  </si>
  <si>
    <t xml:space="preserve">北105 [060292]动物临床诊疗技术 舒鸣[0000467] </t>
  </si>
  <si>
    <t>9号篮球场 [070439]体育与健康(3) 杨海鑫[2020058]</t>
  </si>
  <si>
    <t>2020五年畜牧班</t>
  </si>
  <si>
    <t>北104 [060201]动物遗传与育种 郭青春[0000352]</t>
  </si>
  <si>
    <t xml:space="preserve">图4楼电子阅览室 [010480]信息技术 
 田晴 [2014001] </t>
  </si>
  <si>
    <t>南408 [060201]动物遗传与育种 郭青春[0000352]</t>
  </si>
  <si>
    <t xml:space="preserve">南505 [060153]动物微生物与免疫 肖凌云[0000406] </t>
  </si>
  <si>
    <t xml:space="preserve">北104 [060153]动物微生物与免疫 肖凌云[0000406] </t>
  </si>
  <si>
    <t>南104 动物生化(双周） 杨旭</t>
  </si>
  <si>
    <t>2020宠物高职班</t>
  </si>
  <si>
    <t xml:space="preserve">南301 [060311]小动物中兽医诊疗技术 陈杨超[2020070] </t>
  </si>
  <si>
    <t>动物医院 宠物临床诊疗技术 李进军</t>
  </si>
  <si>
    <t>南507 [060313]宠物心理和行为 吴佳建[2019011]</t>
  </si>
  <si>
    <t>南304 [060312]鸟类鉴赏 吴佳建[2019011]</t>
  </si>
  <si>
    <t>北105 [050224]畜牧兽医法规 肖凌云</t>
  </si>
  <si>
    <t>北406 [060313]宠物心理和行为 吴佳建[2019011]</t>
  </si>
  <si>
    <t>南105 [060200]宠物护理与美容 邓园园[0000476]</t>
  </si>
  <si>
    <t>2020动医（宠物医师）高职1班</t>
  </si>
  <si>
    <t xml:space="preserve">北302 [060156]动物病理 尹灿[2015016] </t>
  </si>
  <si>
    <t xml:space="preserve">北105 [060014]淡水养殖与鱼病防治 黄光中[0000175] </t>
  </si>
  <si>
    <t>北203 [060010]动物生产技术 周玉林[0000131]</t>
  </si>
  <si>
    <t>北104 [060159]动物药理 黄民省[20027]</t>
  </si>
  <si>
    <t xml:space="preserve">北302 [060066]宠物美容护理技术 邓园园[20021] </t>
  </si>
  <si>
    <t>北403 [060010]动物生产技术 周玉林[0000131]</t>
  </si>
  <si>
    <t xml:space="preserve">北304 [060156]动物病理 尹灿[2015016] </t>
  </si>
  <si>
    <t xml:space="preserve">南104 [060106]动物微生物与免疫（双周） 杨旭[2018010] </t>
  </si>
  <si>
    <t>2020动医（宠物医师）高职2班</t>
  </si>
  <si>
    <t xml:space="preserve">南306 动物病理 衣蕾[2020057] </t>
  </si>
  <si>
    <t xml:space="preserve">南206 [060106]动物微生物与免疫06 罗维[2018010] </t>
  </si>
  <si>
    <t>南504 [060010]动物生产技术 周玉林[0000131]</t>
  </si>
  <si>
    <t>动物医院 动物临床诊疗技术 李进军</t>
  </si>
  <si>
    <t xml:space="preserve">北104 [060106]动物微生物与免疫06 罗维[2018010] </t>
  </si>
  <si>
    <t>2020动医（宠物医师）高职3班</t>
  </si>
  <si>
    <t>北503 [060010]动物生产技术 周玉林[0000131]</t>
  </si>
  <si>
    <t xml:space="preserve">北303 [060066]宠物美容护理技术 邓园园[20021] </t>
  </si>
  <si>
    <t xml:space="preserve">北203 [060106]动物微生物与免疫06 罗维[2018010] </t>
  </si>
  <si>
    <t>北103 [060159]动物药理 黄民省[20027]</t>
  </si>
  <si>
    <t>2020动医（宠物医师）高职4班</t>
  </si>
  <si>
    <t xml:space="preserve">南404 [060292]动物临床诊疗技术 李中波[2018009] </t>
  </si>
  <si>
    <t xml:space="preserve">南506 动物病理 衣蕾[2020057] </t>
  </si>
  <si>
    <t xml:space="preserve">北405 [060292]动物临床诊疗技术 李中波[2018009] </t>
  </si>
  <si>
    <t>南201 [060014]淡水养殖与鱼病防治 廖羡妮</t>
  </si>
  <si>
    <t>2020动医（宠物医师）高职5班</t>
  </si>
  <si>
    <t xml:space="preserve">北105 [060106]动物微生物与免疫06 肖凌云[0000406] </t>
  </si>
  <si>
    <t xml:space="preserve">北103 [060066]宠物美容护理技术 邓园园[20021] </t>
  </si>
  <si>
    <t>北202 [060159]动物药理 甘泉</t>
  </si>
  <si>
    <t xml:space="preserve">南303 [060292]动物临床诊疗技术 李中波 </t>
  </si>
  <si>
    <t xml:space="preserve">南404 [060292]动物临床诊疗技术 李中波 </t>
  </si>
  <si>
    <t xml:space="preserve">北104 [060106]动物微生物与免疫06 肖凌云[0000406] </t>
  </si>
  <si>
    <t xml:space="preserve">北202 [060159]动物药理 甘泉 </t>
  </si>
  <si>
    <t>2020动药高职班</t>
  </si>
  <si>
    <t xml:space="preserve">北202 [060159]动物药理 侯强红[0000281] </t>
  </si>
  <si>
    <t>19牧医高职班</t>
  </si>
  <si>
    <t xml:space="preserve">北204 [060241]动物食品加工技术 向敏[0000272] </t>
  </si>
  <si>
    <t>北305 [060202]动物外科及产科疾病 罗世民[0000123]</t>
  </si>
  <si>
    <t>南503 [050194]市场营销 江领[2016043]</t>
  </si>
  <si>
    <t xml:space="preserve">南201 [060193]动物寄生虫病防治 胡辉[0000102] </t>
  </si>
  <si>
    <t xml:space="preserve">南303 [060193]动物寄生虫病防治 胡辉[0000102] </t>
  </si>
  <si>
    <t xml:space="preserve">北406 [060163]牛羊生产技术 张铭 </t>
  </si>
  <si>
    <t>北304 [060242]动物食品卫生检验 丁美月[2021006]</t>
  </si>
  <si>
    <t>19牧医农特高职班</t>
  </si>
  <si>
    <t>19牧医五年制班</t>
  </si>
  <si>
    <t>19宠物高职班</t>
  </si>
  <si>
    <t xml:space="preserve">南508 [060193]动物寄生虫病防治 李中波[2018009] </t>
  </si>
  <si>
    <t>南503 [050199]社交礼仪 江领[2016043]</t>
  </si>
  <si>
    <t>南507 [060223]犬训导技术 吴佳建[2019011]</t>
  </si>
  <si>
    <t xml:space="preserve">南502 [060193]动物寄生虫病防治 李中波 </t>
  </si>
  <si>
    <t xml:space="preserve">南305 [060012]生物统计与试验设计 张光友1[0000468] </t>
  </si>
  <si>
    <t>北502 [060094]宠物外产科5 白玲</t>
  </si>
  <si>
    <t xml:space="preserve">北402 [060147]动物防疫与检疫 肖凌云 </t>
  </si>
  <si>
    <t xml:space="preserve">南507 [060193]动物寄生虫病防治 李中波[2018009] </t>
  </si>
  <si>
    <t xml:space="preserve">动物医院 [060256]宠物医院设计与管理 李进军[0000281] </t>
  </si>
  <si>
    <t>北303 [060094]宠物外产科5 白玲</t>
  </si>
  <si>
    <t>北406 [060223]犬训导技术 吴佳建[2019011]</t>
  </si>
  <si>
    <t>19动医高职1班</t>
  </si>
  <si>
    <t xml:space="preserve">南306 [060202]动物外科及产科疾病 周新建 </t>
  </si>
  <si>
    <t>北303 [060013]动物性食品卫生检验 侯强红</t>
  </si>
  <si>
    <t xml:space="preserve">南308 [060202]动物外科及产科疾病 周新建 </t>
  </si>
  <si>
    <t>北402 [060013]动物性食品卫生检验 侯强红</t>
  </si>
  <si>
    <t xml:space="preserve">南402 [060202]动物外科及产科疾病 周新建 </t>
  </si>
  <si>
    <t xml:space="preserve">南504 [060193]动物寄生虫病防治 李中波[2018009] </t>
  </si>
  <si>
    <t xml:space="preserve">北405 [060193]动物寄生虫病防治 李中波[2018009] </t>
  </si>
  <si>
    <t xml:space="preserve">南103 [060049]禽生产 陈巧华[2021004] </t>
  </si>
  <si>
    <t xml:space="preserve">南105 [060049]禽生产 陈巧华[2021004] </t>
  </si>
  <si>
    <t>19动医高职2班</t>
  </si>
  <si>
    <t>北105 [060013]动物性食品卫生检验 侯强红</t>
  </si>
  <si>
    <t xml:space="preserve">南502 [060193]动物寄生虫病防治 李中波[2018009] </t>
  </si>
  <si>
    <t xml:space="preserve">南206 [060049]禽生产 陈巧华[2021004] </t>
  </si>
  <si>
    <t xml:space="preserve">南508 [060202]动物外科及产科疾病 周新建 </t>
  </si>
  <si>
    <t>19药学高职班</t>
  </si>
  <si>
    <t xml:space="preserve">南206 [060193]动物寄生虫病防治 胡辉[0000102] </t>
  </si>
  <si>
    <t>18五年畜牧班</t>
  </si>
  <si>
    <t xml:space="preserve">北105 [060242]动物食品卫生检验 侯强红 </t>
  </si>
  <si>
    <t xml:space="preserve">南405 [060170]动物防疫与检疫 肖凌云 </t>
  </si>
  <si>
    <t>北202 [060242]动物食品卫生检验 侯强红</t>
  </si>
  <si>
    <t xml:space="preserve">北202 [060161]猪生产 尧国民[0000099] </t>
  </si>
  <si>
    <t xml:space="preserve">北402 [060170]动物防疫与检疫 肖凌云 </t>
  </si>
  <si>
    <t xml:space="preserve">南206 [060162]禽生产 陈巧华[2021004] </t>
  </si>
  <si>
    <t xml:space="preserve">南105 [060162]禽生产 陈巧华[2021004] </t>
  </si>
  <si>
    <t>17畜牧五年制1班</t>
  </si>
  <si>
    <t xml:space="preserve">北204 [060251]技能抽查：猪生产模块(单周) 苏五珍[0000225]
[060249]技能抽查：养殖场环境与卫生控制模块(双周) 肖凌云[0000406] </t>
  </si>
  <si>
    <t xml:space="preserve">北202 [060255]技能抽查：动物疾病防控与疫病监测模块 侯强红[0000281] </t>
  </si>
  <si>
    <t>南501 
[060252]技能抽查：禽生产模块(单周) 周玉林[0000131] 
]</t>
  </si>
  <si>
    <t>南501 
[060252]技能抽查：禽生产模块(单周) 周玉林</t>
  </si>
  <si>
    <t>南408 [060253]技能抽查：草食动物生产模块(单周) 郭青春 
[060248]技能抽查：动物繁殖育种模块(双周) 郭青春[0000352]</t>
  </si>
  <si>
    <t xml:space="preserve">北402 [060255]技能抽查：动物疾病防控与疫病监测模块 侯强红[0000281] </t>
  </si>
  <si>
    <t xml:space="preserve">南403 [060250]技能抽查：兽医临床诊疗模块 舒鸣[0000467] </t>
  </si>
  <si>
    <t xml:space="preserve">南305 [060247]技能抽查：饲料生产与检测模块(单周) 张光友[0000468] </t>
  </si>
  <si>
    <t>2020服装高职1班</t>
  </si>
  <si>
    <t xml:space="preserve">实207 [070608]成衣设计与制作（2） 谢春伶[0000370] </t>
  </si>
  <si>
    <t xml:space="preserve">图5楼人文系机房 [070474]电脑辅助设计(1) 尹佳[0000091] </t>
  </si>
  <si>
    <t xml:space="preserve">图5楼人文系机房 [070463]服装CAD(1) 刘毅[0000387] </t>
  </si>
  <si>
    <t>6号篮球场 [070439]体育与健康(3) 胡超芙[2020051]</t>
  </si>
  <si>
    <t xml:space="preserve">北101 [070603]时装设计与技法（1） 叶宇桦[2014014] </t>
  </si>
  <si>
    <t xml:space="preserve">图5服装综合实训室1（绘图） [070453]服装平面结构设计(2) 钟彩丽[2021010] </t>
  </si>
  <si>
    <t xml:space="preserve">实209 [070605]成衣立体造型设计（1） 叶宇桦[2014014] </t>
  </si>
  <si>
    <t xml:space="preserve">图504 [070601]服装专题设计（1） 段文准[2014015] </t>
  </si>
  <si>
    <t>人文科学技术系</t>
  </si>
  <si>
    <t>2020服装高职2班</t>
  </si>
  <si>
    <t xml:space="preserve">实209 [070605]成衣立体造型设计（1） 向静波[0000130] </t>
  </si>
  <si>
    <t xml:space="preserve">图5服装综合实训室1（绘图） [070605]成衣立体造型设计（1） 向静波[0000130] </t>
  </si>
  <si>
    <t xml:space="preserve">实207 [070608]成衣设计与制作（2） 李俊佳[2020018] </t>
  </si>
  <si>
    <t>2020服装高职3班</t>
  </si>
  <si>
    <t xml:space="preserve">图5楼人文系机房 [070463]服装CAD(1) 李俊佳[2020018] </t>
  </si>
  <si>
    <t xml:space="preserve">实110 [070603]时装设计与技法（1） 李俊佳[2020018] </t>
  </si>
  <si>
    <t>2020五年服装1班</t>
  </si>
  <si>
    <t xml:space="preserve">图书馆5楼缝纫区 [070608]成衣设计与制作（2）向静波[0000130] </t>
  </si>
  <si>
    <t xml:space="preserve">北104 [080148]职业道德与法律基础 段力琳[2020013] </t>
  </si>
  <si>
    <t xml:space="preserve">南104 [070354]中外服装史 李俊佳[2020018] </t>
  </si>
  <si>
    <t xml:space="preserve">图5服装综合实训室1（绘图） [070501]服装平面设计结构（2） 钟彩丽[2021010] </t>
  </si>
  <si>
    <t>19服装高职1班</t>
  </si>
  <si>
    <t xml:space="preserve">图书馆5楼缝纫区 [070607]成衣设计与制作（1） 杨小冉[2015002] </t>
  </si>
  <si>
    <t xml:space="preserve">图504 [070496]服装配饰设计 段文准[2014015] </t>
  </si>
  <si>
    <t xml:space="preserve">图书馆5楼缝纫区 [070652]创意成衣制作 杨小冉[2015002] </t>
  </si>
  <si>
    <t xml:space="preserve">图504 [070510]服装设计（3） 段文准[2014015] </t>
  </si>
  <si>
    <t xml:space="preserve">图5楼人文系机房 [070476]电脑辅助设计(3) 刘毅[0000387] </t>
  </si>
  <si>
    <t>19服装高职2班</t>
  </si>
  <si>
    <t xml:space="preserve">实110 [070496]服装配饰设计 杨小冉[2015002] </t>
  </si>
  <si>
    <t xml:space="preserve">实207 [070607]成衣设计与制作（1） 向静波[0000130] </t>
  </si>
  <si>
    <t xml:space="preserve">图书馆5楼缝纫区 [070652]创意成衣制作 向静波[0000130] </t>
  </si>
  <si>
    <t xml:space="preserve">实2图书馆5楼缝纫区 [070652]创意成衣制作 向静波[0000130] </t>
  </si>
  <si>
    <t xml:space="preserve">T1 大学生职业规划与创业就业指导 徐段希[2021104] </t>
  </si>
  <si>
    <t>19服装高职3班</t>
  </si>
  <si>
    <t xml:space="preserve">实207 [070652]创意成衣制作 李晓丹[2014006] </t>
  </si>
  <si>
    <t xml:space="preserve">实207 [070607]成衣设计与制作（1） 李晓丹[2014006] </t>
  </si>
  <si>
    <t xml:space="preserve">图5楼人文系机房 [070476]电脑辅助设计(3) 李俊佳[2020018] </t>
  </si>
  <si>
    <t>19服装五年制班</t>
  </si>
  <si>
    <t>18五年服装班</t>
  </si>
  <si>
    <t xml:space="preserve">实209 [070467]服装立体剪裁(2) 李晓丹[2014006] </t>
  </si>
  <si>
    <t xml:space="preserve">南104 [070311]服装市场营销 钟彩丽[2021010] </t>
  </si>
  <si>
    <t xml:space="preserve">实207 [070495]服装缝制工艺(6) 李晓丹[2014006] </t>
  </si>
  <si>
    <t xml:space="preserve">图504 [070397]服装图案设计(1) 李俊佳[2020018] </t>
  </si>
  <si>
    <t>图5楼人文系机房 [070464]服装CAD(2) 李晓丹[2014006]</t>
  </si>
  <si>
    <t xml:space="preserve">实110 [070508]民族服饰工艺 刘理[2016015] </t>
  </si>
  <si>
    <t>17服装五年制1班</t>
  </si>
  <si>
    <t xml:space="preserve">实110 [070505]单品服装设计模块 刘理[2016015] </t>
  </si>
  <si>
    <t xml:space="preserve">实207 [070607]成衣设计与制作（1） 谢春伶[0000370] </t>
  </si>
  <si>
    <t xml:space="preserve">实110 [070507]时装画技法模块 叶宇桦[2014014] </t>
  </si>
  <si>
    <t xml:space="preserve">北201 [070498]服装图案设计(3) 向静波[0000130] </t>
  </si>
  <si>
    <t xml:space="preserve">图5服综实训室缝纫区 [070501]服装设计技能模块 钟彩丽[2021010] </t>
  </si>
  <si>
    <t>2020建筑高职1班</t>
  </si>
  <si>
    <t xml:space="preserve">南404 
[210209]建筑工程施工技术 李文博[2014009] </t>
  </si>
  <si>
    <t xml:space="preserve">南403 [210004]建筑工程测量 谢妮[2014010] </t>
  </si>
  <si>
    <t>南306 [210012]建筑工程质量与安全管理 李爱国[0000409]</t>
  </si>
  <si>
    <t xml:space="preserve">南406 [210209]建筑工程施工技术 李文博[2014009] </t>
  </si>
  <si>
    <t xml:space="preserve">南407 [210010]建筑设备 尹细莲[0000333] </t>
  </si>
  <si>
    <t>南403 
[210029]建筑力学 杨译淞[0000366]</t>
  </si>
  <si>
    <t xml:space="preserve">实405 [210005]建筑CAD 钟东[0000338] </t>
  </si>
  <si>
    <t xml:space="preserve">南405 [210029]建筑力学 杨译淞[0000366] </t>
  </si>
  <si>
    <t xml:space="preserve">南404 [210209]建筑工程施工技术 李文博[2014009] </t>
  </si>
  <si>
    <t>建筑工程系</t>
  </si>
  <si>
    <t>2020建筑高职2班</t>
  </si>
  <si>
    <t xml:space="preserve">实504 [210005]建筑CAD 李姝[2014011] </t>
  </si>
  <si>
    <t xml:space="preserve">南306 [210029]建筑力学 杨译淞[0000366] </t>
  </si>
  <si>
    <t>南404 [210012]建筑工程质量与安全管理 李爱国[0000409]</t>
  </si>
  <si>
    <t>2020建筑高职3班</t>
  </si>
  <si>
    <t xml:space="preserve">南405 [210004]建筑工程测量 谢妮[2014010] </t>
  </si>
  <si>
    <t xml:space="preserve">南407 [210209]建筑工程施工技术 李文博[2014009] </t>
  </si>
  <si>
    <t>南404 [210209]建筑工程施工技术 李文博[2014009]</t>
  </si>
  <si>
    <t>2020五年建筑1班</t>
  </si>
  <si>
    <t xml:space="preserve">南402 [210029]建筑力学 陈秀华[2021020] </t>
  </si>
  <si>
    <t xml:space="preserve">南307 [210004]建筑工程测量 孟祥宇[0000424] </t>
  </si>
  <si>
    <t xml:space="preserve">图4楼电子阅览室 [010480]信息技术 田晴[2014001] </t>
  </si>
  <si>
    <t>2020五年建筑2班</t>
  </si>
  <si>
    <t xml:space="preserve">南303 [210004]建筑工程测量 孟祥宇[0000424] </t>
  </si>
  <si>
    <t>2020造价（房屋建筑）高职1班</t>
  </si>
  <si>
    <t xml:space="preserve">实405 
[210005]建筑CAD 李姝[2014011] </t>
  </si>
  <si>
    <t xml:space="preserve">实405 [210224]清华斯维尔三维算量 肖恒升[0000393] </t>
  </si>
  <si>
    <t xml:space="preserve">南308 [210070]安装工程识图与施工工艺 阮晓玲[0000326] </t>
  </si>
  <si>
    <t>南305 [210227]建筑工程计量与计价（上） 黄磊[2016022]</t>
  </si>
  <si>
    <t xml:space="preserve">北101 [210209]建筑工程施工技术 米颖嶂[0000391] </t>
  </si>
  <si>
    <t xml:space="preserve">南403 [210227]建筑工程计量与计价（上） 黄磊[2016022] </t>
  </si>
  <si>
    <t xml:space="preserve">南306 [210211]建筑工程施工组织 薛建辉[0000330] </t>
  </si>
  <si>
    <t xml:space="preserve">北101 
[210070]安装工程识图与施工工艺 阮晓玲[0000326] </t>
  </si>
  <si>
    <t>2020造价（房屋建筑）高职2班</t>
  </si>
  <si>
    <t xml:space="preserve">实504 [210005]建筑CAD 陈秀华[2021020] </t>
  </si>
  <si>
    <t xml:space="preserve">南307 
[210227]建筑工程计量与计价（上） 黄磊[2016022] </t>
  </si>
  <si>
    <t xml:space="preserve">南203 [210209]建筑工程施工技术 米颖嶂[0000391] </t>
  </si>
  <si>
    <t>2020市政高职班</t>
  </si>
  <si>
    <t xml:space="preserve">南305 [210135]市政工程材料与检测 尹细莲[0000333] </t>
  </si>
  <si>
    <t>南305 [210135]市政工程材料与检测 尹细莲[0000333]</t>
  </si>
  <si>
    <t xml:space="preserve">南303 [210190]桥梁工程施工 易佩弦[0070603] </t>
  </si>
  <si>
    <t xml:space="preserve">北302 [210190]桥梁工程施工 易佩弦[0070603] </t>
  </si>
  <si>
    <t xml:space="preserve">南307 [210136]市政工程测量 孟祥宇[0000424] </t>
  </si>
  <si>
    <t xml:space="preserve">南102 [210190]桥梁工程施工 易佩弦[0070603] </t>
  </si>
  <si>
    <t>南401 [210008]土力学与地基基础 石旭凯[0000402]</t>
  </si>
  <si>
    <t xml:space="preserve">南308 [210189]道路工程施工 曾维湘[0000335] </t>
  </si>
  <si>
    <t>19建筑高职1班</t>
  </si>
  <si>
    <t xml:space="preserve">建工实训中心（左） [210153]技能抽查：施工组织模块（1-10周） 杨译淞[0000366] </t>
  </si>
  <si>
    <t xml:space="preserve">南308 [210019]建筑工程监理概论 曾维湘[0000335] </t>
  </si>
  <si>
    <t xml:space="preserve">南302 [210180]技能抽查：工程量清单模块（1-10周） 黄磊[2016022] 
[210145]钢结构识图与施工（10-20周）石旭凯[0000402] </t>
  </si>
  <si>
    <t xml:space="preserve">南302 [210180]技能抽查：工程量清单模块（1-10周） 黄磊[2016022] 
[210031]建筑工程招投标与合同管理（10-20周）杨顺武[0000332] </t>
  </si>
  <si>
    <t xml:space="preserve">建工实训中心（右） 
[210181]技能抽查：钢筋下料及绑扎模块 米颖嶂（1-10周）[0000391
 [210073]预算电算化（10-20周）刘潜宁[2015019] 
] </t>
  </si>
  <si>
    <t xml:space="preserve">南404 [210083]建筑工程项目管理（10-20周） 刘永生[0000365] </t>
  </si>
  <si>
    <t xml:space="preserve">实408 [210151]技能抽查：建筑识图制图模块（1-10周） 李姝[2014011] 南304
[210034]工程经济（10-20周） 米颖嶂[0000391] </t>
  </si>
  <si>
    <t>北301 
大学生职业规划与创业就业指导 徐段希 [2021104]
[210012]建筑工程质量与安全管理（10-20周）李爱国[0000409]</t>
  </si>
  <si>
    <t xml:space="preserve">实408 [210151]技能抽查：建筑识图制图模块（1-10周） 李姝[2014011] </t>
  </si>
  <si>
    <t xml:space="preserve">北105 
[210154]技能抽查：建筑工程测量模块（1-10周） 谢妮[2014010] </t>
  </si>
  <si>
    <t xml:space="preserve">南205 [210154]技能抽查：建筑工程测量模块（1-10周） 谢妮[2014010] 
[210017]建筑工程技术资料(10-20周) 易佩弦[0070603] </t>
  </si>
  <si>
    <t xml:space="preserve">建工实训中心左 [210182]技能抽查：工程质量及安全检测检查模块（1-10周） 石旭凯[0000402] </t>
  </si>
  <si>
    <t>19建筑高职2班</t>
  </si>
  <si>
    <t xml:space="preserve">南401 [210154]技能抽查：建筑工程测量模块（1-10周） 谢妮[2014010] </t>
  </si>
  <si>
    <t xml:space="preserve">南401 
[210154]技能抽查：建筑工程测量模块（1-10周） 谢妮[2014010] </t>
  </si>
  <si>
    <t xml:space="preserve">南404
 [210153]技能抽查：施工组织模块（1-10周） 杨译淞[0000366] [210083]建筑工程项目管理（10-20周）刘永生[0000365] </t>
  </si>
  <si>
    <t xml:space="preserve">建工实训中心（右） 
[210181]技能抽查：钢筋下料及绑扎模块 米颖嶂（1-10周）[0000391
T3 [210073]预算电算化（10-20周）刘潜宁[2015019] 
] </t>
  </si>
  <si>
    <t xml:space="preserve">南205 
[210151]技能抽查：建筑识图制图模块（1-10周） 李姝[2014011] 
[210017]建筑工程技术资料(10-20周) 易佩弦[0070603] </t>
  </si>
  <si>
    <t>实405 
[210151]技能抽查：建筑识图制图模块（1-10周） 李姝[2014011] 南104
[210012]建筑工程质量与安全管理（10-20周）李爱国[0000409]</t>
  </si>
  <si>
    <t xml:space="preserve">南402 [210180]技能抽查：工程量清单模块（1-10周） 黄磊[2016022] 
[210145]钢结构识图与施工（10-20周）石旭凯[0000402] </t>
  </si>
  <si>
    <t xml:space="preserve">南402 [210180]技能抽查：工程量清单模块（1-10周） 黄磊[2016022] 
[210031]建筑工程招投标与合同管理（10-20周）杨顺武[0000332] </t>
  </si>
  <si>
    <t>徐段希</t>
  </si>
  <si>
    <t>19建筑五年制班</t>
  </si>
  <si>
    <t>19造价高职班</t>
  </si>
  <si>
    <t xml:space="preserve">南308 [210036]建筑质量与安全管理 曾维湘[0000335] </t>
  </si>
  <si>
    <t xml:space="preserve">南402 [210159]技能抽查：建筑工程计价模块（1-10周） 刘潜宁[2015019] </t>
  </si>
  <si>
    <t xml:space="preserve">南308 [210226]市政工程计量计价 李青[0000183] </t>
  </si>
  <si>
    <t xml:space="preserve">南402 [210158]技能抽查：建筑工程计量模块（1-10周） 肖恒升[0000393] </t>
  </si>
  <si>
    <t xml:space="preserve">南301 [210056]工程造价控制 刘潜宁[2015019] </t>
  </si>
  <si>
    <t xml:space="preserve">南402 [210158]技能抽查：建筑工程计量模块 肖恒升[0000393] </t>
  </si>
  <si>
    <t xml:space="preserve">南203 [210031]建筑工程招投标与合同管理 杨顺武[0000332] </t>
  </si>
  <si>
    <t xml:space="preserve">南307 [210159]技能抽查：建筑工程计价模块（1-10周）刘潜宁[2015019] </t>
  </si>
  <si>
    <t>18五年建筑1班</t>
  </si>
  <si>
    <t xml:space="preserve">南307 [210016]建筑工程计量与计价 刘潜宁[2015019] </t>
  </si>
  <si>
    <t xml:space="preserve">南307 [210020]建筑工程项目管理 刘永生[0000365] </t>
  </si>
  <si>
    <t>南401 [210134]混凝土结构 周志海[0000331]</t>
  </si>
  <si>
    <t xml:space="preserve">北104 [210016]建筑工程计量与计价 刘潜宁[2015019] </t>
  </si>
  <si>
    <t xml:space="preserve">南401 [210008]土力学与地基基础 向龙[2018037] </t>
  </si>
  <si>
    <t xml:space="preserve">南401 [210134]混凝土结构 周志海[0000331] </t>
  </si>
  <si>
    <t xml:space="preserve">南306 [210020]建筑工程项目管理 刘永生[0000365] </t>
  </si>
  <si>
    <t xml:space="preserve">南404 [210016]建筑工程计量与计价 刘潜宁[2015019] </t>
  </si>
  <si>
    <t>18五年建筑2班</t>
  </si>
  <si>
    <t xml:space="preserve">南501 [210134]混凝土结构 周志海[0000331] </t>
  </si>
  <si>
    <t xml:space="preserve">南308 [210016]建筑工程计量与计价 李青[0000183] </t>
  </si>
  <si>
    <t>17建筑五年制1班</t>
  </si>
  <si>
    <t xml:space="preserve">南403 [210180]技能抽查：工程量清单模块（1-10周） 李青[0000183] </t>
  </si>
  <si>
    <t xml:space="preserve">南203 [210153]技能抽查：施工组织模块（1-10周） 薛建辉[0000330] </t>
  </si>
  <si>
    <t xml:space="preserve">建工实训室左 [210151]技能抽查：建筑识图制图模块（1-10周） 钟东[0000338] </t>
  </si>
  <si>
    <t xml:space="preserve">建工实训中心（左） [210181]技能抽查：钢筋下料及绑扎模块 曾维湘[0000335] </t>
  </si>
  <si>
    <t xml:space="preserve">实405 [210151]技能抽查：建筑识图制图模块（1-10周） 钟东[0000338] </t>
  </si>
  <si>
    <t xml:space="preserve">南305 [210154]技能抽查：建筑工程测量模块 孟祥宇[0000424] </t>
  </si>
  <si>
    <t>17建筑五年制2班</t>
  </si>
  <si>
    <t xml:space="preserve">实408
 [210151]技能抽查：建筑识图制图模块（1-10周） 钟东[0000338] </t>
  </si>
  <si>
    <t xml:space="preserve">建工实训中心右 [210182]技能抽查：工程质量及安全检测检查模块（1-10周） 石旭凯[0000402] </t>
  </si>
  <si>
    <t xml:space="preserve">建工实训中心（右） [210181]技能抽查：钢筋下料及绑扎模块 曾维湘[0000335] </t>
  </si>
  <si>
    <t xml:space="preserve">南307 [210154]技能抽查：建筑工程测量模块 孟祥宇[0000424] </t>
  </si>
  <si>
    <t xml:space="preserve">南403 [210153]技能抽查：施工组织模块（1-10周） 薛建辉[0000330] </t>
  </si>
  <si>
    <t>20村干班</t>
  </si>
  <si>
    <t>北103 [020070]种子生产技术 李光清[0000400]</t>
  </si>
  <si>
    <t xml:space="preserve">北102 [080159]公务员基础 梁迎春[0000348] </t>
  </si>
  <si>
    <t xml:space="preserve">北102 [080123]农村基层组织建设 彭立令[2014039] </t>
  </si>
  <si>
    <t xml:space="preserve">北102 [080139]社交礼仪 高文[0000231] </t>
  </si>
  <si>
    <t>北102 [020070]种子生产技术 李光清[0000400]</t>
  </si>
  <si>
    <t>北102 [080133]演讲与口才 梁迎春[0000348]</t>
  </si>
  <si>
    <t xml:space="preserve">实504 [080114]电子商务 张金生[0000296] </t>
  </si>
  <si>
    <t>思想政治理论课部</t>
  </si>
  <si>
    <t>21村干班</t>
  </si>
  <si>
    <t>北102 [070427]应用文写作 梁迎春[0000348]</t>
  </si>
  <si>
    <t xml:space="preserve">实408 [080203]计算机应用基础（上） 陈幸如[2018041] </t>
  </si>
  <si>
    <t xml:space="preserve">北103 [080155]廉政文化 吴文星[2016046] </t>
  </si>
  <si>
    <t xml:space="preserve">实405 [080203]计算机应用基础（上） 陈幸如[2018041] </t>
  </si>
  <si>
    <t>北103 [080165]农村政策法规 刘志范[0000176</t>
  </si>
  <si>
    <t>北103 [070427]应用文写作 梁迎春[0000348]</t>
  </si>
  <si>
    <t xml:space="preserve">北103 [080013]农村经济管理 谢海琼[0000314] </t>
  </si>
  <si>
    <t>北103 [080165]农村政策法规 刘志范[0000176]</t>
  </si>
  <si>
    <t>20级上课人数</t>
  </si>
  <si>
    <t>全校上课人数</t>
  </si>
  <si>
    <t>每节上课的班级数</t>
  </si>
  <si>
    <t>教室安排情况</t>
  </si>
  <si>
    <t>教学南楼</t>
  </si>
  <si>
    <t>上课实际量</t>
  </si>
  <si>
    <t>教室上课总量</t>
  </si>
  <si>
    <t>剩余教室</t>
  </si>
  <si>
    <t>南101</t>
  </si>
  <si>
    <t>唐晨光</t>
  </si>
  <si>
    <t>粟龄慧</t>
  </si>
  <si>
    <t>刘志范</t>
  </si>
  <si>
    <t>钟帆</t>
  </si>
  <si>
    <t>南102</t>
  </si>
  <si>
    <t>杨明河</t>
  </si>
  <si>
    <t>冯梅</t>
  </si>
  <si>
    <t>张荣禄</t>
  </si>
  <si>
    <t>袁健子</t>
  </si>
  <si>
    <t>易佩弦</t>
  </si>
  <si>
    <t>李光清</t>
  </si>
  <si>
    <t>李慧</t>
  </si>
  <si>
    <t>黄晓明</t>
  </si>
  <si>
    <t>南103</t>
  </si>
  <si>
    <t>谢丽群</t>
  </si>
  <si>
    <t>吴亮</t>
  </si>
  <si>
    <t>夏宜华刘林雳</t>
  </si>
  <si>
    <t>陈巧华</t>
  </si>
  <si>
    <t>南104</t>
  </si>
  <si>
    <t>罗凡</t>
  </si>
  <si>
    <t>钟彩丽</t>
  </si>
  <si>
    <t>汪凯波</t>
  </si>
  <si>
    <t>李俊佳</t>
  </si>
  <si>
    <t>李爱国</t>
  </si>
  <si>
    <t>杨旭</t>
  </si>
  <si>
    <t>杨旭算一半</t>
  </si>
  <si>
    <t>南105</t>
  </si>
  <si>
    <t>刘鑫</t>
  </si>
  <si>
    <t>刘林雳</t>
  </si>
  <si>
    <t>朱周华</t>
  </si>
  <si>
    <t>夏宜华莫小云</t>
  </si>
  <si>
    <t>夏宜华</t>
  </si>
  <si>
    <t>张应早</t>
  </si>
  <si>
    <t>邓园园</t>
  </si>
  <si>
    <t>南106</t>
  </si>
  <si>
    <t>谢海琼</t>
  </si>
  <si>
    <t>杨隆彪</t>
  </si>
  <si>
    <t>李艳萍</t>
  </si>
  <si>
    <t>南201</t>
  </si>
  <si>
    <t>李永明</t>
  </si>
  <si>
    <t>王长安</t>
  </si>
  <si>
    <t>彭达浠</t>
  </si>
  <si>
    <t>陈皓铭</t>
  </si>
  <si>
    <t>陈杨超</t>
  </si>
  <si>
    <t>胡辉</t>
  </si>
  <si>
    <t>孙琴</t>
  </si>
  <si>
    <t>廖羡妮</t>
  </si>
  <si>
    <t>南202</t>
  </si>
  <si>
    <t>钟卫鹏</t>
  </si>
  <si>
    <t>孙姣梅</t>
  </si>
  <si>
    <t>朱宏爱</t>
  </si>
  <si>
    <t>南203</t>
  </si>
  <si>
    <t>薛建辉</t>
  </si>
  <si>
    <t>王智课</t>
  </si>
  <si>
    <t>尹耕钦</t>
  </si>
  <si>
    <t>潘斌</t>
  </si>
  <si>
    <t>杨顺武</t>
  </si>
  <si>
    <t>米颖嶂</t>
  </si>
  <si>
    <t>李芬芬</t>
  </si>
  <si>
    <t>南205</t>
  </si>
  <si>
    <t>全庆丰</t>
  </si>
  <si>
    <t>李启秀</t>
  </si>
  <si>
    <t>毛伯平</t>
  </si>
  <si>
    <t>谷婕</t>
  </si>
  <si>
    <t>莫小云</t>
  </si>
  <si>
    <t>谢妮
易佩弦</t>
  </si>
  <si>
    <t>南206</t>
  </si>
  <si>
    <t>罗维</t>
  </si>
  <si>
    <t>仇云龙</t>
  </si>
  <si>
    <t>戴水莲</t>
  </si>
  <si>
    <t>南207</t>
  </si>
  <si>
    <t>柴慧清</t>
  </si>
  <si>
    <t>李淼</t>
  </si>
  <si>
    <t>南301</t>
  </si>
  <si>
    <t>袁全</t>
  </si>
  <si>
    <t>刘潜宁</t>
  </si>
  <si>
    <t>南302</t>
  </si>
  <si>
    <t>黄磊
石旭凯</t>
  </si>
  <si>
    <t>黄磊
杨顺武</t>
  </si>
  <si>
    <t>南303</t>
  </si>
  <si>
    <t>孟祥宇</t>
  </si>
  <si>
    <t>李中波</t>
  </si>
  <si>
    <t>南304</t>
  </si>
  <si>
    <t>邓峰</t>
  </si>
  <si>
    <t>吴佳建</t>
  </si>
  <si>
    <t>张鹏</t>
  </si>
  <si>
    <t>南305</t>
  </si>
  <si>
    <t>尹细莲</t>
  </si>
  <si>
    <t>张光友</t>
  </si>
  <si>
    <t>吴国海</t>
  </si>
  <si>
    <t>阮晓玲</t>
  </si>
  <si>
    <t>南306</t>
  </si>
  <si>
    <t>衣蕾</t>
  </si>
  <si>
    <t>周新建</t>
  </si>
  <si>
    <t>程晓艳</t>
  </si>
  <si>
    <t>刘永生</t>
  </si>
  <si>
    <t>杨译淞</t>
  </si>
  <si>
    <t>南307</t>
  </si>
  <si>
    <t>黄磊</t>
  </si>
  <si>
    <t>舒鸣</t>
  </si>
  <si>
    <t>南308</t>
  </si>
  <si>
    <t>曾维湘</t>
  </si>
  <si>
    <t>李青</t>
  </si>
  <si>
    <t>南401</t>
  </si>
  <si>
    <t>谢妮</t>
  </si>
  <si>
    <t>周志海</t>
  </si>
  <si>
    <t>唐三叶</t>
  </si>
  <si>
    <t>向龙</t>
  </si>
  <si>
    <t>石旭凯</t>
  </si>
  <si>
    <t>南402</t>
  </si>
  <si>
    <t>陈秀华</t>
  </si>
  <si>
    <t>粟昱霖</t>
  </si>
  <si>
    <t>肖恒升</t>
  </si>
  <si>
    <t>南403</t>
  </si>
  <si>
    <t>刘湘霞</t>
  </si>
  <si>
    <t>南404</t>
  </si>
  <si>
    <t>李文博</t>
  </si>
  <si>
    <t>杨译淞
刘永生</t>
  </si>
  <si>
    <t>吴志强</t>
  </si>
  <si>
    <t>南405</t>
  </si>
  <si>
    <t>彭煜星</t>
  </si>
  <si>
    <t>肖凌云</t>
  </si>
  <si>
    <t>李柳</t>
  </si>
  <si>
    <t>粟德琼</t>
  </si>
  <si>
    <t>南406</t>
  </si>
  <si>
    <t>蒯昔昆</t>
  </si>
  <si>
    <t>李涛</t>
  </si>
  <si>
    <t>张波</t>
  </si>
  <si>
    <t>南407</t>
  </si>
  <si>
    <t>唐建</t>
  </si>
  <si>
    <t>李玉华邓邵军</t>
  </si>
  <si>
    <t>黄志伟</t>
  </si>
  <si>
    <t>袁梦姣</t>
  </si>
  <si>
    <t>南408</t>
  </si>
  <si>
    <t>罗光奇</t>
  </si>
  <si>
    <t>刘斐</t>
  </si>
  <si>
    <t>郭青春</t>
  </si>
  <si>
    <t>南501</t>
  </si>
  <si>
    <t>罗正球</t>
  </si>
  <si>
    <t>潘存功</t>
  </si>
  <si>
    <t>南502</t>
  </si>
  <si>
    <t>蒲生红</t>
  </si>
  <si>
    <t>廖亚萍</t>
  </si>
  <si>
    <t>南503</t>
  </si>
  <si>
    <t>邓邵军</t>
  </si>
  <si>
    <t>江领</t>
  </si>
  <si>
    <t>杨继秀</t>
  </si>
  <si>
    <t>南504</t>
  </si>
  <si>
    <t>杨海</t>
  </si>
  <si>
    <t>周玉林</t>
  </si>
  <si>
    <t>陈怡</t>
  </si>
  <si>
    <t>南505</t>
  </si>
  <si>
    <t>段兰兰</t>
  </si>
  <si>
    <t>廖松</t>
  </si>
  <si>
    <t>南506</t>
  </si>
  <si>
    <t>张建友</t>
  </si>
  <si>
    <t>南507</t>
  </si>
  <si>
    <t>南508</t>
  </si>
  <si>
    <t>蒋东林</t>
  </si>
  <si>
    <t>教学北楼</t>
  </si>
  <si>
    <t>教学南楼合计</t>
  </si>
  <si>
    <t>北101</t>
  </si>
  <si>
    <t>叶宇桦</t>
  </si>
  <si>
    <t>刘慧
邓邵军</t>
  </si>
  <si>
    <t>北102</t>
  </si>
  <si>
    <t>吴春燕</t>
  </si>
  <si>
    <t>梁迎春</t>
  </si>
  <si>
    <t>彭立令</t>
  </si>
  <si>
    <t>高文</t>
  </si>
  <si>
    <t>北103</t>
  </si>
  <si>
    <t>丁艺</t>
  </si>
  <si>
    <t>吴文星</t>
  </si>
  <si>
    <t>黄民省</t>
  </si>
  <si>
    <t>北104</t>
  </si>
  <si>
    <t>段力琳</t>
  </si>
  <si>
    <t>北105</t>
  </si>
  <si>
    <t>侯强红</t>
  </si>
  <si>
    <t>黄光中</t>
  </si>
  <si>
    <t>苏五珍</t>
  </si>
  <si>
    <t>北202</t>
  </si>
  <si>
    <t>尤祺明</t>
  </si>
  <si>
    <t>甘泉</t>
  </si>
  <si>
    <t>尧国民</t>
  </si>
  <si>
    <t>郝彦琴</t>
  </si>
  <si>
    <t>北203</t>
  </si>
  <si>
    <t>蒋琼</t>
  </si>
  <si>
    <t>胡廷华</t>
  </si>
  <si>
    <t>虞明沅</t>
  </si>
  <si>
    <t>舒烨楠</t>
  </si>
  <si>
    <t>北204</t>
  </si>
  <si>
    <t>沈杉林</t>
  </si>
  <si>
    <t>向敏</t>
  </si>
  <si>
    <t>杨晓珍</t>
  </si>
  <si>
    <t>北205</t>
  </si>
  <si>
    <t>刘慧</t>
  </si>
  <si>
    <t>北206</t>
  </si>
  <si>
    <t>张萍</t>
  </si>
  <si>
    <t>袁也</t>
  </si>
  <si>
    <t>北301</t>
  </si>
  <si>
    <t>徐段希
李爱国</t>
  </si>
  <si>
    <t>北302</t>
  </si>
  <si>
    <t>尹灿</t>
  </si>
  <si>
    <t>佘国芹</t>
  </si>
  <si>
    <t>聂瑞希</t>
  </si>
  <si>
    <t>北303</t>
  </si>
  <si>
    <t>白玲</t>
  </si>
  <si>
    <t>杨梨园</t>
  </si>
  <si>
    <t>北304</t>
  </si>
  <si>
    <t>丁美月</t>
  </si>
  <si>
    <t>北305</t>
  </si>
  <si>
    <t>罗世民</t>
  </si>
  <si>
    <t>北306</t>
  </si>
  <si>
    <t>欧阳瑞</t>
  </si>
  <si>
    <t>向友</t>
  </si>
  <si>
    <t>北402</t>
  </si>
  <si>
    <t>北403</t>
  </si>
  <si>
    <t>武超</t>
  </si>
  <si>
    <t>北404</t>
  </si>
  <si>
    <t>孙海鸥</t>
  </si>
  <si>
    <t>刘玲</t>
  </si>
  <si>
    <t>赵北辰</t>
  </si>
  <si>
    <t>北405</t>
  </si>
  <si>
    <t>杨磊</t>
  </si>
  <si>
    <t>粟珣博</t>
  </si>
  <si>
    <t>北406</t>
  </si>
  <si>
    <t>张铭</t>
  </si>
  <si>
    <t>胡龙湘</t>
  </si>
  <si>
    <t>谢向花</t>
  </si>
  <si>
    <t>北501</t>
  </si>
  <si>
    <t>北502</t>
  </si>
  <si>
    <t>北503</t>
  </si>
  <si>
    <t>北504</t>
  </si>
  <si>
    <t>北505</t>
  </si>
  <si>
    <t>北506</t>
  </si>
  <si>
    <t>阶梯教室</t>
  </si>
  <si>
    <t>教学北楼合计</t>
  </si>
  <si>
    <t>梯1</t>
  </si>
  <si>
    <t>贺彬</t>
  </si>
  <si>
    <t>梯2</t>
  </si>
  <si>
    <t>汪寸琬</t>
  </si>
  <si>
    <t xml:space="preserve">梯2（10-18周） </t>
  </si>
  <si>
    <t>梯3</t>
  </si>
  <si>
    <t>梯4</t>
  </si>
  <si>
    <t>图书馆</t>
  </si>
  <si>
    <t>阶梯教室合计</t>
  </si>
  <si>
    <t>学术报告厅</t>
  </si>
  <si>
    <t>绘图室</t>
  </si>
  <si>
    <t>学术报告厅合计</t>
  </si>
  <si>
    <t>图501</t>
  </si>
  <si>
    <t>陈橙</t>
  </si>
  <si>
    <t>范昊如</t>
  </si>
  <si>
    <t>王淑文</t>
  </si>
  <si>
    <t>图504</t>
  </si>
  <si>
    <t>段文准</t>
  </si>
  <si>
    <t>王淑文
张鹏</t>
  </si>
  <si>
    <t>实110</t>
  </si>
  <si>
    <t>刘理</t>
  </si>
  <si>
    <t>杨小冉</t>
  </si>
  <si>
    <t>实训室</t>
  </si>
  <si>
    <t>绘图室合计</t>
  </si>
  <si>
    <t>建工实训室左</t>
  </si>
  <si>
    <t>建筑系</t>
  </si>
  <si>
    <t>钟东</t>
  </si>
  <si>
    <t>建工实训室右</t>
  </si>
  <si>
    <t>米颖嶂
刘潜宁</t>
  </si>
  <si>
    <t>现代制造中心1</t>
  </si>
  <si>
    <t>机</t>
  </si>
  <si>
    <t>米玲</t>
  </si>
  <si>
    <t>胡远忠</t>
  </si>
  <si>
    <t>现代制造中心2</t>
  </si>
  <si>
    <t>朱斌</t>
  </si>
  <si>
    <t>向明</t>
  </si>
  <si>
    <t>汽车底盘实训室(实101）</t>
  </si>
  <si>
    <t>汽车整车实训室1</t>
  </si>
  <si>
    <t>汽车整车实训室2</t>
  </si>
  <si>
    <t>车库汽车发动机实训室</t>
  </si>
  <si>
    <t>刘时英</t>
  </si>
  <si>
    <t>汽车营销实训室103</t>
  </si>
  <si>
    <t>宋玲</t>
  </si>
  <si>
    <t>汽车营销实训室104</t>
  </si>
  <si>
    <t>肖露云</t>
  </si>
  <si>
    <t>动物医院</t>
  </si>
  <si>
    <t>动</t>
  </si>
  <si>
    <t>李进军</t>
  </si>
  <si>
    <t>组培楼</t>
  </si>
  <si>
    <t>环生</t>
  </si>
  <si>
    <t>实115</t>
  </si>
  <si>
    <t>实102</t>
  </si>
  <si>
    <t>实202汽车电器</t>
  </si>
  <si>
    <t>北201（服装实训室）</t>
  </si>
  <si>
    <t>人</t>
  </si>
  <si>
    <t>向静波</t>
  </si>
  <si>
    <t>实207</t>
  </si>
  <si>
    <t>谢春伶</t>
  </si>
  <si>
    <t>李晓丹</t>
  </si>
  <si>
    <t>实208</t>
  </si>
  <si>
    <t>图5服装综合实训室1（绘图）</t>
  </si>
  <si>
    <t>图5服装综合实训室2（缝纫）</t>
  </si>
  <si>
    <t>实209</t>
  </si>
  <si>
    <t>实211</t>
  </si>
  <si>
    <t>实215</t>
  </si>
  <si>
    <t>实304</t>
  </si>
  <si>
    <t>陈承贵</t>
  </si>
  <si>
    <t>实305</t>
  </si>
  <si>
    <t>电子系</t>
  </si>
  <si>
    <t>冯士祥</t>
  </si>
  <si>
    <t>毛秀芝</t>
  </si>
  <si>
    <t>实306</t>
  </si>
  <si>
    <t>江兴刚</t>
  </si>
  <si>
    <t>王鹏</t>
  </si>
  <si>
    <t>刘志强</t>
  </si>
  <si>
    <t>实307</t>
  </si>
  <si>
    <t>实308</t>
  </si>
  <si>
    <t>杨洪军</t>
  </si>
  <si>
    <t>唐绪伟</t>
  </si>
  <si>
    <t>实309</t>
  </si>
  <si>
    <t>实310</t>
  </si>
  <si>
    <t>实311</t>
  </si>
  <si>
    <t>文念念</t>
  </si>
  <si>
    <t>实401</t>
  </si>
  <si>
    <t>环生系</t>
  </si>
  <si>
    <t>向友刘林雳彭达浠</t>
  </si>
  <si>
    <t>实402</t>
  </si>
  <si>
    <t>胡莹</t>
  </si>
  <si>
    <t>刘元平</t>
  </si>
  <si>
    <t>向慕</t>
  </si>
  <si>
    <t>实404</t>
  </si>
  <si>
    <t>谢露芳</t>
  </si>
  <si>
    <t>实406</t>
  </si>
  <si>
    <t>实410</t>
  </si>
  <si>
    <t>王立新</t>
  </si>
  <si>
    <t>实502</t>
  </si>
  <si>
    <t>茶艺室</t>
  </si>
  <si>
    <t>刘姚欧</t>
  </si>
  <si>
    <t>李玉华</t>
  </si>
  <si>
    <t>学院机房</t>
  </si>
  <si>
    <t>实训室合计</t>
  </si>
  <si>
    <t>实203</t>
  </si>
  <si>
    <t>杨阳</t>
  </si>
  <si>
    <t>实312</t>
  </si>
  <si>
    <t>电</t>
  </si>
  <si>
    <t>钟卫连</t>
  </si>
  <si>
    <t>唐东成</t>
  </si>
  <si>
    <t>钟峰</t>
  </si>
  <si>
    <t>实405</t>
  </si>
  <si>
    <t>建系系机房</t>
  </si>
  <si>
    <t>李姝</t>
  </si>
  <si>
    <t>陈幸如</t>
  </si>
  <si>
    <t>实408</t>
  </si>
  <si>
    <t>建</t>
  </si>
  <si>
    <t>周友</t>
  </si>
  <si>
    <t>杨珂珂</t>
  </si>
  <si>
    <t>实504（BIM）</t>
  </si>
  <si>
    <t>张金生</t>
  </si>
  <si>
    <t>实301</t>
  </si>
  <si>
    <t>商</t>
  </si>
  <si>
    <t>曾囿儒</t>
  </si>
  <si>
    <t>蒋玉</t>
  </si>
  <si>
    <t>刘新贵</t>
  </si>
  <si>
    <t>程莉娜</t>
  </si>
  <si>
    <t>实302</t>
  </si>
  <si>
    <t>王洋</t>
  </si>
  <si>
    <t>谢红英</t>
  </si>
  <si>
    <t>实303</t>
  </si>
  <si>
    <t>吴咏春</t>
  </si>
  <si>
    <t>刘禹</t>
  </si>
  <si>
    <t>实501</t>
  </si>
  <si>
    <t>向子明</t>
  </si>
  <si>
    <t>实503(new)</t>
  </si>
  <si>
    <t>胡晋铭</t>
  </si>
  <si>
    <t>实505</t>
  </si>
  <si>
    <t>信艺系机房</t>
  </si>
  <si>
    <t>李奇</t>
  </si>
  <si>
    <t>张颖</t>
  </si>
  <si>
    <t>段鑫</t>
  </si>
  <si>
    <t>实506</t>
  </si>
  <si>
    <t>易柳</t>
  </si>
  <si>
    <t>毛祯</t>
  </si>
  <si>
    <t>向凌志</t>
  </si>
  <si>
    <t>欧阳云龙</t>
  </si>
  <si>
    <t>武秋伶</t>
  </si>
  <si>
    <t>实507</t>
  </si>
  <si>
    <t>李喜梅</t>
  </si>
  <si>
    <t>范慧英</t>
  </si>
  <si>
    <t>蒋桥华</t>
  </si>
  <si>
    <t>实509</t>
  </si>
  <si>
    <t>梁芳</t>
  </si>
  <si>
    <t>周苇</t>
  </si>
  <si>
    <t>刘慧芬</t>
  </si>
  <si>
    <t>向厚斌</t>
  </si>
  <si>
    <t>实510</t>
  </si>
  <si>
    <t>陈仕许</t>
  </si>
  <si>
    <t>钱宇涛</t>
  </si>
  <si>
    <t>胡炜</t>
  </si>
  <si>
    <t>何岚</t>
  </si>
  <si>
    <t>田洁</t>
  </si>
  <si>
    <t>实511</t>
  </si>
  <si>
    <t>谌顺周</t>
  </si>
  <si>
    <t>实512</t>
  </si>
  <si>
    <t>刘洁</t>
  </si>
  <si>
    <t>唐洁</t>
  </si>
  <si>
    <t>实513</t>
  </si>
  <si>
    <t>彭勃</t>
  </si>
  <si>
    <t>实601</t>
  </si>
  <si>
    <t>赵红</t>
  </si>
  <si>
    <t>实602</t>
  </si>
  <si>
    <t>实603</t>
  </si>
  <si>
    <t>孙太权</t>
  </si>
  <si>
    <t>胡鑫海</t>
  </si>
  <si>
    <t>实604</t>
  </si>
  <si>
    <t>图5楼人文系机房</t>
  </si>
  <si>
    <t>尹佳</t>
  </si>
  <si>
    <t>刘毅</t>
  </si>
  <si>
    <t>图4楼电子阅览室</t>
  </si>
  <si>
    <t>张忠义</t>
  </si>
  <si>
    <t>田晴</t>
  </si>
  <si>
    <t>晚上</t>
  </si>
  <si>
    <t>实503晚上</t>
  </si>
  <si>
    <t>陈骋</t>
  </si>
  <si>
    <t>实513晚上</t>
  </si>
  <si>
    <t>实505晚上</t>
  </si>
  <si>
    <t>实511晚上</t>
  </si>
  <si>
    <t>实512晚上</t>
  </si>
  <si>
    <t>体育与形体舞蹈课程</t>
  </si>
  <si>
    <t>机房合计</t>
  </si>
  <si>
    <t>文体活动中心</t>
  </si>
  <si>
    <t>形体舞蹈</t>
  </si>
  <si>
    <t>谢伊玲</t>
  </si>
  <si>
    <t>黄双双</t>
  </si>
  <si>
    <t>1号篮球场</t>
  </si>
  <si>
    <t>廖松平</t>
  </si>
  <si>
    <t>2号篮球场</t>
  </si>
  <si>
    <t>杨艳青</t>
  </si>
  <si>
    <t>王霞</t>
  </si>
  <si>
    <t>3号篮球场</t>
  </si>
  <si>
    <t>王玥</t>
  </si>
  <si>
    <t>邝丽萍</t>
  </si>
  <si>
    <t>4号篮球场</t>
  </si>
  <si>
    <t>陈光</t>
  </si>
  <si>
    <t>5号篮球场</t>
  </si>
  <si>
    <t>舒辉</t>
  </si>
  <si>
    <t>6号篮球场</t>
  </si>
  <si>
    <t>胡超芙</t>
  </si>
  <si>
    <t>7号篮球场</t>
  </si>
  <si>
    <t>周本利</t>
  </si>
  <si>
    <t>8号篮球场</t>
  </si>
  <si>
    <t>张振</t>
  </si>
  <si>
    <t>9号篮球场</t>
  </si>
  <si>
    <t>杨海鑫</t>
  </si>
  <si>
    <t>10号篮球场</t>
  </si>
  <si>
    <t>风雨球场</t>
  </si>
  <si>
    <t>田径场</t>
  </si>
  <si>
    <t>体育课合计</t>
  </si>
  <si>
    <t>总课时量</t>
  </si>
  <si>
    <t>2021-2022学年第一学期日常教学检查表</t>
  </si>
  <si>
    <t xml:space="preserve"> 检查部门：</t>
  </si>
  <si>
    <t>检查组：</t>
  </si>
  <si>
    <t>检查时间：</t>
  </si>
  <si>
    <t>检查节次：</t>
  </si>
  <si>
    <t>第   节</t>
  </si>
  <si>
    <t>教学场地</t>
  </si>
  <si>
    <t>教师姓名</t>
  </si>
  <si>
    <t>任教班级</t>
  </si>
  <si>
    <t>课程</t>
  </si>
  <si>
    <t>教师</t>
  </si>
  <si>
    <t>学生</t>
  </si>
  <si>
    <t>备注</t>
  </si>
  <si>
    <t>教案   （含首页）</t>
  </si>
  <si>
    <t>手册     填写</t>
  </si>
  <si>
    <t>考勤     登记</t>
  </si>
  <si>
    <t>应到</t>
  </si>
  <si>
    <t>实到</t>
  </si>
  <si>
    <t>到课率</t>
  </si>
  <si>
    <t>课堂纪律</t>
  </si>
  <si>
    <t>组别</t>
  </si>
  <si>
    <t>检查节次</t>
  </si>
  <si>
    <t>设置方式</t>
  </si>
  <si>
    <t>第9组</t>
  </si>
  <si>
    <r>
      <rPr>
        <sz val="9"/>
        <rFont val="宋体"/>
        <charset val="134"/>
      </rPr>
      <t>在N5单元格内，输入值：(=</t>
    </r>
    <r>
      <rPr>
        <sz val="9"/>
        <color rgb="FFFF0000"/>
        <rFont val="宋体"/>
        <charset val="134"/>
      </rPr>
      <t>课表!列名4</t>
    </r>
    <r>
      <rPr>
        <sz val="9"/>
        <rFont val="宋体"/>
        <charset val="134"/>
      </rPr>
      <t>)，并向下填充</t>
    </r>
  </si>
  <si>
    <t>第2组</t>
  </si>
  <si>
    <t>第1组</t>
  </si>
  <si>
    <t>第3组</t>
  </si>
  <si>
    <t>第4组</t>
  </si>
  <si>
    <t>第5组</t>
  </si>
  <si>
    <t>第6组</t>
  </si>
  <si>
    <t>第7组</t>
  </si>
  <si>
    <t>第8组</t>
  </si>
  <si>
    <t xml:space="preserve"> 检查部门：教务处</t>
  </si>
  <si>
    <t>第3-4节</t>
  </si>
  <si>
    <t>课堂    纪律</t>
  </si>
  <si>
    <t>杨艳青[0000075]</t>
  </si>
  <si>
    <t>[070439]体育与健康(3)</t>
  </si>
  <si>
    <t>陈光[0000155]</t>
  </si>
  <si>
    <t>周本利[2016031]</t>
  </si>
  <si>
    <t>T1</t>
  </si>
  <si>
    <t>贺彬[0000290]</t>
  </si>
  <si>
    <t>大学生职业规划与创业就业指导</t>
  </si>
  <si>
    <t>T2</t>
  </si>
  <si>
    <t>汪寸琬[2020050]</t>
  </si>
  <si>
    <t>大学生职业发展与就业指导</t>
  </si>
  <si>
    <t>吴春燕[2020001]</t>
  </si>
  <si>
    <t>[010421]设计构思与方案表达（10-18周）</t>
  </si>
  <si>
    <t>黄民省[20027]</t>
  </si>
  <si>
    <t>[060159]动物药理</t>
  </si>
  <si>
    <t>[060013]动物性食品卫生检验</t>
  </si>
  <si>
    <t>廖松[0000201]</t>
  </si>
  <si>
    <t>[050628]统计基础</t>
  </si>
  <si>
    <t>苏五珍[0000225]
[060249]技能抽查：养殖场环境与卫生控制模块(双周)</t>
  </si>
  <si>
    <t>[060251]技能抽查：猪生产模块(单周)</t>
  </si>
  <si>
    <t>刘慧[0000303]</t>
  </si>
  <si>
    <t>[050669]景点讲解</t>
  </si>
  <si>
    <t>张萍[0000205]</t>
  </si>
  <si>
    <t>[050542]旅游政策与法规</t>
  </si>
  <si>
    <t>谷婕[2018011]</t>
  </si>
  <si>
    <t>[021274]农业政策法规</t>
  </si>
  <si>
    <t>白玲[0000469]</t>
  </si>
  <si>
    <t>罗世民[0000123]</t>
  </si>
  <si>
    <t>[060292]动物临床诊疗技术</t>
  </si>
  <si>
    <t>欧阳瑞[0000470]</t>
  </si>
  <si>
    <t>[020390]建筑装饰材料</t>
  </si>
  <si>
    <t>[060156]动物病理</t>
  </si>
  <si>
    <t>李涛[0000144]</t>
  </si>
  <si>
    <t>[020403]植物保护技术1</t>
  </si>
  <si>
    <t>廖亚萍[2021110]</t>
  </si>
  <si>
    <t>[050545]中外民俗</t>
  </si>
  <si>
    <t>胡廷华[0000212]</t>
  </si>
  <si>
    <t>[041066]PLC应用技术(2)</t>
  </si>
  <si>
    <t>刘玲[2018024]</t>
  </si>
  <si>
    <t>[050249]经济法</t>
  </si>
  <si>
    <t>周玉林[0000131]</t>
  </si>
  <si>
    <t>[060010]动物生产技术</t>
  </si>
  <si>
    <t>刘时英[0000105]</t>
  </si>
  <si>
    <t>[030459]汽车发动机构造与维修</t>
  </si>
  <si>
    <t>建工实训中心（左）</t>
  </si>
  <si>
    <t>杨译淞[0000366]</t>
  </si>
  <si>
    <t>[210153]技能抽查：施工组织模块（1-10周）</t>
  </si>
  <si>
    <t>冯梅[0000170]</t>
  </si>
  <si>
    <t>[070425]数学(3)</t>
  </si>
  <si>
    <t>谢丽群[2021001]</t>
  </si>
  <si>
    <t>[070435]英语(3)</t>
  </si>
  <si>
    <t>罗凡[0000178]</t>
  </si>
  <si>
    <t>[070449]语文(3)</t>
  </si>
  <si>
    <t>刘鑫[2015028]</t>
  </si>
  <si>
    <t>谢海琼[0000314]</t>
  </si>
  <si>
    <t>[020241]种子经营与管理2</t>
  </si>
  <si>
    <t>王长安[0000136]</t>
  </si>
  <si>
    <t>[020071]种子检验技术</t>
  </si>
  <si>
    <t>钟卫鹏[2018006]</t>
  </si>
  <si>
    <t>[041069]机器人基础</t>
  </si>
  <si>
    <t>罗维[2018010]</t>
  </si>
  <si>
    <t>[060106]动物微生物与免疫06</t>
  </si>
  <si>
    <t>柴慧清[2020066]</t>
  </si>
  <si>
    <t>[020164]作物栽培技术</t>
  </si>
  <si>
    <t>陈杨超[2020070]</t>
  </si>
  <si>
    <t>[060311]小动物中兽医诊疗技术</t>
  </si>
  <si>
    <t>邓峰[2017018]</t>
  </si>
  <si>
    <t>[030457]汽车电工电子技术</t>
  </si>
  <si>
    <t>尹细莲[0000333]</t>
  </si>
  <si>
    <t>[210135]市政工程材料与检测</t>
  </si>
  <si>
    <t>衣蕾[2020057]</t>
  </si>
  <si>
    <t>动物病理</t>
  </si>
  <si>
    <t>刘永生[0000365]</t>
  </si>
  <si>
    <t>[210020]建筑工程项目管理</t>
  </si>
  <si>
    <t>曾维湘[0000335]</t>
  </si>
  <si>
    <t>[210036]建筑质量与安全管理</t>
  </si>
  <si>
    <t>谢妮[2014010]</t>
  </si>
  <si>
    <r>
      <rPr>
        <sz val="10"/>
        <rFont val="Arial"/>
        <charset val="134"/>
      </rPr>
      <t>[210154]</t>
    </r>
    <r>
      <rPr>
        <sz val="10"/>
        <rFont val="宋体"/>
        <charset val="134"/>
      </rPr>
      <t>技能抽查：建筑工程测量模块（</t>
    </r>
    <r>
      <rPr>
        <sz val="10"/>
        <rFont val="Arial"/>
        <charset val="134"/>
      </rPr>
      <t>1-10</t>
    </r>
    <r>
      <rPr>
        <sz val="10"/>
        <rFont val="宋体"/>
        <charset val="134"/>
      </rPr>
      <t>周）</t>
    </r>
  </si>
  <si>
    <t>陈秀华[2021020]</t>
  </si>
  <si>
    <t>[210029]建筑力学</t>
  </si>
  <si>
    <t>李青[0000183]</t>
  </si>
  <si>
    <t>[210180]技能抽查：工程量清单模块（1-10周）</t>
  </si>
  <si>
    <t>李文博[2014009]</t>
  </si>
  <si>
    <t>[210209]建筑工程施工技术</t>
  </si>
  <si>
    <t>彭煜星[2016034]</t>
  </si>
  <si>
    <t>[030470]新能源汽车技术</t>
  </si>
  <si>
    <t>蒯昔昆（10-20周）</t>
  </si>
  <si>
    <t>[050481]旅游酒店英语</t>
  </si>
  <si>
    <t>唐建[0000122]</t>
  </si>
  <si>
    <t>[030338]机械制造工艺与夹具</t>
  </si>
  <si>
    <t>张光友[0000468]</t>
  </si>
  <si>
    <t>[060180]动物营养与饲料</t>
  </si>
  <si>
    <t>邓邵军[0000360]</t>
  </si>
  <si>
    <t>[050634]纳税实务</t>
  </si>
  <si>
    <t>杨海[0000089]</t>
  </si>
  <si>
    <t>[030156]汽车底盘构造与维修</t>
  </si>
  <si>
    <t>粟德琼[0000199]</t>
  </si>
  <si>
    <t>程晓艳[0000445]</t>
  </si>
  <si>
    <t>[050633]成本核算与管理</t>
  </si>
  <si>
    <t>李中波[2018009]</t>
  </si>
  <si>
    <t>[060193]动物寄生虫病防治</t>
  </si>
  <si>
    <t>刘理[2016015]</t>
  </si>
  <si>
    <t>[070505]单品服装设计模块</t>
  </si>
  <si>
    <t>实202</t>
  </si>
  <si>
    <t>罗光奇[2017017]</t>
  </si>
  <si>
    <t>[030480]技能抽查：汽车电器设备拆装与检修</t>
  </si>
  <si>
    <t>刘斐[2018018]</t>
  </si>
  <si>
    <t>[030359]UG</t>
  </si>
  <si>
    <t>谢春伶[0000370]</t>
  </si>
  <si>
    <t>[070608]成衣设计与制作（2）</t>
  </si>
  <si>
    <t>李晓丹[2014006]</t>
  </si>
  <si>
    <t>[070467]服装立体剪裁(2)</t>
  </si>
  <si>
    <t>曾囿儒[2020071]</t>
  </si>
  <si>
    <t>[050603]智能仓储与配送</t>
  </si>
  <si>
    <t>蒋玉[0000117]</t>
  </si>
  <si>
    <t>[050504]网页编辑与美化</t>
  </si>
  <si>
    <t>张金生[0000296]</t>
  </si>
  <si>
    <t>[050613]移动商务运营</t>
  </si>
  <si>
    <t>江兴刚[0000220]</t>
  </si>
  <si>
    <t>[041071]液压(气动)控制技术技能训练</t>
  </si>
  <si>
    <t>汪凯波[2014007]</t>
  </si>
  <si>
    <t>[041082]技能抽查：电气控制模块</t>
  </si>
  <si>
    <t>杨洪军[0000080]</t>
  </si>
  <si>
    <t>[041088]电气回路安装与调试</t>
  </si>
  <si>
    <t>谢向花[0000085]</t>
  </si>
  <si>
    <t>[041089]可编程控制系统设计与改造</t>
  </si>
  <si>
    <t>钟卫连[0000221]</t>
  </si>
  <si>
    <t>[041140]工业机器人编程与调试</t>
  </si>
  <si>
    <t>彭达浠[2016040]</t>
  </si>
  <si>
    <t>[020419]综合实训课</t>
  </si>
  <si>
    <t>胡莹[0000158]</t>
  </si>
  <si>
    <t>[021297]室内展示设计（2）</t>
  </si>
  <si>
    <t>刘林雳[20029]</t>
  </si>
  <si>
    <t>[021249]室内设计（公装）（2）</t>
  </si>
  <si>
    <t>李姝[2014011]</t>
  </si>
  <si>
    <t xml:space="preserve">
[210005]建筑CAD</t>
  </si>
  <si>
    <t>孙姣梅[0000367]</t>
  </si>
  <si>
    <t>[041037]小型电子产品安装、调试与维修技能训练</t>
  </si>
  <si>
    <t xml:space="preserve">实408
</t>
  </si>
  <si>
    <t>钟东[0000338]</t>
  </si>
  <si>
    <t>[210151]技能抽查：建筑识图制图模块（1-10周）</t>
  </si>
  <si>
    <t>王立新[0000184]</t>
  </si>
  <si>
    <t>[021288]苗木生产技术</t>
  </si>
  <si>
    <t>刘新贵[0000203]</t>
  </si>
  <si>
    <t>[050664]条码技术与应用</t>
  </si>
  <si>
    <t>仇云龙[2016041]</t>
  </si>
  <si>
    <t>[020470]茶文化</t>
  </si>
  <si>
    <t>实503</t>
  </si>
  <si>
    <t>吴咏春[2017003]</t>
  </si>
  <si>
    <t>[050538]物流运输管理实务</t>
  </si>
  <si>
    <t>实504</t>
  </si>
  <si>
    <t>园林制图软件（ps）[1-6周]</t>
  </si>
  <si>
    <t>李奇[0000069]</t>
  </si>
  <si>
    <t>[010353]Android应用开发</t>
  </si>
  <si>
    <t>程莉娜[2021015]</t>
  </si>
  <si>
    <t>[010412]EXCEL在财务报表中的应用</t>
  </si>
  <si>
    <t>杨珂珂[2021112]</t>
  </si>
  <si>
    <t>[010457]影视剪辑原理</t>
  </si>
  <si>
    <t>张颖[0000063]</t>
  </si>
  <si>
    <t>WEB前端设计基础</t>
  </si>
  <si>
    <t>刘洁[20150114]</t>
  </si>
  <si>
    <t>[010486]室内施工图深化设计</t>
  </si>
  <si>
    <t>[010452]大数据开发技术Hadoop</t>
  </si>
  <si>
    <t>何岚[2018030]</t>
  </si>
  <si>
    <t>[010453]大数据可视化技术（1-9周）</t>
  </si>
  <si>
    <t>周苇[0000064]</t>
  </si>
  <si>
    <t>[010316]室内效果图制作</t>
  </si>
  <si>
    <t>欧阳云龙[2021108]</t>
  </si>
  <si>
    <t>[010008]JAVA语言程序设计</t>
  </si>
  <si>
    <t>刘慧芬[0000038]</t>
  </si>
  <si>
    <t>[010491]技能考核：web应用开发</t>
  </si>
  <si>
    <t>全庆丰[0000309]</t>
  </si>
  <si>
    <t>[021390]杂交水稻国际推广务实</t>
  </si>
  <si>
    <t>张忠义[0000076]</t>
  </si>
  <si>
    <t>[010412]EXCEL在财务报表中的应用（1-9周）</t>
  </si>
  <si>
    <t>陈橙[2017030]</t>
  </si>
  <si>
    <t>[010317]环境实体写生</t>
  </si>
  <si>
    <t>段文准[2014015]</t>
  </si>
  <si>
    <t>[070496]服装配饰设计</t>
  </si>
  <si>
    <t>李俊佳[2020018]</t>
  </si>
  <si>
    <t>[070463]服装CAD(1)</t>
  </si>
  <si>
    <t>网课</t>
  </si>
  <si>
    <t>张立[0000147]</t>
  </si>
  <si>
    <t>[020081]植物组织培养技术</t>
  </si>
  <si>
    <t>谢伊玲[0000430]</t>
  </si>
  <si>
    <t>[050487]形体舞蹈</t>
  </si>
  <si>
    <t>现代制作中心2</t>
  </si>
  <si>
    <t>朱斌[0000157]</t>
  </si>
  <si>
    <t>[030489]技能抽查：铣床模块</t>
  </si>
  <si>
    <r>
      <rPr>
        <sz val="16"/>
        <rFont val="方正小标宋简体"/>
        <charset val="134"/>
      </rPr>
      <t>2020-20</t>
    </r>
    <r>
      <rPr>
        <sz val="16"/>
        <rFont val="微软雅黑"/>
        <charset val="134"/>
      </rPr>
      <t>21</t>
    </r>
    <r>
      <rPr>
        <sz val="16"/>
        <rFont val="方正小标宋简体"/>
        <charset val="134"/>
      </rPr>
      <t>学年第</t>
    </r>
    <r>
      <rPr>
        <sz val="16"/>
        <rFont val="微软雅黑"/>
        <charset val="134"/>
      </rPr>
      <t>二</t>
    </r>
    <r>
      <rPr>
        <sz val="16"/>
        <rFont val="方正小标宋简体"/>
        <charset val="134"/>
      </rPr>
      <t>学期教学情况分析</t>
    </r>
  </si>
  <si>
    <t>一、教师情况分析</t>
  </si>
  <si>
    <t>本学期一共有</t>
  </si>
  <si>
    <t>位教师承担教学任务。其中专职教师</t>
  </si>
  <si>
    <t>人。</t>
  </si>
  <si>
    <t>兼职教师</t>
  </si>
  <si>
    <t>人，外聘教师</t>
  </si>
  <si>
    <t>序号</t>
  </si>
  <si>
    <t>院系</t>
  </si>
  <si>
    <t>专职</t>
  </si>
  <si>
    <t>兼职</t>
  </si>
  <si>
    <t>外聘</t>
  </si>
  <si>
    <t>合计</t>
  </si>
  <si>
    <t>商贸系</t>
  </si>
  <si>
    <t>人文系</t>
  </si>
  <si>
    <t>动科系</t>
  </si>
  <si>
    <t>信艺系</t>
  </si>
  <si>
    <t>思政部</t>
  </si>
  <si>
    <t>机械系</t>
  </si>
  <si>
    <t>教师周</t>
  </si>
  <si>
    <t>课时量，如下表所示，周课时量超过16节有：</t>
  </si>
  <si>
    <t>周课时</t>
  </si>
  <si>
    <t>教学任务已排课教师：</t>
  </si>
  <si>
    <t>二、周未上课情况分析</t>
  </si>
  <si>
    <t xml:space="preserve">   本学周因大教室太缺乏问题，周五下午有0位教师上课。</t>
  </si>
  <si>
    <t xml:space="preserve">   本学期周六上课人数共有：</t>
  </si>
  <si>
    <t>，周六共有教学任务</t>
  </si>
  <si>
    <t>学时</t>
  </si>
  <si>
    <t xml:space="preserve">   本学期周日上课人数共有：</t>
  </si>
  <si>
    <t>，周日共有教学任务</t>
  </si>
  <si>
    <t xml:space="preserve">   本学期晚自习时间上课人数共有：0人，共有教学任务0学时</t>
  </si>
  <si>
    <t>三、班级情况分析</t>
  </si>
  <si>
    <t xml:space="preserve"> 本学期共</t>
  </si>
  <si>
    <t>个教学班级。</t>
  </si>
  <si>
    <t>教学计划总量为：</t>
  </si>
  <si>
    <t>节</t>
  </si>
  <si>
    <t>实际周课时量为：</t>
  </si>
  <si>
    <t>三年制</t>
  </si>
  <si>
    <t>五年制</t>
  </si>
  <si>
    <t>四、教室使用情况分析</t>
  </si>
  <si>
    <r>
      <rPr>
        <sz val="10"/>
        <rFont val="微软雅黑"/>
        <charset val="134"/>
      </rPr>
      <t>学院教室共</t>
    </r>
    <r>
      <rPr>
        <sz val="10"/>
        <rFont val="Arial"/>
        <charset val="134"/>
      </rPr>
      <t>71</t>
    </r>
    <r>
      <rPr>
        <sz val="10"/>
        <rFont val="微软雅黑"/>
        <charset val="134"/>
      </rPr>
      <t>间。机房</t>
    </r>
    <r>
      <rPr>
        <sz val="10"/>
        <rFont val="Arial"/>
        <charset val="134"/>
      </rPr>
      <t>22</t>
    </r>
    <r>
      <rPr>
        <sz val="10"/>
        <rFont val="微软雅黑"/>
        <charset val="134"/>
      </rPr>
      <t>间，外借电子阅览室</t>
    </r>
    <r>
      <rPr>
        <sz val="10"/>
        <rFont val="Arial"/>
        <charset val="134"/>
      </rPr>
      <t>1</t>
    </r>
    <r>
      <rPr>
        <sz val="10"/>
        <rFont val="微软雅黑"/>
        <charset val="134"/>
      </rPr>
      <t>间，绘图室</t>
    </r>
    <r>
      <rPr>
        <sz val="10"/>
        <rFont val="Arial"/>
        <charset val="134"/>
      </rPr>
      <t>3</t>
    </r>
    <r>
      <rPr>
        <sz val="10"/>
        <rFont val="微软雅黑"/>
        <charset val="134"/>
      </rPr>
      <t>间。使用情况如下表所示。</t>
    </r>
  </si>
  <si>
    <r>
      <rPr>
        <sz val="10"/>
        <rFont val="宋体"/>
        <charset val="134"/>
      </rPr>
      <t>以正常上班</t>
    </r>
    <r>
      <rPr>
        <sz val="10"/>
        <rFont val="Arial"/>
        <charset val="134"/>
      </rPr>
      <t>5</t>
    </r>
    <r>
      <rPr>
        <sz val="10"/>
        <rFont val="宋体"/>
        <charset val="134"/>
      </rPr>
      <t>天（36学时）进行计算。</t>
    </r>
  </si>
  <si>
    <t>教室</t>
  </si>
  <si>
    <t>数量</t>
  </si>
  <si>
    <t>承担教学任务量</t>
  </si>
  <si>
    <t>使用率</t>
  </si>
  <si>
    <t>电脑多媒体</t>
  </si>
  <si>
    <t>电视多媒体</t>
  </si>
  <si>
    <t>实训室（已排课）</t>
  </si>
  <si>
    <t>机房（包括电子阅览室）</t>
  </si>
  <si>
    <t>形体房</t>
  </si>
  <si>
    <t>体育课</t>
  </si>
  <si>
    <t>不需要教室</t>
  </si>
  <si>
    <t>2020-2021学年第二学期教师周课时量统计表</t>
  </si>
  <si>
    <t>系部</t>
  </si>
  <si>
    <t>教研室</t>
  </si>
  <si>
    <t>专职教师</t>
  </si>
  <si>
    <t>外聘教师</t>
  </si>
  <si>
    <t>平均课时量</t>
  </si>
  <si>
    <t>机电一体化教研室</t>
  </si>
  <si>
    <t>应用电子技术教研室</t>
  </si>
  <si>
    <t>电子系 汇总</t>
  </si>
  <si>
    <t>畜牧水产</t>
  </si>
  <si>
    <t>兽医教研室</t>
  </si>
  <si>
    <t>动科系 汇总</t>
  </si>
  <si>
    <t>园林教研室</t>
  </si>
  <si>
    <t>种植教研室</t>
  </si>
  <si>
    <t>环生系 汇总</t>
  </si>
  <si>
    <t>机械设计与制造教研室</t>
  </si>
  <si>
    <t>汽车营销与服务教研室</t>
  </si>
  <si>
    <t>汽车运用与维修教研室</t>
  </si>
  <si>
    <t>机械系 汇总</t>
  </si>
  <si>
    <t>工程造价教研室</t>
  </si>
  <si>
    <t>建筑工程技术教研室</t>
  </si>
  <si>
    <t>建筑系 汇总</t>
  </si>
  <si>
    <t>服装教研室</t>
  </si>
  <si>
    <t>人文教研室</t>
  </si>
  <si>
    <t>数学教研室</t>
  </si>
  <si>
    <t>体育教研室</t>
  </si>
  <si>
    <t>英语教研室</t>
  </si>
  <si>
    <t>人文系 汇总</t>
  </si>
  <si>
    <t>会计教研室</t>
  </si>
  <si>
    <t>旅游管理教研室</t>
  </si>
  <si>
    <t>商务教研室</t>
  </si>
  <si>
    <t>商贸系 汇总</t>
  </si>
  <si>
    <t>思想部</t>
  </si>
  <si>
    <t>大学生思想政治理论课教研室</t>
  </si>
  <si>
    <t>大学生心理健康与就业创业教研室</t>
  </si>
  <si>
    <t>思想部 汇总</t>
  </si>
  <si>
    <t>计应教研室</t>
  </si>
  <si>
    <t>室内教研室</t>
  </si>
  <si>
    <t>数媒教研室</t>
  </si>
  <si>
    <t>信艺系 汇总</t>
  </si>
  <si>
    <t>总计</t>
  </si>
  <si>
    <t>2020-2021学年第二学期周课时量详细统计表</t>
  </si>
  <si>
    <t>工号</t>
  </si>
  <si>
    <t>承担课程系部</t>
  </si>
  <si>
    <t>教师类型</t>
  </si>
  <si>
    <t>所属教研室</t>
  </si>
  <si>
    <t>上课天数</t>
  </si>
  <si>
    <t>教师周课时量</t>
  </si>
  <si>
    <t>姓名</t>
  </si>
  <si>
    <t>初始成绩录入密码</t>
  </si>
  <si>
    <t>0000015</t>
  </si>
  <si>
    <t>密码不记得，请使用“忘记密码”功能，通过绑定手机号找回</t>
  </si>
  <si>
    <t>0000067</t>
  </si>
  <si>
    <t>易小菊</t>
  </si>
  <si>
    <t>0000110</t>
  </si>
  <si>
    <t>蒋明蛟</t>
  </si>
  <si>
    <t>0000219</t>
  </si>
  <si>
    <t>0070601</t>
  </si>
  <si>
    <t>0000057</t>
  </si>
  <si>
    <t>刘斌</t>
  </si>
  <si>
    <t>0000088</t>
  </si>
  <si>
    <t>0000214</t>
  </si>
  <si>
    <t>0000220</t>
  </si>
  <si>
    <t>2014004</t>
  </si>
  <si>
    <t>赵圆圆</t>
  </si>
  <si>
    <t>2017015</t>
  </si>
  <si>
    <t>袁平华</t>
  </si>
  <si>
    <t>2017016</t>
  </si>
  <si>
    <t>李德玉</t>
  </si>
  <si>
    <t>曾经来过</t>
  </si>
  <si>
    <t>0000085</t>
  </si>
  <si>
    <t>0000368</t>
  </si>
  <si>
    <t>2014005</t>
  </si>
  <si>
    <t>0000082</t>
  </si>
  <si>
    <t>0000212</t>
  </si>
  <si>
    <t>0000221</t>
  </si>
  <si>
    <t>0000367</t>
  </si>
  <si>
    <t>2014007</t>
  </si>
  <si>
    <t>0000459</t>
  </si>
  <si>
    <t>邢修平</t>
  </si>
  <si>
    <t>0000080</t>
  </si>
  <si>
    <t>0000099</t>
  </si>
  <si>
    <t>0000352</t>
  </si>
  <si>
    <t>0000102</t>
  </si>
  <si>
    <t>0000281</t>
  </si>
  <si>
    <t>2014028</t>
  </si>
  <si>
    <t>0000272</t>
  </si>
  <si>
    <t>0000465</t>
  </si>
  <si>
    <t>李坤燃</t>
  </si>
  <si>
    <t>0000131</t>
  </si>
  <si>
    <t>0000406</t>
  </si>
  <si>
    <t>0000468</t>
  </si>
  <si>
    <t>2016033</t>
  </si>
  <si>
    <t>0000175</t>
  </si>
  <si>
    <t>0000094</t>
  </si>
  <si>
    <t>0000123</t>
  </si>
  <si>
    <t>0000464</t>
  </si>
  <si>
    <t>王湘</t>
  </si>
  <si>
    <t>0000467</t>
  </si>
  <si>
    <t>0000469</t>
  </si>
  <si>
    <t>0000476</t>
  </si>
  <si>
    <t>王吉英</t>
  </si>
  <si>
    <t>2014008</t>
  </si>
  <si>
    <t>刘晓琴</t>
  </si>
  <si>
    <t>0000225</t>
  </si>
  <si>
    <t>200224</t>
  </si>
  <si>
    <t>黄熠</t>
  </si>
  <si>
    <t>200225</t>
  </si>
  <si>
    <t>200221</t>
  </si>
  <si>
    <t>杨世培</t>
  </si>
  <si>
    <t>200226</t>
  </si>
  <si>
    <t>200222</t>
  </si>
  <si>
    <t>200223</t>
  </si>
  <si>
    <t>叶林</t>
  </si>
  <si>
    <t>2016041</t>
  </si>
  <si>
    <t>杨矞琪</t>
  </si>
  <si>
    <t>0000136</t>
  </si>
  <si>
    <t>0000149</t>
  </si>
  <si>
    <t>贺再新</t>
  </si>
  <si>
    <t>0000184</t>
  </si>
  <si>
    <t>0000309</t>
  </si>
  <si>
    <t>2014044</t>
  </si>
  <si>
    <t>0000271</t>
  </si>
  <si>
    <t>梁芳(环)</t>
  </si>
  <si>
    <t>20150113</t>
  </si>
  <si>
    <t>王欢妍</t>
  </si>
  <si>
    <t>2017038</t>
  </si>
  <si>
    <t>李娟</t>
  </si>
  <si>
    <t>0000187</t>
  </si>
  <si>
    <t>李翔博</t>
  </si>
  <si>
    <t>0000185</t>
  </si>
  <si>
    <t>陈志力</t>
  </si>
  <si>
    <t>2018039</t>
  </si>
  <si>
    <t>2019017</t>
  </si>
  <si>
    <t>刘芬</t>
  </si>
  <si>
    <t>0000017</t>
  </si>
  <si>
    <t>唐群华</t>
  </si>
  <si>
    <t>0000139</t>
  </si>
  <si>
    <t>0000158</t>
  </si>
  <si>
    <t>0000165</t>
  </si>
  <si>
    <t>0000171</t>
  </si>
  <si>
    <t>0000316</t>
  </si>
  <si>
    <t>0000382</t>
  </si>
  <si>
    <t>0000443</t>
  </si>
  <si>
    <t>尹慧</t>
  </si>
  <si>
    <t>0000470</t>
  </si>
  <si>
    <t>0070604</t>
  </si>
  <si>
    <t>2014018</t>
  </si>
  <si>
    <t>2014057</t>
  </si>
  <si>
    <t>2016040</t>
  </si>
  <si>
    <t>0000129</t>
  </si>
  <si>
    <t>0000141</t>
  </si>
  <si>
    <t>0000144</t>
  </si>
  <si>
    <t>0000147</t>
  </si>
  <si>
    <t>张立</t>
  </si>
  <si>
    <t>0000152</t>
  </si>
  <si>
    <t>0000314</t>
  </si>
  <si>
    <t>0000098</t>
  </si>
  <si>
    <t>张建卿</t>
  </si>
  <si>
    <t>0000128</t>
  </si>
  <si>
    <t>0000157</t>
  </si>
  <si>
    <t>0000305</t>
  </si>
  <si>
    <t>2016034</t>
  </si>
  <si>
    <t>2017010</t>
  </si>
  <si>
    <t>谢立特</t>
  </si>
  <si>
    <t>0000090</t>
  </si>
  <si>
    <t>付昌星</t>
  </si>
  <si>
    <t>0000114</t>
  </si>
  <si>
    <t>聂笃伟</t>
  </si>
  <si>
    <t>0000116</t>
  </si>
  <si>
    <t>0000109</t>
  </si>
  <si>
    <t>2017018</t>
  </si>
  <si>
    <t>2016032</t>
  </si>
  <si>
    <t>2018002</t>
  </si>
  <si>
    <t>向志军</t>
  </si>
  <si>
    <t>2016009</t>
  </si>
  <si>
    <t>蒋承吉</t>
  </si>
  <si>
    <t>2016010</t>
  </si>
  <si>
    <t>符溆桃</t>
  </si>
  <si>
    <t>2016014</t>
  </si>
  <si>
    <t>蒋志鹏</t>
  </si>
  <si>
    <t>2017009</t>
  </si>
  <si>
    <t>金吉长</t>
  </si>
  <si>
    <t>2017017</t>
  </si>
  <si>
    <t>2018004</t>
  </si>
  <si>
    <t>陈岳琳</t>
  </si>
  <si>
    <t>符叙桃</t>
  </si>
  <si>
    <t>2018003</t>
  </si>
  <si>
    <t>孟胜利</t>
  </si>
  <si>
    <t>0000120</t>
  </si>
  <si>
    <t>2015020</t>
  </si>
  <si>
    <t>黄景弛</t>
  </si>
  <si>
    <t>黄施洁</t>
  </si>
  <si>
    <t>2018016</t>
  </si>
  <si>
    <t>2017045</t>
  </si>
  <si>
    <t>谌杰</t>
  </si>
  <si>
    <t>辅导员</t>
  </si>
  <si>
    <t>2017049</t>
  </si>
  <si>
    <t>向芳琳</t>
  </si>
  <si>
    <t>2017052</t>
  </si>
  <si>
    <t>解立勍</t>
  </si>
  <si>
    <t>0000100</t>
  </si>
  <si>
    <t>尹峰</t>
  </si>
  <si>
    <t>0000118</t>
  </si>
  <si>
    <t>唐健</t>
  </si>
  <si>
    <t>0000135</t>
  </si>
  <si>
    <t>付娟华</t>
  </si>
  <si>
    <t>0000137</t>
  </si>
  <si>
    <t>0000148</t>
  </si>
  <si>
    <t>0000266</t>
  </si>
  <si>
    <t>0000347</t>
  </si>
  <si>
    <t>黄贤页</t>
  </si>
  <si>
    <t>0000103</t>
  </si>
  <si>
    <t>0000105</t>
  </si>
  <si>
    <t>0000089</t>
  </si>
  <si>
    <t>0000092</t>
  </si>
  <si>
    <t>0000101</t>
  </si>
  <si>
    <t>0000258</t>
  </si>
  <si>
    <t>0000122</t>
  </si>
  <si>
    <t>杨友才</t>
  </si>
  <si>
    <t>0000297</t>
  </si>
  <si>
    <t>2014056</t>
  </si>
  <si>
    <t>粟果</t>
  </si>
  <si>
    <t>2017046</t>
  </si>
  <si>
    <t>毛辉辉</t>
  </si>
  <si>
    <t>0000145</t>
  </si>
  <si>
    <t>0000343</t>
  </si>
  <si>
    <t>唐帮亮</t>
  </si>
  <si>
    <t>0000409</t>
  </si>
  <si>
    <t>0000424</t>
  </si>
  <si>
    <t>0070603</t>
  </si>
  <si>
    <t>0000327</t>
  </si>
  <si>
    <t>张燕军</t>
  </si>
  <si>
    <t>退休</t>
  </si>
  <si>
    <t>2017033</t>
  </si>
  <si>
    <t>杨亚荣</t>
  </si>
  <si>
    <t>2017034</t>
  </si>
  <si>
    <t>阙磊</t>
  </si>
  <si>
    <t>2017043</t>
  </si>
  <si>
    <t>谢昕宇</t>
  </si>
  <si>
    <t>0000183</t>
  </si>
  <si>
    <t>0000326</t>
  </si>
  <si>
    <t>0000393</t>
  </si>
  <si>
    <t>2015019</t>
  </si>
  <si>
    <t>2016022</t>
  </si>
  <si>
    <t>0000222</t>
  </si>
  <si>
    <t>曾诚</t>
  </si>
  <si>
    <t>0000329</t>
  </si>
  <si>
    <t>粟幼琼</t>
  </si>
  <si>
    <t>0000330</t>
  </si>
  <si>
    <t>0000331</t>
  </si>
  <si>
    <t>0000332</t>
  </si>
  <si>
    <t>0000333</t>
  </si>
  <si>
    <t>0000335</t>
  </si>
  <si>
    <t>0000338</t>
  </si>
  <si>
    <t>0000339</t>
  </si>
  <si>
    <t>朱晓玲</t>
  </si>
  <si>
    <t>0000365</t>
  </si>
  <si>
    <t>0000366</t>
  </si>
  <si>
    <t>0000391</t>
  </si>
  <si>
    <t>0000402</t>
  </si>
  <si>
    <t>2014009</t>
  </si>
  <si>
    <t>2014010</t>
  </si>
  <si>
    <t>2014011</t>
  </si>
  <si>
    <t>2016023</t>
  </si>
  <si>
    <t>黄振华</t>
  </si>
  <si>
    <t>2018037</t>
  </si>
  <si>
    <t>唐景瑞</t>
  </si>
  <si>
    <t>0000370</t>
  </si>
  <si>
    <t>2017035</t>
  </si>
  <si>
    <t>舒艺</t>
  </si>
  <si>
    <t>0000178</t>
  </si>
  <si>
    <t>0000430</t>
  </si>
  <si>
    <t>0000447</t>
  </si>
  <si>
    <t>刘小平</t>
  </si>
  <si>
    <t>2014037</t>
  </si>
  <si>
    <t>李亚玲</t>
  </si>
  <si>
    <t>2014040</t>
  </si>
  <si>
    <t>潘艳</t>
  </si>
  <si>
    <t>20150116</t>
  </si>
  <si>
    <t>罗桢颖</t>
  </si>
  <si>
    <t>2015013</t>
  </si>
  <si>
    <t>兼思政课</t>
  </si>
  <si>
    <t>梁芳（环）</t>
  </si>
  <si>
    <t>0000408</t>
  </si>
  <si>
    <t>孙海欧</t>
  </si>
  <si>
    <t>0000294</t>
  </si>
  <si>
    <t>李涛（男）</t>
  </si>
  <si>
    <t>0000456</t>
  </si>
  <si>
    <t>舒爱平</t>
  </si>
  <si>
    <t>0000411</t>
  </si>
  <si>
    <t>赵晓辉</t>
  </si>
  <si>
    <t>0000293</t>
  </si>
  <si>
    <t>黄林芳</t>
  </si>
  <si>
    <t>0000462</t>
  </si>
  <si>
    <t>聂芸</t>
  </si>
  <si>
    <t>0000286</t>
  </si>
  <si>
    <t>张东升</t>
  </si>
  <si>
    <t>0000235</t>
  </si>
  <si>
    <t>姚元林</t>
  </si>
  <si>
    <t>2017041</t>
  </si>
  <si>
    <t>0000328</t>
  </si>
  <si>
    <t>易宪文</t>
  </si>
  <si>
    <t>2015012</t>
  </si>
  <si>
    <t>吴艳英</t>
  </si>
  <si>
    <t>2015031</t>
  </si>
  <si>
    <t>胡金化</t>
  </si>
  <si>
    <t>2015032</t>
  </si>
  <si>
    <t>陈美佳</t>
  </si>
  <si>
    <t>2015033</t>
  </si>
  <si>
    <t>粟周颖</t>
  </si>
  <si>
    <t>2015034</t>
  </si>
  <si>
    <t>罗欣华</t>
  </si>
  <si>
    <t>2015035</t>
  </si>
  <si>
    <t>向小平</t>
  </si>
  <si>
    <t>2015036</t>
  </si>
  <si>
    <t>董姣姣</t>
  </si>
  <si>
    <t>2015037</t>
  </si>
  <si>
    <t>宋诚晨</t>
  </si>
  <si>
    <t>2016001</t>
  </si>
  <si>
    <t>刘玉</t>
  </si>
  <si>
    <t>2017007</t>
  </si>
  <si>
    <t>李丹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</si>
  <si>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018001</t>
    </r>
  </si>
  <si>
    <t>梁雅白</t>
  </si>
  <si>
    <t>2016030</t>
  </si>
  <si>
    <t>0000151</t>
  </si>
  <si>
    <t>郝学武</t>
  </si>
  <si>
    <t>2014036</t>
  </si>
  <si>
    <t>刘庆寅</t>
  </si>
  <si>
    <t>2015029</t>
  </si>
  <si>
    <t>黄洁</t>
  </si>
  <si>
    <t>2018035</t>
  </si>
  <si>
    <t>蔡青青</t>
  </si>
  <si>
    <t>2018036</t>
  </si>
  <si>
    <t>覃婷婷</t>
  </si>
  <si>
    <t>2018040</t>
  </si>
  <si>
    <t>余则笙</t>
  </si>
  <si>
    <t>2014015</t>
  </si>
  <si>
    <t>2004006</t>
  </si>
  <si>
    <t>2016015</t>
  </si>
  <si>
    <t>2014043</t>
  </si>
  <si>
    <t>杨树琴</t>
  </si>
  <si>
    <t>0000387</t>
  </si>
  <si>
    <t>2016028</t>
  </si>
  <si>
    <t>龙思瑾</t>
  </si>
  <si>
    <t>0000130</t>
  </si>
  <si>
    <t>2015002</t>
  </si>
  <si>
    <t>2014014</t>
  </si>
  <si>
    <t>0000091</t>
  </si>
  <si>
    <t>0000037</t>
  </si>
  <si>
    <t>李钢林</t>
  </si>
  <si>
    <t>0000042</t>
  </si>
  <si>
    <t>邵芳</t>
  </si>
  <si>
    <t>0000097</t>
  </si>
  <si>
    <t>王青</t>
  </si>
  <si>
    <t>0000163</t>
  </si>
  <si>
    <t>唐圣晟</t>
  </si>
  <si>
    <t>0000291</t>
  </si>
  <si>
    <t>谢琛</t>
  </si>
  <si>
    <t>0000315</t>
  </si>
  <si>
    <t>郑明娥</t>
  </si>
  <si>
    <t>0000348</t>
  </si>
  <si>
    <t>20150118</t>
  </si>
  <si>
    <t>彭浩</t>
  </si>
  <si>
    <t>2016027</t>
  </si>
  <si>
    <t>彭艾英</t>
  </si>
  <si>
    <t>2017014</t>
  </si>
  <si>
    <t>龙宜霈</t>
  </si>
  <si>
    <t>2017032</t>
  </si>
  <si>
    <t>蒋林芳</t>
  </si>
  <si>
    <t>0000170</t>
  </si>
  <si>
    <t>0000321</t>
  </si>
  <si>
    <t>李佑武</t>
  </si>
  <si>
    <t>0000247</t>
  </si>
  <si>
    <t>滕露</t>
  </si>
  <si>
    <t>0000072</t>
  </si>
  <si>
    <t>0000155</t>
  </si>
  <si>
    <t>0000078</t>
  </si>
  <si>
    <t>李艳</t>
  </si>
  <si>
    <t>0000288</t>
  </si>
  <si>
    <t>0000146</t>
  </si>
  <si>
    <t>0000125</t>
  </si>
  <si>
    <t>0000075</t>
  </si>
  <si>
    <t>2016031</t>
  </si>
  <si>
    <t>0000055</t>
  </si>
  <si>
    <t>肖秀莲</t>
  </si>
  <si>
    <t>0000115</t>
  </si>
  <si>
    <t>高学群</t>
  </si>
  <si>
    <t>0000133</t>
  </si>
  <si>
    <t>胡彦霞</t>
  </si>
  <si>
    <t>0000243</t>
  </si>
  <si>
    <t>李微微</t>
  </si>
  <si>
    <t>0000108</t>
  </si>
  <si>
    <t>李兴慧</t>
  </si>
  <si>
    <t>0000143</t>
  </si>
  <si>
    <t>梁兴华</t>
  </si>
  <si>
    <t>0000058</t>
  </si>
  <si>
    <t>刘玉燕</t>
  </si>
  <si>
    <t>0000113</t>
  </si>
  <si>
    <t>刘云</t>
  </si>
  <si>
    <t>0000104</t>
  </si>
  <si>
    <t>龙健</t>
  </si>
  <si>
    <t>0000062</t>
  </si>
  <si>
    <t>宋伟</t>
  </si>
  <si>
    <t>0000068</t>
  </si>
  <si>
    <t>田胜斌</t>
  </si>
  <si>
    <t>0000048</t>
  </si>
  <si>
    <t>汪玉波</t>
  </si>
  <si>
    <t>0000059</t>
  </si>
  <si>
    <t>周英</t>
  </si>
  <si>
    <t>2017040</t>
  </si>
  <si>
    <t>肖亦然</t>
  </si>
  <si>
    <t>2017039</t>
  </si>
  <si>
    <t>贺琳</t>
  </si>
  <si>
    <t>0000172</t>
  </si>
  <si>
    <t>蒋荣</t>
  </si>
  <si>
    <t>0000270</t>
  </si>
  <si>
    <t>楚志红</t>
  </si>
  <si>
    <t>2016046</t>
  </si>
  <si>
    <t>0000195</t>
  </si>
  <si>
    <t>0000200</t>
  </si>
  <si>
    <t>0000207</t>
  </si>
  <si>
    <t>张灵刚</t>
  </si>
  <si>
    <t>0000422</t>
  </si>
  <si>
    <t>谌玲</t>
  </si>
  <si>
    <t>2016019</t>
  </si>
  <si>
    <t>2017006</t>
  </si>
  <si>
    <t>2016017</t>
  </si>
  <si>
    <t>0000213</t>
  </si>
  <si>
    <t>0000311</t>
  </si>
  <si>
    <t>0000401</t>
  </si>
  <si>
    <t>谌彦君</t>
  </si>
  <si>
    <t>2018022</t>
  </si>
  <si>
    <t>糜良玲</t>
  </si>
  <si>
    <t>向新宇</t>
  </si>
  <si>
    <t>2017044</t>
  </si>
  <si>
    <t>2017047</t>
  </si>
  <si>
    <t>谌飞花</t>
  </si>
  <si>
    <t>0000389</t>
  </si>
  <si>
    <t>涂佳黎</t>
  </si>
  <si>
    <t>2015018</t>
  </si>
  <si>
    <t>粟米</t>
  </si>
  <si>
    <t>2017022</t>
  </si>
  <si>
    <t>黄美容</t>
  </si>
  <si>
    <t>2017023</t>
  </si>
  <si>
    <t>谢幸</t>
  </si>
  <si>
    <t>2017004</t>
  </si>
  <si>
    <t>2015001</t>
  </si>
  <si>
    <t>欧阳健美</t>
  </si>
  <si>
    <t>2016018</t>
  </si>
  <si>
    <t>2016044</t>
  </si>
  <si>
    <t>李明</t>
  </si>
  <si>
    <t>2017021</t>
  </si>
  <si>
    <t>刘亚斌</t>
  </si>
  <si>
    <t>2017025</t>
  </si>
  <si>
    <t>罗香莲</t>
  </si>
  <si>
    <t>0000236</t>
  </si>
  <si>
    <t>李琴</t>
  </si>
  <si>
    <t>姜翎馨雅</t>
  </si>
  <si>
    <t>2018023</t>
  </si>
  <si>
    <t>张燕</t>
  </si>
  <si>
    <t>辛颖</t>
  </si>
  <si>
    <t>2014019</t>
  </si>
  <si>
    <t>彭娜</t>
  </si>
  <si>
    <t>0000201</t>
  </si>
  <si>
    <t>0000237</t>
  </si>
  <si>
    <t>0000296</t>
  </si>
  <si>
    <t>0000360</t>
  </si>
  <si>
    <t>0000445</t>
  </si>
  <si>
    <t>2014050</t>
  </si>
  <si>
    <t>2015003</t>
  </si>
  <si>
    <t>2016035</t>
  </si>
  <si>
    <t>2017020</t>
  </si>
  <si>
    <t>0000199</t>
  </si>
  <si>
    <t>2016006</t>
  </si>
  <si>
    <t>0000205</t>
  </si>
  <si>
    <t>0000206</t>
  </si>
  <si>
    <t>周丽萍</t>
  </si>
  <si>
    <t>0000303</t>
  </si>
  <si>
    <t>0000359</t>
  </si>
  <si>
    <t>0000056</t>
  </si>
  <si>
    <t>0000117</t>
  </si>
  <si>
    <t>0000295</t>
  </si>
  <si>
    <t>0000312</t>
  </si>
  <si>
    <t>0000373</t>
  </si>
  <si>
    <t>舒会芳</t>
  </si>
  <si>
    <t>2017024</t>
  </si>
  <si>
    <t>2017050</t>
  </si>
  <si>
    <t>吴永春</t>
  </si>
  <si>
    <t>0000203</t>
  </si>
  <si>
    <t>0000060</t>
  </si>
  <si>
    <t>0000021</t>
  </si>
  <si>
    <t>罗毅华</t>
  </si>
  <si>
    <t>0000027</t>
  </si>
  <si>
    <t>王义友</t>
  </si>
  <si>
    <t>0000176</t>
  </si>
  <si>
    <t>0000231</t>
  </si>
  <si>
    <t>2014013</t>
  </si>
  <si>
    <t>张珊</t>
  </si>
  <si>
    <t>2017055</t>
  </si>
  <si>
    <t>邱跃华</t>
  </si>
  <si>
    <t>0000226</t>
  </si>
  <si>
    <t>贾蓉</t>
  </si>
  <si>
    <t>20150112</t>
  </si>
  <si>
    <t>文倩</t>
  </si>
  <si>
    <t>常志彬</t>
  </si>
  <si>
    <t>2018038</t>
  </si>
  <si>
    <t>肖艳</t>
  </si>
  <si>
    <t>2017054</t>
  </si>
  <si>
    <t>田光辉</t>
  </si>
  <si>
    <t>0000023</t>
  </si>
  <si>
    <t>文晖</t>
  </si>
  <si>
    <t>0000024</t>
  </si>
  <si>
    <t>梁毅</t>
  </si>
  <si>
    <t>0000026</t>
  </si>
  <si>
    <t>李冬梅</t>
  </si>
  <si>
    <t>0000290</t>
  </si>
  <si>
    <t>0000025</t>
  </si>
  <si>
    <t>陈灵仙</t>
  </si>
  <si>
    <t>0000250</t>
  </si>
  <si>
    <t>米兰</t>
  </si>
  <si>
    <t>2014039</t>
  </si>
  <si>
    <t>2014012</t>
  </si>
  <si>
    <t>周娟</t>
  </si>
  <si>
    <t>0000177</t>
  </si>
  <si>
    <t>武思建</t>
  </si>
  <si>
    <t>2017036</t>
  </si>
  <si>
    <t>向桑</t>
  </si>
  <si>
    <t>0000016</t>
  </si>
  <si>
    <t>邓飞</t>
  </si>
  <si>
    <t>0000036</t>
  </si>
  <si>
    <t>贺军</t>
  </si>
  <si>
    <t>0000041</t>
  </si>
  <si>
    <t>唐绍富</t>
  </si>
  <si>
    <t>0000043</t>
  </si>
  <si>
    <t>0000044</t>
  </si>
  <si>
    <t>0000045</t>
  </si>
  <si>
    <t>吴云</t>
  </si>
  <si>
    <t>0000047</t>
  </si>
  <si>
    <t>0000084</t>
  </si>
  <si>
    <t>0000107</t>
  </si>
  <si>
    <t>0000209</t>
  </si>
  <si>
    <t>0000218</t>
  </si>
  <si>
    <t>罗明</t>
  </si>
  <si>
    <t>2014001</t>
  </si>
  <si>
    <t>张琳</t>
  </si>
  <si>
    <t>2014024</t>
  </si>
  <si>
    <t>0000066</t>
  </si>
  <si>
    <t>姜莉</t>
  </si>
  <si>
    <t>2014027</t>
  </si>
  <si>
    <t>于焕军</t>
  </si>
  <si>
    <t>付云凯</t>
  </si>
  <si>
    <t>2017019</t>
  </si>
  <si>
    <t>谢臻</t>
  </si>
  <si>
    <t>2017042</t>
  </si>
  <si>
    <t>蔚然</t>
  </si>
  <si>
    <t>2014042</t>
  </si>
  <si>
    <t>郭书群</t>
  </si>
  <si>
    <t>2017028</t>
  </si>
  <si>
    <t>彭慧辉</t>
  </si>
  <si>
    <t>2018005</t>
  </si>
  <si>
    <t>陈海滨</t>
  </si>
  <si>
    <t>2017001</t>
  </si>
  <si>
    <t>梁淼晗</t>
  </si>
  <si>
    <t>2014002</t>
  </si>
  <si>
    <t>2017027</t>
  </si>
  <si>
    <t>张雪芝</t>
  </si>
  <si>
    <t>2017029</t>
  </si>
  <si>
    <t>杨惠惠</t>
  </si>
  <si>
    <t>2017030</t>
  </si>
  <si>
    <t>2018027</t>
  </si>
  <si>
    <t>李露</t>
  </si>
  <si>
    <t>2018028</t>
  </si>
  <si>
    <t>王璐</t>
  </si>
  <si>
    <t>伍佳</t>
  </si>
  <si>
    <t>龚斌</t>
  </si>
  <si>
    <t>0000038</t>
  </si>
  <si>
    <t>0000040</t>
  </si>
  <si>
    <t>0000050</t>
  </si>
  <si>
    <t>0000069</t>
  </si>
  <si>
    <t>0000073</t>
  </si>
  <si>
    <t>0000076</t>
  </si>
  <si>
    <t>0000079</t>
  </si>
  <si>
    <t>0000061</t>
  </si>
  <si>
    <t>0000064</t>
  </si>
  <si>
    <t>0000121</t>
  </si>
  <si>
    <t>20150114</t>
  </si>
  <si>
    <t>2017031</t>
  </si>
  <si>
    <t>0000063</t>
  </si>
  <si>
    <t>0000452</t>
  </si>
  <si>
    <t>刘新梅</t>
  </si>
  <si>
    <t>0000065</t>
  </si>
  <si>
    <t>0000210</t>
  </si>
  <si>
    <t>0000374</t>
  </si>
  <si>
    <t>田沐卉</t>
  </si>
  <si>
    <t>0000405</t>
  </si>
  <si>
    <t>2017053</t>
  </si>
  <si>
    <t>易辉君</t>
  </si>
  <si>
    <t>2014035</t>
  </si>
  <si>
    <t>丁密</t>
  </si>
  <si>
    <t>0000313</t>
  </si>
  <si>
    <t>谢少平</t>
  </si>
  <si>
    <t>0000322</t>
  </si>
  <si>
    <t>张琼</t>
  </si>
  <si>
    <t>2019015</t>
  </si>
  <si>
    <t>刘淑君</t>
  </si>
  <si>
    <t>2017048</t>
  </si>
  <si>
    <t>曹雅歆</t>
  </si>
  <si>
    <t>张艳</t>
  </si>
  <si>
    <t>2019012</t>
  </si>
  <si>
    <t>易森淼</t>
  </si>
  <si>
    <t>2019023</t>
  </si>
  <si>
    <t>幸晓迪</t>
  </si>
  <si>
    <t>0000022</t>
  </si>
  <si>
    <t>谢景文</t>
  </si>
  <si>
    <t>0000451</t>
  </si>
  <si>
    <t>肖向红</t>
  </si>
  <si>
    <t>2017003</t>
  </si>
  <si>
    <t>2019005</t>
  </si>
  <si>
    <t>向巍</t>
  </si>
  <si>
    <t>2019006</t>
  </si>
  <si>
    <t>谢舟</t>
  </si>
  <si>
    <t>2020015</t>
  </si>
  <si>
    <t>2020016</t>
  </si>
  <si>
    <t>2020014</t>
  </si>
  <si>
    <t>2020017</t>
  </si>
  <si>
    <t>蒋坤</t>
  </si>
  <si>
    <t>2020011</t>
  </si>
  <si>
    <t>李亮</t>
  </si>
  <si>
    <t>2020012</t>
  </si>
  <si>
    <t>2020008</t>
  </si>
  <si>
    <t>蒋雨澄</t>
  </si>
  <si>
    <t>2016045</t>
  </si>
  <si>
    <t>龙开春</t>
  </si>
  <si>
    <t>0000208</t>
  </si>
  <si>
    <t>0000354</t>
  </si>
  <si>
    <t>蒋镇泽</t>
  </si>
  <si>
    <t>2019007</t>
  </si>
  <si>
    <t>黄培域</t>
  </si>
  <si>
    <t>0000356</t>
  </si>
  <si>
    <t>黄良斌</t>
  </si>
  <si>
    <t>2019011</t>
  </si>
  <si>
    <t>2019008</t>
  </si>
  <si>
    <t>王羿元</t>
  </si>
  <si>
    <t>2019009</t>
  </si>
  <si>
    <t>袁辰鸿</t>
  </si>
  <si>
    <t>0000475</t>
  </si>
  <si>
    <t>舒鹦姿</t>
  </si>
  <si>
    <t>2019013</t>
  </si>
  <si>
    <t>刘春友</t>
  </si>
  <si>
    <t>2019010</t>
  </si>
  <si>
    <t>2020001</t>
  </si>
  <si>
    <t>吉毅</t>
  </si>
  <si>
    <t>2020002</t>
  </si>
  <si>
    <t>谢青青</t>
  </si>
  <si>
    <t>2020003</t>
  </si>
  <si>
    <t>黄江南</t>
  </si>
  <si>
    <t>2020004</t>
  </si>
  <si>
    <t>请提交身份证号码与电话号码给教务进行初始化</t>
  </si>
  <si>
    <t>2018026</t>
  </si>
  <si>
    <t>2020028</t>
  </si>
  <si>
    <t>2020055</t>
  </si>
  <si>
    <t>杨妮娟</t>
  </si>
  <si>
    <t>2020057</t>
  </si>
  <si>
    <t>2020066</t>
  </si>
  <si>
    <t>2020052</t>
  </si>
  <si>
    <t>舒欢</t>
  </si>
  <si>
    <t>2020056</t>
  </si>
  <si>
    <t>陈攀杰</t>
  </si>
  <si>
    <t>2020050</t>
  </si>
  <si>
    <t>2018041</t>
  </si>
  <si>
    <t>杨慧敏</t>
  </si>
  <si>
    <t>旅游教研室</t>
  </si>
  <si>
    <t>向阳</t>
  </si>
  <si>
    <t>教务处</t>
  </si>
  <si>
    <t>2021103</t>
  </si>
  <si>
    <t>张丽梅</t>
  </si>
  <si>
    <t>向书涵</t>
  </si>
  <si>
    <t>2021114</t>
  </si>
  <si>
    <t>2021014</t>
  </si>
  <si>
    <t>2021020</t>
  </si>
  <si>
    <t>毛帧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</si>
</sst>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_ "/>
    <numFmt numFmtId="178" formatCode="[$-804]aaaa;@"/>
    <numFmt numFmtId="179" formatCode="0_ "/>
    <numFmt numFmtId="180" formatCode="yyyy&quot;年&quot;m&quot;月&quot;d&quot;日&quot;;@"/>
    <numFmt numFmtId="181" formatCode="0.00_);[Red]\(0.00\)"/>
  </numFmts>
  <fonts count="55">
    <font>
      <sz val="10"/>
      <name val="Arial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name val="Arial"/>
      <charset val="134"/>
    </font>
    <font>
      <sz val="16"/>
      <name val="微软雅黑"/>
      <charset val="134"/>
    </font>
    <font>
      <sz val="11"/>
      <name val="微软雅黑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4"/>
      <name val="黑体"/>
      <charset val="134"/>
    </font>
    <font>
      <b/>
      <sz val="10"/>
      <name val="微软雅黑"/>
      <charset val="134"/>
    </font>
    <font>
      <b/>
      <sz val="10"/>
      <name val="Arial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</font>
    <font>
      <sz val="12"/>
      <color indexed="10"/>
      <name val="方正小标宋简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0"/>
      <name val="方正小标宋简体"/>
      <charset val="134"/>
    </font>
    <font>
      <sz val="11"/>
      <color indexed="8"/>
      <name val="方正小标宋简体"/>
      <charset val="134"/>
    </font>
    <font>
      <sz val="9"/>
      <name val="Arial"/>
      <charset val="134"/>
    </font>
    <font>
      <b/>
      <sz val="18"/>
      <name val="宋体"/>
      <charset val="134"/>
    </font>
    <font>
      <sz val="10"/>
      <color rgb="FF7030A0"/>
      <name val="Arial"/>
      <charset val="134"/>
    </font>
    <font>
      <sz val="9"/>
      <name val="宋体"/>
      <charset val="134"/>
    </font>
    <font>
      <sz val="24"/>
      <name val="微软雅黑"/>
      <charset val="134"/>
    </font>
    <font>
      <sz val="12"/>
      <name val="SimSun"/>
      <charset val="134"/>
    </font>
    <font>
      <sz val="12"/>
      <name val="黑体"/>
      <charset val="134"/>
    </font>
    <font>
      <sz val="12"/>
      <name val="微软雅黑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70AD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9" fillId="11" borderId="2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2" fillId="10" borderId="19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9" fillId="24" borderId="22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37" fillId="9" borderId="17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</cellStyleXfs>
  <cellXfs count="209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49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/>
    <xf numFmtId="0" fontId="1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3" fillId="0" borderId="0" xfId="0" applyFont="1"/>
    <xf numFmtId="0" fontId="13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0" fillId="0" borderId="0" xfId="0" applyNumberForma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5" fillId="0" borderId="0" xfId="0" applyFont="1" applyFill="1"/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80" fontId="27" fillId="0" borderId="0" xfId="0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8" fontId="2" fillId="0" borderId="13" xfId="0" applyNumberFormat="1" applyFont="1" applyFill="1" applyBorder="1" applyAlignment="1">
      <alignment horizontal="center" vertical="center"/>
    </xf>
    <xf numFmtId="180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/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3" xfId="0" applyFill="1" applyBorder="1" applyAlignment="1">
      <alignment horizontal="center" vertical="center" wrapText="1"/>
    </xf>
    <xf numFmtId="0" fontId="25" fillId="0" borderId="0" xfId="0" applyFont="1"/>
    <xf numFmtId="180" fontId="0" fillId="0" borderId="0" xfId="0" applyNumberForma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8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Continuous" vertical="center" wrapText="1"/>
    </xf>
    <xf numFmtId="0" fontId="29" fillId="0" borderId="6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181" fontId="10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Continuous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  <protection locked="0"/>
    </xf>
    <xf numFmtId="58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Continuous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10" fontId="10" fillId="0" borderId="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70AD47"/>
      <color rgb="0070AD46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19"/>
  <sheetViews>
    <sheetView tabSelected="1" zoomScale="70" zoomScaleNormal="70" workbookViewId="0">
      <pane xSplit="2" ySplit="3" topLeftCell="C232" activePane="bottomRight" state="frozen"/>
      <selection/>
      <selection pane="topRight"/>
      <selection pane="bottomLeft"/>
      <selection pane="bottomRight" activeCell="K242" sqref="K242"/>
    </sheetView>
  </sheetViews>
  <sheetFormatPr defaultColWidth="9.14285714285714" defaultRowHeight="14.25"/>
  <cols>
    <col min="1" max="1" width="19.3238095238095" style="146" customWidth="1"/>
    <col min="2" max="2" width="9.14285714285714" style="146"/>
    <col min="3" max="3" width="15.5714285714286" style="151" customWidth="1"/>
    <col min="4" max="4" width="15.8571428571429" style="151" customWidth="1"/>
    <col min="5" max="6" width="16.2857142857143" style="151" customWidth="1"/>
    <col min="7" max="8" width="15.5714285714286" style="151" customWidth="1"/>
    <col min="9" max="10" width="15.8571428571429" style="151" customWidth="1"/>
    <col min="11" max="11" width="16.2857142857143" style="151" customWidth="1"/>
    <col min="12" max="12" width="16.1428571428571" style="151" customWidth="1"/>
    <col min="13" max="15" width="16" style="151" customWidth="1"/>
    <col min="16" max="16" width="15.5714285714286" style="151" customWidth="1"/>
    <col min="17" max="17" width="15.7142857142857" style="151" customWidth="1"/>
    <col min="18" max="18" width="15.4285714285714" style="151" customWidth="1"/>
    <col min="19" max="19" width="15.8571428571429" style="151" customWidth="1"/>
    <col min="20" max="20" width="15.5714285714286" style="151" customWidth="1"/>
    <col min="21" max="21" width="14.5714285714286" style="151" customWidth="1"/>
    <col min="22" max="22" width="14.2857142857143" style="151" customWidth="1"/>
    <col min="23" max="23" width="15.5714285714286" style="151" customWidth="1"/>
    <col min="24" max="24" width="16.1428571428571" style="151" customWidth="1"/>
    <col min="25" max="25" width="15.8571428571429" style="151" customWidth="1"/>
    <col min="26" max="26" width="15.4285714285714" style="151" customWidth="1"/>
    <col min="27" max="27" width="15" style="151" customWidth="1"/>
    <col min="28" max="28" width="13.5714285714286" style="151" customWidth="1"/>
    <col min="29" max="29" width="13.7142857142857" style="151" customWidth="1"/>
    <col min="30" max="30" width="14.1428571428571" style="151" customWidth="1"/>
    <col min="31" max="31" width="16.6190476190476" style="152" customWidth="1"/>
    <col min="32" max="32" width="22.0761904761905" style="146" customWidth="1"/>
    <col min="33" max="33" width="9.14285714285714" style="146"/>
    <col min="34" max="34" width="17.4" style="153" customWidth="1"/>
    <col min="35" max="36" width="17.4" style="149" customWidth="1"/>
    <col min="37" max="50" width="9.14285714285714" style="149"/>
    <col min="51" max="51" width="9.14285714285714" style="154"/>
    <col min="52" max="16384" width="9.14285714285714" style="146"/>
  </cols>
  <sheetData>
    <row r="1" s="146" customFormat="1" ht="68" customHeight="1" spans="1:51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66"/>
      <c r="AE1" s="167"/>
      <c r="AH1" s="153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54"/>
    </row>
    <row r="2" s="146" customFormat="1" ht="30" customHeight="1" spans="1:51">
      <c r="A2" s="157" t="s">
        <v>1</v>
      </c>
      <c r="B2" s="157" t="s">
        <v>2</v>
      </c>
      <c r="C2" s="158" t="s">
        <v>3</v>
      </c>
      <c r="D2" s="158"/>
      <c r="E2" s="158"/>
      <c r="F2" s="158"/>
      <c r="G2" s="159" t="s">
        <v>4</v>
      </c>
      <c r="H2" s="160"/>
      <c r="I2" s="160"/>
      <c r="J2" s="164"/>
      <c r="K2" s="165" t="s">
        <v>5</v>
      </c>
      <c r="L2" s="165"/>
      <c r="M2" s="165"/>
      <c r="N2" s="165"/>
      <c r="O2" s="165" t="s">
        <v>6</v>
      </c>
      <c r="P2" s="165"/>
      <c r="Q2" s="165"/>
      <c r="R2" s="165"/>
      <c r="S2" s="158" t="s">
        <v>7</v>
      </c>
      <c r="T2" s="158"/>
      <c r="U2" s="158"/>
      <c r="V2" s="158"/>
      <c r="W2" s="158" t="s">
        <v>8</v>
      </c>
      <c r="X2" s="158"/>
      <c r="Y2" s="158"/>
      <c r="Z2" s="158"/>
      <c r="AA2" s="158" t="s">
        <v>9</v>
      </c>
      <c r="AB2" s="158"/>
      <c r="AC2" s="158"/>
      <c r="AD2" s="158"/>
      <c r="AE2" s="168" t="s">
        <v>10</v>
      </c>
      <c r="AF2" s="169" t="s">
        <v>11</v>
      </c>
      <c r="AG2" s="169" t="s">
        <v>12</v>
      </c>
      <c r="AH2" s="171" t="s">
        <v>13</v>
      </c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54"/>
    </row>
    <row r="3" s="146" customFormat="1" ht="30" customHeight="1" spans="1:51">
      <c r="A3" s="157"/>
      <c r="B3" s="157"/>
      <c r="C3" s="158" t="s">
        <v>14</v>
      </c>
      <c r="D3" s="158" t="s">
        <v>15</v>
      </c>
      <c r="E3" s="161" t="s">
        <v>16</v>
      </c>
      <c r="F3" s="158" t="s">
        <v>17</v>
      </c>
      <c r="G3" s="161" t="s">
        <v>14</v>
      </c>
      <c r="H3" s="161" t="s">
        <v>15</v>
      </c>
      <c r="I3" s="158" t="s">
        <v>16</v>
      </c>
      <c r="J3" s="158" t="s">
        <v>17</v>
      </c>
      <c r="K3" s="158" t="s">
        <v>14</v>
      </c>
      <c r="L3" s="158" t="s">
        <v>15</v>
      </c>
      <c r="M3" s="158" t="s">
        <v>16</v>
      </c>
      <c r="N3" s="161" t="s">
        <v>17</v>
      </c>
      <c r="O3" s="158" t="s">
        <v>14</v>
      </c>
      <c r="P3" s="161" t="s">
        <v>15</v>
      </c>
      <c r="Q3" s="158" t="s">
        <v>16</v>
      </c>
      <c r="R3" s="158" t="s">
        <v>17</v>
      </c>
      <c r="S3" s="158" t="s">
        <v>14</v>
      </c>
      <c r="T3" s="158" t="s">
        <v>15</v>
      </c>
      <c r="U3" s="158" t="s">
        <v>16</v>
      </c>
      <c r="V3" s="158" t="s">
        <v>17</v>
      </c>
      <c r="W3" s="158" t="s">
        <v>14</v>
      </c>
      <c r="X3" s="158" t="s">
        <v>15</v>
      </c>
      <c r="Y3" s="161" t="s">
        <v>16</v>
      </c>
      <c r="Z3" s="161" t="s">
        <v>17</v>
      </c>
      <c r="AA3" s="158" t="s">
        <v>14</v>
      </c>
      <c r="AB3" s="161" t="s">
        <v>15</v>
      </c>
      <c r="AC3" s="158" t="s">
        <v>16</v>
      </c>
      <c r="AD3" s="161" t="s">
        <v>17</v>
      </c>
      <c r="AE3" s="168"/>
      <c r="AF3" s="169"/>
      <c r="AG3" s="169"/>
      <c r="AH3" s="171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54"/>
    </row>
    <row r="4" s="146" customFormat="1" ht="100" customHeight="1" spans="1:51">
      <c r="A4" s="162" t="s">
        <v>18</v>
      </c>
      <c r="B4" s="158">
        <v>49</v>
      </c>
      <c r="C4" s="163"/>
      <c r="D4" s="163" t="s">
        <v>19</v>
      </c>
      <c r="E4" s="163" t="s">
        <v>20</v>
      </c>
      <c r="F4" s="163" t="s">
        <v>20</v>
      </c>
      <c r="G4" s="163" t="s">
        <v>21</v>
      </c>
      <c r="H4" s="163" t="s">
        <v>21</v>
      </c>
      <c r="I4" s="163"/>
      <c r="J4" s="163"/>
      <c r="K4" s="163"/>
      <c r="L4" s="163"/>
      <c r="M4" s="163"/>
      <c r="N4" s="163"/>
      <c r="O4" s="163" t="s">
        <v>22</v>
      </c>
      <c r="P4" s="163" t="s">
        <v>22</v>
      </c>
      <c r="Q4" s="163" t="s">
        <v>23</v>
      </c>
      <c r="R4" s="163" t="s">
        <v>23</v>
      </c>
      <c r="S4" s="163"/>
      <c r="T4" s="163"/>
      <c r="U4" s="163"/>
      <c r="V4" s="163"/>
      <c r="W4" s="163" t="s">
        <v>24</v>
      </c>
      <c r="X4" s="163" t="s">
        <v>24</v>
      </c>
      <c r="Y4" s="163" t="s">
        <v>25</v>
      </c>
      <c r="Z4" s="163" t="s">
        <v>25</v>
      </c>
      <c r="AA4" s="163"/>
      <c r="AB4" s="163"/>
      <c r="AC4" s="163"/>
      <c r="AD4" s="163"/>
      <c r="AE4" s="170">
        <f t="shared" ref="AE4:AE6" si="0">2*COUNTA(C4:AD4)</f>
        <v>26</v>
      </c>
      <c r="AF4" s="146" t="s">
        <v>26</v>
      </c>
      <c r="AG4" s="158">
        <f>IF(ISNUMBER(FIND("五年",#REF!)),5,3)</f>
        <v>3</v>
      </c>
      <c r="AH4" s="153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54"/>
    </row>
    <row r="5" s="147" customFormat="1" ht="100" customHeight="1" spans="1:51">
      <c r="A5" s="162" t="s">
        <v>27</v>
      </c>
      <c r="B5" s="158">
        <v>50</v>
      </c>
      <c r="C5" s="163" t="s">
        <v>22</v>
      </c>
      <c r="D5" s="163" t="s">
        <v>22</v>
      </c>
      <c r="E5" s="163" t="s">
        <v>19</v>
      </c>
      <c r="F5" s="163"/>
      <c r="G5" s="163" t="s">
        <v>28</v>
      </c>
      <c r="H5" s="163" t="s">
        <v>28</v>
      </c>
      <c r="I5" s="163"/>
      <c r="J5" s="163"/>
      <c r="K5" s="163" t="s">
        <v>22</v>
      </c>
      <c r="L5" s="163" t="s">
        <v>22</v>
      </c>
      <c r="M5" s="163" t="s">
        <v>29</v>
      </c>
      <c r="N5" s="163" t="s">
        <v>29</v>
      </c>
      <c r="O5" s="163"/>
      <c r="P5" s="163"/>
      <c r="Q5" s="163"/>
      <c r="S5" s="163" t="s">
        <v>24</v>
      </c>
      <c r="T5" s="163" t="s">
        <v>24</v>
      </c>
      <c r="U5" s="163"/>
      <c r="V5" s="163"/>
      <c r="W5" s="163"/>
      <c r="X5" s="163"/>
      <c r="Y5" s="163"/>
      <c r="Z5" s="163"/>
      <c r="AA5" s="163" t="s">
        <v>30</v>
      </c>
      <c r="AB5" s="163" t="s">
        <v>30</v>
      </c>
      <c r="AC5" s="163"/>
      <c r="AD5" s="163"/>
      <c r="AE5" s="170">
        <f t="shared" si="0"/>
        <v>26</v>
      </c>
      <c r="AF5" s="146" t="s">
        <v>26</v>
      </c>
      <c r="AG5" s="158">
        <f>IF(ISNUMBER(FIND("五年",#REF!)),5,3)</f>
        <v>3</v>
      </c>
      <c r="AH5" s="153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4"/>
    </row>
    <row r="6" s="147" customFormat="1" ht="100" customHeight="1" spans="1:51">
      <c r="A6" s="162" t="s">
        <v>31</v>
      </c>
      <c r="B6" s="158">
        <v>51</v>
      </c>
      <c r="C6" s="163"/>
      <c r="D6" s="163"/>
      <c r="E6" s="163"/>
      <c r="F6" s="163" t="s">
        <v>19</v>
      </c>
      <c r="G6" s="163"/>
      <c r="H6" s="163"/>
      <c r="I6" s="163" t="s">
        <v>32</v>
      </c>
      <c r="J6" s="163" t="s">
        <v>32</v>
      </c>
      <c r="K6" s="163" t="s">
        <v>33</v>
      </c>
      <c r="L6" s="163" t="s">
        <v>33</v>
      </c>
      <c r="M6" s="163" t="s">
        <v>34</v>
      </c>
      <c r="N6" s="163" t="s">
        <v>34</v>
      </c>
      <c r="O6" s="163" t="s">
        <v>24</v>
      </c>
      <c r="P6" s="163" t="s">
        <v>24</v>
      </c>
      <c r="Q6" s="163" t="s">
        <v>34</v>
      </c>
      <c r="R6" s="163" t="s">
        <v>34</v>
      </c>
      <c r="S6" s="163" t="s">
        <v>35</v>
      </c>
      <c r="T6" s="163" t="s">
        <v>35</v>
      </c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70">
        <f t="shared" si="0"/>
        <v>26</v>
      </c>
      <c r="AF6" s="146" t="s">
        <v>26</v>
      </c>
      <c r="AG6" s="158">
        <f>IF(ISNUMBER(FIND("五年",#REF!)),5,3)</f>
        <v>3</v>
      </c>
      <c r="AH6" s="153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4"/>
    </row>
    <row r="7" s="147" customFormat="1" ht="100" customHeight="1" spans="1:51">
      <c r="A7" s="162" t="s">
        <v>36</v>
      </c>
      <c r="B7" s="158">
        <v>50</v>
      </c>
      <c r="E7" s="163"/>
      <c r="F7" s="163"/>
      <c r="G7" s="163"/>
      <c r="H7" s="163" t="s">
        <v>19</v>
      </c>
      <c r="I7" s="163" t="s">
        <v>34</v>
      </c>
      <c r="J7" s="163" t="s">
        <v>34</v>
      </c>
      <c r="K7" s="163" t="s">
        <v>37</v>
      </c>
      <c r="L7" s="163" t="s">
        <v>37</v>
      </c>
      <c r="M7" s="163"/>
      <c r="N7" s="163"/>
      <c r="O7" s="163" t="s">
        <v>33</v>
      </c>
      <c r="P7" s="163" t="s">
        <v>33</v>
      </c>
      <c r="Q7" s="163" t="s">
        <v>24</v>
      </c>
      <c r="R7" s="163" t="s">
        <v>24</v>
      </c>
      <c r="S7" s="163" t="s">
        <v>38</v>
      </c>
      <c r="T7" s="163" t="s">
        <v>38</v>
      </c>
      <c r="V7" s="163"/>
      <c r="W7" s="163"/>
      <c r="X7" s="163"/>
      <c r="Y7" s="163"/>
      <c r="Z7" s="163"/>
      <c r="AA7" s="163"/>
      <c r="AB7" s="163"/>
      <c r="AC7" s="163" t="s">
        <v>25</v>
      </c>
      <c r="AD7" s="163" t="s">
        <v>25</v>
      </c>
      <c r="AE7" s="170">
        <f>2*COUNTA(E7:AD7)</f>
        <v>26</v>
      </c>
      <c r="AF7" s="146" t="s">
        <v>26</v>
      </c>
      <c r="AG7" s="158">
        <f>IF(ISNUMBER(FIND("五年",#REF!)),5,3)</f>
        <v>3</v>
      </c>
      <c r="AH7" s="153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4"/>
    </row>
    <row r="8" s="147" customFormat="1" ht="126" customHeight="1" spans="1:51">
      <c r="A8" s="162" t="s">
        <v>39</v>
      </c>
      <c r="B8" s="158">
        <v>51</v>
      </c>
      <c r="C8" s="163"/>
      <c r="D8" s="163"/>
      <c r="E8" s="163"/>
      <c r="G8" s="163"/>
      <c r="H8" s="163"/>
      <c r="I8" s="163" t="s">
        <v>19</v>
      </c>
      <c r="J8" s="163"/>
      <c r="K8" s="163" t="s">
        <v>40</v>
      </c>
      <c r="L8" s="163"/>
      <c r="M8" s="163" t="s">
        <v>41</v>
      </c>
      <c r="N8" s="163" t="s">
        <v>41</v>
      </c>
      <c r="O8" s="163" t="s">
        <v>42</v>
      </c>
      <c r="P8" s="163" t="s">
        <v>42</v>
      </c>
      <c r="Q8" s="163"/>
      <c r="R8" s="163" t="s">
        <v>43</v>
      </c>
      <c r="S8" s="163" t="s">
        <v>44</v>
      </c>
      <c r="T8" s="163" t="s">
        <v>44</v>
      </c>
      <c r="U8" s="163"/>
      <c r="V8" s="163"/>
      <c r="W8" s="163" t="s">
        <v>45</v>
      </c>
      <c r="X8" s="163" t="s">
        <v>45</v>
      </c>
      <c r="Z8" s="163"/>
      <c r="AA8" s="163" t="s">
        <v>24</v>
      </c>
      <c r="AB8" s="163" t="s">
        <v>24</v>
      </c>
      <c r="AC8" s="163"/>
      <c r="AD8" s="163"/>
      <c r="AE8" s="170">
        <f t="shared" ref="AE8:AE11" si="1">2*COUNTA(C8:AD8)</f>
        <v>26</v>
      </c>
      <c r="AF8" s="146" t="s">
        <v>26</v>
      </c>
      <c r="AG8" s="158">
        <f>IF(ISNUMBER(FIND("五年",#REF!)),5,3)</f>
        <v>3</v>
      </c>
      <c r="AH8" s="153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4"/>
    </row>
    <row r="9" s="147" customFormat="1" ht="100" customHeight="1" spans="1:51">
      <c r="A9" s="162" t="s">
        <v>46</v>
      </c>
      <c r="B9" s="158">
        <v>44</v>
      </c>
      <c r="E9" s="163" t="s">
        <v>47</v>
      </c>
      <c r="F9" s="163"/>
      <c r="G9" s="163" t="s">
        <v>48</v>
      </c>
      <c r="H9" s="163" t="s">
        <v>48</v>
      </c>
      <c r="I9" s="163" t="s">
        <v>49</v>
      </c>
      <c r="J9" s="163" t="s">
        <v>49</v>
      </c>
      <c r="L9" s="163"/>
      <c r="M9" s="163"/>
      <c r="N9" s="163"/>
      <c r="O9" s="163" t="s">
        <v>50</v>
      </c>
      <c r="P9" s="163" t="s">
        <v>50</v>
      </c>
      <c r="Q9" s="163"/>
      <c r="R9" s="163"/>
      <c r="S9" s="163" t="s">
        <v>51</v>
      </c>
      <c r="T9" s="163" t="s">
        <v>51</v>
      </c>
      <c r="U9" s="163"/>
      <c r="V9" s="163"/>
      <c r="W9" s="163" t="s">
        <v>52</v>
      </c>
      <c r="X9" s="163" t="s">
        <v>52</v>
      </c>
      <c r="Y9" s="163" t="s">
        <v>53</v>
      </c>
      <c r="Z9" s="163"/>
      <c r="AC9" s="163"/>
      <c r="AD9" s="163"/>
      <c r="AE9" s="170">
        <f t="shared" si="1"/>
        <v>24</v>
      </c>
      <c r="AF9" s="146" t="s">
        <v>26</v>
      </c>
      <c r="AG9" s="158">
        <f>IF(ISNUMBER(FIND("五年",#REF!)),5,3)</f>
        <v>3</v>
      </c>
      <c r="AH9" s="153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4"/>
    </row>
    <row r="10" s="147" customFormat="1" ht="100" customHeight="1" spans="1:51">
      <c r="A10" s="162" t="s">
        <v>54</v>
      </c>
      <c r="B10" s="158">
        <v>45</v>
      </c>
      <c r="E10" s="163"/>
      <c r="F10" s="163" t="s">
        <v>47</v>
      </c>
      <c r="G10" s="163" t="s">
        <v>51</v>
      </c>
      <c r="H10" s="163" t="s">
        <v>51</v>
      </c>
      <c r="I10" s="163" t="s">
        <v>48</v>
      </c>
      <c r="J10" s="163" t="s">
        <v>48</v>
      </c>
      <c r="K10" s="163"/>
      <c r="L10" s="163"/>
      <c r="M10" s="163" t="s">
        <v>55</v>
      </c>
      <c r="N10" s="163" t="s">
        <v>55</v>
      </c>
      <c r="O10" s="163" t="s">
        <v>56</v>
      </c>
      <c r="P10" s="163" t="s">
        <v>56</v>
      </c>
      <c r="Q10" s="163"/>
      <c r="R10" s="163"/>
      <c r="U10" s="163"/>
      <c r="W10" s="163"/>
      <c r="Y10" s="163"/>
      <c r="Z10" s="163" t="s">
        <v>53</v>
      </c>
      <c r="AA10" s="163" t="s">
        <v>57</v>
      </c>
      <c r="AB10" s="163" t="s">
        <v>58</v>
      </c>
      <c r="AD10" s="163"/>
      <c r="AE10" s="170">
        <f t="shared" si="1"/>
        <v>24</v>
      </c>
      <c r="AF10" s="146" t="s">
        <v>26</v>
      </c>
      <c r="AG10" s="158">
        <f>IF(ISNUMBER(FIND("五年",#REF!)),5,3)</f>
        <v>3</v>
      </c>
      <c r="AH10" s="153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4"/>
    </row>
    <row r="11" s="147" customFormat="1" ht="100" customHeight="1" spans="1:51">
      <c r="A11" s="162" t="s">
        <v>59</v>
      </c>
      <c r="B11" s="158">
        <v>46</v>
      </c>
      <c r="C11" s="163" t="s">
        <v>60</v>
      </c>
      <c r="D11" s="163" t="s">
        <v>60</v>
      </c>
      <c r="E11" s="163" t="s">
        <v>50</v>
      </c>
      <c r="F11" s="163" t="s">
        <v>50</v>
      </c>
      <c r="G11" s="163"/>
      <c r="H11" s="163"/>
      <c r="I11" s="163" t="s">
        <v>47</v>
      </c>
      <c r="J11" s="163"/>
      <c r="K11" s="163" t="s">
        <v>48</v>
      </c>
      <c r="L11" s="163" t="s">
        <v>48</v>
      </c>
      <c r="M11" s="163" t="s">
        <v>61</v>
      </c>
      <c r="N11" s="163" t="s">
        <v>61</v>
      </c>
      <c r="O11" s="163"/>
      <c r="P11" s="163"/>
      <c r="Q11" s="163"/>
      <c r="R11" s="163"/>
      <c r="S11" s="163" t="s">
        <v>62</v>
      </c>
      <c r="T11" s="163" t="s">
        <v>62</v>
      </c>
      <c r="U11" s="163"/>
      <c r="V11" s="163"/>
      <c r="W11" s="163"/>
      <c r="X11" s="163"/>
      <c r="Y11" s="163" t="s">
        <v>63</v>
      </c>
      <c r="AA11" s="163"/>
      <c r="AB11" s="163"/>
      <c r="AC11" s="163"/>
      <c r="AD11" s="163"/>
      <c r="AE11" s="170">
        <f t="shared" si="1"/>
        <v>24</v>
      </c>
      <c r="AF11" s="146" t="s">
        <v>26</v>
      </c>
      <c r="AG11" s="158">
        <f>IF(ISNUMBER(FIND("五年",#REF!)),5,3)</f>
        <v>3</v>
      </c>
      <c r="AH11" s="153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4"/>
    </row>
    <row r="12" s="147" customFormat="1" ht="100" customHeight="1" spans="1:51">
      <c r="A12" s="162" t="s">
        <v>64</v>
      </c>
      <c r="B12" s="158">
        <v>44</v>
      </c>
      <c r="D12" s="163"/>
      <c r="E12" s="163"/>
      <c r="F12" s="163"/>
      <c r="G12" s="163"/>
      <c r="H12" s="163"/>
      <c r="I12" s="163" t="s">
        <v>65</v>
      </c>
      <c r="J12" s="163" t="s">
        <v>47</v>
      </c>
      <c r="K12" s="163" t="s">
        <v>66</v>
      </c>
      <c r="L12" s="163"/>
      <c r="M12" s="163" t="s">
        <v>48</v>
      </c>
      <c r="N12" s="163" t="s">
        <v>48</v>
      </c>
      <c r="O12" s="163" t="s">
        <v>67</v>
      </c>
      <c r="P12" s="163"/>
      <c r="Q12" s="163" t="s">
        <v>68</v>
      </c>
      <c r="R12" s="163" t="s">
        <v>68</v>
      </c>
      <c r="S12" s="163"/>
      <c r="T12" s="163"/>
      <c r="U12" s="163"/>
      <c r="V12" s="163"/>
      <c r="W12" s="163"/>
      <c r="X12" s="163"/>
      <c r="Z12" s="163"/>
      <c r="AA12" s="163" t="s">
        <v>69</v>
      </c>
      <c r="AB12" s="163" t="s">
        <v>69</v>
      </c>
      <c r="AC12" s="163" t="s">
        <v>70</v>
      </c>
      <c r="AD12" s="163" t="s">
        <v>70</v>
      </c>
      <c r="AE12" s="170">
        <f>2*COUNTA(D12:AD12)</f>
        <v>24</v>
      </c>
      <c r="AF12" s="146" t="s">
        <v>26</v>
      </c>
      <c r="AG12" s="158">
        <f>IF(ISNUMBER(FIND("五年",#REF!)),5,3)</f>
        <v>3</v>
      </c>
      <c r="AH12" s="153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4"/>
    </row>
    <row r="13" s="147" customFormat="1" ht="100" customHeight="1" spans="1:51">
      <c r="A13" s="162" t="s">
        <v>71</v>
      </c>
      <c r="B13" s="158">
        <v>52</v>
      </c>
      <c r="C13" s="163"/>
      <c r="D13" s="163" t="s">
        <v>72</v>
      </c>
      <c r="E13" s="163" t="s">
        <v>73</v>
      </c>
      <c r="F13" s="163" t="s">
        <v>73</v>
      </c>
      <c r="G13" s="163" t="s">
        <v>74</v>
      </c>
      <c r="H13" s="163" t="s">
        <v>74</v>
      </c>
      <c r="K13" s="163" t="s">
        <v>75</v>
      </c>
      <c r="L13" s="163" t="s">
        <v>75</v>
      </c>
      <c r="M13" s="163"/>
      <c r="N13" s="163" t="s">
        <v>74</v>
      </c>
      <c r="O13" s="163" t="s">
        <v>76</v>
      </c>
      <c r="P13" s="163" t="s">
        <v>76</v>
      </c>
      <c r="Q13" s="163" t="s">
        <v>77</v>
      </c>
      <c r="R13" s="163" t="s">
        <v>77</v>
      </c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70">
        <f t="shared" ref="AE13:AE20" si="2">2*COUNTA(C13:AD13)</f>
        <v>24</v>
      </c>
      <c r="AF13" s="146" t="s">
        <v>26</v>
      </c>
      <c r="AG13" s="158">
        <f>IF(ISNUMBER(FIND("五年",#REF!)),5,3)</f>
        <v>3</v>
      </c>
      <c r="AH13" s="153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4"/>
    </row>
    <row r="14" s="147" customFormat="1" ht="100" customHeight="1" spans="1:51">
      <c r="A14" s="162" t="s">
        <v>78</v>
      </c>
      <c r="B14" s="158">
        <v>48</v>
      </c>
      <c r="C14" s="163" t="s">
        <v>79</v>
      </c>
      <c r="D14" s="163" t="s">
        <v>79</v>
      </c>
      <c r="E14" s="163" t="s">
        <v>72</v>
      </c>
      <c r="G14" s="163" t="s">
        <v>80</v>
      </c>
      <c r="H14" s="163" t="s">
        <v>80</v>
      </c>
      <c r="I14" s="163"/>
      <c r="J14" s="163" t="s">
        <v>81</v>
      </c>
      <c r="K14" s="163" t="s">
        <v>82</v>
      </c>
      <c r="L14" s="163" t="s">
        <v>82</v>
      </c>
      <c r="N14" s="163"/>
      <c r="O14" s="163" t="s">
        <v>83</v>
      </c>
      <c r="P14" s="163" t="s">
        <v>83</v>
      </c>
      <c r="Q14" s="163"/>
      <c r="R14" s="163"/>
      <c r="S14" s="163" t="s">
        <v>77</v>
      </c>
      <c r="T14" s="163" t="s">
        <v>77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70">
        <f t="shared" si="2"/>
        <v>24</v>
      </c>
      <c r="AF14" s="146" t="s">
        <v>26</v>
      </c>
      <c r="AG14" s="158">
        <f>IF(ISNUMBER(FIND("五年",#REF!)),5,3)</f>
        <v>3</v>
      </c>
      <c r="AH14" s="153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4"/>
    </row>
    <row r="15" s="147" customFormat="1" ht="100" customHeight="1" spans="1:51">
      <c r="A15" s="162" t="s">
        <v>84</v>
      </c>
      <c r="B15" s="158">
        <v>52</v>
      </c>
      <c r="C15" s="163" t="s">
        <v>85</v>
      </c>
      <c r="D15" s="163" t="s">
        <v>85</v>
      </c>
      <c r="E15" s="163" t="s">
        <v>79</v>
      </c>
      <c r="F15" s="163" t="s">
        <v>72</v>
      </c>
      <c r="G15" s="163" t="s">
        <v>79</v>
      </c>
      <c r="H15" s="163" t="s">
        <v>79</v>
      </c>
      <c r="I15" s="163" t="s">
        <v>86</v>
      </c>
      <c r="J15" s="163" t="s">
        <v>86</v>
      </c>
      <c r="K15" s="163" t="s">
        <v>87</v>
      </c>
      <c r="L15" s="163" t="s">
        <v>87</v>
      </c>
      <c r="M15" s="163" t="s">
        <v>82</v>
      </c>
      <c r="N15" s="163" t="s">
        <v>82</v>
      </c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70">
        <f t="shared" si="2"/>
        <v>24</v>
      </c>
      <c r="AF15" s="146" t="s">
        <v>26</v>
      </c>
      <c r="AG15" s="158">
        <f>IF(ISNUMBER(FIND("五年",#REF!)),5,3)</f>
        <v>3</v>
      </c>
      <c r="AH15" s="153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4"/>
    </row>
    <row r="16" s="147" customFormat="1" ht="100" customHeight="1" spans="1:51">
      <c r="A16" s="162" t="s">
        <v>88</v>
      </c>
      <c r="B16" s="158">
        <v>49</v>
      </c>
      <c r="C16" s="163" t="s">
        <v>86</v>
      </c>
      <c r="D16" s="163" t="s">
        <v>86</v>
      </c>
      <c r="E16" s="163" t="s">
        <v>85</v>
      </c>
      <c r="F16" s="163" t="s">
        <v>85</v>
      </c>
      <c r="G16" s="163"/>
      <c r="H16" s="163" t="s">
        <v>72</v>
      </c>
      <c r="I16" s="163" t="s">
        <v>81</v>
      </c>
      <c r="J16" s="163"/>
      <c r="K16" s="163" t="s">
        <v>81</v>
      </c>
      <c r="L16" s="163" t="s">
        <v>81</v>
      </c>
      <c r="M16" s="163"/>
      <c r="N16" s="163"/>
      <c r="O16" s="163" t="s">
        <v>89</v>
      </c>
      <c r="P16" s="163" t="s">
        <v>89</v>
      </c>
      <c r="Q16" s="163" t="s">
        <v>90</v>
      </c>
      <c r="R16" s="163" t="s">
        <v>90</v>
      </c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70">
        <f t="shared" si="2"/>
        <v>24</v>
      </c>
      <c r="AF16" s="146" t="s">
        <v>26</v>
      </c>
      <c r="AG16" s="158">
        <f>IF(ISNUMBER(FIND("五年",#REF!)),5,3)</f>
        <v>3</v>
      </c>
      <c r="AH16" s="153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4"/>
    </row>
    <row r="17" s="147" customFormat="1" ht="100" customHeight="1" spans="1:51">
      <c r="A17" s="162" t="s">
        <v>91</v>
      </c>
      <c r="B17" s="158">
        <v>46</v>
      </c>
      <c r="C17" s="163" t="s">
        <v>92</v>
      </c>
      <c r="D17" s="163" t="s">
        <v>93</v>
      </c>
      <c r="E17" s="163" t="s">
        <v>94</v>
      </c>
      <c r="F17" s="163"/>
      <c r="G17" s="163"/>
      <c r="H17" s="163"/>
      <c r="I17" s="163"/>
      <c r="J17" s="163"/>
      <c r="K17" s="163" t="s">
        <v>95</v>
      </c>
      <c r="L17" s="163" t="s">
        <v>96</v>
      </c>
      <c r="M17" s="163" t="s">
        <v>97</v>
      </c>
      <c r="N17" s="163" t="s">
        <v>97</v>
      </c>
      <c r="O17" s="163"/>
      <c r="P17" s="163"/>
      <c r="Q17" s="163"/>
      <c r="R17" s="163"/>
      <c r="S17" s="163" t="s">
        <v>98</v>
      </c>
      <c r="T17" s="163"/>
      <c r="U17" s="163"/>
      <c r="V17" s="163"/>
      <c r="W17" s="163"/>
      <c r="X17" s="163"/>
      <c r="Y17" s="163"/>
      <c r="Z17" s="163"/>
      <c r="AA17" s="163" t="s">
        <v>99</v>
      </c>
      <c r="AB17" s="163" t="s">
        <v>99</v>
      </c>
      <c r="AC17" s="163" t="s">
        <v>100</v>
      </c>
      <c r="AD17" s="163" t="s">
        <v>100</v>
      </c>
      <c r="AE17" s="170">
        <f t="shared" si="2"/>
        <v>24</v>
      </c>
      <c r="AF17" s="146" t="s">
        <v>26</v>
      </c>
      <c r="AG17" s="158">
        <v>5</v>
      </c>
      <c r="AH17" s="153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4"/>
    </row>
    <row r="18" s="147" customFormat="1" ht="100" customHeight="1" spans="1:51">
      <c r="A18" s="162" t="s">
        <v>101</v>
      </c>
      <c r="B18" s="158">
        <v>43</v>
      </c>
      <c r="C18" s="163" t="s">
        <v>96</v>
      </c>
      <c r="D18" s="163" t="s">
        <v>92</v>
      </c>
      <c r="E18" s="163" t="s">
        <v>93</v>
      </c>
      <c r="F18" s="163" t="s">
        <v>94</v>
      </c>
      <c r="G18" s="163"/>
      <c r="H18" s="163"/>
      <c r="I18" s="163"/>
      <c r="J18" s="163"/>
      <c r="K18" s="163"/>
      <c r="L18" s="163" t="s">
        <v>95</v>
      </c>
      <c r="O18" s="163"/>
      <c r="P18" s="163"/>
      <c r="Q18" s="163" t="s">
        <v>102</v>
      </c>
      <c r="R18" s="163" t="s">
        <v>102</v>
      </c>
      <c r="S18" s="163"/>
      <c r="T18" s="163" t="s">
        <v>98</v>
      </c>
      <c r="U18" s="163"/>
      <c r="V18" s="163"/>
      <c r="W18" s="163"/>
      <c r="X18" s="163"/>
      <c r="Y18" s="163"/>
      <c r="Z18" s="163"/>
      <c r="AA18" s="163" t="s">
        <v>103</v>
      </c>
      <c r="AB18" s="163" t="s">
        <v>103</v>
      </c>
      <c r="AC18" s="163" t="s">
        <v>104</v>
      </c>
      <c r="AD18" s="163" t="s">
        <v>104</v>
      </c>
      <c r="AE18" s="170">
        <f t="shared" si="2"/>
        <v>24</v>
      </c>
      <c r="AF18" s="146" t="s">
        <v>26</v>
      </c>
      <c r="AG18" s="158">
        <v>5</v>
      </c>
      <c r="AH18" s="153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4"/>
    </row>
    <row r="19" s="147" customFormat="1" ht="100" customHeight="1" spans="1:51">
      <c r="A19" s="162" t="s">
        <v>105</v>
      </c>
      <c r="B19" s="158">
        <v>45</v>
      </c>
      <c r="C19" s="163"/>
      <c r="D19" s="163" t="s">
        <v>96</v>
      </c>
      <c r="E19" s="163" t="s">
        <v>92</v>
      </c>
      <c r="F19" s="163" t="s">
        <v>93</v>
      </c>
      <c r="G19" s="163"/>
      <c r="H19" s="163"/>
      <c r="I19" s="163" t="s">
        <v>94</v>
      </c>
      <c r="J19" s="163"/>
      <c r="K19" s="163" t="s">
        <v>106</v>
      </c>
      <c r="L19" s="163" t="s">
        <v>106</v>
      </c>
      <c r="M19" s="163" t="s">
        <v>95</v>
      </c>
      <c r="N19" s="163"/>
      <c r="O19" s="163"/>
      <c r="P19" s="163"/>
      <c r="Q19" s="163"/>
      <c r="R19" s="163"/>
      <c r="T19" s="163"/>
      <c r="U19" s="163"/>
      <c r="V19" s="163"/>
      <c r="W19" s="163" t="s">
        <v>107</v>
      </c>
      <c r="X19" s="163" t="s">
        <v>107</v>
      </c>
      <c r="Y19" s="163" t="s">
        <v>108</v>
      </c>
      <c r="Z19" s="163"/>
      <c r="AC19" s="163" t="s">
        <v>103</v>
      </c>
      <c r="AD19" s="163" t="s">
        <v>103</v>
      </c>
      <c r="AE19" s="170">
        <f t="shared" si="2"/>
        <v>24</v>
      </c>
      <c r="AF19" s="146" t="s">
        <v>26</v>
      </c>
      <c r="AG19" s="158">
        <v>5</v>
      </c>
      <c r="AH19" s="153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4"/>
    </row>
    <row r="20" s="146" customFormat="1" ht="100" customHeight="1" spans="1:51">
      <c r="A20" s="162" t="s">
        <v>109</v>
      </c>
      <c r="B20" s="158">
        <v>50</v>
      </c>
      <c r="C20" s="163" t="s">
        <v>110</v>
      </c>
      <c r="D20" s="163" t="s">
        <v>110</v>
      </c>
      <c r="E20" s="163" t="s">
        <v>111</v>
      </c>
      <c r="F20" s="163" t="s">
        <v>111</v>
      </c>
      <c r="G20" s="151"/>
      <c r="H20" s="151"/>
      <c r="I20" s="163"/>
      <c r="J20" s="163"/>
      <c r="K20" s="163" t="s">
        <v>112</v>
      </c>
      <c r="L20" s="163" t="s">
        <v>112</v>
      </c>
      <c r="O20" s="163" t="s">
        <v>113</v>
      </c>
      <c r="P20" s="163" t="s">
        <v>113</v>
      </c>
      <c r="Q20" s="163" t="s">
        <v>114</v>
      </c>
      <c r="R20" s="163" t="s">
        <v>114</v>
      </c>
      <c r="S20" s="163"/>
      <c r="T20" s="163"/>
      <c r="U20" s="163"/>
      <c r="V20" s="163"/>
      <c r="Y20" s="163"/>
      <c r="Z20" s="163"/>
      <c r="AC20" s="163" t="s">
        <v>115</v>
      </c>
      <c r="AD20" s="163" t="s">
        <v>115</v>
      </c>
      <c r="AE20" s="170">
        <f t="shared" si="2"/>
        <v>24</v>
      </c>
      <c r="AF20" s="146" t="s">
        <v>26</v>
      </c>
      <c r="AG20" s="158">
        <f>IF(ISNUMBER(FIND("五年",#REF!)),5,3)</f>
        <v>3</v>
      </c>
      <c r="AH20" s="153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54"/>
    </row>
    <row r="21" s="146" customFormat="1" ht="100" customHeight="1" spans="1:51">
      <c r="A21" s="162" t="s">
        <v>116</v>
      </c>
      <c r="B21" s="158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O21" s="163" t="s">
        <v>117</v>
      </c>
      <c r="P21" s="163" t="s">
        <v>117</v>
      </c>
      <c r="Q21" s="151"/>
      <c r="R21" s="151"/>
      <c r="S21" s="163"/>
      <c r="T21" s="163"/>
      <c r="U21" s="163"/>
      <c r="V21" s="163"/>
      <c r="W21" s="163"/>
      <c r="X21" s="163"/>
      <c r="Y21" s="163"/>
      <c r="Z21" s="163"/>
      <c r="AA21" s="163" t="s">
        <v>118</v>
      </c>
      <c r="AB21" s="163" t="s">
        <v>118</v>
      </c>
      <c r="AC21" s="163"/>
      <c r="AD21" s="163"/>
      <c r="AE21" s="170"/>
      <c r="AG21" s="158"/>
      <c r="AH21" s="153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54"/>
    </row>
    <row r="22" s="146" customFormat="1" ht="100" customHeight="1" spans="1:51">
      <c r="A22" s="162" t="s">
        <v>119</v>
      </c>
      <c r="B22" s="158">
        <v>52</v>
      </c>
      <c r="C22" s="163" t="s">
        <v>120</v>
      </c>
      <c r="D22" s="163" t="s">
        <v>120</v>
      </c>
      <c r="E22" s="163" t="s">
        <v>121</v>
      </c>
      <c r="F22" s="163" t="s">
        <v>121</v>
      </c>
      <c r="G22" s="163" t="s">
        <v>122</v>
      </c>
      <c r="H22" s="163" t="s">
        <v>122</v>
      </c>
      <c r="I22" s="163"/>
      <c r="J22" s="163"/>
      <c r="K22" s="163" t="s">
        <v>113</v>
      </c>
      <c r="L22" s="163" t="s">
        <v>113</v>
      </c>
      <c r="M22" s="151"/>
      <c r="N22" s="151"/>
      <c r="O22" s="163" t="s">
        <v>112</v>
      </c>
      <c r="P22" s="163" t="s">
        <v>112</v>
      </c>
      <c r="S22" s="163"/>
      <c r="T22" s="163"/>
      <c r="U22" s="163"/>
      <c r="V22" s="163"/>
      <c r="W22" s="163" t="s">
        <v>123</v>
      </c>
      <c r="X22" s="163" t="s">
        <v>123</v>
      </c>
      <c r="Y22" s="163"/>
      <c r="Z22" s="163"/>
      <c r="AC22" s="163"/>
      <c r="AD22" s="163"/>
      <c r="AE22" s="170">
        <f>2*COUNTA(C22:AD22)</f>
        <v>24</v>
      </c>
      <c r="AF22" s="146" t="s">
        <v>26</v>
      </c>
      <c r="AG22" s="158">
        <f>IF(ISNUMBER(FIND("五年",#REF!)),5,3)</f>
        <v>3</v>
      </c>
      <c r="AH22" s="153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54"/>
    </row>
    <row r="23" s="146" customFormat="1" ht="100" customHeight="1" spans="1:51">
      <c r="A23" s="162" t="s">
        <v>124</v>
      </c>
      <c r="B23" s="158"/>
      <c r="C23" s="163"/>
      <c r="D23" s="163"/>
      <c r="E23" s="163"/>
      <c r="F23" s="163"/>
      <c r="G23" s="163"/>
      <c r="H23" s="163"/>
      <c r="I23" s="163"/>
      <c r="J23" s="163"/>
      <c r="K23" s="163" t="s">
        <v>117</v>
      </c>
      <c r="L23" s="163" t="s">
        <v>117</v>
      </c>
      <c r="O23" s="163"/>
      <c r="P23" s="163"/>
      <c r="Q23" s="163" t="s">
        <v>125</v>
      </c>
      <c r="R23" s="163" t="s">
        <v>125</v>
      </c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70"/>
      <c r="AG23" s="158"/>
      <c r="AH23" s="153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54"/>
    </row>
    <row r="24" s="146" customFormat="1" ht="100" customHeight="1" spans="1:51">
      <c r="A24" s="162" t="s">
        <v>126</v>
      </c>
      <c r="B24" s="158">
        <v>41</v>
      </c>
      <c r="E24" s="151"/>
      <c r="F24" s="151"/>
      <c r="G24" s="163" t="s">
        <v>127</v>
      </c>
      <c r="H24" s="163" t="s">
        <v>127</v>
      </c>
      <c r="I24" s="163" t="s">
        <v>128</v>
      </c>
      <c r="J24" s="163" t="s">
        <v>128</v>
      </c>
      <c r="K24" s="163" t="s">
        <v>129</v>
      </c>
      <c r="L24" s="163" t="s">
        <v>129</v>
      </c>
      <c r="M24" s="151"/>
      <c r="N24" s="151"/>
      <c r="O24" s="163"/>
      <c r="P24" s="163"/>
      <c r="Q24" s="163" t="s">
        <v>113</v>
      </c>
      <c r="R24" s="163" t="s">
        <v>113</v>
      </c>
      <c r="S24" s="163" t="s">
        <v>112</v>
      </c>
      <c r="T24" s="163" t="s">
        <v>112</v>
      </c>
      <c r="U24" s="163"/>
      <c r="V24" s="163"/>
      <c r="Y24" s="163" t="s">
        <v>130</v>
      </c>
      <c r="Z24" s="163" t="s">
        <v>130</v>
      </c>
      <c r="AA24" s="163"/>
      <c r="AB24" s="163"/>
      <c r="AC24" s="163"/>
      <c r="AD24" s="163"/>
      <c r="AE24" s="170">
        <f>2*COUNTA(C24:AD24)</f>
        <v>24</v>
      </c>
      <c r="AF24" s="146" t="s">
        <v>26</v>
      </c>
      <c r="AG24" s="158">
        <f>IF(ISNUMBER(FIND("五年",#REF!)),5,3)</f>
        <v>3</v>
      </c>
      <c r="AH24" s="153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54"/>
    </row>
    <row r="25" s="146" customFormat="1" ht="100" customHeight="1" spans="1:51">
      <c r="A25" s="162" t="s">
        <v>131</v>
      </c>
      <c r="B25" s="158"/>
      <c r="C25" s="163"/>
      <c r="D25" s="163"/>
      <c r="E25" s="151"/>
      <c r="F25" s="151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 t="s">
        <v>117</v>
      </c>
      <c r="R25" s="163" t="s">
        <v>117</v>
      </c>
      <c r="S25" s="163"/>
      <c r="T25" s="163"/>
      <c r="U25" s="163"/>
      <c r="V25" s="163"/>
      <c r="W25" s="163" t="s">
        <v>132</v>
      </c>
      <c r="X25" s="163" t="s">
        <v>132</v>
      </c>
      <c r="Y25" s="163"/>
      <c r="Z25" s="163"/>
      <c r="AA25" s="163"/>
      <c r="AB25" s="163"/>
      <c r="AC25" s="163"/>
      <c r="AD25" s="163"/>
      <c r="AE25" s="170"/>
      <c r="AG25" s="158"/>
      <c r="AH25" s="153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54"/>
    </row>
    <row r="26" s="146" customFormat="1" ht="100" customHeight="1" spans="1:51">
      <c r="A26" s="162" t="s">
        <v>133</v>
      </c>
      <c r="B26" s="158">
        <v>45</v>
      </c>
      <c r="C26" s="151"/>
      <c r="D26" s="151"/>
      <c r="E26" s="163" t="s">
        <v>134</v>
      </c>
      <c r="F26" s="163" t="s">
        <v>134</v>
      </c>
      <c r="G26" s="163" t="s">
        <v>135</v>
      </c>
      <c r="H26" s="163" t="s">
        <v>135</v>
      </c>
      <c r="I26" s="163" t="s">
        <v>136</v>
      </c>
      <c r="J26" s="163" t="s">
        <v>136</v>
      </c>
      <c r="K26" s="163"/>
      <c r="L26" s="163"/>
      <c r="M26" s="163" t="s">
        <v>113</v>
      </c>
      <c r="N26" s="163" t="s">
        <v>113</v>
      </c>
      <c r="O26" s="163" t="s">
        <v>137</v>
      </c>
      <c r="P26" s="163" t="s">
        <v>137</v>
      </c>
      <c r="Q26" s="163" t="s">
        <v>138</v>
      </c>
      <c r="R26" s="163" t="s">
        <v>138</v>
      </c>
      <c r="U26" s="163"/>
      <c r="V26" s="163"/>
      <c r="W26" s="151"/>
      <c r="X26" s="151"/>
      <c r="Y26" s="163"/>
      <c r="Z26" s="163"/>
      <c r="AA26" s="163"/>
      <c r="AB26" s="163"/>
      <c r="AE26" s="170">
        <f>2*COUNTA(E26:AD26)</f>
        <v>24</v>
      </c>
      <c r="AF26" s="146" t="s">
        <v>26</v>
      </c>
      <c r="AG26" s="158">
        <f>IF(ISNUMBER(FIND("五年",#REF!)),5,3)</f>
        <v>3</v>
      </c>
      <c r="AH26" s="153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54"/>
    </row>
    <row r="27" s="146" customFormat="1" ht="100" customHeight="1" spans="1:51">
      <c r="A27" s="162" t="s">
        <v>139</v>
      </c>
      <c r="B27" s="158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 t="s">
        <v>117</v>
      </c>
      <c r="N27" s="163" t="s">
        <v>117</v>
      </c>
      <c r="O27" s="163"/>
      <c r="P27" s="163"/>
      <c r="Q27" s="163"/>
      <c r="R27" s="163"/>
      <c r="U27" s="163"/>
      <c r="V27" s="163"/>
      <c r="W27" s="163"/>
      <c r="X27" s="163"/>
      <c r="Y27" s="163"/>
      <c r="Z27" s="163"/>
      <c r="AA27" s="163"/>
      <c r="AB27" s="163"/>
      <c r="AC27" s="163" t="s">
        <v>132</v>
      </c>
      <c r="AD27" s="163" t="s">
        <v>132</v>
      </c>
      <c r="AE27" s="170"/>
      <c r="AG27" s="158"/>
      <c r="AH27" s="153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54"/>
    </row>
    <row r="28" s="146" customFormat="1" ht="100" customHeight="1" spans="1:51">
      <c r="A28" s="162" t="s">
        <v>140</v>
      </c>
      <c r="B28" s="158">
        <v>47</v>
      </c>
      <c r="C28" s="163" t="s">
        <v>135</v>
      </c>
      <c r="D28" s="163" t="s">
        <v>135</v>
      </c>
      <c r="E28" s="151"/>
      <c r="F28" s="151"/>
      <c r="G28" s="163" t="s">
        <v>128</v>
      </c>
      <c r="H28" s="163" t="s">
        <v>128</v>
      </c>
      <c r="I28" s="163" t="s">
        <v>117</v>
      </c>
      <c r="J28" s="163" t="s">
        <v>117</v>
      </c>
      <c r="K28" s="151"/>
      <c r="L28" s="151"/>
      <c r="M28" s="163" t="s">
        <v>141</v>
      </c>
      <c r="N28" s="163" t="s">
        <v>141</v>
      </c>
      <c r="Q28" s="163" t="s">
        <v>142</v>
      </c>
      <c r="R28" s="163" t="s">
        <v>142</v>
      </c>
      <c r="S28" s="163" t="s">
        <v>129</v>
      </c>
      <c r="T28" s="163" t="s">
        <v>129</v>
      </c>
      <c r="U28" s="163"/>
      <c r="V28" s="163"/>
      <c r="W28" s="163"/>
      <c r="X28" s="163"/>
      <c r="AA28" s="163"/>
      <c r="AB28" s="163"/>
      <c r="AC28" s="163"/>
      <c r="AD28" s="163"/>
      <c r="AE28" s="170">
        <f>2*COUNTA(C28:AD28)</f>
        <v>24</v>
      </c>
      <c r="AF28" s="146" t="s">
        <v>26</v>
      </c>
      <c r="AG28" s="158">
        <f>IF(ISNUMBER(FIND("五年",#REF!)),5,3)</f>
        <v>3</v>
      </c>
      <c r="AH28" s="153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54"/>
    </row>
    <row r="29" s="146" customFormat="1" ht="100" customHeight="1" spans="1:51">
      <c r="A29" s="162" t="s">
        <v>143</v>
      </c>
      <c r="B29" s="158"/>
      <c r="C29" s="163"/>
      <c r="D29" s="163"/>
      <c r="E29" s="151"/>
      <c r="F29" s="151"/>
      <c r="G29" s="163"/>
      <c r="H29" s="163"/>
      <c r="I29" s="163" t="s">
        <v>113</v>
      </c>
      <c r="J29" s="163" t="s">
        <v>113</v>
      </c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 t="s">
        <v>125</v>
      </c>
      <c r="Z29" s="163" t="s">
        <v>125</v>
      </c>
      <c r="AA29" s="163"/>
      <c r="AB29" s="163"/>
      <c r="AC29" s="163"/>
      <c r="AD29" s="163"/>
      <c r="AE29" s="170"/>
      <c r="AG29" s="158"/>
      <c r="AH29" s="153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54"/>
    </row>
    <row r="30" s="146" customFormat="1" ht="100" customHeight="1" spans="1:51">
      <c r="A30" s="162" t="s">
        <v>144</v>
      </c>
      <c r="B30" s="158">
        <v>48</v>
      </c>
      <c r="E30" s="163"/>
      <c r="F30" s="163"/>
      <c r="G30" s="163" t="s">
        <v>113</v>
      </c>
      <c r="H30" s="163" t="s">
        <v>113</v>
      </c>
      <c r="I30" s="163"/>
      <c r="J30" s="163"/>
      <c r="K30" s="163" t="s">
        <v>135</v>
      </c>
      <c r="L30" s="163" t="s">
        <v>135</v>
      </c>
      <c r="M30" s="151"/>
      <c r="N30" s="151"/>
      <c r="O30" s="163"/>
      <c r="P30" s="163"/>
      <c r="Q30" s="163"/>
      <c r="R30" s="163"/>
      <c r="S30" s="163" t="s">
        <v>145</v>
      </c>
      <c r="T30" s="163" t="s">
        <v>145</v>
      </c>
      <c r="U30" s="163"/>
      <c r="V30" s="163"/>
      <c r="W30" s="163" t="s">
        <v>146</v>
      </c>
      <c r="X30" s="163" t="s">
        <v>146</v>
      </c>
      <c r="Y30" s="163" t="s">
        <v>147</v>
      </c>
      <c r="Z30" s="163" t="s">
        <v>147</v>
      </c>
      <c r="AC30" s="163" t="s">
        <v>148</v>
      </c>
      <c r="AD30" s="163" t="s">
        <v>148</v>
      </c>
      <c r="AE30" s="170">
        <f>2*COUNTA(C30:AD30)</f>
        <v>24</v>
      </c>
      <c r="AF30" s="146" t="s">
        <v>26</v>
      </c>
      <c r="AG30" s="158">
        <f>IF(ISNUMBER(FIND("五年",#REF!)),5,3)</f>
        <v>3</v>
      </c>
      <c r="AH30" s="153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54"/>
    </row>
    <row r="31" s="146" customFormat="1" ht="100" customHeight="1" spans="1:51">
      <c r="A31" s="162" t="s">
        <v>149</v>
      </c>
      <c r="B31" s="158"/>
      <c r="C31" s="163" t="s">
        <v>125</v>
      </c>
      <c r="D31" s="163" t="s">
        <v>125</v>
      </c>
      <c r="E31" s="163"/>
      <c r="F31" s="163"/>
      <c r="G31" s="163" t="s">
        <v>117</v>
      </c>
      <c r="H31" s="163" t="s">
        <v>117</v>
      </c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70"/>
      <c r="AG31" s="158"/>
      <c r="AH31" s="153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54"/>
    </row>
    <row r="32" s="146" customFormat="1" ht="100" customHeight="1" spans="1:51">
      <c r="A32" s="162" t="s">
        <v>150</v>
      </c>
      <c r="B32" s="158">
        <v>49</v>
      </c>
      <c r="C32" s="163" t="s">
        <v>151</v>
      </c>
      <c r="D32" s="163"/>
      <c r="G32" s="163"/>
      <c r="H32" s="163"/>
      <c r="I32" s="151"/>
      <c r="J32" s="151"/>
      <c r="K32" s="163" t="s">
        <v>152</v>
      </c>
      <c r="L32" s="163" t="s">
        <v>152</v>
      </c>
      <c r="M32" s="163" t="s">
        <v>153</v>
      </c>
      <c r="N32" s="163" t="s">
        <v>153</v>
      </c>
      <c r="O32" s="163" t="s">
        <v>154</v>
      </c>
      <c r="P32" s="163"/>
      <c r="Q32" s="163" t="s">
        <v>155</v>
      </c>
      <c r="R32" s="163" t="s">
        <v>155</v>
      </c>
      <c r="S32" s="163"/>
      <c r="T32" s="163"/>
      <c r="U32" s="163"/>
      <c r="V32" s="163"/>
      <c r="W32" s="163" t="s">
        <v>156</v>
      </c>
      <c r="X32" s="163" t="s">
        <v>156</v>
      </c>
      <c r="Y32" s="163" t="s">
        <v>157</v>
      </c>
      <c r="Z32" s="163" t="s">
        <v>157</v>
      </c>
      <c r="AA32" s="163"/>
      <c r="AB32" s="163"/>
      <c r="AE32" s="170">
        <f>2*COUNTA(C32:AB32)</f>
        <v>24</v>
      </c>
      <c r="AF32" s="146" t="s">
        <v>26</v>
      </c>
      <c r="AG32" s="158">
        <f>IF(ISNUMBER(FIND("五年",#REF!)),5,3)</f>
        <v>3</v>
      </c>
      <c r="AH32" s="153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54"/>
    </row>
    <row r="33" s="146" customFormat="1" ht="100" customHeight="1" spans="1:51">
      <c r="A33" s="162" t="s">
        <v>158</v>
      </c>
      <c r="B33" s="158">
        <v>52</v>
      </c>
      <c r="C33" s="163" t="s">
        <v>151</v>
      </c>
      <c r="D33" s="163"/>
      <c r="E33" s="163" t="s">
        <v>159</v>
      </c>
      <c r="F33" s="163" t="s">
        <v>159</v>
      </c>
      <c r="G33" s="163" t="s">
        <v>160</v>
      </c>
      <c r="H33" s="163" t="s">
        <v>160</v>
      </c>
      <c r="I33" s="163" t="s">
        <v>161</v>
      </c>
      <c r="J33" s="163" t="s">
        <v>161</v>
      </c>
      <c r="K33" s="163"/>
      <c r="L33" s="163"/>
      <c r="M33" s="163"/>
      <c r="N33" s="163" t="s">
        <v>162</v>
      </c>
      <c r="O33" s="163" t="s">
        <v>163</v>
      </c>
      <c r="P33" s="163" t="s">
        <v>163</v>
      </c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 t="s">
        <v>157</v>
      </c>
      <c r="AD33" s="163" t="s">
        <v>157</v>
      </c>
      <c r="AE33" s="170">
        <f>2*COUNTA(C33:AD33)</f>
        <v>24</v>
      </c>
      <c r="AF33" s="146" t="s">
        <v>26</v>
      </c>
      <c r="AG33" s="158">
        <f>IF(ISNUMBER(FIND("五年",#REF!)),5,3)</f>
        <v>3</v>
      </c>
      <c r="AH33" s="153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54"/>
    </row>
    <row r="34" s="146" customFormat="1" ht="136" customHeight="1" spans="1:51">
      <c r="A34" s="162" t="s">
        <v>164</v>
      </c>
      <c r="B34" s="158">
        <v>49</v>
      </c>
      <c r="C34" s="163"/>
      <c r="D34" s="163" t="s">
        <v>151</v>
      </c>
      <c r="E34" s="163" t="s">
        <v>165</v>
      </c>
      <c r="F34" s="163" t="s">
        <v>165</v>
      </c>
      <c r="G34" s="163"/>
      <c r="H34" s="163"/>
      <c r="K34" s="163" t="s">
        <v>166</v>
      </c>
      <c r="L34" s="163"/>
      <c r="M34" s="163" t="s">
        <v>167</v>
      </c>
      <c r="N34" s="163" t="s">
        <v>168</v>
      </c>
      <c r="O34" s="163"/>
      <c r="P34" s="163"/>
      <c r="Q34" s="163"/>
      <c r="R34" s="163"/>
      <c r="S34" s="163" t="s">
        <v>169</v>
      </c>
      <c r="T34" s="163" t="s">
        <v>170</v>
      </c>
      <c r="U34" s="163"/>
      <c r="V34" s="163"/>
      <c r="W34" s="163" t="s">
        <v>171</v>
      </c>
      <c r="X34" s="163" t="s">
        <v>171</v>
      </c>
      <c r="Y34" s="163"/>
      <c r="Z34" s="163" t="s">
        <v>171</v>
      </c>
      <c r="AA34" s="163"/>
      <c r="AC34" s="163"/>
      <c r="AD34" s="163"/>
      <c r="AE34" s="170">
        <f>2*COUNTA(C34:AD34)</f>
        <v>22</v>
      </c>
      <c r="AF34" s="146" t="s">
        <v>26</v>
      </c>
      <c r="AG34" s="158">
        <f>IF(ISNUMBER(FIND("五年",#REF!)),5,3)</f>
        <v>3</v>
      </c>
      <c r="AH34" s="153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54"/>
    </row>
    <row r="35" s="146" customFormat="1" ht="100" customHeight="1" spans="1:51">
      <c r="A35" s="162" t="s">
        <v>172</v>
      </c>
      <c r="B35" s="158"/>
      <c r="C35" s="163"/>
      <c r="D35" s="163"/>
      <c r="E35" s="163" t="s">
        <v>173</v>
      </c>
      <c r="F35" s="163" t="s">
        <v>173</v>
      </c>
      <c r="G35" s="163"/>
      <c r="H35" s="163"/>
      <c r="I35" s="163" t="s">
        <v>174</v>
      </c>
      <c r="J35" s="163" t="s">
        <v>174</v>
      </c>
      <c r="K35" s="163"/>
      <c r="L35" s="163"/>
      <c r="M35" s="163" t="s">
        <v>175</v>
      </c>
      <c r="N35" s="163" t="s">
        <v>175</v>
      </c>
      <c r="O35" s="161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 t="s">
        <v>174</v>
      </c>
      <c r="AC35" s="163"/>
      <c r="AD35" s="163"/>
      <c r="AE35" s="170"/>
      <c r="AG35" s="158"/>
      <c r="AH35" s="153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54"/>
    </row>
    <row r="36" s="146" customFormat="1" ht="121" customHeight="1" spans="1:51">
      <c r="A36" s="162" t="s">
        <v>176</v>
      </c>
      <c r="B36" s="158">
        <v>45</v>
      </c>
      <c r="C36" s="163"/>
      <c r="D36" s="163" t="s">
        <v>151</v>
      </c>
      <c r="G36" s="163"/>
      <c r="H36" s="163"/>
      <c r="I36" s="163" t="s">
        <v>166</v>
      </c>
      <c r="J36" s="163" t="s">
        <v>166</v>
      </c>
      <c r="K36" s="163"/>
      <c r="L36" s="163" t="s">
        <v>166</v>
      </c>
      <c r="M36" s="163" t="s">
        <v>165</v>
      </c>
      <c r="N36" s="163" t="s">
        <v>165</v>
      </c>
      <c r="O36" s="163" t="s">
        <v>166</v>
      </c>
      <c r="P36" s="163" t="s">
        <v>177</v>
      </c>
      <c r="Q36" s="163"/>
      <c r="R36" s="161"/>
      <c r="S36" s="161"/>
      <c r="T36" s="161"/>
      <c r="U36" s="163"/>
      <c r="V36" s="163"/>
      <c r="W36" s="163"/>
      <c r="X36" s="163"/>
      <c r="Y36" s="163" t="s">
        <v>171</v>
      </c>
      <c r="Z36" s="163"/>
      <c r="AB36" s="151"/>
      <c r="AC36" s="163" t="s">
        <v>178</v>
      </c>
      <c r="AD36" s="163" t="s">
        <v>178</v>
      </c>
      <c r="AE36" s="163">
        <f>2*COUNTA(C36:AD36)</f>
        <v>22</v>
      </c>
      <c r="AF36" s="146" t="s">
        <v>26</v>
      </c>
      <c r="AG36" s="158">
        <f>IF(ISNUMBER(FIND("五年",#REF!)),5,3)</f>
        <v>3</v>
      </c>
      <c r="AH36" s="153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54"/>
    </row>
    <row r="37" s="146" customFormat="1" ht="100" customHeight="1" spans="1:51">
      <c r="A37" s="162" t="s">
        <v>179</v>
      </c>
      <c r="B37" s="158"/>
      <c r="C37" s="163"/>
      <c r="D37" s="163"/>
      <c r="E37" s="163" t="s">
        <v>180</v>
      </c>
      <c r="F37" s="163" t="s">
        <v>180</v>
      </c>
      <c r="G37" s="163"/>
      <c r="H37" s="163"/>
      <c r="I37" s="163"/>
      <c r="J37" s="163"/>
      <c r="K37" s="163"/>
      <c r="L37" s="163"/>
      <c r="M37" s="163" t="s">
        <v>181</v>
      </c>
      <c r="N37" s="163" t="s">
        <v>181</v>
      </c>
      <c r="O37" s="163"/>
      <c r="P37" s="163"/>
      <c r="Q37" s="163"/>
      <c r="R37" s="161"/>
      <c r="S37" s="163" t="s">
        <v>182</v>
      </c>
      <c r="T37" s="163" t="s">
        <v>182</v>
      </c>
      <c r="U37" s="163"/>
      <c r="V37" s="163"/>
      <c r="W37" s="163"/>
      <c r="X37" s="163"/>
      <c r="Y37" s="163"/>
      <c r="Z37" s="163"/>
      <c r="AA37" s="163" t="s">
        <v>174</v>
      </c>
      <c r="AB37" s="163"/>
      <c r="AC37" s="163"/>
      <c r="AD37" s="163"/>
      <c r="AE37" s="170"/>
      <c r="AG37" s="158"/>
      <c r="AH37" s="153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54"/>
    </row>
    <row r="38" s="146" customFormat="1" ht="100" customHeight="1" spans="1:51">
      <c r="A38" s="162" t="s">
        <v>183</v>
      </c>
      <c r="B38" s="158">
        <v>49</v>
      </c>
      <c r="C38" s="151"/>
      <c r="D38" s="151"/>
      <c r="E38" s="163" t="s">
        <v>184</v>
      </c>
      <c r="F38" s="151"/>
      <c r="G38" s="163" t="s">
        <v>151</v>
      </c>
      <c r="H38" s="163"/>
      <c r="I38" s="163" t="s">
        <v>185</v>
      </c>
      <c r="J38" s="163" t="s">
        <v>185</v>
      </c>
      <c r="K38" s="163" t="s">
        <v>186</v>
      </c>
      <c r="L38" s="163" t="s">
        <v>186</v>
      </c>
      <c r="M38" s="163"/>
      <c r="N38" s="151"/>
      <c r="O38" s="163" t="s">
        <v>186</v>
      </c>
      <c r="P38" s="163" t="s">
        <v>186</v>
      </c>
      <c r="Q38" s="163"/>
      <c r="R38" s="163"/>
      <c r="S38" s="163" t="s">
        <v>185</v>
      </c>
      <c r="T38" s="163" t="s">
        <v>185</v>
      </c>
      <c r="U38" s="163"/>
      <c r="V38" s="163"/>
      <c r="Y38" s="151"/>
      <c r="Z38" s="163"/>
      <c r="AA38" s="163"/>
      <c r="AB38" s="163" t="s">
        <v>187</v>
      </c>
      <c r="AD38" s="151"/>
      <c r="AE38" s="170">
        <f>2*COUNTA(C38:AC38)</f>
        <v>22</v>
      </c>
      <c r="AF38" s="146" t="s">
        <v>26</v>
      </c>
      <c r="AG38" s="158">
        <f>IF(ISNUMBER(FIND("五年",#REF!)),5,3)</f>
        <v>3</v>
      </c>
      <c r="AH38" s="15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54"/>
    </row>
    <row r="39" s="146" customFormat="1" ht="100" customHeight="1" spans="1:51">
      <c r="A39" s="162" t="s">
        <v>188</v>
      </c>
      <c r="B39" s="158"/>
      <c r="C39" s="151"/>
      <c r="D39" s="151"/>
      <c r="E39" s="163" t="s">
        <v>189</v>
      </c>
      <c r="F39" s="163" t="s">
        <v>189</v>
      </c>
      <c r="G39" s="163"/>
      <c r="H39" s="163"/>
      <c r="I39" s="163" t="s">
        <v>182</v>
      </c>
      <c r="J39" s="163" t="s">
        <v>182</v>
      </c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 t="s">
        <v>174</v>
      </c>
      <c r="X39" s="163" t="s">
        <v>174</v>
      </c>
      <c r="Y39" s="163"/>
      <c r="Z39" s="163"/>
      <c r="AA39" s="163"/>
      <c r="AB39" s="163"/>
      <c r="AC39" s="163" t="s">
        <v>174</v>
      </c>
      <c r="AD39" s="163"/>
      <c r="AE39" s="170"/>
      <c r="AG39" s="158"/>
      <c r="AH39" s="15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54"/>
    </row>
    <row r="40" s="146" customFormat="1" ht="160" customHeight="1" spans="1:51">
      <c r="A40" s="162" t="s">
        <v>190</v>
      </c>
      <c r="B40" s="158">
        <v>50</v>
      </c>
      <c r="C40" s="151"/>
      <c r="D40" s="151"/>
      <c r="E40" s="163"/>
      <c r="F40" s="163" t="s">
        <v>184</v>
      </c>
      <c r="G40" s="163" t="s">
        <v>151</v>
      </c>
      <c r="H40" s="163"/>
      <c r="I40" s="163"/>
      <c r="J40" s="163"/>
      <c r="K40" s="163" t="s">
        <v>185</v>
      </c>
      <c r="L40" s="163" t="s">
        <v>185</v>
      </c>
      <c r="M40" s="163"/>
      <c r="N40" s="163" t="s">
        <v>185</v>
      </c>
      <c r="O40" s="161"/>
      <c r="P40" s="161"/>
      <c r="Q40" s="163" t="s">
        <v>191</v>
      </c>
      <c r="R40" s="163" t="s">
        <v>187</v>
      </c>
      <c r="S40" s="163" t="s">
        <v>186</v>
      </c>
      <c r="T40" s="163" t="s">
        <v>186</v>
      </c>
      <c r="U40" s="163"/>
      <c r="V40" s="163"/>
      <c r="W40" s="163" t="s">
        <v>186</v>
      </c>
      <c r="X40" s="163" t="s">
        <v>186</v>
      </c>
      <c r="Y40" s="163"/>
      <c r="Z40" s="151"/>
      <c r="AA40" s="161"/>
      <c r="AB40" s="161"/>
      <c r="AC40" s="151"/>
      <c r="AD40" s="151"/>
      <c r="AE40" s="170">
        <f>2*COUNTA(C40:AB40)</f>
        <v>22</v>
      </c>
      <c r="AF40" s="146" t="s">
        <v>26</v>
      </c>
      <c r="AG40" s="158">
        <f>IF(ISNUMBER(FIND("五年",#REF!)),5,3)</f>
        <v>3</v>
      </c>
      <c r="AH40" s="15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54"/>
    </row>
    <row r="41" s="146" customFormat="1" ht="114" customHeight="1" spans="1:51">
      <c r="A41" s="162" t="s">
        <v>192</v>
      </c>
      <c r="B41" s="158"/>
      <c r="C41" s="163" t="s">
        <v>189</v>
      </c>
      <c r="D41" s="163" t="s">
        <v>189</v>
      </c>
      <c r="E41" s="163"/>
      <c r="F41" s="163" t="s">
        <v>193</v>
      </c>
      <c r="G41" s="163"/>
      <c r="H41" s="163"/>
      <c r="I41" s="163"/>
      <c r="J41" s="163"/>
      <c r="K41" s="163"/>
      <c r="L41" s="163"/>
      <c r="M41" s="163" t="s">
        <v>194</v>
      </c>
      <c r="N41" s="163" t="s">
        <v>195</v>
      </c>
      <c r="O41" s="163" t="s">
        <v>182</v>
      </c>
      <c r="P41" s="163" t="s">
        <v>182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1"/>
      <c r="AB41" s="161"/>
      <c r="AC41" s="163"/>
      <c r="AD41" s="163"/>
      <c r="AE41" s="170"/>
      <c r="AG41" s="158"/>
      <c r="AH41" s="15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54"/>
    </row>
    <row r="42" s="146" customFormat="1" ht="100" customHeight="1" spans="1:251">
      <c r="A42" s="162" t="s">
        <v>196</v>
      </c>
      <c r="B42" s="158">
        <v>46</v>
      </c>
      <c r="C42" s="163"/>
      <c r="E42" s="151"/>
      <c r="F42" s="151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70">
        <f t="shared" ref="AE42:AE52" si="3">2*COUNTA(C42:AD42)</f>
        <v>0</v>
      </c>
      <c r="AF42" s="146" t="s">
        <v>26</v>
      </c>
      <c r="AG42" s="158">
        <v>5</v>
      </c>
      <c r="AH42" s="159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64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</row>
    <row r="43" s="146" customFormat="1" ht="100" customHeight="1" spans="1:251">
      <c r="A43" s="162" t="s">
        <v>197</v>
      </c>
      <c r="B43" s="158">
        <v>41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1"/>
      <c r="AC43" s="163"/>
      <c r="AD43" s="163"/>
      <c r="AE43" s="170">
        <f t="shared" si="3"/>
        <v>0</v>
      </c>
      <c r="AF43" s="146" t="s">
        <v>26</v>
      </c>
      <c r="AG43" s="158">
        <v>5</v>
      </c>
      <c r="AH43" s="159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64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</row>
    <row r="44" s="146" customFormat="1" ht="100" customHeight="1" spans="1:251">
      <c r="A44" s="162" t="s">
        <v>198</v>
      </c>
      <c r="B44" s="158">
        <v>42</v>
      </c>
      <c r="C44" s="151"/>
      <c r="D44" s="151"/>
      <c r="E44" s="163"/>
      <c r="F44" s="163"/>
      <c r="G44" s="163" t="s">
        <v>199</v>
      </c>
      <c r="H44" s="163" t="s">
        <v>199</v>
      </c>
      <c r="I44" s="163"/>
      <c r="J44" s="163"/>
      <c r="K44" s="163" t="s">
        <v>200</v>
      </c>
      <c r="L44" s="163" t="s">
        <v>200</v>
      </c>
      <c r="M44" s="163" t="s">
        <v>201</v>
      </c>
      <c r="N44" s="163" t="s">
        <v>201</v>
      </c>
      <c r="O44" s="163" t="s">
        <v>202</v>
      </c>
      <c r="P44" s="163"/>
      <c r="Q44" s="163" t="s">
        <v>203</v>
      </c>
      <c r="R44" s="163" t="s">
        <v>203</v>
      </c>
      <c r="S44" s="163"/>
      <c r="T44" s="163"/>
      <c r="U44" s="163"/>
      <c r="V44" s="163"/>
      <c r="W44" s="163"/>
      <c r="X44" s="163"/>
      <c r="Y44" s="151"/>
      <c r="Z44" s="151"/>
      <c r="AA44" s="163" t="s">
        <v>204</v>
      </c>
      <c r="AB44" s="163" t="s">
        <v>204</v>
      </c>
      <c r="AC44" s="151"/>
      <c r="AD44" s="151"/>
      <c r="AE44" s="170">
        <f>2*COUNTA(E44:AB44)</f>
        <v>22</v>
      </c>
      <c r="AF44" s="146" t="s">
        <v>26</v>
      </c>
      <c r="AG44" s="158">
        <v>5</v>
      </c>
      <c r="AH44" s="159" t="s">
        <v>205</v>
      </c>
      <c r="AI44" s="149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64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</row>
    <row r="45" s="146" customFormat="1" ht="100" customHeight="1" spans="1:251">
      <c r="A45" s="162" t="s">
        <v>206</v>
      </c>
      <c r="B45" s="158">
        <v>37</v>
      </c>
      <c r="C45" s="163"/>
      <c r="D45" s="151"/>
      <c r="E45" s="163" t="s">
        <v>207</v>
      </c>
      <c r="F45" s="163" t="s">
        <v>207</v>
      </c>
      <c r="G45" s="163" t="s">
        <v>203</v>
      </c>
      <c r="H45" s="163" t="s">
        <v>203</v>
      </c>
      <c r="I45" s="163"/>
      <c r="J45" s="163"/>
      <c r="K45" s="163"/>
      <c r="L45" s="163"/>
      <c r="M45" s="163"/>
      <c r="N45" s="163"/>
      <c r="O45" s="163"/>
      <c r="P45" s="163" t="s">
        <v>202</v>
      </c>
      <c r="Q45" s="163" t="s">
        <v>208</v>
      </c>
      <c r="R45" s="163" t="s">
        <v>208</v>
      </c>
      <c r="S45" s="163"/>
      <c r="T45" s="163"/>
      <c r="U45" s="163"/>
      <c r="V45" s="163"/>
      <c r="W45" s="163" t="s">
        <v>209</v>
      </c>
      <c r="X45" s="163" t="s">
        <v>209</v>
      </c>
      <c r="Y45" s="151"/>
      <c r="Z45" s="151"/>
      <c r="AA45" s="151"/>
      <c r="AB45" s="151"/>
      <c r="AC45" s="163" t="s">
        <v>204</v>
      </c>
      <c r="AD45" s="163" t="s">
        <v>204</v>
      </c>
      <c r="AE45" s="170">
        <f t="shared" si="3"/>
        <v>22</v>
      </c>
      <c r="AF45" s="146" t="s">
        <v>26</v>
      </c>
      <c r="AG45" s="158">
        <v>5</v>
      </c>
      <c r="AH45" s="159" t="s">
        <v>205</v>
      </c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64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  <c r="IO45" s="158"/>
      <c r="IP45" s="158"/>
      <c r="IQ45" s="158"/>
    </row>
    <row r="46" s="146" customFormat="1" ht="100" customHeight="1" spans="1:51">
      <c r="A46" s="162" t="s">
        <v>210</v>
      </c>
      <c r="B46" s="158">
        <v>40</v>
      </c>
      <c r="C46" s="163"/>
      <c r="D46" s="163"/>
      <c r="E46" s="163" t="s">
        <v>211</v>
      </c>
      <c r="F46" s="163"/>
      <c r="G46" s="163"/>
      <c r="H46" s="163"/>
      <c r="I46" s="163" t="s">
        <v>212</v>
      </c>
      <c r="J46" s="163" t="s">
        <v>212</v>
      </c>
      <c r="K46" s="163"/>
      <c r="L46" s="163"/>
      <c r="M46" s="163"/>
      <c r="N46" s="163"/>
      <c r="O46" s="163"/>
      <c r="P46" s="163" t="s">
        <v>213</v>
      </c>
      <c r="Q46" s="163"/>
      <c r="R46" s="163"/>
      <c r="S46" s="163"/>
      <c r="T46" s="163"/>
      <c r="U46" s="163"/>
      <c r="V46" s="163"/>
      <c r="W46" s="163" t="s">
        <v>214</v>
      </c>
      <c r="X46" s="163" t="s">
        <v>214</v>
      </c>
      <c r="Y46" s="163" t="s">
        <v>215</v>
      </c>
      <c r="Z46" s="163" t="s">
        <v>215</v>
      </c>
      <c r="AA46" s="163" t="s">
        <v>213</v>
      </c>
      <c r="AB46" s="163" t="s">
        <v>213</v>
      </c>
      <c r="AC46" s="163" t="s">
        <v>216</v>
      </c>
      <c r="AD46" s="163" t="s">
        <v>216</v>
      </c>
      <c r="AE46" s="170">
        <f t="shared" si="3"/>
        <v>24</v>
      </c>
      <c r="AF46" s="146" t="s">
        <v>26</v>
      </c>
      <c r="AG46" s="158">
        <v>5</v>
      </c>
      <c r="AH46" s="15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54"/>
    </row>
    <row r="47" s="146" customFormat="1" ht="100" customHeight="1" spans="1:51">
      <c r="A47" s="162" t="s">
        <v>217</v>
      </c>
      <c r="B47" s="158">
        <v>28</v>
      </c>
      <c r="C47" s="163" t="s">
        <v>218</v>
      </c>
      <c r="D47" s="163" t="s">
        <v>218</v>
      </c>
      <c r="E47" s="163"/>
      <c r="F47" s="163" t="s">
        <v>211</v>
      </c>
      <c r="G47" s="163"/>
      <c r="H47" s="163"/>
      <c r="I47" s="163"/>
      <c r="J47" s="163"/>
      <c r="K47" s="163" t="s">
        <v>214</v>
      </c>
      <c r="L47" s="163" t="s">
        <v>214</v>
      </c>
      <c r="M47" s="163"/>
      <c r="N47" s="163"/>
      <c r="O47" s="163" t="s">
        <v>213</v>
      </c>
      <c r="P47" s="163"/>
      <c r="Q47" s="163"/>
      <c r="R47" s="163"/>
      <c r="S47" s="163"/>
      <c r="T47" s="163"/>
      <c r="U47" s="163"/>
      <c r="V47" s="163"/>
      <c r="W47" s="163" t="s">
        <v>215</v>
      </c>
      <c r="X47" s="163" t="s">
        <v>215</v>
      </c>
      <c r="Y47" s="163" t="s">
        <v>213</v>
      </c>
      <c r="Z47" s="163" t="s">
        <v>213</v>
      </c>
      <c r="AA47" s="163" t="s">
        <v>216</v>
      </c>
      <c r="AB47" s="163" t="s">
        <v>216</v>
      </c>
      <c r="AC47" s="163"/>
      <c r="AD47" s="163"/>
      <c r="AE47" s="170">
        <f t="shared" si="3"/>
        <v>24</v>
      </c>
      <c r="AF47" s="146" t="s">
        <v>26</v>
      </c>
      <c r="AG47" s="158">
        <v>5</v>
      </c>
      <c r="AH47" s="15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54"/>
    </row>
    <row r="48" s="146" customFormat="1" ht="229" customHeight="1" spans="1:251">
      <c r="A48" s="162" t="s">
        <v>219</v>
      </c>
      <c r="B48" s="158">
        <v>52</v>
      </c>
      <c r="C48" s="163" t="s">
        <v>220</v>
      </c>
      <c r="D48" s="163" t="s">
        <v>221</v>
      </c>
      <c r="E48" s="163" t="s">
        <v>222</v>
      </c>
      <c r="F48" s="163" t="s">
        <v>223</v>
      </c>
      <c r="G48" s="163" t="s">
        <v>224</v>
      </c>
      <c r="H48" s="163" t="s">
        <v>224</v>
      </c>
      <c r="I48" s="163" t="s">
        <v>225</v>
      </c>
      <c r="J48" s="163" t="s">
        <v>225</v>
      </c>
      <c r="K48" s="163" t="s">
        <v>226</v>
      </c>
      <c r="L48" s="163" t="s">
        <v>226</v>
      </c>
      <c r="M48" s="163" t="s">
        <v>227</v>
      </c>
      <c r="N48" s="163" t="s">
        <v>228</v>
      </c>
      <c r="O48" s="163" t="s">
        <v>224</v>
      </c>
      <c r="P48" s="163" t="s">
        <v>229</v>
      </c>
      <c r="Q48" s="151"/>
      <c r="R48" s="163"/>
      <c r="S48" s="163" t="s">
        <v>224</v>
      </c>
      <c r="T48" s="163" t="s">
        <v>229</v>
      </c>
      <c r="U48" s="163"/>
      <c r="V48" s="163"/>
      <c r="W48" s="163" t="s">
        <v>226</v>
      </c>
      <c r="X48" s="163" t="s">
        <v>226</v>
      </c>
      <c r="Y48" s="163"/>
      <c r="Z48" s="163"/>
      <c r="AA48" s="163"/>
      <c r="AB48" s="163"/>
      <c r="AC48" s="163"/>
      <c r="AD48" s="163"/>
      <c r="AE48" s="170">
        <f t="shared" si="3"/>
        <v>36</v>
      </c>
      <c r="AF48" s="146" t="s">
        <v>230</v>
      </c>
      <c r="AG48" s="158">
        <f>IF(ISNUMBER(FIND("五年",#REF!)),5,3)</f>
        <v>3</v>
      </c>
      <c r="AH48" s="159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64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  <c r="HP48" s="158"/>
      <c r="HQ48" s="158"/>
      <c r="HR48" s="158"/>
      <c r="HS48" s="158"/>
      <c r="HT48" s="158"/>
      <c r="HU48" s="158"/>
      <c r="HV48" s="158"/>
      <c r="HW48" s="158"/>
      <c r="HX48" s="158"/>
      <c r="HY48" s="158"/>
      <c r="HZ48" s="158"/>
      <c r="IA48" s="158"/>
      <c r="IB48" s="158"/>
      <c r="IC48" s="158"/>
      <c r="ID48" s="158"/>
      <c r="IE48" s="158"/>
      <c r="IF48" s="158"/>
      <c r="IG48" s="158"/>
      <c r="IH48" s="158"/>
      <c r="II48" s="158"/>
      <c r="IJ48" s="158"/>
      <c r="IK48" s="158"/>
      <c r="IL48" s="158"/>
      <c r="IM48" s="158"/>
      <c r="IN48" s="158"/>
      <c r="IO48" s="158"/>
      <c r="IP48" s="158"/>
      <c r="IQ48" s="158"/>
    </row>
    <row r="49" s="146" customFormat="1" ht="100" customHeight="1" spans="1:251">
      <c r="A49" s="162" t="s">
        <v>231</v>
      </c>
      <c r="B49" s="158">
        <v>40</v>
      </c>
      <c r="C49" s="163"/>
      <c r="D49" s="163" t="s">
        <v>232</v>
      </c>
      <c r="E49" s="163" t="s">
        <v>233</v>
      </c>
      <c r="F49" s="163" t="s">
        <v>222</v>
      </c>
      <c r="G49" s="163"/>
      <c r="H49" s="163" t="s">
        <v>234</v>
      </c>
      <c r="I49" s="151"/>
      <c r="J49" s="151"/>
      <c r="K49" s="151"/>
      <c r="L49" s="163" t="s">
        <v>235</v>
      </c>
      <c r="M49" s="163" t="s">
        <v>236</v>
      </c>
      <c r="N49" s="163" t="s">
        <v>236</v>
      </c>
      <c r="O49" s="163"/>
      <c r="P49" s="163"/>
      <c r="Q49" s="163" t="s">
        <v>237</v>
      </c>
      <c r="R49" s="163"/>
      <c r="S49" s="163" t="s">
        <v>238</v>
      </c>
      <c r="T49" s="163" t="s">
        <v>238</v>
      </c>
      <c r="U49" s="163"/>
      <c r="V49" s="163"/>
      <c r="W49" s="163"/>
      <c r="X49" s="163"/>
      <c r="Y49" s="163"/>
      <c r="Z49" s="163"/>
      <c r="AA49" s="163"/>
      <c r="AB49" s="151"/>
      <c r="AC49" s="163"/>
      <c r="AD49" s="163"/>
      <c r="AE49" s="170">
        <f t="shared" si="3"/>
        <v>20</v>
      </c>
      <c r="AF49" s="146" t="s">
        <v>230</v>
      </c>
      <c r="AG49" s="158">
        <f>IF(ISNUMBER(FIND("五年",#REF!)),5,3)</f>
        <v>3</v>
      </c>
      <c r="AH49" s="159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64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  <c r="HP49" s="158"/>
      <c r="HQ49" s="158"/>
      <c r="HR49" s="158"/>
      <c r="HS49" s="158"/>
      <c r="HT49" s="158"/>
      <c r="HU49" s="158"/>
      <c r="HV49" s="158"/>
      <c r="HW49" s="158"/>
      <c r="HX49" s="158"/>
      <c r="HY49" s="158"/>
      <c r="HZ49" s="158"/>
      <c r="IA49" s="158"/>
      <c r="IB49" s="158"/>
      <c r="IC49" s="158"/>
      <c r="ID49" s="158"/>
      <c r="IE49" s="158"/>
      <c r="IF49" s="158"/>
      <c r="IG49" s="158"/>
      <c r="IH49" s="158"/>
      <c r="II49" s="158"/>
      <c r="IJ49" s="158"/>
      <c r="IK49" s="158"/>
      <c r="IL49" s="158"/>
      <c r="IM49" s="158"/>
      <c r="IN49" s="158"/>
      <c r="IO49" s="158"/>
      <c r="IP49" s="158"/>
      <c r="IQ49" s="158"/>
    </row>
    <row r="50" s="146" customFormat="1" ht="100" customHeight="1" spans="1:251">
      <c r="A50" s="162" t="s">
        <v>239</v>
      </c>
      <c r="B50" s="158">
        <v>33</v>
      </c>
      <c r="C50" s="163" t="s">
        <v>240</v>
      </c>
      <c r="D50" s="163" t="s">
        <v>240</v>
      </c>
      <c r="E50" s="163" t="s">
        <v>241</v>
      </c>
      <c r="F50" s="163" t="s">
        <v>241</v>
      </c>
      <c r="G50" s="163" t="s">
        <v>242</v>
      </c>
      <c r="H50" s="163" t="s">
        <v>242</v>
      </c>
      <c r="I50" s="163" t="s">
        <v>222</v>
      </c>
      <c r="J50" s="163"/>
      <c r="K50" s="163"/>
      <c r="L50" s="163"/>
      <c r="M50" s="163" t="s">
        <v>243</v>
      </c>
      <c r="N50" s="163" t="s">
        <v>243</v>
      </c>
      <c r="O50" s="163" t="s">
        <v>244</v>
      </c>
      <c r="P50" s="163" t="s">
        <v>244</v>
      </c>
      <c r="Q50" s="163"/>
      <c r="R50" s="163"/>
      <c r="S50" s="163" t="s">
        <v>245</v>
      </c>
      <c r="T50" s="163" t="s">
        <v>245</v>
      </c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70">
        <f t="shared" si="3"/>
        <v>26</v>
      </c>
      <c r="AF50" s="146" t="s">
        <v>230</v>
      </c>
      <c r="AG50" s="158">
        <f>IF(ISNUMBER(FIND("五年",#REF!)),5,3)</f>
        <v>3</v>
      </c>
      <c r="AH50" s="159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64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</row>
    <row r="51" s="146" customFormat="1" ht="100" customHeight="1" spans="1:251">
      <c r="A51" s="162" t="s">
        <v>246</v>
      </c>
      <c r="B51" s="158">
        <v>40</v>
      </c>
      <c r="C51" s="163" t="s">
        <v>247</v>
      </c>
      <c r="D51" s="163" t="s">
        <v>247</v>
      </c>
      <c r="E51" s="163" t="s">
        <v>248</v>
      </c>
      <c r="F51" s="151"/>
      <c r="G51" s="163"/>
      <c r="H51" s="163"/>
      <c r="I51" s="163"/>
      <c r="J51" s="163"/>
      <c r="K51" s="163" t="s">
        <v>249</v>
      </c>
      <c r="L51" s="163" t="s">
        <v>249</v>
      </c>
      <c r="M51" s="163" t="s">
        <v>250</v>
      </c>
      <c r="N51" s="163"/>
      <c r="O51" s="163" t="s">
        <v>251</v>
      </c>
      <c r="P51" s="163" t="s">
        <v>251</v>
      </c>
      <c r="Q51" s="163" t="s">
        <v>47</v>
      </c>
      <c r="R51" s="163"/>
      <c r="S51" s="163" t="s">
        <v>252</v>
      </c>
      <c r="T51" s="163" t="s">
        <v>252</v>
      </c>
      <c r="U51" s="163"/>
      <c r="V51" s="163"/>
      <c r="W51" s="151"/>
      <c r="X51" s="163"/>
      <c r="Y51" s="163"/>
      <c r="Z51" s="163"/>
      <c r="AA51" s="163"/>
      <c r="AB51" s="151"/>
      <c r="AC51" s="163"/>
      <c r="AD51" s="163"/>
      <c r="AE51" s="170">
        <f t="shared" si="3"/>
        <v>22</v>
      </c>
      <c r="AF51" s="146" t="s">
        <v>230</v>
      </c>
      <c r="AG51" s="158">
        <f>IF(ISNUMBER(FIND("五年",#REF!)),5,3)</f>
        <v>3</v>
      </c>
      <c r="AH51" s="159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64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  <c r="HP51" s="158"/>
      <c r="HQ51" s="158"/>
      <c r="HR51" s="158"/>
      <c r="HS51" s="158"/>
      <c r="HT51" s="158"/>
      <c r="HU51" s="158"/>
      <c r="HV51" s="158"/>
      <c r="HW51" s="158"/>
      <c r="HX51" s="158"/>
      <c r="HY51" s="158"/>
      <c r="HZ51" s="158"/>
      <c r="IA51" s="158"/>
      <c r="IB51" s="158"/>
      <c r="IC51" s="158"/>
      <c r="ID51" s="158"/>
      <c r="IE51" s="158"/>
      <c r="IF51" s="158"/>
      <c r="IG51" s="158"/>
      <c r="IH51" s="158"/>
      <c r="II51" s="158"/>
      <c r="IJ51" s="158"/>
      <c r="IK51" s="158"/>
      <c r="IL51" s="158"/>
      <c r="IM51" s="158"/>
      <c r="IN51" s="158"/>
      <c r="IO51" s="158"/>
      <c r="IP51" s="158"/>
      <c r="IQ51" s="158"/>
    </row>
    <row r="52" s="146" customFormat="1" ht="100" customHeight="1" spans="1:251">
      <c r="A52" s="162" t="s">
        <v>253</v>
      </c>
      <c r="B52" s="158">
        <v>40</v>
      </c>
      <c r="C52" s="163" t="s">
        <v>254</v>
      </c>
      <c r="D52" s="163" t="s">
        <v>254</v>
      </c>
      <c r="E52" s="163" t="s">
        <v>251</v>
      </c>
      <c r="F52" s="163" t="s">
        <v>251</v>
      </c>
      <c r="G52" s="151"/>
      <c r="H52" s="163" t="s">
        <v>255</v>
      </c>
      <c r="I52" s="163" t="s">
        <v>255</v>
      </c>
      <c r="J52" s="163" t="s">
        <v>222</v>
      </c>
      <c r="K52" s="163"/>
      <c r="L52" s="163"/>
      <c r="M52" s="163" t="s">
        <v>256</v>
      </c>
      <c r="N52" s="163" t="s">
        <v>256</v>
      </c>
      <c r="O52" s="163"/>
      <c r="P52" s="163"/>
      <c r="Q52" s="163" t="s">
        <v>257</v>
      </c>
      <c r="R52" s="163" t="s">
        <v>257</v>
      </c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70">
        <f t="shared" si="3"/>
        <v>22</v>
      </c>
      <c r="AF52" s="146" t="s">
        <v>230</v>
      </c>
      <c r="AG52" s="158">
        <f>IF(ISNUMBER(FIND("五年",#REF!)),5,3)</f>
        <v>3</v>
      </c>
      <c r="AH52" s="159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64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</row>
    <row r="53" s="146" customFormat="1" ht="100" customHeight="1" spans="1:251">
      <c r="A53" s="162" t="s">
        <v>258</v>
      </c>
      <c r="B53" s="158">
        <v>48</v>
      </c>
      <c r="C53" s="163" t="s">
        <v>259</v>
      </c>
      <c r="D53" s="151"/>
      <c r="E53" s="163" t="s">
        <v>260</v>
      </c>
      <c r="F53" s="163" t="s">
        <v>260</v>
      </c>
      <c r="G53" s="163"/>
      <c r="H53" s="163"/>
      <c r="I53" s="163" t="s">
        <v>257</v>
      </c>
      <c r="J53" s="163" t="s">
        <v>257</v>
      </c>
      <c r="K53" s="163" t="s">
        <v>251</v>
      </c>
      <c r="L53" s="163" t="s">
        <v>251</v>
      </c>
      <c r="M53" s="163"/>
      <c r="N53" s="163"/>
      <c r="O53" s="163" t="s">
        <v>261</v>
      </c>
      <c r="P53" s="151"/>
      <c r="R53" s="163" t="s">
        <v>222</v>
      </c>
      <c r="S53" s="163" t="s">
        <v>262</v>
      </c>
      <c r="T53" s="163" t="s">
        <v>262</v>
      </c>
      <c r="U53" s="163"/>
      <c r="V53" s="163"/>
      <c r="W53" s="163"/>
      <c r="X53" s="163"/>
      <c r="Y53" s="163"/>
      <c r="Z53" s="163"/>
      <c r="AA53" s="163"/>
      <c r="AB53" s="151"/>
      <c r="AC53" s="163"/>
      <c r="AD53" s="163"/>
      <c r="AE53" s="170">
        <f>2*COUNTA(E53:AD53)</f>
        <v>20</v>
      </c>
      <c r="AF53" s="146" t="s">
        <v>230</v>
      </c>
      <c r="AG53" s="158">
        <f>IF(ISNUMBER(FIND("五年",#REF!)),5,3)</f>
        <v>3</v>
      </c>
      <c r="AH53" s="159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64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</row>
    <row r="54" s="146" customFormat="1" ht="100" customHeight="1" spans="1:251">
      <c r="A54" s="162" t="s">
        <v>263</v>
      </c>
      <c r="B54" s="158">
        <v>35</v>
      </c>
      <c r="C54" s="151"/>
      <c r="D54" s="163" t="s">
        <v>264</v>
      </c>
      <c r="E54" s="163" t="s">
        <v>265</v>
      </c>
      <c r="F54" s="163" t="s">
        <v>265</v>
      </c>
      <c r="G54" s="163" t="s">
        <v>266</v>
      </c>
      <c r="H54" s="163" t="s">
        <v>266</v>
      </c>
      <c r="I54" s="163" t="s">
        <v>267</v>
      </c>
      <c r="J54" s="163" t="s">
        <v>267</v>
      </c>
      <c r="K54" s="163" t="s">
        <v>268</v>
      </c>
      <c r="M54" s="163" t="s">
        <v>269</v>
      </c>
      <c r="N54" s="163" t="s">
        <v>269</v>
      </c>
      <c r="Q54" s="163" t="s">
        <v>222</v>
      </c>
      <c r="S54" s="163"/>
      <c r="T54" s="163"/>
      <c r="U54" s="163"/>
      <c r="V54" s="163"/>
      <c r="W54" s="163"/>
      <c r="X54" s="163"/>
      <c r="Y54" s="163"/>
      <c r="Z54" s="163"/>
      <c r="AA54" s="163"/>
      <c r="AB54" s="151"/>
      <c r="AC54" s="163"/>
      <c r="AD54" s="163"/>
      <c r="AE54" s="170">
        <f>2*COUNTA(D54:AD54)</f>
        <v>22</v>
      </c>
      <c r="AF54" s="146" t="s">
        <v>230</v>
      </c>
      <c r="AG54" s="158">
        <f>IF(ISNUMBER(FIND("五年",#REF!)),5,3)</f>
        <v>3</v>
      </c>
      <c r="AH54" s="159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64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</row>
    <row r="55" s="146" customFormat="1" ht="100" customHeight="1" spans="1:251">
      <c r="A55" s="162" t="s">
        <v>270</v>
      </c>
      <c r="B55" s="158">
        <v>6</v>
      </c>
      <c r="C55" s="163"/>
      <c r="D55" s="163"/>
      <c r="E55" s="163"/>
      <c r="F55" s="163" t="s">
        <v>271</v>
      </c>
      <c r="G55" s="163"/>
      <c r="H55" s="163" t="s">
        <v>272</v>
      </c>
      <c r="I55" s="163" t="s">
        <v>273</v>
      </c>
      <c r="J55" s="163"/>
      <c r="K55" s="163"/>
      <c r="L55" s="163" t="s">
        <v>274</v>
      </c>
      <c r="M55" s="163" t="s">
        <v>275</v>
      </c>
      <c r="N55" s="163" t="s">
        <v>275</v>
      </c>
      <c r="O55" s="163" t="s">
        <v>276</v>
      </c>
      <c r="P55" s="163" t="s">
        <v>276</v>
      </c>
      <c r="Q55" s="163"/>
      <c r="R55" s="163" t="s">
        <v>222</v>
      </c>
      <c r="S55" s="163"/>
      <c r="T55" s="163"/>
      <c r="U55" s="163"/>
      <c r="V55" s="163"/>
      <c r="W55" s="163"/>
      <c r="X55" s="163"/>
      <c r="Y55" s="163"/>
      <c r="Z55" s="163"/>
      <c r="AA55" s="163"/>
      <c r="AB55" s="151"/>
      <c r="AC55" s="163"/>
      <c r="AD55" s="163"/>
      <c r="AE55" s="170">
        <f t="shared" ref="AE55:AE66" si="4">2*COUNTA(C55:AD55)</f>
        <v>18</v>
      </c>
      <c r="AF55" s="146" t="s">
        <v>230</v>
      </c>
      <c r="AG55" s="158">
        <f>IF(ISNUMBER(FIND("五年",#REF!)),5,3)</f>
        <v>3</v>
      </c>
      <c r="AH55" s="159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64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</row>
    <row r="56" s="146" customFormat="1" ht="100" customHeight="1" spans="1:251">
      <c r="A56" s="162" t="s">
        <v>277</v>
      </c>
      <c r="B56" s="158">
        <v>39</v>
      </c>
      <c r="C56" s="163" t="s">
        <v>278</v>
      </c>
      <c r="D56" s="163" t="s">
        <v>278</v>
      </c>
      <c r="E56" s="163" t="s">
        <v>279</v>
      </c>
      <c r="F56" s="163" t="s">
        <v>279</v>
      </c>
      <c r="G56" s="163" t="s">
        <v>280</v>
      </c>
      <c r="H56" s="163" t="s">
        <v>281</v>
      </c>
      <c r="I56" s="163"/>
      <c r="J56" s="163"/>
      <c r="K56" s="163" t="s">
        <v>282</v>
      </c>
      <c r="L56" s="163" t="s">
        <v>282</v>
      </c>
      <c r="M56" s="163" t="s">
        <v>283</v>
      </c>
      <c r="N56" s="163" t="s">
        <v>283</v>
      </c>
      <c r="O56" s="163" t="s">
        <v>284</v>
      </c>
      <c r="P56" s="163" t="s">
        <v>284</v>
      </c>
      <c r="Q56" s="163" t="s">
        <v>285</v>
      </c>
      <c r="R56" s="163" t="s">
        <v>285</v>
      </c>
      <c r="S56" s="151"/>
      <c r="T56" s="151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70">
        <f t="shared" si="4"/>
        <v>28</v>
      </c>
      <c r="AF56" s="146" t="s">
        <v>230</v>
      </c>
      <c r="AG56" s="158">
        <f>IF(ISNUMBER(FIND("五年",#REF!)),5,3)</f>
        <v>3</v>
      </c>
      <c r="AH56" s="159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64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</row>
    <row r="57" s="146" customFormat="1" ht="100" customHeight="1" spans="1:251">
      <c r="A57" s="162" t="s">
        <v>286</v>
      </c>
      <c r="B57" s="158">
        <v>21</v>
      </c>
      <c r="C57" s="163" t="s">
        <v>287</v>
      </c>
      <c r="D57" s="163" t="s">
        <v>287</v>
      </c>
      <c r="E57" s="163" t="s">
        <v>288</v>
      </c>
      <c r="F57" s="163" t="s">
        <v>288</v>
      </c>
      <c r="G57" s="163" t="s">
        <v>280</v>
      </c>
      <c r="H57" s="163" t="s">
        <v>289</v>
      </c>
      <c r="I57" s="163"/>
      <c r="J57" s="163"/>
      <c r="K57" s="163" t="s">
        <v>290</v>
      </c>
      <c r="L57" s="163" t="s">
        <v>290</v>
      </c>
      <c r="M57" s="163"/>
      <c r="N57" s="163"/>
      <c r="O57" s="163" t="s">
        <v>291</v>
      </c>
      <c r="P57" s="163" t="s">
        <v>291</v>
      </c>
      <c r="Q57" s="163"/>
      <c r="R57" s="163"/>
      <c r="S57" s="163" t="s">
        <v>292</v>
      </c>
      <c r="T57" s="163" t="s">
        <v>292</v>
      </c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70">
        <f t="shared" si="4"/>
        <v>24</v>
      </c>
      <c r="AF57" s="146" t="s">
        <v>230</v>
      </c>
      <c r="AG57" s="163">
        <f>IF(ISNUMBER(FIND("五年",#REF!)),5,3)</f>
        <v>3</v>
      </c>
      <c r="AH57" s="159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64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  <c r="IP57" s="158"/>
      <c r="IQ57" s="158"/>
    </row>
    <row r="58" s="146" customFormat="1" ht="100" customHeight="1" spans="1:251">
      <c r="A58" s="162" t="s">
        <v>293</v>
      </c>
      <c r="B58" s="158">
        <v>28</v>
      </c>
      <c r="C58" s="163" t="s">
        <v>294</v>
      </c>
      <c r="D58" s="163" t="s">
        <v>294</v>
      </c>
      <c r="E58" s="163" t="s">
        <v>295</v>
      </c>
      <c r="F58" s="163" t="s">
        <v>295</v>
      </c>
      <c r="G58" s="163" t="s">
        <v>280</v>
      </c>
      <c r="H58" s="163"/>
      <c r="I58" s="163" t="s">
        <v>296</v>
      </c>
      <c r="J58" s="163" t="s">
        <v>296</v>
      </c>
      <c r="K58" s="163" t="s">
        <v>297</v>
      </c>
      <c r="L58" s="163" t="s">
        <v>297</v>
      </c>
      <c r="M58" s="163"/>
      <c r="N58" s="163"/>
      <c r="O58" s="163"/>
      <c r="P58" s="163"/>
      <c r="Q58" s="163" t="s">
        <v>298</v>
      </c>
      <c r="R58" s="163" t="s">
        <v>298</v>
      </c>
      <c r="S58" s="163" t="s">
        <v>299</v>
      </c>
      <c r="T58" s="163" t="s">
        <v>299</v>
      </c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70">
        <f t="shared" si="4"/>
        <v>26</v>
      </c>
      <c r="AF58" s="146" t="s">
        <v>230</v>
      </c>
      <c r="AG58" s="163">
        <f>IF(ISNUMBER(FIND("五年",#REF!)),5,3)</f>
        <v>3</v>
      </c>
      <c r="AH58" s="15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64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  <c r="IP58" s="158"/>
      <c r="IQ58" s="158"/>
    </row>
    <row r="59" s="146" customFormat="1" ht="100" customHeight="1" spans="1:251">
      <c r="A59" s="162" t="s">
        <v>300</v>
      </c>
      <c r="B59" s="158">
        <v>28</v>
      </c>
      <c r="C59" s="163" t="s">
        <v>297</v>
      </c>
      <c r="D59" s="163" t="s">
        <v>297</v>
      </c>
      <c r="E59" s="163"/>
      <c r="F59" s="163"/>
      <c r="G59" s="163"/>
      <c r="H59" s="163" t="s">
        <v>280</v>
      </c>
      <c r="I59" s="163" t="s">
        <v>295</v>
      </c>
      <c r="J59" s="163" t="s">
        <v>295</v>
      </c>
      <c r="K59" s="163" t="s">
        <v>294</v>
      </c>
      <c r="L59" s="163" t="s">
        <v>294</v>
      </c>
      <c r="M59" s="163" t="s">
        <v>296</v>
      </c>
      <c r="N59" s="163" t="s">
        <v>296</v>
      </c>
      <c r="O59" s="163" t="s">
        <v>301</v>
      </c>
      <c r="P59" s="163" t="s">
        <v>301</v>
      </c>
      <c r="Q59" s="163"/>
      <c r="R59" s="163"/>
      <c r="S59" s="163" t="s">
        <v>298</v>
      </c>
      <c r="T59" s="163" t="s">
        <v>298</v>
      </c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70">
        <f t="shared" si="4"/>
        <v>26</v>
      </c>
      <c r="AF59" s="146" t="s">
        <v>230</v>
      </c>
      <c r="AG59" s="163">
        <f>IF(ISNUMBER(FIND("五年",#REF!)),5,3)</f>
        <v>3</v>
      </c>
      <c r="AH59" s="15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64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8"/>
      <c r="FT59" s="158"/>
      <c r="FU59" s="158"/>
      <c r="FV59" s="158"/>
      <c r="FW59" s="158"/>
      <c r="FX59" s="158"/>
      <c r="FY59" s="158"/>
      <c r="FZ59" s="158"/>
      <c r="GA59" s="158"/>
      <c r="GB59" s="158"/>
      <c r="GC59" s="158"/>
      <c r="GD59" s="158"/>
      <c r="GE59" s="158"/>
      <c r="GF59" s="158"/>
      <c r="GG59" s="158"/>
      <c r="GH59" s="158"/>
      <c r="GI59" s="158"/>
      <c r="GJ59" s="158"/>
      <c r="GK59" s="158"/>
      <c r="GL59" s="158"/>
      <c r="GM59" s="158"/>
      <c r="GN59" s="158"/>
      <c r="GO59" s="158"/>
      <c r="GP59" s="158"/>
      <c r="GQ59" s="158"/>
      <c r="GR59" s="158"/>
      <c r="GS59" s="158"/>
      <c r="GT59" s="158"/>
      <c r="GU59" s="158"/>
      <c r="GV59" s="158"/>
      <c r="GW59" s="158"/>
      <c r="GX59" s="158"/>
      <c r="GY59" s="158"/>
      <c r="GZ59" s="158"/>
      <c r="HA59" s="158"/>
      <c r="HB59" s="158"/>
      <c r="HC59" s="158"/>
      <c r="HD59" s="158"/>
      <c r="HE59" s="158"/>
      <c r="HF59" s="158"/>
      <c r="HG59" s="158"/>
      <c r="HH59" s="158"/>
      <c r="HI59" s="158"/>
      <c r="HJ59" s="158"/>
      <c r="HK59" s="158"/>
      <c r="HL59" s="158"/>
      <c r="HM59" s="158"/>
      <c r="HN59" s="158"/>
      <c r="HO59" s="158"/>
      <c r="HP59" s="158"/>
      <c r="HQ59" s="158"/>
      <c r="HR59" s="158"/>
      <c r="HS59" s="158"/>
      <c r="HT59" s="158"/>
      <c r="HU59" s="158"/>
      <c r="HV59" s="158"/>
      <c r="HW59" s="158"/>
      <c r="HX59" s="158"/>
      <c r="HY59" s="158"/>
      <c r="HZ59" s="158"/>
      <c r="IA59" s="158"/>
      <c r="IB59" s="158"/>
      <c r="IC59" s="158"/>
      <c r="ID59" s="158"/>
      <c r="IE59" s="158"/>
      <c r="IF59" s="158"/>
      <c r="IG59" s="158"/>
      <c r="IH59" s="158"/>
      <c r="II59" s="158"/>
      <c r="IJ59" s="158"/>
      <c r="IK59" s="158"/>
      <c r="IL59" s="158"/>
      <c r="IM59" s="158"/>
      <c r="IN59" s="158"/>
      <c r="IO59" s="158"/>
      <c r="IP59" s="158"/>
      <c r="IQ59" s="158"/>
    </row>
    <row r="60" s="146" customFormat="1" ht="100" customHeight="1" spans="1:251">
      <c r="A60" s="162" t="s">
        <v>302</v>
      </c>
      <c r="B60" s="158">
        <v>42</v>
      </c>
      <c r="C60" s="163" t="s">
        <v>303</v>
      </c>
      <c r="D60" s="163" t="s">
        <v>304</v>
      </c>
      <c r="E60" s="163" t="s">
        <v>305</v>
      </c>
      <c r="F60" s="163" t="s">
        <v>305</v>
      </c>
      <c r="G60" s="163" t="s">
        <v>306</v>
      </c>
      <c r="H60" s="163" t="s">
        <v>307</v>
      </c>
      <c r="I60" s="163"/>
      <c r="J60" s="163"/>
      <c r="K60" s="163" t="s">
        <v>280</v>
      </c>
      <c r="L60" s="163" t="s">
        <v>308</v>
      </c>
      <c r="M60" s="163" t="s">
        <v>309</v>
      </c>
      <c r="N60" s="163" t="s">
        <v>309</v>
      </c>
      <c r="O60" s="151"/>
      <c r="P60" s="163" t="s">
        <v>310</v>
      </c>
      <c r="Q60" s="163"/>
      <c r="R60" s="163"/>
      <c r="S60" s="163" t="s">
        <v>306</v>
      </c>
      <c r="U60" s="163"/>
      <c r="V60" s="163"/>
      <c r="W60" s="163" t="s">
        <v>292</v>
      </c>
      <c r="X60" s="163" t="s">
        <v>292</v>
      </c>
      <c r="Z60" s="163"/>
      <c r="AA60" s="163"/>
      <c r="AB60" s="163"/>
      <c r="AC60" s="163"/>
      <c r="AD60" s="163"/>
      <c r="AE60" s="170">
        <f t="shared" si="4"/>
        <v>28</v>
      </c>
      <c r="AF60" s="146" t="s">
        <v>230</v>
      </c>
      <c r="AG60" s="163">
        <f>IF(ISNUMBER(FIND("五年",#REF!)),5,3)</f>
        <v>3</v>
      </c>
      <c r="AH60" s="15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64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  <c r="IG60" s="158"/>
      <c r="IH60" s="158"/>
      <c r="II60" s="158"/>
      <c r="IJ60" s="158"/>
      <c r="IK60" s="158"/>
      <c r="IL60" s="158"/>
      <c r="IM60" s="158"/>
      <c r="IN60" s="158"/>
      <c r="IO60" s="158"/>
      <c r="IP60" s="158"/>
      <c r="IQ60" s="158"/>
    </row>
    <row r="61" s="146" customFormat="1" ht="100" customHeight="1" spans="1:251">
      <c r="A61" s="162" t="s">
        <v>311</v>
      </c>
      <c r="B61" s="158">
        <v>42</v>
      </c>
      <c r="C61" s="163" t="s">
        <v>303</v>
      </c>
      <c r="D61" s="163" t="s">
        <v>304</v>
      </c>
      <c r="E61" s="151"/>
      <c r="F61" s="151"/>
      <c r="G61" s="163" t="s">
        <v>309</v>
      </c>
      <c r="H61" s="163" t="s">
        <v>309</v>
      </c>
      <c r="I61" s="163" t="s">
        <v>312</v>
      </c>
      <c r="J61" s="163" t="s">
        <v>312</v>
      </c>
      <c r="K61" s="163" t="s">
        <v>280</v>
      </c>
      <c r="L61" s="163"/>
      <c r="M61" s="163" t="s">
        <v>313</v>
      </c>
      <c r="N61" s="163" t="s">
        <v>313</v>
      </c>
      <c r="P61" s="151"/>
      <c r="Q61" s="163" t="s">
        <v>306</v>
      </c>
      <c r="R61" s="163" t="s">
        <v>306</v>
      </c>
      <c r="S61" s="163" t="s">
        <v>307</v>
      </c>
      <c r="T61" s="163"/>
      <c r="U61" s="163"/>
      <c r="V61" s="163"/>
      <c r="W61" s="163" t="s">
        <v>292</v>
      </c>
      <c r="X61" s="163" t="s">
        <v>292</v>
      </c>
      <c r="Y61" s="163"/>
      <c r="Z61" s="163"/>
      <c r="AA61" s="163"/>
      <c r="AB61" s="163"/>
      <c r="AC61" s="163"/>
      <c r="AD61" s="163"/>
      <c r="AE61" s="170">
        <f t="shared" si="4"/>
        <v>28</v>
      </c>
      <c r="AF61" s="146" t="s">
        <v>230</v>
      </c>
      <c r="AG61" s="163">
        <f>IF(ISNUMBER(FIND("五年",#REF!)),5,3)</f>
        <v>3</v>
      </c>
      <c r="AH61" s="15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64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8"/>
      <c r="FT61" s="158"/>
      <c r="FU61" s="158"/>
      <c r="FV61" s="158"/>
      <c r="FW61" s="158"/>
      <c r="FX61" s="158"/>
      <c r="FY61" s="158"/>
      <c r="FZ61" s="158"/>
      <c r="GA61" s="158"/>
      <c r="GB61" s="158"/>
      <c r="GC61" s="158"/>
      <c r="GD61" s="158"/>
      <c r="GE61" s="158"/>
      <c r="GF61" s="158"/>
      <c r="GG61" s="158"/>
      <c r="GH61" s="158"/>
      <c r="GI61" s="158"/>
      <c r="GJ61" s="158"/>
      <c r="GK61" s="158"/>
      <c r="GL61" s="158"/>
      <c r="GM61" s="158"/>
      <c r="GN61" s="158"/>
      <c r="GO61" s="158"/>
      <c r="GP61" s="158"/>
      <c r="GQ61" s="158"/>
      <c r="GR61" s="158"/>
      <c r="GS61" s="158"/>
      <c r="GT61" s="158"/>
      <c r="GU61" s="158"/>
      <c r="GV61" s="158"/>
      <c r="GW61" s="158"/>
      <c r="GX61" s="158"/>
      <c r="GY61" s="158"/>
      <c r="GZ61" s="158"/>
      <c r="HA61" s="158"/>
      <c r="HB61" s="158"/>
      <c r="HC61" s="158"/>
      <c r="HD61" s="158"/>
      <c r="HE61" s="158"/>
      <c r="HF61" s="158"/>
      <c r="HG61" s="158"/>
      <c r="HH61" s="158"/>
      <c r="HI61" s="158"/>
      <c r="HJ61" s="158"/>
      <c r="HK61" s="158"/>
      <c r="HL61" s="158"/>
      <c r="HM61" s="158"/>
      <c r="HN61" s="158"/>
      <c r="HO61" s="158"/>
      <c r="HP61" s="158"/>
      <c r="HQ61" s="158"/>
      <c r="HR61" s="158"/>
      <c r="HS61" s="158"/>
      <c r="HT61" s="158"/>
      <c r="HU61" s="158"/>
      <c r="HV61" s="158"/>
      <c r="HW61" s="158"/>
      <c r="HX61" s="158"/>
      <c r="HY61" s="158"/>
      <c r="HZ61" s="158"/>
      <c r="IA61" s="158"/>
      <c r="IB61" s="158"/>
      <c r="IC61" s="158"/>
      <c r="ID61" s="158"/>
      <c r="IE61" s="158"/>
      <c r="IF61" s="158"/>
      <c r="IG61" s="158"/>
      <c r="IH61" s="158"/>
      <c r="II61" s="158"/>
      <c r="IJ61" s="158"/>
      <c r="IK61" s="158"/>
      <c r="IL61" s="158"/>
      <c r="IM61" s="158"/>
      <c r="IN61" s="158"/>
      <c r="IO61" s="158"/>
      <c r="IP61" s="158"/>
      <c r="IQ61" s="158"/>
    </row>
    <row r="62" s="146" customFormat="1" ht="100" customHeight="1" spans="1:251">
      <c r="A62" s="162" t="s">
        <v>314</v>
      </c>
      <c r="B62" s="158">
        <v>41</v>
      </c>
      <c r="C62" s="163" t="s">
        <v>304</v>
      </c>
      <c r="D62" s="163" t="s">
        <v>303</v>
      </c>
      <c r="E62" s="163" t="s">
        <v>313</v>
      </c>
      <c r="F62" s="163" t="s">
        <v>313</v>
      </c>
      <c r="G62" s="163" t="s">
        <v>292</v>
      </c>
      <c r="H62" s="163" t="s">
        <v>292</v>
      </c>
      <c r="I62" s="163" t="s">
        <v>306</v>
      </c>
      <c r="J62" s="163" t="s">
        <v>306</v>
      </c>
      <c r="K62" s="163"/>
      <c r="L62" s="163" t="s">
        <v>280</v>
      </c>
      <c r="M62" s="163" t="s">
        <v>305</v>
      </c>
      <c r="N62" s="163" t="s">
        <v>305</v>
      </c>
      <c r="O62" s="163" t="s">
        <v>309</v>
      </c>
      <c r="P62" s="163" t="s">
        <v>309</v>
      </c>
      <c r="Q62" s="163"/>
      <c r="R62" s="163"/>
      <c r="T62" s="163" t="s">
        <v>307</v>
      </c>
      <c r="U62" s="163"/>
      <c r="V62" s="163"/>
      <c r="W62" s="151"/>
      <c r="X62" s="163"/>
      <c r="AA62" s="163"/>
      <c r="AB62" s="163"/>
      <c r="AC62" s="163"/>
      <c r="AD62" s="163"/>
      <c r="AE62" s="170">
        <f t="shared" si="4"/>
        <v>28</v>
      </c>
      <c r="AF62" s="146" t="s">
        <v>230</v>
      </c>
      <c r="AG62" s="163">
        <f>IF(ISNUMBER(FIND("五年",#REF!)),5,3)</f>
        <v>3</v>
      </c>
      <c r="AH62" s="15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64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</row>
    <row r="63" s="146" customFormat="1" ht="100" customHeight="1" spans="1:251">
      <c r="A63" s="162" t="s">
        <v>315</v>
      </c>
      <c r="B63" s="158">
        <v>41</v>
      </c>
      <c r="C63" s="163" t="s">
        <v>304</v>
      </c>
      <c r="D63" s="163" t="s">
        <v>303</v>
      </c>
      <c r="E63" s="163" t="s">
        <v>307</v>
      </c>
      <c r="F63" s="163"/>
      <c r="G63" s="163" t="s">
        <v>292</v>
      </c>
      <c r="H63" s="163" t="s">
        <v>292</v>
      </c>
      <c r="J63" s="151"/>
      <c r="K63" s="163" t="s">
        <v>308</v>
      </c>
      <c r="L63" s="163" t="s">
        <v>280</v>
      </c>
      <c r="M63" s="163" t="s">
        <v>306</v>
      </c>
      <c r="N63" s="163" t="s">
        <v>306</v>
      </c>
      <c r="O63" s="163" t="s">
        <v>310</v>
      </c>
      <c r="Q63" s="163" t="s">
        <v>312</v>
      </c>
      <c r="R63" s="163" t="s">
        <v>312</v>
      </c>
      <c r="S63" s="163" t="s">
        <v>309</v>
      </c>
      <c r="T63" s="163" t="s">
        <v>309</v>
      </c>
      <c r="U63" s="163"/>
      <c r="V63" s="163"/>
      <c r="W63" s="163"/>
      <c r="X63" s="151"/>
      <c r="Y63" s="163"/>
      <c r="Z63" s="163"/>
      <c r="AA63" s="163"/>
      <c r="AB63" s="163"/>
      <c r="AC63" s="163"/>
      <c r="AD63" s="163"/>
      <c r="AE63" s="170">
        <f t="shared" si="4"/>
        <v>28</v>
      </c>
      <c r="AF63" s="146" t="s">
        <v>230</v>
      </c>
      <c r="AG63" s="163">
        <f>IF(ISNUMBER(FIND("五年",#REF!)),5,3)</f>
        <v>3</v>
      </c>
      <c r="AH63" s="15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64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8"/>
      <c r="FT63" s="158"/>
      <c r="FU63" s="158"/>
      <c r="FV63" s="158"/>
      <c r="FW63" s="158"/>
      <c r="FX63" s="158"/>
      <c r="FY63" s="158"/>
      <c r="FZ63" s="158"/>
      <c r="GA63" s="158"/>
      <c r="GB63" s="158"/>
      <c r="GC63" s="158"/>
      <c r="GD63" s="158"/>
      <c r="GE63" s="158"/>
      <c r="GF63" s="158"/>
      <c r="GG63" s="158"/>
      <c r="GH63" s="158"/>
      <c r="GI63" s="158"/>
      <c r="GJ63" s="158"/>
      <c r="GK63" s="158"/>
      <c r="GL63" s="158"/>
      <c r="GM63" s="158"/>
      <c r="GN63" s="158"/>
      <c r="GO63" s="158"/>
      <c r="GP63" s="158"/>
      <c r="GQ63" s="158"/>
      <c r="GR63" s="158"/>
      <c r="GS63" s="158"/>
      <c r="GT63" s="158"/>
      <c r="GU63" s="158"/>
      <c r="GV63" s="158"/>
      <c r="GW63" s="158"/>
      <c r="GX63" s="158"/>
      <c r="GY63" s="158"/>
      <c r="GZ63" s="158"/>
      <c r="HA63" s="158"/>
      <c r="HB63" s="158"/>
      <c r="HC63" s="158"/>
      <c r="HD63" s="158"/>
      <c r="HE63" s="158"/>
      <c r="HF63" s="158"/>
      <c r="HG63" s="158"/>
      <c r="HH63" s="158"/>
      <c r="HI63" s="158"/>
      <c r="HJ63" s="158"/>
      <c r="HK63" s="158"/>
      <c r="HL63" s="158"/>
      <c r="HM63" s="158"/>
      <c r="HN63" s="158"/>
      <c r="HO63" s="158"/>
      <c r="HP63" s="158"/>
      <c r="HQ63" s="158"/>
      <c r="HR63" s="158"/>
      <c r="HS63" s="158"/>
      <c r="HT63" s="158"/>
      <c r="HU63" s="158"/>
      <c r="HV63" s="158"/>
      <c r="HW63" s="158"/>
      <c r="HX63" s="158"/>
      <c r="HY63" s="158"/>
      <c r="HZ63" s="158"/>
      <c r="IA63" s="158"/>
      <c r="IB63" s="158"/>
      <c r="IC63" s="158"/>
      <c r="ID63" s="158"/>
      <c r="IE63" s="158"/>
      <c r="IF63" s="158"/>
      <c r="IG63" s="158"/>
      <c r="IH63" s="158"/>
      <c r="II63" s="158"/>
      <c r="IJ63" s="158"/>
      <c r="IK63" s="158"/>
      <c r="IL63" s="158"/>
      <c r="IM63" s="158"/>
      <c r="IN63" s="158"/>
      <c r="IO63" s="158"/>
      <c r="IP63" s="158"/>
      <c r="IQ63" s="158"/>
    </row>
    <row r="64" s="146" customFormat="1" ht="117" customHeight="1" spans="1:251">
      <c r="A64" s="162" t="s">
        <v>316</v>
      </c>
      <c r="B64" s="158">
        <v>52</v>
      </c>
      <c r="C64" s="163" t="s">
        <v>306</v>
      </c>
      <c r="D64" s="163" t="s">
        <v>306</v>
      </c>
      <c r="G64" s="163" t="s">
        <v>317</v>
      </c>
      <c r="H64" s="163" t="s">
        <v>280</v>
      </c>
      <c r="I64" s="163" t="s">
        <v>309</v>
      </c>
      <c r="J64" s="163" t="s">
        <v>309</v>
      </c>
      <c r="K64" s="163" t="s">
        <v>312</v>
      </c>
      <c r="L64" s="163" t="s">
        <v>312</v>
      </c>
      <c r="M64" s="163"/>
      <c r="N64" s="163" t="s">
        <v>318</v>
      </c>
      <c r="O64" s="163" t="s">
        <v>319</v>
      </c>
      <c r="Q64" s="163" t="s">
        <v>307</v>
      </c>
      <c r="R64" s="163" t="s">
        <v>320</v>
      </c>
      <c r="S64" s="163" t="s">
        <v>292</v>
      </c>
      <c r="T64" s="163" t="s">
        <v>292</v>
      </c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70">
        <f t="shared" si="4"/>
        <v>28</v>
      </c>
      <c r="AF64" s="146" t="s">
        <v>230</v>
      </c>
      <c r="AG64" s="163">
        <f>IF(ISNUMBER(FIND("五年",#REF!)),5,3)</f>
        <v>3</v>
      </c>
      <c r="AH64" s="15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64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</row>
    <row r="65" s="146" customFormat="1" ht="100" customHeight="1" spans="1:251">
      <c r="A65" s="162" t="s">
        <v>321</v>
      </c>
      <c r="B65" s="158">
        <v>28</v>
      </c>
      <c r="C65" s="163" t="s">
        <v>322</v>
      </c>
      <c r="D65" s="163" t="s">
        <v>322</v>
      </c>
      <c r="E65" s="151"/>
      <c r="F65" s="151"/>
      <c r="G65" s="163" t="s">
        <v>323</v>
      </c>
      <c r="H65" s="163" t="s">
        <v>323</v>
      </c>
      <c r="I65" s="163"/>
      <c r="J65" s="163"/>
      <c r="K65" s="163" t="s">
        <v>324</v>
      </c>
      <c r="L65" s="163" t="s">
        <v>324</v>
      </c>
      <c r="M65" s="163" t="s">
        <v>325</v>
      </c>
      <c r="N65" s="163" t="s">
        <v>325</v>
      </c>
      <c r="O65" s="163" t="s">
        <v>280</v>
      </c>
      <c r="P65" s="163" t="s">
        <v>326</v>
      </c>
      <c r="Q65" s="163" t="s">
        <v>327</v>
      </c>
      <c r="R65" s="163"/>
      <c r="U65" s="163"/>
      <c r="V65" s="163"/>
      <c r="W65" s="151"/>
      <c r="X65" s="151"/>
      <c r="Y65" s="163"/>
      <c r="Z65" s="163"/>
      <c r="AA65" s="163"/>
      <c r="AB65" s="163"/>
      <c r="AC65" s="163"/>
      <c r="AD65" s="163"/>
      <c r="AE65" s="170">
        <f t="shared" si="4"/>
        <v>22</v>
      </c>
      <c r="AF65" s="146" t="s">
        <v>230</v>
      </c>
      <c r="AG65" s="158">
        <f>IF(ISNUMBER(FIND("五年",#REF!)),5,3)</f>
        <v>3</v>
      </c>
      <c r="AH65" s="15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64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</row>
    <row r="66" s="146" customFormat="1" ht="100" customHeight="1" spans="1:251">
      <c r="A66" s="162" t="s">
        <v>328</v>
      </c>
      <c r="B66" s="158">
        <v>30</v>
      </c>
      <c r="C66" s="163"/>
      <c r="D66" s="163"/>
      <c r="E66" s="163" t="s">
        <v>329</v>
      </c>
      <c r="F66" s="163" t="s">
        <v>329</v>
      </c>
      <c r="G66" s="151"/>
      <c r="H66" s="151"/>
      <c r="I66" s="163"/>
      <c r="J66" s="163"/>
      <c r="K66" s="163" t="s">
        <v>330</v>
      </c>
      <c r="L66" s="163" t="s">
        <v>330</v>
      </c>
      <c r="M66" s="163" t="s">
        <v>331</v>
      </c>
      <c r="N66" s="163"/>
      <c r="O66" s="163" t="s">
        <v>280</v>
      </c>
      <c r="P66" s="151"/>
      <c r="Q66" s="163"/>
      <c r="R66" s="163" t="s">
        <v>332</v>
      </c>
      <c r="S66" s="163"/>
      <c r="T66" s="163"/>
      <c r="U66" s="163"/>
      <c r="V66" s="163"/>
      <c r="W66" s="163" t="s">
        <v>333</v>
      </c>
      <c r="X66" s="163" t="s">
        <v>333</v>
      </c>
      <c r="Y66" s="163"/>
      <c r="Z66" s="163"/>
      <c r="AA66" s="163"/>
      <c r="AB66" s="163"/>
      <c r="AC66" s="163"/>
      <c r="AD66" s="163"/>
      <c r="AE66" s="170">
        <f t="shared" si="4"/>
        <v>18</v>
      </c>
      <c r="AF66" s="146" t="s">
        <v>230</v>
      </c>
      <c r="AG66" s="158">
        <f>IF(ISNUMBER(FIND("五年",#REF!)),5,3)</f>
        <v>3</v>
      </c>
      <c r="AH66" s="15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64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8"/>
      <c r="FU66" s="158"/>
      <c r="FV66" s="158"/>
      <c r="FW66" s="158"/>
      <c r="FX66" s="158"/>
      <c r="FY66" s="158"/>
      <c r="FZ66" s="158"/>
      <c r="GA66" s="158"/>
      <c r="GB66" s="158"/>
      <c r="GC66" s="158"/>
      <c r="GD66" s="158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58"/>
      <c r="GV66" s="158"/>
      <c r="GW66" s="158"/>
      <c r="GX66" s="158"/>
      <c r="GY66" s="158"/>
      <c r="GZ66" s="158"/>
      <c r="HA66" s="158"/>
      <c r="HB66" s="158"/>
      <c r="HC66" s="158"/>
      <c r="HD66" s="158"/>
      <c r="HE66" s="158"/>
      <c r="HF66" s="158"/>
      <c r="HG66" s="158"/>
      <c r="HH66" s="158"/>
      <c r="HI66" s="158"/>
      <c r="HJ66" s="158"/>
      <c r="HK66" s="158"/>
      <c r="HL66" s="158"/>
      <c r="HM66" s="158"/>
      <c r="HN66" s="158"/>
      <c r="HO66" s="158"/>
      <c r="HP66" s="158"/>
      <c r="HQ66" s="158"/>
      <c r="HR66" s="158"/>
      <c r="HS66" s="158"/>
      <c r="HT66" s="158"/>
      <c r="HU66" s="158"/>
      <c r="HV66" s="158"/>
      <c r="HW66" s="158"/>
      <c r="HX66" s="158"/>
      <c r="HY66" s="158"/>
      <c r="HZ66" s="158"/>
      <c r="IA66" s="158"/>
      <c r="IB66" s="158"/>
      <c r="IC66" s="158"/>
      <c r="ID66" s="158"/>
      <c r="IE66" s="158"/>
      <c r="IF66" s="158"/>
      <c r="IG66" s="158"/>
      <c r="IH66" s="158"/>
      <c r="II66" s="158"/>
      <c r="IJ66" s="158"/>
      <c r="IK66" s="158"/>
      <c r="IL66" s="158"/>
      <c r="IM66" s="158"/>
      <c r="IN66" s="158"/>
      <c r="IO66" s="158"/>
      <c r="IP66" s="158"/>
      <c r="IQ66" s="158"/>
    </row>
    <row r="67" s="146" customFormat="1" ht="100" customHeight="1" spans="1:251">
      <c r="A67" s="162" t="s">
        <v>334</v>
      </c>
      <c r="B67" s="158">
        <v>40</v>
      </c>
      <c r="C67" s="163" t="s">
        <v>335</v>
      </c>
      <c r="D67" s="163" t="s">
        <v>335</v>
      </c>
      <c r="E67" s="163" t="s">
        <v>336</v>
      </c>
      <c r="F67" s="163" t="s">
        <v>336</v>
      </c>
      <c r="G67" s="163" t="s">
        <v>336</v>
      </c>
      <c r="H67" s="163" t="s">
        <v>336</v>
      </c>
      <c r="I67" s="163" t="s">
        <v>72</v>
      </c>
      <c r="J67" s="163" t="s">
        <v>335</v>
      </c>
      <c r="K67" s="163" t="s">
        <v>337</v>
      </c>
      <c r="L67" s="163" t="s">
        <v>337</v>
      </c>
      <c r="M67" s="163" t="s">
        <v>338</v>
      </c>
      <c r="N67" s="163" t="s">
        <v>338</v>
      </c>
      <c r="O67" s="163"/>
      <c r="P67" s="163"/>
      <c r="Q67" s="163"/>
      <c r="R67" s="163"/>
      <c r="S67" s="163" t="s">
        <v>339</v>
      </c>
      <c r="T67" s="163" t="s">
        <v>339</v>
      </c>
      <c r="U67" s="163"/>
      <c r="V67" s="163"/>
      <c r="W67" s="163"/>
      <c r="X67" s="163"/>
      <c r="Y67" s="163"/>
      <c r="Z67" s="163"/>
      <c r="AA67" s="163"/>
      <c r="AB67" s="151"/>
      <c r="AC67" s="163"/>
      <c r="AD67" s="163"/>
      <c r="AE67" s="170">
        <f>2*COUNTA(E67:AD67)</f>
        <v>24</v>
      </c>
      <c r="AF67" s="146" t="s">
        <v>340</v>
      </c>
      <c r="AG67" s="158">
        <f>IF(ISNUMBER(FIND("五年",#REF!)),5,3)</f>
        <v>3</v>
      </c>
      <c r="AH67" s="15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64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</row>
    <row r="68" s="146" customFormat="1" ht="100" customHeight="1" spans="1:251">
      <c r="A68" s="162" t="s">
        <v>341</v>
      </c>
      <c r="B68" s="158">
        <v>38</v>
      </c>
      <c r="C68" s="163" t="s">
        <v>342</v>
      </c>
      <c r="D68" s="163" t="s">
        <v>342</v>
      </c>
      <c r="E68" s="163" t="s">
        <v>343</v>
      </c>
      <c r="F68" s="163" t="s">
        <v>344</v>
      </c>
      <c r="G68" s="163" t="s">
        <v>345</v>
      </c>
      <c r="H68" s="163" t="s">
        <v>345</v>
      </c>
      <c r="I68" s="151"/>
      <c r="J68" s="163"/>
      <c r="K68" s="163" t="s">
        <v>346</v>
      </c>
      <c r="L68" s="163" t="s">
        <v>346</v>
      </c>
      <c r="M68" s="151"/>
      <c r="N68" s="163" t="s">
        <v>344</v>
      </c>
      <c r="O68" s="163" t="s">
        <v>347</v>
      </c>
      <c r="P68" s="163" t="s">
        <v>344</v>
      </c>
      <c r="Q68" s="151"/>
      <c r="R68" s="163"/>
      <c r="S68" s="163" t="s">
        <v>347</v>
      </c>
      <c r="T68" s="163" t="s">
        <v>347</v>
      </c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70">
        <f t="shared" ref="AE68:AE72" si="5">2*COUNTA(C68:AD68)</f>
        <v>26</v>
      </c>
      <c r="AF68" s="146" t="s">
        <v>340</v>
      </c>
      <c r="AG68" s="158">
        <f>IF(ISNUMBER(FIND("五年",#REF!)),5,3)</f>
        <v>3</v>
      </c>
      <c r="AH68" s="15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64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</row>
    <row r="69" s="146" customFormat="1" ht="100" customHeight="1" spans="1:251">
      <c r="A69" s="162" t="s">
        <v>348</v>
      </c>
      <c r="B69" s="158">
        <v>23</v>
      </c>
      <c r="C69" s="163" t="s">
        <v>347</v>
      </c>
      <c r="D69" s="163" t="s">
        <v>347</v>
      </c>
      <c r="E69" s="163" t="s">
        <v>346</v>
      </c>
      <c r="F69" s="163" t="s">
        <v>346</v>
      </c>
      <c r="G69" s="163" t="s">
        <v>342</v>
      </c>
      <c r="H69" s="163" t="s">
        <v>342</v>
      </c>
      <c r="I69" s="163"/>
      <c r="J69" s="163" t="s">
        <v>72</v>
      </c>
      <c r="K69" s="163" t="s">
        <v>349</v>
      </c>
      <c r="L69" s="163" t="s">
        <v>349</v>
      </c>
      <c r="M69" s="163" t="s">
        <v>344</v>
      </c>
      <c r="N69" s="151"/>
      <c r="P69" s="163" t="s">
        <v>347</v>
      </c>
      <c r="Q69" s="163" t="s">
        <v>344</v>
      </c>
      <c r="R69" s="163" t="s">
        <v>344</v>
      </c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70">
        <f t="shared" si="5"/>
        <v>26</v>
      </c>
      <c r="AF69" s="146" t="s">
        <v>340</v>
      </c>
      <c r="AG69" s="158">
        <f>IF(ISNUMBER(FIND("五年",#REF!)),5,3)</f>
        <v>3</v>
      </c>
      <c r="AH69" s="15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64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  <c r="IP69" s="158"/>
      <c r="IQ69" s="158"/>
    </row>
    <row r="70" s="146" customFormat="1" ht="100" customHeight="1" spans="1:251">
      <c r="A70" s="162" t="s">
        <v>350</v>
      </c>
      <c r="B70" s="158">
        <v>7</v>
      </c>
      <c r="C70" s="163" t="s">
        <v>351</v>
      </c>
      <c r="D70" s="151"/>
      <c r="E70" s="163" t="s">
        <v>352</v>
      </c>
      <c r="F70" s="163" t="s">
        <v>352</v>
      </c>
      <c r="G70" s="163"/>
      <c r="H70" s="163"/>
      <c r="I70" s="163" t="s">
        <v>353</v>
      </c>
      <c r="J70" s="163" t="s">
        <v>72</v>
      </c>
      <c r="K70" s="163" t="s">
        <v>353</v>
      </c>
      <c r="L70" s="151"/>
      <c r="M70" s="163" t="s">
        <v>354</v>
      </c>
      <c r="N70" s="163"/>
      <c r="O70" s="163" t="s">
        <v>355</v>
      </c>
      <c r="P70" s="163" t="s">
        <v>355</v>
      </c>
      <c r="Q70" s="163" t="s">
        <v>354</v>
      </c>
      <c r="R70" s="163" t="s">
        <v>354</v>
      </c>
      <c r="S70" s="163" t="s">
        <v>356</v>
      </c>
      <c r="T70" s="163" t="s">
        <v>356</v>
      </c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70">
        <f t="shared" si="5"/>
        <v>26</v>
      </c>
      <c r="AF70" s="146" t="s">
        <v>340</v>
      </c>
      <c r="AG70" s="158">
        <f>IF(ISNUMBER(FIND("五年",#REF!)),5,3)</f>
        <v>3</v>
      </c>
      <c r="AH70" s="15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64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  <c r="IP70" s="158"/>
      <c r="IQ70" s="158"/>
    </row>
    <row r="71" s="146" customFormat="1" ht="100" customHeight="1" spans="1:251">
      <c r="A71" s="162" t="s">
        <v>357</v>
      </c>
      <c r="B71" s="158">
        <v>52</v>
      </c>
      <c r="C71" s="163" t="s">
        <v>358</v>
      </c>
      <c r="D71" s="163"/>
      <c r="E71" s="163" t="s">
        <v>359</v>
      </c>
      <c r="F71" s="163" t="s">
        <v>360</v>
      </c>
      <c r="G71" s="163" t="s">
        <v>361</v>
      </c>
      <c r="H71" s="161"/>
      <c r="I71" s="163" t="s">
        <v>362</v>
      </c>
      <c r="J71" s="163"/>
      <c r="K71" s="163" t="s">
        <v>342</v>
      </c>
      <c r="L71" s="163" t="s">
        <v>342</v>
      </c>
      <c r="M71" s="163" t="s">
        <v>363</v>
      </c>
      <c r="N71" s="163"/>
      <c r="O71" s="163" t="s">
        <v>95</v>
      </c>
      <c r="P71" s="163"/>
      <c r="Q71" s="163" t="s">
        <v>364</v>
      </c>
      <c r="R71" s="163" t="s">
        <v>364</v>
      </c>
      <c r="S71" s="163" t="s">
        <v>363</v>
      </c>
      <c r="T71" s="163" t="s">
        <v>363</v>
      </c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70">
        <f t="shared" si="5"/>
        <v>26</v>
      </c>
      <c r="AF71" s="146" t="s">
        <v>340</v>
      </c>
      <c r="AG71" s="158">
        <f>IF(ISNUMBER(FIND("五年",#REF!)),5,3)</f>
        <v>3</v>
      </c>
      <c r="AH71" s="15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64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  <c r="IP71" s="158"/>
      <c r="IQ71" s="158"/>
    </row>
    <row r="72" s="146" customFormat="1" ht="100" customHeight="1" spans="1:251">
      <c r="A72" s="162" t="s">
        <v>365</v>
      </c>
      <c r="B72" s="158">
        <v>14</v>
      </c>
      <c r="C72" s="163"/>
      <c r="D72" s="163"/>
      <c r="E72" s="163"/>
      <c r="F72" s="163" t="s">
        <v>343</v>
      </c>
      <c r="G72" s="163" t="s">
        <v>366</v>
      </c>
      <c r="H72" s="163" t="s">
        <v>366</v>
      </c>
      <c r="I72" s="163" t="s">
        <v>367</v>
      </c>
      <c r="J72" s="163" t="s">
        <v>368</v>
      </c>
      <c r="K72" s="163"/>
      <c r="L72" s="163" t="s">
        <v>368</v>
      </c>
      <c r="M72" s="163" t="s">
        <v>336</v>
      </c>
      <c r="N72" s="163" t="s">
        <v>336</v>
      </c>
      <c r="O72" s="163" t="s">
        <v>369</v>
      </c>
      <c r="P72" s="163" t="s">
        <v>369</v>
      </c>
      <c r="Q72" s="163" t="s">
        <v>336</v>
      </c>
      <c r="R72" s="163" t="s">
        <v>336</v>
      </c>
      <c r="S72" s="163" t="s">
        <v>370</v>
      </c>
      <c r="T72" s="163" t="s">
        <v>370</v>
      </c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70">
        <f t="shared" si="5"/>
        <v>28</v>
      </c>
      <c r="AF72" s="146" t="s">
        <v>340</v>
      </c>
      <c r="AG72" s="158">
        <f>IF(ISNUMBER(FIND("五年",#REF!)),5,3)</f>
        <v>3</v>
      </c>
      <c r="AH72" s="15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64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  <c r="IP72" s="158"/>
      <c r="IQ72" s="158"/>
    </row>
    <row r="73" s="146" customFormat="1" ht="130" customHeight="1" spans="1:251">
      <c r="A73" s="162" t="s">
        <v>371</v>
      </c>
      <c r="B73" s="158">
        <v>23</v>
      </c>
      <c r="C73" s="151"/>
      <c r="D73" s="163"/>
      <c r="E73" s="163"/>
      <c r="F73" s="163" t="s">
        <v>343</v>
      </c>
      <c r="G73" s="163" t="s">
        <v>372</v>
      </c>
      <c r="H73" s="163" t="s">
        <v>372</v>
      </c>
      <c r="I73" s="151"/>
      <c r="K73" s="163" t="s">
        <v>373</v>
      </c>
      <c r="L73" s="163" t="s">
        <v>373</v>
      </c>
      <c r="M73" s="163" t="s">
        <v>347</v>
      </c>
      <c r="N73" s="163" t="s">
        <v>374</v>
      </c>
      <c r="O73" s="163" t="s">
        <v>375</v>
      </c>
      <c r="P73" s="163" t="s">
        <v>375</v>
      </c>
      <c r="Q73" s="163" t="s">
        <v>376</v>
      </c>
      <c r="R73" s="163"/>
      <c r="S73" s="163" t="s">
        <v>377</v>
      </c>
      <c r="T73" s="163" t="s">
        <v>377</v>
      </c>
      <c r="U73" s="163"/>
      <c r="V73" s="163"/>
      <c r="W73" s="163"/>
      <c r="X73" s="163"/>
      <c r="Y73" s="163"/>
      <c r="Z73" s="163"/>
      <c r="AA73" s="163"/>
      <c r="AB73" s="151"/>
      <c r="AC73" s="163"/>
      <c r="AD73" s="163"/>
      <c r="AE73" s="170">
        <f>2*COUNTA(D73:AD73)</f>
        <v>24</v>
      </c>
      <c r="AF73" s="146" t="s">
        <v>340</v>
      </c>
      <c r="AG73" s="158">
        <f>IF(ISNUMBER(FIND("五年",#REF!)),5,3)</f>
        <v>3</v>
      </c>
      <c r="AH73" s="15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64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</row>
    <row r="74" s="146" customFormat="1" ht="100" customHeight="1" spans="1:51">
      <c r="A74" s="162" t="s">
        <v>378</v>
      </c>
      <c r="B74" s="158">
        <v>26</v>
      </c>
      <c r="C74" s="163" t="s">
        <v>379</v>
      </c>
      <c r="D74" s="163" t="s">
        <v>380</v>
      </c>
      <c r="E74" s="163" t="s">
        <v>381</v>
      </c>
      <c r="F74" s="163" t="s">
        <v>381</v>
      </c>
      <c r="G74" s="163" t="s">
        <v>382</v>
      </c>
      <c r="H74" s="163" t="s">
        <v>382</v>
      </c>
      <c r="I74" s="163" t="s">
        <v>382</v>
      </c>
      <c r="J74" s="163"/>
      <c r="K74" s="163" t="s">
        <v>383</v>
      </c>
      <c r="L74" s="163" t="s">
        <v>383</v>
      </c>
      <c r="M74" s="163" t="s">
        <v>383</v>
      </c>
      <c r="N74" s="163"/>
      <c r="O74" s="163"/>
      <c r="P74" s="163"/>
      <c r="Q74" s="163"/>
      <c r="R74" s="163"/>
      <c r="S74" s="163" t="s">
        <v>380</v>
      </c>
      <c r="T74" s="163" t="s">
        <v>380</v>
      </c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70">
        <f t="shared" ref="AE74:AE90" si="6">2*COUNTA(C74:AD74)</f>
        <v>24</v>
      </c>
      <c r="AF74" s="146" t="s">
        <v>340</v>
      </c>
      <c r="AG74" s="158">
        <f>IF(ISNUMBER(FIND("五年",#REF!)),5,3)</f>
        <v>3</v>
      </c>
      <c r="AH74" s="153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54"/>
    </row>
    <row r="75" s="146" customFormat="1" ht="100" customHeight="1" spans="1:51">
      <c r="A75" s="162" t="s">
        <v>384</v>
      </c>
      <c r="B75" s="158">
        <v>24</v>
      </c>
      <c r="C75" s="163"/>
      <c r="D75" s="163"/>
      <c r="E75" s="163"/>
      <c r="F75" s="163"/>
      <c r="G75" s="163"/>
      <c r="H75" s="163"/>
      <c r="I75" s="151"/>
      <c r="J75" s="163"/>
      <c r="K75" s="163"/>
      <c r="L75" s="151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70">
        <f t="shared" si="6"/>
        <v>0</v>
      </c>
      <c r="AF75" s="146" t="s">
        <v>340</v>
      </c>
      <c r="AG75" s="158">
        <v>5</v>
      </c>
      <c r="AH75" s="153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54"/>
    </row>
    <row r="76" s="146" customFormat="1" ht="100" customHeight="1" spans="1:51">
      <c r="A76" s="162" t="s">
        <v>385</v>
      </c>
      <c r="B76" s="158">
        <v>33</v>
      </c>
      <c r="C76" s="163" t="s">
        <v>379</v>
      </c>
      <c r="D76" s="163" t="s">
        <v>363</v>
      </c>
      <c r="E76" s="163" t="s">
        <v>386</v>
      </c>
      <c r="F76" s="163" t="s">
        <v>386</v>
      </c>
      <c r="G76" s="163" t="s">
        <v>387</v>
      </c>
      <c r="H76" s="163" t="s">
        <v>387</v>
      </c>
      <c r="I76" s="163" t="s">
        <v>386</v>
      </c>
      <c r="J76" s="163"/>
      <c r="K76" s="163" t="s">
        <v>363</v>
      </c>
      <c r="L76" s="163" t="s">
        <v>363</v>
      </c>
      <c r="M76" s="163"/>
      <c r="N76" s="163"/>
      <c r="O76" s="163"/>
      <c r="P76" s="151"/>
      <c r="Q76" s="163" t="s">
        <v>388</v>
      </c>
      <c r="R76" s="163" t="s">
        <v>388</v>
      </c>
      <c r="S76" s="163" t="s">
        <v>387</v>
      </c>
      <c r="T76" s="163" t="s">
        <v>389</v>
      </c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70">
        <f t="shared" si="6"/>
        <v>26</v>
      </c>
      <c r="AF76" s="146" t="s">
        <v>340</v>
      </c>
      <c r="AG76" s="158">
        <f>IF(ISNUMBER(FIND("五年",#REF!)),5,3)</f>
        <v>3</v>
      </c>
      <c r="AH76" s="153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54"/>
    </row>
    <row r="77" s="146" customFormat="1" ht="100" customHeight="1" spans="1:51">
      <c r="A77" s="162" t="s">
        <v>390</v>
      </c>
      <c r="B77" s="158">
        <v>35</v>
      </c>
      <c r="C77" s="163"/>
      <c r="D77" s="163" t="s">
        <v>379</v>
      </c>
      <c r="E77" s="163"/>
      <c r="F77" s="163"/>
      <c r="G77" s="163"/>
      <c r="H77" s="163"/>
      <c r="I77" s="163" t="s">
        <v>363</v>
      </c>
      <c r="J77" s="163" t="s">
        <v>386</v>
      </c>
      <c r="K77" s="163" t="s">
        <v>387</v>
      </c>
      <c r="L77" s="163" t="s">
        <v>387</v>
      </c>
      <c r="M77" s="163" t="s">
        <v>388</v>
      </c>
      <c r="N77" s="163" t="s">
        <v>388</v>
      </c>
      <c r="O77" s="163" t="s">
        <v>363</v>
      </c>
      <c r="P77" s="163" t="s">
        <v>363</v>
      </c>
      <c r="Q77" s="163" t="s">
        <v>386</v>
      </c>
      <c r="R77" s="163" t="s">
        <v>386</v>
      </c>
      <c r="S77" s="163" t="s">
        <v>389</v>
      </c>
      <c r="T77" s="163" t="s">
        <v>387</v>
      </c>
      <c r="U77" s="163"/>
      <c r="V77" s="163"/>
      <c r="W77" s="163"/>
      <c r="X77" s="163"/>
      <c r="Y77" s="163"/>
      <c r="Z77" s="163"/>
      <c r="AB77" s="163"/>
      <c r="AC77" s="163"/>
      <c r="AD77" s="163"/>
      <c r="AE77" s="170">
        <f t="shared" si="6"/>
        <v>26</v>
      </c>
      <c r="AF77" s="146" t="s">
        <v>340</v>
      </c>
      <c r="AG77" s="158">
        <f>IF(ISNUMBER(FIND("五年",#REF!)),5,3)</f>
        <v>3</v>
      </c>
      <c r="AH77" s="153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54"/>
    </row>
    <row r="78" s="146" customFormat="1" ht="100" customHeight="1" spans="1:51">
      <c r="A78" s="162" t="s">
        <v>391</v>
      </c>
      <c r="B78" s="158">
        <v>37</v>
      </c>
      <c r="C78" s="163"/>
      <c r="D78" s="163" t="s">
        <v>379</v>
      </c>
      <c r="E78" s="163" t="s">
        <v>392</v>
      </c>
      <c r="F78" s="163" t="s">
        <v>392</v>
      </c>
      <c r="G78" s="163" t="s">
        <v>393</v>
      </c>
      <c r="H78" s="163" t="s">
        <v>393</v>
      </c>
      <c r="I78" s="163" t="s">
        <v>394</v>
      </c>
      <c r="J78" s="163" t="s">
        <v>394</v>
      </c>
      <c r="K78" s="163"/>
      <c r="L78" s="163"/>
      <c r="M78" s="163" t="s">
        <v>392</v>
      </c>
      <c r="N78" s="163" t="s">
        <v>392</v>
      </c>
      <c r="O78" s="163" t="s">
        <v>394</v>
      </c>
      <c r="P78" s="163" t="s">
        <v>394</v>
      </c>
      <c r="Q78" s="163"/>
      <c r="R78" s="163"/>
      <c r="S78" s="163" t="s">
        <v>393</v>
      </c>
      <c r="T78" s="163" t="s">
        <v>393</v>
      </c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70">
        <f t="shared" si="6"/>
        <v>26</v>
      </c>
      <c r="AF78" s="146" t="s">
        <v>340</v>
      </c>
      <c r="AG78" s="158">
        <f>IF(ISNUMBER(FIND("五年",#REF!)),5,3)</f>
        <v>3</v>
      </c>
      <c r="AH78" s="153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54"/>
    </row>
    <row r="79" s="146" customFormat="1" ht="100" customHeight="1" spans="1:51">
      <c r="A79" s="162" t="s">
        <v>395</v>
      </c>
      <c r="B79" s="158">
        <v>28</v>
      </c>
      <c r="C79" s="163"/>
      <c r="D79" s="163"/>
      <c r="E79" s="163"/>
      <c r="F79" s="163"/>
      <c r="G79" s="163"/>
      <c r="H79" s="163"/>
      <c r="I79" s="163"/>
      <c r="J79" s="163"/>
      <c r="K79" s="151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70">
        <f t="shared" si="6"/>
        <v>0</v>
      </c>
      <c r="AF79" s="146" t="s">
        <v>340</v>
      </c>
      <c r="AG79" s="158">
        <v>5</v>
      </c>
      <c r="AH79" s="153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54"/>
    </row>
    <row r="80" s="146" customFormat="1" ht="100" customHeight="1" spans="1:51">
      <c r="A80" s="162" t="s">
        <v>396</v>
      </c>
      <c r="B80" s="158">
        <v>23</v>
      </c>
      <c r="C80" s="163"/>
      <c r="D80" s="163"/>
      <c r="E80" s="163"/>
      <c r="F80" s="163"/>
      <c r="G80" s="163"/>
      <c r="H80" s="163"/>
      <c r="I80" s="163"/>
      <c r="K80" s="163"/>
      <c r="L80" s="163"/>
      <c r="M80" s="163"/>
      <c r="O80" s="163"/>
      <c r="P80" s="163"/>
      <c r="Q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70">
        <f t="shared" si="6"/>
        <v>0</v>
      </c>
      <c r="AF80" s="146" t="s">
        <v>340</v>
      </c>
      <c r="AG80" s="158">
        <v>5</v>
      </c>
      <c r="AH80" s="15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54"/>
    </row>
    <row r="81" s="146" customFormat="1" ht="100" customHeight="1" spans="1:51">
      <c r="A81" s="162" t="s">
        <v>397</v>
      </c>
      <c r="B81" s="158">
        <v>21</v>
      </c>
      <c r="C81" s="163" t="s">
        <v>379</v>
      </c>
      <c r="D81" s="163"/>
      <c r="E81" s="163" t="s">
        <v>380</v>
      </c>
      <c r="F81" s="163"/>
      <c r="G81" s="163" t="s">
        <v>380</v>
      </c>
      <c r="H81" s="163" t="s">
        <v>380</v>
      </c>
      <c r="I81" s="163" t="s">
        <v>398</v>
      </c>
      <c r="J81" s="163" t="s">
        <v>383</v>
      </c>
      <c r="K81" s="163"/>
      <c r="L81" s="163"/>
      <c r="M81" s="163"/>
      <c r="N81" s="163"/>
      <c r="O81" s="163" t="s">
        <v>399</v>
      </c>
      <c r="P81" s="163" t="s">
        <v>399</v>
      </c>
      <c r="Q81" s="163" t="s">
        <v>398</v>
      </c>
      <c r="R81" s="163" t="s">
        <v>398</v>
      </c>
      <c r="S81" s="163" t="s">
        <v>383</v>
      </c>
      <c r="T81" s="163" t="s">
        <v>383</v>
      </c>
      <c r="U81" s="163"/>
      <c r="V81" s="163"/>
      <c r="W81" s="163"/>
      <c r="X81" s="163"/>
      <c r="Y81" s="163" t="s">
        <v>399</v>
      </c>
      <c r="Z81" s="163"/>
      <c r="AA81" s="163"/>
      <c r="AB81" s="163"/>
      <c r="AC81" s="163"/>
      <c r="AD81" s="163"/>
      <c r="AE81" s="170">
        <f t="shared" si="6"/>
        <v>26</v>
      </c>
      <c r="AF81" s="146" t="s">
        <v>340</v>
      </c>
      <c r="AG81" s="158">
        <f>IF(ISNUMBER(FIND("五年",#REF!)),5,3)</f>
        <v>3</v>
      </c>
      <c r="AH81" s="15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54"/>
    </row>
    <row r="82" s="146" customFormat="1" ht="100" customHeight="1" spans="1:51">
      <c r="A82" s="162" t="s">
        <v>400</v>
      </c>
      <c r="B82" s="158">
        <v>30</v>
      </c>
      <c r="C82" s="163" t="s">
        <v>401</v>
      </c>
      <c r="D82" s="163" t="s">
        <v>401</v>
      </c>
      <c r="E82" s="163"/>
      <c r="F82" s="163"/>
      <c r="G82" s="163" t="s">
        <v>402</v>
      </c>
      <c r="H82" s="163" t="s">
        <v>402</v>
      </c>
      <c r="I82" s="163"/>
      <c r="J82" s="163"/>
      <c r="K82" s="163" t="s">
        <v>403</v>
      </c>
      <c r="L82" s="163" t="s">
        <v>403</v>
      </c>
      <c r="M82" s="163" t="s">
        <v>404</v>
      </c>
      <c r="N82" s="163" t="s">
        <v>404</v>
      </c>
      <c r="O82" s="163" t="s">
        <v>405</v>
      </c>
      <c r="P82" s="163" t="s">
        <v>405</v>
      </c>
      <c r="Q82" s="163" t="s">
        <v>404</v>
      </c>
      <c r="R82" s="163" t="s">
        <v>404</v>
      </c>
      <c r="S82" s="163" t="s">
        <v>401</v>
      </c>
      <c r="T82" s="163" t="s">
        <v>401</v>
      </c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70">
        <f t="shared" si="6"/>
        <v>28</v>
      </c>
      <c r="AF82" s="146" t="s">
        <v>340</v>
      </c>
      <c r="AG82" s="158">
        <v>5</v>
      </c>
      <c r="AH82" s="15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54"/>
    </row>
    <row r="83" s="146" customFormat="1" ht="100" customHeight="1" spans="1:51">
      <c r="A83" s="162" t="s">
        <v>406</v>
      </c>
      <c r="B83" s="158">
        <v>35</v>
      </c>
      <c r="C83" s="163" t="s">
        <v>407</v>
      </c>
      <c r="D83" s="163" t="s">
        <v>407</v>
      </c>
      <c r="E83" s="163" t="s">
        <v>408</v>
      </c>
      <c r="F83" s="163" t="s">
        <v>408</v>
      </c>
      <c r="G83" s="163"/>
      <c r="H83" s="163"/>
      <c r="I83" s="163" t="s">
        <v>409</v>
      </c>
      <c r="J83" s="163" t="s">
        <v>408</v>
      </c>
      <c r="K83" s="163"/>
      <c r="L83" s="151"/>
      <c r="M83" s="163" t="s">
        <v>410</v>
      </c>
      <c r="N83" s="163" t="s">
        <v>410</v>
      </c>
      <c r="O83" s="163" t="s">
        <v>411</v>
      </c>
      <c r="P83" s="163" t="s">
        <v>410</v>
      </c>
      <c r="Q83" s="163" t="s">
        <v>409</v>
      </c>
      <c r="R83" s="163"/>
      <c r="S83" s="163" t="s">
        <v>412</v>
      </c>
      <c r="T83" s="163" t="s">
        <v>412</v>
      </c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70">
        <f t="shared" si="6"/>
        <v>26</v>
      </c>
      <c r="AF83" s="146" t="s">
        <v>340</v>
      </c>
      <c r="AG83" s="158">
        <v>5</v>
      </c>
      <c r="AH83" s="15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54"/>
    </row>
    <row r="84" s="146" customFormat="1" ht="100" customHeight="1" spans="1:51">
      <c r="A84" s="162" t="s">
        <v>413</v>
      </c>
      <c r="B84" s="158">
        <v>27</v>
      </c>
      <c r="C84" s="163"/>
      <c r="D84" s="163"/>
      <c r="E84" s="163" t="s">
        <v>412</v>
      </c>
      <c r="F84" s="163" t="s">
        <v>412</v>
      </c>
      <c r="G84" s="163" t="s">
        <v>407</v>
      </c>
      <c r="H84" s="163" t="s">
        <v>407</v>
      </c>
      <c r="I84" s="163" t="s">
        <v>408</v>
      </c>
      <c r="J84" s="163" t="s">
        <v>409</v>
      </c>
      <c r="K84" s="163"/>
      <c r="L84" s="163"/>
      <c r="M84" s="163" t="s">
        <v>414</v>
      </c>
      <c r="N84" s="163" t="s">
        <v>414</v>
      </c>
      <c r="O84" s="163" t="s">
        <v>410</v>
      </c>
      <c r="P84" s="163" t="s">
        <v>411</v>
      </c>
      <c r="Q84" s="163"/>
      <c r="R84" s="163" t="s">
        <v>409</v>
      </c>
      <c r="S84" s="163" t="s">
        <v>410</v>
      </c>
      <c r="T84" s="163" t="s">
        <v>410</v>
      </c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70">
        <f t="shared" si="6"/>
        <v>26</v>
      </c>
      <c r="AF84" s="146" t="s">
        <v>340</v>
      </c>
      <c r="AG84" s="158">
        <v>5</v>
      </c>
      <c r="AH84" s="15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54"/>
    </row>
    <row r="85" s="146" customFormat="1" ht="100" customHeight="1" spans="1:251">
      <c r="A85" s="162" t="s">
        <v>415</v>
      </c>
      <c r="B85" s="158">
        <v>36</v>
      </c>
      <c r="C85" s="163" t="s">
        <v>382</v>
      </c>
      <c r="D85" s="163" t="s">
        <v>382</v>
      </c>
      <c r="E85" s="163"/>
      <c r="F85" s="163" t="s">
        <v>416</v>
      </c>
      <c r="G85" s="163" t="s">
        <v>417</v>
      </c>
      <c r="H85" s="163" t="s">
        <v>417</v>
      </c>
      <c r="I85" s="163"/>
      <c r="J85" s="163"/>
      <c r="K85" s="163" t="s">
        <v>399</v>
      </c>
      <c r="L85" s="163" t="s">
        <v>399</v>
      </c>
      <c r="M85" s="163"/>
      <c r="N85" s="163"/>
      <c r="O85" s="163" t="s">
        <v>416</v>
      </c>
      <c r="P85" s="163" t="s">
        <v>416</v>
      </c>
      <c r="Q85" s="163" t="s">
        <v>417</v>
      </c>
      <c r="R85" s="163" t="s">
        <v>382</v>
      </c>
      <c r="S85" s="163"/>
      <c r="T85" s="163"/>
      <c r="U85" s="163"/>
      <c r="V85" s="163"/>
      <c r="W85" s="163"/>
      <c r="X85" s="163"/>
      <c r="Y85" s="163"/>
      <c r="Z85" s="163" t="s">
        <v>399</v>
      </c>
      <c r="AA85" s="163"/>
      <c r="AB85" s="163"/>
      <c r="AC85" s="163"/>
      <c r="AD85" s="163"/>
      <c r="AE85" s="170">
        <f t="shared" si="6"/>
        <v>24</v>
      </c>
      <c r="AF85" s="146" t="s">
        <v>340</v>
      </c>
      <c r="AG85" s="158">
        <v>5</v>
      </c>
      <c r="AH85" s="159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64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</row>
    <row r="86" s="146" customFormat="1" ht="122" customHeight="1" spans="1:251">
      <c r="A86" s="162" t="s">
        <v>418</v>
      </c>
      <c r="B86" s="158">
        <v>47</v>
      </c>
      <c r="C86" s="163" t="s">
        <v>363</v>
      </c>
      <c r="D86" s="163" t="s">
        <v>419</v>
      </c>
      <c r="E86" s="163"/>
      <c r="F86" s="151"/>
      <c r="G86" s="163" t="s">
        <v>363</v>
      </c>
      <c r="H86" s="163" t="s">
        <v>363</v>
      </c>
      <c r="I86" s="163" t="s">
        <v>419</v>
      </c>
      <c r="J86" s="163" t="s">
        <v>419</v>
      </c>
      <c r="K86" s="163"/>
      <c r="L86" s="163"/>
      <c r="M86" s="163" t="s">
        <v>420</v>
      </c>
      <c r="N86" s="163" t="s">
        <v>420</v>
      </c>
      <c r="O86" s="163" t="s">
        <v>420</v>
      </c>
      <c r="P86" s="163" t="s">
        <v>421</v>
      </c>
      <c r="Q86" s="163"/>
      <c r="R86" s="163"/>
      <c r="S86" s="163" t="s">
        <v>421</v>
      </c>
      <c r="T86" s="163" t="s">
        <v>421</v>
      </c>
      <c r="U86" s="163"/>
      <c r="V86" s="163"/>
      <c r="W86" s="163"/>
      <c r="X86" s="163"/>
      <c r="Y86" s="163"/>
      <c r="Z86" s="151"/>
      <c r="AA86" s="163"/>
      <c r="AB86" s="163"/>
      <c r="AC86" s="163"/>
      <c r="AD86" s="163"/>
      <c r="AE86" s="170">
        <f t="shared" si="6"/>
        <v>24</v>
      </c>
      <c r="AF86" s="146" t="s">
        <v>340</v>
      </c>
      <c r="AG86" s="158">
        <v>5</v>
      </c>
      <c r="AH86" s="159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64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  <c r="IP86" s="158"/>
      <c r="IQ86" s="158"/>
    </row>
    <row r="87" s="146" customFormat="1" ht="100" customHeight="1" spans="1:251">
      <c r="A87" s="162" t="s">
        <v>422</v>
      </c>
      <c r="B87" s="158">
        <v>40</v>
      </c>
      <c r="C87" s="163"/>
      <c r="D87" s="163" t="s">
        <v>423</v>
      </c>
      <c r="E87" s="163" t="s">
        <v>424</v>
      </c>
      <c r="F87" s="163"/>
      <c r="G87" s="163" t="s">
        <v>425</v>
      </c>
      <c r="H87" s="163"/>
      <c r="I87" s="163"/>
      <c r="J87" s="163"/>
      <c r="K87" s="163" t="s">
        <v>426</v>
      </c>
      <c r="L87" s="163" t="s">
        <v>426</v>
      </c>
      <c r="M87" s="151"/>
      <c r="N87" s="151"/>
      <c r="O87" s="163" t="s">
        <v>427</v>
      </c>
      <c r="P87" s="163" t="s">
        <v>427</v>
      </c>
      <c r="Q87" s="163"/>
      <c r="R87" s="163"/>
      <c r="S87" s="163" t="s">
        <v>425</v>
      </c>
      <c r="T87" s="163" t="s">
        <v>425</v>
      </c>
      <c r="U87" s="163"/>
      <c r="V87" s="163"/>
      <c r="W87" s="163"/>
      <c r="X87" s="163"/>
      <c r="Y87" s="163"/>
      <c r="Z87" s="163"/>
      <c r="AA87" s="163" t="s">
        <v>428</v>
      </c>
      <c r="AB87" s="163" t="s">
        <v>428</v>
      </c>
      <c r="AC87" s="163"/>
      <c r="AD87" s="163"/>
      <c r="AE87" s="170">
        <f t="shared" si="6"/>
        <v>22</v>
      </c>
      <c r="AF87" s="146" t="s">
        <v>429</v>
      </c>
      <c r="AG87" s="158">
        <f>IF(ISNUMBER(FIND("五年",#REF!)),5,3)</f>
        <v>3</v>
      </c>
      <c r="AH87" s="159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64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  <c r="IP87" s="158"/>
      <c r="IQ87" s="158"/>
    </row>
    <row r="88" s="146" customFormat="1" ht="100" customHeight="1" spans="1:251">
      <c r="A88" s="162" t="s">
        <v>430</v>
      </c>
      <c r="B88" s="158">
        <v>43</v>
      </c>
      <c r="C88" s="163"/>
      <c r="D88" s="163"/>
      <c r="E88" s="163" t="s">
        <v>423</v>
      </c>
      <c r="F88" s="163"/>
      <c r="G88" s="163"/>
      <c r="H88" s="163"/>
      <c r="I88" s="163"/>
      <c r="J88" s="163"/>
      <c r="K88" s="163" t="s">
        <v>431</v>
      </c>
      <c r="L88" s="163" t="s">
        <v>431</v>
      </c>
      <c r="M88" s="163" t="s">
        <v>432</v>
      </c>
      <c r="N88" s="163" t="s">
        <v>432</v>
      </c>
      <c r="O88" s="163" t="s">
        <v>433</v>
      </c>
      <c r="P88" s="163" t="s">
        <v>433</v>
      </c>
      <c r="Q88" s="163" t="s">
        <v>434</v>
      </c>
      <c r="R88" s="163" t="s">
        <v>434</v>
      </c>
      <c r="S88" s="163" t="s">
        <v>432</v>
      </c>
      <c r="T88" s="163" t="s">
        <v>435</v>
      </c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70">
        <f t="shared" si="6"/>
        <v>22</v>
      </c>
      <c r="AF88" s="146" t="s">
        <v>429</v>
      </c>
      <c r="AG88" s="158">
        <f>IF(ISNUMBER(FIND("五年",#REF!)),5,3)</f>
        <v>3</v>
      </c>
      <c r="AH88" s="159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64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  <c r="IP88" s="158"/>
      <c r="IQ88" s="158"/>
    </row>
    <row r="89" s="146" customFormat="1" ht="100" customHeight="1" spans="1:251">
      <c r="A89" s="162" t="s">
        <v>436</v>
      </c>
      <c r="B89" s="158">
        <v>30</v>
      </c>
      <c r="C89" s="163"/>
      <c r="D89" s="163"/>
      <c r="E89" s="163" t="s">
        <v>437</v>
      </c>
      <c r="F89" s="163" t="s">
        <v>437</v>
      </c>
      <c r="G89" s="163" t="s">
        <v>438</v>
      </c>
      <c r="H89" s="163" t="s">
        <v>438</v>
      </c>
      <c r="I89" s="163" t="s">
        <v>439</v>
      </c>
      <c r="J89" s="163" t="s">
        <v>439</v>
      </c>
      <c r="K89" s="163" t="s">
        <v>437</v>
      </c>
      <c r="L89" s="151"/>
      <c r="M89" s="163" t="s">
        <v>440</v>
      </c>
      <c r="N89" s="163" t="s">
        <v>440</v>
      </c>
      <c r="O89" s="163"/>
      <c r="P89" s="151"/>
      <c r="Q89" s="163" t="s">
        <v>439</v>
      </c>
      <c r="R89" s="163" t="s">
        <v>72</v>
      </c>
      <c r="S89" s="163" t="s">
        <v>441</v>
      </c>
      <c r="T89" s="163" t="s">
        <v>441</v>
      </c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70">
        <f t="shared" si="6"/>
        <v>26</v>
      </c>
      <c r="AF89" s="146" t="s">
        <v>429</v>
      </c>
      <c r="AG89" s="158">
        <f>IF(ISNUMBER(FIND("五年",#REF!)),5,3)</f>
        <v>3</v>
      </c>
      <c r="AH89" s="159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64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</row>
    <row r="90" s="146" customFormat="1" ht="100" customHeight="1" spans="1:251">
      <c r="A90" s="162" t="s">
        <v>442</v>
      </c>
      <c r="B90" s="158">
        <v>40</v>
      </c>
      <c r="C90" s="163"/>
      <c r="D90" s="163" t="s">
        <v>358</v>
      </c>
      <c r="E90" s="161"/>
      <c r="F90" s="163" t="s">
        <v>423</v>
      </c>
      <c r="G90" s="163"/>
      <c r="H90" s="163" t="s">
        <v>361</v>
      </c>
      <c r="I90" s="163" t="s">
        <v>443</v>
      </c>
      <c r="J90" s="163"/>
      <c r="K90" s="163" t="s">
        <v>444</v>
      </c>
      <c r="L90" s="163"/>
      <c r="M90" s="163"/>
      <c r="N90" s="163"/>
      <c r="O90" s="163"/>
      <c r="P90" s="163" t="s">
        <v>95</v>
      </c>
      <c r="Q90" s="163" t="s">
        <v>445</v>
      </c>
      <c r="R90" s="163" t="s">
        <v>445</v>
      </c>
      <c r="S90" s="163" t="s">
        <v>446</v>
      </c>
      <c r="T90" s="163" t="s">
        <v>446</v>
      </c>
      <c r="U90" s="163"/>
      <c r="V90" s="163"/>
      <c r="W90" s="151"/>
      <c r="X90" s="163"/>
      <c r="Y90" s="163" t="s">
        <v>447</v>
      </c>
      <c r="Z90" s="163"/>
      <c r="AA90" s="163"/>
      <c r="AB90" s="163"/>
      <c r="AC90" s="163"/>
      <c r="AD90" s="163"/>
      <c r="AE90" s="170">
        <f t="shared" si="6"/>
        <v>22</v>
      </c>
      <c r="AF90" s="146" t="s">
        <v>429</v>
      </c>
      <c r="AG90" s="158">
        <v>5</v>
      </c>
      <c r="AH90" s="159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64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  <c r="IP90" s="158"/>
      <c r="IQ90" s="158"/>
    </row>
    <row r="91" s="146" customFormat="1" ht="100" customHeight="1" spans="1:251">
      <c r="A91" s="162" t="s">
        <v>448</v>
      </c>
      <c r="B91" s="158">
        <v>42</v>
      </c>
      <c r="C91" s="151"/>
      <c r="D91" s="163"/>
      <c r="E91" s="163" t="s">
        <v>358</v>
      </c>
      <c r="F91" s="163" t="s">
        <v>359</v>
      </c>
      <c r="G91" s="161"/>
      <c r="H91" s="163" t="s">
        <v>361</v>
      </c>
      <c r="I91" s="163" t="s">
        <v>449</v>
      </c>
      <c r="J91" s="163" t="s">
        <v>443</v>
      </c>
      <c r="K91" s="163"/>
      <c r="L91" s="161"/>
      <c r="M91" s="163" t="s">
        <v>443</v>
      </c>
      <c r="N91" s="163" t="s">
        <v>443</v>
      </c>
      <c r="O91" s="163" t="s">
        <v>450</v>
      </c>
      <c r="P91" s="163" t="s">
        <v>450</v>
      </c>
      <c r="Q91" s="163" t="s">
        <v>95</v>
      </c>
      <c r="R91" s="163"/>
      <c r="U91" s="163"/>
      <c r="V91" s="163"/>
      <c r="W91" s="163"/>
      <c r="X91" s="151"/>
      <c r="Y91" s="163"/>
      <c r="Z91" s="163" t="s">
        <v>447</v>
      </c>
      <c r="AA91" s="163"/>
      <c r="AB91" s="163"/>
      <c r="AC91" s="163"/>
      <c r="AD91" s="163"/>
      <c r="AE91" s="170">
        <f>2*COUNTA(D91:AD91)</f>
        <v>22</v>
      </c>
      <c r="AF91" s="146" t="s">
        <v>429</v>
      </c>
      <c r="AG91" s="158">
        <v>5</v>
      </c>
      <c r="AH91" s="159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64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  <c r="IP91" s="158"/>
      <c r="IQ91" s="158"/>
    </row>
    <row r="92" s="146" customFormat="1" ht="100" customHeight="1" spans="1:251">
      <c r="A92" s="162" t="s">
        <v>451</v>
      </c>
      <c r="B92" s="158">
        <v>21</v>
      </c>
      <c r="C92" s="163"/>
      <c r="D92" s="163"/>
      <c r="E92" s="163" t="s">
        <v>452</v>
      </c>
      <c r="F92" s="163" t="s">
        <v>452</v>
      </c>
      <c r="G92" s="163" t="s">
        <v>453</v>
      </c>
      <c r="H92" s="163" t="s">
        <v>453</v>
      </c>
      <c r="I92" s="163" t="s">
        <v>434</v>
      </c>
      <c r="J92" s="163" t="s">
        <v>434</v>
      </c>
      <c r="K92" s="163" t="s">
        <v>454</v>
      </c>
      <c r="L92" s="163" t="s">
        <v>454</v>
      </c>
      <c r="M92" s="163" t="s">
        <v>455</v>
      </c>
      <c r="N92" s="163"/>
      <c r="O92" s="163"/>
      <c r="P92" s="163" t="s">
        <v>72</v>
      </c>
      <c r="Q92" s="163"/>
      <c r="R92" s="163" t="s">
        <v>452</v>
      </c>
      <c r="S92" s="163" t="s">
        <v>456</v>
      </c>
      <c r="T92" s="163" t="s">
        <v>456</v>
      </c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70">
        <f t="shared" ref="AE92:AE99" si="7">2*COUNTA(C92:AD92)</f>
        <v>26</v>
      </c>
      <c r="AF92" s="146" t="s">
        <v>429</v>
      </c>
      <c r="AG92" s="158">
        <f>IF(ISNUMBER(FIND("五年",#REF!)),5,3)</f>
        <v>3</v>
      </c>
      <c r="AH92" s="159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64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  <c r="IP92" s="158"/>
      <c r="IQ92" s="158"/>
    </row>
    <row r="93" s="146" customFormat="1" ht="100" customHeight="1" spans="1:251">
      <c r="A93" s="162" t="s">
        <v>457</v>
      </c>
      <c r="B93" s="158">
        <v>12</v>
      </c>
      <c r="C93" s="163" t="s">
        <v>458</v>
      </c>
      <c r="D93" s="163" t="s">
        <v>458</v>
      </c>
      <c r="E93" s="163" t="s">
        <v>437</v>
      </c>
      <c r="F93" s="163" t="s">
        <v>437</v>
      </c>
      <c r="G93" s="163" t="s">
        <v>438</v>
      </c>
      <c r="H93" s="163" t="s">
        <v>438</v>
      </c>
      <c r="I93" s="163" t="s">
        <v>439</v>
      </c>
      <c r="J93" s="163" t="s">
        <v>439</v>
      </c>
      <c r="K93" s="163" t="s">
        <v>437</v>
      </c>
      <c r="L93" s="163"/>
      <c r="M93" s="163" t="s">
        <v>440</v>
      </c>
      <c r="N93" s="163" t="s">
        <v>440</v>
      </c>
      <c r="O93" s="163"/>
      <c r="P93" s="163" t="s">
        <v>72</v>
      </c>
      <c r="Q93" s="163" t="s">
        <v>439</v>
      </c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70">
        <f t="shared" si="7"/>
        <v>26</v>
      </c>
      <c r="AF93" s="146" t="s">
        <v>429</v>
      </c>
      <c r="AG93" s="158">
        <f>IF(ISNUMBER(FIND("五年",#REF!)),5,3)</f>
        <v>3</v>
      </c>
      <c r="AH93" s="159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64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  <c r="IP93" s="158"/>
      <c r="IQ93" s="158"/>
    </row>
    <row r="94" s="146" customFormat="1" ht="100" customHeight="1" spans="1:251">
      <c r="A94" s="162" t="s">
        <v>459</v>
      </c>
      <c r="B94" s="158">
        <v>40</v>
      </c>
      <c r="C94" s="163" t="s">
        <v>460</v>
      </c>
      <c r="D94" s="163" t="s">
        <v>460</v>
      </c>
      <c r="E94" s="163" t="s">
        <v>461</v>
      </c>
      <c r="F94" s="163" t="s">
        <v>461</v>
      </c>
      <c r="G94" s="163" t="s">
        <v>462</v>
      </c>
      <c r="H94" s="163" t="s">
        <v>462</v>
      </c>
      <c r="I94" s="163"/>
      <c r="J94" s="163"/>
      <c r="K94" s="163"/>
      <c r="L94" s="163"/>
      <c r="M94" s="163" t="s">
        <v>463</v>
      </c>
      <c r="N94" s="163" t="s">
        <v>463</v>
      </c>
      <c r="O94" s="163"/>
      <c r="P94" s="163"/>
      <c r="Q94" s="163"/>
      <c r="R94" s="163"/>
      <c r="S94" s="163" t="s">
        <v>379</v>
      </c>
      <c r="T94" s="163"/>
      <c r="U94" s="163"/>
      <c r="V94" s="163"/>
      <c r="W94" s="163"/>
      <c r="X94" s="163"/>
      <c r="Y94" s="163"/>
      <c r="Z94" s="163"/>
      <c r="AA94" s="163" t="s">
        <v>464</v>
      </c>
      <c r="AB94" s="163" t="s">
        <v>464</v>
      </c>
      <c r="AC94" s="163" t="s">
        <v>464</v>
      </c>
      <c r="AD94" s="163"/>
      <c r="AE94" s="170">
        <f t="shared" si="7"/>
        <v>24</v>
      </c>
      <c r="AF94" s="146" t="s">
        <v>429</v>
      </c>
      <c r="AG94" s="158">
        <f>IF(ISNUMBER(FIND("五年",#REF!)),5,3)</f>
        <v>3</v>
      </c>
      <c r="AH94" s="159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64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  <c r="IP94" s="158"/>
      <c r="IQ94" s="158"/>
    </row>
    <row r="95" s="146" customFormat="1" ht="100" customHeight="1" spans="1:51">
      <c r="A95" s="162" t="s">
        <v>465</v>
      </c>
      <c r="B95" s="158">
        <v>41</v>
      </c>
      <c r="C95" s="163" t="s">
        <v>463</v>
      </c>
      <c r="D95" s="163" t="s">
        <v>463</v>
      </c>
      <c r="E95" s="163" t="s">
        <v>464</v>
      </c>
      <c r="F95" s="163" t="s">
        <v>464</v>
      </c>
      <c r="G95" s="163" t="s">
        <v>460</v>
      </c>
      <c r="H95" s="163" t="s">
        <v>460</v>
      </c>
      <c r="I95" s="163"/>
      <c r="J95" s="163"/>
      <c r="K95" s="163"/>
      <c r="L95" s="163"/>
      <c r="M95" s="163" t="s">
        <v>461</v>
      </c>
      <c r="N95" s="163" t="s">
        <v>461</v>
      </c>
      <c r="O95" s="163" t="s">
        <v>462</v>
      </c>
      <c r="P95" s="163" t="s">
        <v>462</v>
      </c>
      <c r="Q95" s="163"/>
      <c r="R95" s="163"/>
      <c r="S95" s="163" t="s">
        <v>379</v>
      </c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 t="s">
        <v>464</v>
      </c>
      <c r="AE95" s="170">
        <f t="shared" si="7"/>
        <v>24</v>
      </c>
      <c r="AF95" s="146" t="s">
        <v>429</v>
      </c>
      <c r="AG95" s="158">
        <f>IF(ISNUMBER(FIND("五年",#REF!)),5,3)</f>
        <v>3</v>
      </c>
      <c r="AH95" s="153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54"/>
    </row>
    <row r="96" s="146" customFormat="1" ht="100" customHeight="1" spans="1:51">
      <c r="A96" s="162" t="s">
        <v>466</v>
      </c>
      <c r="B96" s="158">
        <v>31</v>
      </c>
      <c r="C96" s="163" t="s">
        <v>462</v>
      </c>
      <c r="D96" s="163" t="s">
        <v>462</v>
      </c>
      <c r="E96" s="163"/>
      <c r="F96" s="163"/>
      <c r="G96" s="163" t="s">
        <v>467</v>
      </c>
      <c r="H96" s="163" t="s">
        <v>467</v>
      </c>
      <c r="I96" s="163"/>
      <c r="J96" s="163"/>
      <c r="K96" s="163" t="s">
        <v>463</v>
      </c>
      <c r="L96" s="163" t="s">
        <v>463</v>
      </c>
      <c r="M96" s="163" t="s">
        <v>381</v>
      </c>
      <c r="N96" s="163" t="s">
        <v>381</v>
      </c>
      <c r="O96" s="163" t="s">
        <v>468</v>
      </c>
      <c r="P96" s="163" t="s">
        <v>468</v>
      </c>
      <c r="Q96" s="163" t="s">
        <v>461</v>
      </c>
      <c r="R96" s="163" t="s">
        <v>461</v>
      </c>
      <c r="S96" s="163" t="s">
        <v>468</v>
      </c>
      <c r="T96" s="163" t="s">
        <v>379</v>
      </c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70">
        <f t="shared" si="7"/>
        <v>28</v>
      </c>
      <c r="AF96" s="146" t="s">
        <v>429</v>
      </c>
      <c r="AG96" s="158">
        <f>IF(ISNUMBER(FIND("五年",#REF!)),5,3)</f>
        <v>3</v>
      </c>
      <c r="AH96" s="153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54"/>
    </row>
    <row r="97" s="146" customFormat="1" ht="125" customHeight="1" spans="1:51">
      <c r="A97" s="162" t="s">
        <v>469</v>
      </c>
      <c r="B97" s="158">
        <v>28</v>
      </c>
      <c r="C97" s="163" t="s">
        <v>470</v>
      </c>
      <c r="D97" s="163" t="s">
        <v>470</v>
      </c>
      <c r="E97" s="151"/>
      <c r="F97" s="151"/>
      <c r="G97" s="163"/>
      <c r="H97" s="163"/>
      <c r="I97" s="163" t="s">
        <v>471</v>
      </c>
      <c r="J97" s="163" t="s">
        <v>471</v>
      </c>
      <c r="K97" s="163" t="s">
        <v>472</v>
      </c>
      <c r="L97" s="163" t="s">
        <v>472</v>
      </c>
      <c r="M97" s="163" t="s">
        <v>473</v>
      </c>
      <c r="N97" s="163" t="s">
        <v>473</v>
      </c>
      <c r="O97" s="163"/>
      <c r="P97" s="163"/>
      <c r="Q97" s="163" t="s">
        <v>471</v>
      </c>
      <c r="R97" s="163" t="s">
        <v>474</v>
      </c>
      <c r="S97" s="163"/>
      <c r="T97" s="163" t="s">
        <v>379</v>
      </c>
      <c r="U97" s="163"/>
      <c r="V97" s="163"/>
      <c r="W97" s="151"/>
      <c r="X97" s="151"/>
      <c r="Y97" s="163"/>
      <c r="Z97" s="151"/>
      <c r="AA97" s="151"/>
      <c r="AB97" s="163"/>
      <c r="AC97" s="163"/>
      <c r="AD97" s="163"/>
      <c r="AE97" s="170">
        <f t="shared" si="7"/>
        <v>22</v>
      </c>
      <c r="AF97" s="146" t="s">
        <v>429</v>
      </c>
      <c r="AG97" s="158">
        <f>IF(ISNUMBER(FIND("五年",#REF!)),5,3)</f>
        <v>3</v>
      </c>
      <c r="AH97" s="153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54"/>
    </row>
    <row r="98" s="146" customFormat="1" ht="100" customHeight="1" spans="1:51">
      <c r="A98" s="162" t="s">
        <v>475</v>
      </c>
      <c r="B98" s="158">
        <v>42</v>
      </c>
      <c r="C98" s="163"/>
      <c r="D98" s="163"/>
      <c r="E98" s="151"/>
      <c r="F98" s="151"/>
      <c r="G98" s="163"/>
      <c r="H98" s="163"/>
      <c r="I98" s="163"/>
      <c r="J98" s="151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51"/>
      <c r="X98" s="151"/>
      <c r="Y98" s="163"/>
      <c r="Z98" s="163"/>
      <c r="AA98" s="163"/>
      <c r="AB98" s="163"/>
      <c r="AC98" s="163"/>
      <c r="AE98" s="170">
        <f t="shared" si="7"/>
        <v>0</v>
      </c>
      <c r="AF98" s="146" t="s">
        <v>429</v>
      </c>
      <c r="AG98" s="158">
        <v>5</v>
      </c>
      <c r="AH98" s="153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54"/>
    </row>
    <row r="99" s="146" customFormat="1" ht="100" customHeight="1" spans="1:51">
      <c r="A99" s="162" t="s">
        <v>476</v>
      </c>
      <c r="B99" s="158">
        <v>43</v>
      </c>
      <c r="C99" s="163"/>
      <c r="D99" s="163"/>
      <c r="E99" s="151"/>
      <c r="F99" s="151"/>
      <c r="G99" s="151"/>
      <c r="H99" s="163"/>
      <c r="I99" s="151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51"/>
      <c r="X99" s="151"/>
      <c r="Y99" s="163"/>
      <c r="Z99" s="151"/>
      <c r="AA99" s="163"/>
      <c r="AB99" s="163"/>
      <c r="AC99" s="163"/>
      <c r="AD99" s="163"/>
      <c r="AE99" s="170">
        <f t="shared" si="7"/>
        <v>0</v>
      </c>
      <c r="AF99" s="146" t="s">
        <v>429</v>
      </c>
      <c r="AG99" s="158">
        <v>5</v>
      </c>
      <c r="AH99" s="153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54"/>
    </row>
    <row r="100" s="146" customFormat="1" ht="100" customHeight="1" spans="1:251">
      <c r="A100" s="162" t="s">
        <v>477</v>
      </c>
      <c r="B100" s="158">
        <v>27</v>
      </c>
      <c r="C100" s="163" t="s">
        <v>478</v>
      </c>
      <c r="D100" s="163" t="s">
        <v>478</v>
      </c>
      <c r="E100" s="151"/>
      <c r="F100" s="151"/>
      <c r="G100" s="151"/>
      <c r="H100" s="151"/>
      <c r="I100" s="163" t="s">
        <v>479</v>
      </c>
      <c r="J100" s="163" t="s">
        <v>479</v>
      </c>
      <c r="K100" s="163" t="s">
        <v>480</v>
      </c>
      <c r="L100" s="163" t="s">
        <v>480</v>
      </c>
      <c r="M100" s="163"/>
      <c r="N100" s="163"/>
      <c r="O100" s="163" t="s">
        <v>481</v>
      </c>
      <c r="P100" s="163" t="s">
        <v>481</v>
      </c>
      <c r="Q100" s="151"/>
      <c r="R100" s="163" t="s">
        <v>480</v>
      </c>
      <c r="S100" s="163"/>
      <c r="T100" s="163" t="s">
        <v>379</v>
      </c>
      <c r="U100" s="163"/>
      <c r="V100" s="163"/>
      <c r="W100" s="163" t="s">
        <v>468</v>
      </c>
      <c r="X100" s="163" t="s">
        <v>468</v>
      </c>
      <c r="Y100" s="163"/>
      <c r="Z100" s="163"/>
      <c r="AA100" s="163"/>
      <c r="AB100" s="163"/>
      <c r="AC100" s="163"/>
      <c r="AD100" s="163"/>
      <c r="AE100" s="170">
        <f>2*COUNTA(E100:AD100)</f>
        <v>20</v>
      </c>
      <c r="AF100" s="146" t="s">
        <v>429</v>
      </c>
      <c r="AG100" s="158">
        <f>IF(ISNUMBER(FIND("五年",#REF!)),5,3)</f>
        <v>3</v>
      </c>
      <c r="AH100" s="15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64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  <c r="IP100" s="158"/>
      <c r="IQ100" s="158"/>
    </row>
    <row r="101" s="146" customFormat="1" ht="100" customHeight="1" spans="1:251">
      <c r="A101" s="162" t="s">
        <v>482</v>
      </c>
      <c r="B101" s="158">
        <v>11</v>
      </c>
      <c r="C101" s="163" t="s">
        <v>470</v>
      </c>
      <c r="D101" s="163" t="s">
        <v>470</v>
      </c>
      <c r="E101" s="163"/>
      <c r="F101" s="151"/>
      <c r="G101" s="163"/>
      <c r="H101" s="163"/>
      <c r="I101" s="163" t="s">
        <v>471</v>
      </c>
      <c r="J101" s="163" t="s">
        <v>471</v>
      </c>
      <c r="K101" s="163" t="s">
        <v>472</v>
      </c>
      <c r="L101" s="163" t="s">
        <v>472</v>
      </c>
      <c r="M101" s="163" t="s">
        <v>473</v>
      </c>
      <c r="N101" s="163" t="s">
        <v>473</v>
      </c>
      <c r="O101" s="163"/>
      <c r="P101" s="163" t="s">
        <v>280</v>
      </c>
      <c r="Q101" s="163" t="s">
        <v>471</v>
      </c>
      <c r="R101" s="163" t="s">
        <v>474</v>
      </c>
      <c r="S101" s="163" t="s">
        <v>483</v>
      </c>
      <c r="T101" s="163" t="s">
        <v>483</v>
      </c>
      <c r="U101" s="163"/>
      <c r="V101" s="163"/>
      <c r="W101" s="151"/>
      <c r="X101" s="151"/>
      <c r="Y101" s="151"/>
      <c r="Z101" s="163"/>
      <c r="AA101" s="163"/>
      <c r="AB101" s="163"/>
      <c r="AC101" s="163"/>
      <c r="AD101" s="163"/>
      <c r="AE101" s="170">
        <f t="shared" ref="AE101:AE107" si="8">2*COUNTA(C101:AD101)</f>
        <v>26</v>
      </c>
      <c r="AF101" s="146" t="s">
        <v>429</v>
      </c>
      <c r="AG101" s="158">
        <f>IF(ISNUMBER(FIND("五年",#REF!)),5,3)</f>
        <v>3</v>
      </c>
      <c r="AH101" s="15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64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  <c r="IP101" s="158"/>
      <c r="IQ101" s="158"/>
    </row>
    <row r="102" s="146" customFormat="1" ht="100" customHeight="1" spans="1:251">
      <c r="A102" s="162" t="s">
        <v>484</v>
      </c>
      <c r="B102" s="158">
        <v>40</v>
      </c>
      <c r="C102" s="163" t="s">
        <v>485</v>
      </c>
      <c r="D102" s="163" t="s">
        <v>485</v>
      </c>
      <c r="E102" s="163"/>
      <c r="F102" s="163"/>
      <c r="G102" s="163" t="s">
        <v>486</v>
      </c>
      <c r="H102" s="163" t="s">
        <v>486</v>
      </c>
      <c r="I102" s="163"/>
      <c r="J102" s="163" t="s">
        <v>487</v>
      </c>
      <c r="K102" s="163" t="s">
        <v>488</v>
      </c>
      <c r="L102" s="163" t="s">
        <v>489</v>
      </c>
      <c r="M102" s="163"/>
      <c r="N102" s="163"/>
      <c r="O102" s="163" t="s">
        <v>488</v>
      </c>
      <c r="P102" s="163" t="s">
        <v>488</v>
      </c>
      <c r="Q102" s="163" t="s">
        <v>486</v>
      </c>
      <c r="R102" s="151"/>
      <c r="S102" s="163" t="s">
        <v>490</v>
      </c>
      <c r="T102" s="163" t="s">
        <v>490</v>
      </c>
      <c r="U102" s="163"/>
      <c r="V102" s="163"/>
      <c r="W102" s="163"/>
      <c r="X102" s="163"/>
      <c r="Y102" s="163"/>
      <c r="Z102" s="163"/>
      <c r="AA102" s="151"/>
      <c r="AB102" s="163"/>
      <c r="AC102" s="163"/>
      <c r="AD102" s="163"/>
      <c r="AE102" s="170">
        <f t="shared" si="8"/>
        <v>24</v>
      </c>
      <c r="AF102" s="146" t="s">
        <v>429</v>
      </c>
      <c r="AG102" s="158">
        <v>5</v>
      </c>
      <c r="AH102" s="15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64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  <c r="IP102" s="158"/>
      <c r="IQ102" s="158"/>
    </row>
    <row r="103" s="146" customFormat="1" ht="100" customHeight="1" spans="1:251">
      <c r="A103" s="162" t="s">
        <v>491</v>
      </c>
      <c r="B103" s="158">
        <v>39</v>
      </c>
      <c r="C103" s="163" t="s">
        <v>486</v>
      </c>
      <c r="D103" s="163" t="s">
        <v>486</v>
      </c>
      <c r="E103" s="163"/>
      <c r="F103" s="163"/>
      <c r="G103" s="163" t="s">
        <v>485</v>
      </c>
      <c r="H103" s="163" t="s">
        <v>485</v>
      </c>
      <c r="I103" s="163" t="s">
        <v>489</v>
      </c>
      <c r="J103" s="163" t="s">
        <v>489</v>
      </c>
      <c r="K103" s="163" t="s">
        <v>489</v>
      </c>
      <c r="L103" s="163" t="s">
        <v>488</v>
      </c>
      <c r="M103" s="163"/>
      <c r="N103" s="163"/>
      <c r="O103" s="163"/>
      <c r="P103" s="151"/>
      <c r="Q103" s="163" t="s">
        <v>492</v>
      </c>
      <c r="R103" s="163" t="s">
        <v>486</v>
      </c>
      <c r="S103" s="163" t="s">
        <v>488</v>
      </c>
      <c r="T103" s="163" t="s">
        <v>488</v>
      </c>
      <c r="U103" s="163"/>
      <c r="V103" s="163"/>
      <c r="W103" s="163"/>
      <c r="X103" s="163"/>
      <c r="Y103" s="151"/>
      <c r="Z103" s="163"/>
      <c r="AA103" s="163"/>
      <c r="AB103" s="163"/>
      <c r="AC103" s="163"/>
      <c r="AD103" s="163"/>
      <c r="AE103" s="170">
        <f t="shared" si="8"/>
        <v>24</v>
      </c>
      <c r="AF103" s="146" t="s">
        <v>429</v>
      </c>
      <c r="AG103" s="158">
        <v>5</v>
      </c>
      <c r="AH103" s="15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64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  <c r="IP103" s="158"/>
      <c r="IQ103" s="158"/>
    </row>
    <row r="104" s="146" customFormat="1" ht="100" customHeight="1" spans="1:51">
      <c r="A104" s="162" t="s">
        <v>493</v>
      </c>
      <c r="B104" s="158">
        <v>39</v>
      </c>
      <c r="C104" s="163"/>
      <c r="E104" s="163" t="s">
        <v>494</v>
      </c>
      <c r="F104" s="163" t="s">
        <v>494</v>
      </c>
      <c r="G104" s="151"/>
      <c r="H104" s="163"/>
      <c r="I104" s="163" t="s">
        <v>495</v>
      </c>
      <c r="J104" s="163" t="s">
        <v>495</v>
      </c>
      <c r="K104" s="163" t="s">
        <v>495</v>
      </c>
      <c r="M104" s="163" t="s">
        <v>494</v>
      </c>
      <c r="N104" s="163" t="s">
        <v>496</v>
      </c>
      <c r="O104" s="163" t="s">
        <v>497</v>
      </c>
      <c r="P104" s="163" t="s">
        <v>497</v>
      </c>
      <c r="Q104" s="163" t="s">
        <v>497</v>
      </c>
      <c r="R104" s="163"/>
      <c r="U104" s="163"/>
      <c r="V104" s="163"/>
      <c r="W104" s="163" t="s">
        <v>381</v>
      </c>
      <c r="X104" s="163" t="s">
        <v>381</v>
      </c>
      <c r="Y104" s="163"/>
      <c r="Z104" s="163"/>
      <c r="AA104" s="163"/>
      <c r="AB104" s="163"/>
      <c r="AC104" s="163"/>
      <c r="AD104" s="163"/>
      <c r="AE104" s="170">
        <f t="shared" si="8"/>
        <v>24</v>
      </c>
      <c r="AF104" s="146" t="s">
        <v>429</v>
      </c>
      <c r="AG104" s="158">
        <v>5</v>
      </c>
      <c r="AH104" s="15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54"/>
    </row>
    <row r="105" s="146" customFormat="1" ht="100" customHeight="1" spans="1:51">
      <c r="A105" s="162" t="s">
        <v>498</v>
      </c>
      <c r="B105" s="158">
        <v>38</v>
      </c>
      <c r="C105" s="163"/>
      <c r="D105" s="163" t="s">
        <v>499</v>
      </c>
      <c r="E105" s="163" t="s">
        <v>500</v>
      </c>
      <c r="F105" s="163" t="s">
        <v>501</v>
      </c>
      <c r="G105" s="163"/>
      <c r="H105" s="163"/>
      <c r="I105" s="163" t="s">
        <v>494</v>
      </c>
      <c r="J105" s="163" t="s">
        <v>494</v>
      </c>
      <c r="K105" s="163" t="s">
        <v>500</v>
      </c>
      <c r="L105" s="163" t="s">
        <v>500</v>
      </c>
      <c r="M105" s="163" t="s">
        <v>496</v>
      </c>
      <c r="N105" s="163" t="s">
        <v>494</v>
      </c>
      <c r="O105" s="163" t="s">
        <v>495</v>
      </c>
      <c r="P105" s="163" t="s">
        <v>495</v>
      </c>
      <c r="Q105" s="163"/>
      <c r="R105" s="163"/>
      <c r="S105" s="163" t="s">
        <v>381</v>
      </c>
      <c r="T105" s="163" t="s">
        <v>381</v>
      </c>
      <c r="U105" s="163"/>
      <c r="V105" s="163"/>
      <c r="Y105" s="163"/>
      <c r="Z105" s="163"/>
      <c r="AA105" s="163"/>
      <c r="AB105" s="163"/>
      <c r="AC105" s="163"/>
      <c r="AD105" s="163"/>
      <c r="AE105" s="170">
        <f t="shared" si="8"/>
        <v>26</v>
      </c>
      <c r="AF105" s="146" t="s">
        <v>429</v>
      </c>
      <c r="AG105" s="158">
        <v>5</v>
      </c>
      <c r="AH105" s="15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54"/>
    </row>
    <row r="106" s="146" customFormat="1" ht="100" customHeight="1" spans="1:51">
      <c r="A106" s="162" t="s">
        <v>502</v>
      </c>
      <c r="B106" s="158">
        <v>40</v>
      </c>
      <c r="C106" s="163" t="s">
        <v>503</v>
      </c>
      <c r="D106" s="163" t="s">
        <v>504</v>
      </c>
      <c r="E106" s="151"/>
      <c r="F106" s="151"/>
      <c r="G106" s="163" t="s">
        <v>505</v>
      </c>
      <c r="H106" s="163" t="s">
        <v>505</v>
      </c>
      <c r="I106" s="151"/>
      <c r="J106" s="163" t="s">
        <v>94</v>
      </c>
      <c r="K106" s="163"/>
      <c r="L106" s="163" t="s">
        <v>503</v>
      </c>
      <c r="M106" s="151"/>
      <c r="N106" s="163" t="s">
        <v>506</v>
      </c>
      <c r="O106" s="163" t="s">
        <v>507</v>
      </c>
      <c r="P106" s="151"/>
      <c r="Q106" s="151"/>
      <c r="R106" s="163" t="s">
        <v>508</v>
      </c>
      <c r="S106" s="163" t="s">
        <v>509</v>
      </c>
      <c r="T106" s="163" t="s">
        <v>509</v>
      </c>
      <c r="U106" s="163"/>
      <c r="V106" s="151"/>
      <c r="W106" s="163"/>
      <c r="X106" s="163" t="s">
        <v>506</v>
      </c>
      <c r="Y106" s="163"/>
      <c r="Z106" s="163"/>
      <c r="AA106" s="163"/>
      <c r="AB106" s="163"/>
      <c r="AC106" s="163"/>
      <c r="AD106" s="163"/>
      <c r="AE106" s="170">
        <f t="shared" si="8"/>
        <v>24</v>
      </c>
      <c r="AF106" s="146" t="s">
        <v>510</v>
      </c>
      <c r="AG106" s="158">
        <f>IF(ISNUMBER(FIND("五年",#REF!)),5,3)</f>
        <v>3</v>
      </c>
      <c r="AH106" s="15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54"/>
    </row>
    <row r="107" s="146" customFormat="1" ht="100" customHeight="1" spans="1:51">
      <c r="A107" s="162" t="s">
        <v>511</v>
      </c>
      <c r="B107" s="158">
        <v>39</v>
      </c>
      <c r="C107" s="163" t="s">
        <v>504</v>
      </c>
      <c r="D107" s="151"/>
      <c r="E107" s="163" t="s">
        <v>512</v>
      </c>
      <c r="F107" s="163" t="s">
        <v>512</v>
      </c>
      <c r="G107" s="163" t="s">
        <v>509</v>
      </c>
      <c r="H107" s="163" t="s">
        <v>509</v>
      </c>
      <c r="I107" s="151"/>
      <c r="J107" s="163" t="s">
        <v>503</v>
      </c>
      <c r="K107" s="151"/>
      <c r="L107" s="151"/>
      <c r="M107" s="163" t="s">
        <v>506</v>
      </c>
      <c r="N107" s="151"/>
      <c r="O107" s="163" t="s">
        <v>503</v>
      </c>
      <c r="P107" s="163" t="s">
        <v>507</v>
      </c>
      <c r="Q107" s="163" t="s">
        <v>94</v>
      </c>
      <c r="R107" s="163" t="s">
        <v>508</v>
      </c>
      <c r="S107" s="151"/>
      <c r="U107" s="151"/>
      <c r="V107" s="163"/>
      <c r="W107" s="163" t="s">
        <v>506</v>
      </c>
      <c r="X107" s="163"/>
      <c r="Y107" s="163"/>
      <c r="Z107" s="163"/>
      <c r="AA107" s="151"/>
      <c r="AB107" s="163"/>
      <c r="AC107" s="163"/>
      <c r="AD107" s="163"/>
      <c r="AE107" s="170">
        <f t="shared" si="8"/>
        <v>24</v>
      </c>
      <c r="AF107" s="146" t="s">
        <v>510</v>
      </c>
      <c r="AG107" s="158">
        <f>IF(ISNUMBER(FIND("五年",#REF!)),5,3)</f>
        <v>3</v>
      </c>
      <c r="AH107" s="15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54"/>
    </row>
    <row r="108" s="146" customFormat="1" ht="100" customHeight="1" spans="1:51">
      <c r="A108" s="162" t="s">
        <v>513</v>
      </c>
      <c r="B108" s="158">
        <v>40</v>
      </c>
      <c r="C108" s="151"/>
      <c r="D108" s="163" t="s">
        <v>503</v>
      </c>
      <c r="E108" s="163" t="s">
        <v>514</v>
      </c>
      <c r="F108" s="163" t="s">
        <v>514</v>
      </c>
      <c r="G108" s="151"/>
      <c r="I108" s="163" t="s">
        <v>503</v>
      </c>
      <c r="J108" s="151"/>
      <c r="K108" s="163" t="s">
        <v>504</v>
      </c>
      <c r="M108" s="163" t="s">
        <v>506</v>
      </c>
      <c r="N108" s="151"/>
      <c r="O108" s="163" t="s">
        <v>515</v>
      </c>
      <c r="P108" s="163" t="s">
        <v>515</v>
      </c>
      <c r="Q108" s="163" t="s">
        <v>508</v>
      </c>
      <c r="R108" s="163" t="s">
        <v>94</v>
      </c>
      <c r="S108" s="163" t="s">
        <v>504</v>
      </c>
      <c r="T108" s="151"/>
      <c r="U108" s="163"/>
      <c r="V108" s="151"/>
      <c r="W108" s="163" t="s">
        <v>506</v>
      </c>
      <c r="X108" s="163"/>
      <c r="Y108" s="163"/>
      <c r="Z108" s="163"/>
      <c r="AA108" s="163"/>
      <c r="AB108" s="163"/>
      <c r="AC108" s="163"/>
      <c r="AD108" s="163"/>
      <c r="AE108" s="170">
        <f>2*COUNTA(D108:AD108)</f>
        <v>24</v>
      </c>
      <c r="AF108" s="146" t="s">
        <v>510</v>
      </c>
      <c r="AG108" s="158">
        <f>IF(ISNUMBER(FIND("五年",#REF!)),5,3)</f>
        <v>3</v>
      </c>
      <c r="AH108" s="15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54"/>
    </row>
    <row r="109" s="146" customFormat="1" ht="100" customHeight="1" spans="1:51">
      <c r="A109" s="162" t="s">
        <v>516</v>
      </c>
      <c r="B109" s="158">
        <v>39</v>
      </c>
      <c r="C109" s="163" t="s">
        <v>517</v>
      </c>
      <c r="D109" s="163" t="s">
        <v>517</v>
      </c>
      <c r="E109" s="163" t="s">
        <v>515</v>
      </c>
      <c r="F109" s="163" t="s">
        <v>515</v>
      </c>
      <c r="I109" s="151"/>
      <c r="J109" s="151"/>
      <c r="K109" s="163" t="s">
        <v>503</v>
      </c>
      <c r="L109" s="163" t="s">
        <v>504</v>
      </c>
      <c r="M109" s="163" t="s">
        <v>518</v>
      </c>
      <c r="N109" s="163" t="s">
        <v>506</v>
      </c>
      <c r="O109" s="151"/>
      <c r="P109" s="163" t="s">
        <v>503</v>
      </c>
      <c r="Q109" s="163" t="s">
        <v>508</v>
      </c>
      <c r="R109" s="163"/>
      <c r="T109" s="163" t="s">
        <v>504</v>
      </c>
      <c r="U109" s="163"/>
      <c r="V109" s="163"/>
      <c r="W109" s="163"/>
      <c r="X109" s="163" t="s">
        <v>506</v>
      </c>
      <c r="Y109" s="163"/>
      <c r="Z109" s="163"/>
      <c r="AA109" s="163"/>
      <c r="AB109" s="163"/>
      <c r="AC109" s="163"/>
      <c r="AD109" s="163"/>
      <c r="AE109" s="170">
        <f>2*COUNTA(D109:AD109)</f>
        <v>22</v>
      </c>
      <c r="AF109" s="146" t="s">
        <v>510</v>
      </c>
      <c r="AG109" s="158">
        <f>IF(ISNUMBER(FIND("五年",#REF!)),5,3)</f>
        <v>3</v>
      </c>
      <c r="AH109" s="15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54"/>
    </row>
    <row r="110" s="146" customFormat="1" ht="100" customHeight="1" spans="1:51">
      <c r="A110" s="162" t="s">
        <v>519</v>
      </c>
      <c r="B110" s="158">
        <v>27</v>
      </c>
      <c r="C110" s="151"/>
      <c r="D110" s="151"/>
      <c r="E110" s="163" t="s">
        <v>520</v>
      </c>
      <c r="F110" s="163" t="s">
        <v>520</v>
      </c>
      <c r="G110" s="163"/>
      <c r="H110" s="163"/>
      <c r="I110" s="163" t="s">
        <v>361</v>
      </c>
      <c r="J110" s="163" t="s">
        <v>360</v>
      </c>
      <c r="K110" s="163" t="s">
        <v>96</v>
      </c>
      <c r="L110" s="163" t="s">
        <v>444</v>
      </c>
      <c r="M110" s="163" t="s">
        <v>521</v>
      </c>
      <c r="N110" s="163" t="s">
        <v>521</v>
      </c>
      <c r="O110" s="163"/>
      <c r="P110" s="163"/>
      <c r="Q110" s="163" t="s">
        <v>522</v>
      </c>
      <c r="R110" s="163" t="s">
        <v>522</v>
      </c>
      <c r="S110" s="151"/>
      <c r="T110" s="151"/>
      <c r="U110" s="163"/>
      <c r="V110" s="163"/>
      <c r="W110" s="163"/>
      <c r="X110" s="163"/>
      <c r="Y110" s="163"/>
      <c r="Z110" s="163"/>
      <c r="AA110" s="163" t="s">
        <v>523</v>
      </c>
      <c r="AB110" s="163"/>
      <c r="AC110" s="163"/>
      <c r="AD110" s="163"/>
      <c r="AE110" s="170">
        <f>2*COUNTA(D110:AD110)</f>
        <v>22</v>
      </c>
      <c r="AF110" s="146" t="s">
        <v>510</v>
      </c>
      <c r="AG110" s="158">
        <v>5</v>
      </c>
      <c r="AH110" s="15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54"/>
    </row>
    <row r="111" s="146" customFormat="1" ht="100" customHeight="1" spans="1:51">
      <c r="A111" s="162" t="s">
        <v>524</v>
      </c>
      <c r="B111" s="158">
        <v>44</v>
      </c>
      <c r="C111" s="163" t="s">
        <v>525</v>
      </c>
      <c r="D111" s="163" t="s">
        <v>526</v>
      </c>
      <c r="E111" s="163" t="s">
        <v>527</v>
      </c>
      <c r="F111" s="151"/>
      <c r="G111" s="163" t="s">
        <v>528</v>
      </c>
      <c r="H111" s="163" t="s">
        <v>529</v>
      </c>
      <c r="I111" s="163" t="s">
        <v>530</v>
      </c>
      <c r="K111" s="163" t="s">
        <v>531</v>
      </c>
      <c r="M111" s="163" t="s">
        <v>532</v>
      </c>
      <c r="N111" s="163" t="s">
        <v>532</v>
      </c>
      <c r="O111" s="151"/>
      <c r="P111" s="151"/>
      <c r="Q111" s="163" t="s">
        <v>72</v>
      </c>
      <c r="R111" s="163"/>
      <c r="S111" s="163"/>
      <c r="U111" s="163"/>
      <c r="V111" s="163"/>
      <c r="W111" s="163" t="s">
        <v>533</v>
      </c>
      <c r="X111" s="163" t="s">
        <v>533</v>
      </c>
      <c r="Y111" s="163"/>
      <c r="Z111" s="163"/>
      <c r="AA111" s="163"/>
      <c r="AB111" s="163"/>
      <c r="AC111" s="163"/>
      <c r="AD111" s="163"/>
      <c r="AE111" s="170">
        <f t="shared" ref="AE111:AE126" si="9">2*COUNTA(C111:AD111)</f>
        <v>24</v>
      </c>
      <c r="AF111" s="146" t="s">
        <v>510</v>
      </c>
      <c r="AG111" s="158">
        <f>IF(ISNUMBER(FIND("五年",#REF!)),5,3)</f>
        <v>3</v>
      </c>
      <c r="AH111" s="15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54"/>
    </row>
    <row r="112" s="146" customFormat="1" ht="100" customHeight="1" spans="1:51">
      <c r="A112" s="162" t="s">
        <v>534</v>
      </c>
      <c r="B112" s="158">
        <v>42</v>
      </c>
      <c r="C112" s="163" t="s">
        <v>526</v>
      </c>
      <c r="D112" s="163" t="s">
        <v>525</v>
      </c>
      <c r="E112" s="163" t="s">
        <v>535</v>
      </c>
      <c r="F112" s="163" t="s">
        <v>527</v>
      </c>
      <c r="G112" s="163" t="s">
        <v>529</v>
      </c>
      <c r="H112" s="163" t="s">
        <v>536</v>
      </c>
      <c r="K112" s="163"/>
      <c r="L112" s="163" t="s">
        <v>531</v>
      </c>
      <c r="M112" s="163"/>
      <c r="N112" s="163"/>
      <c r="O112" s="151"/>
      <c r="P112" s="163" t="s">
        <v>525</v>
      </c>
      <c r="Q112" s="163" t="s">
        <v>535</v>
      </c>
      <c r="R112" s="163"/>
      <c r="S112" s="151"/>
      <c r="T112" s="163" t="s">
        <v>537</v>
      </c>
      <c r="U112" s="163"/>
      <c r="V112" s="163"/>
      <c r="W112" s="163"/>
      <c r="X112" s="163"/>
      <c r="Y112" s="163" t="s">
        <v>533</v>
      </c>
      <c r="Z112" s="163" t="s">
        <v>533</v>
      </c>
      <c r="AA112" s="163"/>
      <c r="AB112" s="163"/>
      <c r="AC112" s="163"/>
      <c r="AD112" s="163"/>
      <c r="AE112" s="170">
        <f>2*COUNTA(E112:AD112)</f>
        <v>20</v>
      </c>
      <c r="AF112" s="146" t="s">
        <v>510</v>
      </c>
      <c r="AG112" s="158">
        <f>IF(ISNUMBER(FIND("五年",#REF!)),5,3)</f>
        <v>3</v>
      </c>
      <c r="AH112" s="15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54"/>
    </row>
    <row r="113" s="146" customFormat="1" ht="100" customHeight="1" spans="1:51">
      <c r="A113" s="162" t="s">
        <v>538</v>
      </c>
      <c r="B113" s="158">
        <v>44</v>
      </c>
      <c r="C113" s="151"/>
      <c r="D113" s="151"/>
      <c r="E113" s="163" t="s">
        <v>539</v>
      </c>
      <c r="F113" s="163" t="s">
        <v>535</v>
      </c>
      <c r="G113" s="163" t="s">
        <v>540</v>
      </c>
      <c r="H113" s="163" t="s">
        <v>540</v>
      </c>
      <c r="I113" s="163" t="s">
        <v>536</v>
      </c>
      <c r="J113" s="163"/>
      <c r="K113" s="163"/>
      <c r="L113" s="163" t="s">
        <v>541</v>
      </c>
      <c r="M113" s="163" t="s">
        <v>535</v>
      </c>
      <c r="O113" s="163" t="s">
        <v>542</v>
      </c>
      <c r="P113" s="151"/>
      <c r="Q113" s="151"/>
      <c r="R113" s="163" t="s">
        <v>535</v>
      </c>
      <c r="S113" s="151"/>
      <c r="T113" s="163" t="s">
        <v>539</v>
      </c>
      <c r="U113" s="163"/>
      <c r="V113" s="163"/>
      <c r="W113" s="163" t="s">
        <v>543</v>
      </c>
      <c r="X113" s="163" t="s">
        <v>543</v>
      </c>
      <c r="Y113" s="163"/>
      <c r="Z113" s="163"/>
      <c r="AA113" s="163"/>
      <c r="AB113" s="163"/>
      <c r="AC113" s="163"/>
      <c r="AD113" s="163"/>
      <c r="AE113" s="170">
        <f t="shared" si="9"/>
        <v>24</v>
      </c>
      <c r="AF113" s="146" t="s">
        <v>510</v>
      </c>
      <c r="AG113" s="158">
        <f>IF(ISNUMBER(FIND("五年",#REF!)),5,3)</f>
        <v>3</v>
      </c>
      <c r="AH113" s="15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54"/>
    </row>
    <row r="114" s="146" customFormat="1" ht="100" customHeight="1" spans="1:51">
      <c r="A114" s="162" t="s">
        <v>544</v>
      </c>
      <c r="B114" s="158">
        <v>48</v>
      </c>
      <c r="C114" s="163" t="s">
        <v>545</v>
      </c>
      <c r="D114" s="163" t="s">
        <v>545</v>
      </c>
      <c r="E114" s="163"/>
      <c r="F114" s="163" t="s">
        <v>539</v>
      </c>
      <c r="G114" s="163" t="s">
        <v>546</v>
      </c>
      <c r="H114" s="151"/>
      <c r="I114" s="163" t="s">
        <v>547</v>
      </c>
      <c r="J114" s="163" t="s">
        <v>536</v>
      </c>
      <c r="K114" s="163" t="s">
        <v>543</v>
      </c>
      <c r="L114" s="163" t="s">
        <v>543</v>
      </c>
      <c r="M114" s="151"/>
      <c r="N114" s="163" t="s">
        <v>548</v>
      </c>
      <c r="O114" s="163" t="s">
        <v>549</v>
      </c>
      <c r="Q114" s="163"/>
      <c r="R114" s="163"/>
      <c r="S114" s="163" t="s">
        <v>539</v>
      </c>
      <c r="T114" s="163" t="s">
        <v>550</v>
      </c>
      <c r="U114" s="163"/>
      <c r="V114" s="163"/>
      <c r="W114" s="163"/>
      <c r="X114" s="151"/>
      <c r="Y114" s="163"/>
      <c r="Z114" s="163"/>
      <c r="AA114" s="163"/>
      <c r="AB114" s="163"/>
      <c r="AC114" s="163"/>
      <c r="AD114" s="163"/>
      <c r="AE114" s="170">
        <f t="shared" si="9"/>
        <v>24</v>
      </c>
      <c r="AF114" s="146" t="s">
        <v>510</v>
      </c>
      <c r="AG114" s="158">
        <f>IF(ISNUMBER(FIND("五年",#REF!)),5,3)</f>
        <v>3</v>
      </c>
      <c r="AH114" s="15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54"/>
    </row>
    <row r="115" s="146" customFormat="1" ht="100" customHeight="1" spans="1:51">
      <c r="A115" s="162" t="s">
        <v>551</v>
      </c>
      <c r="B115" s="158">
        <v>37</v>
      </c>
      <c r="C115" s="161"/>
      <c r="D115" s="163" t="s">
        <v>546</v>
      </c>
      <c r="E115" s="163" t="s">
        <v>552</v>
      </c>
      <c r="F115" s="163" t="s">
        <v>553</v>
      </c>
      <c r="H115" s="163" t="s">
        <v>554</v>
      </c>
      <c r="I115" s="163"/>
      <c r="J115" s="163" t="s">
        <v>539</v>
      </c>
      <c r="K115" s="151"/>
      <c r="L115" s="163" t="s">
        <v>555</v>
      </c>
      <c r="M115" s="163" t="s">
        <v>539</v>
      </c>
      <c r="N115" s="163" t="s">
        <v>552</v>
      </c>
      <c r="O115" s="163"/>
      <c r="P115" s="163" t="s">
        <v>549</v>
      </c>
      <c r="Q115" s="163" t="s">
        <v>556</v>
      </c>
      <c r="R115" s="163"/>
      <c r="S115" s="163" t="s">
        <v>545</v>
      </c>
      <c r="T115" s="163" t="s">
        <v>545</v>
      </c>
      <c r="U115" s="151"/>
      <c r="V115" s="163"/>
      <c r="W115" s="151"/>
      <c r="X115" s="151"/>
      <c r="Y115" s="151"/>
      <c r="Z115" s="151"/>
      <c r="AA115" s="163"/>
      <c r="AB115" s="163"/>
      <c r="AC115" s="163"/>
      <c r="AD115" s="163"/>
      <c r="AE115" s="170">
        <f t="shared" si="9"/>
        <v>24</v>
      </c>
      <c r="AF115" s="146" t="s">
        <v>510</v>
      </c>
      <c r="AG115" s="158">
        <f>IF(ISNUMBER(FIND("五年",#REF!)),5,3)</f>
        <v>3</v>
      </c>
      <c r="AH115" s="15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54"/>
    </row>
    <row r="116" s="146" customFormat="1" ht="100" customHeight="1" spans="1:51">
      <c r="A116" s="162" t="s">
        <v>557</v>
      </c>
      <c r="B116" s="158">
        <v>49</v>
      </c>
      <c r="C116" s="163" t="s">
        <v>558</v>
      </c>
      <c r="E116" s="163" t="s">
        <v>553</v>
      </c>
      <c r="F116" s="163" t="s">
        <v>552</v>
      </c>
      <c r="G116" s="163" t="s">
        <v>559</v>
      </c>
      <c r="H116" s="163" t="s">
        <v>558</v>
      </c>
      <c r="I116" s="163" t="s">
        <v>539</v>
      </c>
      <c r="K116" s="163"/>
      <c r="L116" s="163"/>
      <c r="N116" s="163" t="s">
        <v>539</v>
      </c>
      <c r="O116" s="163"/>
      <c r="P116" s="163"/>
      <c r="Q116" s="163" t="s">
        <v>558</v>
      </c>
      <c r="R116" s="163" t="s">
        <v>556</v>
      </c>
      <c r="S116" s="163" t="s">
        <v>552</v>
      </c>
      <c r="T116" s="163"/>
      <c r="U116" s="163"/>
      <c r="V116" s="151"/>
      <c r="W116" s="163"/>
      <c r="X116" s="163"/>
      <c r="Y116" s="163"/>
      <c r="Z116" s="163"/>
      <c r="AA116" s="163" t="s">
        <v>533</v>
      </c>
      <c r="AB116" s="163" t="s">
        <v>533</v>
      </c>
      <c r="AC116" s="163"/>
      <c r="AD116" s="163"/>
      <c r="AE116" s="170">
        <f t="shared" si="9"/>
        <v>24</v>
      </c>
      <c r="AF116" s="146" t="s">
        <v>510</v>
      </c>
      <c r="AG116" s="158">
        <f>IF(ISNUMBER(FIND("五年",#REF!)),5,3)</f>
        <v>3</v>
      </c>
      <c r="AH116" s="15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54"/>
    </row>
    <row r="117" s="146" customFormat="1" ht="100" customHeight="1" spans="1:51">
      <c r="A117" s="162" t="s">
        <v>560</v>
      </c>
      <c r="B117" s="158">
        <v>47</v>
      </c>
      <c r="C117" s="163" t="s">
        <v>561</v>
      </c>
      <c r="D117" s="163" t="s">
        <v>558</v>
      </c>
      <c r="E117" s="163"/>
      <c r="G117" s="163" t="s">
        <v>558</v>
      </c>
      <c r="H117" s="163" t="s">
        <v>561</v>
      </c>
      <c r="I117" s="163"/>
      <c r="J117" s="163" t="s">
        <v>449</v>
      </c>
      <c r="K117" s="163" t="s">
        <v>562</v>
      </c>
      <c r="L117" s="163"/>
      <c r="M117" s="163" t="s">
        <v>552</v>
      </c>
      <c r="N117" s="163"/>
      <c r="O117" s="163" t="s">
        <v>563</v>
      </c>
      <c r="P117" s="151"/>
      <c r="Q117" s="163"/>
      <c r="S117" s="163" t="s">
        <v>564</v>
      </c>
      <c r="T117" s="163" t="s">
        <v>552</v>
      </c>
      <c r="U117" s="163"/>
      <c r="V117" s="163"/>
      <c r="W117" s="163"/>
      <c r="X117" s="163"/>
      <c r="Y117" s="163"/>
      <c r="Z117" s="163"/>
      <c r="AA117" s="163"/>
      <c r="AB117" s="151"/>
      <c r="AC117" s="163" t="s">
        <v>533</v>
      </c>
      <c r="AD117" s="163" t="s">
        <v>533</v>
      </c>
      <c r="AE117" s="170">
        <f t="shared" si="9"/>
        <v>24</v>
      </c>
      <c r="AF117" s="146" t="s">
        <v>510</v>
      </c>
      <c r="AG117" s="158">
        <f>IF(ISNUMBER(FIND("五年",#REF!)),5,3)</f>
        <v>3</v>
      </c>
      <c r="AH117" s="15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54"/>
    </row>
    <row r="118" s="146" customFormat="1" ht="100" customHeight="1" spans="1:51">
      <c r="A118" s="162" t="s">
        <v>565</v>
      </c>
      <c r="B118" s="158">
        <v>37</v>
      </c>
      <c r="C118" s="163" t="s">
        <v>566</v>
      </c>
      <c r="D118" s="163" t="s">
        <v>566</v>
      </c>
      <c r="E118" s="163" t="s">
        <v>567</v>
      </c>
      <c r="F118" s="163" t="s">
        <v>567</v>
      </c>
      <c r="G118" s="163"/>
      <c r="H118" s="163"/>
      <c r="I118" s="163" t="s">
        <v>568</v>
      </c>
      <c r="J118" s="163" t="s">
        <v>568</v>
      </c>
      <c r="K118" s="151"/>
      <c r="L118" s="151"/>
      <c r="M118" s="163" t="s">
        <v>569</v>
      </c>
      <c r="N118" s="163" t="s">
        <v>569</v>
      </c>
      <c r="O118" s="163"/>
      <c r="P118" s="163" t="s">
        <v>423</v>
      </c>
      <c r="Q118" s="163" t="s">
        <v>570</v>
      </c>
      <c r="R118" s="163" t="s">
        <v>570</v>
      </c>
      <c r="S118" s="163"/>
      <c r="T118" s="163"/>
      <c r="U118" s="163"/>
      <c r="V118" s="163"/>
      <c r="W118" s="163"/>
      <c r="X118" s="163"/>
      <c r="Y118" s="163"/>
      <c r="Z118" s="163"/>
      <c r="AA118" s="151"/>
      <c r="AB118" s="151"/>
      <c r="AC118" s="163"/>
      <c r="AD118" s="163"/>
      <c r="AE118" s="170">
        <f t="shared" si="9"/>
        <v>22</v>
      </c>
      <c r="AF118" s="146" t="s">
        <v>510</v>
      </c>
      <c r="AG118" s="158">
        <f>IF(ISNUMBER(FIND("五年",#REF!)),5,3)</f>
        <v>3</v>
      </c>
      <c r="AH118" s="15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54"/>
    </row>
    <row r="119" s="146" customFormat="1" ht="100" customHeight="1" spans="1:51">
      <c r="A119" s="162" t="s">
        <v>571</v>
      </c>
      <c r="B119" s="158">
        <v>42</v>
      </c>
      <c r="C119" s="163" t="s">
        <v>572</v>
      </c>
      <c r="D119" s="163" t="s">
        <v>572</v>
      </c>
      <c r="E119" s="151"/>
      <c r="F119" s="151"/>
      <c r="G119" s="163"/>
      <c r="H119" s="163" t="s">
        <v>449</v>
      </c>
      <c r="I119" s="163" t="s">
        <v>566</v>
      </c>
      <c r="J119" s="163" t="s">
        <v>566</v>
      </c>
      <c r="K119" s="151"/>
      <c r="L119" s="151"/>
      <c r="M119" s="163" t="s">
        <v>568</v>
      </c>
      <c r="N119" s="163" t="s">
        <v>568</v>
      </c>
      <c r="Q119" s="163" t="s">
        <v>569</v>
      </c>
      <c r="R119" s="163" t="s">
        <v>569</v>
      </c>
      <c r="S119" s="163" t="s">
        <v>573</v>
      </c>
      <c r="T119" s="163" t="s">
        <v>573</v>
      </c>
      <c r="U119" s="163"/>
      <c r="V119" s="163"/>
      <c r="W119" s="151"/>
      <c r="X119" s="151"/>
      <c r="Y119" s="163"/>
      <c r="Z119" s="163"/>
      <c r="AA119" s="163"/>
      <c r="AC119" s="163"/>
      <c r="AD119" s="163"/>
      <c r="AE119" s="170">
        <f t="shared" si="9"/>
        <v>22</v>
      </c>
      <c r="AF119" s="146" t="s">
        <v>510</v>
      </c>
      <c r="AG119" s="158">
        <f>IF(ISNUMBER(FIND("五年",#REF!)),5,3)</f>
        <v>3</v>
      </c>
      <c r="AH119" s="15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54"/>
    </row>
    <row r="120" s="146" customFormat="1" ht="100" customHeight="1" spans="1:51">
      <c r="A120" s="162" t="s">
        <v>574</v>
      </c>
      <c r="B120" s="158">
        <v>27</v>
      </c>
      <c r="C120" s="163" t="s">
        <v>575</v>
      </c>
      <c r="D120" s="163" t="s">
        <v>575</v>
      </c>
      <c r="E120" s="163" t="s">
        <v>576</v>
      </c>
      <c r="F120" s="163" t="s">
        <v>576</v>
      </c>
      <c r="G120" s="163" t="s">
        <v>577</v>
      </c>
      <c r="H120" s="151"/>
      <c r="I120" s="163" t="s">
        <v>578</v>
      </c>
      <c r="J120" s="163" t="s">
        <v>579</v>
      </c>
      <c r="K120" s="151"/>
      <c r="L120" s="151"/>
      <c r="M120" s="151"/>
      <c r="N120" s="163"/>
      <c r="O120" s="163"/>
      <c r="P120" s="163" t="s">
        <v>580</v>
      </c>
      <c r="Q120" s="163"/>
      <c r="R120" s="163" t="s">
        <v>423</v>
      </c>
      <c r="S120" s="163" t="s">
        <v>581</v>
      </c>
      <c r="T120" s="163"/>
      <c r="U120" s="163"/>
      <c r="V120" s="163"/>
      <c r="W120" s="163" t="s">
        <v>582</v>
      </c>
      <c r="X120" s="163" t="s">
        <v>582</v>
      </c>
      <c r="Y120" s="163"/>
      <c r="Z120" s="151"/>
      <c r="AA120" s="163"/>
      <c r="AB120" s="163"/>
      <c r="AC120" s="163"/>
      <c r="AD120" s="163"/>
      <c r="AE120" s="170">
        <f t="shared" si="9"/>
        <v>24</v>
      </c>
      <c r="AF120" s="146" t="s">
        <v>510</v>
      </c>
      <c r="AG120" s="158">
        <f>IF(ISNUMBER(FIND("五年",#REF!)),5,3)</f>
        <v>3</v>
      </c>
      <c r="AH120" s="15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54"/>
    </row>
    <row r="121" s="146" customFormat="1" ht="100" customHeight="1" spans="1:51">
      <c r="A121" s="162" t="s">
        <v>583</v>
      </c>
      <c r="B121" s="158">
        <v>28</v>
      </c>
      <c r="C121" s="163"/>
      <c r="D121" s="163"/>
      <c r="E121" s="163" t="s">
        <v>584</v>
      </c>
      <c r="F121" s="163" t="s">
        <v>584</v>
      </c>
      <c r="G121" s="163"/>
      <c r="H121" s="163" t="s">
        <v>577</v>
      </c>
      <c r="I121" s="163" t="s">
        <v>579</v>
      </c>
      <c r="J121" s="163" t="s">
        <v>578</v>
      </c>
      <c r="K121" s="163" t="s">
        <v>585</v>
      </c>
      <c r="L121" s="163" t="s">
        <v>585</v>
      </c>
      <c r="M121" s="163" t="s">
        <v>586</v>
      </c>
      <c r="N121" s="163" t="s">
        <v>586</v>
      </c>
      <c r="O121" s="163" t="s">
        <v>580</v>
      </c>
      <c r="P121" s="151"/>
      <c r="Q121" s="163" t="s">
        <v>423</v>
      </c>
      <c r="R121" s="151"/>
      <c r="S121" s="163"/>
      <c r="T121" s="163" t="s">
        <v>581</v>
      </c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70">
        <f t="shared" si="9"/>
        <v>24</v>
      </c>
      <c r="AF121" s="146" t="s">
        <v>510</v>
      </c>
      <c r="AG121" s="158">
        <f>IF(ISNUMBER(FIND("五年",#REF!)),5,3)</f>
        <v>3</v>
      </c>
      <c r="AH121" s="15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54"/>
    </row>
    <row r="122" s="146" customFormat="1" ht="178" customHeight="1" spans="1:51">
      <c r="A122" s="162" t="s">
        <v>587</v>
      </c>
      <c r="B122" s="158">
        <v>43</v>
      </c>
      <c r="C122" s="163"/>
      <c r="D122" s="163" t="s">
        <v>588</v>
      </c>
      <c r="E122" s="163" t="s">
        <v>589</v>
      </c>
      <c r="F122" s="163" t="s">
        <v>589</v>
      </c>
      <c r="G122" s="163"/>
      <c r="H122" s="163" t="s">
        <v>588</v>
      </c>
      <c r="I122" s="163" t="s">
        <v>590</v>
      </c>
      <c r="J122" s="163" t="s">
        <v>590</v>
      </c>
      <c r="K122" s="163" t="s">
        <v>591</v>
      </c>
      <c r="L122" s="163" t="s">
        <v>592</v>
      </c>
      <c r="N122" s="151"/>
      <c r="O122" s="163" t="s">
        <v>593</v>
      </c>
      <c r="P122" s="163" t="s">
        <v>593</v>
      </c>
      <c r="Q122" s="163" t="s">
        <v>594</v>
      </c>
      <c r="R122" s="163" t="s">
        <v>594</v>
      </c>
      <c r="S122" s="151"/>
      <c r="T122" s="151"/>
      <c r="U122" s="151"/>
      <c r="V122" s="151"/>
      <c r="X122" s="163"/>
      <c r="Y122" s="163"/>
      <c r="Z122" s="163"/>
      <c r="AA122" s="163"/>
      <c r="AB122" s="163"/>
      <c r="AC122" s="163"/>
      <c r="AD122" s="163"/>
      <c r="AE122" s="170">
        <f t="shared" si="9"/>
        <v>24</v>
      </c>
      <c r="AF122" s="146" t="s">
        <v>510</v>
      </c>
      <c r="AG122" s="158">
        <f>IF(ISNUMBER(FIND("五年",#REF!)),5,3)</f>
        <v>3</v>
      </c>
      <c r="AH122" s="15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54"/>
    </row>
    <row r="123" s="146" customFormat="1" ht="185" customHeight="1" spans="1:51">
      <c r="A123" s="162" t="s">
        <v>595</v>
      </c>
      <c r="B123" s="158">
        <v>65</v>
      </c>
      <c r="C123" s="163" t="s">
        <v>588</v>
      </c>
      <c r="D123" s="151"/>
      <c r="E123" s="151"/>
      <c r="F123" s="151"/>
      <c r="G123" s="163" t="s">
        <v>588</v>
      </c>
      <c r="H123" s="163" t="s">
        <v>591</v>
      </c>
      <c r="I123" s="163" t="s">
        <v>590</v>
      </c>
      <c r="J123" s="163" t="s">
        <v>590</v>
      </c>
      <c r="K123" s="163" t="s">
        <v>592</v>
      </c>
      <c r="L123" s="163"/>
      <c r="M123" s="163" t="s">
        <v>596</v>
      </c>
      <c r="N123" s="163" t="s">
        <v>596</v>
      </c>
      <c r="O123" s="163" t="s">
        <v>597</v>
      </c>
      <c r="P123" s="163" t="s">
        <v>597</v>
      </c>
      <c r="Q123" s="163" t="s">
        <v>594</v>
      </c>
      <c r="R123" s="163" t="s">
        <v>594</v>
      </c>
      <c r="S123" s="163"/>
      <c r="T123" s="151"/>
      <c r="U123" s="151"/>
      <c r="V123" s="151"/>
      <c r="W123" s="163"/>
      <c r="X123" s="163"/>
      <c r="Y123" s="163"/>
      <c r="Z123" s="163"/>
      <c r="AA123" s="163"/>
      <c r="AB123" s="163"/>
      <c r="AC123" s="163"/>
      <c r="AD123" s="163"/>
      <c r="AE123" s="170">
        <f t="shared" si="9"/>
        <v>24</v>
      </c>
      <c r="AF123" s="146" t="s">
        <v>510</v>
      </c>
      <c r="AG123" s="158">
        <f>IF(ISNUMBER(FIND("五年",#REF!)),5,3)</f>
        <v>3</v>
      </c>
      <c r="AH123" s="15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54"/>
    </row>
    <row r="124" s="146" customFormat="1" ht="100" customHeight="1" spans="1:51">
      <c r="A124" s="162" t="s">
        <v>598</v>
      </c>
      <c r="B124" s="158">
        <v>29</v>
      </c>
      <c r="C124" s="163"/>
      <c r="D124" s="151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Q124" s="163"/>
      <c r="R124" s="163"/>
      <c r="S124" s="163"/>
      <c r="T124" s="163"/>
      <c r="U124" s="163"/>
      <c r="V124" s="163"/>
      <c r="W124" s="151"/>
      <c r="Y124" s="163"/>
      <c r="Z124" s="163"/>
      <c r="AA124" s="163"/>
      <c r="AB124" s="163"/>
      <c r="AC124" s="163"/>
      <c r="AD124" s="163"/>
      <c r="AE124" s="170">
        <f t="shared" si="9"/>
        <v>0</v>
      </c>
      <c r="AF124" s="146" t="s">
        <v>510</v>
      </c>
      <c r="AG124" s="158">
        <v>5</v>
      </c>
      <c r="AH124" s="153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54"/>
    </row>
    <row r="125" s="146" customFormat="1" ht="100" customHeight="1" spans="1:251">
      <c r="A125" s="162" t="s">
        <v>599</v>
      </c>
      <c r="B125" s="158">
        <v>37</v>
      </c>
      <c r="C125" s="163" t="s">
        <v>600</v>
      </c>
      <c r="D125" s="163" t="s">
        <v>600</v>
      </c>
      <c r="E125" s="163"/>
      <c r="F125" s="163"/>
      <c r="G125" s="163" t="s">
        <v>601</v>
      </c>
      <c r="H125" s="163" t="s">
        <v>601</v>
      </c>
      <c r="I125" s="151"/>
      <c r="J125" s="151"/>
      <c r="K125" s="163" t="s">
        <v>591</v>
      </c>
      <c r="L125" s="163" t="s">
        <v>602</v>
      </c>
      <c r="M125" s="163" t="s">
        <v>603</v>
      </c>
      <c r="N125" s="151"/>
      <c r="O125" s="151"/>
      <c r="P125" s="163" t="s">
        <v>604</v>
      </c>
      <c r="Q125" s="163" t="s">
        <v>605</v>
      </c>
      <c r="R125" s="163" t="s">
        <v>606</v>
      </c>
      <c r="S125" s="151"/>
      <c r="T125" s="163" t="s">
        <v>607</v>
      </c>
      <c r="U125" s="163"/>
      <c r="V125" s="163"/>
      <c r="Y125" s="163"/>
      <c r="Z125" s="163"/>
      <c r="AA125" s="163"/>
      <c r="AB125" s="163"/>
      <c r="AC125" s="163"/>
      <c r="AD125" s="163"/>
      <c r="AE125" s="170">
        <f t="shared" si="9"/>
        <v>22</v>
      </c>
      <c r="AF125" s="146" t="s">
        <v>510</v>
      </c>
      <c r="AG125" s="158">
        <f>IF(ISNUMBER(FIND("五年",#REF!)),5,3)</f>
        <v>3</v>
      </c>
      <c r="AH125" s="153" t="s">
        <v>608</v>
      </c>
      <c r="AI125" s="149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64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  <c r="DR125" s="158"/>
      <c r="DS125" s="158"/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8"/>
      <c r="EF125" s="158"/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8"/>
      <c r="ER125" s="158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  <c r="FL125" s="158"/>
      <c r="FM125" s="158"/>
      <c r="FN125" s="158"/>
      <c r="FO125" s="158"/>
      <c r="FP125" s="158"/>
      <c r="FQ125" s="158"/>
      <c r="FR125" s="158"/>
      <c r="FS125" s="158"/>
      <c r="FT125" s="158"/>
      <c r="FU125" s="158"/>
      <c r="FV125" s="158"/>
      <c r="FW125" s="158"/>
      <c r="FX125" s="158"/>
      <c r="FY125" s="158"/>
      <c r="FZ125" s="158"/>
      <c r="GA125" s="158"/>
      <c r="GB125" s="158"/>
      <c r="GC125" s="158"/>
      <c r="GD125" s="158"/>
      <c r="GE125" s="158"/>
      <c r="GF125" s="158"/>
      <c r="GG125" s="158"/>
      <c r="GH125" s="158"/>
      <c r="GI125" s="158"/>
      <c r="GJ125" s="158"/>
      <c r="GK125" s="158"/>
      <c r="GL125" s="158"/>
      <c r="GM125" s="158"/>
      <c r="GN125" s="158"/>
      <c r="GO125" s="158"/>
      <c r="GP125" s="158"/>
      <c r="GQ125" s="158"/>
      <c r="GR125" s="158"/>
      <c r="GS125" s="158"/>
      <c r="GT125" s="158"/>
      <c r="GU125" s="158"/>
      <c r="GV125" s="158"/>
      <c r="GW125" s="158"/>
      <c r="GX125" s="158"/>
      <c r="GY125" s="158"/>
      <c r="GZ125" s="158"/>
      <c r="HA125" s="158"/>
      <c r="HB125" s="158"/>
      <c r="HC125" s="158"/>
      <c r="HD125" s="158"/>
      <c r="HE125" s="158"/>
      <c r="HF125" s="158"/>
      <c r="HG125" s="158"/>
      <c r="HH125" s="158"/>
      <c r="HI125" s="158"/>
      <c r="HJ125" s="158"/>
      <c r="HK125" s="158"/>
      <c r="HL125" s="158"/>
      <c r="HM125" s="158"/>
      <c r="HN125" s="158"/>
      <c r="HO125" s="158"/>
      <c r="HP125" s="158"/>
      <c r="HQ125" s="158"/>
      <c r="HR125" s="158"/>
      <c r="HS125" s="158"/>
      <c r="HT125" s="158"/>
      <c r="HU125" s="158"/>
      <c r="HV125" s="158"/>
      <c r="HW125" s="158"/>
      <c r="HX125" s="158"/>
      <c r="HY125" s="158"/>
      <c r="HZ125" s="158"/>
      <c r="IA125" s="158"/>
      <c r="IB125" s="158"/>
      <c r="IC125" s="158"/>
      <c r="ID125" s="158"/>
      <c r="IE125" s="158"/>
      <c r="IF125" s="158"/>
      <c r="IG125" s="158"/>
      <c r="IH125" s="158"/>
      <c r="II125" s="158"/>
      <c r="IJ125" s="158"/>
      <c r="IK125" s="158"/>
      <c r="IL125" s="158"/>
      <c r="IM125" s="158"/>
      <c r="IN125" s="158"/>
      <c r="IO125" s="158"/>
      <c r="IP125" s="158"/>
      <c r="IQ125" s="158"/>
    </row>
    <row r="126" s="146" customFormat="1" ht="100" customHeight="1" spans="1:51">
      <c r="A126" s="162" t="s">
        <v>609</v>
      </c>
      <c r="B126" s="158">
        <v>39</v>
      </c>
      <c r="C126" s="163" t="s">
        <v>610</v>
      </c>
      <c r="D126" s="151"/>
      <c r="E126" s="163"/>
      <c r="F126" s="163"/>
      <c r="G126" s="163"/>
      <c r="H126" s="163" t="s">
        <v>591</v>
      </c>
      <c r="I126" s="163"/>
      <c r="J126" s="151"/>
      <c r="K126" s="163" t="s">
        <v>611</v>
      </c>
      <c r="L126" s="163" t="s">
        <v>612</v>
      </c>
      <c r="M126" s="163"/>
      <c r="N126" s="163"/>
      <c r="O126" s="163" t="s">
        <v>600</v>
      </c>
      <c r="P126" s="163" t="s">
        <v>600</v>
      </c>
      <c r="Q126" s="163"/>
      <c r="S126" s="163"/>
      <c r="T126" s="163"/>
      <c r="U126" s="163"/>
      <c r="V126" s="163"/>
      <c r="W126" s="163" t="s">
        <v>613</v>
      </c>
      <c r="X126" s="163" t="s">
        <v>613</v>
      </c>
      <c r="Y126" s="163" t="s">
        <v>614</v>
      </c>
      <c r="Z126" s="163" t="s">
        <v>614</v>
      </c>
      <c r="AA126" s="163" t="s">
        <v>615</v>
      </c>
      <c r="AB126" s="163" t="s">
        <v>615</v>
      </c>
      <c r="AC126" s="163"/>
      <c r="AD126" s="163"/>
      <c r="AE126" s="170">
        <f t="shared" si="9"/>
        <v>24</v>
      </c>
      <c r="AF126" s="146" t="s">
        <v>510</v>
      </c>
      <c r="AG126" s="158">
        <f>IF(ISNUMBER(FIND("五年",#REF!)),5,3)</f>
        <v>3</v>
      </c>
      <c r="AH126" s="153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54"/>
    </row>
    <row r="127" s="146" customFormat="1" ht="100" customHeight="1" spans="1:51">
      <c r="A127" s="162" t="s">
        <v>616</v>
      </c>
      <c r="B127" s="158">
        <v>39</v>
      </c>
      <c r="C127" s="151"/>
      <c r="D127" s="163" t="s">
        <v>610</v>
      </c>
      <c r="E127" s="163"/>
      <c r="F127" s="163"/>
      <c r="G127" s="163" t="s">
        <v>600</v>
      </c>
      <c r="H127" s="163" t="s">
        <v>600</v>
      </c>
      <c r="I127" s="163" t="s">
        <v>379</v>
      </c>
      <c r="J127" s="163"/>
      <c r="K127" s="163" t="s">
        <v>612</v>
      </c>
      <c r="L127" s="151"/>
      <c r="M127" s="163"/>
      <c r="N127" s="163"/>
      <c r="O127" s="163" t="s">
        <v>617</v>
      </c>
      <c r="P127" s="163" t="s">
        <v>617</v>
      </c>
      <c r="Q127" s="163" t="s">
        <v>614</v>
      </c>
      <c r="R127" s="163" t="s">
        <v>614</v>
      </c>
      <c r="S127" s="163"/>
      <c r="T127" s="163" t="s">
        <v>618</v>
      </c>
      <c r="U127" s="163"/>
      <c r="V127" s="163"/>
      <c r="W127" s="163"/>
      <c r="X127" s="163"/>
      <c r="Z127" s="163"/>
      <c r="AA127" s="163"/>
      <c r="AB127" s="163"/>
      <c r="AC127" s="163" t="s">
        <v>615</v>
      </c>
      <c r="AD127" s="163" t="s">
        <v>615</v>
      </c>
      <c r="AE127" s="170">
        <f>2*COUNTA(D127:AD127)</f>
        <v>24</v>
      </c>
      <c r="AF127" s="146" t="s">
        <v>510</v>
      </c>
      <c r="AG127" s="158">
        <f>IF(ISNUMBER(FIND("五年",#REF!)),5,3)</f>
        <v>3</v>
      </c>
      <c r="AH127" s="175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54"/>
    </row>
    <row r="128" s="146" customFormat="1" ht="100" customHeight="1" spans="1:51">
      <c r="A128" s="162" t="s">
        <v>619</v>
      </c>
      <c r="B128" s="158">
        <v>40</v>
      </c>
      <c r="C128" s="163"/>
      <c r="D128" s="151"/>
      <c r="E128" s="163" t="s">
        <v>620</v>
      </c>
      <c r="F128" s="163" t="s">
        <v>620</v>
      </c>
      <c r="G128" s="151"/>
      <c r="H128" s="151"/>
      <c r="I128" s="163" t="s">
        <v>379</v>
      </c>
      <c r="J128" s="151"/>
      <c r="K128" s="151"/>
      <c r="L128" s="151"/>
      <c r="M128" s="163"/>
      <c r="N128" s="163"/>
      <c r="O128" s="151"/>
      <c r="P128" s="163" t="s">
        <v>621</v>
      </c>
      <c r="Q128" s="163" t="s">
        <v>622</v>
      </c>
      <c r="R128" s="163" t="s">
        <v>622</v>
      </c>
      <c r="S128" s="163" t="s">
        <v>618</v>
      </c>
      <c r="T128" s="151"/>
      <c r="U128" s="163"/>
      <c r="V128" s="163"/>
      <c r="W128" s="151"/>
      <c r="X128" s="163" t="s">
        <v>623</v>
      </c>
      <c r="Y128" s="163" t="s">
        <v>621</v>
      </c>
      <c r="Z128" s="163" t="s">
        <v>624</v>
      </c>
      <c r="AA128" s="151"/>
      <c r="AB128" s="151"/>
      <c r="AC128" s="163" t="s">
        <v>625</v>
      </c>
      <c r="AD128" s="163" t="s">
        <v>625</v>
      </c>
      <c r="AE128" s="170">
        <f t="shared" ref="AE128:AE133" si="10">2*COUNTA(C128:AD128)</f>
        <v>24</v>
      </c>
      <c r="AF128" s="146" t="s">
        <v>510</v>
      </c>
      <c r="AG128" s="158">
        <f>IF(ISNUMBER(FIND("五年",#REF!)),5,3)</f>
        <v>3</v>
      </c>
      <c r="AH128" s="175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54"/>
    </row>
    <row r="129" s="146" customFormat="1" ht="100" customHeight="1" spans="1:51">
      <c r="A129" s="162" t="s">
        <v>626</v>
      </c>
      <c r="B129" s="158">
        <v>39</v>
      </c>
      <c r="C129" s="163"/>
      <c r="D129" s="151"/>
      <c r="E129" s="163"/>
      <c r="F129" s="163"/>
      <c r="G129" s="151"/>
      <c r="H129" s="151"/>
      <c r="I129" s="151"/>
      <c r="J129" s="163"/>
      <c r="K129" s="163" t="s">
        <v>627</v>
      </c>
      <c r="L129" s="163" t="s">
        <v>591</v>
      </c>
      <c r="M129" s="163" t="s">
        <v>620</v>
      </c>
      <c r="N129" s="163" t="s">
        <v>620</v>
      </c>
      <c r="O129" s="163" t="s">
        <v>621</v>
      </c>
      <c r="P129" s="151"/>
      <c r="Q129" s="163"/>
      <c r="R129" s="151"/>
      <c r="S129" s="163"/>
      <c r="T129" s="151"/>
      <c r="U129" s="163"/>
      <c r="V129" s="163"/>
      <c r="W129" s="163" t="s">
        <v>623</v>
      </c>
      <c r="X129" s="151"/>
      <c r="Y129" s="163" t="s">
        <v>624</v>
      </c>
      <c r="Z129" s="163" t="s">
        <v>621</v>
      </c>
      <c r="AA129" s="163" t="s">
        <v>628</v>
      </c>
      <c r="AB129" s="163" t="s">
        <v>628</v>
      </c>
      <c r="AC129" s="163" t="s">
        <v>629</v>
      </c>
      <c r="AD129" s="163" t="s">
        <v>629</v>
      </c>
      <c r="AE129" s="170">
        <f>2*COUNTA(C129:AB129)</f>
        <v>20</v>
      </c>
      <c r="AF129" s="146" t="s">
        <v>510</v>
      </c>
      <c r="AG129" s="158">
        <f>IF(ISNUMBER(FIND("五年",#REF!)),5,3)</f>
        <v>3</v>
      </c>
      <c r="AH129" s="175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54"/>
    </row>
    <row r="130" s="146" customFormat="1" ht="100" customHeight="1" spans="1:51">
      <c r="A130" s="162" t="s">
        <v>630</v>
      </c>
      <c r="B130" s="158">
        <v>38</v>
      </c>
      <c r="C130" s="163"/>
      <c r="D130" s="163"/>
      <c r="E130" s="163" t="s">
        <v>631</v>
      </c>
      <c r="F130" s="163" t="s">
        <v>631</v>
      </c>
      <c r="G130" s="163" t="s">
        <v>632</v>
      </c>
      <c r="H130" s="163" t="s">
        <v>632</v>
      </c>
      <c r="I130" s="163" t="s">
        <v>633</v>
      </c>
      <c r="J130" s="163"/>
      <c r="K130" s="163"/>
      <c r="L130" s="163" t="s">
        <v>591</v>
      </c>
      <c r="M130" s="163"/>
      <c r="N130" s="163" t="s">
        <v>634</v>
      </c>
      <c r="O130" s="163" t="s">
        <v>635</v>
      </c>
      <c r="P130" s="163" t="s">
        <v>635</v>
      </c>
      <c r="Q130" s="163"/>
      <c r="R130" s="163"/>
      <c r="S130" s="163" t="s">
        <v>636</v>
      </c>
      <c r="T130" s="163" t="s">
        <v>636</v>
      </c>
      <c r="U130" s="163"/>
      <c r="V130" s="163"/>
      <c r="W130" s="163"/>
      <c r="X130" s="163"/>
      <c r="Y130" s="151"/>
      <c r="Z130" s="151"/>
      <c r="AA130" s="163"/>
      <c r="AB130" s="163"/>
      <c r="AC130" s="163"/>
      <c r="AD130" s="163"/>
      <c r="AE130" s="170">
        <f t="shared" si="10"/>
        <v>22</v>
      </c>
      <c r="AF130" s="146" t="s">
        <v>510</v>
      </c>
      <c r="AG130" s="158">
        <f>IF(ISNUMBER(FIND("五年",#REF!)),5,3)</f>
        <v>3</v>
      </c>
      <c r="AH130" s="15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54"/>
    </row>
    <row r="131" s="146" customFormat="1" ht="100" customHeight="1" spans="1:51">
      <c r="A131" s="162" t="s">
        <v>637</v>
      </c>
      <c r="B131" s="158">
        <v>32</v>
      </c>
      <c r="C131" s="163" t="s">
        <v>635</v>
      </c>
      <c r="D131" s="163" t="s">
        <v>635</v>
      </c>
      <c r="E131" s="163" t="s">
        <v>638</v>
      </c>
      <c r="F131" s="163"/>
      <c r="G131" s="163" t="s">
        <v>639</v>
      </c>
      <c r="H131" s="163"/>
      <c r="I131" s="163"/>
      <c r="J131" s="163" t="s">
        <v>633</v>
      </c>
      <c r="K131" s="163" t="s">
        <v>631</v>
      </c>
      <c r="L131" s="163" t="s">
        <v>631</v>
      </c>
      <c r="M131" s="163"/>
      <c r="N131" s="163"/>
      <c r="O131" s="163" t="s">
        <v>636</v>
      </c>
      <c r="P131" s="163" t="s">
        <v>636</v>
      </c>
      <c r="Q131" s="163"/>
      <c r="R131" s="163"/>
      <c r="S131" s="163" t="s">
        <v>640</v>
      </c>
      <c r="T131" s="163" t="s">
        <v>640</v>
      </c>
      <c r="U131" s="163"/>
      <c r="V131" s="163"/>
      <c r="W131" s="163"/>
      <c r="X131" s="163"/>
      <c r="Y131" s="163"/>
      <c r="Z131" s="163"/>
      <c r="AA131" s="163"/>
      <c r="AB131" s="163"/>
      <c r="AC131" s="151"/>
      <c r="AD131" s="151"/>
      <c r="AE131" s="170">
        <f>2*COUNTA(C131:AB131)</f>
        <v>22</v>
      </c>
      <c r="AF131" s="146" t="s">
        <v>510</v>
      </c>
      <c r="AG131" s="158">
        <f>IF(ISNUMBER(FIND("五年",#REF!)),5,3)</f>
        <v>3</v>
      </c>
      <c r="AH131" s="175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54"/>
    </row>
    <row r="132" s="146" customFormat="1" ht="100" customHeight="1" spans="1:51">
      <c r="A132" s="162" t="s">
        <v>641</v>
      </c>
      <c r="B132" s="158">
        <v>30</v>
      </c>
      <c r="C132" s="163" t="s">
        <v>642</v>
      </c>
      <c r="D132" s="163" t="s">
        <v>642</v>
      </c>
      <c r="E132" s="163" t="s">
        <v>638</v>
      </c>
      <c r="F132" s="163"/>
      <c r="G132" s="163" t="s">
        <v>643</v>
      </c>
      <c r="H132" s="163" t="s">
        <v>643</v>
      </c>
      <c r="I132" s="163"/>
      <c r="K132" s="163"/>
      <c r="L132" s="163"/>
      <c r="M132" s="163"/>
      <c r="O132" s="163"/>
      <c r="P132" s="163"/>
      <c r="Q132" s="163" t="s">
        <v>644</v>
      </c>
      <c r="R132" s="163" t="s">
        <v>644</v>
      </c>
      <c r="S132" s="163"/>
      <c r="T132" s="163"/>
      <c r="U132" s="163"/>
      <c r="V132" s="163"/>
      <c r="W132" s="163" t="s">
        <v>645</v>
      </c>
      <c r="X132" s="163" t="s">
        <v>645</v>
      </c>
      <c r="Y132" s="163"/>
      <c r="Z132" s="163"/>
      <c r="AA132" s="163" t="s">
        <v>646</v>
      </c>
      <c r="AB132" s="163" t="s">
        <v>646</v>
      </c>
      <c r="AC132" s="163"/>
      <c r="AD132" s="163"/>
      <c r="AE132" s="170">
        <f t="shared" si="10"/>
        <v>22</v>
      </c>
      <c r="AF132" s="146" t="s">
        <v>510</v>
      </c>
      <c r="AG132" s="158">
        <f>IF(ISNUMBER(FIND("五年",#REF!)),5,3)</f>
        <v>3</v>
      </c>
      <c r="AH132" s="175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54"/>
    </row>
    <row r="133" s="146" customFormat="1" ht="100" customHeight="1" spans="1:251">
      <c r="A133" s="162" t="s">
        <v>647</v>
      </c>
      <c r="B133" s="158">
        <v>28</v>
      </c>
      <c r="C133" s="163"/>
      <c r="D133" s="163"/>
      <c r="E133" s="163" t="s">
        <v>638</v>
      </c>
      <c r="F133" s="151"/>
      <c r="G133" s="163" t="s">
        <v>642</v>
      </c>
      <c r="H133" s="163" t="s">
        <v>642</v>
      </c>
      <c r="I133" s="151"/>
      <c r="J133" s="151"/>
      <c r="K133" s="163" t="s">
        <v>648</v>
      </c>
      <c r="L133" s="163" t="s">
        <v>648</v>
      </c>
      <c r="M133" s="163" t="s">
        <v>643</v>
      </c>
      <c r="N133" s="163" t="s">
        <v>643</v>
      </c>
      <c r="Q133" s="151"/>
      <c r="R133" s="151"/>
      <c r="S133" s="151"/>
      <c r="T133" s="151"/>
      <c r="U133" s="163"/>
      <c r="V133" s="163"/>
      <c r="W133" s="163"/>
      <c r="X133" s="163"/>
      <c r="Y133" s="163" t="s">
        <v>645</v>
      </c>
      <c r="Z133" s="163" t="s">
        <v>645</v>
      </c>
      <c r="AA133" s="163"/>
      <c r="AB133" s="163"/>
      <c r="AC133" s="163" t="s">
        <v>646</v>
      </c>
      <c r="AD133" s="163" t="s">
        <v>646</v>
      </c>
      <c r="AE133" s="170">
        <f t="shared" si="10"/>
        <v>22</v>
      </c>
      <c r="AF133" s="146" t="s">
        <v>510</v>
      </c>
      <c r="AG133" s="158">
        <f>IF(ISNUMBER(FIND("五年",#REF!)),5,3)</f>
        <v>3</v>
      </c>
      <c r="AH133" s="15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64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58"/>
      <c r="EI133" s="158"/>
      <c r="EJ133" s="158"/>
      <c r="EK133" s="158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58"/>
      <c r="FC133" s="158"/>
      <c r="FD133" s="158"/>
      <c r="FE133" s="158"/>
      <c r="FF133" s="158"/>
      <c r="FG133" s="158"/>
      <c r="FH133" s="158"/>
      <c r="FI133" s="158"/>
      <c r="FJ133" s="158"/>
      <c r="FK133" s="158"/>
      <c r="FL133" s="158"/>
      <c r="FM133" s="158"/>
      <c r="FN133" s="158"/>
      <c r="FO133" s="158"/>
      <c r="FP133" s="158"/>
      <c r="FQ133" s="158"/>
      <c r="FR133" s="158"/>
      <c r="FS133" s="158"/>
      <c r="FT133" s="158"/>
      <c r="FU133" s="158"/>
      <c r="FV133" s="158"/>
      <c r="FW133" s="158"/>
      <c r="FX133" s="158"/>
      <c r="FY133" s="158"/>
      <c r="FZ133" s="158"/>
      <c r="GA133" s="158"/>
      <c r="GB133" s="158"/>
      <c r="GC133" s="158"/>
      <c r="GD133" s="158"/>
      <c r="GE133" s="158"/>
      <c r="GF133" s="158"/>
      <c r="GG133" s="158"/>
      <c r="GH133" s="158"/>
      <c r="GI133" s="158"/>
      <c r="GJ133" s="158"/>
      <c r="GK133" s="158"/>
      <c r="GL133" s="158"/>
      <c r="GM133" s="158"/>
      <c r="GN133" s="158"/>
      <c r="GO133" s="158"/>
      <c r="GP133" s="158"/>
      <c r="GQ133" s="158"/>
      <c r="GR133" s="158"/>
      <c r="GS133" s="158"/>
      <c r="GT133" s="158"/>
      <c r="GU133" s="158"/>
      <c r="GV133" s="158"/>
      <c r="GW133" s="158"/>
      <c r="GX133" s="158"/>
      <c r="GY133" s="158"/>
      <c r="GZ133" s="158"/>
      <c r="HA133" s="158"/>
      <c r="HB133" s="158"/>
      <c r="HC133" s="158"/>
      <c r="HD133" s="158"/>
      <c r="HE133" s="158"/>
      <c r="HF133" s="158"/>
      <c r="HG133" s="158"/>
      <c r="HH133" s="158"/>
      <c r="HI133" s="158"/>
      <c r="HJ133" s="158"/>
      <c r="HK133" s="158"/>
      <c r="HL133" s="158"/>
      <c r="HM133" s="158"/>
      <c r="HN133" s="158"/>
      <c r="HO133" s="158"/>
      <c r="HP133" s="158"/>
      <c r="HQ133" s="158"/>
      <c r="HR133" s="158"/>
      <c r="HS133" s="158"/>
      <c r="HT133" s="158"/>
      <c r="HU133" s="158"/>
      <c r="HV133" s="158"/>
      <c r="HW133" s="158"/>
      <c r="HX133" s="158"/>
      <c r="HY133" s="158"/>
      <c r="HZ133" s="158"/>
      <c r="IA133" s="158"/>
      <c r="IB133" s="158"/>
      <c r="IC133" s="158"/>
      <c r="ID133" s="158"/>
      <c r="IE133" s="158"/>
      <c r="IF133" s="158"/>
      <c r="IG133" s="158"/>
      <c r="IH133" s="158"/>
      <c r="II133" s="158"/>
      <c r="IJ133" s="158"/>
      <c r="IK133" s="158"/>
      <c r="IL133" s="158"/>
      <c r="IM133" s="158"/>
      <c r="IN133" s="158"/>
      <c r="IO133" s="158"/>
      <c r="IP133" s="158"/>
      <c r="IQ133" s="158"/>
    </row>
    <row r="134" s="146" customFormat="1" ht="100" customHeight="1" spans="1:251">
      <c r="A134" s="162" t="s">
        <v>649</v>
      </c>
      <c r="B134" s="158">
        <v>29</v>
      </c>
      <c r="C134" s="151"/>
      <c r="D134" s="163" t="s">
        <v>650</v>
      </c>
      <c r="E134" s="163" t="s">
        <v>651</v>
      </c>
      <c r="F134" s="163" t="s">
        <v>651</v>
      </c>
      <c r="G134" s="163" t="s">
        <v>652</v>
      </c>
      <c r="H134" s="163" t="s">
        <v>652</v>
      </c>
      <c r="I134" s="163" t="s">
        <v>653</v>
      </c>
      <c r="J134" s="163" t="s">
        <v>653</v>
      </c>
      <c r="K134" s="163"/>
      <c r="L134" s="163" t="s">
        <v>654</v>
      </c>
      <c r="M134" s="151"/>
      <c r="N134" s="151"/>
      <c r="O134" s="163" t="s">
        <v>655</v>
      </c>
      <c r="P134" s="163" t="s">
        <v>655</v>
      </c>
      <c r="Q134" s="163" t="s">
        <v>656</v>
      </c>
      <c r="R134" s="163" t="s">
        <v>656</v>
      </c>
      <c r="S134" s="151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70">
        <f t="shared" ref="AE134:AE140" si="11">2*COUNTA(D134:AD134)</f>
        <v>24</v>
      </c>
      <c r="AF134" s="146" t="s">
        <v>510</v>
      </c>
      <c r="AG134" s="158">
        <v>5</v>
      </c>
      <c r="AH134" s="15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64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  <c r="DR134" s="158"/>
      <c r="DS134" s="158"/>
      <c r="DT134" s="158"/>
      <c r="DU134" s="158"/>
      <c r="DV134" s="158"/>
      <c r="DW134" s="158"/>
      <c r="DX134" s="158"/>
      <c r="DY134" s="158"/>
      <c r="DZ134" s="158"/>
      <c r="EA134" s="158"/>
      <c r="EB134" s="158"/>
      <c r="EC134" s="158"/>
      <c r="ED134" s="158"/>
      <c r="EE134" s="158"/>
      <c r="EF134" s="158"/>
      <c r="EG134" s="158"/>
      <c r="EH134" s="158"/>
      <c r="EI134" s="158"/>
      <c r="EJ134" s="158"/>
      <c r="EK134" s="158"/>
      <c r="EL134" s="158"/>
      <c r="EM134" s="158"/>
      <c r="EN134" s="158"/>
      <c r="EO134" s="158"/>
      <c r="EP134" s="158"/>
      <c r="EQ134" s="158"/>
      <c r="ER134" s="158"/>
      <c r="ES134" s="158"/>
      <c r="ET134" s="158"/>
      <c r="EU134" s="158"/>
      <c r="EV134" s="158"/>
      <c r="EW134" s="158"/>
      <c r="EX134" s="158"/>
      <c r="EY134" s="158"/>
      <c r="EZ134" s="158"/>
      <c r="FA134" s="158"/>
      <c r="FB134" s="158"/>
      <c r="FC134" s="158"/>
      <c r="FD134" s="158"/>
      <c r="FE134" s="158"/>
      <c r="FF134" s="158"/>
      <c r="FG134" s="158"/>
      <c r="FH134" s="158"/>
      <c r="FI134" s="158"/>
      <c r="FJ134" s="158"/>
      <c r="FK134" s="158"/>
      <c r="FL134" s="158"/>
      <c r="FM134" s="158"/>
      <c r="FN134" s="158"/>
      <c r="FO134" s="158"/>
      <c r="FP134" s="158"/>
      <c r="FQ134" s="158"/>
      <c r="FR134" s="158"/>
      <c r="FS134" s="158"/>
      <c r="FT134" s="158"/>
      <c r="FU134" s="158"/>
      <c r="FV134" s="158"/>
      <c r="FW134" s="158"/>
      <c r="FX134" s="158"/>
      <c r="FY134" s="158"/>
      <c r="FZ134" s="158"/>
      <c r="GA134" s="158"/>
      <c r="GB134" s="158"/>
      <c r="GC134" s="158"/>
      <c r="GD134" s="158"/>
      <c r="GE134" s="158"/>
      <c r="GF134" s="158"/>
      <c r="GG134" s="158"/>
      <c r="GH134" s="158"/>
      <c r="GI134" s="158"/>
      <c r="GJ134" s="158"/>
      <c r="GK134" s="158"/>
      <c r="GL134" s="158"/>
      <c r="GM134" s="158"/>
      <c r="GN134" s="158"/>
      <c r="GO134" s="158"/>
      <c r="GP134" s="158"/>
      <c r="GQ134" s="158"/>
      <c r="GR134" s="158"/>
      <c r="GS134" s="158"/>
      <c r="GT134" s="158"/>
      <c r="GU134" s="158"/>
      <c r="GV134" s="158"/>
      <c r="GW134" s="158"/>
      <c r="GX134" s="158"/>
      <c r="GY134" s="158"/>
      <c r="GZ134" s="158"/>
      <c r="HA134" s="158"/>
      <c r="HB134" s="158"/>
      <c r="HC134" s="158"/>
      <c r="HD134" s="158"/>
      <c r="HE134" s="158"/>
      <c r="HF134" s="158"/>
      <c r="HG134" s="158"/>
      <c r="HH134" s="158"/>
      <c r="HI134" s="158"/>
      <c r="HJ134" s="158"/>
      <c r="HK134" s="158"/>
      <c r="HL134" s="158"/>
      <c r="HM134" s="158"/>
      <c r="HN134" s="158"/>
      <c r="HO134" s="158"/>
      <c r="HP134" s="158"/>
      <c r="HQ134" s="158"/>
      <c r="HR134" s="158"/>
      <c r="HS134" s="158"/>
      <c r="HT134" s="158"/>
      <c r="HU134" s="158"/>
      <c r="HV134" s="158"/>
      <c r="HW134" s="158"/>
      <c r="HX134" s="158"/>
      <c r="HY134" s="158"/>
      <c r="HZ134" s="158"/>
      <c r="IA134" s="158"/>
      <c r="IB134" s="158"/>
      <c r="IC134" s="158"/>
      <c r="ID134" s="158"/>
      <c r="IE134" s="158"/>
      <c r="IF134" s="158"/>
      <c r="IG134" s="158"/>
      <c r="IH134" s="158"/>
      <c r="II134" s="158"/>
      <c r="IJ134" s="158"/>
      <c r="IK134" s="158"/>
      <c r="IL134" s="158"/>
      <c r="IM134" s="158"/>
      <c r="IN134" s="158"/>
      <c r="IO134" s="158"/>
      <c r="IP134" s="158"/>
      <c r="IQ134" s="158"/>
    </row>
    <row r="135" s="146" customFormat="1" ht="113" customHeight="1" spans="1:251">
      <c r="A135" s="162" t="s">
        <v>657</v>
      </c>
      <c r="B135" s="158">
        <v>37</v>
      </c>
      <c r="D135" s="163"/>
      <c r="E135" s="163" t="s">
        <v>658</v>
      </c>
      <c r="F135" s="163" t="s">
        <v>658</v>
      </c>
      <c r="G135" s="151"/>
      <c r="H135" s="151"/>
      <c r="I135" s="163" t="s">
        <v>659</v>
      </c>
      <c r="J135" s="163" t="s">
        <v>659</v>
      </c>
      <c r="K135" s="151"/>
      <c r="L135" s="151"/>
      <c r="M135" s="163" t="s">
        <v>660</v>
      </c>
      <c r="N135" s="163" t="s">
        <v>660</v>
      </c>
      <c r="O135" s="163" t="s">
        <v>661</v>
      </c>
      <c r="P135" s="163" t="s">
        <v>661</v>
      </c>
      <c r="Q135" s="151"/>
      <c r="R135" s="151"/>
      <c r="S135" s="151"/>
      <c r="T135" s="151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70">
        <f>2*COUNTA(E135:AD135)</f>
        <v>16</v>
      </c>
      <c r="AF135" s="146" t="s">
        <v>510</v>
      </c>
      <c r="AG135" s="158">
        <v>5</v>
      </c>
      <c r="AH135" s="159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64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  <c r="EM135" s="158"/>
      <c r="EN135" s="158"/>
      <c r="EO135" s="158"/>
      <c r="EP135" s="158"/>
      <c r="EQ135" s="158"/>
      <c r="ER135" s="158"/>
      <c r="ES135" s="158"/>
      <c r="ET135" s="158"/>
      <c r="EU135" s="158"/>
      <c r="EV135" s="158"/>
      <c r="EW135" s="158"/>
      <c r="EX135" s="158"/>
      <c r="EY135" s="158"/>
      <c r="EZ135" s="158"/>
      <c r="FA135" s="158"/>
      <c r="FB135" s="158"/>
      <c r="FC135" s="158"/>
      <c r="FD135" s="158"/>
      <c r="FE135" s="158"/>
      <c r="FF135" s="158"/>
      <c r="FG135" s="158"/>
      <c r="FH135" s="158"/>
      <c r="FI135" s="158"/>
      <c r="FJ135" s="158"/>
      <c r="FK135" s="158"/>
      <c r="FL135" s="158"/>
      <c r="FM135" s="158"/>
      <c r="FN135" s="158"/>
      <c r="FO135" s="158"/>
      <c r="FP135" s="158"/>
      <c r="FQ135" s="158"/>
      <c r="FR135" s="158"/>
      <c r="FS135" s="158"/>
      <c r="FT135" s="158"/>
      <c r="FU135" s="158"/>
      <c r="FV135" s="158"/>
      <c r="FW135" s="158"/>
      <c r="FX135" s="158"/>
      <c r="FY135" s="158"/>
      <c r="FZ135" s="158"/>
      <c r="GA135" s="158"/>
      <c r="GB135" s="158"/>
      <c r="GC135" s="158"/>
      <c r="GD135" s="158"/>
      <c r="GE135" s="158"/>
      <c r="GF135" s="158"/>
      <c r="GG135" s="158"/>
      <c r="GH135" s="158"/>
      <c r="GI135" s="158"/>
      <c r="GJ135" s="158"/>
      <c r="GK135" s="158"/>
      <c r="GL135" s="158"/>
      <c r="GM135" s="158"/>
      <c r="GN135" s="158"/>
      <c r="GO135" s="158"/>
      <c r="GP135" s="158"/>
      <c r="GQ135" s="158"/>
      <c r="GR135" s="158"/>
      <c r="GS135" s="158"/>
      <c r="GT135" s="158"/>
      <c r="GU135" s="158"/>
      <c r="GV135" s="158"/>
      <c r="GW135" s="158"/>
      <c r="GX135" s="158"/>
      <c r="GY135" s="158"/>
      <c r="GZ135" s="158"/>
      <c r="HA135" s="158"/>
      <c r="HB135" s="158"/>
      <c r="HC135" s="158"/>
      <c r="HD135" s="158"/>
      <c r="HE135" s="158"/>
      <c r="HF135" s="158"/>
      <c r="HG135" s="158"/>
      <c r="HH135" s="158"/>
      <c r="HI135" s="158"/>
      <c r="HJ135" s="158"/>
      <c r="HK135" s="158"/>
      <c r="HL135" s="158"/>
      <c r="HM135" s="158"/>
      <c r="HN135" s="158"/>
      <c r="HO135" s="158"/>
      <c r="HP135" s="158"/>
      <c r="HQ135" s="158"/>
      <c r="HR135" s="158"/>
      <c r="HS135" s="158"/>
      <c r="HT135" s="158"/>
      <c r="HU135" s="158"/>
      <c r="HV135" s="158"/>
      <c r="HW135" s="158"/>
      <c r="HX135" s="158"/>
      <c r="HY135" s="158"/>
      <c r="HZ135" s="158"/>
      <c r="IA135" s="158"/>
      <c r="IB135" s="158"/>
      <c r="IC135" s="158"/>
      <c r="ID135" s="158"/>
      <c r="IE135" s="158"/>
      <c r="IF135" s="158"/>
      <c r="IG135" s="158"/>
      <c r="IH135" s="158"/>
      <c r="II135" s="158"/>
      <c r="IJ135" s="158"/>
      <c r="IK135" s="158"/>
      <c r="IL135" s="158"/>
      <c r="IM135" s="158"/>
      <c r="IN135" s="158"/>
      <c r="IO135" s="158"/>
      <c r="IP135" s="158"/>
      <c r="IQ135" s="158"/>
    </row>
    <row r="136" s="146" customFormat="1" ht="100" customHeight="1" spans="1:251">
      <c r="A136" s="162" t="s">
        <v>662</v>
      </c>
      <c r="B136" s="158">
        <v>34</v>
      </c>
      <c r="C136" s="163" t="s">
        <v>663</v>
      </c>
      <c r="D136" s="163" t="s">
        <v>664</v>
      </c>
      <c r="E136" s="176"/>
      <c r="F136" s="163" t="s">
        <v>665</v>
      </c>
      <c r="G136" s="163" t="s">
        <v>666</v>
      </c>
      <c r="H136" s="163" t="s">
        <v>667</v>
      </c>
      <c r="I136" s="176"/>
      <c r="J136" s="163"/>
      <c r="K136" s="163" t="s">
        <v>668</v>
      </c>
      <c r="L136" s="163" t="s">
        <v>666</v>
      </c>
      <c r="M136" s="176"/>
      <c r="N136" s="163" t="s">
        <v>669</v>
      </c>
      <c r="O136" s="151"/>
      <c r="P136" s="151"/>
      <c r="Q136" s="163" t="s">
        <v>360</v>
      </c>
      <c r="R136" s="163"/>
      <c r="S136" s="163" t="s">
        <v>668</v>
      </c>
      <c r="T136" s="163" t="s">
        <v>664</v>
      </c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70">
        <f t="shared" si="11"/>
        <v>20</v>
      </c>
      <c r="AF136" s="146" t="s">
        <v>670</v>
      </c>
      <c r="AG136" s="158">
        <f>IF(ISNUMBER(FIND("五年",#REF!)),5,3)</f>
        <v>3</v>
      </c>
      <c r="AH136" s="159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64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  <c r="EM136" s="158"/>
      <c r="EN136" s="158"/>
      <c r="EO136" s="158"/>
      <c r="EP136" s="158"/>
      <c r="EQ136" s="158"/>
      <c r="ER136" s="158"/>
      <c r="ES136" s="158"/>
      <c r="ET136" s="158"/>
      <c r="EU136" s="158"/>
      <c r="EV136" s="158"/>
      <c r="EW136" s="158"/>
      <c r="EX136" s="158"/>
      <c r="EY136" s="158"/>
      <c r="EZ136" s="158"/>
      <c r="FA136" s="158"/>
      <c r="FB136" s="158"/>
      <c r="FC136" s="158"/>
      <c r="FD136" s="158"/>
      <c r="FE136" s="158"/>
      <c r="FF136" s="158"/>
      <c r="FG136" s="158"/>
      <c r="FH136" s="158"/>
      <c r="FI136" s="158"/>
      <c r="FJ136" s="158"/>
      <c r="FK136" s="158"/>
      <c r="FL136" s="158"/>
      <c r="FM136" s="158"/>
      <c r="FN136" s="158"/>
      <c r="FO136" s="158"/>
      <c r="FP136" s="158"/>
      <c r="FQ136" s="158"/>
      <c r="FR136" s="158"/>
      <c r="FS136" s="158"/>
      <c r="FT136" s="158"/>
      <c r="FU136" s="158"/>
      <c r="FV136" s="158"/>
      <c r="FW136" s="158"/>
      <c r="FX136" s="158"/>
      <c r="FY136" s="158"/>
      <c r="FZ136" s="158"/>
      <c r="GA136" s="158"/>
      <c r="GB136" s="158"/>
      <c r="GC136" s="158"/>
      <c r="GD136" s="158"/>
      <c r="GE136" s="158"/>
      <c r="GF136" s="158"/>
      <c r="GG136" s="158"/>
      <c r="GH136" s="158"/>
      <c r="GI136" s="158"/>
      <c r="GJ136" s="158"/>
      <c r="GK136" s="158"/>
      <c r="GL136" s="158"/>
      <c r="GM136" s="158"/>
      <c r="GN136" s="158"/>
      <c r="GO136" s="158"/>
      <c r="GP136" s="158"/>
      <c r="GQ136" s="158"/>
      <c r="GR136" s="158"/>
      <c r="GS136" s="158"/>
      <c r="GT136" s="158"/>
      <c r="GU136" s="158"/>
      <c r="GV136" s="158"/>
      <c r="GW136" s="158"/>
      <c r="GX136" s="158"/>
      <c r="GY136" s="158"/>
      <c r="GZ136" s="158"/>
      <c r="HA136" s="158"/>
      <c r="HB136" s="158"/>
      <c r="HC136" s="158"/>
      <c r="HD136" s="158"/>
      <c r="HE136" s="158"/>
      <c r="HF136" s="158"/>
      <c r="HG136" s="158"/>
      <c r="HH136" s="158"/>
      <c r="HI136" s="158"/>
      <c r="HJ136" s="158"/>
      <c r="HK136" s="158"/>
      <c r="HL136" s="158"/>
      <c r="HM136" s="158"/>
      <c r="HN136" s="158"/>
      <c r="HO136" s="158"/>
      <c r="HP136" s="158"/>
      <c r="HQ136" s="158"/>
      <c r="HR136" s="158"/>
      <c r="HS136" s="158"/>
      <c r="HT136" s="158"/>
      <c r="HU136" s="158"/>
      <c r="HV136" s="158"/>
      <c r="HW136" s="158"/>
      <c r="HX136" s="158"/>
      <c r="HY136" s="158"/>
      <c r="HZ136" s="158"/>
      <c r="IA136" s="158"/>
      <c r="IB136" s="158"/>
      <c r="IC136" s="158"/>
      <c r="ID136" s="158"/>
      <c r="IE136" s="158"/>
      <c r="IF136" s="158"/>
      <c r="IG136" s="158"/>
      <c r="IH136" s="158"/>
      <c r="II136" s="158"/>
      <c r="IJ136" s="158"/>
      <c r="IK136" s="158"/>
      <c r="IL136" s="158"/>
      <c r="IM136" s="158"/>
      <c r="IN136" s="158"/>
      <c r="IO136" s="158"/>
      <c r="IP136" s="158"/>
      <c r="IQ136" s="158"/>
    </row>
    <row r="137" s="146" customFormat="1" ht="100" customHeight="1" spans="1:251">
      <c r="A137" s="162" t="s">
        <v>671</v>
      </c>
      <c r="B137" s="158">
        <v>34</v>
      </c>
      <c r="C137" s="163" t="s">
        <v>664</v>
      </c>
      <c r="D137" s="163" t="s">
        <v>672</v>
      </c>
      <c r="E137" s="163" t="s">
        <v>667</v>
      </c>
      <c r="F137" s="163" t="s">
        <v>673</v>
      </c>
      <c r="G137" s="163"/>
      <c r="H137" s="163"/>
      <c r="I137" s="163" t="s">
        <v>667</v>
      </c>
      <c r="J137" s="163"/>
      <c r="K137" s="176"/>
      <c r="L137" s="163" t="s">
        <v>668</v>
      </c>
      <c r="M137" s="163" t="s">
        <v>669</v>
      </c>
      <c r="N137" s="163" t="s">
        <v>518</v>
      </c>
      <c r="O137" s="163" t="s">
        <v>674</v>
      </c>
      <c r="P137" s="151"/>
      <c r="Q137" s="163"/>
      <c r="S137" s="163" t="s">
        <v>664</v>
      </c>
      <c r="T137" s="163" t="s">
        <v>668</v>
      </c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70">
        <f>2*COUNTA(C137:AD137)</f>
        <v>22</v>
      </c>
      <c r="AF137" s="146" t="s">
        <v>670</v>
      </c>
      <c r="AG137" s="158">
        <f>IF(ISNUMBER(FIND("五年",#REF!)),5,3)</f>
        <v>3</v>
      </c>
      <c r="AH137" s="159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64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  <c r="EM137" s="158"/>
      <c r="EN137" s="158"/>
      <c r="EO137" s="158"/>
      <c r="EP137" s="158"/>
      <c r="EQ137" s="158"/>
      <c r="ER137" s="158"/>
      <c r="ES137" s="158"/>
      <c r="ET137" s="158"/>
      <c r="EU137" s="158"/>
      <c r="EV137" s="158"/>
      <c r="EW137" s="158"/>
      <c r="EX137" s="158"/>
      <c r="EY137" s="158"/>
      <c r="EZ137" s="158"/>
      <c r="FA137" s="158"/>
      <c r="FB137" s="158"/>
      <c r="FC137" s="158"/>
      <c r="FD137" s="158"/>
      <c r="FE137" s="158"/>
      <c r="FF137" s="158"/>
      <c r="FG137" s="158"/>
      <c r="FH137" s="158"/>
      <c r="FI137" s="158"/>
      <c r="FJ137" s="158"/>
      <c r="FK137" s="158"/>
      <c r="FL137" s="158"/>
      <c r="FM137" s="158"/>
      <c r="FN137" s="158"/>
      <c r="FO137" s="158"/>
      <c r="FP137" s="158"/>
      <c r="FQ137" s="158"/>
      <c r="FR137" s="158"/>
      <c r="FS137" s="158"/>
      <c r="FT137" s="158"/>
      <c r="FU137" s="158"/>
      <c r="FV137" s="158"/>
      <c r="FW137" s="158"/>
      <c r="FX137" s="158"/>
      <c r="FY137" s="158"/>
      <c r="FZ137" s="158"/>
      <c r="GA137" s="158"/>
      <c r="GB137" s="158"/>
      <c r="GC137" s="158"/>
      <c r="GD137" s="158"/>
      <c r="GE137" s="158"/>
      <c r="GF137" s="158"/>
      <c r="GG137" s="158"/>
      <c r="GH137" s="158"/>
      <c r="GI137" s="158"/>
      <c r="GJ137" s="158"/>
      <c r="GK137" s="158"/>
      <c r="GL137" s="158"/>
      <c r="GM137" s="158"/>
      <c r="GN137" s="158"/>
      <c r="GO137" s="158"/>
      <c r="GP137" s="158"/>
      <c r="GQ137" s="158"/>
      <c r="GR137" s="158"/>
      <c r="GS137" s="158"/>
      <c r="GT137" s="158"/>
      <c r="GU137" s="158"/>
      <c r="GV137" s="158"/>
      <c r="GW137" s="158"/>
      <c r="GX137" s="158"/>
      <c r="GY137" s="158"/>
      <c r="GZ137" s="158"/>
      <c r="HA137" s="158"/>
      <c r="HB137" s="158"/>
      <c r="HC137" s="158"/>
      <c r="HD137" s="158"/>
      <c r="HE137" s="158"/>
      <c r="HF137" s="158"/>
      <c r="HG137" s="158"/>
      <c r="HH137" s="158"/>
      <c r="HI137" s="158"/>
      <c r="HJ137" s="158"/>
      <c r="HK137" s="158"/>
      <c r="HL137" s="158"/>
      <c r="HM137" s="158"/>
      <c r="HN137" s="158"/>
      <c r="HO137" s="158"/>
      <c r="HP137" s="158"/>
      <c r="HQ137" s="158"/>
      <c r="HR137" s="158"/>
      <c r="HS137" s="158"/>
      <c r="HT137" s="158"/>
      <c r="HU137" s="158"/>
      <c r="HV137" s="158"/>
      <c r="HW137" s="158"/>
      <c r="HX137" s="158"/>
      <c r="HY137" s="158"/>
      <c r="HZ137" s="158"/>
      <c r="IA137" s="158"/>
      <c r="IB137" s="158"/>
      <c r="IC137" s="158"/>
      <c r="ID137" s="158"/>
      <c r="IE137" s="158"/>
      <c r="IF137" s="158"/>
      <c r="IG137" s="158"/>
      <c r="IH137" s="158"/>
      <c r="II137" s="158"/>
      <c r="IJ137" s="158"/>
      <c r="IK137" s="158"/>
      <c r="IL137" s="158"/>
      <c r="IM137" s="158"/>
      <c r="IN137" s="158"/>
      <c r="IO137" s="158"/>
      <c r="IP137" s="158"/>
      <c r="IQ137" s="158"/>
    </row>
    <row r="138" s="146" customFormat="1" ht="100" customHeight="1" spans="1:251">
      <c r="A138" s="162" t="s">
        <v>675</v>
      </c>
      <c r="B138" s="163">
        <v>45</v>
      </c>
      <c r="C138" s="163" t="s">
        <v>676</v>
      </c>
      <c r="D138" s="151"/>
      <c r="F138" s="163"/>
      <c r="G138" s="163"/>
      <c r="H138" s="163" t="s">
        <v>664</v>
      </c>
      <c r="I138" s="163" t="s">
        <v>677</v>
      </c>
      <c r="K138" s="163" t="s">
        <v>666</v>
      </c>
      <c r="L138" s="163" t="s">
        <v>678</v>
      </c>
      <c r="M138" s="163" t="s">
        <v>679</v>
      </c>
      <c r="N138" s="176"/>
      <c r="O138" s="163" t="s">
        <v>664</v>
      </c>
      <c r="P138" s="151"/>
      <c r="Q138" s="163" t="s">
        <v>667</v>
      </c>
      <c r="R138" s="163" t="s">
        <v>360</v>
      </c>
      <c r="S138" s="163" t="s">
        <v>680</v>
      </c>
      <c r="T138" s="163" t="s">
        <v>681</v>
      </c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70">
        <f>2*COUNTA(C138:AD138)</f>
        <v>22</v>
      </c>
      <c r="AF138" s="146" t="s">
        <v>670</v>
      </c>
      <c r="AG138" s="158">
        <f>IF(ISNUMBER(FIND("五年",#REF!)),5,3)</f>
        <v>3</v>
      </c>
      <c r="AH138" s="159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64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  <c r="DR138" s="158"/>
      <c r="DS138" s="158"/>
      <c r="DT138" s="158"/>
      <c r="DU138" s="158"/>
      <c r="DV138" s="158"/>
      <c r="DW138" s="158"/>
      <c r="DX138" s="158"/>
      <c r="DY138" s="158"/>
      <c r="DZ138" s="158"/>
      <c r="EA138" s="158"/>
      <c r="EB138" s="158"/>
      <c r="EC138" s="158"/>
      <c r="ED138" s="158"/>
      <c r="EE138" s="158"/>
      <c r="EF138" s="158"/>
      <c r="EG138" s="158"/>
      <c r="EH138" s="158"/>
      <c r="EI138" s="158"/>
      <c r="EJ138" s="158"/>
      <c r="EK138" s="158"/>
      <c r="EL138" s="158"/>
      <c r="EM138" s="158"/>
      <c r="EN138" s="158"/>
      <c r="EO138" s="158"/>
      <c r="EP138" s="158"/>
      <c r="EQ138" s="158"/>
      <c r="ER138" s="158"/>
      <c r="ES138" s="158"/>
      <c r="ET138" s="158"/>
      <c r="EU138" s="158"/>
      <c r="EV138" s="158"/>
      <c r="EW138" s="158"/>
      <c r="EX138" s="158"/>
      <c r="EY138" s="158"/>
      <c r="EZ138" s="158"/>
      <c r="FA138" s="158"/>
      <c r="FB138" s="158"/>
      <c r="FC138" s="158"/>
      <c r="FD138" s="158"/>
      <c r="FE138" s="158"/>
      <c r="FF138" s="158"/>
      <c r="FG138" s="158"/>
      <c r="FH138" s="158"/>
      <c r="FI138" s="158"/>
      <c r="FJ138" s="158"/>
      <c r="FK138" s="158"/>
      <c r="FL138" s="158"/>
      <c r="FM138" s="158"/>
      <c r="FN138" s="158"/>
      <c r="FO138" s="158"/>
      <c r="FP138" s="158"/>
      <c r="FQ138" s="158"/>
      <c r="FR138" s="158"/>
      <c r="FS138" s="158"/>
      <c r="FT138" s="158"/>
      <c r="FU138" s="158"/>
      <c r="FV138" s="158"/>
      <c r="FW138" s="158"/>
      <c r="FX138" s="158"/>
      <c r="FY138" s="158"/>
      <c r="FZ138" s="158"/>
      <c r="GA138" s="158"/>
      <c r="GB138" s="158"/>
      <c r="GC138" s="158"/>
      <c r="GD138" s="158"/>
      <c r="GE138" s="158"/>
      <c r="GF138" s="158"/>
      <c r="GG138" s="158"/>
      <c r="GH138" s="158"/>
      <c r="GI138" s="158"/>
      <c r="GJ138" s="158"/>
      <c r="GK138" s="158"/>
      <c r="GL138" s="158"/>
      <c r="GM138" s="158"/>
      <c r="GN138" s="158"/>
      <c r="GO138" s="158"/>
      <c r="GP138" s="158"/>
      <c r="GQ138" s="158"/>
      <c r="GR138" s="158"/>
      <c r="GS138" s="158"/>
      <c r="GT138" s="158"/>
      <c r="GU138" s="158"/>
      <c r="GV138" s="158"/>
      <c r="GW138" s="158"/>
      <c r="GX138" s="158"/>
      <c r="GY138" s="158"/>
      <c r="GZ138" s="158"/>
      <c r="HA138" s="158"/>
      <c r="HB138" s="158"/>
      <c r="HC138" s="158"/>
      <c r="HD138" s="158"/>
      <c r="HE138" s="158"/>
      <c r="HF138" s="158"/>
      <c r="HG138" s="158"/>
      <c r="HH138" s="158"/>
      <c r="HI138" s="158"/>
      <c r="HJ138" s="158"/>
      <c r="HK138" s="158"/>
      <c r="HL138" s="158"/>
      <c r="HM138" s="158"/>
      <c r="HN138" s="158"/>
      <c r="HO138" s="158"/>
      <c r="HP138" s="158"/>
      <c r="HQ138" s="158"/>
      <c r="HR138" s="158"/>
      <c r="HS138" s="158"/>
      <c r="HT138" s="158"/>
      <c r="HU138" s="158"/>
      <c r="HV138" s="158"/>
      <c r="HW138" s="158"/>
      <c r="HX138" s="158"/>
      <c r="HY138" s="158"/>
      <c r="HZ138" s="158"/>
      <c r="IA138" s="158"/>
      <c r="IB138" s="158"/>
      <c r="IC138" s="158"/>
      <c r="ID138" s="158"/>
      <c r="IE138" s="158"/>
      <c r="IF138" s="158"/>
      <c r="IG138" s="158"/>
      <c r="IH138" s="158"/>
      <c r="II138" s="158"/>
      <c r="IJ138" s="158"/>
      <c r="IK138" s="158"/>
      <c r="IL138" s="158"/>
      <c r="IM138" s="158"/>
      <c r="IN138" s="158"/>
      <c r="IO138" s="158"/>
      <c r="IP138" s="158"/>
      <c r="IQ138" s="158"/>
    </row>
    <row r="139" s="146" customFormat="1" ht="100" customHeight="1" spans="1:251">
      <c r="A139" s="162" t="s">
        <v>682</v>
      </c>
      <c r="B139" s="158">
        <v>30</v>
      </c>
      <c r="D139" s="163" t="s">
        <v>683</v>
      </c>
      <c r="E139" s="176"/>
      <c r="G139" s="163" t="s">
        <v>664</v>
      </c>
      <c r="H139" s="163" t="s">
        <v>666</v>
      </c>
      <c r="J139" s="163" t="s">
        <v>669</v>
      </c>
      <c r="K139" s="163"/>
      <c r="L139" s="163" t="s">
        <v>684</v>
      </c>
      <c r="M139" s="163" t="s">
        <v>685</v>
      </c>
      <c r="N139" s="163" t="s">
        <v>679</v>
      </c>
      <c r="O139" s="151"/>
      <c r="P139" s="163" t="s">
        <v>686</v>
      </c>
      <c r="Q139" s="163" t="s">
        <v>687</v>
      </c>
      <c r="R139" s="163"/>
      <c r="S139" s="163" t="s">
        <v>681</v>
      </c>
      <c r="T139" s="163" t="s">
        <v>680</v>
      </c>
      <c r="U139" s="163"/>
      <c r="V139" s="151"/>
      <c r="W139" s="163"/>
      <c r="X139" s="151"/>
      <c r="Y139" s="163"/>
      <c r="Z139" s="163"/>
      <c r="AA139" s="163"/>
      <c r="AB139" s="163"/>
      <c r="AC139" s="163"/>
      <c r="AD139" s="163"/>
      <c r="AE139" s="170">
        <f t="shared" si="11"/>
        <v>22</v>
      </c>
      <c r="AF139" s="146" t="s">
        <v>670</v>
      </c>
      <c r="AG139" s="158">
        <f>IF(ISNUMBER(FIND("五年",#REF!)),5,3)</f>
        <v>3</v>
      </c>
      <c r="AH139" s="159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64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  <c r="DR139" s="158"/>
      <c r="DS139" s="158"/>
      <c r="DT139" s="158"/>
      <c r="DU139" s="158"/>
      <c r="DV139" s="158"/>
      <c r="DW139" s="158"/>
      <c r="DX139" s="158"/>
      <c r="DY139" s="158"/>
      <c r="DZ139" s="158"/>
      <c r="EA139" s="158"/>
      <c r="EB139" s="158"/>
      <c r="EC139" s="158"/>
      <c r="ED139" s="158"/>
      <c r="EE139" s="158"/>
      <c r="EF139" s="158"/>
      <c r="EG139" s="158"/>
      <c r="EH139" s="158"/>
      <c r="EI139" s="158"/>
      <c r="EJ139" s="158"/>
      <c r="EK139" s="158"/>
      <c r="EL139" s="158"/>
      <c r="EM139" s="158"/>
      <c r="EN139" s="158"/>
      <c r="EO139" s="158"/>
      <c r="EP139" s="158"/>
      <c r="EQ139" s="158"/>
      <c r="ER139" s="158"/>
      <c r="ES139" s="158"/>
      <c r="ET139" s="158"/>
      <c r="EU139" s="158"/>
      <c r="EV139" s="158"/>
      <c r="EW139" s="158"/>
      <c r="EX139" s="158"/>
      <c r="EY139" s="158"/>
      <c r="EZ139" s="158"/>
      <c r="FA139" s="158"/>
      <c r="FB139" s="158"/>
      <c r="FC139" s="158"/>
      <c r="FD139" s="158"/>
      <c r="FE139" s="158"/>
      <c r="FF139" s="158"/>
      <c r="FG139" s="158"/>
      <c r="FH139" s="158"/>
      <c r="FI139" s="158"/>
      <c r="FJ139" s="158"/>
      <c r="FK139" s="158"/>
      <c r="FL139" s="158"/>
      <c r="FM139" s="158"/>
      <c r="FN139" s="158"/>
      <c r="FO139" s="158"/>
      <c r="FP139" s="158"/>
      <c r="FQ139" s="158"/>
      <c r="FR139" s="158"/>
      <c r="FS139" s="158"/>
      <c r="FT139" s="158"/>
      <c r="FU139" s="158"/>
      <c r="FV139" s="158"/>
      <c r="FW139" s="158"/>
      <c r="FX139" s="158"/>
      <c r="FY139" s="158"/>
      <c r="FZ139" s="158"/>
      <c r="GA139" s="158"/>
      <c r="GB139" s="158"/>
      <c r="GC139" s="158"/>
      <c r="GD139" s="158"/>
      <c r="GE139" s="158"/>
      <c r="GF139" s="158"/>
      <c r="GG139" s="158"/>
      <c r="GH139" s="158"/>
      <c r="GI139" s="158"/>
      <c r="GJ139" s="158"/>
      <c r="GK139" s="158"/>
      <c r="GL139" s="158"/>
      <c r="GM139" s="158"/>
      <c r="GN139" s="158"/>
      <c r="GO139" s="158"/>
      <c r="GP139" s="158"/>
      <c r="GQ139" s="158"/>
      <c r="GR139" s="158"/>
      <c r="GS139" s="158"/>
      <c r="GT139" s="158"/>
      <c r="GU139" s="158"/>
      <c r="GV139" s="158"/>
      <c r="GW139" s="158"/>
      <c r="GX139" s="158"/>
      <c r="GY139" s="158"/>
      <c r="GZ139" s="158"/>
      <c r="HA139" s="158"/>
      <c r="HB139" s="158"/>
      <c r="HC139" s="158"/>
      <c r="HD139" s="158"/>
      <c r="HE139" s="158"/>
      <c r="HF139" s="158"/>
      <c r="HG139" s="158"/>
      <c r="HH139" s="158"/>
      <c r="HI139" s="158"/>
      <c r="HJ139" s="158"/>
      <c r="HK139" s="158"/>
      <c r="HL139" s="158"/>
      <c r="HM139" s="158"/>
      <c r="HN139" s="158"/>
      <c r="HO139" s="158"/>
      <c r="HP139" s="158"/>
      <c r="HQ139" s="158"/>
      <c r="HR139" s="158"/>
      <c r="HS139" s="158"/>
      <c r="HT139" s="158"/>
      <c r="HU139" s="158"/>
      <c r="HV139" s="158"/>
      <c r="HW139" s="158"/>
      <c r="HX139" s="158"/>
      <c r="HY139" s="158"/>
      <c r="HZ139" s="158"/>
      <c r="IA139" s="158"/>
      <c r="IB139" s="158"/>
      <c r="IC139" s="158"/>
      <c r="ID139" s="158"/>
      <c r="IE139" s="158"/>
      <c r="IF139" s="158"/>
      <c r="IG139" s="158"/>
      <c r="IH139" s="158"/>
      <c r="II139" s="158"/>
      <c r="IJ139" s="158"/>
      <c r="IK139" s="158"/>
      <c r="IL139" s="158"/>
      <c r="IM139" s="158"/>
      <c r="IN139" s="158"/>
      <c r="IO139" s="158"/>
      <c r="IP139" s="158"/>
      <c r="IQ139" s="158"/>
    </row>
    <row r="140" s="146" customFormat="1" ht="100" customHeight="1" spans="1:251">
      <c r="A140" s="162" t="s">
        <v>688</v>
      </c>
      <c r="B140" s="158">
        <v>52</v>
      </c>
      <c r="C140" s="151"/>
      <c r="D140" s="151"/>
      <c r="E140" s="163" t="s">
        <v>689</v>
      </c>
      <c r="F140" s="163"/>
      <c r="G140" s="151"/>
      <c r="H140" s="151"/>
      <c r="I140" s="163"/>
      <c r="J140" s="163" t="s">
        <v>690</v>
      </c>
      <c r="K140" s="163" t="s">
        <v>92</v>
      </c>
      <c r="L140" s="163" t="s">
        <v>358</v>
      </c>
      <c r="M140" s="163"/>
      <c r="N140" s="163" t="s">
        <v>687</v>
      </c>
      <c r="O140" s="163"/>
      <c r="P140" s="163" t="s">
        <v>691</v>
      </c>
      <c r="Q140" s="163" t="s">
        <v>692</v>
      </c>
      <c r="S140" s="163" t="s">
        <v>359</v>
      </c>
      <c r="T140" s="163" t="s">
        <v>693</v>
      </c>
      <c r="U140" s="163"/>
      <c r="V140" s="163"/>
      <c r="W140" s="163" t="s">
        <v>694</v>
      </c>
      <c r="X140" s="163" t="s">
        <v>694</v>
      </c>
      <c r="Y140" s="163"/>
      <c r="Z140" s="163"/>
      <c r="AA140" s="163" t="s">
        <v>694</v>
      </c>
      <c r="AB140" s="163" t="s">
        <v>694</v>
      </c>
      <c r="AC140" s="163"/>
      <c r="AD140" s="163"/>
      <c r="AE140" s="170">
        <f t="shared" si="11"/>
        <v>26</v>
      </c>
      <c r="AF140" s="146" t="s">
        <v>670</v>
      </c>
      <c r="AG140" s="158">
        <f>IF(ISNUMBER(FIND("五年",#REF!)),5,3)</f>
        <v>3</v>
      </c>
      <c r="AH140" s="159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64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  <c r="EB140" s="158"/>
      <c r="EC140" s="158"/>
      <c r="ED140" s="158"/>
      <c r="EE140" s="158"/>
      <c r="EF140" s="158"/>
      <c r="EG140" s="158"/>
      <c r="EH140" s="158"/>
      <c r="EI140" s="158"/>
      <c r="EJ140" s="158"/>
      <c r="EK140" s="158"/>
      <c r="EL140" s="158"/>
      <c r="EM140" s="158"/>
      <c r="EN140" s="158"/>
      <c r="EO140" s="158"/>
      <c r="EP140" s="158"/>
      <c r="EQ140" s="158"/>
      <c r="ER140" s="158"/>
      <c r="ES140" s="158"/>
      <c r="ET140" s="158"/>
      <c r="EU140" s="158"/>
      <c r="EV140" s="158"/>
      <c r="EW140" s="158"/>
      <c r="EX140" s="158"/>
      <c r="EY140" s="158"/>
      <c r="EZ140" s="158"/>
      <c r="FA140" s="158"/>
      <c r="FB140" s="158"/>
      <c r="FC140" s="158"/>
      <c r="FD140" s="158"/>
      <c r="FE140" s="158"/>
      <c r="FF140" s="158"/>
      <c r="FG140" s="158"/>
      <c r="FH140" s="158"/>
      <c r="FI140" s="158"/>
      <c r="FJ140" s="158"/>
      <c r="FK140" s="158"/>
      <c r="FL140" s="158"/>
      <c r="FM140" s="158"/>
      <c r="FN140" s="158"/>
      <c r="FO140" s="158"/>
      <c r="FP140" s="158"/>
      <c r="FQ140" s="158"/>
      <c r="FR140" s="158"/>
      <c r="FS140" s="158"/>
      <c r="FT140" s="158"/>
      <c r="FU140" s="158"/>
      <c r="FV140" s="158"/>
      <c r="FW140" s="158"/>
      <c r="FX140" s="158"/>
      <c r="FY140" s="158"/>
      <c r="FZ140" s="158"/>
      <c r="GA140" s="158"/>
      <c r="GB140" s="158"/>
      <c r="GC140" s="158"/>
      <c r="GD140" s="158"/>
      <c r="GE140" s="158"/>
      <c r="GF140" s="158"/>
      <c r="GG140" s="158"/>
      <c r="GH140" s="158"/>
      <c r="GI140" s="158"/>
      <c r="GJ140" s="158"/>
      <c r="GK140" s="158"/>
      <c r="GL140" s="158"/>
      <c r="GM140" s="158"/>
      <c r="GN140" s="158"/>
      <c r="GO140" s="158"/>
      <c r="GP140" s="158"/>
      <c r="GQ140" s="158"/>
      <c r="GR140" s="158"/>
      <c r="GS140" s="158"/>
      <c r="GT140" s="158"/>
      <c r="GU140" s="158"/>
      <c r="GV140" s="158"/>
      <c r="GW140" s="158"/>
      <c r="GX140" s="158"/>
      <c r="GY140" s="158"/>
      <c r="GZ140" s="158"/>
      <c r="HA140" s="158"/>
      <c r="HB140" s="158"/>
      <c r="HC140" s="158"/>
      <c r="HD140" s="158"/>
      <c r="HE140" s="158"/>
      <c r="HF140" s="158"/>
      <c r="HG140" s="158"/>
      <c r="HH140" s="158"/>
      <c r="HI140" s="158"/>
      <c r="HJ140" s="158"/>
      <c r="HK140" s="158"/>
      <c r="HL140" s="158"/>
      <c r="HM140" s="158"/>
      <c r="HN140" s="158"/>
      <c r="HO140" s="158"/>
      <c r="HP140" s="158"/>
      <c r="HQ140" s="158"/>
      <c r="HR140" s="158"/>
      <c r="HS140" s="158"/>
      <c r="HT140" s="158"/>
      <c r="HU140" s="158"/>
      <c r="HV140" s="158"/>
      <c r="HW140" s="158"/>
      <c r="HX140" s="158"/>
      <c r="HY140" s="158"/>
      <c r="HZ140" s="158"/>
      <c r="IA140" s="158"/>
      <c r="IB140" s="158"/>
      <c r="IC140" s="158"/>
      <c r="ID140" s="158"/>
      <c r="IE140" s="158"/>
      <c r="IF140" s="158"/>
      <c r="IG140" s="158"/>
      <c r="IH140" s="158"/>
      <c r="II140" s="158"/>
      <c r="IJ140" s="158"/>
      <c r="IK140" s="158"/>
      <c r="IL140" s="158"/>
      <c r="IM140" s="158"/>
      <c r="IN140" s="158"/>
      <c r="IO140" s="158"/>
      <c r="IP140" s="158"/>
      <c r="IQ140" s="158"/>
    </row>
    <row r="141" s="146" customFormat="1" ht="100" customHeight="1" spans="1:251">
      <c r="A141" s="162" t="s">
        <v>695</v>
      </c>
      <c r="B141" s="158">
        <v>45</v>
      </c>
      <c r="C141" s="176"/>
      <c r="D141" s="163" t="s">
        <v>696</v>
      </c>
      <c r="E141" s="177" t="s">
        <v>687</v>
      </c>
      <c r="F141" s="163" t="s">
        <v>697</v>
      </c>
      <c r="G141" s="163"/>
      <c r="H141" s="163" t="s">
        <v>698</v>
      </c>
      <c r="J141" s="163" t="s">
        <v>699</v>
      </c>
      <c r="M141" s="163" t="s">
        <v>697</v>
      </c>
      <c r="N141" s="163"/>
      <c r="Q141" s="163"/>
      <c r="R141" s="163" t="s">
        <v>700</v>
      </c>
      <c r="T141" s="163" t="s">
        <v>701</v>
      </c>
      <c r="U141" s="163"/>
      <c r="V141" s="163"/>
      <c r="W141" s="163" t="s">
        <v>702</v>
      </c>
      <c r="X141" s="163" t="s">
        <v>702</v>
      </c>
      <c r="Y141" s="163"/>
      <c r="Z141" s="163"/>
      <c r="AA141" s="163"/>
      <c r="AB141" s="163"/>
      <c r="AC141" s="163"/>
      <c r="AD141" s="163"/>
      <c r="AE141" s="170">
        <f>2*COUNTA(C141:AD141)</f>
        <v>20</v>
      </c>
      <c r="AF141" s="146" t="s">
        <v>670</v>
      </c>
      <c r="AG141" s="158">
        <f>IF(ISNUMBER(FIND("五年",#REF!)),5,3)</f>
        <v>3</v>
      </c>
      <c r="AH141" s="159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64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  <c r="EB141" s="158"/>
      <c r="EC141" s="158"/>
      <c r="ED141" s="158"/>
      <c r="EE141" s="158"/>
      <c r="EF141" s="158"/>
      <c r="EG141" s="158"/>
      <c r="EH141" s="158"/>
      <c r="EI141" s="158"/>
      <c r="EJ141" s="158"/>
      <c r="EK141" s="158"/>
      <c r="EL141" s="158"/>
      <c r="EM141" s="158"/>
      <c r="EN141" s="158"/>
      <c r="EO141" s="158"/>
      <c r="EP141" s="158"/>
      <c r="EQ141" s="158"/>
      <c r="ER141" s="158"/>
      <c r="ES141" s="158"/>
      <c r="ET141" s="158"/>
      <c r="EU141" s="158"/>
      <c r="EV141" s="158"/>
      <c r="EW141" s="158"/>
      <c r="EX141" s="158"/>
      <c r="EY141" s="158"/>
      <c r="EZ141" s="158"/>
      <c r="FA141" s="158"/>
      <c r="FB141" s="158"/>
      <c r="FC141" s="158"/>
      <c r="FD141" s="158"/>
      <c r="FE141" s="158"/>
      <c r="FF141" s="158"/>
      <c r="FG141" s="158"/>
      <c r="FH141" s="158"/>
      <c r="FI141" s="158"/>
      <c r="FJ141" s="158"/>
      <c r="FK141" s="158"/>
      <c r="FL141" s="158"/>
      <c r="FM141" s="158"/>
      <c r="FN141" s="158"/>
      <c r="FO141" s="158"/>
      <c r="FP141" s="158"/>
      <c r="FQ141" s="158"/>
      <c r="FR141" s="158"/>
      <c r="FS141" s="158"/>
      <c r="FT141" s="158"/>
      <c r="FU141" s="158"/>
      <c r="FV141" s="158"/>
      <c r="FW141" s="158"/>
      <c r="FX141" s="158"/>
      <c r="FY141" s="158"/>
      <c r="FZ141" s="158"/>
      <c r="GA141" s="158"/>
      <c r="GB141" s="158"/>
      <c r="GC141" s="158"/>
      <c r="GD141" s="158"/>
      <c r="GE141" s="158"/>
      <c r="GF141" s="158"/>
      <c r="GG141" s="158"/>
      <c r="GH141" s="158"/>
      <c r="GI141" s="158"/>
      <c r="GJ141" s="158"/>
      <c r="GK141" s="158"/>
      <c r="GL141" s="158"/>
      <c r="GM141" s="158"/>
      <c r="GN141" s="158"/>
      <c r="GO141" s="158"/>
      <c r="GP141" s="158"/>
      <c r="GQ141" s="158"/>
      <c r="GR141" s="158"/>
      <c r="GS141" s="158"/>
      <c r="GT141" s="158"/>
      <c r="GU141" s="158"/>
      <c r="GV141" s="158"/>
      <c r="GW141" s="158"/>
      <c r="GX141" s="158"/>
      <c r="GY141" s="158"/>
      <c r="GZ141" s="158"/>
      <c r="HA141" s="158"/>
      <c r="HB141" s="158"/>
      <c r="HC141" s="158"/>
      <c r="HD141" s="158"/>
      <c r="HE141" s="158"/>
      <c r="HF141" s="158"/>
      <c r="HG141" s="158"/>
      <c r="HH141" s="158"/>
      <c r="HI141" s="158"/>
      <c r="HJ141" s="158"/>
      <c r="HK141" s="158"/>
      <c r="HL141" s="158"/>
      <c r="HM141" s="158"/>
      <c r="HN141" s="158"/>
      <c r="HO141" s="158"/>
      <c r="HP141" s="158"/>
      <c r="HQ141" s="158"/>
      <c r="HR141" s="158"/>
      <c r="HS141" s="158"/>
      <c r="HT141" s="158"/>
      <c r="HU141" s="158"/>
      <c r="HV141" s="158"/>
      <c r="HW141" s="158"/>
      <c r="HX141" s="158"/>
      <c r="HY141" s="158"/>
      <c r="HZ141" s="158"/>
      <c r="IA141" s="158"/>
      <c r="IB141" s="158"/>
      <c r="IC141" s="158"/>
      <c r="ID141" s="158"/>
      <c r="IE141" s="158"/>
      <c r="IF141" s="158"/>
      <c r="IG141" s="158"/>
      <c r="IH141" s="158"/>
      <c r="II141" s="158"/>
      <c r="IJ141" s="158"/>
      <c r="IK141" s="158"/>
      <c r="IL141" s="158"/>
      <c r="IM141" s="158"/>
      <c r="IN141" s="158"/>
      <c r="IO141" s="158"/>
      <c r="IP141" s="158"/>
      <c r="IQ141" s="158"/>
    </row>
    <row r="142" s="146" customFormat="1" ht="100" customHeight="1" spans="1:251">
      <c r="A142" s="162" t="s">
        <v>703</v>
      </c>
      <c r="B142" s="158">
        <v>45</v>
      </c>
      <c r="D142" s="163" t="s">
        <v>668</v>
      </c>
      <c r="E142" s="163" t="s">
        <v>704</v>
      </c>
      <c r="F142" s="177" t="s">
        <v>687</v>
      </c>
      <c r="G142" s="163" t="s">
        <v>705</v>
      </c>
      <c r="H142" s="163" t="s">
        <v>706</v>
      </c>
      <c r="I142" s="163" t="s">
        <v>707</v>
      </c>
      <c r="K142" s="163" t="s">
        <v>705</v>
      </c>
      <c r="L142" s="163" t="s">
        <v>708</v>
      </c>
      <c r="M142" s="163" t="s">
        <v>709</v>
      </c>
      <c r="N142" s="163" t="s">
        <v>710</v>
      </c>
      <c r="O142" s="163"/>
      <c r="Q142" s="163" t="s">
        <v>668</v>
      </c>
      <c r="R142" s="163" t="s">
        <v>707</v>
      </c>
      <c r="S142" s="151"/>
      <c r="U142" s="163"/>
      <c r="V142" s="163"/>
      <c r="W142" s="163"/>
      <c r="X142" s="163"/>
      <c r="Y142" s="163" t="s">
        <v>711</v>
      </c>
      <c r="Z142" s="163" t="s">
        <v>711</v>
      </c>
      <c r="AA142" s="163"/>
      <c r="AB142" s="163"/>
      <c r="AC142" s="163" t="s">
        <v>711</v>
      </c>
      <c r="AD142" s="163" t="s">
        <v>711</v>
      </c>
      <c r="AE142" s="170">
        <f>2*COUNTA(C142:AD142)</f>
        <v>32</v>
      </c>
      <c r="AF142" s="146" t="s">
        <v>670</v>
      </c>
      <c r="AG142" s="158">
        <f>IF(ISNUMBER(FIND("五年",#REF!)),5,3)</f>
        <v>3</v>
      </c>
      <c r="AH142" s="159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64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8"/>
      <c r="ER142" s="158"/>
      <c r="ES142" s="158"/>
      <c r="ET142" s="158"/>
      <c r="EU142" s="158"/>
      <c r="EV142" s="158"/>
      <c r="EW142" s="158"/>
      <c r="EX142" s="158"/>
      <c r="EY142" s="158"/>
      <c r="EZ142" s="158"/>
      <c r="FA142" s="158"/>
      <c r="FB142" s="158"/>
      <c r="FC142" s="158"/>
      <c r="FD142" s="158"/>
      <c r="FE142" s="158"/>
      <c r="FF142" s="158"/>
      <c r="FG142" s="158"/>
      <c r="FH142" s="158"/>
      <c r="FI142" s="158"/>
      <c r="FJ142" s="158"/>
      <c r="FK142" s="158"/>
      <c r="FL142" s="158"/>
      <c r="FM142" s="158"/>
      <c r="FN142" s="158"/>
      <c r="FO142" s="158"/>
      <c r="FP142" s="158"/>
      <c r="FQ142" s="158"/>
      <c r="FR142" s="158"/>
      <c r="FS142" s="158"/>
      <c r="FT142" s="158"/>
      <c r="FU142" s="158"/>
      <c r="FV142" s="158"/>
      <c r="FW142" s="158"/>
      <c r="FX142" s="158"/>
      <c r="FY142" s="158"/>
      <c r="FZ142" s="158"/>
      <c r="GA142" s="158"/>
      <c r="GB142" s="158"/>
      <c r="GC142" s="158"/>
      <c r="GD142" s="158"/>
      <c r="GE142" s="158"/>
      <c r="GF142" s="158"/>
      <c r="GG142" s="158"/>
      <c r="GH142" s="158"/>
      <c r="GI142" s="158"/>
      <c r="GJ142" s="158"/>
      <c r="GK142" s="158"/>
      <c r="GL142" s="158"/>
      <c r="GM142" s="158"/>
      <c r="GN142" s="158"/>
      <c r="GO142" s="158"/>
      <c r="GP142" s="158"/>
      <c r="GQ142" s="158"/>
      <c r="GR142" s="158"/>
      <c r="GS142" s="158"/>
      <c r="GT142" s="158"/>
      <c r="GU142" s="158"/>
      <c r="GV142" s="158"/>
      <c r="GW142" s="158"/>
      <c r="GX142" s="158"/>
      <c r="GY142" s="158"/>
      <c r="GZ142" s="158"/>
      <c r="HA142" s="158"/>
      <c r="HB142" s="158"/>
      <c r="HC142" s="158"/>
      <c r="HD142" s="158"/>
      <c r="HE142" s="158"/>
      <c r="HF142" s="158"/>
      <c r="HG142" s="158"/>
      <c r="HH142" s="158"/>
      <c r="HI142" s="158"/>
      <c r="HJ142" s="158"/>
      <c r="HK142" s="158"/>
      <c r="HL142" s="158"/>
      <c r="HM142" s="158"/>
      <c r="HN142" s="158"/>
      <c r="HO142" s="158"/>
      <c r="HP142" s="158"/>
      <c r="HQ142" s="158"/>
      <c r="HR142" s="158"/>
      <c r="HS142" s="158"/>
      <c r="HT142" s="158"/>
      <c r="HU142" s="158"/>
      <c r="HV142" s="158"/>
      <c r="HW142" s="158"/>
      <c r="HX142" s="158"/>
      <c r="HY142" s="158"/>
      <c r="HZ142" s="158"/>
      <c r="IA142" s="158"/>
      <c r="IB142" s="158"/>
      <c r="IC142" s="158"/>
      <c r="ID142" s="158"/>
      <c r="IE142" s="158"/>
      <c r="IF142" s="158"/>
      <c r="IG142" s="158"/>
      <c r="IH142" s="158"/>
      <c r="II142" s="158"/>
      <c r="IJ142" s="158"/>
      <c r="IK142" s="158"/>
      <c r="IL142" s="158"/>
      <c r="IM142" s="158"/>
      <c r="IN142" s="158"/>
      <c r="IO142" s="158"/>
      <c r="IP142" s="158"/>
      <c r="IQ142" s="158"/>
    </row>
    <row r="143" s="146" customFormat="1" ht="100" customHeight="1" spans="1:251">
      <c r="A143" s="162" t="s">
        <v>712</v>
      </c>
      <c r="B143" s="158">
        <v>45</v>
      </c>
      <c r="C143" s="163" t="s">
        <v>713</v>
      </c>
      <c r="D143" s="163" t="s">
        <v>714</v>
      </c>
      <c r="F143" s="163" t="s">
        <v>715</v>
      </c>
      <c r="H143" s="163" t="s">
        <v>705</v>
      </c>
      <c r="I143" s="177" t="s">
        <v>687</v>
      </c>
      <c r="J143" s="163" t="s">
        <v>707</v>
      </c>
      <c r="K143" s="163" t="s">
        <v>708</v>
      </c>
      <c r="L143" s="163" t="s">
        <v>705</v>
      </c>
      <c r="M143" s="163"/>
      <c r="N143" s="163" t="s">
        <v>716</v>
      </c>
      <c r="O143" s="163" t="s">
        <v>709</v>
      </c>
      <c r="P143" s="163" t="s">
        <v>717</v>
      </c>
      <c r="Q143" s="163" t="s">
        <v>707</v>
      </c>
      <c r="R143" s="163" t="s">
        <v>697</v>
      </c>
      <c r="T143" s="163" t="s">
        <v>713</v>
      </c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70">
        <f>2*COUNTA(D143:AD143)</f>
        <v>26</v>
      </c>
      <c r="AF143" s="146" t="s">
        <v>670</v>
      </c>
      <c r="AG143" s="158">
        <f>IF(ISNUMBER(FIND("五年",#REF!)),5,3)</f>
        <v>3</v>
      </c>
      <c r="AH143" s="159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64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  <c r="DR143" s="158"/>
      <c r="DS143" s="158"/>
      <c r="DT143" s="158"/>
      <c r="DU143" s="158"/>
      <c r="DV143" s="158"/>
      <c r="DW143" s="158"/>
      <c r="DX143" s="158"/>
      <c r="DY143" s="158"/>
      <c r="DZ143" s="158"/>
      <c r="EA143" s="158"/>
      <c r="EB143" s="158"/>
      <c r="EC143" s="158"/>
      <c r="ED143" s="158"/>
      <c r="EE143" s="158"/>
      <c r="EF143" s="158"/>
      <c r="EG143" s="158"/>
      <c r="EH143" s="158"/>
      <c r="EI143" s="158"/>
      <c r="EJ143" s="158"/>
      <c r="EK143" s="158"/>
      <c r="EL143" s="158"/>
      <c r="EM143" s="158"/>
      <c r="EN143" s="158"/>
      <c r="EO143" s="158"/>
      <c r="EP143" s="158"/>
      <c r="EQ143" s="158"/>
      <c r="ER143" s="158"/>
      <c r="ES143" s="158"/>
      <c r="ET143" s="158"/>
      <c r="EU143" s="158"/>
      <c r="EV143" s="158"/>
      <c r="EW143" s="158"/>
      <c r="EX143" s="158"/>
      <c r="EY143" s="158"/>
      <c r="EZ143" s="158"/>
      <c r="FA143" s="158"/>
      <c r="FB143" s="158"/>
      <c r="FC143" s="158"/>
      <c r="FD143" s="158"/>
      <c r="FE143" s="158"/>
      <c r="FF143" s="158"/>
      <c r="FG143" s="158"/>
      <c r="FH143" s="158"/>
      <c r="FI143" s="158"/>
      <c r="FJ143" s="158"/>
      <c r="FK143" s="158"/>
      <c r="FL143" s="158"/>
      <c r="FM143" s="158"/>
      <c r="FN143" s="158"/>
      <c r="FO143" s="158"/>
      <c r="FP143" s="158"/>
      <c r="FQ143" s="158"/>
      <c r="FR143" s="158"/>
      <c r="FS143" s="158"/>
      <c r="FT143" s="158"/>
      <c r="FU143" s="158"/>
      <c r="FV143" s="158"/>
      <c r="FW143" s="158"/>
      <c r="FX143" s="158"/>
      <c r="FY143" s="158"/>
      <c r="FZ143" s="158"/>
      <c r="GA143" s="158"/>
      <c r="GB143" s="158"/>
      <c r="GC143" s="158"/>
      <c r="GD143" s="158"/>
      <c r="GE143" s="158"/>
      <c r="GF143" s="158"/>
      <c r="GG143" s="158"/>
      <c r="GH143" s="158"/>
      <c r="GI143" s="158"/>
      <c r="GJ143" s="158"/>
      <c r="GK143" s="158"/>
      <c r="GL143" s="158"/>
      <c r="GM143" s="158"/>
      <c r="GN143" s="158"/>
      <c r="GO143" s="158"/>
      <c r="GP143" s="158"/>
      <c r="GQ143" s="158"/>
      <c r="GR143" s="158"/>
      <c r="GS143" s="158"/>
      <c r="GT143" s="158"/>
      <c r="GU143" s="158"/>
      <c r="GV143" s="158"/>
      <c r="GW143" s="158"/>
      <c r="GX143" s="158"/>
      <c r="GY143" s="158"/>
      <c r="GZ143" s="158"/>
      <c r="HA143" s="158"/>
      <c r="HB143" s="158"/>
      <c r="HC143" s="158"/>
      <c r="HD143" s="158"/>
      <c r="HE143" s="158"/>
      <c r="HF143" s="158"/>
      <c r="HG143" s="158"/>
      <c r="HH143" s="158"/>
      <c r="HI143" s="158"/>
      <c r="HJ143" s="158"/>
      <c r="HK143" s="158"/>
      <c r="HL143" s="158"/>
      <c r="HM143" s="158"/>
      <c r="HN143" s="158"/>
      <c r="HO143" s="158"/>
      <c r="HP143" s="158"/>
      <c r="HQ143" s="158"/>
      <c r="HR143" s="158"/>
      <c r="HS143" s="158"/>
      <c r="HT143" s="158"/>
      <c r="HU143" s="158"/>
      <c r="HV143" s="158"/>
      <c r="HW143" s="158"/>
      <c r="HX143" s="158"/>
      <c r="HY143" s="158"/>
      <c r="HZ143" s="158"/>
      <c r="IA143" s="158"/>
      <c r="IB143" s="158"/>
      <c r="IC143" s="158"/>
      <c r="ID143" s="158"/>
      <c r="IE143" s="158"/>
      <c r="IF143" s="158"/>
      <c r="IG143" s="158"/>
      <c r="IH143" s="158"/>
      <c r="II143" s="158"/>
      <c r="IJ143" s="158"/>
      <c r="IK143" s="158"/>
      <c r="IL143" s="158"/>
      <c r="IM143" s="158"/>
      <c r="IN143" s="158"/>
      <c r="IO143" s="158"/>
      <c r="IP143" s="158"/>
      <c r="IQ143" s="158"/>
    </row>
    <row r="144" s="146" customFormat="1" ht="100" customHeight="1" spans="1:251">
      <c r="A144" s="162" t="s">
        <v>718</v>
      </c>
      <c r="B144" s="158">
        <v>45</v>
      </c>
      <c r="C144" s="163" t="s">
        <v>707</v>
      </c>
      <c r="D144" s="163" t="s">
        <v>719</v>
      </c>
      <c r="E144" s="163" t="s">
        <v>716</v>
      </c>
      <c r="H144" s="163" t="s">
        <v>713</v>
      </c>
      <c r="I144" s="163" t="s">
        <v>705</v>
      </c>
      <c r="J144" s="163" t="s">
        <v>720</v>
      </c>
      <c r="K144" s="163" t="s">
        <v>721</v>
      </c>
      <c r="L144" s="163" t="s">
        <v>722</v>
      </c>
      <c r="M144" s="163" t="s">
        <v>705</v>
      </c>
      <c r="N144" s="163"/>
      <c r="O144" s="163"/>
      <c r="P144" s="163" t="s">
        <v>709</v>
      </c>
      <c r="Q144" s="163" t="s">
        <v>716</v>
      </c>
      <c r="R144" s="163" t="s">
        <v>47</v>
      </c>
      <c r="S144" s="163" t="s">
        <v>713</v>
      </c>
      <c r="T144" s="163"/>
      <c r="U144" s="163"/>
      <c r="V144" s="163"/>
      <c r="W144" s="163"/>
      <c r="X144" s="151"/>
      <c r="Y144" s="163"/>
      <c r="Z144" s="163" t="s">
        <v>721</v>
      </c>
      <c r="AA144" s="163"/>
      <c r="AB144" s="163"/>
      <c r="AC144" s="163"/>
      <c r="AD144" s="163"/>
      <c r="AE144" s="170">
        <f t="shared" ref="AE144:AE150" si="12">2*COUNTA(C144:AD144)</f>
        <v>28</v>
      </c>
      <c r="AF144" s="146" t="s">
        <v>670</v>
      </c>
      <c r="AG144" s="158">
        <f>IF(ISNUMBER(FIND("五年",#REF!)),5,3)</f>
        <v>3</v>
      </c>
      <c r="AH144" s="159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64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  <c r="DR144" s="158"/>
      <c r="DS144" s="158"/>
      <c r="DT144" s="158"/>
      <c r="DU144" s="158"/>
      <c r="DV144" s="158"/>
      <c r="DW144" s="158"/>
      <c r="DX144" s="158"/>
      <c r="DY144" s="158"/>
      <c r="DZ144" s="158"/>
      <c r="EA144" s="158"/>
      <c r="EB144" s="158"/>
      <c r="EC144" s="158"/>
      <c r="ED144" s="158"/>
      <c r="EE144" s="158"/>
      <c r="EF144" s="158"/>
      <c r="EG144" s="158"/>
      <c r="EH144" s="158"/>
      <c r="EI144" s="158"/>
      <c r="EJ144" s="158"/>
      <c r="EK144" s="158"/>
      <c r="EL144" s="158"/>
      <c r="EM144" s="158"/>
      <c r="EN144" s="158"/>
      <c r="EO144" s="158"/>
      <c r="EP144" s="158"/>
      <c r="EQ144" s="158"/>
      <c r="ER144" s="158"/>
      <c r="ES144" s="158"/>
      <c r="ET144" s="158"/>
      <c r="EU144" s="158"/>
      <c r="EV144" s="158"/>
      <c r="EW144" s="158"/>
      <c r="EX144" s="158"/>
      <c r="EY144" s="158"/>
      <c r="EZ144" s="158"/>
      <c r="FA144" s="158"/>
      <c r="FB144" s="158"/>
      <c r="FC144" s="158"/>
      <c r="FD144" s="158"/>
      <c r="FE144" s="158"/>
      <c r="FF144" s="158"/>
      <c r="FG144" s="158"/>
      <c r="FH144" s="158"/>
      <c r="FI144" s="158"/>
      <c r="FJ144" s="158"/>
      <c r="FK144" s="158"/>
      <c r="FL144" s="158"/>
      <c r="FM144" s="158"/>
      <c r="FN144" s="158"/>
      <c r="FO144" s="158"/>
      <c r="FP144" s="158"/>
      <c r="FQ144" s="158"/>
      <c r="FR144" s="158"/>
      <c r="FS144" s="158"/>
      <c r="FT144" s="158"/>
      <c r="FU144" s="158"/>
      <c r="FV144" s="158"/>
      <c r="FW144" s="158"/>
      <c r="FX144" s="158"/>
      <c r="FY144" s="158"/>
      <c r="FZ144" s="158"/>
      <c r="GA144" s="158"/>
      <c r="GB144" s="158"/>
      <c r="GC144" s="158"/>
      <c r="GD144" s="158"/>
      <c r="GE144" s="158"/>
      <c r="GF144" s="158"/>
      <c r="GG144" s="158"/>
      <c r="GH144" s="158"/>
      <c r="GI144" s="158"/>
      <c r="GJ144" s="158"/>
      <c r="GK144" s="158"/>
      <c r="GL144" s="158"/>
      <c r="GM144" s="158"/>
      <c r="GN144" s="158"/>
      <c r="GO144" s="158"/>
      <c r="GP144" s="158"/>
      <c r="GQ144" s="158"/>
      <c r="GR144" s="158"/>
      <c r="GS144" s="158"/>
      <c r="GT144" s="158"/>
      <c r="GU144" s="158"/>
      <c r="GV144" s="158"/>
      <c r="GW144" s="158"/>
      <c r="GX144" s="158"/>
      <c r="GY144" s="158"/>
      <c r="GZ144" s="158"/>
      <c r="HA144" s="158"/>
      <c r="HB144" s="158"/>
      <c r="HC144" s="158"/>
      <c r="HD144" s="158"/>
      <c r="HE144" s="158"/>
      <c r="HF144" s="158"/>
      <c r="HG144" s="158"/>
      <c r="HH144" s="158"/>
      <c r="HI144" s="158"/>
      <c r="HJ144" s="158"/>
      <c r="HK144" s="158"/>
      <c r="HL144" s="158"/>
      <c r="HM144" s="158"/>
      <c r="HN144" s="158"/>
      <c r="HO144" s="158"/>
      <c r="HP144" s="158"/>
      <c r="HQ144" s="158"/>
      <c r="HR144" s="158"/>
      <c r="HS144" s="158"/>
      <c r="HT144" s="158"/>
      <c r="HU144" s="158"/>
      <c r="HV144" s="158"/>
      <c r="HW144" s="158"/>
      <c r="HX144" s="158"/>
      <c r="HY144" s="158"/>
      <c r="HZ144" s="158"/>
      <c r="IA144" s="158"/>
      <c r="IB144" s="158"/>
      <c r="IC144" s="158"/>
      <c r="ID144" s="158"/>
      <c r="IE144" s="158"/>
      <c r="IF144" s="158"/>
      <c r="IG144" s="158"/>
      <c r="IH144" s="158"/>
      <c r="II144" s="158"/>
      <c r="IJ144" s="158"/>
      <c r="IK144" s="158"/>
      <c r="IL144" s="158"/>
      <c r="IM144" s="158"/>
      <c r="IN144" s="158"/>
      <c r="IO144" s="158"/>
      <c r="IP144" s="158"/>
      <c r="IQ144" s="158"/>
    </row>
    <row r="145" s="146" customFormat="1" ht="100" customHeight="1" spans="1:251">
      <c r="A145" s="162" t="s">
        <v>723</v>
      </c>
      <c r="B145" s="158">
        <v>45</v>
      </c>
      <c r="C145" s="163" t="s">
        <v>714</v>
      </c>
      <c r="D145" s="163" t="s">
        <v>707</v>
      </c>
      <c r="E145" s="163" t="s">
        <v>715</v>
      </c>
      <c r="F145" s="158" t="s">
        <v>724</v>
      </c>
      <c r="G145" s="163" t="s">
        <v>713</v>
      </c>
      <c r="H145" s="151"/>
      <c r="I145" s="163" t="s">
        <v>720</v>
      </c>
      <c r="J145" s="177" t="s">
        <v>687</v>
      </c>
      <c r="K145" s="163" t="s">
        <v>722</v>
      </c>
      <c r="L145" s="163" t="s">
        <v>721</v>
      </c>
      <c r="N145" s="163" t="s">
        <v>709</v>
      </c>
      <c r="P145" s="163"/>
      <c r="Q145" s="163" t="s">
        <v>725</v>
      </c>
      <c r="R145" s="151"/>
      <c r="S145" s="158" t="s">
        <v>726</v>
      </c>
      <c r="U145" s="163"/>
      <c r="V145" s="163"/>
      <c r="W145" s="151"/>
      <c r="X145" s="163" t="s">
        <v>727</v>
      </c>
      <c r="Y145" s="151"/>
      <c r="Z145" s="163"/>
      <c r="AA145" s="163" t="s">
        <v>727</v>
      </c>
      <c r="AB145" s="163"/>
      <c r="AC145" s="163"/>
      <c r="AD145" s="163"/>
      <c r="AE145" s="170">
        <f t="shared" si="12"/>
        <v>28</v>
      </c>
      <c r="AF145" s="146" t="s">
        <v>670</v>
      </c>
      <c r="AG145" s="158">
        <f>IF(ISNUMBER(FIND("五年",#REF!)),5,3)</f>
        <v>3</v>
      </c>
      <c r="AH145" s="159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64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  <c r="DR145" s="158"/>
      <c r="DS145" s="158"/>
      <c r="DT145" s="158"/>
      <c r="DU145" s="158"/>
      <c r="DV145" s="158"/>
      <c r="DW145" s="158"/>
      <c r="DX145" s="158"/>
      <c r="DY145" s="158"/>
      <c r="DZ145" s="158"/>
      <c r="EA145" s="158"/>
      <c r="EB145" s="158"/>
      <c r="EC145" s="158"/>
      <c r="ED145" s="158"/>
      <c r="EE145" s="158"/>
      <c r="EF145" s="158"/>
      <c r="EG145" s="158"/>
      <c r="EH145" s="158"/>
      <c r="EI145" s="158"/>
      <c r="EJ145" s="158"/>
      <c r="EK145" s="158"/>
      <c r="EL145" s="158"/>
      <c r="EM145" s="158"/>
      <c r="EN145" s="158"/>
      <c r="EO145" s="158"/>
      <c r="EP145" s="158"/>
      <c r="EQ145" s="158"/>
      <c r="ER145" s="158"/>
      <c r="ES145" s="158"/>
      <c r="ET145" s="158"/>
      <c r="EU145" s="158"/>
      <c r="EV145" s="158"/>
      <c r="EW145" s="158"/>
      <c r="EX145" s="158"/>
      <c r="EY145" s="158"/>
      <c r="EZ145" s="158"/>
      <c r="FA145" s="158"/>
      <c r="FB145" s="158"/>
      <c r="FC145" s="158"/>
      <c r="FD145" s="158"/>
      <c r="FE145" s="158"/>
      <c r="FF145" s="158"/>
      <c r="FG145" s="158"/>
      <c r="FH145" s="158"/>
      <c r="FI145" s="158"/>
      <c r="FJ145" s="158"/>
      <c r="FK145" s="158"/>
      <c r="FL145" s="158"/>
      <c r="FM145" s="158"/>
      <c r="FN145" s="158"/>
      <c r="FO145" s="158"/>
      <c r="FP145" s="158"/>
      <c r="FQ145" s="158"/>
      <c r="FR145" s="158"/>
      <c r="FS145" s="158"/>
      <c r="FT145" s="158"/>
      <c r="FU145" s="158"/>
      <c r="FV145" s="158"/>
      <c r="FW145" s="158"/>
      <c r="FX145" s="158"/>
      <c r="FY145" s="158"/>
      <c r="FZ145" s="158"/>
      <c r="GA145" s="158"/>
      <c r="GB145" s="158"/>
      <c r="GC145" s="158"/>
      <c r="GD145" s="158"/>
      <c r="GE145" s="158"/>
      <c r="GF145" s="158"/>
      <c r="GG145" s="158"/>
      <c r="GH145" s="158"/>
      <c r="GI145" s="158"/>
      <c r="GJ145" s="158"/>
      <c r="GK145" s="158"/>
      <c r="GL145" s="158"/>
      <c r="GM145" s="158"/>
      <c r="GN145" s="158"/>
      <c r="GO145" s="158"/>
      <c r="GP145" s="158"/>
      <c r="GQ145" s="158"/>
      <c r="GR145" s="158"/>
      <c r="GS145" s="158"/>
      <c r="GT145" s="158"/>
      <c r="GU145" s="158"/>
      <c r="GV145" s="158"/>
      <c r="GW145" s="158"/>
      <c r="GX145" s="158"/>
      <c r="GY145" s="158"/>
      <c r="GZ145" s="158"/>
      <c r="HA145" s="158"/>
      <c r="HB145" s="158"/>
      <c r="HC145" s="158"/>
      <c r="HD145" s="158"/>
      <c r="HE145" s="158"/>
      <c r="HF145" s="158"/>
      <c r="HG145" s="158"/>
      <c r="HH145" s="158"/>
      <c r="HI145" s="158"/>
      <c r="HJ145" s="158"/>
      <c r="HK145" s="158"/>
      <c r="HL145" s="158"/>
      <c r="HM145" s="158"/>
      <c r="HN145" s="158"/>
      <c r="HO145" s="158"/>
      <c r="HP145" s="158"/>
      <c r="HQ145" s="158"/>
      <c r="HR145" s="158"/>
      <c r="HS145" s="158"/>
      <c r="HT145" s="158"/>
      <c r="HU145" s="158"/>
      <c r="HV145" s="158"/>
      <c r="HW145" s="158"/>
      <c r="HX145" s="158"/>
      <c r="HY145" s="158"/>
      <c r="HZ145" s="158"/>
      <c r="IA145" s="158"/>
      <c r="IB145" s="158"/>
      <c r="IC145" s="158"/>
      <c r="ID145" s="158"/>
      <c r="IE145" s="158"/>
      <c r="IF145" s="158"/>
      <c r="IG145" s="158"/>
      <c r="IH145" s="158"/>
      <c r="II145" s="158"/>
      <c r="IJ145" s="158"/>
      <c r="IK145" s="158"/>
      <c r="IL145" s="158"/>
      <c r="IM145" s="158"/>
      <c r="IN145" s="158"/>
      <c r="IO145" s="158"/>
      <c r="IP145" s="158"/>
      <c r="IQ145" s="158"/>
    </row>
    <row r="146" s="146" customFormat="1" ht="100" customHeight="1" spans="1:251">
      <c r="A146" s="162" t="s">
        <v>728</v>
      </c>
      <c r="B146" s="158">
        <v>26</v>
      </c>
      <c r="C146" s="163" t="s">
        <v>719</v>
      </c>
      <c r="D146" s="163" t="s">
        <v>713</v>
      </c>
      <c r="E146" s="151"/>
      <c r="F146" s="163" t="s">
        <v>729</v>
      </c>
      <c r="G146" s="163" t="s">
        <v>706</v>
      </c>
      <c r="H146" s="163" t="s">
        <v>730</v>
      </c>
      <c r="I146" s="163"/>
      <c r="J146" s="163" t="s">
        <v>731</v>
      </c>
      <c r="L146" s="158" t="s">
        <v>732</v>
      </c>
      <c r="M146" s="163" t="s">
        <v>687</v>
      </c>
      <c r="O146" s="158" t="s">
        <v>733</v>
      </c>
      <c r="Q146" s="163"/>
      <c r="R146" s="163" t="s">
        <v>725</v>
      </c>
      <c r="S146" s="163" t="s">
        <v>734</v>
      </c>
      <c r="T146" s="163" t="s">
        <v>735</v>
      </c>
      <c r="U146" s="163"/>
      <c r="V146" s="163"/>
      <c r="W146" s="163" t="s">
        <v>727</v>
      </c>
      <c r="X146" s="163"/>
      <c r="Y146" s="163"/>
      <c r="Z146" s="163"/>
      <c r="AA146" s="163"/>
      <c r="AB146" s="163" t="s">
        <v>727</v>
      </c>
      <c r="AC146" s="163"/>
      <c r="AD146" s="163"/>
      <c r="AE146" s="170">
        <f t="shared" si="12"/>
        <v>28</v>
      </c>
      <c r="AF146" s="146" t="s">
        <v>670</v>
      </c>
      <c r="AG146" s="158">
        <f>IF(ISNUMBER(FIND("五年",#REF!)),5,3)</f>
        <v>3</v>
      </c>
      <c r="AH146" s="159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64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  <c r="DR146" s="158"/>
      <c r="DS146" s="158"/>
      <c r="DT146" s="158"/>
      <c r="DU146" s="158"/>
      <c r="DV146" s="158"/>
      <c r="DW146" s="158"/>
      <c r="DX146" s="158"/>
      <c r="DY146" s="158"/>
      <c r="DZ146" s="158"/>
      <c r="EA146" s="158"/>
      <c r="EB146" s="158"/>
      <c r="EC146" s="158"/>
      <c r="ED146" s="158"/>
      <c r="EE146" s="158"/>
      <c r="EF146" s="158"/>
      <c r="EG146" s="158"/>
      <c r="EH146" s="158"/>
      <c r="EI146" s="158"/>
      <c r="EJ146" s="158"/>
      <c r="EK146" s="158"/>
      <c r="EL146" s="158"/>
      <c r="EM146" s="158"/>
      <c r="EN146" s="158"/>
      <c r="EO146" s="158"/>
      <c r="EP146" s="158"/>
      <c r="EQ146" s="158"/>
      <c r="ER146" s="158"/>
      <c r="ES146" s="158"/>
      <c r="ET146" s="158"/>
      <c r="EU146" s="158"/>
      <c r="EV146" s="158"/>
      <c r="EW146" s="158"/>
      <c r="EX146" s="158"/>
      <c r="EY146" s="158"/>
      <c r="EZ146" s="158"/>
      <c r="FA146" s="158"/>
      <c r="FB146" s="158"/>
      <c r="FC146" s="158"/>
      <c r="FD146" s="158"/>
      <c r="FE146" s="158"/>
      <c r="FF146" s="158"/>
      <c r="FG146" s="158"/>
      <c r="FH146" s="158"/>
      <c r="FI146" s="158"/>
      <c r="FJ146" s="158"/>
      <c r="FK146" s="158"/>
      <c r="FL146" s="158"/>
      <c r="FM146" s="158"/>
      <c r="FN146" s="158"/>
      <c r="FO146" s="158"/>
      <c r="FP146" s="158"/>
      <c r="FQ146" s="158"/>
      <c r="FR146" s="158"/>
      <c r="FS146" s="158"/>
      <c r="FT146" s="158"/>
      <c r="FU146" s="158"/>
      <c r="FV146" s="158"/>
      <c r="FW146" s="158"/>
      <c r="FX146" s="158"/>
      <c r="FY146" s="158"/>
      <c r="FZ146" s="158"/>
      <c r="GA146" s="158"/>
      <c r="GB146" s="158"/>
      <c r="GC146" s="158"/>
      <c r="GD146" s="158"/>
      <c r="GE146" s="158"/>
      <c r="GF146" s="158"/>
      <c r="GG146" s="158"/>
      <c r="GH146" s="158"/>
      <c r="GI146" s="158"/>
      <c r="GJ146" s="158"/>
      <c r="GK146" s="158"/>
      <c r="GL146" s="158"/>
      <c r="GM146" s="158"/>
      <c r="GN146" s="158"/>
      <c r="GO146" s="158"/>
      <c r="GP146" s="158"/>
      <c r="GQ146" s="158"/>
      <c r="GR146" s="158"/>
      <c r="GS146" s="158"/>
      <c r="GT146" s="158"/>
      <c r="GU146" s="158"/>
      <c r="GV146" s="158"/>
      <c r="GW146" s="158"/>
      <c r="GX146" s="158"/>
      <c r="GY146" s="158"/>
      <c r="GZ146" s="158"/>
      <c r="HA146" s="158"/>
      <c r="HB146" s="158"/>
      <c r="HC146" s="158"/>
      <c r="HD146" s="158"/>
      <c r="HE146" s="158"/>
      <c r="HF146" s="158"/>
      <c r="HG146" s="158"/>
      <c r="HH146" s="158"/>
      <c r="HI146" s="158"/>
      <c r="HJ146" s="158"/>
      <c r="HK146" s="158"/>
      <c r="HL146" s="158"/>
      <c r="HM146" s="158"/>
      <c r="HN146" s="158"/>
      <c r="HO146" s="158"/>
      <c r="HP146" s="158"/>
      <c r="HQ146" s="158"/>
      <c r="HR146" s="158"/>
      <c r="HS146" s="158"/>
      <c r="HT146" s="158"/>
      <c r="HU146" s="158"/>
      <c r="HV146" s="158"/>
      <c r="HW146" s="158"/>
      <c r="HX146" s="158"/>
      <c r="HY146" s="158"/>
      <c r="HZ146" s="158"/>
      <c r="IA146" s="158"/>
      <c r="IB146" s="158"/>
      <c r="IC146" s="158"/>
      <c r="ID146" s="158"/>
      <c r="IE146" s="158"/>
      <c r="IF146" s="158"/>
      <c r="IG146" s="158"/>
      <c r="IH146" s="158"/>
      <c r="II146" s="158"/>
      <c r="IJ146" s="158"/>
      <c r="IK146" s="158"/>
      <c r="IL146" s="158"/>
      <c r="IM146" s="158"/>
      <c r="IN146" s="158"/>
      <c r="IO146" s="158"/>
      <c r="IP146" s="158"/>
      <c r="IQ146" s="158"/>
    </row>
    <row r="147" s="146" customFormat="1" ht="100" customHeight="1" spans="1:251">
      <c r="A147" s="162" t="s">
        <v>736</v>
      </c>
      <c r="B147" s="158">
        <v>20</v>
      </c>
      <c r="C147" s="163" t="s">
        <v>719</v>
      </c>
      <c r="D147" s="163" t="s">
        <v>713</v>
      </c>
      <c r="E147" s="163"/>
      <c r="F147" s="163" t="s">
        <v>729</v>
      </c>
      <c r="G147" s="163" t="s">
        <v>706</v>
      </c>
      <c r="H147" s="163" t="s">
        <v>730</v>
      </c>
      <c r="I147" s="163"/>
      <c r="J147" s="163" t="s">
        <v>737</v>
      </c>
      <c r="K147" s="151"/>
      <c r="L147" s="158" t="s">
        <v>732</v>
      </c>
      <c r="M147" s="163" t="s">
        <v>687</v>
      </c>
      <c r="N147" s="151"/>
      <c r="O147" s="158" t="s">
        <v>733</v>
      </c>
      <c r="P147" s="163"/>
      <c r="Q147" s="163"/>
      <c r="R147" s="163" t="s">
        <v>725</v>
      </c>
      <c r="S147" s="163" t="s">
        <v>734</v>
      </c>
      <c r="T147" s="163" t="s">
        <v>737</v>
      </c>
      <c r="U147" s="163"/>
      <c r="V147" s="163"/>
      <c r="W147" s="163" t="s">
        <v>727</v>
      </c>
      <c r="X147" s="151"/>
      <c r="Y147" s="163"/>
      <c r="Z147" s="163"/>
      <c r="AA147" s="163"/>
      <c r="AB147" s="163" t="s">
        <v>727</v>
      </c>
      <c r="AC147" s="163"/>
      <c r="AD147" s="163"/>
      <c r="AE147" s="170">
        <f t="shared" si="12"/>
        <v>28</v>
      </c>
      <c r="AF147" s="146" t="s">
        <v>670</v>
      </c>
      <c r="AG147" s="158">
        <f>IF(ISNUMBER(FIND("五年",#REF!)),5,3)</f>
        <v>3</v>
      </c>
      <c r="AH147" s="159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64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  <c r="DR147" s="158"/>
      <c r="DS147" s="158"/>
      <c r="DT147" s="158"/>
      <c r="DU147" s="158"/>
      <c r="DV147" s="158"/>
      <c r="DW147" s="158"/>
      <c r="DX147" s="158"/>
      <c r="DY147" s="158"/>
      <c r="DZ147" s="158"/>
      <c r="EA147" s="158"/>
      <c r="EB147" s="158"/>
      <c r="EC147" s="158"/>
      <c r="ED147" s="158"/>
      <c r="EE147" s="158"/>
      <c r="EF147" s="158"/>
      <c r="EG147" s="158"/>
      <c r="EH147" s="158"/>
      <c r="EI147" s="158"/>
      <c r="EJ147" s="158"/>
      <c r="EK147" s="158"/>
      <c r="EL147" s="158"/>
      <c r="EM147" s="158"/>
      <c r="EN147" s="158"/>
      <c r="EO147" s="158"/>
      <c r="EP147" s="158"/>
      <c r="EQ147" s="158"/>
      <c r="ER147" s="158"/>
      <c r="ES147" s="158"/>
      <c r="ET147" s="158"/>
      <c r="EU147" s="158"/>
      <c r="EV147" s="158"/>
      <c r="EW147" s="158"/>
      <c r="EX147" s="158"/>
      <c r="EY147" s="158"/>
      <c r="EZ147" s="158"/>
      <c r="FA147" s="158"/>
      <c r="FB147" s="158"/>
      <c r="FC147" s="158"/>
      <c r="FD147" s="158"/>
      <c r="FE147" s="158"/>
      <c r="FF147" s="158"/>
      <c r="FG147" s="158"/>
      <c r="FH147" s="158"/>
      <c r="FI147" s="158"/>
      <c r="FJ147" s="158"/>
      <c r="FK147" s="158"/>
      <c r="FL147" s="158"/>
      <c r="FM147" s="158"/>
      <c r="FN147" s="158"/>
      <c r="FO147" s="158"/>
      <c r="FP147" s="158"/>
      <c r="FQ147" s="158"/>
      <c r="FR147" s="158"/>
      <c r="FS147" s="158"/>
      <c r="FT147" s="158"/>
      <c r="FU147" s="158"/>
      <c r="FV147" s="158"/>
      <c r="FW147" s="158"/>
      <c r="FX147" s="158"/>
      <c r="FY147" s="158"/>
      <c r="FZ147" s="158"/>
      <c r="GA147" s="158"/>
      <c r="GB147" s="158"/>
      <c r="GC147" s="158"/>
      <c r="GD147" s="158"/>
      <c r="GE147" s="158"/>
      <c r="GF147" s="158"/>
      <c r="GG147" s="158"/>
      <c r="GH147" s="158"/>
      <c r="GI147" s="158"/>
      <c r="GJ147" s="158"/>
      <c r="GK147" s="158"/>
      <c r="GL147" s="158"/>
      <c r="GM147" s="158"/>
      <c r="GN147" s="158"/>
      <c r="GO147" s="158"/>
      <c r="GP147" s="158"/>
      <c r="GQ147" s="158"/>
      <c r="GR147" s="158"/>
      <c r="GS147" s="158"/>
      <c r="GT147" s="158"/>
      <c r="GU147" s="158"/>
      <c r="GV147" s="158"/>
      <c r="GW147" s="158"/>
      <c r="GX147" s="158"/>
      <c r="GY147" s="158"/>
      <c r="GZ147" s="158"/>
      <c r="HA147" s="158"/>
      <c r="HB147" s="158"/>
      <c r="HC147" s="158"/>
      <c r="HD147" s="158"/>
      <c r="HE147" s="158"/>
      <c r="HF147" s="158"/>
      <c r="HG147" s="158"/>
      <c r="HH147" s="158"/>
      <c r="HI147" s="158"/>
      <c r="HJ147" s="158"/>
      <c r="HK147" s="158"/>
      <c r="HL147" s="158"/>
      <c r="HM147" s="158"/>
      <c r="HN147" s="158"/>
      <c r="HO147" s="158"/>
      <c r="HP147" s="158"/>
      <c r="HQ147" s="158"/>
      <c r="HR147" s="158"/>
      <c r="HS147" s="158"/>
      <c r="HT147" s="158"/>
      <c r="HU147" s="158"/>
      <c r="HV147" s="158"/>
      <c r="HW147" s="158"/>
      <c r="HX147" s="158"/>
      <c r="HY147" s="158"/>
      <c r="HZ147" s="158"/>
      <c r="IA147" s="158"/>
      <c r="IB147" s="158"/>
      <c r="IC147" s="158"/>
      <c r="ID147" s="158"/>
      <c r="IE147" s="158"/>
      <c r="IF147" s="158"/>
      <c r="IG147" s="158"/>
      <c r="IH147" s="158"/>
      <c r="II147" s="158"/>
      <c r="IJ147" s="158"/>
      <c r="IK147" s="158"/>
      <c r="IL147" s="158"/>
      <c r="IM147" s="158"/>
      <c r="IN147" s="158"/>
      <c r="IO147" s="158"/>
      <c r="IP147" s="158"/>
      <c r="IQ147" s="158"/>
    </row>
    <row r="148" s="146" customFormat="1" ht="100" customHeight="1" spans="1:251">
      <c r="A148" s="162" t="s">
        <v>738</v>
      </c>
      <c r="B148" s="158">
        <v>42</v>
      </c>
      <c r="C148" s="151"/>
      <c r="D148" s="151"/>
      <c r="E148" s="151"/>
      <c r="F148" s="163" t="s">
        <v>638</v>
      </c>
      <c r="G148" s="163" t="s">
        <v>739</v>
      </c>
      <c r="H148" s="163" t="s">
        <v>740</v>
      </c>
      <c r="I148" s="163" t="s">
        <v>741</v>
      </c>
      <c r="K148" s="163" t="s">
        <v>742</v>
      </c>
      <c r="L148" s="163" t="s">
        <v>739</v>
      </c>
      <c r="M148" s="163" t="s">
        <v>740</v>
      </c>
      <c r="N148" s="151"/>
      <c r="O148" s="163"/>
      <c r="P148" s="163" t="s">
        <v>743</v>
      </c>
      <c r="Q148" s="151"/>
      <c r="R148" s="163" t="s">
        <v>740</v>
      </c>
      <c r="S148" s="163"/>
      <c r="T148" s="163"/>
      <c r="U148" s="163"/>
      <c r="V148" s="163"/>
      <c r="W148" s="163" t="s">
        <v>744</v>
      </c>
      <c r="X148" s="163" t="s">
        <v>744</v>
      </c>
      <c r="Y148" s="163"/>
      <c r="Z148" s="163"/>
      <c r="AA148" s="163" t="s">
        <v>745</v>
      </c>
      <c r="AB148" s="163"/>
      <c r="AC148" s="163" t="s">
        <v>745</v>
      </c>
      <c r="AD148" s="163"/>
      <c r="AE148" s="170">
        <f t="shared" si="12"/>
        <v>26</v>
      </c>
      <c r="AF148" s="146" t="s">
        <v>670</v>
      </c>
      <c r="AG148" s="158">
        <f>IF(ISNUMBER(FIND("五年",#REF!)),5,3)</f>
        <v>3</v>
      </c>
      <c r="AH148" s="159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64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8"/>
      <c r="EB148" s="158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8"/>
      <c r="ER148" s="158"/>
      <c r="ES148" s="158"/>
      <c r="ET148" s="158"/>
      <c r="EU148" s="158"/>
      <c r="EV148" s="158"/>
      <c r="EW148" s="158"/>
      <c r="EX148" s="158"/>
      <c r="EY148" s="158"/>
      <c r="EZ148" s="158"/>
      <c r="FA148" s="158"/>
      <c r="FB148" s="158"/>
      <c r="FC148" s="158"/>
      <c r="FD148" s="158"/>
      <c r="FE148" s="158"/>
      <c r="FF148" s="158"/>
      <c r="FG148" s="158"/>
      <c r="FH148" s="158"/>
      <c r="FI148" s="158"/>
      <c r="FJ148" s="158"/>
      <c r="FK148" s="158"/>
      <c r="FL148" s="158"/>
      <c r="FM148" s="158"/>
      <c r="FN148" s="158"/>
      <c r="FO148" s="158"/>
      <c r="FP148" s="158"/>
      <c r="FQ148" s="158"/>
      <c r="FR148" s="158"/>
      <c r="FS148" s="158"/>
      <c r="FT148" s="158"/>
      <c r="FU148" s="158"/>
      <c r="FV148" s="158"/>
      <c r="FW148" s="158"/>
      <c r="FX148" s="158"/>
      <c r="FY148" s="158"/>
      <c r="FZ148" s="158"/>
      <c r="GA148" s="158"/>
      <c r="GB148" s="158"/>
      <c r="GC148" s="158"/>
      <c r="GD148" s="158"/>
      <c r="GE148" s="158"/>
      <c r="GF148" s="158"/>
      <c r="GG148" s="158"/>
      <c r="GH148" s="158"/>
      <c r="GI148" s="158"/>
      <c r="GJ148" s="158"/>
      <c r="GK148" s="158"/>
      <c r="GL148" s="158"/>
      <c r="GM148" s="158"/>
      <c r="GN148" s="158"/>
      <c r="GO148" s="158"/>
      <c r="GP148" s="158"/>
      <c r="GQ148" s="158"/>
      <c r="GR148" s="158"/>
      <c r="GS148" s="158"/>
      <c r="GT148" s="158"/>
      <c r="GU148" s="158"/>
      <c r="GV148" s="158"/>
      <c r="GW148" s="158"/>
      <c r="GX148" s="158"/>
      <c r="GY148" s="158"/>
      <c r="GZ148" s="158"/>
      <c r="HA148" s="158"/>
      <c r="HB148" s="158"/>
      <c r="HC148" s="158"/>
      <c r="HD148" s="158"/>
      <c r="HE148" s="158"/>
      <c r="HF148" s="158"/>
      <c r="HG148" s="158"/>
      <c r="HH148" s="158"/>
      <c r="HI148" s="158"/>
      <c r="HJ148" s="158"/>
      <c r="HK148" s="158"/>
      <c r="HL148" s="158"/>
      <c r="HM148" s="158"/>
      <c r="HN148" s="158"/>
      <c r="HO148" s="158"/>
      <c r="HP148" s="158"/>
      <c r="HQ148" s="158"/>
      <c r="HR148" s="158"/>
      <c r="HS148" s="158"/>
      <c r="HT148" s="158"/>
      <c r="HU148" s="158"/>
      <c r="HV148" s="158"/>
      <c r="HW148" s="158"/>
      <c r="HX148" s="158"/>
      <c r="HY148" s="158"/>
      <c r="HZ148" s="158"/>
      <c r="IA148" s="158"/>
      <c r="IB148" s="158"/>
      <c r="IC148" s="158"/>
      <c r="ID148" s="158"/>
      <c r="IE148" s="158"/>
      <c r="IF148" s="158"/>
      <c r="IG148" s="158"/>
      <c r="IH148" s="158"/>
      <c r="II148" s="158"/>
      <c r="IJ148" s="158"/>
      <c r="IK148" s="158"/>
      <c r="IL148" s="158"/>
      <c r="IM148" s="158"/>
      <c r="IN148" s="158"/>
      <c r="IO148" s="158"/>
      <c r="IP148" s="158"/>
      <c r="IQ148" s="158"/>
    </row>
    <row r="149" s="146" customFormat="1" ht="100" customHeight="1" spans="1:251">
      <c r="A149" s="162" t="s">
        <v>746</v>
      </c>
      <c r="B149" s="158">
        <v>44</v>
      </c>
      <c r="C149" s="163" t="s">
        <v>740</v>
      </c>
      <c r="D149" s="151"/>
      <c r="E149" s="163"/>
      <c r="F149" s="163" t="s">
        <v>638</v>
      </c>
      <c r="G149" s="163" t="s">
        <v>740</v>
      </c>
      <c r="H149" s="163" t="s">
        <v>739</v>
      </c>
      <c r="I149" s="163"/>
      <c r="J149" s="163" t="s">
        <v>741</v>
      </c>
      <c r="K149" s="163" t="s">
        <v>739</v>
      </c>
      <c r="L149" s="163" t="s">
        <v>742</v>
      </c>
      <c r="M149" s="151"/>
      <c r="N149" s="163" t="s">
        <v>740</v>
      </c>
      <c r="O149" s="163" t="s">
        <v>743</v>
      </c>
      <c r="P149" s="163"/>
      <c r="Q149" s="163"/>
      <c r="R149" s="151"/>
      <c r="S149" s="163"/>
      <c r="T149" s="163"/>
      <c r="U149" s="163"/>
      <c r="V149" s="163"/>
      <c r="W149" s="162"/>
      <c r="X149" s="158"/>
      <c r="Y149" s="163" t="s">
        <v>744</v>
      </c>
      <c r="Z149" s="163"/>
      <c r="AA149" s="163" t="s">
        <v>744</v>
      </c>
      <c r="AB149" s="163" t="s">
        <v>745</v>
      </c>
      <c r="AC149" s="163"/>
      <c r="AD149" s="163" t="s">
        <v>745</v>
      </c>
      <c r="AE149" s="170">
        <f t="shared" si="12"/>
        <v>26</v>
      </c>
      <c r="AF149" s="146" t="s">
        <v>670</v>
      </c>
      <c r="AG149" s="158">
        <f>IF(ISNUMBER(FIND("五年",#REF!)),5,3)</f>
        <v>3</v>
      </c>
      <c r="AH149" s="15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64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  <c r="DR149" s="158"/>
      <c r="DS149" s="158"/>
      <c r="DT149" s="158"/>
      <c r="DU149" s="158"/>
      <c r="DV149" s="158"/>
      <c r="DW149" s="158"/>
      <c r="DX149" s="158"/>
      <c r="DY149" s="158"/>
      <c r="DZ149" s="158"/>
      <c r="EA149" s="158"/>
      <c r="EB149" s="158"/>
      <c r="EC149" s="158"/>
      <c r="ED149" s="158"/>
      <c r="EE149" s="158"/>
      <c r="EF149" s="158"/>
      <c r="EG149" s="158"/>
      <c r="EH149" s="158"/>
      <c r="EI149" s="158"/>
      <c r="EJ149" s="158"/>
      <c r="EK149" s="158"/>
      <c r="EL149" s="158"/>
      <c r="EM149" s="158"/>
      <c r="EN149" s="158"/>
      <c r="EO149" s="158"/>
      <c r="EP149" s="158"/>
      <c r="EQ149" s="158"/>
      <c r="ER149" s="158"/>
      <c r="ES149" s="158"/>
      <c r="ET149" s="158"/>
      <c r="EU149" s="158"/>
      <c r="EV149" s="158"/>
      <c r="EW149" s="158"/>
      <c r="EX149" s="158"/>
      <c r="EY149" s="158"/>
      <c r="EZ149" s="158"/>
      <c r="FA149" s="158"/>
      <c r="FB149" s="158"/>
      <c r="FC149" s="158"/>
      <c r="FD149" s="158"/>
      <c r="FE149" s="158"/>
      <c r="FF149" s="158"/>
      <c r="FG149" s="158"/>
      <c r="FH149" s="158"/>
      <c r="FI149" s="158"/>
      <c r="FJ149" s="158"/>
      <c r="FK149" s="158"/>
      <c r="FL149" s="158"/>
      <c r="FM149" s="158"/>
      <c r="FN149" s="158"/>
      <c r="FO149" s="158"/>
      <c r="FP149" s="158"/>
      <c r="FQ149" s="158"/>
      <c r="FR149" s="158"/>
      <c r="FS149" s="158"/>
      <c r="FT149" s="158"/>
      <c r="FU149" s="158"/>
      <c r="FV149" s="158"/>
      <c r="FW149" s="158"/>
      <c r="FX149" s="158"/>
      <c r="FY149" s="158"/>
      <c r="FZ149" s="158"/>
      <c r="GA149" s="158"/>
      <c r="GB149" s="158"/>
      <c r="GC149" s="158"/>
      <c r="GD149" s="158"/>
      <c r="GE149" s="158"/>
      <c r="GF149" s="158"/>
      <c r="GG149" s="158"/>
      <c r="GH149" s="158"/>
      <c r="GI149" s="158"/>
      <c r="GJ149" s="158"/>
      <c r="GK149" s="158"/>
      <c r="GL149" s="158"/>
      <c r="GM149" s="158"/>
      <c r="GN149" s="158"/>
      <c r="GO149" s="158"/>
      <c r="GP149" s="158"/>
      <c r="GQ149" s="158"/>
      <c r="GR149" s="158"/>
      <c r="GS149" s="158"/>
      <c r="GT149" s="158"/>
      <c r="GU149" s="158"/>
      <c r="GV149" s="158"/>
      <c r="GW149" s="158"/>
      <c r="GX149" s="158"/>
      <c r="GY149" s="158"/>
      <c r="GZ149" s="158"/>
      <c r="HA149" s="158"/>
      <c r="HB149" s="158"/>
      <c r="HC149" s="158"/>
      <c r="HD149" s="158"/>
      <c r="HE149" s="158"/>
      <c r="HF149" s="158"/>
      <c r="HG149" s="158"/>
      <c r="HH149" s="158"/>
      <c r="HI149" s="158"/>
      <c r="HJ149" s="158"/>
      <c r="HK149" s="158"/>
      <c r="HL149" s="158"/>
      <c r="HM149" s="158"/>
      <c r="HN149" s="158"/>
      <c r="HO149" s="158"/>
      <c r="HP149" s="158"/>
      <c r="HQ149" s="158"/>
      <c r="HR149" s="158"/>
      <c r="HS149" s="158"/>
      <c r="HT149" s="158"/>
      <c r="HU149" s="158"/>
      <c r="HV149" s="158"/>
      <c r="HW149" s="158"/>
      <c r="HX149" s="158"/>
      <c r="HY149" s="158"/>
      <c r="HZ149" s="158"/>
      <c r="IA149" s="158"/>
      <c r="IB149" s="158"/>
      <c r="IC149" s="158"/>
      <c r="ID149" s="158"/>
      <c r="IE149" s="158"/>
      <c r="IF149" s="158"/>
      <c r="IG149" s="158"/>
      <c r="IH149" s="158"/>
      <c r="II149" s="158"/>
      <c r="IJ149" s="158"/>
      <c r="IK149" s="158"/>
      <c r="IL149" s="158"/>
      <c r="IM149" s="158"/>
      <c r="IN149" s="158"/>
      <c r="IO149" s="158"/>
      <c r="IP149" s="158"/>
      <c r="IQ149" s="158"/>
    </row>
    <row r="150" s="146" customFormat="1" ht="100" customHeight="1" spans="1:51">
      <c r="A150" s="162" t="s">
        <v>747</v>
      </c>
      <c r="B150" s="158">
        <v>31</v>
      </c>
      <c r="C150" s="163"/>
      <c r="D150" s="163"/>
      <c r="E150" s="163"/>
      <c r="F150" s="163"/>
      <c r="G150" s="151"/>
      <c r="H150" s="163"/>
      <c r="I150" s="163"/>
      <c r="J150" s="163"/>
      <c r="K150" s="151"/>
      <c r="L150" s="163"/>
      <c r="M150" s="151"/>
      <c r="N150" s="163"/>
      <c r="O150" s="163"/>
      <c r="P150" s="163"/>
      <c r="Q150" s="163"/>
      <c r="R150" s="163"/>
      <c r="S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70">
        <f t="shared" si="12"/>
        <v>0</v>
      </c>
      <c r="AF150" s="146" t="s">
        <v>670</v>
      </c>
      <c r="AG150" s="158">
        <v>5</v>
      </c>
      <c r="AH150" s="15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54"/>
    </row>
    <row r="151" s="146" customFormat="1" ht="100" customHeight="1" spans="1:251">
      <c r="A151" s="162" t="s">
        <v>748</v>
      </c>
      <c r="B151" s="158">
        <v>49</v>
      </c>
      <c r="D151" s="158" t="s">
        <v>749</v>
      </c>
      <c r="E151" s="163" t="s">
        <v>750</v>
      </c>
      <c r="F151" s="151"/>
      <c r="G151" s="163" t="s">
        <v>751</v>
      </c>
      <c r="H151" s="163" t="s">
        <v>752</v>
      </c>
      <c r="I151" s="163" t="s">
        <v>638</v>
      </c>
      <c r="J151" s="163" t="s">
        <v>753</v>
      </c>
      <c r="K151" s="163" t="s">
        <v>754</v>
      </c>
      <c r="L151" s="163"/>
      <c r="M151" s="163" t="s">
        <v>755</v>
      </c>
      <c r="N151" s="158" t="s">
        <v>756</v>
      </c>
      <c r="O151" s="163" t="s">
        <v>757</v>
      </c>
      <c r="P151" s="163" t="s">
        <v>758</v>
      </c>
      <c r="Q151" s="163"/>
      <c r="R151" s="151"/>
      <c r="S151" s="163" t="s">
        <v>759</v>
      </c>
      <c r="T151" s="151"/>
      <c r="U151" s="163"/>
      <c r="V151" s="163"/>
      <c r="W151" s="162"/>
      <c r="X151" s="163"/>
      <c r="Y151" s="163"/>
      <c r="Z151" s="163"/>
      <c r="AA151" s="163"/>
      <c r="AB151" s="163"/>
      <c r="AC151" s="151"/>
      <c r="AD151" s="163"/>
      <c r="AE151" s="170">
        <f t="shared" ref="AE151:AE155" si="13">2*COUNTA(D151:AD151)</f>
        <v>24</v>
      </c>
      <c r="AF151" s="146" t="s">
        <v>670</v>
      </c>
      <c r="AG151" s="158">
        <f>IF(ISNUMBER(FIND("五年",#REF!)),5,3)</f>
        <v>3</v>
      </c>
      <c r="AH151" s="15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64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8"/>
      <c r="ER151" s="158"/>
      <c r="ES151" s="158"/>
      <c r="ET151" s="158"/>
      <c r="EU151" s="158"/>
      <c r="EV151" s="158"/>
      <c r="EW151" s="158"/>
      <c r="EX151" s="158"/>
      <c r="EY151" s="158"/>
      <c r="EZ151" s="158"/>
      <c r="FA151" s="158"/>
      <c r="FB151" s="158"/>
      <c r="FC151" s="158"/>
      <c r="FD151" s="158"/>
      <c r="FE151" s="158"/>
      <c r="FF151" s="158"/>
      <c r="FG151" s="158"/>
      <c r="FH151" s="158"/>
      <c r="FI151" s="158"/>
      <c r="FJ151" s="158"/>
      <c r="FK151" s="158"/>
      <c r="FL151" s="158"/>
      <c r="FM151" s="158"/>
      <c r="FN151" s="158"/>
      <c r="FO151" s="158"/>
      <c r="FP151" s="158"/>
      <c r="FQ151" s="158"/>
      <c r="FR151" s="158"/>
      <c r="FS151" s="158"/>
      <c r="FT151" s="158"/>
      <c r="FU151" s="158"/>
      <c r="FV151" s="158"/>
      <c r="FW151" s="158"/>
      <c r="FX151" s="158"/>
      <c r="FY151" s="158"/>
      <c r="FZ151" s="158"/>
      <c r="GA151" s="158"/>
      <c r="GB151" s="158"/>
      <c r="GC151" s="158"/>
      <c r="GD151" s="158"/>
      <c r="GE151" s="158"/>
      <c r="GF151" s="158"/>
      <c r="GG151" s="158"/>
      <c r="GH151" s="158"/>
      <c r="GI151" s="158"/>
      <c r="GJ151" s="158"/>
      <c r="GK151" s="158"/>
      <c r="GL151" s="158"/>
      <c r="GM151" s="158"/>
      <c r="GN151" s="158"/>
      <c r="GO151" s="158"/>
      <c r="GP151" s="158"/>
      <c r="GQ151" s="158"/>
      <c r="GR151" s="158"/>
      <c r="GS151" s="158"/>
      <c r="GT151" s="158"/>
      <c r="GU151" s="158"/>
      <c r="GV151" s="158"/>
      <c r="GW151" s="158"/>
      <c r="GX151" s="158"/>
      <c r="GY151" s="158"/>
      <c r="GZ151" s="158"/>
      <c r="HA151" s="158"/>
      <c r="HB151" s="158"/>
      <c r="HC151" s="158"/>
      <c r="HD151" s="158"/>
      <c r="HE151" s="158"/>
      <c r="HF151" s="158"/>
      <c r="HG151" s="158"/>
      <c r="HH151" s="158"/>
      <c r="HI151" s="158"/>
      <c r="HJ151" s="158"/>
      <c r="HK151" s="158"/>
      <c r="HL151" s="158"/>
      <c r="HM151" s="158"/>
      <c r="HN151" s="158"/>
      <c r="HO151" s="158"/>
      <c r="HP151" s="158"/>
      <c r="HQ151" s="158"/>
      <c r="HR151" s="158"/>
      <c r="HS151" s="158"/>
      <c r="HT151" s="158"/>
      <c r="HU151" s="158"/>
      <c r="HV151" s="158"/>
      <c r="HW151" s="158"/>
      <c r="HX151" s="158"/>
      <c r="HY151" s="158"/>
      <c r="HZ151" s="158"/>
      <c r="IA151" s="158"/>
      <c r="IB151" s="158"/>
      <c r="IC151" s="158"/>
      <c r="ID151" s="158"/>
      <c r="IE151" s="158"/>
      <c r="IF151" s="158"/>
      <c r="IG151" s="158"/>
      <c r="IH151" s="158"/>
      <c r="II151" s="158"/>
      <c r="IJ151" s="158"/>
      <c r="IK151" s="158"/>
      <c r="IL151" s="158"/>
      <c r="IM151" s="158"/>
      <c r="IN151" s="158"/>
      <c r="IO151" s="158"/>
      <c r="IP151" s="158"/>
      <c r="IQ151" s="158"/>
    </row>
    <row r="152" s="146" customFormat="1" ht="100" customHeight="1" spans="1:251">
      <c r="A152" s="162" t="s">
        <v>760</v>
      </c>
      <c r="B152" s="158">
        <v>48</v>
      </c>
      <c r="C152" s="163"/>
      <c r="E152" s="163" t="s">
        <v>761</v>
      </c>
      <c r="F152" s="151"/>
      <c r="G152" s="163"/>
      <c r="H152" s="151"/>
      <c r="I152" s="163"/>
      <c r="J152" s="163" t="s">
        <v>638</v>
      </c>
      <c r="K152" s="151"/>
      <c r="L152" s="163" t="s">
        <v>762</v>
      </c>
      <c r="M152" s="158" t="s">
        <v>756</v>
      </c>
      <c r="N152" s="163" t="s">
        <v>763</v>
      </c>
      <c r="O152" s="163" t="s">
        <v>764</v>
      </c>
      <c r="P152" s="151"/>
      <c r="Q152" s="163" t="s">
        <v>765</v>
      </c>
      <c r="R152" s="158" t="s">
        <v>766</v>
      </c>
      <c r="S152" s="151"/>
      <c r="T152" s="158" t="s">
        <v>767</v>
      </c>
      <c r="U152" s="163"/>
      <c r="V152" s="163"/>
      <c r="W152" s="163" t="s">
        <v>768</v>
      </c>
      <c r="X152" s="158"/>
      <c r="Y152" s="163" t="s">
        <v>769</v>
      </c>
      <c r="Z152" s="163"/>
      <c r="AA152" s="163"/>
      <c r="AB152" s="163" t="s">
        <v>744</v>
      </c>
      <c r="AC152" s="163" t="s">
        <v>744</v>
      </c>
      <c r="AD152" s="163"/>
      <c r="AE152" s="170">
        <f t="shared" ref="AE152:AE160" si="14">2*COUNTA(C152:AD152)</f>
        <v>26</v>
      </c>
      <c r="AF152" s="146" t="s">
        <v>670</v>
      </c>
      <c r="AG152" s="158">
        <f>IF(ISNUMBER(FIND("五年",#REF!)),5,3)</f>
        <v>3</v>
      </c>
      <c r="AH152" s="15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64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  <c r="DR152" s="158"/>
      <c r="DS152" s="158"/>
      <c r="DT152" s="158"/>
      <c r="DU152" s="158"/>
      <c r="DV152" s="158"/>
      <c r="DW152" s="158"/>
      <c r="DX152" s="158"/>
      <c r="DY152" s="158"/>
      <c r="DZ152" s="158"/>
      <c r="EA152" s="158"/>
      <c r="EB152" s="158"/>
      <c r="EC152" s="158"/>
      <c r="ED152" s="158"/>
      <c r="EE152" s="158"/>
      <c r="EF152" s="158"/>
      <c r="EG152" s="158"/>
      <c r="EH152" s="158"/>
      <c r="EI152" s="158"/>
      <c r="EJ152" s="158"/>
      <c r="EK152" s="158"/>
      <c r="EL152" s="158"/>
      <c r="EM152" s="158"/>
      <c r="EN152" s="158"/>
      <c r="EO152" s="158"/>
      <c r="EP152" s="158"/>
      <c r="EQ152" s="158"/>
      <c r="ER152" s="158"/>
      <c r="ES152" s="158"/>
      <c r="ET152" s="158"/>
      <c r="EU152" s="158"/>
      <c r="EV152" s="158"/>
      <c r="EW152" s="158"/>
      <c r="EX152" s="158"/>
      <c r="EY152" s="158"/>
      <c r="EZ152" s="158"/>
      <c r="FA152" s="158"/>
      <c r="FB152" s="158"/>
      <c r="FC152" s="158"/>
      <c r="FD152" s="158"/>
      <c r="FE152" s="158"/>
      <c r="FF152" s="158"/>
      <c r="FG152" s="158"/>
      <c r="FH152" s="158"/>
      <c r="FI152" s="158"/>
      <c r="FJ152" s="158"/>
      <c r="FK152" s="158"/>
      <c r="FL152" s="158"/>
      <c r="FM152" s="158"/>
      <c r="FN152" s="158"/>
      <c r="FO152" s="158"/>
      <c r="FP152" s="158"/>
      <c r="FQ152" s="158"/>
      <c r="FR152" s="158"/>
      <c r="FS152" s="158"/>
      <c r="FT152" s="158"/>
      <c r="FU152" s="15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  <c r="HJ152" s="158"/>
      <c r="HK152" s="158"/>
      <c r="HL152" s="158"/>
      <c r="HM152" s="158"/>
      <c r="HN152" s="158"/>
      <c r="HO152" s="158"/>
      <c r="HP152" s="158"/>
      <c r="HQ152" s="158"/>
      <c r="HR152" s="158"/>
      <c r="HS152" s="158"/>
      <c r="HT152" s="158"/>
      <c r="HU152" s="158"/>
      <c r="HV152" s="158"/>
      <c r="HW152" s="158"/>
      <c r="HX152" s="158"/>
      <c r="HY152" s="158"/>
      <c r="HZ152" s="158"/>
      <c r="IA152" s="158"/>
      <c r="IB152" s="158"/>
      <c r="IC152" s="158"/>
      <c r="ID152" s="158"/>
      <c r="IE152" s="158"/>
      <c r="IF152" s="158"/>
      <c r="IG152" s="158"/>
      <c r="IH152" s="158"/>
      <c r="II152" s="158"/>
      <c r="IJ152" s="158"/>
      <c r="IK152" s="158"/>
      <c r="IL152" s="158"/>
      <c r="IM152" s="158"/>
      <c r="IN152" s="158"/>
      <c r="IO152" s="158"/>
      <c r="IP152" s="158"/>
      <c r="IQ152" s="158"/>
    </row>
    <row r="153" s="146" customFormat="1" ht="100" customHeight="1" spans="1:251">
      <c r="A153" s="162" t="s">
        <v>770</v>
      </c>
      <c r="B153" s="158">
        <v>45</v>
      </c>
      <c r="C153" s="158" t="s">
        <v>749</v>
      </c>
      <c r="D153" s="163" t="s">
        <v>771</v>
      </c>
      <c r="E153" s="163"/>
      <c r="F153" s="163" t="s">
        <v>761</v>
      </c>
      <c r="G153" s="158" t="s">
        <v>772</v>
      </c>
      <c r="I153" s="151"/>
      <c r="J153" s="163" t="s">
        <v>638</v>
      </c>
      <c r="K153" s="163" t="s">
        <v>762</v>
      </c>
      <c r="L153" s="151"/>
      <c r="M153" s="163" t="s">
        <v>763</v>
      </c>
      <c r="N153" s="151"/>
      <c r="O153" s="151"/>
      <c r="P153" s="151"/>
      <c r="Q153" s="158" t="s">
        <v>766</v>
      </c>
      <c r="R153" s="163" t="s">
        <v>773</v>
      </c>
      <c r="S153" s="163" t="s">
        <v>774</v>
      </c>
      <c r="T153" s="151"/>
      <c r="U153" s="163"/>
      <c r="V153" s="163"/>
      <c r="W153" s="162"/>
      <c r="X153" s="163" t="s">
        <v>768</v>
      </c>
      <c r="Y153" s="163"/>
      <c r="Z153" s="163" t="s">
        <v>744</v>
      </c>
      <c r="AA153" s="163"/>
      <c r="AB153" s="163"/>
      <c r="AC153" s="163"/>
      <c r="AD153" s="163" t="s">
        <v>744</v>
      </c>
      <c r="AE153" s="170">
        <f t="shared" si="13"/>
        <v>24</v>
      </c>
      <c r="AF153" s="146" t="s">
        <v>670</v>
      </c>
      <c r="AG153" s="158">
        <f>IF(ISNUMBER(FIND("五年",#REF!)),5,3)</f>
        <v>3</v>
      </c>
      <c r="AH153" s="15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64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  <c r="DR153" s="158"/>
      <c r="DS153" s="158"/>
      <c r="DT153" s="158"/>
      <c r="DU153" s="158"/>
      <c r="DV153" s="158"/>
      <c r="DW153" s="158"/>
      <c r="DX153" s="158"/>
      <c r="DY153" s="158"/>
      <c r="DZ153" s="158"/>
      <c r="EA153" s="158"/>
      <c r="EB153" s="158"/>
      <c r="EC153" s="158"/>
      <c r="ED153" s="158"/>
      <c r="EE153" s="158"/>
      <c r="EF153" s="158"/>
      <c r="EG153" s="158"/>
      <c r="EH153" s="158"/>
      <c r="EI153" s="158"/>
      <c r="EJ153" s="158"/>
      <c r="EK153" s="158"/>
      <c r="EL153" s="158"/>
      <c r="EM153" s="158"/>
      <c r="EN153" s="158"/>
      <c r="EO153" s="158"/>
      <c r="EP153" s="158"/>
      <c r="EQ153" s="158"/>
      <c r="ER153" s="158"/>
      <c r="ES153" s="158"/>
      <c r="ET153" s="158"/>
      <c r="EU153" s="158"/>
      <c r="EV153" s="158"/>
      <c r="EW153" s="158"/>
      <c r="EX153" s="158"/>
      <c r="EY153" s="158"/>
      <c r="EZ153" s="158"/>
      <c r="FA153" s="158"/>
      <c r="FB153" s="158"/>
      <c r="FC153" s="158"/>
      <c r="FD153" s="158"/>
      <c r="FE153" s="158"/>
      <c r="FF153" s="158"/>
      <c r="FG153" s="158"/>
      <c r="FH153" s="158"/>
      <c r="FI153" s="158"/>
      <c r="FJ153" s="158"/>
      <c r="FK153" s="158"/>
      <c r="FL153" s="158"/>
      <c r="FM153" s="158"/>
      <c r="FN153" s="158"/>
      <c r="FO153" s="158"/>
      <c r="FP153" s="158"/>
      <c r="FQ153" s="158"/>
      <c r="FR153" s="158"/>
      <c r="FS153" s="158"/>
      <c r="FT153" s="158"/>
      <c r="FU153" s="158"/>
      <c r="FV153" s="158"/>
      <c r="FW153" s="158"/>
      <c r="FX153" s="158"/>
      <c r="FY153" s="158"/>
      <c r="FZ153" s="158"/>
      <c r="GA153" s="158"/>
      <c r="GB153" s="158"/>
      <c r="GC153" s="158"/>
      <c r="GD153" s="158"/>
      <c r="GE153" s="158"/>
      <c r="GF153" s="158"/>
      <c r="GG153" s="158"/>
      <c r="GH153" s="158"/>
      <c r="GI153" s="158"/>
      <c r="GJ153" s="158"/>
      <c r="GK153" s="158"/>
      <c r="GL153" s="158"/>
      <c r="GM153" s="158"/>
      <c r="GN153" s="158"/>
      <c r="GO153" s="158"/>
      <c r="GP153" s="158"/>
      <c r="GQ153" s="158"/>
      <c r="GR153" s="158"/>
      <c r="GS153" s="158"/>
      <c r="GT153" s="158"/>
      <c r="GU153" s="158"/>
      <c r="GV153" s="158"/>
      <c r="GW153" s="158"/>
      <c r="GX153" s="158"/>
      <c r="GY153" s="158"/>
      <c r="GZ153" s="158"/>
      <c r="HA153" s="158"/>
      <c r="HB153" s="158"/>
      <c r="HC153" s="158"/>
      <c r="HD153" s="158"/>
      <c r="HE153" s="158"/>
      <c r="HF153" s="158"/>
      <c r="HG153" s="158"/>
      <c r="HH153" s="158"/>
      <c r="HI153" s="158"/>
      <c r="HJ153" s="158"/>
      <c r="HK153" s="158"/>
      <c r="HL153" s="158"/>
      <c r="HM153" s="158"/>
      <c r="HN153" s="158"/>
      <c r="HO153" s="158"/>
      <c r="HP153" s="158"/>
      <c r="HQ153" s="158"/>
      <c r="HR153" s="158"/>
      <c r="HS153" s="158"/>
      <c r="HT153" s="158"/>
      <c r="HU153" s="158"/>
      <c r="HV153" s="158"/>
      <c r="HW153" s="158"/>
      <c r="HX153" s="158"/>
      <c r="HY153" s="158"/>
      <c r="HZ153" s="158"/>
      <c r="IA153" s="158"/>
      <c r="IB153" s="158"/>
      <c r="IC153" s="158"/>
      <c r="ID153" s="158"/>
      <c r="IE153" s="158"/>
      <c r="IF153" s="158"/>
      <c r="IG153" s="158"/>
      <c r="IH153" s="158"/>
      <c r="II153" s="158"/>
      <c r="IJ153" s="158"/>
      <c r="IK153" s="158"/>
      <c r="IL153" s="158"/>
      <c r="IM153" s="158"/>
      <c r="IN153" s="158"/>
      <c r="IO153" s="158"/>
      <c r="IP153" s="158"/>
      <c r="IQ153" s="158"/>
    </row>
    <row r="154" s="146" customFormat="1" ht="100" customHeight="1" spans="1:51">
      <c r="A154" s="162" t="s">
        <v>775</v>
      </c>
      <c r="B154" s="158">
        <v>5</v>
      </c>
      <c r="C154" s="151"/>
      <c r="E154" s="151"/>
      <c r="F154" s="163" t="s">
        <v>638</v>
      </c>
      <c r="G154" s="163" t="s">
        <v>739</v>
      </c>
      <c r="H154" s="163" t="s">
        <v>740</v>
      </c>
      <c r="I154" s="163" t="s">
        <v>741</v>
      </c>
      <c r="J154" s="163"/>
      <c r="K154" s="163" t="s">
        <v>742</v>
      </c>
      <c r="L154" s="163" t="s">
        <v>739</v>
      </c>
      <c r="M154" s="163" t="s">
        <v>740</v>
      </c>
      <c r="N154" s="151"/>
      <c r="O154" s="163"/>
      <c r="P154" s="163" t="s">
        <v>743</v>
      </c>
      <c r="Q154" s="151"/>
      <c r="R154" s="163" t="s">
        <v>740</v>
      </c>
      <c r="S154" s="163" t="s">
        <v>776</v>
      </c>
      <c r="T154" s="163"/>
      <c r="U154" s="163"/>
      <c r="V154" s="163"/>
      <c r="W154" s="163" t="s">
        <v>744</v>
      </c>
      <c r="X154" s="163" t="s">
        <v>744</v>
      </c>
      <c r="Y154" s="163"/>
      <c r="Z154" s="163"/>
      <c r="AA154" s="163" t="s">
        <v>745</v>
      </c>
      <c r="AB154" s="163"/>
      <c r="AC154" s="163" t="s">
        <v>745</v>
      </c>
      <c r="AD154" s="163"/>
      <c r="AE154" s="170">
        <f t="shared" si="13"/>
        <v>28</v>
      </c>
      <c r="AF154" s="146" t="s">
        <v>670</v>
      </c>
      <c r="AG154" s="158">
        <f>IF(ISNUMBER(FIND("五年",#REF!)),5,3)</f>
        <v>3</v>
      </c>
      <c r="AH154" s="153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54"/>
    </row>
    <row r="155" s="146" customFormat="1" ht="100" customHeight="1" spans="1:51">
      <c r="A155" s="162" t="s">
        <v>777</v>
      </c>
      <c r="B155" s="158">
        <v>29</v>
      </c>
      <c r="C155" s="163" t="s">
        <v>778</v>
      </c>
      <c r="D155" s="151"/>
      <c r="E155" s="163" t="s">
        <v>779</v>
      </c>
      <c r="F155" s="163" t="s">
        <v>750</v>
      </c>
      <c r="G155" s="151"/>
      <c r="H155" s="163"/>
      <c r="I155" s="163" t="s">
        <v>780</v>
      </c>
      <c r="J155" s="151"/>
      <c r="K155" s="163" t="s">
        <v>781</v>
      </c>
      <c r="M155" s="151"/>
      <c r="N155" s="163" t="s">
        <v>782</v>
      </c>
      <c r="O155" s="163"/>
      <c r="P155" s="163"/>
      <c r="Q155" s="163" t="s">
        <v>783</v>
      </c>
      <c r="R155" s="163"/>
      <c r="S155" s="163" t="s">
        <v>781</v>
      </c>
      <c r="T155" s="151"/>
      <c r="U155" s="163"/>
      <c r="V155" s="163"/>
      <c r="W155" s="162"/>
      <c r="X155" s="158"/>
      <c r="Y155" s="163" t="s">
        <v>727</v>
      </c>
      <c r="Z155" s="163" t="s">
        <v>784</v>
      </c>
      <c r="AA155" s="163"/>
      <c r="AB155" s="163"/>
      <c r="AC155" s="163" t="s">
        <v>727</v>
      </c>
      <c r="AD155" s="163"/>
      <c r="AE155" s="170">
        <f t="shared" si="13"/>
        <v>20</v>
      </c>
      <c r="AF155" s="146" t="s">
        <v>670</v>
      </c>
      <c r="AG155" s="158">
        <v>5</v>
      </c>
      <c r="AH155" s="153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54"/>
    </row>
    <row r="156" s="146" customFormat="1" ht="185" customHeight="1" spans="1:51">
      <c r="A156" s="162" t="s">
        <v>785</v>
      </c>
      <c r="B156" s="158">
        <v>30</v>
      </c>
      <c r="C156" s="163" t="s">
        <v>786</v>
      </c>
      <c r="D156" s="163" t="s">
        <v>786</v>
      </c>
      <c r="E156" s="163" t="s">
        <v>787</v>
      </c>
      <c r="F156" s="163" t="s">
        <v>787</v>
      </c>
      <c r="G156" s="163"/>
      <c r="H156" s="163"/>
      <c r="I156" s="163" t="s">
        <v>788</v>
      </c>
      <c r="J156" s="163" t="s">
        <v>789</v>
      </c>
      <c r="K156" s="163"/>
      <c r="L156" s="163"/>
      <c r="M156" s="163" t="s">
        <v>790</v>
      </c>
      <c r="N156" s="163" t="s">
        <v>790</v>
      </c>
      <c r="O156" s="163"/>
      <c r="P156" s="163" t="s">
        <v>791</v>
      </c>
      <c r="Q156" s="163" t="s">
        <v>792</v>
      </c>
      <c r="R156" s="163" t="s">
        <v>792</v>
      </c>
      <c r="S156" s="163" t="s">
        <v>793</v>
      </c>
      <c r="T156" s="163" t="s">
        <v>793</v>
      </c>
      <c r="U156" s="163"/>
      <c r="V156" s="163"/>
      <c r="Y156" s="163"/>
      <c r="Z156" s="163"/>
      <c r="AA156" s="163"/>
      <c r="AB156" s="163"/>
      <c r="AC156" s="163"/>
      <c r="AD156" s="163"/>
      <c r="AE156" s="170">
        <f t="shared" si="14"/>
        <v>26</v>
      </c>
      <c r="AF156" s="146" t="s">
        <v>670</v>
      </c>
      <c r="AG156" s="158">
        <v>5</v>
      </c>
      <c r="AH156" s="153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54"/>
    </row>
    <row r="157" s="146" customFormat="1" ht="130" customHeight="1" spans="1:51">
      <c r="A157" s="162" t="s">
        <v>794</v>
      </c>
      <c r="B157" s="158">
        <v>41</v>
      </c>
      <c r="C157" s="158" t="s">
        <v>795</v>
      </c>
      <c r="D157" s="158" t="s">
        <v>795</v>
      </c>
      <c r="E157" s="158" t="s">
        <v>796</v>
      </c>
      <c r="F157" s="158" t="s">
        <v>796</v>
      </c>
      <c r="G157" s="178" t="s">
        <v>797</v>
      </c>
      <c r="H157" s="178" t="s">
        <v>797</v>
      </c>
      <c r="I157" s="158" t="s">
        <v>798</v>
      </c>
      <c r="J157" s="158"/>
      <c r="K157" s="158"/>
      <c r="L157" s="158" t="s">
        <v>799</v>
      </c>
      <c r="M157" s="158"/>
      <c r="N157" s="158"/>
      <c r="O157" s="158" t="s">
        <v>800</v>
      </c>
      <c r="P157" s="158" t="s">
        <v>800</v>
      </c>
      <c r="Q157" s="163" t="s">
        <v>801</v>
      </c>
      <c r="R157" s="163" t="s">
        <v>801</v>
      </c>
      <c r="S157" s="158"/>
      <c r="T157" s="158"/>
      <c r="U157" s="163"/>
      <c r="V157" s="163"/>
      <c r="W157" s="163"/>
      <c r="X157" s="163"/>
      <c r="Y157" s="178" t="s">
        <v>802</v>
      </c>
      <c r="Z157" s="163"/>
      <c r="AA157" s="158"/>
      <c r="AB157" s="158"/>
      <c r="AC157" s="163"/>
      <c r="AD157" s="163"/>
      <c r="AE157" s="170">
        <f t="shared" si="14"/>
        <v>26</v>
      </c>
      <c r="AF157" s="146" t="s">
        <v>803</v>
      </c>
      <c r="AG157" s="158">
        <f>IF(ISNUMBER(FIND("五年",#REF!)),5,3)</f>
        <v>3</v>
      </c>
      <c r="AH157" s="153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54"/>
    </row>
    <row r="158" s="146" customFormat="1" ht="117" customHeight="1" spans="1:51">
      <c r="A158" s="162" t="s">
        <v>804</v>
      </c>
      <c r="B158" s="158">
        <v>41</v>
      </c>
      <c r="C158" s="151"/>
      <c r="D158" s="158"/>
      <c r="E158" s="158" t="s">
        <v>805</v>
      </c>
      <c r="F158" s="158" t="s">
        <v>806</v>
      </c>
      <c r="G158" s="158" t="s">
        <v>800</v>
      </c>
      <c r="H158" s="158" t="s">
        <v>800</v>
      </c>
      <c r="I158" s="158"/>
      <c r="J158" s="158" t="s">
        <v>798</v>
      </c>
      <c r="K158" s="158" t="s">
        <v>799</v>
      </c>
      <c r="L158" s="178"/>
      <c r="M158" s="178" t="s">
        <v>797</v>
      </c>
      <c r="N158" s="178" t="s">
        <v>797</v>
      </c>
      <c r="O158" s="158"/>
      <c r="P158" s="179"/>
      <c r="Q158" s="158"/>
      <c r="R158" s="158"/>
      <c r="S158" s="163"/>
      <c r="T158" s="158"/>
      <c r="U158" s="178"/>
      <c r="V158" s="178"/>
      <c r="W158" s="178" t="s">
        <v>802</v>
      </c>
      <c r="X158" s="178"/>
      <c r="Y158" s="158" t="s">
        <v>796</v>
      </c>
      <c r="Z158" s="158" t="s">
        <v>796</v>
      </c>
      <c r="AA158" s="163" t="s">
        <v>807</v>
      </c>
      <c r="AB158" s="163" t="s">
        <v>807</v>
      </c>
      <c r="AC158" s="158"/>
      <c r="AD158" s="158"/>
      <c r="AE158" s="170">
        <f t="shared" si="14"/>
        <v>26</v>
      </c>
      <c r="AF158" s="146" t="s">
        <v>803</v>
      </c>
      <c r="AG158" s="158">
        <f>IF(ISNUMBER(FIND("五年",#REF!)),5,3)</f>
        <v>3</v>
      </c>
      <c r="AH158" s="153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54"/>
    </row>
    <row r="159" s="146" customFormat="1" ht="134" customHeight="1" spans="1:51">
      <c r="A159" s="162" t="s">
        <v>808</v>
      </c>
      <c r="B159" s="158">
        <v>40</v>
      </c>
      <c r="C159" s="178" t="s">
        <v>809</v>
      </c>
      <c r="D159" s="178" t="s">
        <v>809</v>
      </c>
      <c r="E159" s="179"/>
      <c r="F159" s="179"/>
      <c r="G159" s="178"/>
      <c r="H159" s="178"/>
      <c r="I159" s="158" t="s">
        <v>800</v>
      </c>
      <c r="J159" s="158" t="s">
        <v>800</v>
      </c>
      <c r="K159" s="158"/>
      <c r="L159" s="158"/>
      <c r="M159" s="163"/>
      <c r="N159" s="163"/>
      <c r="O159" s="158" t="s">
        <v>796</v>
      </c>
      <c r="P159" s="158" t="s">
        <v>796</v>
      </c>
      <c r="Q159" s="158" t="s">
        <v>798</v>
      </c>
      <c r="R159" s="158" t="s">
        <v>810</v>
      </c>
      <c r="S159" s="163" t="s">
        <v>801</v>
      </c>
      <c r="T159" s="163" t="s">
        <v>801</v>
      </c>
      <c r="U159" s="163"/>
      <c r="V159" s="163"/>
      <c r="W159" s="163"/>
      <c r="X159" s="178" t="s">
        <v>802</v>
      </c>
      <c r="Y159" s="163" t="s">
        <v>807</v>
      </c>
      <c r="Z159" s="163" t="s">
        <v>807</v>
      </c>
      <c r="AA159" s="163"/>
      <c r="AB159" s="163"/>
      <c r="AC159" s="163"/>
      <c r="AD159" s="163"/>
      <c r="AE159" s="170">
        <f t="shared" si="14"/>
        <v>26</v>
      </c>
      <c r="AF159" s="146" t="s">
        <v>803</v>
      </c>
      <c r="AG159" s="158">
        <f>IF(ISNUMBER(FIND("五年",#REF!)),5,3)</f>
        <v>3</v>
      </c>
      <c r="AH159" s="153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54"/>
    </row>
    <row r="160" s="146" customFormat="1" ht="100" customHeight="1" spans="1:51">
      <c r="A160" s="162" t="s">
        <v>811</v>
      </c>
      <c r="B160" s="158">
        <v>34</v>
      </c>
      <c r="C160" s="178"/>
      <c r="D160" s="178"/>
      <c r="E160" s="158"/>
      <c r="F160" s="151"/>
      <c r="G160" s="158" t="s">
        <v>812</v>
      </c>
      <c r="H160" s="158" t="s">
        <v>812</v>
      </c>
      <c r="I160" s="163" t="s">
        <v>361</v>
      </c>
      <c r="J160" s="158"/>
      <c r="K160" s="163" t="s">
        <v>358</v>
      </c>
      <c r="L160" s="178"/>
      <c r="M160" s="158"/>
      <c r="N160" s="163" t="s">
        <v>813</v>
      </c>
      <c r="O160" s="161"/>
      <c r="Q160" s="158" t="s">
        <v>814</v>
      </c>
      <c r="R160" s="158" t="s">
        <v>798</v>
      </c>
      <c r="S160" s="158"/>
      <c r="T160" s="163" t="s">
        <v>359</v>
      </c>
      <c r="U160" s="163"/>
      <c r="V160" s="163"/>
      <c r="W160" s="178" t="s">
        <v>815</v>
      </c>
      <c r="X160" s="178" t="s">
        <v>815</v>
      </c>
      <c r="Y160" s="158"/>
      <c r="Z160" s="158"/>
      <c r="AA160" s="163"/>
      <c r="AB160" s="163" t="s">
        <v>523</v>
      </c>
      <c r="AC160" s="163"/>
      <c r="AD160" s="163"/>
      <c r="AE160" s="170">
        <f t="shared" si="14"/>
        <v>22</v>
      </c>
      <c r="AF160" s="146" t="s">
        <v>803</v>
      </c>
      <c r="AG160" s="158">
        <v>5</v>
      </c>
      <c r="AH160" s="153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54"/>
    </row>
    <row r="161" s="146" customFormat="1" ht="100" customHeight="1" spans="1:51">
      <c r="A161" s="162" t="s">
        <v>816</v>
      </c>
      <c r="B161" s="158">
        <v>37</v>
      </c>
      <c r="C161" s="151"/>
      <c r="D161" s="179"/>
      <c r="E161" s="158" t="s">
        <v>817</v>
      </c>
      <c r="F161" s="158" t="s">
        <v>817</v>
      </c>
      <c r="G161" s="178" t="s">
        <v>818</v>
      </c>
      <c r="H161" s="178" t="s">
        <v>818</v>
      </c>
      <c r="I161" s="163" t="s">
        <v>638</v>
      </c>
      <c r="J161" s="158"/>
      <c r="K161" s="158" t="s">
        <v>819</v>
      </c>
      <c r="L161" s="158" t="s">
        <v>819</v>
      </c>
      <c r="M161" s="158"/>
      <c r="N161" s="178"/>
      <c r="O161" s="178" t="s">
        <v>820</v>
      </c>
      <c r="P161" s="178" t="s">
        <v>820</v>
      </c>
      <c r="Q161" s="178" t="s">
        <v>821</v>
      </c>
      <c r="R161" s="178" t="s">
        <v>821</v>
      </c>
      <c r="S161" s="178"/>
      <c r="T161" s="178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70">
        <f>2*COUNTA(D161:AD161)</f>
        <v>22</v>
      </c>
      <c r="AF161" s="146" t="s">
        <v>803</v>
      </c>
      <c r="AG161" s="158">
        <f>IF(ISNUMBER(FIND("五年",#REF!)),5,3)</f>
        <v>3</v>
      </c>
      <c r="AH161" s="153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54"/>
    </row>
    <row r="162" s="146" customFormat="1" ht="100" customHeight="1" spans="1:51">
      <c r="A162" s="162" t="s">
        <v>822</v>
      </c>
      <c r="B162" s="158">
        <v>33</v>
      </c>
      <c r="C162" s="179"/>
      <c r="D162" s="158"/>
      <c r="E162" s="178"/>
      <c r="F162" s="158"/>
      <c r="G162" s="158" t="s">
        <v>823</v>
      </c>
      <c r="H162" s="158" t="s">
        <v>823</v>
      </c>
      <c r="I162" s="178" t="s">
        <v>821</v>
      </c>
      <c r="J162" s="178" t="s">
        <v>821</v>
      </c>
      <c r="K162" s="158"/>
      <c r="L162" s="158"/>
      <c r="M162" s="158" t="s">
        <v>824</v>
      </c>
      <c r="N162" s="158" t="s">
        <v>824</v>
      </c>
      <c r="O162" s="158" t="s">
        <v>825</v>
      </c>
      <c r="P162" s="158" t="s">
        <v>826</v>
      </c>
      <c r="Q162" s="163" t="s">
        <v>827</v>
      </c>
      <c r="R162" s="158"/>
      <c r="S162" s="178" t="s">
        <v>820</v>
      </c>
      <c r="T162" s="178" t="s">
        <v>820</v>
      </c>
      <c r="U162" s="178"/>
      <c r="V162" s="178"/>
      <c r="W162" s="158"/>
      <c r="X162" s="158"/>
      <c r="Y162" s="163"/>
      <c r="Z162" s="163"/>
      <c r="AA162" s="178"/>
      <c r="AB162" s="178"/>
      <c r="AC162" s="151"/>
      <c r="AD162" s="163"/>
      <c r="AE162" s="170">
        <f t="shared" ref="AE162:AE173" si="15">2*COUNTA(C162:AD162)</f>
        <v>22</v>
      </c>
      <c r="AF162" s="146" t="s">
        <v>803</v>
      </c>
      <c r="AG162" s="158">
        <f>IF(ISNUMBER(FIND("五年",#REF!)),5,3)</f>
        <v>3</v>
      </c>
      <c r="AH162" s="153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54"/>
    </row>
    <row r="163" s="146" customFormat="1" ht="100" customHeight="1" spans="1:51">
      <c r="A163" s="162" t="s">
        <v>828</v>
      </c>
      <c r="B163" s="158">
        <v>35</v>
      </c>
      <c r="C163" s="178" t="s">
        <v>818</v>
      </c>
      <c r="D163" s="178" t="s">
        <v>818</v>
      </c>
      <c r="E163" s="178"/>
      <c r="F163" s="158"/>
      <c r="G163" s="178"/>
      <c r="H163" s="158"/>
      <c r="I163" s="178"/>
      <c r="J163" s="178"/>
      <c r="K163" s="178" t="s">
        <v>820</v>
      </c>
      <c r="L163" s="178" t="s">
        <v>820</v>
      </c>
      <c r="M163" s="158"/>
      <c r="N163" s="178"/>
      <c r="O163" s="178" t="s">
        <v>829</v>
      </c>
      <c r="P163" s="178" t="s">
        <v>829</v>
      </c>
      <c r="Q163" s="151"/>
      <c r="R163" s="163" t="s">
        <v>827</v>
      </c>
      <c r="S163" s="178" t="s">
        <v>830</v>
      </c>
      <c r="T163" s="178" t="s">
        <v>830</v>
      </c>
      <c r="U163" s="178"/>
      <c r="V163" s="178"/>
      <c r="W163" s="163"/>
      <c r="X163" s="163"/>
      <c r="Y163" s="163"/>
      <c r="Z163" s="163"/>
      <c r="AA163" s="151"/>
      <c r="AB163" s="163"/>
      <c r="AC163" s="178" t="s">
        <v>831</v>
      </c>
      <c r="AD163" s="178" t="s">
        <v>831</v>
      </c>
      <c r="AE163" s="170">
        <f t="shared" si="15"/>
        <v>22</v>
      </c>
      <c r="AF163" s="146" t="s">
        <v>803</v>
      </c>
      <c r="AG163" s="158">
        <f>IF(ISNUMBER(FIND("五年",#REF!)),5,3)</f>
        <v>3</v>
      </c>
      <c r="AH163" s="153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54"/>
    </row>
    <row r="164" s="146" customFormat="1" ht="100" customHeight="1" spans="1:51">
      <c r="A164" s="162" t="s">
        <v>832</v>
      </c>
      <c r="B164" s="158">
        <v>24</v>
      </c>
      <c r="C164" s="158"/>
      <c r="D164" s="158"/>
      <c r="E164" s="158"/>
      <c r="F164" s="158"/>
      <c r="G164" s="179"/>
      <c r="H164" s="179"/>
      <c r="I164" s="178"/>
      <c r="J164" s="178"/>
      <c r="K164" s="158"/>
      <c r="L164" s="178"/>
      <c r="M164" s="158"/>
      <c r="N164" s="158"/>
      <c r="P164" s="158"/>
      <c r="Q164" s="158"/>
      <c r="R164" s="158"/>
      <c r="S164" s="158"/>
      <c r="T164" s="158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70">
        <f t="shared" si="15"/>
        <v>0</v>
      </c>
      <c r="AF164" s="146" t="s">
        <v>803</v>
      </c>
      <c r="AG164" s="158">
        <f>IF(ISNUMBER(FIND("五年",#REF!)),5,3)</f>
        <v>3</v>
      </c>
      <c r="AH164" s="153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54"/>
    </row>
    <row r="165" s="146" customFormat="1" ht="100" customHeight="1" spans="1:51">
      <c r="A165" s="162" t="s">
        <v>833</v>
      </c>
      <c r="B165" s="158">
        <v>24</v>
      </c>
      <c r="C165" s="158" t="s">
        <v>834</v>
      </c>
      <c r="D165" s="158" t="s">
        <v>834</v>
      </c>
      <c r="E165" s="151"/>
      <c r="F165" s="178" t="s">
        <v>835</v>
      </c>
      <c r="G165" s="178" t="s">
        <v>836</v>
      </c>
      <c r="H165" s="178" t="s">
        <v>836</v>
      </c>
      <c r="I165" s="158" t="s">
        <v>837</v>
      </c>
      <c r="J165" s="185" t="s">
        <v>837</v>
      </c>
      <c r="K165" s="178" t="s">
        <v>838</v>
      </c>
      <c r="L165" s="178" t="s">
        <v>838</v>
      </c>
      <c r="M165" s="158" t="s">
        <v>839</v>
      </c>
      <c r="N165" s="158"/>
      <c r="Q165" s="158"/>
      <c r="R165" s="158"/>
      <c r="S165" s="178" t="s">
        <v>821</v>
      </c>
      <c r="T165" s="178" t="s">
        <v>821</v>
      </c>
      <c r="U165" s="163"/>
      <c r="V165" s="163"/>
      <c r="W165" s="163"/>
      <c r="X165" s="163"/>
      <c r="Y165" s="158"/>
      <c r="Z165" s="158"/>
      <c r="AA165" s="163"/>
      <c r="AB165" s="163"/>
      <c r="AC165" s="163"/>
      <c r="AD165" s="163"/>
      <c r="AE165" s="170">
        <f t="shared" si="15"/>
        <v>24</v>
      </c>
      <c r="AF165" s="146" t="s">
        <v>803</v>
      </c>
      <c r="AG165" s="158">
        <v>5</v>
      </c>
      <c r="AH165" s="153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54"/>
    </row>
    <row r="166" s="146" customFormat="1" ht="100" customHeight="1" spans="1:51">
      <c r="A166" s="162" t="s">
        <v>840</v>
      </c>
      <c r="B166" s="158">
        <v>22</v>
      </c>
      <c r="C166" s="158" t="s">
        <v>841</v>
      </c>
      <c r="D166" s="158" t="s">
        <v>841</v>
      </c>
      <c r="E166" s="158" t="s">
        <v>842</v>
      </c>
      <c r="F166" s="158"/>
      <c r="G166" s="179"/>
      <c r="H166" s="179"/>
      <c r="I166" s="158"/>
      <c r="J166" s="158"/>
      <c r="K166" s="158" t="s">
        <v>842</v>
      </c>
      <c r="L166" s="158" t="s">
        <v>842</v>
      </c>
      <c r="M166" s="178"/>
      <c r="N166" s="151"/>
      <c r="O166" s="178" t="s">
        <v>843</v>
      </c>
      <c r="P166" s="178" t="s">
        <v>843</v>
      </c>
      <c r="Q166" s="158"/>
      <c r="R166" s="158"/>
      <c r="S166" s="158" t="s">
        <v>844</v>
      </c>
      <c r="T166" s="158" t="s">
        <v>844</v>
      </c>
      <c r="U166" s="163"/>
      <c r="V166" s="163"/>
      <c r="W166" s="178" t="s">
        <v>821</v>
      </c>
      <c r="X166" s="178" t="s">
        <v>821</v>
      </c>
      <c r="Y166" s="158" t="s">
        <v>845</v>
      </c>
      <c r="Z166" s="158" t="s">
        <v>845</v>
      </c>
      <c r="AA166" s="163"/>
      <c r="AB166" s="163"/>
      <c r="AC166" s="163"/>
      <c r="AD166" s="163"/>
      <c r="AE166" s="170">
        <f t="shared" si="15"/>
        <v>26</v>
      </c>
      <c r="AF166" s="146" t="s">
        <v>803</v>
      </c>
      <c r="AG166" s="158">
        <f>IF(ISNUMBER(FIND("五年",#REF!)),5,3)</f>
        <v>3</v>
      </c>
      <c r="AH166" s="153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54"/>
    </row>
    <row r="167" s="146" customFormat="1" ht="100" customHeight="1" spans="1:51">
      <c r="A167" s="162" t="s">
        <v>846</v>
      </c>
      <c r="B167" s="158">
        <v>40</v>
      </c>
      <c r="C167" s="163" t="s">
        <v>847</v>
      </c>
      <c r="D167" s="151"/>
      <c r="E167" s="163" t="s">
        <v>848</v>
      </c>
      <c r="F167" s="163" t="s">
        <v>848</v>
      </c>
      <c r="G167" s="163"/>
      <c r="H167" s="163"/>
      <c r="I167" s="163" t="s">
        <v>849</v>
      </c>
      <c r="J167" s="163" t="s">
        <v>19</v>
      </c>
      <c r="K167" s="151"/>
      <c r="L167" s="163" t="s">
        <v>850</v>
      </c>
      <c r="M167" s="163" t="s">
        <v>851</v>
      </c>
      <c r="N167" s="163" t="s">
        <v>852</v>
      </c>
      <c r="O167" s="163" t="s">
        <v>853</v>
      </c>
      <c r="P167" s="163" t="s">
        <v>853</v>
      </c>
      <c r="Q167" s="163" t="s">
        <v>854</v>
      </c>
      <c r="R167" s="163" t="s">
        <v>499</v>
      </c>
      <c r="S167" s="163"/>
      <c r="T167" s="163" t="s">
        <v>855</v>
      </c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70">
        <f t="shared" si="15"/>
        <v>26</v>
      </c>
      <c r="AF167" s="146" t="s">
        <v>856</v>
      </c>
      <c r="AG167" s="158">
        <f>IF(ISNUMBER(FIND("五年",#REF!)),5,3)</f>
        <v>3</v>
      </c>
      <c r="AH167" s="153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54"/>
    </row>
    <row r="168" s="146" customFormat="1" ht="100" customHeight="1" spans="1:51">
      <c r="A168" s="162" t="s">
        <v>857</v>
      </c>
      <c r="B168" s="158">
        <v>40</v>
      </c>
      <c r="C168" s="163"/>
      <c r="D168" s="163" t="s">
        <v>855</v>
      </c>
      <c r="E168" s="163"/>
      <c r="F168" s="163" t="s">
        <v>854</v>
      </c>
      <c r="G168" s="163" t="s">
        <v>858</v>
      </c>
      <c r="H168" s="163" t="s">
        <v>858</v>
      </c>
      <c r="I168" s="163" t="s">
        <v>848</v>
      </c>
      <c r="J168" s="163" t="s">
        <v>848</v>
      </c>
      <c r="K168" s="163" t="s">
        <v>851</v>
      </c>
      <c r="L168" s="163" t="s">
        <v>19</v>
      </c>
      <c r="M168" s="163" t="s">
        <v>850</v>
      </c>
      <c r="N168" s="151"/>
      <c r="O168" s="163"/>
      <c r="P168" s="163" t="s">
        <v>859</v>
      </c>
      <c r="Q168" s="163" t="s">
        <v>860</v>
      </c>
      <c r="R168" s="163" t="s">
        <v>855</v>
      </c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70">
        <f t="shared" si="15"/>
        <v>24</v>
      </c>
      <c r="AF168" s="146" t="s">
        <v>856</v>
      </c>
      <c r="AG168" s="158">
        <f>IF(ISNUMBER(FIND("五年",#REF!)),5,3)</f>
        <v>3</v>
      </c>
      <c r="AH168" s="153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54"/>
    </row>
    <row r="169" s="146" customFormat="1" ht="100" customHeight="1" spans="1:51">
      <c r="A169" s="162" t="s">
        <v>861</v>
      </c>
      <c r="B169" s="158">
        <v>35</v>
      </c>
      <c r="C169" s="163" t="s">
        <v>499</v>
      </c>
      <c r="D169" s="163"/>
      <c r="E169" s="163"/>
      <c r="F169" s="163"/>
      <c r="G169" s="163" t="s">
        <v>853</v>
      </c>
      <c r="H169" s="163" t="s">
        <v>853</v>
      </c>
      <c r="I169" s="163"/>
      <c r="J169" s="163" t="s">
        <v>849</v>
      </c>
      <c r="K169" s="163" t="s">
        <v>854</v>
      </c>
      <c r="L169" s="163" t="s">
        <v>851</v>
      </c>
      <c r="M169" s="163" t="s">
        <v>19</v>
      </c>
      <c r="N169" s="163" t="s">
        <v>850</v>
      </c>
      <c r="O169" s="163" t="s">
        <v>862</v>
      </c>
      <c r="P169" s="163" t="s">
        <v>862</v>
      </c>
      <c r="Q169" s="163" t="s">
        <v>863</v>
      </c>
      <c r="R169" s="163" t="s">
        <v>854</v>
      </c>
      <c r="S169" s="163" t="s">
        <v>864</v>
      </c>
      <c r="T169" s="163"/>
      <c r="U169" s="163"/>
      <c r="V169" s="163"/>
      <c r="W169" s="163"/>
      <c r="X169" s="151"/>
      <c r="Y169" s="163"/>
      <c r="Z169" s="163"/>
      <c r="AA169" s="163"/>
      <c r="AB169" s="163"/>
      <c r="AC169" s="163"/>
      <c r="AD169" s="163"/>
      <c r="AE169" s="170">
        <f t="shared" si="15"/>
        <v>26</v>
      </c>
      <c r="AF169" s="146" t="s">
        <v>856</v>
      </c>
      <c r="AG169" s="158">
        <f>IF(ISNUMBER(FIND("五年",#REF!)),5,3)</f>
        <v>3</v>
      </c>
      <c r="AH169" s="153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54"/>
    </row>
    <row r="170" s="146" customFormat="1" ht="100" customHeight="1" spans="1:51">
      <c r="A170" s="162" t="s">
        <v>865</v>
      </c>
      <c r="B170" s="158">
        <v>45</v>
      </c>
      <c r="C170" s="161"/>
      <c r="D170" s="163" t="s">
        <v>866</v>
      </c>
      <c r="E170" s="163" t="s">
        <v>867</v>
      </c>
      <c r="F170" s="163" t="s">
        <v>867</v>
      </c>
      <c r="G170" s="163"/>
      <c r="H170" s="163"/>
      <c r="I170" s="163" t="s">
        <v>866</v>
      </c>
      <c r="J170" s="163" t="s">
        <v>499</v>
      </c>
      <c r="K170" s="163"/>
      <c r="L170" s="163" t="s">
        <v>813</v>
      </c>
      <c r="M170" s="163" t="s">
        <v>92</v>
      </c>
      <c r="N170" s="163"/>
      <c r="O170" s="163" t="s">
        <v>868</v>
      </c>
      <c r="P170" s="163"/>
      <c r="Q170" s="163" t="s">
        <v>93</v>
      </c>
      <c r="R170" s="163" t="s">
        <v>687</v>
      </c>
      <c r="S170" s="163" t="s">
        <v>358</v>
      </c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70">
        <f t="shared" si="15"/>
        <v>22</v>
      </c>
      <c r="AF170" s="146" t="s">
        <v>856</v>
      </c>
      <c r="AG170" s="158">
        <v>5</v>
      </c>
      <c r="AH170" s="153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54"/>
    </row>
    <row r="171" s="146" customFormat="1" ht="100" customHeight="1" spans="1:51">
      <c r="A171" s="162" t="s">
        <v>869</v>
      </c>
      <c r="B171" s="158">
        <v>45</v>
      </c>
      <c r="C171" s="163" t="s">
        <v>866</v>
      </c>
      <c r="D171" s="163" t="s">
        <v>499</v>
      </c>
      <c r="E171" s="163" t="s">
        <v>360</v>
      </c>
      <c r="F171" s="163"/>
      <c r="G171" s="163" t="s">
        <v>870</v>
      </c>
      <c r="H171" s="163" t="s">
        <v>870</v>
      </c>
      <c r="I171" s="163"/>
      <c r="J171" s="163" t="s">
        <v>866</v>
      </c>
      <c r="K171" s="163"/>
      <c r="L171" s="163" t="s">
        <v>92</v>
      </c>
      <c r="M171" s="163" t="s">
        <v>813</v>
      </c>
      <c r="N171" s="151"/>
      <c r="O171" s="163"/>
      <c r="P171" s="163" t="s">
        <v>868</v>
      </c>
      <c r="Q171" s="163"/>
      <c r="R171" s="163" t="s">
        <v>93</v>
      </c>
      <c r="S171" s="163"/>
      <c r="T171" s="163" t="s">
        <v>358</v>
      </c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70">
        <f t="shared" si="15"/>
        <v>22</v>
      </c>
      <c r="AF171" s="146" t="s">
        <v>856</v>
      </c>
      <c r="AG171" s="158">
        <v>5</v>
      </c>
      <c r="AH171" s="153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54"/>
    </row>
    <row r="172" s="146" customFormat="1" ht="100" customHeight="1" spans="1:51">
      <c r="A172" s="162" t="s">
        <v>871</v>
      </c>
      <c r="B172" s="158">
        <v>42</v>
      </c>
      <c r="C172" s="163" t="s">
        <v>872</v>
      </c>
      <c r="D172" s="163" t="s">
        <v>872</v>
      </c>
      <c r="E172" s="163" t="s">
        <v>873</v>
      </c>
      <c r="F172" s="163" t="s">
        <v>873</v>
      </c>
      <c r="G172" s="163"/>
      <c r="H172" s="163"/>
      <c r="I172" s="151"/>
      <c r="J172" s="151"/>
      <c r="K172" s="163" t="s">
        <v>874</v>
      </c>
      <c r="L172" s="163" t="s">
        <v>875</v>
      </c>
      <c r="M172" s="163"/>
      <c r="N172" s="163" t="s">
        <v>19</v>
      </c>
      <c r="O172" s="163" t="s">
        <v>876</v>
      </c>
      <c r="P172" s="163" t="s">
        <v>877</v>
      </c>
      <c r="Q172" s="163" t="s">
        <v>878</v>
      </c>
      <c r="R172" s="163" t="s">
        <v>878</v>
      </c>
      <c r="S172" s="163" t="s">
        <v>876</v>
      </c>
      <c r="T172" s="163" t="s">
        <v>879</v>
      </c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70">
        <f t="shared" si="15"/>
        <v>26</v>
      </c>
      <c r="AF172" s="146" t="s">
        <v>856</v>
      </c>
      <c r="AG172" s="158">
        <f>IF(ISNUMBER(FIND("五年",#REF!)),5,3)</f>
        <v>3</v>
      </c>
      <c r="AH172" s="153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54"/>
    </row>
    <row r="173" s="146" customFormat="1" ht="100" customHeight="1" spans="1:51">
      <c r="A173" s="162" t="s">
        <v>880</v>
      </c>
      <c r="B173" s="158">
        <v>41</v>
      </c>
      <c r="C173" s="163"/>
      <c r="D173" s="163"/>
      <c r="E173" s="163" t="s">
        <v>881</v>
      </c>
      <c r="F173" s="163" t="s">
        <v>881</v>
      </c>
      <c r="G173" s="163"/>
      <c r="H173" s="163"/>
      <c r="I173" s="163" t="s">
        <v>360</v>
      </c>
      <c r="J173" s="163"/>
      <c r="K173" s="163" t="s">
        <v>882</v>
      </c>
      <c r="L173" s="163" t="s">
        <v>874</v>
      </c>
      <c r="M173" s="163" t="s">
        <v>878</v>
      </c>
      <c r="N173" s="163" t="s">
        <v>878</v>
      </c>
      <c r="O173" s="163" t="s">
        <v>877</v>
      </c>
      <c r="P173" s="163" t="s">
        <v>876</v>
      </c>
      <c r="Q173" s="163" t="s">
        <v>874</v>
      </c>
      <c r="R173" s="163" t="s">
        <v>883</v>
      </c>
      <c r="S173" s="163" t="s">
        <v>873</v>
      </c>
      <c r="T173" s="163" t="s">
        <v>873</v>
      </c>
      <c r="U173" s="163"/>
      <c r="V173" s="151"/>
      <c r="W173" s="151"/>
      <c r="X173" s="163"/>
      <c r="Y173" s="163"/>
      <c r="Z173" s="163"/>
      <c r="AA173" s="163"/>
      <c r="AB173" s="163"/>
      <c r="AC173" s="163"/>
      <c r="AD173" s="163"/>
      <c r="AE173" s="170">
        <f t="shared" si="15"/>
        <v>26</v>
      </c>
      <c r="AF173" s="146" t="s">
        <v>856</v>
      </c>
      <c r="AG173" s="158">
        <f>IF(ISNUMBER(FIND("五年",#REF!)),5,3)</f>
        <v>3</v>
      </c>
      <c r="AH173" s="153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54"/>
    </row>
    <row r="174" s="146" customFormat="1" ht="100" customHeight="1" spans="1:51">
      <c r="A174" s="162" t="s">
        <v>884</v>
      </c>
      <c r="B174" s="158">
        <v>12</v>
      </c>
      <c r="C174" s="163" t="s">
        <v>885</v>
      </c>
      <c r="D174" s="163" t="s">
        <v>886</v>
      </c>
      <c r="E174" s="163" t="s">
        <v>887</v>
      </c>
      <c r="F174" s="163"/>
      <c r="G174" s="163"/>
      <c r="H174" s="163" t="s">
        <v>888</v>
      </c>
      <c r="I174" s="163" t="s">
        <v>889</v>
      </c>
      <c r="J174" s="163" t="s">
        <v>889</v>
      </c>
      <c r="K174" s="163"/>
      <c r="L174" s="163" t="s">
        <v>890</v>
      </c>
      <c r="M174" s="163" t="s">
        <v>19</v>
      </c>
      <c r="N174" s="163"/>
      <c r="O174" s="163" t="s">
        <v>891</v>
      </c>
      <c r="P174" s="163" t="s">
        <v>891</v>
      </c>
      <c r="Q174" s="163"/>
      <c r="R174" s="163"/>
      <c r="S174" s="163" t="s">
        <v>892</v>
      </c>
      <c r="T174" s="163" t="s">
        <v>892</v>
      </c>
      <c r="U174" s="163"/>
      <c r="V174" s="163"/>
      <c r="W174" s="163"/>
      <c r="X174" s="163"/>
      <c r="Y174" s="163"/>
      <c r="Z174" s="163"/>
      <c r="AA174" s="163"/>
      <c r="AB174" s="163"/>
      <c r="AC174" s="151"/>
      <c r="AD174" s="163"/>
      <c r="AE174" s="170">
        <f>2*COUNTA(D174:AD174)</f>
        <v>22</v>
      </c>
      <c r="AF174" s="146" t="s">
        <v>856</v>
      </c>
      <c r="AG174" s="158">
        <f>IF(ISNUMBER(FIND("五年",#REF!)),5,3)</f>
        <v>3</v>
      </c>
      <c r="AH174" s="153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54"/>
    </row>
    <row r="175" s="146" customFormat="1" ht="193" customHeight="1" spans="1:51">
      <c r="A175" s="162" t="s">
        <v>893</v>
      </c>
      <c r="B175" s="158">
        <v>56</v>
      </c>
      <c r="C175" s="163" t="s">
        <v>894</v>
      </c>
      <c r="D175" s="163" t="s">
        <v>894</v>
      </c>
      <c r="E175" s="163" t="s">
        <v>895</v>
      </c>
      <c r="F175" s="163"/>
      <c r="G175" s="163" t="s">
        <v>896</v>
      </c>
      <c r="H175" s="163" t="s">
        <v>897</v>
      </c>
      <c r="I175" s="163" t="s">
        <v>898</v>
      </c>
      <c r="J175" s="163" t="s">
        <v>898</v>
      </c>
      <c r="K175" s="163" t="s">
        <v>899</v>
      </c>
      <c r="L175" s="163" t="s">
        <v>899</v>
      </c>
      <c r="M175" s="163" t="s">
        <v>900</v>
      </c>
      <c r="N175" s="161" t="s">
        <v>901</v>
      </c>
      <c r="O175" s="163" t="s">
        <v>902</v>
      </c>
      <c r="P175" s="163" t="s">
        <v>902</v>
      </c>
      <c r="Q175" s="163" t="s">
        <v>903</v>
      </c>
      <c r="R175" s="163" t="s">
        <v>904</v>
      </c>
      <c r="S175" s="163" t="s">
        <v>905</v>
      </c>
      <c r="T175" s="163" t="s">
        <v>905</v>
      </c>
      <c r="U175" s="163"/>
      <c r="V175" s="151"/>
      <c r="W175" s="163"/>
      <c r="X175" s="163"/>
      <c r="Y175" s="163"/>
      <c r="Z175" s="163"/>
      <c r="AA175" s="163"/>
      <c r="AB175" s="163"/>
      <c r="AD175" s="163"/>
      <c r="AE175" s="170">
        <f t="shared" ref="AE175:AE184" si="16">2*COUNTA(C175:AD175)</f>
        <v>34</v>
      </c>
      <c r="AF175" s="146" t="s">
        <v>856</v>
      </c>
      <c r="AG175" s="158">
        <f>IF(ISNUMBER(FIND("五年",#REF!)),5,3)</f>
        <v>3</v>
      </c>
      <c r="AH175" s="153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54"/>
    </row>
    <row r="176" s="146" customFormat="1" ht="199" customHeight="1" spans="1:51">
      <c r="A176" s="162" t="s">
        <v>906</v>
      </c>
      <c r="B176" s="158">
        <v>54</v>
      </c>
      <c r="C176" s="163" t="s">
        <v>907</v>
      </c>
      <c r="D176" s="163" t="s">
        <v>908</v>
      </c>
      <c r="E176" s="163"/>
      <c r="F176" s="163" t="s">
        <v>895</v>
      </c>
      <c r="G176" s="163" t="s">
        <v>905</v>
      </c>
      <c r="H176" s="163" t="s">
        <v>905</v>
      </c>
      <c r="I176" s="163" t="s">
        <v>909</v>
      </c>
      <c r="J176" s="163" t="s">
        <v>909</v>
      </c>
      <c r="K176" s="163" t="s">
        <v>910</v>
      </c>
      <c r="L176" s="163" t="s">
        <v>910</v>
      </c>
      <c r="M176" s="151"/>
      <c r="N176" s="163" t="s">
        <v>900</v>
      </c>
      <c r="O176" s="163"/>
      <c r="P176" s="163" t="s">
        <v>280</v>
      </c>
      <c r="Q176" s="163" t="s">
        <v>911</v>
      </c>
      <c r="R176" s="163" t="s">
        <v>912</v>
      </c>
      <c r="S176" s="163" t="s">
        <v>913</v>
      </c>
      <c r="T176" s="163" t="s">
        <v>914</v>
      </c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70">
        <f t="shared" si="16"/>
        <v>30</v>
      </c>
      <c r="AF176" s="146" t="s">
        <v>856</v>
      </c>
      <c r="AG176" s="158">
        <f>IF(ISNUMBER(FIND("五年",#REF!)),5,3)</f>
        <v>3</v>
      </c>
      <c r="AH176" s="153" t="s">
        <v>915</v>
      </c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54"/>
    </row>
    <row r="177" s="146" customFormat="1" ht="100" customHeight="1" spans="1:51">
      <c r="A177" s="162" t="s">
        <v>916</v>
      </c>
      <c r="B177" s="158">
        <v>57</v>
      </c>
      <c r="C177" s="163"/>
      <c r="D177" s="163"/>
      <c r="E177" s="163"/>
      <c r="F177" s="163"/>
      <c r="G177" s="151"/>
      <c r="H177" s="163"/>
      <c r="I177" s="163"/>
      <c r="J177" s="163"/>
      <c r="K177" s="163"/>
      <c r="L177" s="163"/>
      <c r="M177" s="163"/>
      <c r="N177" s="151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70">
        <f t="shared" si="16"/>
        <v>0</v>
      </c>
      <c r="AF177" s="146" t="s">
        <v>856</v>
      </c>
      <c r="AG177" s="158">
        <v>5</v>
      </c>
      <c r="AH177" s="153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54"/>
    </row>
    <row r="178" s="146" customFormat="1" ht="140" customHeight="1" spans="1:251">
      <c r="A178" s="162" t="s">
        <v>917</v>
      </c>
      <c r="B178" s="158">
        <v>64</v>
      </c>
      <c r="C178" s="163" t="s">
        <v>918</v>
      </c>
      <c r="D178" s="163" t="s">
        <v>918</v>
      </c>
      <c r="E178" s="163" t="s">
        <v>919</v>
      </c>
      <c r="F178" s="163" t="s">
        <v>919</v>
      </c>
      <c r="G178" s="163" t="s">
        <v>920</v>
      </c>
      <c r="H178" s="163" t="s">
        <v>920</v>
      </c>
      <c r="I178" s="163"/>
      <c r="J178" s="163"/>
      <c r="K178" s="163" t="s">
        <v>921</v>
      </c>
      <c r="L178" s="163" t="s">
        <v>921</v>
      </c>
      <c r="M178" s="163" t="s">
        <v>922</v>
      </c>
      <c r="N178" s="163"/>
      <c r="O178" s="163" t="s">
        <v>923</v>
      </c>
      <c r="P178" s="163" t="s">
        <v>923</v>
      </c>
      <c r="Q178" s="163" t="s">
        <v>924</v>
      </c>
      <c r="R178" s="163" t="s">
        <v>827</v>
      </c>
      <c r="S178" s="163" t="s">
        <v>925</v>
      </c>
      <c r="T178" s="163" t="s">
        <v>925</v>
      </c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70">
        <f t="shared" si="16"/>
        <v>30</v>
      </c>
      <c r="AF178" s="146" t="s">
        <v>856</v>
      </c>
      <c r="AG178" s="158">
        <f>IF(ISNUMBER(FIND("五年",#REF!)),5,3)</f>
        <v>3</v>
      </c>
      <c r="AH178" s="153"/>
      <c r="AI178" s="173"/>
      <c r="AJ178" s="173"/>
      <c r="AK178" s="173"/>
      <c r="AL178" s="173"/>
      <c r="AM178" s="173"/>
      <c r="AN178" s="173"/>
      <c r="AO178" s="173"/>
      <c r="AP178" s="173"/>
      <c r="AQ178" s="173"/>
      <c r="AR178" s="173"/>
      <c r="AS178" s="173"/>
      <c r="AT178" s="173"/>
      <c r="AU178" s="173"/>
      <c r="AV178" s="173"/>
      <c r="AW178" s="173"/>
      <c r="AX178" s="173"/>
      <c r="AY178" s="164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8"/>
      <c r="DP178" s="158"/>
      <c r="DQ178" s="158"/>
      <c r="DR178" s="158"/>
      <c r="DS178" s="158"/>
      <c r="DT178" s="158"/>
      <c r="DU178" s="158"/>
      <c r="DV178" s="158"/>
      <c r="DW178" s="158"/>
      <c r="DX178" s="158"/>
      <c r="DY178" s="158"/>
      <c r="DZ178" s="158"/>
      <c r="EA178" s="158"/>
      <c r="EB178" s="158"/>
      <c r="EC178" s="158"/>
      <c r="ED178" s="158"/>
      <c r="EE178" s="158"/>
      <c r="EF178" s="158"/>
      <c r="EG178" s="158"/>
      <c r="EH178" s="158"/>
      <c r="EI178" s="158"/>
      <c r="EJ178" s="158"/>
      <c r="EK178" s="158"/>
      <c r="EL178" s="158"/>
      <c r="EM178" s="158"/>
      <c r="EN178" s="158"/>
      <c r="EO178" s="158"/>
      <c r="EP178" s="158"/>
      <c r="EQ178" s="158"/>
      <c r="ER178" s="158"/>
      <c r="ES178" s="158"/>
      <c r="ET178" s="158"/>
      <c r="EU178" s="158"/>
      <c r="EV178" s="158"/>
      <c r="EW178" s="158"/>
      <c r="EX178" s="158"/>
      <c r="EY178" s="158"/>
      <c r="EZ178" s="158"/>
      <c r="FA178" s="158"/>
      <c r="FB178" s="158"/>
      <c r="FC178" s="158"/>
      <c r="FD178" s="158"/>
      <c r="FE178" s="158"/>
      <c r="FF178" s="158"/>
      <c r="FG178" s="158"/>
      <c r="FH178" s="158"/>
      <c r="FI178" s="158"/>
      <c r="FJ178" s="158"/>
      <c r="FK178" s="158"/>
      <c r="FL178" s="158"/>
      <c r="FM178" s="158"/>
      <c r="FN178" s="158"/>
      <c r="FO178" s="158"/>
      <c r="FP178" s="158"/>
      <c r="FQ178" s="158"/>
      <c r="FR178" s="158"/>
      <c r="FS178" s="158"/>
      <c r="FT178" s="158"/>
      <c r="FU178" s="158"/>
      <c r="FV178" s="158"/>
      <c r="FW178" s="158"/>
      <c r="FX178" s="158"/>
      <c r="FY178" s="158"/>
      <c r="FZ178" s="158"/>
      <c r="GA178" s="158"/>
      <c r="GB178" s="158"/>
      <c r="GC178" s="158"/>
      <c r="GD178" s="158"/>
      <c r="GE178" s="158"/>
      <c r="GF178" s="158"/>
      <c r="GG178" s="158"/>
      <c r="GH178" s="158"/>
      <c r="GI178" s="158"/>
      <c r="GJ178" s="158"/>
      <c r="GK178" s="158"/>
      <c r="GL178" s="158"/>
      <c r="GM178" s="158"/>
      <c r="GN178" s="158"/>
      <c r="GO178" s="158"/>
      <c r="GP178" s="158"/>
      <c r="GQ178" s="158"/>
      <c r="GR178" s="158"/>
      <c r="GS178" s="158"/>
      <c r="GT178" s="158"/>
      <c r="GU178" s="158"/>
      <c r="GV178" s="158"/>
      <c r="GW178" s="158"/>
      <c r="GX178" s="158"/>
      <c r="GY178" s="158"/>
      <c r="GZ178" s="158"/>
      <c r="HA178" s="158"/>
      <c r="HB178" s="158"/>
      <c r="HC178" s="158"/>
      <c r="HD178" s="158"/>
      <c r="HE178" s="158"/>
      <c r="HF178" s="158"/>
      <c r="HG178" s="158"/>
      <c r="HH178" s="158"/>
      <c r="HI178" s="158"/>
      <c r="HJ178" s="158"/>
      <c r="HK178" s="158"/>
      <c r="HL178" s="158"/>
      <c r="HM178" s="158"/>
      <c r="HN178" s="158"/>
      <c r="HO178" s="158"/>
      <c r="HP178" s="158"/>
      <c r="HQ178" s="158"/>
      <c r="HR178" s="158"/>
      <c r="HS178" s="158"/>
      <c r="HT178" s="158"/>
      <c r="HU178" s="158"/>
      <c r="HV178" s="158"/>
      <c r="HW178" s="158"/>
      <c r="HX178" s="158"/>
      <c r="HY178" s="158"/>
      <c r="HZ178" s="158"/>
      <c r="IA178" s="158"/>
      <c r="IB178" s="158"/>
      <c r="IC178" s="158"/>
      <c r="ID178" s="158"/>
      <c r="IE178" s="158"/>
      <c r="IF178" s="158"/>
      <c r="IG178" s="158"/>
      <c r="IH178" s="158"/>
      <c r="II178" s="158"/>
      <c r="IJ178" s="158"/>
      <c r="IK178" s="158"/>
      <c r="IL178" s="158"/>
      <c r="IM178" s="158"/>
      <c r="IN178" s="158"/>
      <c r="IO178" s="158"/>
      <c r="IP178" s="158"/>
      <c r="IQ178" s="158"/>
    </row>
    <row r="179" s="146" customFormat="1" ht="100" customHeight="1" spans="1:251">
      <c r="A179" s="162" t="s">
        <v>926</v>
      </c>
      <c r="B179" s="158">
        <v>32</v>
      </c>
      <c r="C179" s="163" t="s">
        <v>927</v>
      </c>
      <c r="D179" s="163" t="s">
        <v>928</v>
      </c>
      <c r="E179" s="163"/>
      <c r="F179" s="163" t="s">
        <v>929</v>
      </c>
      <c r="G179" s="163"/>
      <c r="H179" s="163" t="s">
        <v>930</v>
      </c>
      <c r="I179" s="163" t="s">
        <v>931</v>
      </c>
      <c r="J179" s="163"/>
      <c r="K179" s="163" t="s">
        <v>932</v>
      </c>
      <c r="L179" s="163"/>
      <c r="M179" s="163"/>
      <c r="N179" s="163" t="s">
        <v>931</v>
      </c>
      <c r="O179" s="163" t="s">
        <v>933</v>
      </c>
      <c r="P179" s="163" t="s">
        <v>934</v>
      </c>
      <c r="Q179" s="163" t="s">
        <v>499</v>
      </c>
      <c r="R179" s="163" t="s">
        <v>932</v>
      </c>
      <c r="S179" s="163" t="s">
        <v>931</v>
      </c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70">
        <f t="shared" si="16"/>
        <v>24</v>
      </c>
      <c r="AF179" s="146" t="s">
        <v>856</v>
      </c>
      <c r="AG179" s="158">
        <v>5</v>
      </c>
      <c r="AH179" s="15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64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  <c r="DG179" s="158"/>
      <c r="DH179" s="158"/>
      <c r="DI179" s="158"/>
      <c r="DJ179" s="158"/>
      <c r="DK179" s="158"/>
      <c r="DL179" s="158"/>
      <c r="DM179" s="158"/>
      <c r="DN179" s="158"/>
      <c r="DO179" s="158"/>
      <c r="DP179" s="158"/>
      <c r="DQ179" s="158"/>
      <c r="DR179" s="158"/>
      <c r="DS179" s="158"/>
      <c r="DT179" s="158"/>
      <c r="DU179" s="158"/>
      <c r="DV179" s="158"/>
      <c r="DW179" s="158"/>
      <c r="DX179" s="158"/>
      <c r="DY179" s="158"/>
      <c r="DZ179" s="158"/>
      <c r="EA179" s="158"/>
      <c r="EB179" s="158"/>
      <c r="EC179" s="158"/>
      <c r="ED179" s="158"/>
      <c r="EE179" s="158"/>
      <c r="EF179" s="158"/>
      <c r="EG179" s="158"/>
      <c r="EH179" s="158"/>
      <c r="EI179" s="158"/>
      <c r="EJ179" s="158"/>
      <c r="EK179" s="158"/>
      <c r="EL179" s="158"/>
      <c r="EM179" s="158"/>
      <c r="EN179" s="158"/>
      <c r="EO179" s="158"/>
      <c r="EP179" s="158"/>
      <c r="EQ179" s="158"/>
      <c r="ER179" s="158"/>
      <c r="ES179" s="158"/>
      <c r="ET179" s="158"/>
      <c r="EU179" s="158"/>
      <c r="EV179" s="158"/>
      <c r="EW179" s="158"/>
      <c r="EX179" s="158"/>
      <c r="EY179" s="158"/>
      <c r="EZ179" s="158"/>
      <c r="FA179" s="158"/>
      <c r="FB179" s="158"/>
      <c r="FC179" s="158"/>
      <c r="FD179" s="158"/>
      <c r="FE179" s="158"/>
      <c r="FF179" s="158"/>
      <c r="FG179" s="158"/>
      <c r="FH179" s="158"/>
      <c r="FI179" s="158"/>
      <c r="FJ179" s="158"/>
      <c r="FK179" s="158"/>
      <c r="FL179" s="158"/>
      <c r="FM179" s="158"/>
      <c r="FN179" s="158"/>
      <c r="FO179" s="158"/>
      <c r="FP179" s="158"/>
      <c r="FQ179" s="158"/>
      <c r="FR179" s="158"/>
      <c r="FS179" s="158"/>
      <c r="FT179" s="158"/>
      <c r="FU179" s="158"/>
      <c r="FV179" s="158"/>
      <c r="FW179" s="158"/>
      <c r="FX179" s="158"/>
      <c r="FY179" s="158"/>
      <c r="FZ179" s="158"/>
      <c r="GA179" s="158"/>
      <c r="GB179" s="158"/>
      <c r="GC179" s="158"/>
      <c r="GD179" s="158"/>
      <c r="GE179" s="158"/>
      <c r="GF179" s="158"/>
      <c r="GG179" s="158"/>
      <c r="GH179" s="158"/>
      <c r="GI179" s="158"/>
      <c r="GJ179" s="158"/>
      <c r="GK179" s="158"/>
      <c r="GL179" s="158"/>
      <c r="GM179" s="158"/>
      <c r="GN179" s="158"/>
      <c r="GO179" s="158"/>
      <c r="GP179" s="158"/>
      <c r="GQ179" s="158"/>
      <c r="GR179" s="158"/>
      <c r="GS179" s="158"/>
      <c r="GT179" s="158"/>
      <c r="GU179" s="158"/>
      <c r="GV179" s="158"/>
      <c r="GW179" s="158"/>
      <c r="GX179" s="158"/>
      <c r="GY179" s="158"/>
      <c r="GZ179" s="158"/>
      <c r="HA179" s="158"/>
      <c r="HB179" s="158"/>
      <c r="HC179" s="158"/>
      <c r="HD179" s="158"/>
      <c r="HE179" s="158"/>
      <c r="HF179" s="158"/>
      <c r="HG179" s="158"/>
      <c r="HH179" s="158"/>
      <c r="HI179" s="158"/>
      <c r="HJ179" s="158"/>
      <c r="HK179" s="158"/>
      <c r="HL179" s="158"/>
      <c r="HM179" s="158"/>
      <c r="HN179" s="158"/>
      <c r="HO179" s="158"/>
      <c r="HP179" s="158"/>
      <c r="HQ179" s="158"/>
      <c r="HR179" s="158"/>
      <c r="HS179" s="158"/>
      <c r="HT179" s="158"/>
      <c r="HU179" s="158"/>
      <c r="HV179" s="158"/>
      <c r="HW179" s="158"/>
      <c r="HX179" s="158"/>
      <c r="HY179" s="158"/>
      <c r="HZ179" s="158"/>
      <c r="IA179" s="158"/>
      <c r="IB179" s="158"/>
      <c r="IC179" s="158"/>
      <c r="ID179" s="158"/>
      <c r="IE179" s="158"/>
      <c r="IF179" s="158"/>
      <c r="IG179" s="158"/>
      <c r="IH179" s="158"/>
      <c r="II179" s="158"/>
      <c r="IJ179" s="158"/>
      <c r="IK179" s="158"/>
      <c r="IL179" s="158"/>
      <c r="IM179" s="158"/>
      <c r="IN179" s="158"/>
      <c r="IO179" s="158"/>
      <c r="IP179" s="158"/>
      <c r="IQ179" s="158"/>
    </row>
    <row r="180" s="146" customFormat="1" ht="100" customHeight="1" spans="1:251">
      <c r="A180" s="162" t="s">
        <v>935</v>
      </c>
      <c r="B180" s="158">
        <v>34</v>
      </c>
      <c r="C180" s="163"/>
      <c r="D180" s="151"/>
      <c r="E180" s="163" t="s">
        <v>936</v>
      </c>
      <c r="F180" s="163"/>
      <c r="G180" s="163" t="s">
        <v>928</v>
      </c>
      <c r="H180" s="163" t="s">
        <v>928</v>
      </c>
      <c r="I180" s="163" t="s">
        <v>937</v>
      </c>
      <c r="J180" s="163" t="s">
        <v>931</v>
      </c>
      <c r="K180" s="163"/>
      <c r="L180" s="163" t="s">
        <v>932</v>
      </c>
      <c r="M180" s="163" t="s">
        <v>931</v>
      </c>
      <c r="N180" s="151"/>
      <c r="O180" s="163" t="s">
        <v>937</v>
      </c>
      <c r="P180" s="163" t="s">
        <v>937</v>
      </c>
      <c r="Q180" s="163" t="s">
        <v>932</v>
      </c>
      <c r="R180" s="163"/>
      <c r="S180" s="151"/>
      <c r="T180" s="163" t="s">
        <v>931</v>
      </c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70">
        <f t="shared" si="16"/>
        <v>22</v>
      </c>
      <c r="AF180" s="146" t="s">
        <v>856</v>
      </c>
      <c r="AG180" s="158">
        <v>5</v>
      </c>
      <c r="AH180" s="153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73"/>
      <c r="AS180" s="173"/>
      <c r="AT180" s="173"/>
      <c r="AU180" s="173"/>
      <c r="AV180" s="173"/>
      <c r="AW180" s="173"/>
      <c r="AX180" s="173"/>
      <c r="AY180" s="164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58"/>
      <c r="CD180" s="158"/>
      <c r="CE180" s="158"/>
      <c r="CF180" s="158"/>
      <c r="CG180" s="158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  <c r="DR180" s="158"/>
      <c r="DS180" s="158"/>
      <c r="DT180" s="158"/>
      <c r="DU180" s="158"/>
      <c r="DV180" s="158"/>
      <c r="DW180" s="158"/>
      <c r="DX180" s="158"/>
      <c r="DY180" s="158"/>
      <c r="DZ180" s="158"/>
      <c r="EA180" s="158"/>
      <c r="EB180" s="158"/>
      <c r="EC180" s="158"/>
      <c r="ED180" s="158"/>
      <c r="EE180" s="158"/>
      <c r="EF180" s="158"/>
      <c r="EG180" s="158"/>
      <c r="EH180" s="158"/>
      <c r="EI180" s="158"/>
      <c r="EJ180" s="158"/>
      <c r="EK180" s="158"/>
      <c r="EL180" s="158"/>
      <c r="EM180" s="158"/>
      <c r="EN180" s="158"/>
      <c r="EO180" s="158"/>
      <c r="EP180" s="158"/>
      <c r="EQ180" s="158"/>
      <c r="ER180" s="158"/>
      <c r="ES180" s="158"/>
      <c r="ET180" s="158"/>
      <c r="EU180" s="158"/>
      <c r="EV180" s="158"/>
      <c r="EW180" s="158"/>
      <c r="EX180" s="158"/>
      <c r="EY180" s="158"/>
      <c r="EZ180" s="158"/>
      <c r="FA180" s="158"/>
      <c r="FB180" s="158"/>
      <c r="FC180" s="158"/>
      <c r="FD180" s="158"/>
      <c r="FE180" s="158"/>
      <c r="FF180" s="158"/>
      <c r="FG180" s="158"/>
      <c r="FH180" s="158"/>
      <c r="FI180" s="158"/>
      <c r="FJ180" s="158"/>
      <c r="FK180" s="158"/>
      <c r="FL180" s="158"/>
      <c r="FM180" s="158"/>
      <c r="FN180" s="158"/>
      <c r="FO180" s="158"/>
      <c r="FP180" s="158"/>
      <c r="FQ180" s="158"/>
      <c r="FR180" s="158"/>
      <c r="FS180" s="158"/>
      <c r="FT180" s="158"/>
      <c r="FU180" s="158"/>
      <c r="FV180" s="158"/>
      <c r="FW180" s="158"/>
      <c r="FX180" s="158"/>
      <c r="FY180" s="158"/>
      <c r="FZ180" s="158"/>
      <c r="GA180" s="158"/>
      <c r="GB180" s="158"/>
      <c r="GC180" s="158"/>
      <c r="GD180" s="158"/>
      <c r="GE180" s="158"/>
      <c r="GF180" s="158"/>
      <c r="GG180" s="158"/>
      <c r="GH180" s="158"/>
      <c r="GI180" s="158"/>
      <c r="GJ180" s="158"/>
      <c r="GK180" s="158"/>
      <c r="GL180" s="158"/>
      <c r="GM180" s="158"/>
      <c r="GN180" s="158"/>
      <c r="GO180" s="158"/>
      <c r="GP180" s="158"/>
      <c r="GQ180" s="158"/>
      <c r="GR180" s="158"/>
      <c r="GS180" s="158"/>
      <c r="GT180" s="158"/>
      <c r="GU180" s="158"/>
      <c r="GV180" s="158"/>
      <c r="GW180" s="158"/>
      <c r="GX180" s="158"/>
      <c r="GY180" s="158"/>
      <c r="GZ180" s="158"/>
      <c r="HA180" s="158"/>
      <c r="HB180" s="158"/>
      <c r="HC180" s="158"/>
      <c r="HD180" s="158"/>
      <c r="HE180" s="158"/>
      <c r="HF180" s="158"/>
      <c r="HG180" s="158"/>
      <c r="HH180" s="158"/>
      <c r="HI180" s="158"/>
      <c r="HJ180" s="158"/>
      <c r="HK180" s="158"/>
      <c r="HL180" s="158"/>
      <c r="HM180" s="158"/>
      <c r="HN180" s="158"/>
      <c r="HO180" s="158"/>
      <c r="HP180" s="158"/>
      <c r="HQ180" s="158"/>
      <c r="HR180" s="158"/>
      <c r="HS180" s="158"/>
      <c r="HT180" s="158"/>
      <c r="HU180" s="158"/>
      <c r="HV180" s="158"/>
      <c r="HW180" s="158"/>
      <c r="HX180" s="158"/>
      <c r="HY180" s="158"/>
      <c r="HZ180" s="158"/>
      <c r="IA180" s="158"/>
      <c r="IB180" s="158"/>
      <c r="IC180" s="158"/>
      <c r="ID180" s="158"/>
      <c r="IE180" s="158"/>
      <c r="IF180" s="158"/>
      <c r="IG180" s="158"/>
      <c r="IH180" s="158"/>
      <c r="II180" s="158"/>
      <c r="IJ180" s="158"/>
      <c r="IK180" s="158"/>
      <c r="IL180" s="158"/>
      <c r="IM180" s="158"/>
      <c r="IN180" s="158"/>
      <c r="IO180" s="158"/>
      <c r="IP180" s="158"/>
      <c r="IQ180" s="158"/>
    </row>
    <row r="181" s="146" customFormat="1" ht="126" customHeight="1" spans="1:251">
      <c r="A181" s="162" t="s">
        <v>938</v>
      </c>
      <c r="B181" s="158">
        <v>28</v>
      </c>
      <c r="C181" s="163" t="s">
        <v>939</v>
      </c>
      <c r="D181" s="163" t="s">
        <v>939</v>
      </c>
      <c r="E181" s="163" t="s">
        <v>940</v>
      </c>
      <c r="F181" s="163" t="s">
        <v>940</v>
      </c>
      <c r="G181" s="163"/>
      <c r="H181" s="151"/>
      <c r="I181" s="163" t="s">
        <v>941</v>
      </c>
      <c r="J181" s="163"/>
      <c r="K181" s="163" t="s">
        <v>942</v>
      </c>
      <c r="L181" s="163" t="s">
        <v>942</v>
      </c>
      <c r="M181" s="163" t="s">
        <v>943</v>
      </c>
      <c r="N181" s="163" t="s">
        <v>943</v>
      </c>
      <c r="O181" s="163" t="s">
        <v>944</v>
      </c>
      <c r="P181" s="163" t="s">
        <v>944</v>
      </c>
      <c r="Q181" s="163" t="s">
        <v>905</v>
      </c>
      <c r="R181" s="163" t="s">
        <v>905</v>
      </c>
      <c r="S181" s="151"/>
      <c r="T181" s="151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70">
        <f t="shared" si="16"/>
        <v>26</v>
      </c>
      <c r="AF181" s="146" t="s">
        <v>856</v>
      </c>
      <c r="AG181" s="158">
        <v>5</v>
      </c>
      <c r="AH181" s="159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73"/>
      <c r="AS181" s="173"/>
      <c r="AT181" s="173"/>
      <c r="AU181" s="173"/>
      <c r="AV181" s="173"/>
      <c r="AW181" s="173"/>
      <c r="AX181" s="173"/>
      <c r="AY181" s="164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58"/>
      <c r="CD181" s="158"/>
      <c r="CE181" s="158"/>
      <c r="CF181" s="158"/>
      <c r="CG181" s="158"/>
      <c r="CH181" s="158"/>
      <c r="CI181" s="158"/>
      <c r="CJ181" s="158"/>
      <c r="CK181" s="158"/>
      <c r="CL181" s="158"/>
      <c r="CM181" s="158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8"/>
      <c r="DP181" s="158"/>
      <c r="DQ181" s="158"/>
      <c r="DR181" s="158"/>
      <c r="DS181" s="158"/>
      <c r="DT181" s="158"/>
      <c r="DU181" s="158"/>
      <c r="DV181" s="158"/>
      <c r="DW181" s="158"/>
      <c r="DX181" s="158"/>
      <c r="DY181" s="158"/>
      <c r="DZ181" s="158"/>
      <c r="EA181" s="158"/>
      <c r="EB181" s="158"/>
      <c r="EC181" s="158"/>
      <c r="ED181" s="158"/>
      <c r="EE181" s="158"/>
      <c r="EF181" s="158"/>
      <c r="EG181" s="158"/>
      <c r="EH181" s="158"/>
      <c r="EI181" s="158"/>
      <c r="EJ181" s="158"/>
      <c r="EK181" s="158"/>
      <c r="EL181" s="158"/>
      <c r="EM181" s="158"/>
      <c r="EN181" s="158"/>
      <c r="EO181" s="158"/>
      <c r="EP181" s="158"/>
      <c r="EQ181" s="158"/>
      <c r="ER181" s="158"/>
      <c r="ES181" s="158"/>
      <c r="ET181" s="158"/>
      <c r="EU181" s="158"/>
      <c r="EV181" s="158"/>
      <c r="EW181" s="158"/>
      <c r="EX181" s="158"/>
      <c r="EY181" s="158"/>
      <c r="EZ181" s="158"/>
      <c r="FA181" s="158"/>
      <c r="FB181" s="158"/>
      <c r="FC181" s="158"/>
      <c r="FD181" s="158"/>
      <c r="FE181" s="158"/>
      <c r="FF181" s="158"/>
      <c r="FG181" s="158"/>
      <c r="FH181" s="158"/>
      <c r="FI181" s="158"/>
      <c r="FJ181" s="158"/>
      <c r="FK181" s="158"/>
      <c r="FL181" s="158"/>
      <c r="FM181" s="158"/>
      <c r="FN181" s="158"/>
      <c r="FO181" s="158"/>
      <c r="FP181" s="158"/>
      <c r="FQ181" s="158"/>
      <c r="FR181" s="158"/>
      <c r="FS181" s="158"/>
      <c r="FT181" s="158"/>
      <c r="FU181" s="158"/>
      <c r="FV181" s="158"/>
      <c r="FW181" s="158"/>
      <c r="FX181" s="158"/>
      <c r="FY181" s="158"/>
      <c r="FZ181" s="158"/>
      <c r="GA181" s="158"/>
      <c r="GB181" s="158"/>
      <c r="GC181" s="158"/>
      <c r="GD181" s="158"/>
      <c r="GE181" s="158"/>
      <c r="GF181" s="158"/>
      <c r="GG181" s="158"/>
      <c r="GH181" s="158"/>
      <c r="GI181" s="158"/>
      <c r="GJ181" s="158"/>
      <c r="GK181" s="158"/>
      <c r="GL181" s="158"/>
      <c r="GM181" s="158"/>
      <c r="GN181" s="158"/>
      <c r="GO181" s="158"/>
      <c r="GP181" s="158"/>
      <c r="GQ181" s="158"/>
      <c r="GR181" s="158"/>
      <c r="GS181" s="158"/>
      <c r="GT181" s="158"/>
      <c r="GU181" s="158"/>
      <c r="GV181" s="158"/>
      <c r="GW181" s="158"/>
      <c r="GX181" s="158"/>
      <c r="GY181" s="158"/>
      <c r="GZ181" s="158"/>
      <c r="HA181" s="158"/>
      <c r="HB181" s="158"/>
      <c r="HC181" s="158"/>
      <c r="HD181" s="158"/>
      <c r="HE181" s="158"/>
      <c r="HF181" s="158"/>
      <c r="HG181" s="158"/>
      <c r="HH181" s="158"/>
      <c r="HI181" s="158"/>
      <c r="HJ181" s="158"/>
      <c r="HK181" s="158"/>
      <c r="HL181" s="158"/>
      <c r="HM181" s="158"/>
      <c r="HN181" s="158"/>
      <c r="HO181" s="158"/>
      <c r="HP181" s="158"/>
      <c r="HQ181" s="158"/>
      <c r="HR181" s="158"/>
      <c r="HS181" s="158"/>
      <c r="HT181" s="158"/>
      <c r="HU181" s="158"/>
      <c r="HV181" s="158"/>
      <c r="HW181" s="158"/>
      <c r="HX181" s="158"/>
      <c r="HY181" s="158"/>
      <c r="HZ181" s="158"/>
      <c r="IA181" s="158"/>
      <c r="IB181" s="158"/>
      <c r="IC181" s="158"/>
      <c r="ID181" s="158"/>
      <c r="IE181" s="158"/>
      <c r="IF181" s="158"/>
      <c r="IG181" s="158"/>
      <c r="IH181" s="158"/>
      <c r="II181" s="158"/>
      <c r="IJ181" s="158"/>
      <c r="IK181" s="158"/>
      <c r="IL181" s="158"/>
      <c r="IM181" s="158"/>
      <c r="IN181" s="158"/>
      <c r="IO181" s="158"/>
      <c r="IP181" s="158"/>
      <c r="IQ181" s="158"/>
    </row>
    <row r="182" s="146" customFormat="1" ht="121" customHeight="1" spans="1:251">
      <c r="A182" s="162" t="s">
        <v>945</v>
      </c>
      <c r="B182" s="158">
        <v>29</v>
      </c>
      <c r="C182" s="163" t="s">
        <v>946</v>
      </c>
      <c r="D182" s="163" t="s">
        <v>946</v>
      </c>
      <c r="E182" s="163" t="s">
        <v>947</v>
      </c>
      <c r="F182" s="163" t="s">
        <v>947</v>
      </c>
      <c r="G182" s="163"/>
      <c r="H182" s="163"/>
      <c r="I182" s="163"/>
      <c r="J182" s="163" t="s">
        <v>941</v>
      </c>
      <c r="K182" s="163" t="s">
        <v>939</v>
      </c>
      <c r="L182" s="163" t="s">
        <v>939</v>
      </c>
      <c r="M182" s="151"/>
      <c r="N182" s="151"/>
      <c r="O182" s="163" t="s">
        <v>948</v>
      </c>
      <c r="P182" s="163" t="s">
        <v>948</v>
      </c>
      <c r="Q182" s="163" t="s">
        <v>949</v>
      </c>
      <c r="R182" s="163" t="s">
        <v>949</v>
      </c>
      <c r="S182" s="163" t="s">
        <v>950</v>
      </c>
      <c r="T182" s="163" t="s">
        <v>950</v>
      </c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70">
        <f t="shared" si="16"/>
        <v>26</v>
      </c>
      <c r="AF182" s="146" t="s">
        <v>856</v>
      </c>
      <c r="AG182" s="158">
        <v>5</v>
      </c>
      <c r="AH182" s="159"/>
      <c r="AI182" s="173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64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8"/>
      <c r="DP182" s="158"/>
      <c r="DQ182" s="158"/>
      <c r="DR182" s="158"/>
      <c r="DS182" s="158"/>
      <c r="DT182" s="158"/>
      <c r="DU182" s="158"/>
      <c r="DV182" s="158"/>
      <c r="DW182" s="158"/>
      <c r="DX182" s="158"/>
      <c r="DY182" s="158"/>
      <c r="DZ182" s="158"/>
      <c r="EA182" s="158"/>
      <c r="EB182" s="158"/>
      <c r="EC182" s="158"/>
      <c r="ED182" s="158"/>
      <c r="EE182" s="158"/>
      <c r="EF182" s="158"/>
      <c r="EG182" s="158"/>
      <c r="EH182" s="158"/>
      <c r="EI182" s="158"/>
      <c r="EJ182" s="158"/>
      <c r="EK182" s="158"/>
      <c r="EL182" s="158"/>
      <c r="EM182" s="158"/>
      <c r="EN182" s="158"/>
      <c r="EO182" s="158"/>
      <c r="EP182" s="158"/>
      <c r="EQ182" s="158"/>
      <c r="ER182" s="158"/>
      <c r="ES182" s="158"/>
      <c r="ET182" s="158"/>
      <c r="EU182" s="158"/>
      <c r="EV182" s="158"/>
      <c r="EW182" s="158"/>
      <c r="EX182" s="158"/>
      <c r="EY182" s="158"/>
      <c r="EZ182" s="158"/>
      <c r="FA182" s="158"/>
      <c r="FB182" s="158"/>
      <c r="FC182" s="158"/>
      <c r="FD182" s="158"/>
      <c r="FE182" s="158"/>
      <c r="FF182" s="158"/>
      <c r="FG182" s="158"/>
      <c r="FH182" s="158"/>
      <c r="FI182" s="158"/>
      <c r="FJ182" s="158"/>
      <c r="FK182" s="158"/>
      <c r="FL182" s="158"/>
      <c r="FM182" s="158"/>
      <c r="FN182" s="158"/>
      <c r="FO182" s="158"/>
      <c r="FP182" s="158"/>
      <c r="FQ182" s="158"/>
      <c r="FR182" s="158"/>
      <c r="FS182" s="158"/>
      <c r="FT182" s="158"/>
      <c r="FU182" s="158"/>
      <c r="FV182" s="158"/>
      <c r="FW182" s="158"/>
      <c r="FX182" s="158"/>
      <c r="FY182" s="158"/>
      <c r="FZ182" s="158"/>
      <c r="GA182" s="158"/>
      <c r="GB182" s="158"/>
      <c r="GC182" s="158"/>
      <c r="GD182" s="158"/>
      <c r="GE182" s="158"/>
      <c r="GF182" s="158"/>
      <c r="GG182" s="158"/>
      <c r="GH182" s="158"/>
      <c r="GI182" s="158"/>
      <c r="GJ182" s="158"/>
      <c r="GK182" s="158"/>
      <c r="GL182" s="158"/>
      <c r="GM182" s="158"/>
      <c r="GN182" s="158"/>
      <c r="GO182" s="158"/>
      <c r="GP182" s="158"/>
      <c r="GQ182" s="158"/>
      <c r="GR182" s="158"/>
      <c r="GS182" s="158"/>
      <c r="GT182" s="158"/>
      <c r="GU182" s="158"/>
      <c r="GV182" s="158"/>
      <c r="GW182" s="158"/>
      <c r="GX182" s="158"/>
      <c r="GY182" s="158"/>
      <c r="GZ182" s="158"/>
      <c r="HA182" s="158"/>
      <c r="HB182" s="158"/>
      <c r="HC182" s="158"/>
      <c r="HD182" s="158"/>
      <c r="HE182" s="158"/>
      <c r="HF182" s="158"/>
      <c r="HG182" s="158"/>
      <c r="HH182" s="158"/>
      <c r="HI182" s="158"/>
      <c r="HJ182" s="158"/>
      <c r="HK182" s="158"/>
      <c r="HL182" s="158"/>
      <c r="HM182" s="158"/>
      <c r="HN182" s="158"/>
      <c r="HO182" s="158"/>
      <c r="HP182" s="158"/>
      <c r="HQ182" s="158"/>
      <c r="HR182" s="158"/>
      <c r="HS182" s="158"/>
      <c r="HT182" s="158"/>
      <c r="HU182" s="158"/>
      <c r="HV182" s="158"/>
      <c r="HW182" s="158"/>
      <c r="HX182" s="158"/>
      <c r="HY182" s="158"/>
      <c r="HZ182" s="158"/>
      <c r="IA182" s="158"/>
      <c r="IB182" s="158"/>
      <c r="IC182" s="158"/>
      <c r="ID182" s="158"/>
      <c r="IE182" s="158"/>
      <c r="IF182" s="158"/>
      <c r="IG182" s="158"/>
      <c r="IH182" s="158"/>
      <c r="II182" s="158"/>
      <c r="IJ182" s="158"/>
      <c r="IK182" s="158"/>
      <c r="IL182" s="158"/>
      <c r="IM182" s="158"/>
      <c r="IN182" s="158"/>
      <c r="IO182" s="158"/>
      <c r="IP182" s="158"/>
      <c r="IQ182" s="158"/>
    </row>
    <row r="183" s="146" customFormat="1" ht="100" customHeight="1" spans="1:251">
      <c r="A183" s="162" t="s">
        <v>951</v>
      </c>
      <c r="B183" s="158">
        <v>38</v>
      </c>
      <c r="C183" s="163"/>
      <c r="D183" s="163"/>
      <c r="E183" s="163"/>
      <c r="F183" s="163"/>
      <c r="G183" s="163" t="s">
        <v>952</v>
      </c>
      <c r="H183" s="163" t="s">
        <v>953</v>
      </c>
      <c r="I183" s="163" t="s">
        <v>954</v>
      </c>
      <c r="J183" s="163" t="s">
        <v>953</v>
      </c>
      <c r="K183" s="163" t="s">
        <v>955</v>
      </c>
      <c r="L183" s="163" t="s">
        <v>955</v>
      </c>
      <c r="M183" s="163" t="s">
        <v>954</v>
      </c>
      <c r="N183" s="163" t="s">
        <v>956</v>
      </c>
      <c r="O183" s="163" t="s">
        <v>957</v>
      </c>
      <c r="P183" s="163" t="s">
        <v>953</v>
      </c>
      <c r="Q183" s="163" t="s">
        <v>958</v>
      </c>
      <c r="R183" s="163" t="s">
        <v>958</v>
      </c>
      <c r="S183" s="151"/>
      <c r="T183" s="151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70">
        <f t="shared" si="16"/>
        <v>24</v>
      </c>
      <c r="AF183" s="146" t="s">
        <v>959</v>
      </c>
      <c r="AG183" s="158">
        <v>3</v>
      </c>
      <c r="AH183" s="15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64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8"/>
      <c r="DP183" s="158"/>
      <c r="DQ183" s="158"/>
      <c r="DR183" s="158"/>
      <c r="DS183" s="158"/>
      <c r="DT183" s="158"/>
      <c r="DU183" s="158"/>
      <c r="DV183" s="158"/>
      <c r="DW183" s="158"/>
      <c r="DX183" s="158"/>
      <c r="DY183" s="158"/>
      <c r="DZ183" s="158"/>
      <c r="EA183" s="158"/>
      <c r="EB183" s="158"/>
      <c r="EC183" s="158"/>
      <c r="ED183" s="158"/>
      <c r="EE183" s="158"/>
      <c r="EF183" s="158"/>
      <c r="EG183" s="158"/>
      <c r="EH183" s="158"/>
      <c r="EI183" s="158"/>
      <c r="EJ183" s="158"/>
      <c r="EK183" s="158"/>
      <c r="EL183" s="158"/>
      <c r="EM183" s="158"/>
      <c r="EN183" s="158"/>
      <c r="EO183" s="158"/>
      <c r="EP183" s="158"/>
      <c r="EQ183" s="158"/>
      <c r="ER183" s="158"/>
      <c r="ES183" s="158"/>
      <c r="ET183" s="158"/>
      <c r="EU183" s="158"/>
      <c r="EV183" s="158"/>
      <c r="EW183" s="158"/>
      <c r="EX183" s="158"/>
      <c r="EY183" s="158"/>
      <c r="EZ183" s="158"/>
      <c r="FA183" s="158"/>
      <c r="FB183" s="158"/>
      <c r="FC183" s="158"/>
      <c r="FD183" s="158"/>
      <c r="FE183" s="158"/>
      <c r="FF183" s="158"/>
      <c r="FG183" s="158"/>
      <c r="FH183" s="158"/>
      <c r="FI183" s="158"/>
      <c r="FJ183" s="158"/>
      <c r="FK183" s="158"/>
      <c r="FL183" s="158"/>
      <c r="FM183" s="158"/>
      <c r="FN183" s="158"/>
      <c r="FO183" s="158"/>
      <c r="FP183" s="158"/>
      <c r="FQ183" s="158"/>
      <c r="FR183" s="158"/>
      <c r="FS183" s="158"/>
      <c r="FT183" s="158"/>
      <c r="FU183" s="158"/>
      <c r="FV183" s="158"/>
      <c r="FW183" s="158"/>
      <c r="FX183" s="158"/>
      <c r="FY183" s="158"/>
      <c r="FZ183" s="158"/>
      <c r="GA183" s="158"/>
      <c r="GB183" s="158"/>
      <c r="GC183" s="158"/>
      <c r="GD183" s="158"/>
      <c r="GE183" s="158"/>
      <c r="GF183" s="158"/>
      <c r="GG183" s="158"/>
      <c r="GH183" s="158"/>
      <c r="GI183" s="158"/>
      <c r="GJ183" s="158"/>
      <c r="GK183" s="158"/>
      <c r="GL183" s="158"/>
      <c r="GM183" s="158"/>
      <c r="GN183" s="158"/>
      <c r="GO183" s="158"/>
      <c r="GP183" s="158"/>
      <c r="GQ183" s="158"/>
      <c r="GR183" s="158"/>
      <c r="GS183" s="158"/>
      <c r="GT183" s="158"/>
      <c r="GU183" s="158"/>
      <c r="GV183" s="158"/>
      <c r="GW183" s="158"/>
      <c r="GX183" s="158"/>
      <c r="GY183" s="158"/>
      <c r="GZ183" s="158"/>
      <c r="HA183" s="158"/>
      <c r="HB183" s="158"/>
      <c r="HC183" s="158"/>
      <c r="HD183" s="158"/>
      <c r="HE183" s="158"/>
      <c r="HF183" s="158"/>
      <c r="HG183" s="158"/>
      <c r="HH183" s="158"/>
      <c r="HI183" s="158"/>
      <c r="HJ183" s="158"/>
      <c r="HK183" s="158"/>
      <c r="HL183" s="158"/>
      <c r="HM183" s="158"/>
      <c r="HN183" s="158"/>
      <c r="HO183" s="158"/>
      <c r="HP183" s="158"/>
      <c r="HQ183" s="158"/>
      <c r="HR183" s="158"/>
      <c r="HS183" s="158"/>
      <c r="HT183" s="158"/>
      <c r="HU183" s="158"/>
      <c r="HV183" s="158"/>
      <c r="HW183" s="158"/>
      <c r="HX183" s="158"/>
      <c r="HY183" s="158"/>
      <c r="HZ183" s="158"/>
      <c r="IA183" s="158"/>
      <c r="IB183" s="158"/>
      <c r="IC183" s="158"/>
      <c r="ID183" s="158"/>
      <c r="IE183" s="158"/>
      <c r="IF183" s="158"/>
      <c r="IG183" s="158"/>
      <c r="IH183" s="158"/>
      <c r="II183" s="158"/>
      <c r="IJ183" s="158"/>
      <c r="IK183" s="158"/>
      <c r="IL183" s="158"/>
      <c r="IM183" s="158"/>
      <c r="IN183" s="158"/>
      <c r="IO183" s="158"/>
      <c r="IP183" s="158"/>
      <c r="IQ183" s="158"/>
    </row>
    <row r="184" s="146" customFormat="1" ht="100" customHeight="1" spans="1:251">
      <c r="A184" s="162" t="s">
        <v>960</v>
      </c>
      <c r="B184" s="158"/>
      <c r="C184" s="163"/>
      <c r="D184" s="163"/>
      <c r="E184" s="163"/>
      <c r="F184" s="163"/>
      <c r="G184" s="163" t="s">
        <v>961</v>
      </c>
      <c r="H184" s="163" t="s">
        <v>962</v>
      </c>
      <c r="I184" s="163" t="s">
        <v>963</v>
      </c>
      <c r="J184" s="163" t="s">
        <v>963</v>
      </c>
      <c r="K184" s="163" t="s">
        <v>964</v>
      </c>
      <c r="L184" s="163" t="s">
        <v>964</v>
      </c>
      <c r="M184" s="163" t="s">
        <v>965</v>
      </c>
      <c r="N184" s="163" t="s">
        <v>966</v>
      </c>
      <c r="O184" s="163" t="s">
        <v>967</v>
      </c>
      <c r="P184" s="163" t="s">
        <v>967</v>
      </c>
      <c r="Q184" s="163" t="s">
        <v>966</v>
      </c>
      <c r="R184" s="163" t="s">
        <v>968</v>
      </c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70">
        <f t="shared" si="16"/>
        <v>24</v>
      </c>
      <c r="AF184" s="146" t="s">
        <v>959</v>
      </c>
      <c r="AG184" s="158">
        <v>3</v>
      </c>
      <c r="AH184" s="15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64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  <c r="DR184" s="158"/>
      <c r="DS184" s="158"/>
      <c r="DT184" s="158"/>
      <c r="DU184" s="158"/>
      <c r="DV184" s="158"/>
      <c r="DW184" s="158"/>
      <c r="DX184" s="158"/>
      <c r="DY184" s="158"/>
      <c r="DZ184" s="158"/>
      <c r="EA184" s="158"/>
      <c r="EB184" s="158"/>
      <c r="EC184" s="158"/>
      <c r="ED184" s="158"/>
      <c r="EE184" s="158"/>
      <c r="EF184" s="158"/>
      <c r="EG184" s="158"/>
      <c r="EH184" s="158"/>
      <c r="EI184" s="158"/>
      <c r="EJ184" s="158"/>
      <c r="EK184" s="158"/>
      <c r="EL184" s="158"/>
      <c r="EM184" s="158"/>
      <c r="EN184" s="158"/>
      <c r="EO184" s="158"/>
      <c r="EP184" s="158"/>
      <c r="EQ184" s="158"/>
      <c r="ER184" s="158"/>
      <c r="ES184" s="158"/>
      <c r="ET184" s="158"/>
      <c r="EU184" s="158"/>
      <c r="EV184" s="158"/>
      <c r="EW184" s="158"/>
      <c r="EX184" s="158"/>
      <c r="EY184" s="158"/>
      <c r="EZ184" s="158"/>
      <c r="FA184" s="158"/>
      <c r="FB184" s="158"/>
      <c r="FC184" s="158"/>
      <c r="FD184" s="158"/>
      <c r="FE184" s="158"/>
      <c r="FF184" s="158"/>
      <c r="FG184" s="158"/>
      <c r="FH184" s="158"/>
      <c r="FI184" s="158"/>
      <c r="FJ184" s="158"/>
      <c r="FK184" s="158"/>
      <c r="FL184" s="158"/>
      <c r="FM184" s="158"/>
      <c r="FN184" s="158"/>
      <c r="FO184" s="158"/>
      <c r="FP184" s="158"/>
      <c r="FQ184" s="158"/>
      <c r="FR184" s="158"/>
      <c r="FS184" s="158"/>
      <c r="FT184" s="158"/>
      <c r="FU184" s="158"/>
      <c r="FV184" s="158"/>
      <c r="FW184" s="158"/>
      <c r="FX184" s="158"/>
      <c r="FY184" s="158"/>
      <c r="FZ184" s="158"/>
      <c r="GA184" s="158"/>
      <c r="GB184" s="158"/>
      <c r="GC184" s="158"/>
      <c r="GD184" s="158"/>
      <c r="GE184" s="158"/>
      <c r="GF184" s="158"/>
      <c r="GG184" s="158"/>
      <c r="GH184" s="158"/>
      <c r="GI184" s="158"/>
      <c r="GJ184" s="158"/>
      <c r="GK184" s="158"/>
      <c r="GL184" s="158"/>
      <c r="GM184" s="158"/>
      <c r="GN184" s="158"/>
      <c r="GO184" s="158"/>
      <c r="GP184" s="158"/>
      <c r="GQ184" s="158"/>
      <c r="GR184" s="158"/>
      <c r="GS184" s="158"/>
      <c r="GT184" s="158"/>
      <c r="GU184" s="158"/>
      <c r="GV184" s="158"/>
      <c r="GW184" s="158"/>
      <c r="GX184" s="158"/>
      <c r="GY184" s="158"/>
      <c r="GZ184" s="158"/>
      <c r="HA184" s="158"/>
      <c r="HB184" s="158"/>
      <c r="HC184" s="158"/>
      <c r="HD184" s="158"/>
      <c r="HE184" s="158"/>
      <c r="HF184" s="158"/>
      <c r="HG184" s="158"/>
      <c r="HH184" s="158"/>
      <c r="HI184" s="158"/>
      <c r="HJ184" s="158"/>
      <c r="HK184" s="158"/>
      <c r="HL184" s="158"/>
      <c r="HM184" s="158"/>
      <c r="HN184" s="158"/>
      <c r="HO184" s="158"/>
      <c r="HP184" s="158"/>
      <c r="HQ184" s="158"/>
      <c r="HR184" s="158"/>
      <c r="HS184" s="158"/>
      <c r="HT184" s="158"/>
      <c r="HU184" s="158"/>
      <c r="HV184" s="158"/>
      <c r="HW184" s="158"/>
      <c r="HX184" s="158"/>
      <c r="HY184" s="158"/>
      <c r="HZ184" s="158"/>
      <c r="IA184" s="158"/>
      <c r="IB184" s="158"/>
      <c r="IC184" s="158"/>
      <c r="ID184" s="158"/>
      <c r="IE184" s="158"/>
      <c r="IF184" s="158"/>
      <c r="IG184" s="158"/>
      <c r="IH184" s="158"/>
      <c r="II184" s="158"/>
      <c r="IJ184" s="158"/>
      <c r="IK184" s="158"/>
      <c r="IL184" s="158"/>
      <c r="IM184" s="158"/>
      <c r="IN184" s="158"/>
      <c r="IO184" s="158"/>
      <c r="IP184" s="158"/>
      <c r="IQ184" s="158"/>
    </row>
    <row r="185" s="146" customFormat="1" ht="30" customHeight="1" spans="1:251">
      <c r="A185" s="163" t="s">
        <v>969</v>
      </c>
      <c r="B185" s="163"/>
      <c r="C185" s="163">
        <f>SUMIFS($B$4:$B$182,C4:C182,"*",$A$4:$A$182,"2020*")</f>
        <v>1722</v>
      </c>
      <c r="D185" s="163">
        <f>SUMIFS($B$4:$B$182,D4:D182,"*",$A$4:$A$182,"2020*")</f>
        <v>1990</v>
      </c>
      <c r="E185" s="163">
        <f>SUMIFS($B$4:$B$182,E4:E182,"*",$A$4:$A$182,"2020*")</f>
        <v>2186</v>
      </c>
      <c r="F185" s="163">
        <f>SUMIFS($B$4:$B$182,F4:F182,"*",$A$4:$A$182,"2020*")</f>
        <v>2069</v>
      </c>
      <c r="G185" s="163">
        <f>SUMIFS($B$4:$B$182,G4:G182,"*",$A$4:$A$182,"2020*")</f>
        <v>1569</v>
      </c>
      <c r="H185" s="163">
        <f>SUMIFS($B$4:$B$182,H4:H182,"*",$A$4:$A$182,"2020*")</f>
        <v>1923</v>
      </c>
      <c r="I185" s="163">
        <f>SUMIFS($B$4:$B$182,I4:I182,"*",$A$4:$A$182,"2020*")</f>
        <v>1887</v>
      </c>
      <c r="J185" s="163">
        <f>SUMIFS($B$4:$B$182,J4:J182,"*",$A$4:$A$182,"2020*")</f>
        <v>1676</v>
      </c>
      <c r="K185" s="163">
        <f>SUMIFS($B$4:$B$182,K4:K182,"*",$A$4:$A$182,"2020*")</f>
        <v>1945</v>
      </c>
      <c r="L185" s="163">
        <f>SUMIFS($B$4:$B$182,L4:L182,"*",$A$4:$A$182,"2020*")</f>
        <v>2079</v>
      </c>
      <c r="M185" s="163">
        <f>SUMIFS($B$4:$B$182,M4:M182,"*",$A$4:$A$182,"2020*")</f>
        <v>1996</v>
      </c>
      <c r="N185" s="163">
        <f>SUMIFS($B$4:$B$182,N4:N182,"*",$A$4:$A$182,"2020*")</f>
        <v>1794</v>
      </c>
      <c r="O185" s="163">
        <f>SUMIFS($B$4:$B$182,O4:O182,"*",$A$4:$A$182,"2020*")</f>
        <v>1673</v>
      </c>
      <c r="P185" s="163">
        <f>SUMIFS($B$4:$B$182,P4:P182,"*",$A$4:$A$182,"2020*")</f>
        <v>1642</v>
      </c>
      <c r="Q185" s="163">
        <f>SUMIFS($B$4:$B$182,Q4:Q182,"*",$A$4:$A$182,"2020*")</f>
        <v>1902</v>
      </c>
      <c r="R185" s="163">
        <f>SUMIFS($B$4:$B$182,R4:R182,"*",$A$4:$A$182,"2020*")</f>
        <v>1732</v>
      </c>
      <c r="S185" s="163">
        <f>SUMIFS($B$4:$B$182,S4:S182,"*",$A$4:$A$182,"2020*")</f>
        <v>1823</v>
      </c>
      <c r="T185" s="163">
        <f>SUMIFS($B$4:$B$182,T4:T182,"*",$A$4:$A$182,"2020*")</f>
        <v>1896</v>
      </c>
      <c r="U185" s="163">
        <f>SUMIFS($B$4:$B$182,U4:U182,"*",$A$4:$A$182,"2020*")</f>
        <v>0</v>
      </c>
      <c r="V185" s="163">
        <f>SUMIFS($B$4:$B$182,V4:V182,"*",$A$4:$A$182,"2020*")</f>
        <v>0</v>
      </c>
      <c r="W185" s="163">
        <f>SUMIFS($B$4:$B$182,W4:W182,"*",$A$4:$A$182,"2020*")</f>
        <v>653</v>
      </c>
      <c r="X185" s="163">
        <f>SUMIFS($B$4:$B$182,X4:X182,"*",$A$4:$A$182,"2020*")</f>
        <v>651</v>
      </c>
      <c r="Y185" s="163">
        <f>SUMIFS($B$4:$B$182,Y4:Y182,"*",$A$4:$A$182,"2020*")</f>
        <v>433</v>
      </c>
      <c r="Z185" s="163">
        <f>SUMIFS($B$4:$B$182,Z4:Z182,"*",$A$4:$A$182,"2020*")</f>
        <v>349</v>
      </c>
      <c r="AA185" s="163">
        <f>SUMIFS($B$4:$B$182,AA4:AA182,"*",$A$4:$A$182,"2020*")</f>
        <v>533</v>
      </c>
      <c r="AB185" s="163">
        <f>SUMIFS($B$4:$B$182,AB4:AB182,"*",$A$4:$A$182,"2020*")</f>
        <v>541</v>
      </c>
      <c r="AC185" s="163">
        <f>SUMIFS($B$4:$B$182,AC4:AC182,"*",$A$4:$A$182,"2020*")</f>
        <v>320</v>
      </c>
      <c r="AD185" s="163">
        <f>SUMIFS($B$4:$B$182,AD4:AD182,"*",$A$4:$A$182,"2020*")</f>
        <v>320</v>
      </c>
      <c r="AE185" s="161"/>
      <c r="AG185" s="158"/>
      <c r="AH185" s="153"/>
      <c r="AI185" s="173"/>
      <c r="AJ185" s="173"/>
      <c r="AK185" s="173"/>
      <c r="AL185" s="173"/>
      <c r="AM185" s="173"/>
      <c r="AN185" s="173"/>
      <c r="AO185" s="173"/>
      <c r="AP185" s="173"/>
      <c r="AQ185" s="173"/>
      <c r="AR185" s="173"/>
      <c r="AS185" s="173"/>
      <c r="AT185" s="173"/>
      <c r="AU185" s="173"/>
      <c r="AV185" s="173"/>
      <c r="AW185" s="173"/>
      <c r="AX185" s="173"/>
      <c r="AY185" s="164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8"/>
      <c r="DP185" s="158"/>
      <c r="DQ185" s="158"/>
      <c r="DR185" s="158"/>
      <c r="DS185" s="158"/>
      <c r="DT185" s="158"/>
      <c r="DU185" s="158"/>
      <c r="DV185" s="158"/>
      <c r="DW185" s="158"/>
      <c r="DX185" s="158"/>
      <c r="DY185" s="158"/>
      <c r="DZ185" s="158"/>
      <c r="EA185" s="158"/>
      <c r="EB185" s="158"/>
      <c r="EC185" s="158"/>
      <c r="ED185" s="158"/>
      <c r="EE185" s="158"/>
      <c r="EF185" s="158"/>
      <c r="EG185" s="158"/>
      <c r="EH185" s="158"/>
      <c r="EI185" s="158"/>
      <c r="EJ185" s="158"/>
      <c r="EK185" s="158"/>
      <c r="EL185" s="158"/>
      <c r="EM185" s="158"/>
      <c r="EN185" s="158"/>
      <c r="EO185" s="158"/>
      <c r="EP185" s="158"/>
      <c r="EQ185" s="158"/>
      <c r="ER185" s="158"/>
      <c r="ES185" s="158"/>
      <c r="ET185" s="158"/>
      <c r="EU185" s="158"/>
      <c r="EV185" s="158"/>
      <c r="EW185" s="158"/>
      <c r="EX185" s="158"/>
      <c r="EY185" s="158"/>
      <c r="EZ185" s="158"/>
      <c r="FA185" s="158"/>
      <c r="FB185" s="158"/>
      <c r="FC185" s="158"/>
      <c r="FD185" s="158"/>
      <c r="FE185" s="158"/>
      <c r="FF185" s="158"/>
      <c r="FG185" s="158"/>
      <c r="FH185" s="158"/>
      <c r="FI185" s="158"/>
      <c r="FJ185" s="158"/>
      <c r="FK185" s="158"/>
      <c r="FL185" s="158"/>
      <c r="FM185" s="158"/>
      <c r="FN185" s="158"/>
      <c r="FO185" s="158"/>
      <c r="FP185" s="158"/>
      <c r="FQ185" s="158"/>
      <c r="FR185" s="158"/>
      <c r="FS185" s="158"/>
      <c r="FT185" s="158"/>
      <c r="FU185" s="158"/>
      <c r="FV185" s="158"/>
      <c r="FW185" s="158"/>
      <c r="FX185" s="158"/>
      <c r="FY185" s="158"/>
      <c r="FZ185" s="158"/>
      <c r="GA185" s="158"/>
      <c r="GB185" s="158"/>
      <c r="GC185" s="158"/>
      <c r="GD185" s="158"/>
      <c r="GE185" s="158"/>
      <c r="GF185" s="158"/>
      <c r="GG185" s="158"/>
      <c r="GH185" s="158"/>
      <c r="GI185" s="158"/>
      <c r="GJ185" s="158"/>
      <c r="GK185" s="158"/>
      <c r="GL185" s="158"/>
      <c r="GM185" s="158"/>
      <c r="GN185" s="158"/>
      <c r="GO185" s="158"/>
      <c r="GP185" s="158"/>
      <c r="GQ185" s="158"/>
      <c r="GR185" s="158"/>
      <c r="GS185" s="158"/>
      <c r="GT185" s="158"/>
      <c r="GU185" s="158"/>
      <c r="GV185" s="158"/>
      <c r="GW185" s="158"/>
      <c r="GX185" s="158"/>
      <c r="GY185" s="158"/>
      <c r="GZ185" s="158"/>
      <c r="HA185" s="158"/>
      <c r="HB185" s="158"/>
      <c r="HC185" s="158"/>
      <c r="HD185" s="158"/>
      <c r="HE185" s="158"/>
      <c r="HF185" s="158"/>
      <c r="HG185" s="158"/>
      <c r="HH185" s="158"/>
      <c r="HI185" s="158"/>
      <c r="HJ185" s="158"/>
      <c r="HK185" s="158"/>
      <c r="HL185" s="158"/>
      <c r="HM185" s="158"/>
      <c r="HN185" s="158"/>
      <c r="HO185" s="158"/>
      <c r="HP185" s="158"/>
      <c r="HQ185" s="158"/>
      <c r="HR185" s="158"/>
      <c r="HS185" s="158"/>
      <c r="HT185" s="158"/>
      <c r="HU185" s="158"/>
      <c r="HV185" s="158"/>
      <c r="HW185" s="158"/>
      <c r="HX185" s="158"/>
      <c r="HY185" s="158"/>
      <c r="HZ185" s="158"/>
      <c r="IA185" s="158"/>
      <c r="IB185" s="158"/>
      <c r="IC185" s="158"/>
      <c r="ID185" s="158"/>
      <c r="IE185" s="158"/>
      <c r="IF185" s="158"/>
      <c r="IG185" s="158"/>
      <c r="IH185" s="158"/>
      <c r="II185" s="158"/>
      <c r="IJ185" s="158"/>
      <c r="IK185" s="158"/>
      <c r="IL185" s="158"/>
      <c r="IM185" s="158"/>
      <c r="IN185" s="158"/>
      <c r="IO185" s="158"/>
      <c r="IP185" s="158"/>
      <c r="IQ185" s="158"/>
    </row>
    <row r="186" s="146" customFormat="1" ht="30" customHeight="1" spans="1:251">
      <c r="A186" s="163" t="s">
        <v>970</v>
      </c>
      <c r="B186" s="163"/>
      <c r="C186" s="163">
        <f>SUMIF(C4:C182,"*",$B$4:$B$182)</f>
        <v>3542</v>
      </c>
      <c r="D186" s="163">
        <f>SUMIF(D4:D183,"*",$B$4:$B$183)</f>
        <v>3875</v>
      </c>
      <c r="E186" s="163">
        <f>SUMIF(E5:E183,"*",$B$4:$B$183)</f>
        <v>3626</v>
      </c>
      <c r="F186" s="163">
        <f>SUMIF(F5:F183,"*",$B$4:$B$183)</f>
        <v>3646</v>
      </c>
      <c r="G186" s="163">
        <f>SUMIF(G4:G183,"*",$B$4:$B$183)</f>
        <v>3637</v>
      </c>
      <c r="H186" s="163">
        <f>SUMIF(H4:H183,"*",$B$4:$B$183)</f>
        <v>3929</v>
      </c>
      <c r="I186" s="163">
        <f>SUMIF(I4:I183,"*",$B$4:$B$183)</f>
        <v>3622</v>
      </c>
      <c r="J186" s="163">
        <f>SUMIF(J4:J183,"*",$B$4:$B$183)</f>
        <v>3300</v>
      </c>
      <c r="K186" s="163">
        <f>SUMIF(K4:K183,"*",$B$4:$B$183)</f>
        <v>4122</v>
      </c>
      <c r="L186" s="163">
        <f>SUMIF(L4:L183,"*",$B$4:$B$183)</f>
        <v>4102</v>
      </c>
      <c r="M186" s="163">
        <f>SUMIF(M4:M183,"*",$B$4:$B$183)</f>
        <v>3731</v>
      </c>
      <c r="N186" s="163">
        <f>SUMIF(N4:N183,"*",$B$4:$B$183)</f>
        <v>3573</v>
      </c>
      <c r="O186" s="163">
        <f>SUMIF(O4:O183,"*",$B$4:$B$183)</f>
        <v>3759</v>
      </c>
      <c r="P186" s="163">
        <f>SUMIF(P4:P183,"*",$B$4:$B$183)</f>
        <v>3693</v>
      </c>
      <c r="Q186" s="163">
        <f>SUMIF(Q4:Q183,"*",$B$4:$B$183)</f>
        <v>3711</v>
      </c>
      <c r="R186" s="163">
        <f>SUMIF(R4:R183,"*",$B$4:$B$183)</f>
        <v>3469</v>
      </c>
      <c r="S186" s="163">
        <f>SUMIF(S4:S183,"*",$B$4:$B$183)</f>
        <v>3509</v>
      </c>
      <c r="T186" s="163">
        <f>SUMIF(T4:T183,"*",$B$4:$B$183)</f>
        <v>3471</v>
      </c>
      <c r="U186" s="163">
        <f>SUMIF(U4:U183,"*",$B$4:$B$183)</f>
        <v>0</v>
      </c>
      <c r="V186" s="163">
        <f>SUMIF(V4:V183,"*",$B$4:$B$183)</f>
        <v>0</v>
      </c>
      <c r="W186" s="163">
        <f>SUMIF(W4:W183,"*",$B$4:$B$183)</f>
        <v>1411</v>
      </c>
      <c r="X186" s="163">
        <f>SUMIF(X4:X183,"*",$B$4:$B$183)</f>
        <v>1407</v>
      </c>
      <c r="Y186" s="163">
        <f>SUMIF(Y4:Y183,"*",$B$4:$B$183)</f>
        <v>994</v>
      </c>
      <c r="Z186" s="163">
        <f>SUMIF(Z4:Z183,"*",$B$4:$B$183)</f>
        <v>882</v>
      </c>
      <c r="AA186" s="163">
        <f>SUMIF(AA4:AA183,"*",$B$4:$B$183)</f>
        <v>882</v>
      </c>
      <c r="AB186" s="163">
        <f>SUMIF(AB4:AB183,"*",$B$4:$B$183)</f>
        <v>940</v>
      </c>
      <c r="AC186" s="163">
        <f>SUMIF(AC4:AC183,"*",$B$4:$B$183)</f>
        <v>937</v>
      </c>
      <c r="AD186" s="163">
        <f>SUMIF(AD4:AD183,"*",$B$4:$B$183)</f>
        <v>903</v>
      </c>
      <c r="AE186" s="161"/>
      <c r="AG186" s="158"/>
      <c r="AH186" s="15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64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  <c r="DR186" s="158"/>
      <c r="DS186" s="158"/>
      <c r="DT186" s="158"/>
      <c r="DU186" s="158"/>
      <c r="DV186" s="158"/>
      <c r="DW186" s="158"/>
      <c r="DX186" s="158"/>
      <c r="DY186" s="158"/>
      <c r="DZ186" s="158"/>
      <c r="EA186" s="158"/>
      <c r="EB186" s="158"/>
      <c r="EC186" s="158"/>
      <c r="ED186" s="158"/>
      <c r="EE186" s="158"/>
      <c r="EF186" s="158"/>
      <c r="EG186" s="158"/>
      <c r="EH186" s="158"/>
      <c r="EI186" s="158"/>
      <c r="EJ186" s="158"/>
      <c r="EK186" s="158"/>
      <c r="EL186" s="158"/>
      <c r="EM186" s="158"/>
      <c r="EN186" s="158"/>
      <c r="EO186" s="158"/>
      <c r="EP186" s="158"/>
      <c r="EQ186" s="158"/>
      <c r="ER186" s="158"/>
      <c r="ES186" s="158"/>
      <c r="ET186" s="158"/>
      <c r="EU186" s="158"/>
      <c r="EV186" s="158"/>
      <c r="EW186" s="158"/>
      <c r="EX186" s="158"/>
      <c r="EY186" s="158"/>
      <c r="EZ186" s="158"/>
      <c r="FA186" s="158"/>
      <c r="FB186" s="158"/>
      <c r="FC186" s="158"/>
      <c r="FD186" s="158"/>
      <c r="FE186" s="158"/>
      <c r="FF186" s="158"/>
      <c r="FG186" s="158"/>
      <c r="FH186" s="158"/>
      <c r="FI186" s="158"/>
      <c r="FJ186" s="158"/>
      <c r="FK186" s="158"/>
      <c r="FL186" s="158"/>
      <c r="FM186" s="158"/>
      <c r="FN186" s="158"/>
      <c r="FO186" s="158"/>
      <c r="FP186" s="158"/>
      <c r="FQ186" s="158"/>
      <c r="FR186" s="158"/>
      <c r="FS186" s="158"/>
      <c r="FT186" s="158"/>
      <c r="FU186" s="158"/>
      <c r="FV186" s="158"/>
      <c r="FW186" s="158"/>
      <c r="FX186" s="158"/>
      <c r="FY186" s="158"/>
      <c r="FZ186" s="158"/>
      <c r="GA186" s="158"/>
      <c r="GB186" s="158"/>
      <c r="GC186" s="158"/>
      <c r="GD186" s="158"/>
      <c r="GE186" s="158"/>
      <c r="GF186" s="158"/>
      <c r="GG186" s="158"/>
      <c r="GH186" s="158"/>
      <c r="GI186" s="158"/>
      <c r="GJ186" s="158"/>
      <c r="GK186" s="158"/>
      <c r="GL186" s="158"/>
      <c r="GM186" s="158"/>
      <c r="GN186" s="158"/>
      <c r="GO186" s="158"/>
      <c r="GP186" s="158"/>
      <c r="GQ186" s="158"/>
      <c r="GR186" s="158"/>
      <c r="GS186" s="158"/>
      <c r="GT186" s="158"/>
      <c r="GU186" s="158"/>
      <c r="GV186" s="158"/>
      <c r="GW186" s="158"/>
      <c r="GX186" s="158"/>
      <c r="GY186" s="158"/>
      <c r="GZ186" s="158"/>
      <c r="HA186" s="158"/>
      <c r="HB186" s="158"/>
      <c r="HC186" s="158"/>
      <c r="HD186" s="158"/>
      <c r="HE186" s="158"/>
      <c r="HF186" s="158"/>
      <c r="HG186" s="158"/>
      <c r="HH186" s="158"/>
      <c r="HI186" s="158"/>
      <c r="HJ186" s="158"/>
      <c r="HK186" s="158"/>
      <c r="HL186" s="158"/>
      <c r="HM186" s="158"/>
      <c r="HN186" s="158"/>
      <c r="HO186" s="158"/>
      <c r="HP186" s="158"/>
      <c r="HQ186" s="158"/>
      <c r="HR186" s="158"/>
      <c r="HS186" s="158"/>
      <c r="HT186" s="158"/>
      <c r="HU186" s="158"/>
      <c r="HV186" s="158"/>
      <c r="HW186" s="158"/>
      <c r="HX186" s="158"/>
      <c r="HY186" s="158"/>
      <c r="HZ186" s="158"/>
      <c r="IA186" s="158"/>
      <c r="IB186" s="158"/>
      <c r="IC186" s="158"/>
      <c r="ID186" s="158"/>
      <c r="IE186" s="158"/>
      <c r="IF186" s="158"/>
      <c r="IG186" s="158"/>
      <c r="IH186" s="158"/>
      <c r="II186" s="158"/>
      <c r="IJ186" s="158"/>
      <c r="IK186" s="158"/>
      <c r="IL186" s="158"/>
      <c r="IM186" s="158"/>
      <c r="IN186" s="158"/>
      <c r="IO186" s="158"/>
      <c r="IP186" s="158"/>
      <c r="IQ186" s="158"/>
    </row>
    <row r="187" s="146" customFormat="1" ht="30" customHeight="1" spans="1:251">
      <c r="A187" s="163" t="s">
        <v>971</v>
      </c>
      <c r="B187" s="163"/>
      <c r="C187" s="163">
        <f>COUNTA(C4:C182)</f>
        <v>95</v>
      </c>
      <c r="D187" s="163">
        <f>COUNTA(D4:D182)</f>
        <v>103</v>
      </c>
      <c r="E187" s="163">
        <f>COUNTA(E5:E182)</f>
        <v>101</v>
      </c>
      <c r="F187" s="163">
        <f>COUNTA(F5:F182)</f>
        <v>100</v>
      </c>
      <c r="G187" s="163">
        <f>COUNTA(G4:G182)</f>
        <v>94</v>
      </c>
      <c r="H187" s="163">
        <f>COUNTA(H4:H182)</f>
        <v>103</v>
      </c>
      <c r="I187" s="163">
        <f>COUNTA(I4:I183)</f>
        <v>99</v>
      </c>
      <c r="J187" s="163">
        <f t="shared" ref="J187:AD187" si="17">COUNTA(J4:J182)</f>
        <v>89</v>
      </c>
      <c r="K187" s="163">
        <f t="shared" si="17"/>
        <v>106</v>
      </c>
      <c r="L187" s="163">
        <f t="shared" si="17"/>
        <v>108</v>
      </c>
      <c r="M187" s="163">
        <f t="shared" si="17"/>
        <v>103</v>
      </c>
      <c r="N187" s="163">
        <f t="shared" si="17"/>
        <v>94</v>
      </c>
      <c r="O187" s="163">
        <f t="shared" si="17"/>
        <v>98</v>
      </c>
      <c r="P187" s="163">
        <f t="shared" si="17"/>
        <v>100</v>
      </c>
      <c r="Q187" s="163">
        <f t="shared" si="17"/>
        <v>97</v>
      </c>
      <c r="R187" s="163">
        <f t="shared" si="17"/>
        <v>92</v>
      </c>
      <c r="S187" s="163">
        <f t="shared" si="17"/>
        <v>94</v>
      </c>
      <c r="T187" s="163">
        <f t="shared" si="17"/>
        <v>93</v>
      </c>
      <c r="U187" s="163">
        <f t="shared" si="17"/>
        <v>0</v>
      </c>
      <c r="V187" s="163">
        <f t="shared" si="17"/>
        <v>0</v>
      </c>
      <c r="W187" s="163">
        <f t="shared" si="17"/>
        <v>38</v>
      </c>
      <c r="X187" s="163">
        <f t="shared" si="17"/>
        <v>37</v>
      </c>
      <c r="Y187" s="163">
        <f t="shared" si="17"/>
        <v>26</v>
      </c>
      <c r="Z187" s="163">
        <f t="shared" si="17"/>
        <v>23</v>
      </c>
      <c r="AA187" s="163">
        <f t="shared" si="17"/>
        <v>24</v>
      </c>
      <c r="AB187" s="163">
        <f t="shared" si="17"/>
        <v>25</v>
      </c>
      <c r="AC187" s="163">
        <f t="shared" si="17"/>
        <v>25</v>
      </c>
      <c r="AD187" s="163">
        <f t="shared" si="17"/>
        <v>22</v>
      </c>
      <c r="AE187" s="161"/>
      <c r="AG187" s="158"/>
      <c r="AH187" s="15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64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  <c r="DR187" s="158"/>
      <c r="DS187" s="158"/>
      <c r="DT187" s="158"/>
      <c r="DU187" s="158"/>
      <c r="DV187" s="158"/>
      <c r="DW187" s="158"/>
      <c r="DX187" s="158"/>
      <c r="DY187" s="158"/>
      <c r="DZ187" s="158"/>
      <c r="EA187" s="158"/>
      <c r="EB187" s="158"/>
      <c r="EC187" s="158"/>
      <c r="ED187" s="158"/>
      <c r="EE187" s="158"/>
      <c r="EF187" s="158"/>
      <c r="EG187" s="158"/>
      <c r="EH187" s="158"/>
      <c r="EI187" s="158"/>
      <c r="EJ187" s="158"/>
      <c r="EK187" s="158"/>
      <c r="EL187" s="158"/>
      <c r="EM187" s="158"/>
      <c r="EN187" s="158"/>
      <c r="EO187" s="158"/>
      <c r="EP187" s="158"/>
      <c r="EQ187" s="158"/>
      <c r="ER187" s="158"/>
      <c r="ES187" s="158"/>
      <c r="ET187" s="158"/>
      <c r="EU187" s="158"/>
      <c r="EV187" s="158"/>
      <c r="EW187" s="158"/>
      <c r="EX187" s="158"/>
      <c r="EY187" s="158"/>
      <c r="EZ187" s="158"/>
      <c r="FA187" s="158"/>
      <c r="FB187" s="158"/>
      <c r="FC187" s="158"/>
      <c r="FD187" s="158"/>
      <c r="FE187" s="158"/>
      <c r="FF187" s="158"/>
      <c r="FG187" s="158"/>
      <c r="FH187" s="158"/>
      <c r="FI187" s="158"/>
      <c r="FJ187" s="158"/>
      <c r="FK187" s="158"/>
      <c r="FL187" s="158"/>
      <c r="FM187" s="158"/>
      <c r="FN187" s="158"/>
      <c r="FO187" s="158"/>
      <c r="FP187" s="158"/>
      <c r="FQ187" s="158"/>
      <c r="FR187" s="158"/>
      <c r="FS187" s="158"/>
      <c r="FT187" s="158"/>
      <c r="FU187" s="158"/>
      <c r="FV187" s="158"/>
      <c r="FW187" s="158"/>
      <c r="FX187" s="158"/>
      <c r="FY187" s="158"/>
      <c r="FZ187" s="158"/>
      <c r="GA187" s="158"/>
      <c r="GB187" s="158"/>
      <c r="GC187" s="158"/>
      <c r="GD187" s="158"/>
      <c r="GE187" s="158"/>
      <c r="GF187" s="158"/>
      <c r="GG187" s="158"/>
      <c r="GH187" s="158"/>
      <c r="GI187" s="158"/>
      <c r="GJ187" s="158"/>
      <c r="GK187" s="158"/>
      <c r="GL187" s="158"/>
      <c r="GM187" s="158"/>
      <c r="GN187" s="158"/>
      <c r="GO187" s="158"/>
      <c r="GP187" s="158"/>
      <c r="GQ187" s="158"/>
      <c r="GR187" s="158"/>
      <c r="GS187" s="158"/>
      <c r="GT187" s="158"/>
      <c r="GU187" s="158"/>
      <c r="GV187" s="158"/>
      <c r="GW187" s="158"/>
      <c r="GX187" s="158"/>
      <c r="GY187" s="158"/>
      <c r="GZ187" s="158"/>
      <c r="HA187" s="158"/>
      <c r="HB187" s="158"/>
      <c r="HC187" s="158"/>
      <c r="HD187" s="158"/>
      <c r="HE187" s="158"/>
      <c r="HF187" s="158"/>
      <c r="HG187" s="158"/>
      <c r="HH187" s="158"/>
      <c r="HI187" s="158"/>
      <c r="HJ187" s="158"/>
      <c r="HK187" s="158"/>
      <c r="HL187" s="158"/>
      <c r="HM187" s="158"/>
      <c r="HN187" s="158"/>
      <c r="HO187" s="158"/>
      <c r="HP187" s="158"/>
      <c r="HQ187" s="158"/>
      <c r="HR187" s="158"/>
      <c r="HS187" s="158"/>
      <c r="HT187" s="158"/>
      <c r="HU187" s="158"/>
      <c r="HV187" s="158"/>
      <c r="HW187" s="158"/>
      <c r="HX187" s="158"/>
      <c r="HY187" s="158"/>
      <c r="HZ187" s="158"/>
      <c r="IA187" s="158"/>
      <c r="IB187" s="158"/>
      <c r="IC187" s="158"/>
      <c r="ID187" s="158"/>
      <c r="IE187" s="158"/>
      <c r="IF187" s="158"/>
      <c r="IG187" s="158"/>
      <c r="IH187" s="158"/>
      <c r="II187" s="158"/>
      <c r="IJ187" s="158"/>
      <c r="IK187" s="158"/>
      <c r="IL187" s="158"/>
      <c r="IM187" s="158"/>
      <c r="IN187" s="158"/>
      <c r="IO187" s="158"/>
      <c r="IP187" s="158"/>
      <c r="IQ187" s="158"/>
    </row>
    <row r="188" s="146" customFormat="1" ht="30" customHeight="1" spans="1:251">
      <c r="A188" s="180">
        <v>154</v>
      </c>
      <c r="B188" s="181"/>
      <c r="C188" s="180" t="s">
        <v>972</v>
      </c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61">
        <f>SUM(AE4:AE182)</f>
        <v>3846</v>
      </c>
      <c r="AF188" s="158"/>
      <c r="AG188" s="158"/>
      <c r="AH188" s="159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64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  <c r="DR188" s="158"/>
      <c r="DS188" s="158"/>
      <c r="DT188" s="158"/>
      <c r="DU188" s="158"/>
      <c r="DV188" s="158"/>
      <c r="DW188" s="158"/>
      <c r="DX188" s="158"/>
      <c r="DY188" s="158"/>
      <c r="DZ188" s="158"/>
      <c r="EA188" s="158"/>
      <c r="EB188" s="158"/>
      <c r="EC188" s="158"/>
      <c r="ED188" s="158"/>
      <c r="EE188" s="158"/>
      <c r="EF188" s="158"/>
      <c r="EG188" s="158"/>
      <c r="EH188" s="158"/>
      <c r="EI188" s="158"/>
      <c r="EJ188" s="158"/>
      <c r="EK188" s="158"/>
      <c r="EL188" s="158"/>
      <c r="EM188" s="158"/>
      <c r="EN188" s="158"/>
      <c r="EO188" s="158"/>
      <c r="EP188" s="158"/>
      <c r="EQ188" s="158"/>
      <c r="ER188" s="158"/>
      <c r="ES188" s="158"/>
      <c r="ET188" s="158"/>
      <c r="EU188" s="158"/>
      <c r="EV188" s="158"/>
      <c r="EW188" s="158"/>
      <c r="EX188" s="158"/>
      <c r="EY188" s="158"/>
      <c r="EZ188" s="158"/>
      <c r="FA188" s="158"/>
      <c r="FB188" s="158"/>
      <c r="FC188" s="158"/>
      <c r="FD188" s="158"/>
      <c r="FE188" s="158"/>
      <c r="FF188" s="158"/>
      <c r="FG188" s="158"/>
      <c r="FH188" s="158"/>
      <c r="FI188" s="158"/>
      <c r="FJ188" s="158"/>
      <c r="FK188" s="158"/>
      <c r="FL188" s="158"/>
      <c r="FM188" s="158"/>
      <c r="FN188" s="158"/>
      <c r="FO188" s="158"/>
      <c r="FP188" s="158"/>
      <c r="FQ188" s="158"/>
      <c r="FR188" s="158"/>
      <c r="FS188" s="158"/>
      <c r="FT188" s="158"/>
      <c r="FU188" s="158"/>
      <c r="FV188" s="158"/>
      <c r="FW188" s="158"/>
      <c r="FX188" s="158"/>
      <c r="FY188" s="158"/>
      <c r="FZ188" s="158"/>
      <c r="GA188" s="158"/>
      <c r="GB188" s="158"/>
      <c r="GC188" s="158"/>
      <c r="GD188" s="158"/>
      <c r="GE188" s="158"/>
      <c r="GF188" s="158"/>
      <c r="GG188" s="158"/>
      <c r="GH188" s="158"/>
      <c r="GI188" s="158"/>
      <c r="GJ188" s="158"/>
      <c r="GK188" s="158"/>
      <c r="GL188" s="158"/>
      <c r="GM188" s="158"/>
      <c r="GN188" s="158"/>
      <c r="GO188" s="158"/>
      <c r="GP188" s="158"/>
      <c r="GQ188" s="158"/>
      <c r="GR188" s="158"/>
      <c r="GS188" s="158"/>
      <c r="GT188" s="158"/>
      <c r="GU188" s="158"/>
      <c r="GV188" s="158"/>
      <c r="GW188" s="158"/>
      <c r="GX188" s="158"/>
      <c r="GY188" s="158"/>
      <c r="GZ188" s="158"/>
      <c r="HA188" s="158"/>
      <c r="HB188" s="158"/>
      <c r="HC188" s="158"/>
      <c r="HD188" s="158"/>
      <c r="HE188" s="158"/>
      <c r="HF188" s="158"/>
      <c r="HG188" s="158"/>
      <c r="HH188" s="158"/>
      <c r="HI188" s="158"/>
      <c r="HJ188" s="158"/>
      <c r="HK188" s="158"/>
      <c r="HL188" s="158"/>
      <c r="HM188" s="158"/>
      <c r="HN188" s="158"/>
      <c r="HO188" s="158"/>
      <c r="HP188" s="158"/>
      <c r="HQ188" s="158"/>
      <c r="HR188" s="158"/>
      <c r="HS188" s="158"/>
      <c r="HT188" s="158"/>
      <c r="HU188" s="158"/>
      <c r="HV188" s="158"/>
      <c r="HW188" s="158"/>
      <c r="HX188" s="158"/>
      <c r="HY188" s="158"/>
      <c r="HZ188" s="158"/>
      <c r="IA188" s="158"/>
      <c r="IB188" s="158"/>
      <c r="IC188" s="158"/>
      <c r="ID188" s="158"/>
      <c r="IE188" s="158"/>
      <c r="IF188" s="158"/>
      <c r="IG188" s="158"/>
      <c r="IH188" s="158"/>
      <c r="II188" s="158"/>
      <c r="IJ188" s="158"/>
      <c r="IK188" s="158"/>
      <c r="IL188" s="158"/>
      <c r="IM188" s="158"/>
      <c r="IN188" s="158"/>
      <c r="IO188" s="158"/>
      <c r="IP188" s="158"/>
      <c r="IQ188" s="158"/>
    </row>
    <row r="189" s="146" customFormat="1" ht="30" customHeight="1" spans="1:251">
      <c r="A189" s="182" t="s">
        <v>973</v>
      </c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6"/>
      <c r="AE189" s="152" t="s">
        <v>974</v>
      </c>
      <c r="AF189" s="158" t="s">
        <v>975</v>
      </c>
      <c r="AG189" s="158" t="s">
        <v>976</v>
      </c>
      <c r="AH189" s="159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64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58"/>
      <c r="CD189" s="158"/>
      <c r="CE189" s="158"/>
      <c r="CF189" s="158"/>
      <c r="CG189" s="158"/>
      <c r="CH189" s="158"/>
      <c r="CI189" s="158"/>
      <c r="CJ189" s="158"/>
      <c r="CK189" s="158"/>
      <c r="CL189" s="158"/>
      <c r="CM189" s="158"/>
      <c r="CN189" s="158"/>
      <c r="CO189" s="158"/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58"/>
      <c r="DE189" s="158"/>
      <c r="DF189" s="158"/>
      <c r="DG189" s="158"/>
      <c r="DH189" s="158"/>
      <c r="DI189" s="158"/>
      <c r="DJ189" s="158"/>
      <c r="DK189" s="158"/>
      <c r="DL189" s="158"/>
      <c r="DM189" s="158"/>
      <c r="DN189" s="158"/>
      <c r="DO189" s="158"/>
      <c r="DP189" s="158"/>
      <c r="DQ189" s="158"/>
      <c r="DR189" s="158"/>
      <c r="DS189" s="158"/>
      <c r="DT189" s="158"/>
      <c r="DU189" s="158"/>
      <c r="DV189" s="158"/>
      <c r="DW189" s="158"/>
      <c r="DX189" s="158"/>
      <c r="DY189" s="158"/>
      <c r="DZ189" s="158"/>
      <c r="EA189" s="158"/>
      <c r="EB189" s="158"/>
      <c r="EC189" s="158"/>
      <c r="ED189" s="158"/>
      <c r="EE189" s="158"/>
      <c r="EF189" s="158"/>
      <c r="EG189" s="158"/>
      <c r="EH189" s="158"/>
      <c r="EI189" s="158"/>
      <c r="EJ189" s="158"/>
      <c r="EK189" s="158"/>
      <c r="EL189" s="158"/>
      <c r="EM189" s="158"/>
      <c r="EN189" s="158"/>
      <c r="EO189" s="158"/>
      <c r="EP189" s="158"/>
      <c r="EQ189" s="158"/>
      <c r="ER189" s="158"/>
      <c r="ES189" s="158"/>
      <c r="ET189" s="158"/>
      <c r="EU189" s="158"/>
      <c r="EV189" s="158"/>
      <c r="EW189" s="158"/>
      <c r="EX189" s="158"/>
      <c r="EY189" s="158"/>
      <c r="EZ189" s="158"/>
      <c r="FA189" s="158"/>
      <c r="FB189" s="158"/>
      <c r="FC189" s="158"/>
      <c r="FD189" s="158"/>
      <c r="FE189" s="158"/>
      <c r="FF189" s="158"/>
      <c r="FG189" s="158"/>
      <c r="FH189" s="158"/>
      <c r="FI189" s="158"/>
      <c r="FJ189" s="158"/>
      <c r="FK189" s="158"/>
      <c r="FL189" s="158"/>
      <c r="FM189" s="158"/>
      <c r="FN189" s="158"/>
      <c r="FO189" s="158"/>
      <c r="FP189" s="158"/>
      <c r="FQ189" s="158"/>
      <c r="FR189" s="158"/>
      <c r="FS189" s="158"/>
      <c r="FT189" s="158"/>
      <c r="FU189" s="158"/>
      <c r="FV189" s="158"/>
      <c r="FW189" s="158"/>
      <c r="FX189" s="158"/>
      <c r="FY189" s="158"/>
      <c r="FZ189" s="158"/>
      <c r="GA189" s="158"/>
      <c r="GB189" s="158"/>
      <c r="GC189" s="158"/>
      <c r="GD189" s="158"/>
      <c r="GE189" s="158"/>
      <c r="GF189" s="158"/>
      <c r="GG189" s="158"/>
      <c r="GH189" s="158"/>
      <c r="GI189" s="158"/>
      <c r="GJ189" s="158"/>
      <c r="GK189" s="158"/>
      <c r="GL189" s="158"/>
      <c r="GM189" s="158"/>
      <c r="GN189" s="158"/>
      <c r="GO189" s="158"/>
      <c r="GP189" s="158"/>
      <c r="GQ189" s="158"/>
      <c r="GR189" s="158"/>
      <c r="GS189" s="158"/>
      <c r="GT189" s="158"/>
      <c r="GU189" s="158"/>
      <c r="GV189" s="158"/>
      <c r="GW189" s="158"/>
      <c r="GX189" s="158"/>
      <c r="GY189" s="158"/>
      <c r="GZ189" s="158"/>
      <c r="HA189" s="158"/>
      <c r="HB189" s="158"/>
      <c r="HC189" s="158"/>
      <c r="HD189" s="158"/>
      <c r="HE189" s="158"/>
      <c r="HF189" s="158"/>
      <c r="HG189" s="158"/>
      <c r="HH189" s="158"/>
      <c r="HI189" s="158"/>
      <c r="HJ189" s="158"/>
      <c r="HK189" s="158"/>
      <c r="HL189" s="158"/>
      <c r="HM189" s="158"/>
      <c r="HN189" s="158"/>
      <c r="HO189" s="158"/>
      <c r="HP189" s="158"/>
      <c r="HQ189" s="158"/>
      <c r="HR189" s="158"/>
      <c r="HS189" s="158"/>
      <c r="HT189" s="158"/>
      <c r="HU189" s="158"/>
      <c r="HV189" s="158"/>
      <c r="HW189" s="158"/>
      <c r="HX189" s="158"/>
      <c r="HY189" s="158"/>
      <c r="HZ189" s="158"/>
      <c r="IA189" s="158"/>
      <c r="IB189" s="158"/>
      <c r="IC189" s="158"/>
      <c r="ID189" s="158"/>
      <c r="IE189" s="158"/>
      <c r="IF189" s="158"/>
      <c r="IG189" s="158"/>
      <c r="IH189" s="158"/>
      <c r="II189" s="158"/>
      <c r="IJ189" s="158"/>
      <c r="IK189" s="158"/>
      <c r="IL189" s="158"/>
      <c r="IM189" s="158"/>
      <c r="IN189" s="158"/>
      <c r="IO189" s="158"/>
      <c r="IP189" s="158"/>
      <c r="IQ189" s="158"/>
    </row>
    <row r="190" s="146" customFormat="1" ht="30" customHeight="1" spans="1:51">
      <c r="A190" s="163" t="s">
        <v>977</v>
      </c>
      <c r="B190" s="163">
        <v>47</v>
      </c>
      <c r="C190" s="151"/>
      <c r="D190" s="151"/>
      <c r="E190" s="184" t="s">
        <v>978</v>
      </c>
      <c r="F190" s="184" t="s">
        <v>978</v>
      </c>
      <c r="I190" s="184" t="s">
        <v>979</v>
      </c>
      <c r="K190" s="184" t="s">
        <v>980</v>
      </c>
      <c r="L190" s="184" t="s">
        <v>980</v>
      </c>
      <c r="M190" s="184" t="s">
        <v>980</v>
      </c>
      <c r="N190" s="184"/>
      <c r="O190" s="184" t="s">
        <v>980</v>
      </c>
      <c r="P190" s="184" t="s">
        <v>980</v>
      </c>
      <c r="Q190" s="184" t="s">
        <v>980</v>
      </c>
      <c r="R190" s="151" t="s">
        <v>978</v>
      </c>
      <c r="S190" s="184" t="s">
        <v>981</v>
      </c>
      <c r="T190" s="184" t="s">
        <v>981</v>
      </c>
      <c r="U190" s="163"/>
      <c r="V190" s="163"/>
      <c r="Y190" s="163"/>
      <c r="Z190" s="163"/>
      <c r="AA190" s="163"/>
      <c r="AB190" s="163"/>
      <c r="AC190" s="163"/>
      <c r="AD190" s="163"/>
      <c r="AE190" s="161">
        <f t="shared" ref="AE190:AE198" si="18">2*COUNTA(C190:Z190)</f>
        <v>24</v>
      </c>
      <c r="AF190" s="146">
        <v>56</v>
      </c>
      <c r="AG190" s="146">
        <f t="shared" ref="AG190:AG225" si="19">AF190-AE190</f>
        <v>32</v>
      </c>
      <c r="AH190" s="153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54"/>
    </row>
    <row r="191" s="146" customFormat="1" ht="30" customHeight="1" spans="1:51">
      <c r="A191" s="163" t="s">
        <v>982</v>
      </c>
      <c r="B191" s="163">
        <v>47</v>
      </c>
      <c r="C191" s="184" t="s">
        <v>983</v>
      </c>
      <c r="D191" s="163" t="s">
        <v>984</v>
      </c>
      <c r="E191" s="163" t="s">
        <v>984</v>
      </c>
      <c r="F191" s="163" t="s">
        <v>984</v>
      </c>
      <c r="G191" s="184" t="s">
        <v>985</v>
      </c>
      <c r="H191" s="184" t="s">
        <v>985</v>
      </c>
      <c r="I191" s="184" t="s">
        <v>986</v>
      </c>
      <c r="J191" s="184" t="s">
        <v>986</v>
      </c>
      <c r="K191" s="151"/>
      <c r="L191" s="151" t="s">
        <v>987</v>
      </c>
      <c r="M191" s="184" t="s">
        <v>988</v>
      </c>
      <c r="N191" s="184" t="s">
        <v>988</v>
      </c>
      <c r="O191" s="184" t="s">
        <v>989</v>
      </c>
      <c r="P191" s="184" t="s">
        <v>989</v>
      </c>
      <c r="Q191" s="184" t="s">
        <v>984</v>
      </c>
      <c r="R191" s="184" t="s">
        <v>984</v>
      </c>
      <c r="S191" s="151"/>
      <c r="T191" s="151"/>
      <c r="U191" s="184"/>
      <c r="V191" s="184"/>
      <c r="W191" s="184" t="s">
        <v>990</v>
      </c>
      <c r="X191" s="184" t="s">
        <v>990</v>
      </c>
      <c r="Y191" s="184"/>
      <c r="Z191" s="184"/>
      <c r="AA191" s="184"/>
      <c r="AB191" s="184"/>
      <c r="AC191" s="184"/>
      <c r="AD191" s="184"/>
      <c r="AE191" s="161">
        <f t="shared" si="18"/>
        <v>34</v>
      </c>
      <c r="AF191" s="146">
        <v>56</v>
      </c>
      <c r="AG191" s="146">
        <f t="shared" si="19"/>
        <v>22</v>
      </c>
      <c r="AH191" s="153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54"/>
    </row>
    <row r="192" s="146" customFormat="1" ht="32" customHeight="1" spans="1:51">
      <c r="A192" s="163" t="s">
        <v>991</v>
      </c>
      <c r="B192" s="163">
        <v>47</v>
      </c>
      <c r="C192" s="163" t="s">
        <v>992</v>
      </c>
      <c r="D192" s="163" t="s">
        <v>992</v>
      </c>
      <c r="E192" s="163" t="s">
        <v>993</v>
      </c>
      <c r="F192" s="163" t="s">
        <v>993</v>
      </c>
      <c r="G192" s="184" t="s">
        <v>979</v>
      </c>
      <c r="H192" s="151"/>
      <c r="I192" s="161" t="s">
        <v>994</v>
      </c>
      <c r="J192" s="161" t="s">
        <v>994</v>
      </c>
      <c r="K192" s="151" t="s">
        <v>992</v>
      </c>
      <c r="L192" s="184" t="s">
        <v>992</v>
      </c>
      <c r="M192" s="163" t="s">
        <v>979</v>
      </c>
      <c r="N192" s="163" t="s">
        <v>979</v>
      </c>
      <c r="Q192" s="184"/>
      <c r="R192" s="184"/>
      <c r="S192" s="163" t="s">
        <v>993</v>
      </c>
      <c r="T192" s="163" t="s">
        <v>993</v>
      </c>
      <c r="U192" s="184"/>
      <c r="V192" s="151"/>
      <c r="W192" s="151" t="s">
        <v>995</v>
      </c>
      <c r="X192" s="151" t="s">
        <v>995</v>
      </c>
      <c r="Y192" s="151"/>
      <c r="Z192" s="151"/>
      <c r="AA192" s="184"/>
      <c r="AB192" s="184"/>
      <c r="AC192" s="184"/>
      <c r="AD192" s="184"/>
      <c r="AE192" s="161">
        <f t="shared" si="18"/>
        <v>30</v>
      </c>
      <c r="AF192" s="146">
        <v>56</v>
      </c>
      <c r="AG192" s="146">
        <f t="shared" si="19"/>
        <v>26</v>
      </c>
      <c r="AH192" s="153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54"/>
    </row>
    <row r="193" s="146" customFormat="1" ht="30" customHeight="1" spans="1:51">
      <c r="A193" s="163" t="s">
        <v>996</v>
      </c>
      <c r="B193" s="163">
        <v>47</v>
      </c>
      <c r="C193" s="184" t="s">
        <v>997</v>
      </c>
      <c r="D193" s="184" t="s">
        <v>997</v>
      </c>
      <c r="E193" s="184" t="s">
        <v>997</v>
      </c>
      <c r="F193" s="163" t="s">
        <v>998</v>
      </c>
      <c r="G193" s="151"/>
      <c r="H193" s="151" t="s">
        <v>983</v>
      </c>
      <c r="I193" s="184"/>
      <c r="J193" s="184"/>
      <c r="K193" s="184" t="s">
        <v>997</v>
      </c>
      <c r="L193" s="184" t="s">
        <v>997</v>
      </c>
      <c r="M193" s="184" t="s">
        <v>997</v>
      </c>
      <c r="N193" s="151"/>
      <c r="O193" s="184" t="s">
        <v>999</v>
      </c>
      <c r="P193" s="184" t="s">
        <v>999</v>
      </c>
      <c r="Q193" s="151" t="s">
        <v>1000</v>
      </c>
      <c r="R193" s="184" t="s">
        <v>1001</v>
      </c>
      <c r="S193" s="184" t="s">
        <v>999</v>
      </c>
      <c r="T193" s="184" t="s">
        <v>999</v>
      </c>
      <c r="U193" s="184"/>
      <c r="V193" s="184"/>
      <c r="W193" s="184" t="s">
        <v>1002</v>
      </c>
      <c r="X193" s="184" t="s">
        <v>1002</v>
      </c>
      <c r="Y193" s="184" t="s">
        <v>1002</v>
      </c>
      <c r="Z193" s="184" t="s">
        <v>1002</v>
      </c>
      <c r="AA193" s="184" t="s">
        <v>1002</v>
      </c>
      <c r="AB193" s="184" t="s">
        <v>1002</v>
      </c>
      <c r="AC193" s="184" t="s">
        <v>1002</v>
      </c>
      <c r="AD193" s="184" t="s">
        <v>1002</v>
      </c>
      <c r="AE193" s="161">
        <f t="shared" si="18"/>
        <v>36</v>
      </c>
      <c r="AF193" s="146">
        <v>56</v>
      </c>
      <c r="AG193" s="146">
        <f t="shared" si="19"/>
        <v>20</v>
      </c>
      <c r="AH193" s="153"/>
      <c r="AI193" s="149" t="s">
        <v>1003</v>
      </c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54"/>
    </row>
    <row r="194" s="146" customFormat="1" ht="30" customHeight="1" spans="1:51">
      <c r="A194" s="163" t="s">
        <v>1004</v>
      </c>
      <c r="B194" s="163">
        <v>47</v>
      </c>
      <c r="C194" s="184" t="s">
        <v>1005</v>
      </c>
      <c r="D194" s="184" t="s">
        <v>1005</v>
      </c>
      <c r="E194" s="184" t="s">
        <v>1005</v>
      </c>
      <c r="F194" s="184" t="s">
        <v>1006</v>
      </c>
      <c r="G194" s="151"/>
      <c r="H194" s="151"/>
      <c r="I194" s="184" t="s">
        <v>1007</v>
      </c>
      <c r="J194" s="184" t="s">
        <v>1007</v>
      </c>
      <c r="K194" s="184" t="s">
        <v>1005</v>
      </c>
      <c r="L194" s="184" t="s">
        <v>1005</v>
      </c>
      <c r="M194" s="161" t="s">
        <v>1008</v>
      </c>
      <c r="N194" s="161" t="s">
        <v>1009</v>
      </c>
      <c r="O194" s="163" t="s">
        <v>1010</v>
      </c>
      <c r="P194" s="163" t="s">
        <v>1010</v>
      </c>
      <c r="Q194" s="163"/>
      <c r="R194" s="151"/>
      <c r="S194" s="184" t="s">
        <v>1005</v>
      </c>
      <c r="T194" s="184" t="s">
        <v>1005</v>
      </c>
      <c r="U194" s="163"/>
      <c r="V194" s="163"/>
      <c r="W194" s="163" t="s">
        <v>1011</v>
      </c>
      <c r="X194" s="163" t="s">
        <v>1011</v>
      </c>
      <c r="Y194" s="151" t="s">
        <v>995</v>
      </c>
      <c r="Z194" s="151" t="s">
        <v>995</v>
      </c>
      <c r="AA194" s="163"/>
      <c r="AB194" s="184"/>
      <c r="AC194" s="184"/>
      <c r="AD194" s="163"/>
      <c r="AE194" s="161">
        <f t="shared" si="18"/>
        <v>36</v>
      </c>
      <c r="AF194" s="146">
        <v>56</v>
      </c>
      <c r="AG194" s="146">
        <f t="shared" si="19"/>
        <v>20</v>
      </c>
      <c r="AH194" s="153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54"/>
    </row>
    <row r="195" s="146" customFormat="1" ht="30" customHeight="1" spans="1:51">
      <c r="A195" s="163" t="s">
        <v>1012</v>
      </c>
      <c r="B195" s="163">
        <v>47</v>
      </c>
      <c r="C195" s="184" t="s">
        <v>1013</v>
      </c>
      <c r="D195" s="184" t="s">
        <v>1013</v>
      </c>
      <c r="E195" s="163" t="s">
        <v>1013</v>
      </c>
      <c r="F195" s="184"/>
      <c r="G195" s="184"/>
      <c r="H195" s="184" t="s">
        <v>1013</v>
      </c>
      <c r="I195" s="184"/>
      <c r="J195" s="163"/>
      <c r="K195" s="184" t="s">
        <v>1014</v>
      </c>
      <c r="L195" s="184" t="s">
        <v>1014</v>
      </c>
      <c r="M195" s="184" t="s">
        <v>1015</v>
      </c>
      <c r="N195" s="184" t="s">
        <v>1015</v>
      </c>
      <c r="O195" s="151" t="s">
        <v>983</v>
      </c>
      <c r="P195" s="184"/>
      <c r="Q195" s="184" t="s">
        <v>1013</v>
      </c>
      <c r="R195" s="184"/>
      <c r="S195" s="184" t="s">
        <v>1013</v>
      </c>
      <c r="T195" s="163" t="s">
        <v>1013</v>
      </c>
      <c r="U195" s="184"/>
      <c r="V195" s="184"/>
      <c r="W195" s="163"/>
      <c r="X195" s="163"/>
      <c r="Y195" s="184"/>
      <c r="Z195" s="184"/>
      <c r="AA195" s="184"/>
      <c r="AB195" s="184"/>
      <c r="AC195" s="184"/>
      <c r="AD195" s="184"/>
      <c r="AE195" s="161">
        <f t="shared" si="18"/>
        <v>24</v>
      </c>
      <c r="AF195" s="146">
        <v>56</v>
      </c>
      <c r="AG195" s="146">
        <f t="shared" si="19"/>
        <v>32</v>
      </c>
      <c r="AH195" s="153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54"/>
    </row>
    <row r="196" s="146" customFormat="1" ht="30" customHeight="1" spans="1:51">
      <c r="A196" s="163" t="s">
        <v>1016</v>
      </c>
      <c r="B196" s="163">
        <v>65</v>
      </c>
      <c r="C196" s="184" t="s">
        <v>1017</v>
      </c>
      <c r="D196" s="184" t="s">
        <v>1018</v>
      </c>
      <c r="E196" s="163" t="s">
        <v>1019</v>
      </c>
      <c r="F196" s="163" t="s">
        <v>1019</v>
      </c>
      <c r="G196" s="151"/>
      <c r="H196" s="184" t="s">
        <v>1020</v>
      </c>
      <c r="I196" s="184" t="s">
        <v>1021</v>
      </c>
      <c r="J196" s="184" t="s">
        <v>1021</v>
      </c>
      <c r="K196" s="184" t="s">
        <v>1022</v>
      </c>
      <c r="L196" s="184" t="s">
        <v>1022</v>
      </c>
      <c r="M196" s="163" t="s">
        <v>1019</v>
      </c>
      <c r="N196" s="163" t="s">
        <v>1019</v>
      </c>
      <c r="O196" s="184" t="s">
        <v>1023</v>
      </c>
      <c r="P196" s="184" t="s">
        <v>1023</v>
      </c>
      <c r="Q196" s="184" t="s">
        <v>985</v>
      </c>
      <c r="R196" s="184" t="s">
        <v>985</v>
      </c>
      <c r="S196" s="184"/>
      <c r="T196" s="184"/>
      <c r="U196" s="163"/>
      <c r="V196" s="163"/>
      <c r="W196" s="163" t="s">
        <v>1024</v>
      </c>
      <c r="X196" s="163" t="s">
        <v>1024</v>
      </c>
      <c r="Y196" s="163" t="s">
        <v>1024</v>
      </c>
      <c r="Z196" s="184"/>
      <c r="AA196" s="163" t="s">
        <v>1024</v>
      </c>
      <c r="AB196" s="163" t="s">
        <v>1024</v>
      </c>
      <c r="AC196" s="163" t="s">
        <v>1024</v>
      </c>
      <c r="AD196" s="184"/>
      <c r="AE196" s="161">
        <f t="shared" si="18"/>
        <v>36</v>
      </c>
      <c r="AF196" s="146">
        <v>56</v>
      </c>
      <c r="AG196" s="146">
        <f t="shared" si="19"/>
        <v>20</v>
      </c>
      <c r="AH196" s="153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54"/>
    </row>
    <row r="197" s="146" customFormat="1" ht="30" customHeight="1" spans="1:51">
      <c r="A197" s="163" t="s">
        <v>1025</v>
      </c>
      <c r="B197" s="163">
        <v>65</v>
      </c>
      <c r="C197" s="163" t="s">
        <v>1026</v>
      </c>
      <c r="D197" s="163" t="s">
        <v>1026</v>
      </c>
      <c r="E197" s="163" t="s">
        <v>1027</v>
      </c>
      <c r="F197" s="163" t="s">
        <v>1027</v>
      </c>
      <c r="G197" s="163" t="s">
        <v>1026</v>
      </c>
      <c r="H197" s="163" t="s">
        <v>1026</v>
      </c>
      <c r="I197" s="163" t="s">
        <v>1028</v>
      </c>
      <c r="J197" s="163" t="s">
        <v>1028</v>
      </c>
      <c r="K197" s="163" t="s">
        <v>1027</v>
      </c>
      <c r="L197" s="151" t="s">
        <v>983</v>
      </c>
      <c r="M197" s="163" t="s">
        <v>1028</v>
      </c>
      <c r="N197" s="163" t="s">
        <v>1028</v>
      </c>
      <c r="O197" s="163" t="s">
        <v>1027</v>
      </c>
      <c r="P197" s="163" t="s">
        <v>1027</v>
      </c>
      <c r="Q197" s="163" t="s">
        <v>1026</v>
      </c>
      <c r="R197" s="163" t="s">
        <v>1026</v>
      </c>
      <c r="S197" s="184" t="s">
        <v>1017</v>
      </c>
      <c r="T197" s="184" t="s">
        <v>1017</v>
      </c>
      <c r="U197" s="184"/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61">
        <f t="shared" si="18"/>
        <v>36</v>
      </c>
      <c r="AF197" s="146">
        <v>56</v>
      </c>
      <c r="AG197" s="146">
        <f t="shared" si="19"/>
        <v>20</v>
      </c>
      <c r="AH197" s="153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54"/>
    </row>
    <row r="198" s="146" customFormat="1" ht="30" customHeight="1" spans="1:51">
      <c r="A198" s="163" t="s">
        <v>1029</v>
      </c>
      <c r="B198" s="163">
        <v>65</v>
      </c>
      <c r="C198" s="161" t="s">
        <v>1008</v>
      </c>
      <c r="D198" s="161" t="s">
        <v>1008</v>
      </c>
      <c r="E198" s="184" t="s">
        <v>1030</v>
      </c>
      <c r="F198" s="184" t="s">
        <v>1030</v>
      </c>
      <c r="G198" s="184" t="s">
        <v>1031</v>
      </c>
      <c r="H198" s="184" t="s">
        <v>1031</v>
      </c>
      <c r="I198" s="184" t="s">
        <v>1017</v>
      </c>
      <c r="J198" s="184" t="s">
        <v>1017</v>
      </c>
      <c r="K198" s="184" t="s">
        <v>1017</v>
      </c>
      <c r="L198" s="184" t="s">
        <v>1017</v>
      </c>
      <c r="M198" s="184" t="s">
        <v>1032</v>
      </c>
      <c r="N198" s="184" t="s">
        <v>1032</v>
      </c>
      <c r="O198" s="151"/>
      <c r="P198" s="184" t="s">
        <v>1033</v>
      </c>
      <c r="Q198" s="184" t="s">
        <v>1034</v>
      </c>
      <c r="R198" s="184" t="s">
        <v>1035</v>
      </c>
      <c r="S198" s="184" t="s">
        <v>1032</v>
      </c>
      <c r="T198" s="184" t="s">
        <v>1036</v>
      </c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61">
        <f t="shared" si="18"/>
        <v>34</v>
      </c>
      <c r="AF198" s="146">
        <v>56</v>
      </c>
      <c r="AG198" s="146">
        <f t="shared" si="19"/>
        <v>22</v>
      </c>
      <c r="AH198" s="153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54"/>
    </row>
    <row r="199" s="146" customFormat="1" ht="30" customHeight="1" spans="1:51">
      <c r="A199" s="163" t="s">
        <v>1037</v>
      </c>
      <c r="B199" s="163">
        <v>65</v>
      </c>
      <c r="C199" s="184" t="s">
        <v>1038</v>
      </c>
      <c r="D199" s="184" t="s">
        <v>1038</v>
      </c>
      <c r="E199" s="163" t="s">
        <v>1039</v>
      </c>
      <c r="F199" s="163" t="s">
        <v>1039</v>
      </c>
      <c r="G199" s="184" t="s">
        <v>1038</v>
      </c>
      <c r="H199" s="184" t="s">
        <v>1040</v>
      </c>
      <c r="I199" s="163" t="s">
        <v>1041</v>
      </c>
      <c r="J199" s="163"/>
      <c r="K199" s="184" t="s">
        <v>1013</v>
      </c>
      <c r="L199" s="151" t="s">
        <v>1013</v>
      </c>
      <c r="M199" s="163" t="s">
        <v>1039</v>
      </c>
      <c r="N199" s="163" t="s">
        <v>1039</v>
      </c>
      <c r="O199" s="184" t="s">
        <v>1042</v>
      </c>
      <c r="P199" s="184" t="s">
        <v>1042</v>
      </c>
      <c r="Q199" s="163" t="s">
        <v>987</v>
      </c>
      <c r="R199" s="163" t="s">
        <v>1043</v>
      </c>
      <c r="S199" s="151"/>
      <c r="T199" s="151"/>
      <c r="U199" s="184"/>
      <c r="V199" s="184"/>
      <c r="W199" s="184"/>
      <c r="X199" s="184"/>
      <c r="Y199" s="184"/>
      <c r="Z199" s="184"/>
      <c r="AA199" s="163"/>
      <c r="AB199" s="163"/>
      <c r="AC199" s="163"/>
      <c r="AD199" s="184"/>
      <c r="AE199" s="161">
        <f>2*COUNTA(E199:Z199)</f>
        <v>26</v>
      </c>
      <c r="AF199" s="146">
        <v>56</v>
      </c>
      <c r="AG199" s="146">
        <f t="shared" si="19"/>
        <v>30</v>
      </c>
      <c r="AH199" s="153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54"/>
    </row>
    <row r="200" s="146" customFormat="1" ht="30" customHeight="1" spans="1:51">
      <c r="A200" s="163" t="s">
        <v>1044</v>
      </c>
      <c r="B200" s="163">
        <v>65</v>
      </c>
      <c r="C200" s="163" t="s">
        <v>1045</v>
      </c>
      <c r="D200" s="163" t="s">
        <v>1045</v>
      </c>
      <c r="E200" s="184" t="s">
        <v>1014</v>
      </c>
      <c r="F200" s="184" t="s">
        <v>1014</v>
      </c>
      <c r="G200" s="151"/>
      <c r="H200" s="184" t="s">
        <v>1046</v>
      </c>
      <c r="I200" s="184" t="s">
        <v>1046</v>
      </c>
      <c r="J200" s="184"/>
      <c r="K200" s="184"/>
      <c r="L200" s="184" t="s">
        <v>1041</v>
      </c>
      <c r="M200" s="184" t="s">
        <v>1014</v>
      </c>
      <c r="N200" s="184" t="s">
        <v>1014</v>
      </c>
      <c r="O200" s="184" t="s">
        <v>1047</v>
      </c>
      <c r="P200" s="184" t="s">
        <v>1047</v>
      </c>
      <c r="Q200" s="184" t="s">
        <v>995</v>
      </c>
      <c r="R200" s="184" t="s">
        <v>995</v>
      </c>
      <c r="S200" s="184" t="s">
        <v>1022</v>
      </c>
      <c r="T200" s="184" t="s">
        <v>1022</v>
      </c>
      <c r="U200" s="184"/>
      <c r="V200" s="184"/>
      <c r="W200" s="184"/>
      <c r="X200" s="184"/>
      <c r="Y200" s="184"/>
      <c r="Z200" s="184"/>
      <c r="AA200" s="163"/>
      <c r="AB200" s="163"/>
      <c r="AC200" s="184"/>
      <c r="AD200" s="184"/>
      <c r="AE200" s="161">
        <f>2*COUNTA(E200:Z200)</f>
        <v>26</v>
      </c>
      <c r="AF200" s="146">
        <v>56</v>
      </c>
      <c r="AG200" s="146">
        <f t="shared" si="19"/>
        <v>30</v>
      </c>
      <c r="AH200" s="153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54"/>
    </row>
    <row r="201" s="146" customFormat="1" ht="30" customHeight="1" spans="1:51">
      <c r="A201" s="163" t="s">
        <v>1048</v>
      </c>
      <c r="B201" s="163">
        <v>65</v>
      </c>
      <c r="C201" s="184" t="s">
        <v>1049</v>
      </c>
      <c r="D201" s="184" t="s">
        <v>1049</v>
      </c>
      <c r="E201" s="184" t="s">
        <v>1049</v>
      </c>
      <c r="F201" s="184" t="s">
        <v>1049</v>
      </c>
      <c r="G201" s="184" t="s">
        <v>1049</v>
      </c>
      <c r="H201" s="184" t="s">
        <v>1049</v>
      </c>
      <c r="K201" s="184" t="s">
        <v>1049</v>
      </c>
      <c r="L201" s="184" t="s">
        <v>1049</v>
      </c>
      <c r="M201" s="184" t="s">
        <v>1049</v>
      </c>
      <c r="N201" s="184" t="s">
        <v>1049</v>
      </c>
      <c r="O201" s="184" t="s">
        <v>1049</v>
      </c>
      <c r="P201" s="184" t="s">
        <v>1049</v>
      </c>
      <c r="Q201" s="184" t="s">
        <v>1050</v>
      </c>
      <c r="R201" s="184" t="s">
        <v>1050</v>
      </c>
      <c r="S201" s="184" t="s">
        <v>1049</v>
      </c>
      <c r="T201" s="184" t="s">
        <v>1049</v>
      </c>
      <c r="U201" s="184"/>
      <c r="V201" s="184"/>
      <c r="W201" s="163"/>
      <c r="X201" s="163"/>
      <c r="Y201" s="163"/>
      <c r="Z201" s="184"/>
      <c r="AA201" s="184"/>
      <c r="AB201" s="184"/>
      <c r="AC201" s="184"/>
      <c r="AD201" s="184"/>
      <c r="AE201" s="161">
        <f t="shared" ref="AE201:AE203" si="20">2*COUNTA(C201:Z201)</f>
        <v>32</v>
      </c>
      <c r="AF201" s="146">
        <v>56</v>
      </c>
      <c r="AG201" s="146">
        <f t="shared" si="19"/>
        <v>24</v>
      </c>
      <c r="AH201" s="153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54"/>
    </row>
    <row r="202" s="146" customFormat="1" ht="30" customHeight="1" spans="1:51">
      <c r="A202" s="163" t="s">
        <v>1051</v>
      </c>
      <c r="B202" s="163">
        <v>70</v>
      </c>
      <c r="C202" s="151"/>
      <c r="D202" s="163" t="s">
        <v>1021</v>
      </c>
      <c r="E202" s="163" t="s">
        <v>1052</v>
      </c>
      <c r="F202" s="163"/>
      <c r="G202" s="163"/>
      <c r="H202" s="163" t="s">
        <v>1052</v>
      </c>
      <c r="I202" s="163" t="s">
        <v>1019</v>
      </c>
      <c r="J202" s="163" t="s">
        <v>1019</v>
      </c>
      <c r="K202" s="163" t="s">
        <v>1019</v>
      </c>
      <c r="L202" s="163" t="s">
        <v>1019</v>
      </c>
      <c r="M202" s="163" t="s">
        <v>1053</v>
      </c>
      <c r="N202" s="163" t="s">
        <v>1053</v>
      </c>
      <c r="O202" s="163" t="s">
        <v>1019</v>
      </c>
      <c r="P202" s="163" t="s">
        <v>1019</v>
      </c>
      <c r="Q202" s="163" t="s">
        <v>1053</v>
      </c>
      <c r="R202" s="163" t="s">
        <v>1053</v>
      </c>
      <c r="S202" s="184" t="s">
        <v>1019</v>
      </c>
      <c r="T202" s="184" t="s">
        <v>1019</v>
      </c>
      <c r="U202" s="184"/>
      <c r="V202" s="184"/>
      <c r="W202" s="163"/>
      <c r="X202" s="163"/>
      <c r="Y202" s="184" t="s">
        <v>1019</v>
      </c>
      <c r="Z202" s="184" t="s">
        <v>1019</v>
      </c>
      <c r="AA202" s="184"/>
      <c r="AB202" s="184"/>
      <c r="AC202" s="184"/>
      <c r="AD202" s="184"/>
      <c r="AE202" s="161">
        <f t="shared" si="20"/>
        <v>34</v>
      </c>
      <c r="AF202" s="146">
        <v>56</v>
      </c>
      <c r="AG202" s="146">
        <f t="shared" si="19"/>
        <v>22</v>
      </c>
      <c r="AH202" s="153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54"/>
    </row>
    <row r="203" s="146" customFormat="1" ht="30" customHeight="1" spans="1:51">
      <c r="A203" s="163" t="s">
        <v>1054</v>
      </c>
      <c r="B203" s="163">
        <v>70</v>
      </c>
      <c r="C203" s="151"/>
      <c r="D203" s="151"/>
      <c r="E203" s="184" t="s">
        <v>1018</v>
      </c>
      <c r="F203" s="184" t="s">
        <v>1018</v>
      </c>
      <c r="G203" s="184" t="s">
        <v>1055</v>
      </c>
      <c r="H203" s="184" t="s">
        <v>1056</v>
      </c>
      <c r="I203" s="184" t="s">
        <v>1018</v>
      </c>
      <c r="J203" s="184" t="s">
        <v>1018</v>
      </c>
      <c r="K203" s="163" t="s">
        <v>1009</v>
      </c>
      <c r="L203" s="163" t="s">
        <v>1009</v>
      </c>
      <c r="M203" s="184"/>
      <c r="N203" s="184"/>
      <c r="O203" s="184" t="s">
        <v>1038</v>
      </c>
      <c r="P203" s="184" t="s">
        <v>1038</v>
      </c>
      <c r="Q203" s="184" t="s">
        <v>1018</v>
      </c>
      <c r="R203" s="184" t="s">
        <v>1018</v>
      </c>
      <c r="S203" s="151" t="s">
        <v>1038</v>
      </c>
      <c r="T203" s="151" t="s">
        <v>1038</v>
      </c>
      <c r="U203" s="184"/>
      <c r="V203" s="184"/>
      <c r="W203" s="184"/>
      <c r="X203" s="184"/>
      <c r="Y203" s="163"/>
      <c r="Z203" s="163"/>
      <c r="AA203" s="184"/>
      <c r="AB203" s="184"/>
      <c r="AC203" s="163"/>
      <c r="AD203" s="163"/>
      <c r="AE203" s="161">
        <f t="shared" si="20"/>
        <v>28</v>
      </c>
      <c r="AF203" s="146">
        <v>56</v>
      </c>
      <c r="AG203" s="146">
        <f t="shared" si="19"/>
        <v>28</v>
      </c>
      <c r="AH203" s="153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54"/>
    </row>
    <row r="204" s="146" customFormat="1" ht="30" customHeight="1" spans="1:51">
      <c r="A204" s="163" t="s">
        <v>1057</v>
      </c>
      <c r="B204" s="163">
        <v>70</v>
      </c>
      <c r="C204" s="151"/>
      <c r="D204" s="151"/>
      <c r="E204" s="163" t="s">
        <v>987</v>
      </c>
      <c r="F204" s="163"/>
      <c r="G204" s="184" t="s">
        <v>1058</v>
      </c>
      <c r="H204" s="184" t="s">
        <v>1058</v>
      </c>
      <c r="I204" s="151"/>
      <c r="J204" s="151"/>
      <c r="K204" s="151"/>
      <c r="L204" s="151" t="s">
        <v>1059</v>
      </c>
      <c r="M204" s="151"/>
      <c r="N204" s="151"/>
      <c r="O204" s="184" t="s">
        <v>1022</v>
      </c>
      <c r="P204" s="184" t="s">
        <v>1022</v>
      </c>
      <c r="Q204" s="163" t="s">
        <v>1019</v>
      </c>
      <c r="R204" s="163" t="s">
        <v>1019</v>
      </c>
      <c r="S204" s="184" t="s">
        <v>1018</v>
      </c>
      <c r="T204" s="184" t="s">
        <v>1018</v>
      </c>
      <c r="U204" s="184"/>
      <c r="V204" s="184"/>
      <c r="W204" s="151"/>
      <c r="X204" s="151"/>
      <c r="Y204" s="184"/>
      <c r="Z204" s="151"/>
      <c r="AA204" s="184"/>
      <c r="AB204" s="184"/>
      <c r="AC204" s="163"/>
      <c r="AD204" s="163"/>
      <c r="AE204" s="161">
        <f>2*COUNTA(C204:Y204)</f>
        <v>20</v>
      </c>
      <c r="AF204" s="146">
        <v>56</v>
      </c>
      <c r="AG204" s="146">
        <f t="shared" si="19"/>
        <v>36</v>
      </c>
      <c r="AH204" s="153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54"/>
    </row>
    <row r="205" s="146" customFormat="1" ht="30" customHeight="1" spans="1:51">
      <c r="A205" s="163" t="s">
        <v>1060</v>
      </c>
      <c r="B205" s="163">
        <v>70</v>
      </c>
      <c r="C205" s="163" t="s">
        <v>1061</v>
      </c>
      <c r="D205" s="163" t="s">
        <v>1061</v>
      </c>
      <c r="E205" s="163" t="s">
        <v>1061</v>
      </c>
      <c r="F205" s="163" t="s">
        <v>1061</v>
      </c>
      <c r="G205" s="163" t="s">
        <v>1061</v>
      </c>
      <c r="H205" s="163" t="s">
        <v>1061</v>
      </c>
      <c r="I205" s="163"/>
      <c r="J205" s="184" t="s">
        <v>1062</v>
      </c>
      <c r="K205" s="163" t="s">
        <v>1061</v>
      </c>
      <c r="L205" s="163" t="s">
        <v>1061</v>
      </c>
      <c r="M205" s="163" t="s">
        <v>1035</v>
      </c>
      <c r="N205" s="163" t="s">
        <v>1035</v>
      </c>
      <c r="O205" s="151" t="s">
        <v>1063</v>
      </c>
      <c r="P205" s="151" t="s">
        <v>1063</v>
      </c>
      <c r="Q205" s="151"/>
      <c r="R205" s="151"/>
      <c r="S205" s="163" t="s">
        <v>1061</v>
      </c>
      <c r="T205" s="163" t="s">
        <v>1061</v>
      </c>
      <c r="U205" s="184"/>
      <c r="V205" s="184"/>
      <c r="W205" s="184"/>
      <c r="X205" s="184"/>
      <c r="Y205" s="163"/>
      <c r="Z205" s="163"/>
      <c r="AA205" s="184"/>
      <c r="AB205" s="184"/>
      <c r="AC205" s="184"/>
      <c r="AD205" s="184"/>
      <c r="AE205" s="161">
        <f t="shared" ref="AE205:AE213" si="21">2*COUNTA(C205:Z205)</f>
        <v>30</v>
      </c>
      <c r="AF205" s="146">
        <v>56</v>
      </c>
      <c r="AG205" s="146">
        <f t="shared" si="19"/>
        <v>26</v>
      </c>
      <c r="AH205" s="153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54"/>
    </row>
    <row r="206" s="146" customFormat="1" ht="30" customHeight="1" spans="1:51">
      <c r="A206" s="163" t="s">
        <v>1064</v>
      </c>
      <c r="B206" s="163">
        <v>70</v>
      </c>
      <c r="C206" s="151" t="s">
        <v>1065</v>
      </c>
      <c r="D206" s="151" t="s">
        <v>1065</v>
      </c>
      <c r="E206" s="184" t="s">
        <v>1066</v>
      </c>
      <c r="F206" s="184" t="s">
        <v>1067</v>
      </c>
      <c r="G206" s="163"/>
      <c r="H206" s="184" t="s">
        <v>1066</v>
      </c>
      <c r="I206" s="184" t="s">
        <v>1066</v>
      </c>
      <c r="J206" s="184"/>
      <c r="K206" s="184"/>
      <c r="L206" s="151" t="s">
        <v>1068</v>
      </c>
      <c r="M206" s="151"/>
      <c r="N206" s="151"/>
      <c r="O206" s="151" t="s">
        <v>1058</v>
      </c>
      <c r="P206" s="151" t="s">
        <v>1058</v>
      </c>
      <c r="Q206" s="184" t="s">
        <v>1066</v>
      </c>
      <c r="R206" s="184"/>
      <c r="S206" s="184" t="s">
        <v>1066</v>
      </c>
      <c r="T206" s="184" t="s">
        <v>1066</v>
      </c>
      <c r="U206" s="184"/>
      <c r="V206" s="184"/>
      <c r="W206" s="184"/>
      <c r="X206" s="184"/>
      <c r="Y206" s="163"/>
      <c r="Z206" s="151"/>
      <c r="AA206" s="184"/>
      <c r="AB206" s="184"/>
      <c r="AC206" s="163"/>
      <c r="AD206" s="163"/>
      <c r="AE206" s="161">
        <f t="shared" si="21"/>
        <v>24</v>
      </c>
      <c r="AF206" s="146">
        <v>56</v>
      </c>
      <c r="AG206" s="146">
        <f t="shared" si="19"/>
        <v>32</v>
      </c>
      <c r="AH206" s="153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54"/>
    </row>
    <row r="207" s="146" customFormat="1" ht="30" customHeight="1" spans="1:51">
      <c r="A207" s="163" t="s">
        <v>1069</v>
      </c>
      <c r="B207" s="163">
        <v>70</v>
      </c>
      <c r="C207" s="184" t="s">
        <v>1070</v>
      </c>
      <c r="D207" s="184" t="s">
        <v>1070</v>
      </c>
      <c r="E207" s="184" t="s">
        <v>1071</v>
      </c>
      <c r="F207" s="184" t="s">
        <v>1071</v>
      </c>
      <c r="G207" s="184" t="s">
        <v>1070</v>
      </c>
      <c r="H207" s="184" t="s">
        <v>1070</v>
      </c>
      <c r="I207" s="163" t="s">
        <v>1001</v>
      </c>
      <c r="J207" s="163" t="s">
        <v>1001</v>
      </c>
      <c r="K207" s="163" t="s">
        <v>1072</v>
      </c>
      <c r="L207" s="163" t="s">
        <v>1072</v>
      </c>
      <c r="M207" s="184" t="s">
        <v>1030</v>
      </c>
      <c r="N207" s="184" t="s">
        <v>1030</v>
      </c>
      <c r="O207" s="184" t="s">
        <v>1073</v>
      </c>
      <c r="P207" s="184" t="s">
        <v>1074</v>
      </c>
      <c r="Q207" s="184" t="s">
        <v>1030</v>
      </c>
      <c r="R207" s="184" t="s">
        <v>1030</v>
      </c>
      <c r="S207" s="184" t="s">
        <v>1070</v>
      </c>
      <c r="T207" s="184" t="s">
        <v>1070</v>
      </c>
      <c r="U207" s="184"/>
      <c r="V207" s="184"/>
      <c r="W207" s="184"/>
      <c r="X207" s="151"/>
      <c r="Y207" s="163"/>
      <c r="Z207" s="163"/>
      <c r="AA207" s="184"/>
      <c r="AB207" s="184"/>
      <c r="AC207" s="184"/>
      <c r="AD207" s="163"/>
      <c r="AE207" s="161">
        <f t="shared" si="21"/>
        <v>36</v>
      </c>
      <c r="AF207" s="146">
        <v>56</v>
      </c>
      <c r="AG207" s="146">
        <f t="shared" si="19"/>
        <v>20</v>
      </c>
      <c r="AH207" s="153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54"/>
    </row>
    <row r="208" s="146" customFormat="1" ht="30" customHeight="1" spans="1:51">
      <c r="A208" s="163" t="s">
        <v>1075</v>
      </c>
      <c r="B208" s="163">
        <v>70</v>
      </c>
      <c r="C208" s="184" t="s">
        <v>1053</v>
      </c>
      <c r="D208" s="184" t="s">
        <v>1073</v>
      </c>
      <c r="E208" s="184" t="s">
        <v>1058</v>
      </c>
      <c r="F208" s="184" t="s">
        <v>1058</v>
      </c>
      <c r="G208" s="184" t="s">
        <v>1073</v>
      </c>
      <c r="H208" s="184" t="s">
        <v>1073</v>
      </c>
      <c r="I208" s="184" t="s">
        <v>1058</v>
      </c>
      <c r="J208" s="184" t="s">
        <v>1058</v>
      </c>
      <c r="K208" s="184" t="s">
        <v>1076</v>
      </c>
      <c r="L208" s="184" t="s">
        <v>1076</v>
      </c>
      <c r="M208" s="184" t="s">
        <v>1077</v>
      </c>
      <c r="N208" s="151" t="s">
        <v>1077</v>
      </c>
      <c r="O208" s="163" t="s">
        <v>1061</v>
      </c>
      <c r="P208" s="163" t="s">
        <v>1061</v>
      </c>
      <c r="Q208" s="184" t="s">
        <v>1058</v>
      </c>
      <c r="R208" s="184" t="s">
        <v>1058</v>
      </c>
      <c r="S208" s="184" t="s">
        <v>1053</v>
      </c>
      <c r="T208" s="184" t="s">
        <v>1053</v>
      </c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61">
        <f t="shared" si="21"/>
        <v>36</v>
      </c>
      <c r="AF208" s="146">
        <v>56</v>
      </c>
      <c r="AG208" s="146">
        <f t="shared" si="19"/>
        <v>20</v>
      </c>
      <c r="AH208" s="153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54"/>
    </row>
    <row r="209" s="146" customFormat="1" ht="30" customHeight="1" spans="1:51">
      <c r="A209" s="163" t="s">
        <v>1078</v>
      </c>
      <c r="B209" s="163">
        <v>70</v>
      </c>
      <c r="C209" s="184" t="s">
        <v>1079</v>
      </c>
      <c r="D209" s="184" t="s">
        <v>1079</v>
      </c>
      <c r="E209" s="184" t="s">
        <v>1079</v>
      </c>
      <c r="F209" s="184" t="s">
        <v>1079</v>
      </c>
      <c r="G209" s="184" t="s">
        <v>1080</v>
      </c>
      <c r="H209" s="184" t="s">
        <v>1080</v>
      </c>
      <c r="I209" s="184" t="s">
        <v>1080</v>
      </c>
      <c r="J209" s="163" t="s">
        <v>1074</v>
      </c>
      <c r="K209" s="184" t="s">
        <v>1068</v>
      </c>
      <c r="L209" s="184" t="s">
        <v>1068</v>
      </c>
      <c r="M209" s="184" t="s">
        <v>1071</v>
      </c>
      <c r="N209" s="184" t="s">
        <v>1071</v>
      </c>
      <c r="O209" s="184" t="s">
        <v>1080</v>
      </c>
      <c r="P209" s="184" t="s">
        <v>1080</v>
      </c>
      <c r="Q209" s="184" t="s">
        <v>1068</v>
      </c>
      <c r="R209" s="184" t="s">
        <v>1068</v>
      </c>
      <c r="S209" s="184" t="s">
        <v>1079</v>
      </c>
      <c r="T209" s="184" t="s">
        <v>1079</v>
      </c>
      <c r="U209" s="184"/>
      <c r="V209" s="184"/>
      <c r="W209" s="163"/>
      <c r="X209" s="163"/>
      <c r="Y209" s="184"/>
      <c r="Z209" s="184"/>
      <c r="AA209" s="184"/>
      <c r="AB209" s="184"/>
      <c r="AC209" s="163"/>
      <c r="AD209" s="163"/>
      <c r="AE209" s="161">
        <f t="shared" si="21"/>
        <v>36</v>
      </c>
      <c r="AF209" s="146">
        <v>56</v>
      </c>
      <c r="AG209" s="146">
        <f t="shared" si="19"/>
        <v>20</v>
      </c>
      <c r="AH209" s="153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54"/>
    </row>
    <row r="210" s="146" customFormat="1" ht="30" customHeight="1" spans="1:51">
      <c r="A210" s="163" t="s">
        <v>1081</v>
      </c>
      <c r="B210" s="163">
        <v>70</v>
      </c>
      <c r="C210" s="184" t="s">
        <v>1082</v>
      </c>
      <c r="D210" s="184" t="s">
        <v>1082</v>
      </c>
      <c r="E210" s="163"/>
      <c r="F210" s="163" t="s">
        <v>1083</v>
      </c>
      <c r="G210" s="184" t="s">
        <v>1084</v>
      </c>
      <c r="H210" s="184" t="s">
        <v>1084</v>
      </c>
      <c r="I210" s="163" t="s">
        <v>1085</v>
      </c>
      <c r="J210" s="163" t="s">
        <v>1085</v>
      </c>
      <c r="K210" s="184" t="s">
        <v>1083</v>
      </c>
      <c r="L210" s="184" t="s">
        <v>1083</v>
      </c>
      <c r="M210" s="163" t="s">
        <v>1085</v>
      </c>
      <c r="N210" s="163" t="s">
        <v>1085</v>
      </c>
      <c r="O210" s="184" t="s">
        <v>1086</v>
      </c>
      <c r="P210" s="184" t="s">
        <v>1086</v>
      </c>
      <c r="Q210" s="163" t="s">
        <v>1083</v>
      </c>
      <c r="R210" s="163" t="s">
        <v>1083</v>
      </c>
      <c r="S210" s="163" t="s">
        <v>1085</v>
      </c>
      <c r="T210" s="163" t="s">
        <v>1085</v>
      </c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61">
        <f t="shared" si="21"/>
        <v>34</v>
      </c>
      <c r="AF210" s="146">
        <v>56</v>
      </c>
      <c r="AG210" s="146">
        <f t="shared" si="19"/>
        <v>22</v>
      </c>
      <c r="AH210" s="153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54"/>
    </row>
    <row r="211" s="146" customFormat="1" ht="30" customHeight="1" spans="1:51">
      <c r="A211" s="163" t="s">
        <v>1087</v>
      </c>
      <c r="B211" s="163">
        <v>70</v>
      </c>
      <c r="C211" s="184" t="s">
        <v>1088</v>
      </c>
      <c r="D211" s="184" t="s">
        <v>1088</v>
      </c>
      <c r="E211" s="163" t="s">
        <v>1053</v>
      </c>
      <c r="F211" s="163" t="s">
        <v>1053</v>
      </c>
      <c r="G211" s="184" t="s">
        <v>1089</v>
      </c>
      <c r="H211" s="184" t="s">
        <v>1089</v>
      </c>
      <c r="I211" s="184" t="s">
        <v>1088</v>
      </c>
      <c r="J211" s="184" t="s">
        <v>1088</v>
      </c>
      <c r="K211" s="163" t="s">
        <v>1090</v>
      </c>
      <c r="L211" s="163" t="s">
        <v>1090</v>
      </c>
      <c r="M211" s="163" t="s">
        <v>1089</v>
      </c>
      <c r="N211" s="163" t="s">
        <v>1089</v>
      </c>
      <c r="O211" s="163" t="s">
        <v>1090</v>
      </c>
      <c r="P211" s="163" t="s">
        <v>1090</v>
      </c>
      <c r="Q211" s="184" t="s">
        <v>1071</v>
      </c>
      <c r="R211" s="184" t="s">
        <v>1071</v>
      </c>
      <c r="S211" s="184" t="s">
        <v>1055</v>
      </c>
      <c r="T211" s="184" t="s">
        <v>1056</v>
      </c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61">
        <f t="shared" si="21"/>
        <v>36</v>
      </c>
      <c r="AF211" s="146">
        <v>56</v>
      </c>
      <c r="AG211" s="146">
        <f t="shared" si="19"/>
        <v>20</v>
      </c>
      <c r="AH211" s="153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54"/>
    </row>
    <row r="212" s="146" customFormat="1" ht="30" customHeight="1" spans="1:51">
      <c r="A212" s="163" t="s">
        <v>1091</v>
      </c>
      <c r="B212" s="163">
        <v>70</v>
      </c>
      <c r="C212" s="184" t="s">
        <v>1080</v>
      </c>
      <c r="D212" s="184" t="s">
        <v>1080</v>
      </c>
      <c r="E212" s="146" t="s">
        <v>1082</v>
      </c>
      <c r="F212" s="146" t="s">
        <v>1082</v>
      </c>
      <c r="G212" s="151" t="s">
        <v>1092</v>
      </c>
      <c r="H212" s="151" t="s">
        <v>1092</v>
      </c>
      <c r="I212" s="146" t="s">
        <v>1082</v>
      </c>
      <c r="J212" s="146" t="s">
        <v>1082</v>
      </c>
      <c r="K212" s="184" t="s">
        <v>1080</v>
      </c>
      <c r="L212" s="184" t="s">
        <v>1080</v>
      </c>
      <c r="M212" s="151"/>
      <c r="N212" s="151" t="s">
        <v>1074</v>
      </c>
      <c r="O212" s="184" t="s">
        <v>1076</v>
      </c>
      <c r="P212" s="184" t="s">
        <v>1076</v>
      </c>
      <c r="Q212" s="184" t="s">
        <v>1077</v>
      </c>
      <c r="R212" s="151" t="s">
        <v>1077</v>
      </c>
      <c r="S212" s="184" t="s">
        <v>1030</v>
      </c>
      <c r="T212" s="184" t="s">
        <v>1030</v>
      </c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61">
        <f t="shared" si="21"/>
        <v>34</v>
      </c>
      <c r="AF212" s="146">
        <v>56</v>
      </c>
      <c r="AG212" s="146">
        <f t="shared" si="19"/>
        <v>22</v>
      </c>
      <c r="AH212" s="153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54"/>
    </row>
    <row r="213" s="146" customFormat="1" ht="30" customHeight="1" spans="1:51">
      <c r="A213" s="163" t="s">
        <v>1093</v>
      </c>
      <c r="B213" s="163">
        <v>70</v>
      </c>
      <c r="C213" s="184" t="s">
        <v>1094</v>
      </c>
      <c r="D213" s="184" t="s">
        <v>1094</v>
      </c>
      <c r="E213" s="163"/>
      <c r="F213" s="184" t="s">
        <v>1059</v>
      </c>
      <c r="G213" s="184" t="s">
        <v>1050</v>
      </c>
      <c r="H213" s="184" t="s">
        <v>1050</v>
      </c>
      <c r="I213" s="184" t="s">
        <v>1095</v>
      </c>
      <c r="J213" s="184" t="s">
        <v>1095</v>
      </c>
      <c r="K213" s="184" t="s">
        <v>1073</v>
      </c>
      <c r="L213" s="184" t="s">
        <v>1073</v>
      </c>
      <c r="M213" s="163" t="s">
        <v>1096</v>
      </c>
      <c r="N213" s="163" t="s">
        <v>1096</v>
      </c>
      <c r="O213" s="184" t="s">
        <v>1059</v>
      </c>
      <c r="P213" s="184" t="s">
        <v>1053</v>
      </c>
      <c r="Q213" s="184" t="s">
        <v>1001</v>
      </c>
      <c r="R213" s="184" t="s">
        <v>1094</v>
      </c>
      <c r="S213" s="184" t="s">
        <v>1094</v>
      </c>
      <c r="T213" s="184" t="s">
        <v>1094</v>
      </c>
      <c r="U213" s="184"/>
      <c r="V213" s="184"/>
      <c r="W213" s="184"/>
      <c r="X213" s="184"/>
      <c r="Y213" s="184"/>
      <c r="Z213" s="184"/>
      <c r="AA213" s="163"/>
      <c r="AB213" s="163"/>
      <c r="AC213" s="163"/>
      <c r="AD213" s="163"/>
      <c r="AE213" s="161">
        <f t="shared" si="21"/>
        <v>34</v>
      </c>
      <c r="AF213" s="146">
        <v>56</v>
      </c>
      <c r="AG213" s="146">
        <f t="shared" si="19"/>
        <v>22</v>
      </c>
      <c r="AH213" s="153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54"/>
    </row>
    <row r="214" s="146" customFormat="1" ht="30" customHeight="1" spans="1:51">
      <c r="A214" s="163" t="s">
        <v>1097</v>
      </c>
      <c r="B214" s="163">
        <v>70</v>
      </c>
      <c r="C214" s="184" t="s">
        <v>1098</v>
      </c>
      <c r="D214" s="184" t="s">
        <v>1098</v>
      </c>
      <c r="E214" s="163" t="s">
        <v>1099</v>
      </c>
      <c r="F214" s="163" t="s">
        <v>1074</v>
      </c>
      <c r="G214" s="151" t="s">
        <v>1098</v>
      </c>
      <c r="H214" s="184" t="s">
        <v>1098</v>
      </c>
      <c r="I214" s="184" t="s">
        <v>1100</v>
      </c>
      <c r="J214" s="184" t="s">
        <v>1100</v>
      </c>
      <c r="K214" s="163" t="s">
        <v>1074</v>
      </c>
      <c r="L214" s="163" t="s">
        <v>1092</v>
      </c>
      <c r="M214" s="184" t="s">
        <v>1100</v>
      </c>
      <c r="N214" s="184" t="s">
        <v>1100</v>
      </c>
      <c r="O214" s="146" t="s">
        <v>1082</v>
      </c>
      <c r="P214" s="146" t="s">
        <v>1082</v>
      </c>
      <c r="Q214" s="163" t="s">
        <v>1074</v>
      </c>
      <c r="R214" s="163" t="s">
        <v>1074</v>
      </c>
      <c r="S214" s="184"/>
      <c r="T214" s="184" t="s">
        <v>1101</v>
      </c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61">
        <f>2*COUNTA(E214:Z214)</f>
        <v>30</v>
      </c>
      <c r="AF214" s="146">
        <v>56</v>
      </c>
      <c r="AG214" s="146">
        <f t="shared" si="19"/>
        <v>26</v>
      </c>
      <c r="AH214" s="153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54"/>
    </row>
    <row r="215" s="146" customFormat="1" ht="30" customHeight="1" spans="1:51">
      <c r="A215" s="163" t="s">
        <v>1102</v>
      </c>
      <c r="B215" s="163">
        <v>70</v>
      </c>
      <c r="C215" s="184" t="s">
        <v>1103</v>
      </c>
      <c r="D215" s="184" t="s">
        <v>1103</v>
      </c>
      <c r="E215" s="163" t="s">
        <v>1096</v>
      </c>
      <c r="F215" s="163" t="s">
        <v>1096</v>
      </c>
      <c r="G215" s="184" t="s">
        <v>1103</v>
      </c>
      <c r="H215" s="184" t="s">
        <v>1103</v>
      </c>
      <c r="I215" s="163" t="s">
        <v>1096</v>
      </c>
      <c r="J215" s="163" t="s">
        <v>1096</v>
      </c>
      <c r="K215" s="163" t="s">
        <v>1104</v>
      </c>
      <c r="L215" s="184" t="s">
        <v>1094</v>
      </c>
      <c r="M215" s="184" t="s">
        <v>1094</v>
      </c>
      <c r="N215" s="184" t="s">
        <v>1094</v>
      </c>
      <c r="O215" s="184" t="s">
        <v>1105</v>
      </c>
      <c r="P215" s="184" t="s">
        <v>1105</v>
      </c>
      <c r="Q215" s="163" t="s">
        <v>1096</v>
      </c>
      <c r="R215" s="163" t="s">
        <v>1096</v>
      </c>
      <c r="S215" s="163" t="s">
        <v>1074</v>
      </c>
      <c r="T215" s="151"/>
      <c r="U215" s="184"/>
      <c r="V215" s="163"/>
      <c r="W215" s="184"/>
      <c r="X215" s="184"/>
      <c r="Y215" s="184"/>
      <c r="Z215" s="184"/>
      <c r="AA215" s="184"/>
      <c r="AB215" s="184"/>
      <c r="AC215" s="184"/>
      <c r="AD215" s="184"/>
      <c r="AE215" s="161">
        <f t="shared" ref="AE215:AE218" si="22">2*COUNTA(C215:Z215)</f>
        <v>34</v>
      </c>
      <c r="AF215" s="146">
        <v>56</v>
      </c>
      <c r="AG215" s="146">
        <f t="shared" si="19"/>
        <v>22</v>
      </c>
      <c r="AH215" s="153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54"/>
    </row>
    <row r="216" s="146" customFormat="1" ht="30" customHeight="1" spans="1:51">
      <c r="A216" s="163" t="s">
        <v>1106</v>
      </c>
      <c r="B216" s="163">
        <v>70</v>
      </c>
      <c r="C216" s="163" t="s">
        <v>1107</v>
      </c>
      <c r="D216" s="163" t="s">
        <v>1107</v>
      </c>
      <c r="E216" s="151" t="s">
        <v>1108</v>
      </c>
      <c r="F216" s="151" t="s">
        <v>1108</v>
      </c>
      <c r="G216" s="184" t="s">
        <v>1072</v>
      </c>
      <c r="H216" s="184" t="s">
        <v>1072</v>
      </c>
      <c r="I216" s="163" t="s">
        <v>1109</v>
      </c>
      <c r="J216" s="163" t="s">
        <v>1107</v>
      </c>
      <c r="K216" s="184" t="s">
        <v>1065</v>
      </c>
      <c r="L216" s="184" t="s">
        <v>1065</v>
      </c>
      <c r="M216" s="184" t="s">
        <v>1065</v>
      </c>
      <c r="N216" s="184"/>
      <c r="O216" s="163" t="s">
        <v>1110</v>
      </c>
      <c r="P216" s="163" t="s">
        <v>1110</v>
      </c>
      <c r="Q216" s="163" t="s">
        <v>1094</v>
      </c>
      <c r="R216" s="163"/>
      <c r="S216" s="184" t="s">
        <v>1100</v>
      </c>
      <c r="T216" s="184" t="s">
        <v>1100</v>
      </c>
      <c r="U216" s="184"/>
      <c r="V216" s="184"/>
      <c r="W216" s="151"/>
      <c r="X216" s="151"/>
      <c r="Y216" s="151"/>
      <c r="Z216" s="151"/>
      <c r="AA216" s="151"/>
      <c r="AB216" s="151"/>
      <c r="AC216" s="151"/>
      <c r="AD216" s="151"/>
      <c r="AE216" s="161">
        <f t="shared" si="22"/>
        <v>32</v>
      </c>
      <c r="AF216" s="146">
        <v>56</v>
      </c>
      <c r="AG216" s="146">
        <f t="shared" si="19"/>
        <v>24</v>
      </c>
      <c r="AH216" s="153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54"/>
    </row>
    <row r="217" s="146" customFormat="1" ht="30" customHeight="1" spans="1:51">
      <c r="A217" s="163" t="s">
        <v>1111</v>
      </c>
      <c r="B217" s="163">
        <v>70</v>
      </c>
      <c r="C217" s="184" t="s">
        <v>1077</v>
      </c>
      <c r="D217" s="151" t="s">
        <v>1066</v>
      </c>
      <c r="E217" s="151" t="s">
        <v>979</v>
      </c>
      <c r="F217" s="184" t="s">
        <v>979</v>
      </c>
      <c r="G217" s="163" t="s">
        <v>1112</v>
      </c>
      <c r="H217" s="163" t="s">
        <v>1112</v>
      </c>
      <c r="I217" s="163" t="s">
        <v>1113</v>
      </c>
      <c r="J217" s="163" t="s">
        <v>1113</v>
      </c>
      <c r="K217" s="163" t="s">
        <v>1113</v>
      </c>
      <c r="L217" s="163" t="s">
        <v>1113</v>
      </c>
      <c r="M217" s="184" t="s">
        <v>1114</v>
      </c>
      <c r="N217" s="163" t="s">
        <v>1114</v>
      </c>
      <c r="O217" s="163" t="s">
        <v>1114</v>
      </c>
      <c r="P217" s="163" t="s">
        <v>1114</v>
      </c>
      <c r="Q217" s="163" t="s">
        <v>1107</v>
      </c>
      <c r="R217" s="163" t="s">
        <v>1107</v>
      </c>
      <c r="S217" s="151"/>
      <c r="T217" s="151"/>
      <c r="U217" s="184"/>
      <c r="V217" s="184"/>
      <c r="W217" s="184"/>
      <c r="X217" s="184"/>
      <c r="Y217" s="163"/>
      <c r="Z217" s="163"/>
      <c r="AA217" s="184"/>
      <c r="AB217" s="184"/>
      <c r="AC217" s="163"/>
      <c r="AD217" s="184"/>
      <c r="AE217" s="161">
        <f t="shared" si="22"/>
        <v>32</v>
      </c>
      <c r="AF217" s="146">
        <v>56</v>
      </c>
      <c r="AG217" s="146">
        <f t="shared" si="19"/>
        <v>24</v>
      </c>
      <c r="AH217" s="153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54"/>
    </row>
    <row r="218" s="146" customFormat="1" ht="30" customHeight="1" spans="1:51">
      <c r="A218" s="163" t="s">
        <v>1115</v>
      </c>
      <c r="B218" s="163">
        <v>70</v>
      </c>
      <c r="C218" s="184" t="s">
        <v>1116</v>
      </c>
      <c r="D218" s="184"/>
      <c r="E218" s="151" t="s">
        <v>1083</v>
      </c>
      <c r="F218" s="151"/>
      <c r="G218" s="184" t="s">
        <v>1116</v>
      </c>
      <c r="H218" s="184" t="s">
        <v>1116</v>
      </c>
      <c r="I218" s="184"/>
      <c r="J218" s="184"/>
      <c r="K218" s="184" t="s">
        <v>1112</v>
      </c>
      <c r="L218" s="184" t="s">
        <v>1112</v>
      </c>
      <c r="M218" s="184" t="s">
        <v>1116</v>
      </c>
      <c r="N218" s="184" t="s">
        <v>1116</v>
      </c>
      <c r="O218" s="184" t="s">
        <v>1116</v>
      </c>
      <c r="P218" s="184" t="s">
        <v>1116</v>
      </c>
      <c r="Q218" s="163" t="s">
        <v>1117</v>
      </c>
      <c r="R218" s="163" t="s">
        <v>1117</v>
      </c>
      <c r="S218" s="184" t="s">
        <v>1116</v>
      </c>
      <c r="T218" s="184" t="s">
        <v>1116</v>
      </c>
      <c r="U218" s="163"/>
      <c r="V218" s="163"/>
      <c r="W218" s="184"/>
      <c r="X218" s="184"/>
      <c r="Y218" s="184"/>
      <c r="Z218" s="184"/>
      <c r="AA218" s="184"/>
      <c r="AB218" s="184"/>
      <c r="AC218" s="184"/>
      <c r="AD218" s="184"/>
      <c r="AE218" s="161">
        <f t="shared" si="22"/>
        <v>28</v>
      </c>
      <c r="AF218" s="146">
        <v>56</v>
      </c>
      <c r="AG218" s="146">
        <f t="shared" si="19"/>
        <v>28</v>
      </c>
      <c r="AH218" s="153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54"/>
    </row>
    <row r="219" s="146" customFormat="1" ht="30" customHeight="1" spans="1:51">
      <c r="A219" s="163" t="s">
        <v>1118</v>
      </c>
      <c r="B219" s="163">
        <v>70</v>
      </c>
      <c r="C219" s="151"/>
      <c r="D219" s="151"/>
      <c r="E219" s="163" t="s">
        <v>1119</v>
      </c>
      <c r="F219" s="163" t="s">
        <v>1119</v>
      </c>
      <c r="G219" s="184" t="s">
        <v>1059</v>
      </c>
      <c r="H219" s="184" t="s">
        <v>1059</v>
      </c>
      <c r="I219" s="184" t="s">
        <v>1084</v>
      </c>
      <c r="J219" s="184" t="s">
        <v>1084</v>
      </c>
      <c r="K219" s="163" t="s">
        <v>1119</v>
      </c>
      <c r="L219" s="163" t="s">
        <v>1119</v>
      </c>
      <c r="M219" s="184" t="s">
        <v>1120</v>
      </c>
      <c r="N219" s="184" t="s">
        <v>1120</v>
      </c>
      <c r="O219" s="184" t="s">
        <v>1119</v>
      </c>
      <c r="P219" s="184" t="s">
        <v>1119</v>
      </c>
      <c r="Q219" s="184" t="s">
        <v>1084</v>
      </c>
      <c r="R219" s="184" t="s">
        <v>1084</v>
      </c>
      <c r="S219" s="184" t="s">
        <v>1084</v>
      </c>
      <c r="T219" s="184" t="s">
        <v>1084</v>
      </c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  <c r="AE219" s="161">
        <f>2*COUNTA(D219:Z219)</f>
        <v>32</v>
      </c>
      <c r="AF219" s="146">
        <v>56</v>
      </c>
      <c r="AG219" s="146">
        <f t="shared" si="19"/>
        <v>24</v>
      </c>
      <c r="AH219" s="153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54"/>
    </row>
    <row r="220" s="146" customFormat="1" ht="30" customHeight="1" spans="1:51">
      <c r="A220" s="163" t="s">
        <v>1121</v>
      </c>
      <c r="B220" s="163">
        <v>70</v>
      </c>
      <c r="C220" s="184" t="s">
        <v>1122</v>
      </c>
      <c r="D220" s="184" t="s">
        <v>1122</v>
      </c>
      <c r="E220" s="184" t="s">
        <v>1123</v>
      </c>
      <c r="F220" s="184" t="s">
        <v>1123</v>
      </c>
      <c r="G220" s="184" t="s">
        <v>1122</v>
      </c>
      <c r="H220" s="184" t="s">
        <v>1122</v>
      </c>
      <c r="I220" s="184" t="s">
        <v>1123</v>
      </c>
      <c r="J220" s="184" t="s">
        <v>1123</v>
      </c>
      <c r="K220" s="163" t="s">
        <v>1107</v>
      </c>
      <c r="L220" s="163" t="s">
        <v>1107</v>
      </c>
      <c r="M220" s="184" t="s">
        <v>1046</v>
      </c>
      <c r="N220" s="184" t="s">
        <v>1046</v>
      </c>
      <c r="O220" s="184" t="s">
        <v>1124</v>
      </c>
      <c r="P220" s="184" t="s">
        <v>1124</v>
      </c>
      <c r="Q220" s="184" t="s">
        <v>1122</v>
      </c>
      <c r="R220" s="184" t="s">
        <v>1122</v>
      </c>
      <c r="S220" s="163" t="s">
        <v>1109</v>
      </c>
      <c r="T220" s="163" t="s">
        <v>1109</v>
      </c>
      <c r="U220" s="163"/>
      <c r="V220" s="163"/>
      <c r="W220" s="163"/>
      <c r="X220" s="163"/>
      <c r="Y220" s="163"/>
      <c r="Z220" s="163"/>
      <c r="AA220" s="184"/>
      <c r="AB220" s="184"/>
      <c r="AC220" s="184"/>
      <c r="AD220" s="184"/>
      <c r="AE220" s="161">
        <f>2*COUNTA(C220:Z220)</f>
        <v>36</v>
      </c>
      <c r="AF220" s="146">
        <v>56</v>
      </c>
      <c r="AG220" s="146">
        <f t="shared" si="19"/>
        <v>20</v>
      </c>
      <c r="AH220" s="153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54"/>
    </row>
    <row r="221" s="146" customFormat="1" ht="30" customHeight="1" spans="1:51">
      <c r="A221" s="163" t="s">
        <v>1125</v>
      </c>
      <c r="B221" s="163">
        <v>70</v>
      </c>
      <c r="C221" s="184" t="s">
        <v>1126</v>
      </c>
      <c r="D221" s="184" t="s">
        <v>1126</v>
      </c>
      <c r="E221" s="184" t="s">
        <v>1127</v>
      </c>
      <c r="F221" s="184" t="s">
        <v>1127</v>
      </c>
      <c r="G221" s="184" t="s">
        <v>997</v>
      </c>
      <c r="H221" s="184" t="s">
        <v>997</v>
      </c>
      <c r="I221" s="184" t="s">
        <v>997</v>
      </c>
      <c r="K221" s="163" t="s">
        <v>1128</v>
      </c>
      <c r="L221" s="163" t="s">
        <v>1128</v>
      </c>
      <c r="M221" s="184" t="s">
        <v>1126</v>
      </c>
      <c r="O221" s="184" t="s">
        <v>1126</v>
      </c>
      <c r="P221" s="184" t="s">
        <v>1126</v>
      </c>
      <c r="Q221" s="184" t="s">
        <v>1059</v>
      </c>
      <c r="R221" s="184" t="s">
        <v>1059</v>
      </c>
      <c r="S221" s="184" t="s">
        <v>1126</v>
      </c>
      <c r="T221" s="184" t="s">
        <v>1126</v>
      </c>
      <c r="U221" s="184"/>
      <c r="V221" s="184"/>
      <c r="W221" s="163" t="s">
        <v>1128</v>
      </c>
      <c r="X221" s="163" t="s">
        <v>1128</v>
      </c>
      <c r="Y221" s="184"/>
      <c r="Z221" s="184"/>
      <c r="AA221" s="184"/>
      <c r="AB221" s="184"/>
      <c r="AC221" s="163"/>
      <c r="AD221" s="163"/>
      <c r="AE221" s="161">
        <f>2*COUNTA(C221:Z221)</f>
        <v>36</v>
      </c>
      <c r="AF221" s="146">
        <v>56</v>
      </c>
      <c r="AG221" s="146">
        <f t="shared" si="19"/>
        <v>20</v>
      </c>
      <c r="AH221" s="153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54"/>
    </row>
    <row r="222" s="146" customFormat="1" ht="30" customHeight="1" spans="1:51">
      <c r="A222" s="163" t="s">
        <v>1129</v>
      </c>
      <c r="B222" s="163">
        <v>70</v>
      </c>
      <c r="C222" s="151"/>
      <c r="D222" s="151"/>
      <c r="E222" s="184" t="s">
        <v>1124</v>
      </c>
      <c r="F222" s="184" t="s">
        <v>1124</v>
      </c>
      <c r="G222" s="184" t="s">
        <v>1130</v>
      </c>
      <c r="H222" s="184" t="s">
        <v>1130</v>
      </c>
      <c r="I222" s="184" t="s">
        <v>1131</v>
      </c>
      <c r="J222" s="184" t="s">
        <v>1131</v>
      </c>
      <c r="K222" s="184" t="s">
        <v>1130</v>
      </c>
      <c r="L222" s="184" t="s">
        <v>1130</v>
      </c>
      <c r="M222" s="151" t="s">
        <v>1041</v>
      </c>
      <c r="N222" s="151"/>
      <c r="O222" s="184" t="s">
        <v>1101</v>
      </c>
      <c r="P222" s="184" t="s">
        <v>1101</v>
      </c>
      <c r="Q222" s="184" t="s">
        <v>1099</v>
      </c>
      <c r="R222" s="184"/>
      <c r="S222" s="163" t="s">
        <v>1096</v>
      </c>
      <c r="T222" s="163" t="s">
        <v>1096</v>
      </c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61">
        <f>2*COUNTA(E222:Z222)</f>
        <v>28</v>
      </c>
      <c r="AF222" s="146">
        <v>56</v>
      </c>
      <c r="AG222" s="146">
        <f t="shared" si="19"/>
        <v>28</v>
      </c>
      <c r="AH222" s="153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54"/>
    </row>
    <row r="223" s="146" customFormat="1" ht="30" customHeight="1" spans="1:51">
      <c r="A223" s="163" t="s">
        <v>1132</v>
      </c>
      <c r="B223" s="163">
        <v>70</v>
      </c>
      <c r="C223" s="184" t="s">
        <v>1101</v>
      </c>
      <c r="D223" s="184" t="s">
        <v>1101</v>
      </c>
      <c r="E223" s="184" t="s">
        <v>1131</v>
      </c>
      <c r="F223" s="184" t="s">
        <v>1131</v>
      </c>
      <c r="G223" s="163" t="s">
        <v>1101</v>
      </c>
      <c r="H223" s="184" t="s">
        <v>1101</v>
      </c>
      <c r="I223" s="184"/>
      <c r="J223" s="184"/>
      <c r="K223" s="163" t="s">
        <v>993</v>
      </c>
      <c r="L223" s="163" t="s">
        <v>993</v>
      </c>
      <c r="M223" s="184" t="s">
        <v>1092</v>
      </c>
      <c r="N223" s="184" t="s">
        <v>1092</v>
      </c>
      <c r="O223" s="184" t="s">
        <v>1133</v>
      </c>
      <c r="P223" s="184" t="s">
        <v>1133</v>
      </c>
      <c r="Q223" s="184" t="s">
        <v>1070</v>
      </c>
      <c r="R223" s="184" t="s">
        <v>1070</v>
      </c>
      <c r="S223" s="184" t="s">
        <v>1133</v>
      </c>
      <c r="T223" s="184" t="s">
        <v>1133</v>
      </c>
      <c r="U223" s="184"/>
      <c r="V223" s="184"/>
      <c r="W223" s="184"/>
      <c r="X223" s="163"/>
      <c r="Y223" s="184"/>
      <c r="Z223" s="184"/>
      <c r="AA223" s="184"/>
      <c r="AB223" s="184"/>
      <c r="AC223" s="184"/>
      <c r="AD223" s="184"/>
      <c r="AE223" s="161">
        <f>2*COUNTA(C223:Z223)</f>
        <v>32</v>
      </c>
      <c r="AF223" s="146">
        <v>56</v>
      </c>
      <c r="AG223" s="146">
        <f t="shared" si="19"/>
        <v>24</v>
      </c>
      <c r="AH223" s="153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54"/>
    </row>
    <row r="224" s="146" customFormat="1" ht="30" customHeight="1" spans="1:51">
      <c r="A224" s="163" t="s">
        <v>1134</v>
      </c>
      <c r="B224" s="163">
        <v>70</v>
      </c>
      <c r="C224" s="184" t="s">
        <v>1072</v>
      </c>
      <c r="D224" s="184" t="s">
        <v>1072</v>
      </c>
      <c r="E224" s="163" t="s">
        <v>1117</v>
      </c>
      <c r="F224" s="163" t="s">
        <v>1117</v>
      </c>
      <c r="G224" s="184" t="s">
        <v>1062</v>
      </c>
      <c r="H224" s="184" t="s">
        <v>1062</v>
      </c>
      <c r="I224" s="151"/>
      <c r="J224" s="151"/>
      <c r="K224" s="184" t="s">
        <v>1101</v>
      </c>
      <c r="L224" s="184" t="s">
        <v>1101</v>
      </c>
      <c r="M224" s="184" t="s">
        <v>1059</v>
      </c>
      <c r="N224" s="184" t="s">
        <v>1059</v>
      </c>
      <c r="O224" s="184" t="s">
        <v>1072</v>
      </c>
      <c r="P224" s="184" t="s">
        <v>1072</v>
      </c>
      <c r="Q224" s="151"/>
      <c r="R224" s="151"/>
      <c r="S224" s="184" t="s">
        <v>1072</v>
      </c>
      <c r="T224" s="184" t="s">
        <v>1072</v>
      </c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61">
        <f>2*COUNTA(C224:Z224)</f>
        <v>28</v>
      </c>
      <c r="AF224" s="146">
        <v>56</v>
      </c>
      <c r="AG224" s="146">
        <f t="shared" si="19"/>
        <v>28</v>
      </c>
      <c r="AH224" s="153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54"/>
    </row>
    <row r="225" s="146" customFormat="1" ht="30" customHeight="1" spans="1:51">
      <c r="A225" s="163" t="s">
        <v>1135</v>
      </c>
      <c r="B225" s="163">
        <v>70</v>
      </c>
      <c r="C225" s="184" t="s">
        <v>1059</v>
      </c>
      <c r="D225" s="184" t="s">
        <v>1059</v>
      </c>
      <c r="E225" s="184" t="s">
        <v>1036</v>
      </c>
      <c r="F225" s="184" t="s">
        <v>1036</v>
      </c>
      <c r="G225" s="184" t="s">
        <v>1124</v>
      </c>
      <c r="H225" s="184" t="s">
        <v>1124</v>
      </c>
      <c r="I225" s="163" t="s">
        <v>1036</v>
      </c>
      <c r="J225" s="163"/>
      <c r="K225" s="184" t="s">
        <v>1136</v>
      </c>
      <c r="L225" s="184" t="s">
        <v>1136</v>
      </c>
      <c r="M225" s="184" t="s">
        <v>1036</v>
      </c>
      <c r="N225" s="184" t="s">
        <v>1036</v>
      </c>
      <c r="O225" s="151"/>
      <c r="P225" s="151"/>
      <c r="Q225" s="184" t="s">
        <v>1036</v>
      </c>
      <c r="R225" s="184" t="s">
        <v>1036</v>
      </c>
      <c r="S225" s="184" t="s">
        <v>1071</v>
      </c>
      <c r="T225" s="184" t="s">
        <v>1071</v>
      </c>
      <c r="U225" s="163"/>
      <c r="V225" s="163"/>
      <c r="W225" s="184"/>
      <c r="X225" s="184"/>
      <c r="Y225" s="184"/>
      <c r="Z225" s="184"/>
      <c r="AA225" s="184"/>
      <c r="AB225" s="184"/>
      <c r="AC225" s="163"/>
      <c r="AD225" s="184"/>
      <c r="AE225" s="161">
        <f>2*COUNTA(E225:Z225)</f>
        <v>26</v>
      </c>
      <c r="AF225" s="146">
        <v>56</v>
      </c>
      <c r="AG225" s="146">
        <f t="shared" si="19"/>
        <v>30</v>
      </c>
      <c r="AH225" s="153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54"/>
    </row>
    <row r="226" s="146" customFormat="1" ht="30" customHeight="1" spans="1:51">
      <c r="A226" s="187" t="s">
        <v>1137</v>
      </c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4" t="s">
        <v>1138</v>
      </c>
      <c r="Z226" s="184"/>
      <c r="AA226" s="184"/>
      <c r="AB226" s="184"/>
      <c r="AC226" s="184"/>
      <c r="AD226" s="184"/>
      <c r="AE226" s="191">
        <f>SUM(AE190:AE225)</f>
        <v>1130</v>
      </c>
      <c r="AF226" s="146">
        <v>56</v>
      </c>
      <c r="AG226" s="158">
        <f>SUM(AG190:AG225)</f>
        <v>886</v>
      </c>
      <c r="AH226" s="153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54"/>
    </row>
    <row r="227" s="146" customFormat="1" ht="30" customHeight="1" spans="1:51">
      <c r="A227" s="163" t="s">
        <v>1139</v>
      </c>
      <c r="B227" s="163">
        <v>90</v>
      </c>
      <c r="C227" s="163" t="s">
        <v>1080</v>
      </c>
      <c r="D227" s="163" t="s">
        <v>1080</v>
      </c>
      <c r="E227" s="151"/>
      <c r="F227" s="151"/>
      <c r="G227" s="163"/>
      <c r="H227" s="163"/>
      <c r="I227" s="184"/>
      <c r="J227" s="184"/>
      <c r="K227" s="163" t="s">
        <v>1140</v>
      </c>
      <c r="L227" s="184" t="s">
        <v>1140</v>
      </c>
      <c r="M227" s="163" t="s">
        <v>1141</v>
      </c>
      <c r="N227" s="163" t="s">
        <v>1141</v>
      </c>
      <c r="O227" s="163" t="s">
        <v>1035</v>
      </c>
      <c r="P227" s="163" t="s">
        <v>1035</v>
      </c>
      <c r="R227" s="184"/>
      <c r="S227" s="163" t="s">
        <v>1035</v>
      </c>
      <c r="T227" s="163" t="s">
        <v>1068</v>
      </c>
      <c r="U227" s="184"/>
      <c r="V227" s="184"/>
      <c r="W227" s="163"/>
      <c r="X227" s="151"/>
      <c r="Y227" s="163"/>
      <c r="Z227" s="163"/>
      <c r="AA227" s="163"/>
      <c r="AB227" s="163"/>
      <c r="AC227" s="163"/>
      <c r="AD227" s="184"/>
      <c r="AE227" s="161">
        <f>2*COUNTA(D227:Z227)</f>
        <v>18</v>
      </c>
      <c r="AF227" s="146">
        <v>56</v>
      </c>
      <c r="AG227" s="146">
        <f t="shared" ref="AG227:AG253" si="23">AF227-AE227</f>
        <v>38</v>
      </c>
      <c r="AH227" s="153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54"/>
    </row>
    <row r="228" s="146" customFormat="1" ht="30" customHeight="1" spans="1:51">
      <c r="A228" s="163" t="s">
        <v>1142</v>
      </c>
      <c r="B228" s="163">
        <v>65</v>
      </c>
      <c r="C228" s="184" t="s">
        <v>1143</v>
      </c>
      <c r="D228" s="184" t="s">
        <v>1143</v>
      </c>
      <c r="E228" s="184" t="s">
        <v>1143</v>
      </c>
      <c r="F228" s="184" t="s">
        <v>1143</v>
      </c>
      <c r="G228" s="163" t="s">
        <v>1144</v>
      </c>
      <c r="H228" s="184" t="s">
        <v>1144</v>
      </c>
      <c r="I228" s="163" t="s">
        <v>1145</v>
      </c>
      <c r="J228" s="184" t="s">
        <v>1144</v>
      </c>
      <c r="K228" s="163" t="s">
        <v>1146</v>
      </c>
      <c r="L228" s="184" t="s">
        <v>1146</v>
      </c>
      <c r="M228" s="163" t="s">
        <v>1145</v>
      </c>
      <c r="N228" s="163" t="s">
        <v>988</v>
      </c>
      <c r="O228" s="163" t="s">
        <v>1144</v>
      </c>
      <c r="P228" s="163" t="s">
        <v>1144</v>
      </c>
      <c r="S228" s="184"/>
      <c r="T228" s="184"/>
      <c r="U228" s="184"/>
      <c r="V228" s="184"/>
      <c r="W228" s="151"/>
      <c r="X228" s="163"/>
      <c r="Y228" s="163"/>
      <c r="Z228" s="163"/>
      <c r="AA228" s="163"/>
      <c r="AB228" s="163"/>
      <c r="AC228" s="163"/>
      <c r="AD228" s="163"/>
      <c r="AE228" s="161">
        <f>2*COUNTA(E228:Z228)</f>
        <v>24</v>
      </c>
      <c r="AF228" s="146">
        <v>56</v>
      </c>
      <c r="AG228" s="146">
        <f t="shared" si="23"/>
        <v>32</v>
      </c>
      <c r="AH228" s="153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54"/>
    </row>
    <row r="229" s="146" customFormat="1" ht="30" customHeight="1" spans="1:51">
      <c r="A229" s="163" t="s">
        <v>1147</v>
      </c>
      <c r="B229" s="163">
        <v>65</v>
      </c>
      <c r="C229" s="151" t="s">
        <v>983</v>
      </c>
      <c r="D229" s="184"/>
      <c r="E229" s="184" t="s">
        <v>1148</v>
      </c>
      <c r="F229" s="184" t="s">
        <v>1148</v>
      </c>
      <c r="G229" s="163" t="s">
        <v>988</v>
      </c>
      <c r="H229" s="184" t="s">
        <v>1011</v>
      </c>
      <c r="I229" s="184" t="s">
        <v>1149</v>
      </c>
      <c r="J229" s="184" t="s">
        <v>1149</v>
      </c>
      <c r="K229" s="151" t="s">
        <v>1150</v>
      </c>
      <c r="L229" s="163" t="s">
        <v>1150</v>
      </c>
      <c r="M229" s="184" t="s">
        <v>980</v>
      </c>
      <c r="N229" s="163" t="s">
        <v>1144</v>
      </c>
      <c r="O229" s="184" t="s">
        <v>1013</v>
      </c>
      <c r="P229" s="184" t="s">
        <v>1013</v>
      </c>
      <c r="Q229" s="163" t="s">
        <v>1144</v>
      </c>
      <c r="R229" s="184" t="s">
        <v>980</v>
      </c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61">
        <f>2*COUNTA(C229:Z229)</f>
        <v>30</v>
      </c>
      <c r="AF229" s="146">
        <v>56</v>
      </c>
      <c r="AG229" s="146">
        <f t="shared" si="23"/>
        <v>26</v>
      </c>
      <c r="AH229" s="153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54"/>
    </row>
    <row r="230" s="146" customFormat="1" ht="30" customHeight="1" spans="1:51">
      <c r="A230" s="163" t="s">
        <v>1151</v>
      </c>
      <c r="B230" s="163">
        <v>65</v>
      </c>
      <c r="C230" s="151" t="s">
        <v>1150</v>
      </c>
      <c r="D230" s="163" t="s">
        <v>1150</v>
      </c>
      <c r="E230" s="184" t="s">
        <v>1114</v>
      </c>
      <c r="F230" s="184" t="s">
        <v>1114</v>
      </c>
      <c r="G230" s="151"/>
      <c r="H230" s="151" t="s">
        <v>1053</v>
      </c>
      <c r="I230" s="184" t="s">
        <v>1150</v>
      </c>
      <c r="J230" s="184" t="s">
        <v>1150</v>
      </c>
      <c r="L230" s="163" t="s">
        <v>1152</v>
      </c>
      <c r="M230" s="163" t="s">
        <v>1152</v>
      </c>
      <c r="N230" s="151" t="s">
        <v>1152</v>
      </c>
      <c r="O230" s="151" t="s">
        <v>1045</v>
      </c>
      <c r="P230" s="151" t="s">
        <v>1045</v>
      </c>
      <c r="Q230" s="151" t="s">
        <v>1150</v>
      </c>
      <c r="R230" s="184" t="s">
        <v>1150</v>
      </c>
      <c r="S230" s="184" t="s">
        <v>1099</v>
      </c>
      <c r="T230" s="184" t="s">
        <v>1099</v>
      </c>
      <c r="U230" s="184"/>
      <c r="V230" s="184"/>
      <c r="W230" s="151"/>
      <c r="X230" s="151"/>
      <c r="Y230" s="184"/>
      <c r="Z230" s="184"/>
      <c r="AA230" s="184"/>
      <c r="AB230" s="184"/>
      <c r="AC230" s="163"/>
      <c r="AD230" s="163"/>
      <c r="AE230" s="161">
        <f>2*COUNTA(C230:Z230)</f>
        <v>32</v>
      </c>
      <c r="AF230" s="146">
        <v>56</v>
      </c>
      <c r="AG230" s="146">
        <f t="shared" si="23"/>
        <v>24</v>
      </c>
      <c r="AH230" s="153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54"/>
    </row>
    <row r="231" s="146" customFormat="1" ht="30" customHeight="1" spans="1:51">
      <c r="A231" s="163" t="s">
        <v>1153</v>
      </c>
      <c r="B231" s="163">
        <v>65</v>
      </c>
      <c r="C231" s="163" t="s">
        <v>1154</v>
      </c>
      <c r="D231" s="163" t="s">
        <v>1154</v>
      </c>
      <c r="E231" s="184" t="s">
        <v>1154</v>
      </c>
      <c r="F231" s="184" t="s">
        <v>1099</v>
      </c>
      <c r="G231" s="163" t="s">
        <v>1155</v>
      </c>
      <c r="H231" s="163" t="s">
        <v>1155</v>
      </c>
      <c r="I231" s="163" t="s">
        <v>1155</v>
      </c>
      <c r="J231" s="163"/>
      <c r="K231" s="163" t="s">
        <v>1155</v>
      </c>
      <c r="L231" s="163" t="s">
        <v>1155</v>
      </c>
      <c r="M231" s="163" t="s">
        <v>1155</v>
      </c>
      <c r="N231" s="151"/>
      <c r="O231" s="184"/>
      <c r="P231" s="151" t="s">
        <v>1045</v>
      </c>
      <c r="Q231" s="184" t="s">
        <v>1082</v>
      </c>
      <c r="R231" s="184" t="s">
        <v>1099</v>
      </c>
      <c r="S231" s="184" t="s">
        <v>1156</v>
      </c>
      <c r="T231" s="184" t="s">
        <v>1156</v>
      </c>
      <c r="U231" s="184"/>
      <c r="V231" s="184"/>
      <c r="W231" s="184"/>
      <c r="X231" s="184"/>
      <c r="Y231" s="184"/>
      <c r="Z231" s="184"/>
      <c r="AA231" s="163"/>
      <c r="AB231" s="163"/>
      <c r="AC231" s="184"/>
      <c r="AD231" s="184"/>
      <c r="AE231" s="161">
        <f>2*COUNTA(C231:Z231)</f>
        <v>30</v>
      </c>
      <c r="AF231" s="146">
        <v>56</v>
      </c>
      <c r="AG231" s="146">
        <f t="shared" si="23"/>
        <v>26</v>
      </c>
      <c r="AH231" s="153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54"/>
    </row>
    <row r="232" s="146" customFormat="1" ht="30" customHeight="1" spans="1:51">
      <c r="A232" s="163" t="s">
        <v>1157</v>
      </c>
      <c r="B232" s="163">
        <v>65</v>
      </c>
      <c r="C232" s="184" t="s">
        <v>1158</v>
      </c>
      <c r="D232" s="184" t="s">
        <v>1158</v>
      </c>
      <c r="E232" s="184" t="s">
        <v>1154</v>
      </c>
      <c r="F232" s="184" t="s">
        <v>1154</v>
      </c>
      <c r="G232" s="163" t="s">
        <v>1146</v>
      </c>
      <c r="H232" s="163" t="s">
        <v>1146</v>
      </c>
      <c r="I232" s="184" t="s">
        <v>1154</v>
      </c>
      <c r="J232" s="163" t="s">
        <v>1159</v>
      </c>
      <c r="K232" s="163" t="s">
        <v>1160</v>
      </c>
      <c r="L232" s="184" t="s">
        <v>1066</v>
      </c>
      <c r="M232" s="184" t="s">
        <v>1161</v>
      </c>
      <c r="N232" s="184" t="s">
        <v>1161</v>
      </c>
      <c r="O232" s="184" t="s">
        <v>1041</v>
      </c>
      <c r="P232" s="151"/>
      <c r="Q232" s="184" t="s">
        <v>1161</v>
      </c>
      <c r="R232" s="184" t="s">
        <v>1161</v>
      </c>
      <c r="S232" s="184" t="s">
        <v>1160</v>
      </c>
      <c r="T232" s="184" t="s">
        <v>1159</v>
      </c>
      <c r="U232" s="163"/>
      <c r="V232" s="163"/>
      <c r="W232" s="163"/>
      <c r="X232" s="163"/>
      <c r="Y232" s="184"/>
      <c r="Z232" s="184"/>
      <c r="AA232" s="184"/>
      <c r="AB232" s="184"/>
      <c r="AC232" s="184"/>
      <c r="AD232" s="184"/>
      <c r="AE232" s="161">
        <f>2*COUNTA(C232:Z232)</f>
        <v>34</v>
      </c>
      <c r="AF232" s="146">
        <v>56</v>
      </c>
      <c r="AG232" s="146">
        <f t="shared" si="23"/>
        <v>22</v>
      </c>
      <c r="AH232" s="153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54"/>
    </row>
    <row r="233" s="146" customFormat="1" ht="30" customHeight="1" spans="1:51">
      <c r="A233" s="163" t="s">
        <v>1162</v>
      </c>
      <c r="B233" s="163">
        <v>65</v>
      </c>
      <c r="C233" s="151" t="s">
        <v>1131</v>
      </c>
      <c r="D233" s="151" t="s">
        <v>1131</v>
      </c>
      <c r="E233" s="163" t="s">
        <v>1163</v>
      </c>
      <c r="F233" s="163" t="s">
        <v>1163</v>
      </c>
      <c r="G233" s="184" t="s">
        <v>1127</v>
      </c>
      <c r="H233" s="184" t="s">
        <v>1127</v>
      </c>
      <c r="I233" s="163"/>
      <c r="J233" s="146" t="s">
        <v>1164</v>
      </c>
      <c r="K233" s="163" t="s">
        <v>1045</v>
      </c>
      <c r="L233" s="163" t="s">
        <v>1045</v>
      </c>
      <c r="M233" s="163" t="s">
        <v>1163</v>
      </c>
      <c r="N233" s="163" t="s">
        <v>1163</v>
      </c>
      <c r="O233" s="146" t="s">
        <v>1165</v>
      </c>
      <c r="P233" s="146" t="s">
        <v>1165</v>
      </c>
      <c r="Q233" s="151" t="s">
        <v>1166</v>
      </c>
      <c r="R233" s="184" t="s">
        <v>1166</v>
      </c>
      <c r="S233" s="163" t="s">
        <v>1163</v>
      </c>
      <c r="T233" s="163" t="s">
        <v>1163</v>
      </c>
      <c r="U233" s="163"/>
      <c r="V233" s="163"/>
      <c r="W233" s="151"/>
      <c r="X233" s="151"/>
      <c r="Y233" s="163" t="s">
        <v>1045</v>
      </c>
      <c r="Z233" s="163" t="s">
        <v>1045</v>
      </c>
      <c r="AA233" s="163"/>
      <c r="AB233" s="184"/>
      <c r="AE233" s="161">
        <f>2*COUNTA(D233:Z233)</f>
        <v>36</v>
      </c>
      <c r="AF233" s="146">
        <v>56</v>
      </c>
      <c r="AG233" s="146">
        <f t="shared" si="23"/>
        <v>20</v>
      </c>
      <c r="AH233" s="153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54"/>
    </row>
    <row r="234" s="146" customFormat="1" ht="30" customHeight="1" spans="1:51">
      <c r="A234" s="163" t="s">
        <v>1167</v>
      </c>
      <c r="B234" s="163">
        <v>65</v>
      </c>
      <c r="C234" s="184" t="s">
        <v>1156</v>
      </c>
      <c r="D234" s="184" t="s">
        <v>1099</v>
      </c>
      <c r="E234" s="163" t="s">
        <v>1168</v>
      </c>
      <c r="F234" s="163" t="s">
        <v>1168</v>
      </c>
      <c r="G234" s="184" t="s">
        <v>1169</v>
      </c>
      <c r="H234" s="184" t="s">
        <v>1169</v>
      </c>
      <c r="I234" s="163" t="s">
        <v>1168</v>
      </c>
      <c r="J234" s="163" t="s">
        <v>1168</v>
      </c>
      <c r="K234" s="184" t="s">
        <v>1169</v>
      </c>
      <c r="L234" s="184" t="s">
        <v>1169</v>
      </c>
      <c r="M234" s="163" t="s">
        <v>1168</v>
      </c>
      <c r="N234" s="163" t="s">
        <v>1168</v>
      </c>
      <c r="O234" s="184" t="s">
        <v>1170</v>
      </c>
      <c r="P234" s="184" t="s">
        <v>1170</v>
      </c>
      <c r="Q234" s="184"/>
      <c r="R234" s="184" t="s">
        <v>1041</v>
      </c>
      <c r="S234" s="184" t="s">
        <v>1168</v>
      </c>
      <c r="T234" s="184" t="s">
        <v>1168</v>
      </c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61">
        <f>2*COUNTA(G234:Z234)</f>
        <v>26</v>
      </c>
      <c r="AF234" s="146">
        <v>56</v>
      </c>
      <c r="AG234" s="146">
        <f t="shared" si="23"/>
        <v>30</v>
      </c>
      <c r="AH234" s="153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54"/>
    </row>
    <row r="235" s="146" customFormat="1" ht="30" customHeight="1" spans="1:51">
      <c r="A235" s="163" t="s">
        <v>1171</v>
      </c>
      <c r="B235" s="163">
        <v>65</v>
      </c>
      <c r="C235" s="184" t="s">
        <v>1172</v>
      </c>
      <c r="D235" s="184" t="s">
        <v>1172</v>
      </c>
      <c r="E235" s="184" t="s">
        <v>1158</v>
      </c>
      <c r="F235" s="184" t="s">
        <v>1158</v>
      </c>
      <c r="I235" s="184" t="s">
        <v>1067</v>
      </c>
      <c r="J235" s="184" t="s">
        <v>1067</v>
      </c>
      <c r="K235" s="184" t="s">
        <v>1172</v>
      </c>
      <c r="L235" s="184" t="s">
        <v>1172</v>
      </c>
      <c r="M235" s="184" t="s">
        <v>1067</v>
      </c>
      <c r="N235" s="184" t="s">
        <v>1067</v>
      </c>
      <c r="O235" s="184" t="s">
        <v>1143</v>
      </c>
      <c r="P235" s="184" t="s">
        <v>1143</v>
      </c>
      <c r="Q235" s="184" t="s">
        <v>1156</v>
      </c>
      <c r="R235" s="184" t="s">
        <v>1156</v>
      </c>
      <c r="S235" s="184" t="s">
        <v>1172</v>
      </c>
      <c r="T235" s="184" t="s">
        <v>1172</v>
      </c>
      <c r="U235" s="184"/>
      <c r="V235" s="163"/>
      <c r="W235" s="184"/>
      <c r="X235" s="184"/>
      <c r="Y235" s="184"/>
      <c r="Z235" s="184"/>
      <c r="AA235" s="163"/>
      <c r="AB235" s="163"/>
      <c r="AC235" s="184"/>
      <c r="AD235" s="184"/>
      <c r="AE235" s="161">
        <f>2*COUNTA(C235:Z235)</f>
        <v>32</v>
      </c>
      <c r="AF235" s="146">
        <v>56</v>
      </c>
      <c r="AG235" s="146">
        <f t="shared" si="23"/>
        <v>24</v>
      </c>
      <c r="AH235" s="153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54"/>
    </row>
    <row r="236" s="146" customFormat="1" ht="30" customHeight="1" spans="1:51">
      <c r="A236" s="163" t="s">
        <v>1173</v>
      </c>
      <c r="B236" s="163">
        <v>65</v>
      </c>
      <c r="C236" s="184" t="s">
        <v>1174</v>
      </c>
      <c r="D236" s="184" t="s">
        <v>1174</v>
      </c>
      <c r="E236" s="184" t="s">
        <v>1175</v>
      </c>
      <c r="F236" s="184" t="s">
        <v>1175</v>
      </c>
      <c r="G236" s="184" t="s">
        <v>1175</v>
      </c>
      <c r="H236" s="184" t="s">
        <v>1175</v>
      </c>
      <c r="I236" s="184" t="s">
        <v>1174</v>
      </c>
      <c r="J236" s="184" t="s">
        <v>1174</v>
      </c>
      <c r="K236" s="184" t="s">
        <v>1174</v>
      </c>
      <c r="L236" s="184" t="s">
        <v>1174</v>
      </c>
      <c r="M236" s="163" t="s">
        <v>1104</v>
      </c>
      <c r="N236" s="163" t="s">
        <v>1104</v>
      </c>
      <c r="O236" s="184" t="s">
        <v>1174</v>
      </c>
      <c r="P236" s="184" t="s">
        <v>1174</v>
      </c>
      <c r="Q236" s="151" t="s">
        <v>983</v>
      </c>
      <c r="R236" s="184"/>
      <c r="S236" s="184"/>
      <c r="T236" s="184"/>
      <c r="U236" s="163"/>
      <c r="V236" s="163"/>
      <c r="W236" s="163"/>
      <c r="X236" s="163"/>
      <c r="Y236" s="184"/>
      <c r="Z236" s="184"/>
      <c r="AA236" s="184"/>
      <c r="AB236" s="184"/>
      <c r="AC236" s="184"/>
      <c r="AD236" s="184"/>
      <c r="AE236" s="161">
        <f>2*COUNTA(C236:Z236)</f>
        <v>30</v>
      </c>
      <c r="AF236" s="146">
        <v>56</v>
      </c>
      <c r="AG236" s="146">
        <f t="shared" si="23"/>
        <v>26</v>
      </c>
      <c r="AH236" s="153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54"/>
    </row>
    <row r="237" s="146" customFormat="1" ht="30" customHeight="1" spans="1:51">
      <c r="A237" s="163" t="s">
        <v>1176</v>
      </c>
      <c r="B237" s="163">
        <v>90</v>
      </c>
      <c r="C237" s="163" t="s">
        <v>1041</v>
      </c>
      <c r="D237" s="163" t="s">
        <v>1041</v>
      </c>
      <c r="E237" s="151"/>
      <c r="F237" s="151"/>
      <c r="G237" s="184" t="s">
        <v>1023</v>
      </c>
      <c r="H237" s="184" t="s">
        <v>1023</v>
      </c>
      <c r="I237" s="151"/>
      <c r="J237" s="151"/>
      <c r="K237" s="184" t="s">
        <v>1170</v>
      </c>
      <c r="L237" s="184" t="s">
        <v>1170</v>
      </c>
      <c r="M237" s="146" t="s">
        <v>1066</v>
      </c>
      <c r="N237" s="163" t="s">
        <v>1177</v>
      </c>
      <c r="O237" s="163" t="s">
        <v>1107</v>
      </c>
      <c r="P237" s="163" t="s">
        <v>1107</v>
      </c>
      <c r="Q237" s="184" t="s">
        <v>1092</v>
      </c>
      <c r="R237" s="184" t="s">
        <v>1092</v>
      </c>
      <c r="S237" s="184" t="s">
        <v>1023</v>
      </c>
      <c r="T237" s="184" t="s">
        <v>1023</v>
      </c>
      <c r="U237" s="163"/>
      <c r="V237" s="163"/>
      <c r="W237" s="184" t="s">
        <v>1023</v>
      </c>
      <c r="X237" s="184" t="s">
        <v>1023</v>
      </c>
      <c r="Z237" s="184"/>
      <c r="AA237" s="184"/>
      <c r="AB237" s="184"/>
      <c r="AC237" s="184"/>
      <c r="AD237" s="184"/>
      <c r="AE237" s="161">
        <f>2*COUNTA(C237:Y237)</f>
        <v>32</v>
      </c>
      <c r="AF237" s="146">
        <v>56</v>
      </c>
      <c r="AG237" s="146">
        <f t="shared" si="23"/>
        <v>24</v>
      </c>
      <c r="AH237" s="153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54"/>
    </row>
    <row r="238" s="146" customFormat="1" ht="30" customHeight="1" spans="1:51">
      <c r="A238" s="188" t="s">
        <v>1178</v>
      </c>
      <c r="B238" s="163">
        <v>65</v>
      </c>
      <c r="C238" s="184"/>
      <c r="D238" s="184"/>
      <c r="E238" s="177" t="s">
        <v>1179</v>
      </c>
      <c r="F238" s="184" t="s">
        <v>1180</v>
      </c>
      <c r="G238" s="184"/>
      <c r="H238" s="151" t="s">
        <v>987</v>
      </c>
      <c r="I238" s="163" t="s">
        <v>1181</v>
      </c>
      <c r="J238" s="184" t="s">
        <v>1181</v>
      </c>
      <c r="K238" s="184" t="s">
        <v>1011</v>
      </c>
      <c r="L238" s="184" t="s">
        <v>1011</v>
      </c>
      <c r="M238" s="184" t="s">
        <v>1180</v>
      </c>
      <c r="N238" s="184" t="s">
        <v>1180</v>
      </c>
      <c r="O238" s="184"/>
      <c r="P238" s="184" t="s">
        <v>1180</v>
      </c>
      <c r="Q238" s="184" t="s">
        <v>1180</v>
      </c>
      <c r="R238" s="184" t="s">
        <v>1180</v>
      </c>
      <c r="S238" s="184"/>
      <c r="T238" s="184"/>
      <c r="U238" s="184"/>
      <c r="V238" s="184"/>
      <c r="W238" s="163"/>
      <c r="X238" s="163"/>
      <c r="Y238" s="184"/>
      <c r="Z238" s="163"/>
      <c r="AA238" s="184"/>
      <c r="AB238" s="184"/>
      <c r="AC238" s="184"/>
      <c r="AD238" s="184"/>
      <c r="AE238" s="161">
        <f>2*COUNTA(F238:Z238)</f>
        <v>22</v>
      </c>
      <c r="AF238" s="146">
        <v>56</v>
      </c>
      <c r="AG238" s="146">
        <f t="shared" si="23"/>
        <v>34</v>
      </c>
      <c r="AH238" s="153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54"/>
    </row>
    <row r="239" s="146" customFormat="1" ht="30" customHeight="1" spans="1:51">
      <c r="A239" s="163" t="s">
        <v>1182</v>
      </c>
      <c r="B239" s="163">
        <v>65</v>
      </c>
      <c r="C239" s="163" t="s">
        <v>1183</v>
      </c>
      <c r="D239" s="163" t="s">
        <v>1183</v>
      </c>
      <c r="E239" s="151"/>
      <c r="F239" s="151"/>
      <c r="G239" s="163" t="s">
        <v>1183</v>
      </c>
      <c r="H239" s="163" t="s">
        <v>1183</v>
      </c>
      <c r="I239" s="184" t="s">
        <v>1011</v>
      </c>
      <c r="J239" s="184" t="s">
        <v>1011</v>
      </c>
      <c r="K239" s="163" t="s">
        <v>1154</v>
      </c>
      <c r="L239" s="163" t="s">
        <v>1154</v>
      </c>
      <c r="M239" s="163" t="s">
        <v>1184</v>
      </c>
      <c r="N239" s="163" t="s">
        <v>1184</v>
      </c>
      <c r="O239" s="163" t="s">
        <v>1183</v>
      </c>
      <c r="P239" s="163" t="s">
        <v>1183</v>
      </c>
      <c r="Q239" s="151"/>
      <c r="R239" s="151"/>
      <c r="S239" s="163" t="s">
        <v>1183</v>
      </c>
      <c r="T239" s="163" t="s">
        <v>1183</v>
      </c>
      <c r="U239" s="163"/>
      <c r="V239" s="163"/>
      <c r="W239" s="163" t="s">
        <v>1184</v>
      </c>
      <c r="X239" s="184" t="s">
        <v>1184</v>
      </c>
      <c r="Y239" s="189"/>
      <c r="Z239" s="189"/>
      <c r="AA239" s="163"/>
      <c r="AB239" s="163"/>
      <c r="AC239" s="184"/>
      <c r="AD239" s="184"/>
      <c r="AE239" s="161">
        <f>2*COUNTA(C239:Z239)</f>
        <v>32</v>
      </c>
      <c r="AF239" s="146">
        <v>56</v>
      </c>
      <c r="AG239" s="146">
        <f t="shared" si="23"/>
        <v>24</v>
      </c>
      <c r="AH239" s="153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54"/>
    </row>
    <row r="240" s="146" customFormat="1" ht="30" customHeight="1" spans="1:51">
      <c r="A240" s="163" t="s">
        <v>1185</v>
      </c>
      <c r="B240" s="163">
        <v>65</v>
      </c>
      <c r="C240" s="151"/>
      <c r="D240" s="151"/>
      <c r="E240" s="163" t="s">
        <v>1045</v>
      </c>
      <c r="G240" s="163" t="s">
        <v>1181</v>
      </c>
      <c r="H240" s="184" t="s">
        <v>1181</v>
      </c>
      <c r="I240" s="151"/>
      <c r="J240" s="151"/>
      <c r="K240" s="146" t="s">
        <v>1165</v>
      </c>
      <c r="L240" s="146" t="s">
        <v>1165</v>
      </c>
      <c r="M240" s="151"/>
      <c r="N240" s="151" t="s">
        <v>1179</v>
      </c>
      <c r="O240" s="163" t="s">
        <v>1181</v>
      </c>
      <c r="P240" s="163" t="s">
        <v>1181</v>
      </c>
      <c r="Q240" s="184" t="s">
        <v>1143</v>
      </c>
      <c r="R240" s="184" t="s">
        <v>1143</v>
      </c>
      <c r="S240" s="184" t="s">
        <v>1124</v>
      </c>
      <c r="T240" s="184" t="s">
        <v>1124</v>
      </c>
      <c r="U240" s="184"/>
      <c r="V240" s="184"/>
      <c r="W240" s="184"/>
      <c r="X240" s="184"/>
      <c r="Y240" s="184"/>
      <c r="Z240" s="184"/>
      <c r="AA240" s="163" t="s">
        <v>1186</v>
      </c>
      <c r="AB240" s="163" t="s">
        <v>1186</v>
      </c>
      <c r="AC240" s="163" t="s">
        <v>1186</v>
      </c>
      <c r="AD240" s="163" t="s">
        <v>1186</v>
      </c>
      <c r="AE240" s="161">
        <f>2*COUNTA(E240:Z240)</f>
        <v>24</v>
      </c>
      <c r="AF240" s="146">
        <v>56</v>
      </c>
      <c r="AG240" s="146">
        <f t="shared" si="23"/>
        <v>32</v>
      </c>
      <c r="AH240" s="153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54"/>
    </row>
    <row r="241" s="146" customFormat="1" ht="30" customHeight="1" spans="1:51">
      <c r="A241" s="163" t="s">
        <v>1187</v>
      </c>
      <c r="B241" s="163">
        <v>65</v>
      </c>
      <c r="C241" s="163" t="s">
        <v>1188</v>
      </c>
      <c r="D241" s="163" t="s">
        <v>1188</v>
      </c>
      <c r="E241" s="184" t="s">
        <v>1046</v>
      </c>
      <c r="F241" s="184" t="s">
        <v>1046</v>
      </c>
      <c r="G241" s="163" t="s">
        <v>1188</v>
      </c>
      <c r="H241" s="163" t="s">
        <v>1188</v>
      </c>
      <c r="I241" s="184" t="s">
        <v>1148</v>
      </c>
      <c r="J241" s="184" t="s">
        <v>1148</v>
      </c>
      <c r="K241" s="163" t="s">
        <v>1188</v>
      </c>
      <c r="L241" s="163" t="s">
        <v>1188</v>
      </c>
      <c r="M241" s="163" t="s">
        <v>1188</v>
      </c>
      <c r="N241" s="163" t="s">
        <v>1188</v>
      </c>
      <c r="O241" s="184" t="s">
        <v>1131</v>
      </c>
      <c r="P241" s="184" t="s">
        <v>1131</v>
      </c>
      <c r="Q241" s="163" t="s">
        <v>1188</v>
      </c>
      <c r="R241" s="163" t="s">
        <v>1188</v>
      </c>
      <c r="S241" s="163" t="s">
        <v>1188</v>
      </c>
      <c r="T241" s="163" t="s">
        <v>1188</v>
      </c>
      <c r="U241" s="184"/>
      <c r="V241" s="184"/>
      <c r="W241" s="163" t="s">
        <v>1148</v>
      </c>
      <c r="X241" s="163" t="s">
        <v>1148</v>
      </c>
      <c r="Y241" s="184"/>
      <c r="Z241" s="184"/>
      <c r="AA241" s="163" t="s">
        <v>1148</v>
      </c>
      <c r="AB241" s="163" t="s">
        <v>1148</v>
      </c>
      <c r="AC241" s="163" t="s">
        <v>1148</v>
      </c>
      <c r="AD241" s="163"/>
      <c r="AE241" s="161">
        <f>2*COUNTA(E241:Z241)</f>
        <v>36</v>
      </c>
      <c r="AF241" s="146">
        <v>56</v>
      </c>
      <c r="AG241" s="146">
        <f t="shared" si="23"/>
        <v>20</v>
      </c>
      <c r="AH241" s="153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54"/>
    </row>
    <row r="242" s="146" customFormat="1" ht="30" customHeight="1" spans="1:51">
      <c r="A242" s="163" t="s">
        <v>1189</v>
      </c>
      <c r="B242" s="163">
        <v>65</v>
      </c>
      <c r="C242" s="163" t="s">
        <v>1190</v>
      </c>
      <c r="D242" s="163" t="s">
        <v>1190</v>
      </c>
      <c r="E242" s="163" t="s">
        <v>1191</v>
      </c>
      <c r="F242" s="184" t="s">
        <v>1191</v>
      </c>
      <c r="G242" s="163" t="s">
        <v>1190</v>
      </c>
      <c r="H242" s="163" t="s">
        <v>1190</v>
      </c>
      <c r="I242" s="151"/>
      <c r="J242" s="151"/>
      <c r="K242" s="184" t="s">
        <v>1143</v>
      </c>
      <c r="L242" s="184" t="s">
        <v>1143</v>
      </c>
      <c r="M242" s="184" t="s">
        <v>1143</v>
      </c>
      <c r="N242" s="184" t="s">
        <v>1143</v>
      </c>
      <c r="O242" s="151"/>
      <c r="P242" s="151"/>
      <c r="Q242" s="163"/>
      <c r="R242" s="163"/>
      <c r="S242" s="163"/>
      <c r="T242" s="163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61">
        <f>2*COUNTA(C242:Z242)</f>
        <v>20</v>
      </c>
      <c r="AF242" s="146">
        <v>56</v>
      </c>
      <c r="AG242" s="146">
        <f t="shared" si="23"/>
        <v>36</v>
      </c>
      <c r="AH242" s="153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54"/>
    </row>
    <row r="243" s="146" customFormat="1" ht="30" customHeight="1" spans="1:51">
      <c r="A243" s="163" t="s">
        <v>1192</v>
      </c>
      <c r="B243" s="163">
        <v>65</v>
      </c>
      <c r="C243" s="184" t="s">
        <v>1067</v>
      </c>
      <c r="D243" s="184" t="s">
        <v>1067</v>
      </c>
      <c r="E243" s="146" t="s">
        <v>1120</v>
      </c>
      <c r="F243" s="146" t="s">
        <v>1120</v>
      </c>
      <c r="G243" s="184" t="s">
        <v>1067</v>
      </c>
      <c r="H243" s="184" t="s">
        <v>1067</v>
      </c>
      <c r="I243" s="184"/>
      <c r="J243" s="184"/>
      <c r="K243" s="184" t="s">
        <v>1156</v>
      </c>
      <c r="L243" s="184" t="s">
        <v>1156</v>
      </c>
      <c r="M243" s="184" t="s">
        <v>1099</v>
      </c>
      <c r="N243" s="184" t="s">
        <v>1099</v>
      </c>
      <c r="O243" s="184" t="s">
        <v>1154</v>
      </c>
      <c r="P243" s="184" t="s">
        <v>1154</v>
      </c>
      <c r="Q243" s="184"/>
      <c r="R243" s="184"/>
      <c r="S243" s="184" t="s">
        <v>1067</v>
      </c>
      <c r="T243" s="184" t="s">
        <v>1067</v>
      </c>
      <c r="U243" s="184"/>
      <c r="V243" s="184"/>
      <c r="W243" s="184"/>
      <c r="X243" s="184"/>
      <c r="Y243" s="184"/>
      <c r="Z243" s="184"/>
      <c r="AA243" s="163"/>
      <c r="AB243" s="163"/>
      <c r="AC243" s="184"/>
      <c r="AD243" s="184"/>
      <c r="AE243" s="161">
        <f>2*COUNTA(C243:Z243)</f>
        <v>28</v>
      </c>
      <c r="AF243" s="146">
        <v>56</v>
      </c>
      <c r="AG243" s="146">
        <f t="shared" si="23"/>
        <v>28</v>
      </c>
      <c r="AH243" s="153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54"/>
    </row>
    <row r="244" s="146" customFormat="1" ht="30" customHeight="1" spans="1:51">
      <c r="A244" s="163" t="s">
        <v>1193</v>
      </c>
      <c r="B244" s="163">
        <v>65</v>
      </c>
      <c r="C244" s="163" t="s">
        <v>1104</v>
      </c>
      <c r="D244" s="163" t="s">
        <v>1104</v>
      </c>
      <c r="E244" s="151" t="s">
        <v>1194</v>
      </c>
      <c r="F244" s="151" t="s">
        <v>1194</v>
      </c>
      <c r="G244" s="184" t="s">
        <v>1017</v>
      </c>
      <c r="H244" s="184" t="s">
        <v>1017</v>
      </c>
      <c r="I244" s="184"/>
      <c r="J244" s="184"/>
      <c r="K244" s="184" t="s">
        <v>1175</v>
      </c>
      <c r="L244" s="184" t="s">
        <v>1175</v>
      </c>
      <c r="M244" s="184" t="s">
        <v>1127</v>
      </c>
      <c r="N244" s="184" t="s">
        <v>1127</v>
      </c>
      <c r="O244" s="184" t="s">
        <v>1127</v>
      </c>
      <c r="P244" s="184" t="s">
        <v>1127</v>
      </c>
      <c r="Q244" s="189"/>
      <c r="R244" s="189"/>
      <c r="S244" s="184"/>
      <c r="T244" s="184"/>
      <c r="U244" s="163"/>
      <c r="V244" s="163"/>
      <c r="W244" s="163"/>
      <c r="X244" s="163"/>
      <c r="Y244" s="184"/>
      <c r="Z244" s="184"/>
      <c r="AA244" s="189"/>
      <c r="AB244" s="189"/>
      <c r="AC244" s="189"/>
      <c r="AD244" s="189"/>
      <c r="AE244" s="161">
        <f>2*COUNTA(E244:Z244)</f>
        <v>20</v>
      </c>
      <c r="AF244" s="146">
        <v>56</v>
      </c>
      <c r="AG244" s="146">
        <f t="shared" si="23"/>
        <v>36</v>
      </c>
      <c r="AH244" s="153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54"/>
    </row>
    <row r="245" s="146" customFormat="1" ht="30" customHeight="1" spans="1:51">
      <c r="A245" s="163" t="s">
        <v>1195</v>
      </c>
      <c r="B245" s="163">
        <v>65</v>
      </c>
      <c r="D245" s="146" t="s">
        <v>1120</v>
      </c>
      <c r="E245" s="184" t="s">
        <v>1196</v>
      </c>
      <c r="F245" s="184" t="s">
        <v>1196</v>
      </c>
      <c r="J245" s="151"/>
      <c r="K245" s="163" t="s">
        <v>1197</v>
      </c>
      <c r="L245" s="163" t="s">
        <v>1197</v>
      </c>
      <c r="M245" s="184" t="s">
        <v>1198</v>
      </c>
      <c r="N245" s="184" t="s">
        <v>1198</v>
      </c>
      <c r="O245" s="151"/>
      <c r="P245" s="151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9"/>
      <c r="AB245" s="189"/>
      <c r="AC245" s="163"/>
      <c r="AD245" s="184"/>
      <c r="AE245" s="161">
        <f>2*COUNTA(C245:Z245)</f>
        <v>14</v>
      </c>
      <c r="AF245" s="146">
        <v>56</v>
      </c>
      <c r="AG245" s="146">
        <f t="shared" si="23"/>
        <v>42</v>
      </c>
      <c r="AH245" s="153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54"/>
    </row>
    <row r="246" s="146" customFormat="1" ht="30" customHeight="1" spans="1:51">
      <c r="A246" s="163" t="s">
        <v>1199</v>
      </c>
      <c r="B246" s="163">
        <v>65</v>
      </c>
      <c r="C246" s="151"/>
      <c r="D246" s="151"/>
      <c r="E246" s="184" t="s">
        <v>1174</v>
      </c>
      <c r="F246" s="184" t="s">
        <v>1174</v>
      </c>
      <c r="G246" s="151"/>
      <c r="H246" s="184"/>
      <c r="I246" s="184"/>
      <c r="J246" s="184"/>
      <c r="K246" s="184" t="s">
        <v>1131</v>
      </c>
      <c r="L246" s="184" t="s">
        <v>1131</v>
      </c>
      <c r="M246" s="163" t="s">
        <v>1200</v>
      </c>
      <c r="N246" s="184" t="s">
        <v>1200</v>
      </c>
      <c r="O246" s="146" t="s">
        <v>1201</v>
      </c>
      <c r="P246" s="146" t="s">
        <v>1201</v>
      </c>
      <c r="Q246" s="151"/>
      <c r="R246" s="151"/>
      <c r="S246" s="184" t="s">
        <v>1059</v>
      </c>
      <c r="T246" s="184" t="s">
        <v>1059</v>
      </c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61">
        <f>2*COUNTA(E246:Z246)</f>
        <v>20</v>
      </c>
      <c r="AF246" s="146">
        <v>56</v>
      </c>
      <c r="AG246" s="146">
        <f t="shared" si="23"/>
        <v>36</v>
      </c>
      <c r="AH246" s="153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54"/>
    </row>
    <row r="247" s="146" customFormat="1" ht="30" customHeight="1" spans="1:51">
      <c r="A247" s="163" t="s">
        <v>1202</v>
      </c>
      <c r="B247" s="163">
        <v>65</v>
      </c>
      <c r="C247" s="184" t="s">
        <v>1203</v>
      </c>
      <c r="D247" s="184" t="s">
        <v>1203</v>
      </c>
      <c r="E247" s="151"/>
      <c r="F247" s="151"/>
      <c r="G247" s="163" t="s">
        <v>1204</v>
      </c>
      <c r="H247" s="163" t="s">
        <v>1204</v>
      </c>
      <c r="I247" s="184"/>
      <c r="J247" s="184"/>
      <c r="K247" s="151" t="s">
        <v>1205</v>
      </c>
      <c r="L247" s="151" t="s">
        <v>1205</v>
      </c>
      <c r="M247" s="184"/>
      <c r="N247" s="184"/>
      <c r="O247" s="184" t="s">
        <v>1172</v>
      </c>
      <c r="P247" s="184" t="s">
        <v>1172</v>
      </c>
      <c r="Q247" s="184"/>
      <c r="R247" s="184"/>
      <c r="S247" s="184" t="s">
        <v>1062</v>
      </c>
      <c r="T247" s="184" t="s">
        <v>1062</v>
      </c>
      <c r="U247" s="163"/>
      <c r="V247" s="163"/>
      <c r="W247" s="184" t="s">
        <v>1203</v>
      </c>
      <c r="X247" s="184" t="s">
        <v>1203</v>
      </c>
      <c r="Y247" s="184" t="s">
        <v>1203</v>
      </c>
      <c r="Z247" s="184" t="s">
        <v>1203</v>
      </c>
      <c r="AA247" s="184" t="s">
        <v>1203</v>
      </c>
      <c r="AB247" s="184" t="s">
        <v>1203</v>
      </c>
      <c r="AC247" s="184" t="s">
        <v>1203</v>
      </c>
      <c r="AD247" s="184" t="s">
        <v>1203</v>
      </c>
      <c r="AE247" s="161">
        <f t="shared" ref="AE247:AE253" si="24">2*COUNTA(C247:Z247)</f>
        <v>28</v>
      </c>
      <c r="AF247" s="146">
        <v>56</v>
      </c>
      <c r="AG247" s="146">
        <f t="shared" si="23"/>
        <v>28</v>
      </c>
      <c r="AH247" s="153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54"/>
    </row>
    <row r="248" s="146" customFormat="1" ht="30" customHeight="1" spans="1:51">
      <c r="A248" s="163" t="s">
        <v>1206</v>
      </c>
      <c r="B248" s="163">
        <v>90</v>
      </c>
      <c r="C248" s="151" t="s">
        <v>1164</v>
      </c>
      <c r="D248" s="151" t="s">
        <v>1164</v>
      </c>
      <c r="E248" s="151"/>
      <c r="F248" s="151"/>
      <c r="G248" s="151" t="s">
        <v>1164</v>
      </c>
      <c r="H248" s="151" t="s">
        <v>1164</v>
      </c>
      <c r="I248" s="184"/>
      <c r="J248" s="184"/>
      <c r="K248" s="146" t="s">
        <v>1063</v>
      </c>
      <c r="L248" s="146" t="s">
        <v>1063</v>
      </c>
      <c r="M248" s="151"/>
      <c r="N248" s="151"/>
      <c r="O248" s="151"/>
      <c r="P248" s="184"/>
      <c r="Q248" s="184"/>
      <c r="R248" s="184"/>
      <c r="S248" s="184"/>
      <c r="T248" s="151"/>
      <c r="U248" s="184"/>
      <c r="V248" s="184"/>
      <c r="W248" s="184"/>
      <c r="X248" s="184"/>
      <c r="Y248" s="184"/>
      <c r="AA248" s="184"/>
      <c r="AB248" s="184"/>
      <c r="AC248" s="184"/>
      <c r="AD248" s="184"/>
      <c r="AE248" s="161">
        <f t="shared" si="24"/>
        <v>12</v>
      </c>
      <c r="AF248" s="146">
        <v>56</v>
      </c>
      <c r="AG248" s="146">
        <f t="shared" si="23"/>
        <v>44</v>
      </c>
      <c r="AH248" s="153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54"/>
    </row>
    <row r="249" s="146" customFormat="1" ht="30" customHeight="1" spans="1:51">
      <c r="A249" s="163" t="s">
        <v>1207</v>
      </c>
      <c r="B249" s="163">
        <v>65</v>
      </c>
      <c r="C249" s="163" t="s">
        <v>1197</v>
      </c>
      <c r="D249" s="163" t="s">
        <v>1197</v>
      </c>
      <c r="E249" s="184"/>
      <c r="F249" s="184"/>
      <c r="G249" s="151"/>
      <c r="H249" s="151"/>
      <c r="I249" s="184"/>
      <c r="J249" s="184"/>
      <c r="K249" s="151" t="s">
        <v>1183</v>
      </c>
      <c r="L249" s="184" t="s">
        <v>1183</v>
      </c>
      <c r="M249" s="184"/>
      <c r="N249" s="184"/>
      <c r="O249" s="151"/>
      <c r="P249" s="151"/>
      <c r="Q249" s="184"/>
      <c r="R249" s="184"/>
      <c r="S249" s="151"/>
      <c r="T249" s="151"/>
      <c r="U249" s="163"/>
      <c r="V249" s="163"/>
      <c r="W249" s="184"/>
      <c r="X249" s="184"/>
      <c r="Y249" s="163"/>
      <c r="Z249" s="184"/>
      <c r="AA249" s="163"/>
      <c r="AB249" s="184"/>
      <c r="AC249" s="184"/>
      <c r="AD249" s="184"/>
      <c r="AE249" s="161">
        <f t="shared" si="24"/>
        <v>8</v>
      </c>
      <c r="AF249" s="146">
        <v>56</v>
      </c>
      <c r="AG249" s="146">
        <f t="shared" si="23"/>
        <v>48</v>
      </c>
      <c r="AH249" s="153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54"/>
    </row>
    <row r="250" s="146" customFormat="1" ht="30" customHeight="1" spans="1:51">
      <c r="A250" s="163" t="s">
        <v>1208</v>
      </c>
      <c r="B250" s="163">
        <v>65</v>
      </c>
      <c r="C250" s="184" t="s">
        <v>1127</v>
      </c>
      <c r="D250" s="184" t="s">
        <v>1127</v>
      </c>
      <c r="E250" s="184"/>
      <c r="F250" s="184"/>
      <c r="G250" s="184"/>
      <c r="H250" s="184"/>
      <c r="I250" s="184"/>
      <c r="J250" s="184"/>
      <c r="K250" s="184" t="s">
        <v>1124</v>
      </c>
      <c r="L250" s="184" t="s">
        <v>1124</v>
      </c>
      <c r="M250" s="184"/>
      <c r="N250" s="163"/>
      <c r="O250" s="184"/>
      <c r="P250" s="184"/>
      <c r="Q250" s="184"/>
      <c r="R250" s="184"/>
      <c r="S250" s="163" t="s">
        <v>1104</v>
      </c>
      <c r="T250" s="163" t="s">
        <v>1104</v>
      </c>
      <c r="U250" s="163"/>
      <c r="V250" s="163"/>
      <c r="W250" s="184"/>
      <c r="X250" s="184"/>
      <c r="Y250" s="184"/>
      <c r="Z250" s="184"/>
      <c r="AA250" s="184"/>
      <c r="AB250" s="184"/>
      <c r="AC250" s="184"/>
      <c r="AD250" s="184"/>
      <c r="AE250" s="161">
        <f t="shared" si="24"/>
        <v>12</v>
      </c>
      <c r="AF250" s="146">
        <v>56</v>
      </c>
      <c r="AG250" s="146">
        <f t="shared" si="23"/>
        <v>44</v>
      </c>
      <c r="AH250" s="153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54"/>
    </row>
    <row r="251" s="146" customFormat="1" ht="30" customHeight="1" spans="1:51">
      <c r="A251" s="163" t="s">
        <v>1209</v>
      </c>
      <c r="B251" s="163">
        <v>65</v>
      </c>
      <c r="C251" s="184"/>
      <c r="D251" s="184"/>
      <c r="E251" s="184"/>
      <c r="F251" s="184"/>
      <c r="G251" s="184"/>
      <c r="H251" s="184"/>
      <c r="I251" s="184"/>
      <c r="J251" s="184"/>
      <c r="K251" s="184" t="s">
        <v>1126</v>
      </c>
      <c r="L251" s="184" t="s">
        <v>1126</v>
      </c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63"/>
      <c r="X251" s="163"/>
      <c r="Y251" s="184"/>
      <c r="Z251" s="184"/>
      <c r="AA251" s="163"/>
      <c r="AB251" s="163"/>
      <c r="AC251" s="184"/>
      <c r="AD251" s="184"/>
      <c r="AE251" s="161">
        <f t="shared" si="24"/>
        <v>4</v>
      </c>
      <c r="AF251" s="146">
        <v>56</v>
      </c>
      <c r="AG251" s="146">
        <f t="shared" si="23"/>
        <v>52</v>
      </c>
      <c r="AH251" s="153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54"/>
    </row>
    <row r="252" s="146" customFormat="1" ht="30" customHeight="1" spans="1:51">
      <c r="A252" s="163" t="s">
        <v>1210</v>
      </c>
      <c r="B252" s="163">
        <v>65</v>
      </c>
      <c r="C252" s="184"/>
      <c r="D252" s="184"/>
      <c r="E252" s="163"/>
      <c r="F252" s="163"/>
      <c r="G252" s="184"/>
      <c r="H252" s="184"/>
      <c r="I252" s="184"/>
      <c r="J252" s="184"/>
      <c r="K252" s="184"/>
      <c r="L252" s="184"/>
      <c r="M252" s="163"/>
      <c r="N252" s="163"/>
      <c r="O252" s="184"/>
      <c r="P252" s="184"/>
      <c r="Q252" s="163"/>
      <c r="R252" s="163"/>
      <c r="S252" s="163"/>
      <c r="T252" s="163"/>
      <c r="U252" s="163"/>
      <c r="V252" s="163"/>
      <c r="W252" s="184"/>
      <c r="X252" s="184"/>
      <c r="Y252" s="184"/>
      <c r="Z252" s="184"/>
      <c r="AA252" s="163"/>
      <c r="AB252" s="184"/>
      <c r="AC252" s="184"/>
      <c r="AD252" s="184"/>
      <c r="AE252" s="161">
        <f t="shared" si="24"/>
        <v>0</v>
      </c>
      <c r="AF252" s="146">
        <v>56</v>
      </c>
      <c r="AG252" s="146">
        <f t="shared" si="23"/>
        <v>56</v>
      </c>
      <c r="AH252" s="153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54"/>
    </row>
    <row r="253" s="146" customFormat="1" ht="30" customHeight="1" spans="1:51">
      <c r="A253" s="163" t="s">
        <v>1211</v>
      </c>
      <c r="B253" s="163">
        <v>65</v>
      </c>
      <c r="C253" s="163"/>
      <c r="D253" s="163"/>
      <c r="E253" s="163"/>
      <c r="F253" s="163"/>
      <c r="G253" s="163"/>
      <c r="H253" s="163"/>
      <c r="I253" s="151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84"/>
      <c r="X253" s="184"/>
      <c r="Y253" s="184"/>
      <c r="Z253" s="184"/>
      <c r="AA253" s="184"/>
      <c r="AB253" s="184"/>
      <c r="AC253" s="184"/>
      <c r="AD253" s="184"/>
      <c r="AE253" s="161">
        <f t="shared" si="24"/>
        <v>0</v>
      </c>
      <c r="AF253" s="146">
        <v>56</v>
      </c>
      <c r="AG253" s="146">
        <f t="shared" si="23"/>
        <v>56</v>
      </c>
      <c r="AH253" s="153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54"/>
    </row>
    <row r="254" s="146" customFormat="1" ht="30" customHeight="1" spans="1:51">
      <c r="A254" s="187" t="s">
        <v>1212</v>
      </c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4" t="s">
        <v>1213</v>
      </c>
      <c r="Z254" s="184"/>
      <c r="AA254" s="184"/>
      <c r="AB254" s="184"/>
      <c r="AC254" s="184"/>
      <c r="AD254" s="184"/>
      <c r="AE254" s="191">
        <f>SUM(AE227:AE253)</f>
        <v>604</v>
      </c>
      <c r="AF254" s="146">
        <v>56</v>
      </c>
      <c r="AG254" s="158">
        <f>SUM(AG227:AG253)</f>
        <v>908</v>
      </c>
      <c r="AH254" s="153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54"/>
    </row>
    <row r="255" s="146" customFormat="1" ht="30" customHeight="1" spans="1:51">
      <c r="A255" s="163" t="s">
        <v>1214</v>
      </c>
      <c r="B255" s="163">
        <v>250</v>
      </c>
      <c r="C255" s="163" t="s">
        <v>1215</v>
      </c>
      <c r="D255" s="163" t="s">
        <v>1215</v>
      </c>
      <c r="E255" s="163"/>
      <c r="F255" s="163"/>
      <c r="G255" s="163" t="s">
        <v>1145</v>
      </c>
      <c r="H255" s="163" t="s">
        <v>1145</v>
      </c>
      <c r="I255" s="163" t="s">
        <v>1215</v>
      </c>
      <c r="J255" s="163"/>
      <c r="K255" s="163" t="s">
        <v>1145</v>
      </c>
      <c r="L255" s="163" t="s">
        <v>1145</v>
      </c>
      <c r="M255" s="163"/>
      <c r="N255" s="163"/>
      <c r="O255" s="163" t="s">
        <v>1145</v>
      </c>
      <c r="P255" s="163" t="s">
        <v>1145</v>
      </c>
      <c r="Q255" s="163" t="s">
        <v>915</v>
      </c>
      <c r="R255" s="163" t="s">
        <v>915</v>
      </c>
      <c r="S255" s="163" t="s">
        <v>1215</v>
      </c>
      <c r="T255" s="163" t="s">
        <v>1215</v>
      </c>
      <c r="U255" s="163"/>
      <c r="V255" s="163"/>
      <c r="W255" s="190"/>
      <c r="X255" s="190"/>
      <c r="Y255" s="177"/>
      <c r="Z255" s="177"/>
      <c r="AA255" s="177"/>
      <c r="AB255" s="177"/>
      <c r="AC255" s="177"/>
      <c r="AD255" s="177"/>
      <c r="AE255" s="191">
        <f t="shared" ref="AE255:AE258" si="25">2*COUNTA(C255:Z255)</f>
        <v>26</v>
      </c>
      <c r="AF255" s="146">
        <v>56</v>
      </c>
      <c r="AG255" s="146">
        <f t="shared" ref="AG255:AG284" si="26">AF255-AE255</f>
        <v>30</v>
      </c>
      <c r="AH255" s="153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54"/>
    </row>
    <row r="256" s="146" customFormat="1" ht="30" customHeight="1" spans="1:51">
      <c r="A256" s="163" t="s">
        <v>1216</v>
      </c>
      <c r="B256" s="163">
        <v>250</v>
      </c>
      <c r="C256" s="163" t="s">
        <v>1217</v>
      </c>
      <c r="D256" s="163" t="s">
        <v>1217</v>
      </c>
      <c r="E256" s="163" t="s">
        <v>915</v>
      </c>
      <c r="F256" s="163" t="s">
        <v>915</v>
      </c>
      <c r="G256" s="163" t="s">
        <v>1217</v>
      </c>
      <c r="H256" s="163" t="s">
        <v>1217</v>
      </c>
      <c r="I256" s="163" t="s">
        <v>915</v>
      </c>
      <c r="J256" s="163" t="s">
        <v>915</v>
      </c>
      <c r="K256" s="163" t="s">
        <v>1217</v>
      </c>
      <c r="L256" s="163" t="s">
        <v>1217</v>
      </c>
      <c r="M256" s="163"/>
      <c r="N256" s="151"/>
      <c r="O256" s="184" t="s">
        <v>986</v>
      </c>
      <c r="P256" s="184" t="s">
        <v>986</v>
      </c>
      <c r="Q256" s="184" t="s">
        <v>1181</v>
      </c>
      <c r="R256" s="151"/>
      <c r="S256" s="151"/>
      <c r="T256" s="151"/>
      <c r="U256" s="163"/>
      <c r="V256" s="163"/>
      <c r="W256" s="163"/>
      <c r="X256" s="163"/>
      <c r="Y256" s="163"/>
      <c r="Z256" s="163"/>
      <c r="AA256" s="184"/>
      <c r="AB256" s="184"/>
      <c r="AC256" s="163"/>
      <c r="AD256" s="163"/>
      <c r="AE256" s="191">
        <f t="shared" si="25"/>
        <v>26</v>
      </c>
      <c r="AF256" s="146">
        <v>56</v>
      </c>
      <c r="AG256" s="146">
        <f t="shared" si="26"/>
        <v>30</v>
      </c>
      <c r="AH256" s="153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54"/>
    </row>
    <row r="257" s="146" customFormat="1" ht="30" customHeight="1" spans="1:51">
      <c r="A257" s="163" t="s">
        <v>1218</v>
      </c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51"/>
      <c r="O257" s="184" t="s">
        <v>1158</v>
      </c>
      <c r="P257" s="184" t="s">
        <v>1158</v>
      </c>
      <c r="Q257" s="184" t="s">
        <v>1194</v>
      </c>
      <c r="R257" s="163"/>
      <c r="S257" s="151"/>
      <c r="T257" s="151"/>
      <c r="U257" s="163"/>
      <c r="V257" s="163"/>
      <c r="W257" s="163"/>
      <c r="X257" s="163"/>
      <c r="Y257" s="163"/>
      <c r="Z257" s="163"/>
      <c r="AA257" s="184"/>
      <c r="AB257" s="184"/>
      <c r="AC257" s="163"/>
      <c r="AD257" s="163"/>
      <c r="AE257" s="191"/>
      <c r="AH257" s="153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54"/>
    </row>
    <row r="258" s="146" customFormat="1" ht="30" customHeight="1" spans="1:51">
      <c r="A258" s="163" t="s">
        <v>1219</v>
      </c>
      <c r="B258" s="163">
        <v>250</v>
      </c>
      <c r="C258" s="151" t="s">
        <v>1038</v>
      </c>
      <c r="D258" s="163" t="s">
        <v>1038</v>
      </c>
      <c r="E258" s="163"/>
      <c r="F258" s="163"/>
      <c r="G258" s="163"/>
      <c r="H258" s="163"/>
      <c r="I258" s="163" t="s">
        <v>1092</v>
      </c>
      <c r="J258" s="163" t="s">
        <v>1092</v>
      </c>
      <c r="K258" s="163"/>
      <c r="L258" s="163"/>
      <c r="M258" s="151"/>
      <c r="N258" s="151"/>
      <c r="O258" s="163"/>
      <c r="P258" s="163"/>
      <c r="Q258" s="184"/>
      <c r="R258" s="184"/>
      <c r="S258" s="163"/>
      <c r="T258" s="163"/>
      <c r="U258" s="184"/>
      <c r="V258" s="151"/>
      <c r="W258" s="184"/>
      <c r="X258" s="184"/>
      <c r="Y258" s="163"/>
      <c r="Z258" s="163"/>
      <c r="AA258" s="163"/>
      <c r="AB258" s="163"/>
      <c r="AC258" s="184"/>
      <c r="AD258" s="184"/>
      <c r="AE258" s="191">
        <f t="shared" si="25"/>
        <v>8</v>
      </c>
      <c r="AF258" s="146">
        <v>56</v>
      </c>
      <c r="AG258" s="146">
        <f t="shared" si="26"/>
        <v>48</v>
      </c>
      <c r="AH258" s="153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54"/>
    </row>
    <row r="259" s="146" customFormat="1" ht="30" customHeight="1" spans="1:51">
      <c r="A259" s="163" t="s">
        <v>1220</v>
      </c>
      <c r="B259" s="163">
        <v>250</v>
      </c>
      <c r="C259" s="163"/>
      <c r="D259" s="163"/>
      <c r="E259" s="163"/>
      <c r="F259" s="151"/>
      <c r="G259" s="184"/>
      <c r="H259" s="184"/>
      <c r="I259" s="163"/>
      <c r="J259" s="163"/>
      <c r="K259" s="184"/>
      <c r="L259" s="184"/>
      <c r="M259" s="151"/>
      <c r="N259" s="163"/>
      <c r="O259" s="184"/>
      <c r="P259" s="184"/>
      <c r="Q259" s="163"/>
      <c r="R259" s="163"/>
      <c r="S259" s="184"/>
      <c r="T259" s="184"/>
      <c r="U259" s="163"/>
      <c r="V259" s="163"/>
      <c r="W259" s="163"/>
      <c r="X259" s="163"/>
      <c r="Y259" s="163"/>
      <c r="Z259" s="184"/>
      <c r="AA259" s="184"/>
      <c r="AB259" s="184"/>
      <c r="AC259" s="163"/>
      <c r="AD259" s="163"/>
      <c r="AE259" s="191">
        <f>2*COUNTA(D259:Z259)</f>
        <v>0</v>
      </c>
      <c r="AF259" s="146">
        <v>56</v>
      </c>
      <c r="AG259" s="146">
        <f t="shared" si="26"/>
        <v>56</v>
      </c>
      <c r="AH259" s="153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54"/>
    </row>
    <row r="260" s="146" customFormat="1" ht="30" customHeight="1" spans="1:51">
      <c r="A260" s="187" t="s">
        <v>1221</v>
      </c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4" t="s">
        <v>1222</v>
      </c>
      <c r="Z260" s="184"/>
      <c r="AA260" s="184"/>
      <c r="AB260" s="184"/>
      <c r="AC260" s="184"/>
      <c r="AD260" s="184"/>
      <c r="AE260" s="152">
        <f>SUM(AE255:AE259)</f>
        <v>60</v>
      </c>
      <c r="AF260" s="146">
        <v>56</v>
      </c>
      <c r="AG260" s="146">
        <f t="shared" si="26"/>
        <v>-4</v>
      </c>
      <c r="AH260" s="153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54"/>
    </row>
    <row r="261" s="146" customFormat="1" ht="30" customHeight="1" spans="1:51">
      <c r="A261" s="163" t="s">
        <v>1223</v>
      </c>
      <c r="B261" s="163">
        <v>250</v>
      </c>
      <c r="C261" s="184"/>
      <c r="D261" s="184"/>
      <c r="F261" s="151"/>
      <c r="G261" s="184"/>
      <c r="H261" s="151"/>
      <c r="I261" s="184"/>
      <c r="J261" s="184"/>
      <c r="K261" s="184"/>
      <c r="L261" s="151"/>
      <c r="M261" s="184"/>
      <c r="N261" s="184"/>
      <c r="O261" s="151"/>
      <c r="P261" s="151"/>
      <c r="Q261" s="151"/>
      <c r="R261" s="184"/>
      <c r="S261" s="151"/>
      <c r="T261" s="151"/>
      <c r="U261" s="163"/>
      <c r="V261" s="163"/>
      <c r="W261" s="163"/>
      <c r="X261" s="163"/>
      <c r="Y261" s="163"/>
      <c r="Z261" s="184"/>
      <c r="AA261" s="184"/>
      <c r="AB261" s="184"/>
      <c r="AD261" s="163"/>
      <c r="AE261" s="161">
        <f t="shared" ref="AE261:AE264" si="27">2*COUNTA(C261:Z261)</f>
        <v>0</v>
      </c>
      <c r="AF261" s="146">
        <v>56</v>
      </c>
      <c r="AG261" s="146">
        <f t="shared" si="26"/>
        <v>56</v>
      </c>
      <c r="AH261" s="153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54"/>
    </row>
    <row r="262" s="146" customFormat="1" ht="30" customHeight="1" spans="1:51">
      <c r="A262" s="187" t="s">
        <v>1224</v>
      </c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4" t="s">
        <v>1225</v>
      </c>
      <c r="Z262" s="184"/>
      <c r="AA262" s="184"/>
      <c r="AB262" s="184"/>
      <c r="AC262" s="184"/>
      <c r="AD262" s="184"/>
      <c r="AE262" s="152">
        <f>SUM(AE261)</f>
        <v>0</v>
      </c>
      <c r="AF262" s="146">
        <v>56</v>
      </c>
      <c r="AG262" s="146">
        <f t="shared" si="26"/>
        <v>56</v>
      </c>
      <c r="AH262" s="197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54"/>
    </row>
    <row r="263" s="146" customFormat="1" ht="30" customHeight="1" spans="1:51">
      <c r="A263" s="163" t="s">
        <v>1226</v>
      </c>
      <c r="B263" s="192"/>
      <c r="C263" s="184" t="s">
        <v>1227</v>
      </c>
      <c r="D263" s="184" t="s">
        <v>1227</v>
      </c>
      <c r="E263" s="184" t="s">
        <v>1227</v>
      </c>
      <c r="F263" s="184" t="s">
        <v>1227</v>
      </c>
      <c r="G263" s="184" t="s">
        <v>1228</v>
      </c>
      <c r="H263" s="184" t="s">
        <v>1228</v>
      </c>
      <c r="I263" s="184" t="s">
        <v>1228</v>
      </c>
      <c r="J263" s="184" t="s">
        <v>1228</v>
      </c>
      <c r="K263" s="184" t="s">
        <v>1228</v>
      </c>
      <c r="L263" s="184" t="s">
        <v>1228</v>
      </c>
      <c r="M263" s="184" t="s">
        <v>1228</v>
      </c>
      <c r="N263" s="184" t="s">
        <v>1228</v>
      </c>
      <c r="O263" s="184" t="s">
        <v>1228</v>
      </c>
      <c r="P263" s="184" t="s">
        <v>1228</v>
      </c>
      <c r="Q263" s="184" t="s">
        <v>1227</v>
      </c>
      <c r="R263" s="146" t="s">
        <v>1227</v>
      </c>
      <c r="S263" s="184" t="s">
        <v>1229</v>
      </c>
      <c r="T263" s="184" t="s">
        <v>1229</v>
      </c>
      <c r="U263" s="184"/>
      <c r="V263" s="184"/>
      <c r="W263" s="163" t="s">
        <v>1229</v>
      </c>
      <c r="X263" s="163" t="s">
        <v>1229</v>
      </c>
      <c r="Y263" s="184" t="s">
        <v>1229</v>
      </c>
      <c r="Z263" s="184" t="s">
        <v>1229</v>
      </c>
      <c r="AB263" s="146" t="s">
        <v>1227</v>
      </c>
      <c r="AC263" s="151"/>
      <c r="AD263" s="151"/>
      <c r="AE263" s="161">
        <f t="shared" si="27"/>
        <v>44</v>
      </c>
      <c r="AF263" s="146">
        <v>56</v>
      </c>
      <c r="AG263" s="146">
        <f t="shared" si="26"/>
        <v>12</v>
      </c>
      <c r="AH263" s="153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54"/>
    </row>
    <row r="264" s="146" customFormat="1" ht="30" customHeight="1" spans="1:51">
      <c r="A264" s="163" t="s">
        <v>1230</v>
      </c>
      <c r="B264" s="192"/>
      <c r="C264" s="184" t="s">
        <v>1231</v>
      </c>
      <c r="D264" s="184" t="s">
        <v>1231</v>
      </c>
      <c r="E264" s="184" t="s">
        <v>1229</v>
      </c>
      <c r="F264" s="184" t="s">
        <v>1229</v>
      </c>
      <c r="G264" s="184" t="s">
        <v>1231</v>
      </c>
      <c r="H264" s="184" t="s">
        <v>1231</v>
      </c>
      <c r="I264" s="184" t="s">
        <v>1000</v>
      </c>
      <c r="J264" s="184" t="s">
        <v>1000</v>
      </c>
      <c r="K264" s="184" t="s">
        <v>1231</v>
      </c>
      <c r="L264" s="184" t="s">
        <v>1231</v>
      </c>
      <c r="M264" s="184" t="s">
        <v>1232</v>
      </c>
      <c r="N264" s="184" t="s">
        <v>1232</v>
      </c>
      <c r="O264" s="184" t="s">
        <v>1231</v>
      </c>
      <c r="P264" s="184" t="s">
        <v>1231</v>
      </c>
      <c r="Q264" s="184" t="s">
        <v>1229</v>
      </c>
      <c r="R264" s="184" t="s">
        <v>1229</v>
      </c>
      <c r="S264" s="184" t="s">
        <v>1231</v>
      </c>
      <c r="T264" s="184" t="s">
        <v>1231</v>
      </c>
      <c r="U264" s="184"/>
      <c r="V264" s="184"/>
      <c r="W264" s="184" t="s">
        <v>1231</v>
      </c>
      <c r="X264" s="184" t="s">
        <v>1231</v>
      </c>
      <c r="Y264" s="184" t="s">
        <v>1231</v>
      </c>
      <c r="Z264" s="184"/>
      <c r="AA264" s="151"/>
      <c r="AB264" s="184"/>
      <c r="AC264" s="184" t="s">
        <v>1229</v>
      </c>
      <c r="AD264" s="184" t="s">
        <v>1229</v>
      </c>
      <c r="AE264" s="161">
        <f t="shared" si="27"/>
        <v>42</v>
      </c>
      <c r="AF264" s="146">
        <v>56</v>
      </c>
      <c r="AG264" s="146">
        <f t="shared" si="26"/>
        <v>14</v>
      </c>
      <c r="AH264" s="153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54"/>
    </row>
    <row r="265" s="146" customFormat="1" ht="30" customHeight="1" spans="1:51">
      <c r="A265" s="163" t="s">
        <v>1233</v>
      </c>
      <c r="B265" s="163"/>
      <c r="C265" s="184" t="s">
        <v>1234</v>
      </c>
      <c r="D265" s="184" t="s">
        <v>1234</v>
      </c>
      <c r="E265" s="184" t="s">
        <v>1063</v>
      </c>
      <c r="F265" s="184" t="s">
        <v>1063</v>
      </c>
      <c r="G265" s="184" t="s">
        <v>1235</v>
      </c>
      <c r="H265" s="184" t="s">
        <v>1235</v>
      </c>
      <c r="I265" s="146" t="s">
        <v>1227</v>
      </c>
      <c r="J265" s="146" t="s">
        <v>1227</v>
      </c>
      <c r="K265" s="184" t="s">
        <v>1227</v>
      </c>
      <c r="L265" s="184" t="s">
        <v>1227</v>
      </c>
      <c r="M265" s="184" t="s">
        <v>1234</v>
      </c>
      <c r="N265" s="184" t="s">
        <v>1227</v>
      </c>
      <c r="O265" s="184" t="s">
        <v>1140</v>
      </c>
      <c r="P265" s="184" t="s">
        <v>1140</v>
      </c>
      <c r="Q265" s="151"/>
      <c r="R265" s="184" t="s">
        <v>1000</v>
      </c>
      <c r="S265" s="184" t="s">
        <v>1227</v>
      </c>
      <c r="T265" s="184" t="s">
        <v>1227</v>
      </c>
      <c r="U265" s="163"/>
      <c r="V265" s="163"/>
      <c r="W265" s="151"/>
      <c r="X265" s="151"/>
      <c r="Y265" s="163"/>
      <c r="Z265" s="163"/>
      <c r="AA265" s="184"/>
      <c r="AB265" s="184"/>
      <c r="AC265" s="184"/>
      <c r="AD265" s="184"/>
      <c r="AE265" s="161">
        <f>2*COUNTA(C265:X265)</f>
        <v>34</v>
      </c>
      <c r="AF265" s="146">
        <v>56</v>
      </c>
      <c r="AG265" s="146">
        <f t="shared" si="26"/>
        <v>22</v>
      </c>
      <c r="AH265" s="153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54"/>
    </row>
    <row r="266" s="146" customFormat="1" ht="30" customHeight="1" spans="1:51">
      <c r="A266" s="187" t="s">
        <v>1236</v>
      </c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4" t="s">
        <v>1237</v>
      </c>
      <c r="Z266" s="184"/>
      <c r="AA266" s="184"/>
      <c r="AB266" s="184"/>
      <c r="AC266" s="184"/>
      <c r="AD266" s="184"/>
      <c r="AE266" s="161">
        <f>SUM(AE263:AE265)</f>
        <v>120</v>
      </c>
      <c r="AF266" s="146">
        <v>56</v>
      </c>
      <c r="AG266" s="146">
        <f t="shared" si="26"/>
        <v>-64</v>
      </c>
      <c r="AH266" s="153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54"/>
    </row>
    <row r="267" s="146" customFormat="1" ht="30" customHeight="1" spans="1:51">
      <c r="A267" s="163" t="s">
        <v>1238</v>
      </c>
      <c r="B267" s="163" t="s">
        <v>1239</v>
      </c>
      <c r="C267" s="163" t="s">
        <v>1074</v>
      </c>
      <c r="D267" s="163" t="s">
        <v>1074</v>
      </c>
      <c r="E267" s="163" t="s">
        <v>1074</v>
      </c>
      <c r="F267" s="163"/>
      <c r="G267" s="163" t="s">
        <v>1086</v>
      </c>
      <c r="H267" s="163" t="s">
        <v>1086</v>
      </c>
      <c r="I267" s="163" t="s">
        <v>1240</v>
      </c>
      <c r="J267" s="163" t="s">
        <v>1240</v>
      </c>
      <c r="K267" s="184" t="s">
        <v>1079</v>
      </c>
      <c r="L267" s="184" t="s">
        <v>1079</v>
      </c>
      <c r="M267" s="163"/>
      <c r="N267" s="184"/>
      <c r="O267" s="184"/>
      <c r="P267" s="184"/>
      <c r="Q267" s="163" t="s">
        <v>1086</v>
      </c>
      <c r="R267" s="163" t="s">
        <v>1086</v>
      </c>
      <c r="S267" s="163" t="s">
        <v>1086</v>
      </c>
      <c r="T267" s="163" t="s">
        <v>1086</v>
      </c>
      <c r="U267" s="163"/>
      <c r="V267" s="163"/>
      <c r="W267" s="184"/>
      <c r="X267" s="184"/>
      <c r="Y267" s="184"/>
      <c r="Z267" s="184"/>
      <c r="AA267" s="184"/>
      <c r="AB267" s="184"/>
      <c r="AC267" s="184"/>
      <c r="AD267" s="184"/>
      <c r="AE267" s="191">
        <f>2*COUNTA(E267:Z267)</f>
        <v>22</v>
      </c>
      <c r="AF267" s="146">
        <v>56</v>
      </c>
      <c r="AG267" s="146">
        <f t="shared" si="26"/>
        <v>34</v>
      </c>
      <c r="AH267" s="153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54"/>
    </row>
    <row r="268" s="146" customFormat="1" ht="30" customHeight="1" spans="1:51">
      <c r="A268" s="163" t="s">
        <v>1241</v>
      </c>
      <c r="B268" s="163"/>
      <c r="C268" s="163"/>
      <c r="D268" s="163"/>
      <c r="E268" s="163" t="s">
        <v>1086</v>
      </c>
      <c r="F268" s="163" t="s">
        <v>1086</v>
      </c>
      <c r="G268" s="163"/>
      <c r="H268" s="163"/>
      <c r="I268" s="163" t="s">
        <v>1242</v>
      </c>
      <c r="J268" s="163" t="s">
        <v>1242</v>
      </c>
      <c r="K268" s="163" t="s">
        <v>1242</v>
      </c>
      <c r="L268" s="163" t="s">
        <v>1242</v>
      </c>
      <c r="M268" s="163"/>
      <c r="N268" s="163"/>
      <c r="O268" s="184" t="s">
        <v>1079</v>
      </c>
      <c r="P268" s="184" t="s">
        <v>1079</v>
      </c>
      <c r="Q268" s="163"/>
      <c r="R268" s="163"/>
      <c r="S268" s="163"/>
      <c r="T268" s="163"/>
      <c r="U268" s="163"/>
      <c r="V268" s="163"/>
      <c r="W268" s="184"/>
      <c r="X268" s="184"/>
      <c r="Y268" s="184"/>
      <c r="Z268" s="184"/>
      <c r="AA268" s="163"/>
      <c r="AB268" s="163"/>
      <c r="AC268" s="184"/>
      <c r="AD268" s="163"/>
      <c r="AE268" s="191">
        <f t="shared" ref="AE268:AE282" si="28">2*COUNTA(C268:Z268)</f>
        <v>16</v>
      </c>
      <c r="AF268" s="146">
        <v>56</v>
      </c>
      <c r="AG268" s="146">
        <f t="shared" si="26"/>
        <v>40</v>
      </c>
      <c r="AH268" s="153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54"/>
    </row>
    <row r="269" s="146" customFormat="1" ht="30" customHeight="1" spans="1:51">
      <c r="A269" s="163" t="s">
        <v>1243</v>
      </c>
      <c r="B269" s="192" t="s">
        <v>1244</v>
      </c>
      <c r="C269" s="163"/>
      <c r="D269" s="163"/>
      <c r="E269" s="163"/>
      <c r="F269" s="163"/>
      <c r="G269" s="163" t="s">
        <v>1245</v>
      </c>
      <c r="H269" s="163" t="s">
        <v>1245</v>
      </c>
      <c r="I269" s="163"/>
      <c r="J269" s="163" t="s">
        <v>1246</v>
      </c>
      <c r="K269" s="163" t="s">
        <v>1246</v>
      </c>
      <c r="L269" s="163" t="s">
        <v>1246</v>
      </c>
      <c r="M269" s="184" t="s">
        <v>1246</v>
      </c>
      <c r="N269" s="163"/>
      <c r="O269" s="163"/>
      <c r="P269" s="163"/>
      <c r="Q269" s="163" t="s">
        <v>1245</v>
      </c>
      <c r="R269" s="163"/>
      <c r="S269" s="163" t="s">
        <v>1246</v>
      </c>
      <c r="T269" s="163" t="s">
        <v>1246</v>
      </c>
      <c r="U269" s="163"/>
      <c r="V269" s="163"/>
      <c r="W269" s="184"/>
      <c r="X269" s="184"/>
      <c r="Y269" s="184"/>
      <c r="Z269" s="184"/>
      <c r="AA269" s="163"/>
      <c r="AB269" s="163"/>
      <c r="AC269" s="163"/>
      <c r="AD269" s="163"/>
      <c r="AE269" s="191">
        <f t="shared" si="28"/>
        <v>18</v>
      </c>
      <c r="AF269" s="146">
        <v>56</v>
      </c>
      <c r="AG269" s="146">
        <f t="shared" si="26"/>
        <v>38</v>
      </c>
      <c r="AH269" s="153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54"/>
    </row>
    <row r="270" s="146" customFormat="1" ht="30" customHeight="1" spans="1:51">
      <c r="A270" s="163" t="s">
        <v>1247</v>
      </c>
      <c r="B270" s="192" t="s">
        <v>1244</v>
      </c>
      <c r="C270" s="163"/>
      <c r="D270" s="163" t="s">
        <v>1248</v>
      </c>
      <c r="E270" s="163" t="s">
        <v>1248</v>
      </c>
      <c r="F270" s="163" t="s">
        <v>1249</v>
      </c>
      <c r="G270" s="163" t="s">
        <v>1248</v>
      </c>
      <c r="H270" s="163" t="s">
        <v>1248</v>
      </c>
      <c r="I270" s="163"/>
      <c r="J270" s="163"/>
      <c r="K270" s="163"/>
      <c r="L270" s="163"/>
      <c r="M270" s="163"/>
      <c r="N270" s="163"/>
      <c r="O270" s="163" t="s">
        <v>1249</v>
      </c>
      <c r="P270" s="163" t="s">
        <v>1249</v>
      </c>
      <c r="Q270" s="163"/>
      <c r="R270" s="163"/>
      <c r="S270" s="163" t="s">
        <v>1248</v>
      </c>
      <c r="T270" s="163" t="s">
        <v>1248</v>
      </c>
      <c r="U270" s="163"/>
      <c r="V270" s="163"/>
      <c r="W270" s="184"/>
      <c r="X270" s="184"/>
      <c r="Y270" s="184"/>
      <c r="Z270" s="184"/>
      <c r="AA270" s="163"/>
      <c r="AB270" s="163"/>
      <c r="AC270" s="163"/>
      <c r="AD270" s="163"/>
      <c r="AE270" s="191">
        <f t="shared" si="28"/>
        <v>18</v>
      </c>
      <c r="AF270" s="146">
        <v>56</v>
      </c>
      <c r="AG270" s="146">
        <f t="shared" si="26"/>
        <v>38</v>
      </c>
      <c r="AH270" s="153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54"/>
    </row>
    <row r="271" s="146" customFormat="1" ht="30" customHeight="1" spans="1:51">
      <c r="A271" s="163" t="s">
        <v>1250</v>
      </c>
      <c r="B271" s="192" t="s">
        <v>1244</v>
      </c>
      <c r="C271" s="163"/>
      <c r="D271" s="163"/>
      <c r="E271" s="163" t="s">
        <v>1126</v>
      </c>
      <c r="F271" s="163" t="s">
        <v>1126</v>
      </c>
      <c r="G271" s="163"/>
      <c r="H271" s="163"/>
      <c r="I271" s="163" t="s">
        <v>1126</v>
      </c>
      <c r="J271" s="163" t="s">
        <v>1126</v>
      </c>
      <c r="K271" s="184"/>
      <c r="L271" s="184"/>
      <c r="M271" s="184" t="s">
        <v>1112</v>
      </c>
      <c r="N271" s="184" t="s">
        <v>1112</v>
      </c>
      <c r="O271" s="184" t="s">
        <v>1112</v>
      </c>
      <c r="P271" s="184"/>
      <c r="Q271" s="184" t="s">
        <v>1126</v>
      </c>
      <c r="R271" s="184" t="s">
        <v>1126</v>
      </c>
      <c r="S271" s="163"/>
      <c r="T271" s="163"/>
      <c r="U271" s="163"/>
      <c r="V271" s="163"/>
      <c r="W271" s="184"/>
      <c r="X271" s="184"/>
      <c r="Y271" s="184"/>
      <c r="Z271" s="184"/>
      <c r="AA271" s="163"/>
      <c r="AB271" s="163"/>
      <c r="AC271" s="163"/>
      <c r="AD271" s="163"/>
      <c r="AE271" s="191">
        <f t="shared" si="28"/>
        <v>18</v>
      </c>
      <c r="AF271" s="146">
        <v>56</v>
      </c>
      <c r="AG271" s="146">
        <f t="shared" si="26"/>
        <v>38</v>
      </c>
      <c r="AH271" s="153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54"/>
    </row>
    <row r="272" s="146" customFormat="1" ht="30" customHeight="1" spans="1:51">
      <c r="A272" s="163" t="s">
        <v>1251</v>
      </c>
      <c r="B272" s="192" t="s">
        <v>1244</v>
      </c>
      <c r="C272" s="184"/>
      <c r="D272" s="184"/>
      <c r="E272" s="184"/>
      <c r="F272" s="163"/>
      <c r="G272" s="163"/>
      <c r="H272" s="163"/>
      <c r="I272" s="184"/>
      <c r="J272" s="184"/>
      <c r="K272" s="163"/>
      <c r="L272" s="163"/>
      <c r="M272" s="163" t="s">
        <v>1098</v>
      </c>
      <c r="N272" s="163" t="s">
        <v>1098</v>
      </c>
      <c r="O272" s="184"/>
      <c r="P272" s="184" t="s">
        <v>1112</v>
      </c>
      <c r="Q272" s="184" t="s">
        <v>1098</v>
      </c>
      <c r="R272" s="184" t="s">
        <v>1098</v>
      </c>
      <c r="S272" s="184" t="s">
        <v>1112</v>
      </c>
      <c r="T272" s="184" t="s">
        <v>1112</v>
      </c>
      <c r="U272" s="184"/>
      <c r="V272" s="184"/>
      <c r="W272" s="184"/>
      <c r="X272" s="184"/>
      <c r="Y272" s="184"/>
      <c r="Z272" s="184"/>
      <c r="AA272" s="163"/>
      <c r="AB272" s="163"/>
      <c r="AC272" s="163"/>
      <c r="AD272" s="163"/>
      <c r="AE272" s="191">
        <f t="shared" si="28"/>
        <v>14</v>
      </c>
      <c r="AF272" s="146">
        <v>56</v>
      </c>
      <c r="AG272" s="146">
        <f t="shared" si="26"/>
        <v>42</v>
      </c>
      <c r="AH272" s="153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54"/>
    </row>
    <row r="273" s="146" customFormat="1" ht="30" customHeight="1" spans="1:51">
      <c r="A273" s="163" t="s">
        <v>1252</v>
      </c>
      <c r="B273" s="192" t="s">
        <v>1244</v>
      </c>
      <c r="C273" s="184"/>
      <c r="D273" s="184"/>
      <c r="E273" s="184"/>
      <c r="G273" s="163"/>
      <c r="H273" s="163"/>
      <c r="I273" s="184"/>
      <c r="J273" s="163"/>
      <c r="K273" s="184"/>
      <c r="L273" s="184"/>
      <c r="M273" s="184"/>
      <c r="N273" s="163"/>
      <c r="O273" s="163"/>
      <c r="P273" s="163"/>
      <c r="Q273" s="163"/>
      <c r="R273" s="163"/>
      <c r="S273" s="184" t="s">
        <v>1098</v>
      </c>
      <c r="T273" s="184" t="s">
        <v>1098</v>
      </c>
      <c r="U273" s="163"/>
      <c r="V273" s="163"/>
      <c r="W273" s="184"/>
      <c r="X273" s="184"/>
      <c r="Y273" s="184"/>
      <c r="Z273" s="163"/>
      <c r="AA273" s="163"/>
      <c r="AB273" s="163"/>
      <c r="AC273" s="163"/>
      <c r="AD273" s="163"/>
      <c r="AE273" s="191">
        <f t="shared" si="28"/>
        <v>4</v>
      </c>
      <c r="AF273" s="146">
        <v>56</v>
      </c>
      <c r="AG273" s="146">
        <f t="shared" si="26"/>
        <v>52</v>
      </c>
      <c r="AH273" s="153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54"/>
    </row>
    <row r="274" s="146" customFormat="1" ht="30" customHeight="1" spans="1:51">
      <c r="A274" s="163" t="s">
        <v>1253</v>
      </c>
      <c r="B274" s="192" t="s">
        <v>1244</v>
      </c>
      <c r="C274" s="163" t="s">
        <v>1254</v>
      </c>
      <c r="D274" s="163" t="s">
        <v>1254</v>
      </c>
      <c r="E274" s="163"/>
      <c r="F274" s="163"/>
      <c r="G274" s="163" t="s">
        <v>1254</v>
      </c>
      <c r="H274" s="163" t="s">
        <v>1254</v>
      </c>
      <c r="I274" s="163" t="s">
        <v>1254</v>
      </c>
      <c r="J274" s="163"/>
      <c r="K274" s="163" t="s">
        <v>1254</v>
      </c>
      <c r="L274" s="163" t="s">
        <v>1254</v>
      </c>
      <c r="M274" s="163" t="s">
        <v>1254</v>
      </c>
      <c r="N274" s="163"/>
      <c r="O274" s="163" t="s">
        <v>1254</v>
      </c>
      <c r="P274" s="163" t="s">
        <v>1254</v>
      </c>
      <c r="Q274" s="163"/>
      <c r="R274" s="163" t="s">
        <v>1254</v>
      </c>
      <c r="S274" s="163" t="s">
        <v>1254</v>
      </c>
      <c r="T274" s="163"/>
      <c r="U274" s="151"/>
      <c r="V274" s="163"/>
      <c r="W274" s="151"/>
      <c r="X274" s="151"/>
      <c r="Y274" s="184"/>
      <c r="Z274" s="184"/>
      <c r="AA274" s="151"/>
      <c r="AB274" s="151"/>
      <c r="AC274" s="163"/>
      <c r="AD274" s="163"/>
      <c r="AE274" s="191">
        <f t="shared" si="28"/>
        <v>24</v>
      </c>
      <c r="AF274" s="146">
        <v>56</v>
      </c>
      <c r="AG274" s="146">
        <f t="shared" si="26"/>
        <v>32</v>
      </c>
      <c r="AH274" s="153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54"/>
    </row>
    <row r="275" s="146" customFormat="1" ht="30" customHeight="1" spans="1:51">
      <c r="A275" s="163" t="s">
        <v>1255</v>
      </c>
      <c r="B275" s="192" t="s">
        <v>1244</v>
      </c>
      <c r="C275" s="184"/>
      <c r="D275" s="184"/>
      <c r="E275" s="184" t="s">
        <v>1256</v>
      </c>
      <c r="F275" s="184" t="s">
        <v>1256</v>
      </c>
      <c r="G275" s="184" t="s">
        <v>1119</v>
      </c>
      <c r="H275" s="184" t="s">
        <v>1119</v>
      </c>
      <c r="I275" s="163"/>
      <c r="J275" s="163"/>
      <c r="K275" s="184"/>
      <c r="L275" s="184"/>
      <c r="M275" s="184" t="s">
        <v>1256</v>
      </c>
      <c r="N275" s="184" t="s">
        <v>1256</v>
      </c>
      <c r="O275" s="184"/>
      <c r="P275" s="184"/>
      <c r="Q275" s="184"/>
      <c r="R275" s="184"/>
      <c r="S275" s="184" t="s">
        <v>1119</v>
      </c>
      <c r="T275" s="184" t="s">
        <v>1119</v>
      </c>
      <c r="U275" s="184"/>
      <c r="V275" s="184"/>
      <c r="W275" s="151"/>
      <c r="X275" s="151"/>
      <c r="Y275" s="184"/>
      <c r="Z275" s="184"/>
      <c r="AA275" s="163"/>
      <c r="AB275" s="163"/>
      <c r="AC275" s="184"/>
      <c r="AD275" s="184"/>
      <c r="AE275" s="191">
        <f t="shared" si="28"/>
        <v>16</v>
      </c>
      <c r="AF275" s="146">
        <v>56</v>
      </c>
      <c r="AG275" s="146">
        <f t="shared" si="26"/>
        <v>40</v>
      </c>
      <c r="AH275" s="153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54"/>
    </row>
    <row r="276" s="146" customFormat="1" ht="30" customHeight="1" spans="1:51">
      <c r="A276" s="163" t="s">
        <v>1257</v>
      </c>
      <c r="B276" s="192" t="s">
        <v>1244</v>
      </c>
      <c r="C276" s="184"/>
      <c r="D276" s="184"/>
      <c r="E276" s="184" t="s">
        <v>1258</v>
      </c>
      <c r="F276" s="184" t="s">
        <v>1258</v>
      </c>
      <c r="G276" s="184"/>
      <c r="H276" s="184"/>
      <c r="I276" s="184" t="s">
        <v>1258</v>
      </c>
      <c r="J276" s="184" t="s">
        <v>1258</v>
      </c>
      <c r="K276" s="184" t="s">
        <v>1258</v>
      </c>
      <c r="L276" s="184" t="s">
        <v>1258</v>
      </c>
      <c r="M276" s="184"/>
      <c r="N276" s="163"/>
      <c r="O276" s="184" t="s">
        <v>1258</v>
      </c>
      <c r="P276" s="184" t="s">
        <v>1258</v>
      </c>
      <c r="Q276" s="184"/>
      <c r="R276" s="184"/>
      <c r="S276" s="184" t="s">
        <v>1258</v>
      </c>
      <c r="T276" s="184" t="s">
        <v>1258</v>
      </c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91">
        <f t="shared" si="28"/>
        <v>20</v>
      </c>
      <c r="AF276" s="146">
        <v>56</v>
      </c>
      <c r="AG276" s="146">
        <f t="shared" si="26"/>
        <v>36</v>
      </c>
      <c r="AH276" s="153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54"/>
    </row>
    <row r="277" s="146" customFormat="1" ht="30" customHeight="1" spans="1:51">
      <c r="A277" s="163" t="s">
        <v>1259</v>
      </c>
      <c r="B277" s="163" t="s">
        <v>1260</v>
      </c>
      <c r="C277" s="184"/>
      <c r="D277" s="184"/>
      <c r="E277" s="184" t="s">
        <v>1261</v>
      </c>
      <c r="F277" s="151" t="s">
        <v>1261</v>
      </c>
      <c r="G277" s="184"/>
      <c r="H277" s="184"/>
      <c r="I277" s="163"/>
      <c r="J277" s="163"/>
      <c r="K277" s="184"/>
      <c r="L277" s="184"/>
      <c r="M277" s="151" t="s">
        <v>1261</v>
      </c>
      <c r="N277" s="151" t="s">
        <v>1261</v>
      </c>
      <c r="O277" s="184" t="s">
        <v>1261</v>
      </c>
      <c r="P277" s="184"/>
      <c r="Q277" s="184" t="s">
        <v>1261</v>
      </c>
      <c r="R277" s="151" t="s">
        <v>1261</v>
      </c>
      <c r="S277" s="184"/>
      <c r="T277" s="184"/>
      <c r="U277" s="163"/>
      <c r="V277" s="163"/>
      <c r="W277" s="184"/>
      <c r="X277" s="184"/>
      <c r="Y277" s="184"/>
      <c r="Z277" s="184"/>
      <c r="AA277" s="163"/>
      <c r="AB277" s="163"/>
      <c r="AC277" s="163"/>
      <c r="AD277" s="163"/>
      <c r="AE277" s="191">
        <f t="shared" si="28"/>
        <v>14</v>
      </c>
      <c r="AF277" s="146">
        <v>56</v>
      </c>
      <c r="AG277" s="146">
        <f t="shared" si="26"/>
        <v>42</v>
      </c>
      <c r="AH277" s="153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54"/>
    </row>
    <row r="278" s="146" customFormat="1" ht="30" customHeight="1" spans="1:51">
      <c r="A278" s="163" t="s">
        <v>1262</v>
      </c>
      <c r="B278" s="163" t="s">
        <v>1263</v>
      </c>
      <c r="C278" s="184"/>
      <c r="D278" s="163"/>
      <c r="E278" s="184"/>
      <c r="F278" s="163"/>
      <c r="G278" s="163"/>
      <c r="H278" s="163"/>
      <c r="I278" s="163"/>
      <c r="J278" s="163"/>
      <c r="K278" s="163"/>
      <c r="L278" s="163"/>
      <c r="M278" s="163" t="s">
        <v>1052</v>
      </c>
      <c r="N278" s="163"/>
      <c r="O278" s="184"/>
      <c r="P278" s="163"/>
      <c r="Q278" s="184"/>
      <c r="R278" s="184"/>
      <c r="S278" s="163"/>
      <c r="T278" s="163"/>
      <c r="U278" s="184"/>
      <c r="V278" s="184"/>
      <c r="W278" s="184"/>
      <c r="X278" s="184"/>
      <c r="Y278" s="163"/>
      <c r="Z278" s="163"/>
      <c r="AA278" s="184"/>
      <c r="AB278" s="163"/>
      <c r="AC278" s="184"/>
      <c r="AD278" s="184"/>
      <c r="AE278" s="191">
        <f t="shared" si="28"/>
        <v>2</v>
      </c>
      <c r="AF278" s="146">
        <v>56</v>
      </c>
      <c r="AG278" s="146">
        <f t="shared" si="26"/>
        <v>54</v>
      </c>
      <c r="AH278" s="153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54"/>
    </row>
    <row r="279" s="146" customFormat="1" ht="30" customHeight="1" spans="1:51">
      <c r="A279" s="163" t="s">
        <v>1264</v>
      </c>
      <c r="B279" s="163" t="s">
        <v>1260</v>
      </c>
      <c r="C279" s="163"/>
      <c r="D279" s="163"/>
      <c r="E279" s="163"/>
      <c r="F279" s="184"/>
      <c r="G279" s="163"/>
      <c r="H279" s="163"/>
      <c r="I279" s="163"/>
      <c r="J279" s="163"/>
      <c r="K279" s="163"/>
      <c r="L279" s="163"/>
      <c r="M279" s="163"/>
      <c r="N279" s="184"/>
      <c r="O279" s="163"/>
      <c r="P279" s="163"/>
      <c r="Q279" s="184"/>
      <c r="R279" s="184"/>
      <c r="S279" s="163"/>
      <c r="T279" s="163"/>
      <c r="U279" s="163"/>
      <c r="V279" s="163"/>
      <c r="W279" s="184"/>
      <c r="X279" s="184"/>
      <c r="Y279" s="184"/>
      <c r="Z279" s="184"/>
      <c r="AA279" s="163"/>
      <c r="AB279" s="163"/>
      <c r="AC279" s="184"/>
      <c r="AD279" s="184"/>
      <c r="AE279" s="191">
        <f t="shared" si="28"/>
        <v>0</v>
      </c>
      <c r="AF279" s="146">
        <v>56</v>
      </c>
      <c r="AG279" s="146">
        <f t="shared" si="26"/>
        <v>56</v>
      </c>
      <c r="AH279" s="153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54"/>
    </row>
    <row r="280" s="146" customFormat="1" ht="30" customHeight="1" spans="1:51">
      <c r="A280" s="163" t="s">
        <v>1265</v>
      </c>
      <c r="B280" s="163" t="s">
        <v>1244</v>
      </c>
      <c r="C280" s="163"/>
      <c r="D280" s="163"/>
      <c r="E280" s="163"/>
      <c r="F280" s="163"/>
      <c r="G280" s="163"/>
      <c r="H280" s="163"/>
      <c r="I280" s="184"/>
      <c r="J280" s="184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84"/>
      <c r="X280" s="184"/>
      <c r="Y280" s="184"/>
      <c r="Z280" s="184"/>
      <c r="AA280" s="163"/>
      <c r="AB280" s="163"/>
      <c r="AC280" s="163"/>
      <c r="AD280" s="163"/>
      <c r="AE280" s="191">
        <f t="shared" si="28"/>
        <v>0</v>
      </c>
      <c r="AF280" s="146">
        <v>56</v>
      </c>
      <c r="AG280" s="146">
        <f t="shared" si="26"/>
        <v>56</v>
      </c>
      <c r="AH280" s="153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54"/>
    </row>
    <row r="281" s="146" customFormat="1" ht="30" customHeight="1" spans="1:51">
      <c r="A281" s="163" t="s">
        <v>1266</v>
      </c>
      <c r="B281" s="163"/>
      <c r="C281" s="163"/>
      <c r="D281" s="163" t="s">
        <v>1112</v>
      </c>
      <c r="E281" s="163"/>
      <c r="F281" s="163"/>
      <c r="G281" s="184" t="s">
        <v>1180</v>
      </c>
      <c r="H281" s="184" t="s">
        <v>1180</v>
      </c>
      <c r="I281" s="163" t="s">
        <v>1112</v>
      </c>
      <c r="J281" s="163" t="s">
        <v>1112</v>
      </c>
      <c r="K281" s="184" t="s">
        <v>1180</v>
      </c>
      <c r="L281" s="184" t="s">
        <v>1180</v>
      </c>
      <c r="M281" s="163"/>
      <c r="N281" s="163"/>
      <c r="O281" s="163"/>
      <c r="P281" s="163"/>
      <c r="Q281" s="163"/>
      <c r="R281" s="163"/>
      <c r="S281" s="184" t="s">
        <v>1180</v>
      </c>
      <c r="T281" s="184" t="s">
        <v>1180</v>
      </c>
      <c r="U281" s="163"/>
      <c r="V281" s="163"/>
      <c r="W281" s="184"/>
      <c r="X281" s="184"/>
      <c r="Y281" s="184"/>
      <c r="Z281" s="184"/>
      <c r="AA281" s="163"/>
      <c r="AB281" s="163"/>
      <c r="AC281" s="184"/>
      <c r="AD281" s="184"/>
      <c r="AE281" s="191">
        <f t="shared" si="28"/>
        <v>18</v>
      </c>
      <c r="AF281" s="146">
        <v>56</v>
      </c>
      <c r="AG281" s="146">
        <f t="shared" si="26"/>
        <v>38</v>
      </c>
      <c r="AH281" s="153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54"/>
    </row>
    <row r="282" s="146" customFormat="1" ht="30" customHeight="1" spans="1:51">
      <c r="A282" s="163" t="s">
        <v>1267</v>
      </c>
      <c r="B282" s="163" t="s">
        <v>1268</v>
      </c>
      <c r="C282" s="163"/>
      <c r="D282" s="184"/>
      <c r="E282" s="151"/>
      <c r="F282" s="151"/>
      <c r="G282" s="184"/>
      <c r="H282" s="184"/>
      <c r="I282" s="184"/>
      <c r="J282" s="184"/>
      <c r="K282" s="184"/>
      <c r="L282" s="184"/>
      <c r="M282" s="163"/>
      <c r="N282" s="163"/>
      <c r="O282" s="151"/>
      <c r="P282" s="151"/>
      <c r="Q282" s="151"/>
      <c r="R282" s="163"/>
      <c r="S282" s="184" t="s">
        <v>1269</v>
      </c>
      <c r="T282" s="184" t="s">
        <v>1269</v>
      </c>
      <c r="U282" s="163"/>
      <c r="V282" s="163"/>
      <c r="W282" s="184"/>
      <c r="X282" s="184"/>
      <c r="Y282" s="163"/>
      <c r="Z282" s="163"/>
      <c r="AA282" s="184"/>
      <c r="AB282" s="184"/>
      <c r="AC282" s="184"/>
      <c r="AD282" s="184"/>
      <c r="AE282" s="161">
        <f t="shared" si="28"/>
        <v>4</v>
      </c>
      <c r="AF282" s="146">
        <v>56</v>
      </c>
      <c r="AG282" s="146">
        <f t="shared" si="26"/>
        <v>52</v>
      </c>
      <c r="AH282" s="153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54"/>
    </row>
    <row r="283" s="146" customFormat="1" ht="30" customHeight="1" spans="1:51">
      <c r="A283" s="163" t="s">
        <v>1270</v>
      </c>
      <c r="B283" s="192" t="s">
        <v>1268</v>
      </c>
      <c r="C283" s="184" t="s">
        <v>1271</v>
      </c>
      <c r="D283" s="184" t="s">
        <v>1271</v>
      </c>
      <c r="E283" s="184" t="s">
        <v>1271</v>
      </c>
      <c r="F283" s="184"/>
      <c r="G283" s="184" t="s">
        <v>1272</v>
      </c>
      <c r="H283" s="184" t="s">
        <v>1272</v>
      </c>
      <c r="I283" s="184"/>
      <c r="J283" s="184"/>
      <c r="K283" s="184" t="s">
        <v>1271</v>
      </c>
      <c r="L283" s="184" t="s">
        <v>1271</v>
      </c>
      <c r="M283" s="184" t="s">
        <v>1269</v>
      </c>
      <c r="N283" s="184" t="s">
        <v>1269</v>
      </c>
      <c r="O283" s="184" t="s">
        <v>1272</v>
      </c>
      <c r="P283" s="184" t="s">
        <v>1272</v>
      </c>
      <c r="Q283" s="184"/>
      <c r="R283" s="184"/>
      <c r="S283" s="184" t="s">
        <v>1272</v>
      </c>
      <c r="T283" s="184" t="s">
        <v>1272</v>
      </c>
      <c r="U283" s="163"/>
      <c r="V283" s="163"/>
      <c r="W283" s="184"/>
      <c r="X283" s="184"/>
      <c r="Y283" s="184" t="s">
        <v>1000</v>
      </c>
      <c r="Z283" s="184" t="s">
        <v>1000</v>
      </c>
      <c r="AA283" s="184" t="s">
        <v>1000</v>
      </c>
      <c r="AB283" s="184" t="s">
        <v>1000</v>
      </c>
      <c r="AC283" s="184"/>
      <c r="AD283" s="184"/>
      <c r="AE283" s="191">
        <f>2*COUNTA(D283:Z283)</f>
        <v>28</v>
      </c>
      <c r="AF283" s="146">
        <v>56</v>
      </c>
      <c r="AG283" s="146">
        <f t="shared" si="26"/>
        <v>28</v>
      </c>
      <c r="AH283" s="153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54"/>
    </row>
    <row r="284" s="146" customFormat="1" ht="30" customHeight="1" spans="1:51">
      <c r="A284" s="163" t="s">
        <v>1273</v>
      </c>
      <c r="B284" s="192" t="s">
        <v>1268</v>
      </c>
      <c r="C284" s="184"/>
      <c r="D284" s="184"/>
      <c r="E284" s="163"/>
      <c r="F284" s="163"/>
      <c r="G284" s="184"/>
      <c r="H284" s="184"/>
      <c r="I284" s="163"/>
      <c r="J284" s="163"/>
      <c r="K284" s="184"/>
      <c r="L284" s="184"/>
      <c r="M284" s="184"/>
      <c r="N284" s="184"/>
      <c r="O284" s="184"/>
      <c r="P284" s="184"/>
      <c r="Q284" s="184"/>
      <c r="R284" s="184"/>
      <c r="S284" s="163"/>
      <c r="T284" s="163"/>
      <c r="U284" s="163"/>
      <c r="V284" s="163"/>
      <c r="W284" s="184"/>
      <c r="X284" s="184"/>
      <c r="Y284" s="184"/>
      <c r="Z284" s="184"/>
      <c r="AA284" s="184"/>
      <c r="AB284" s="184"/>
      <c r="AC284" s="163"/>
      <c r="AD284" s="163"/>
      <c r="AE284" s="191">
        <f t="shared" ref="AE284:AE296" si="29">2*COUNTA(C284:Z284)</f>
        <v>0</v>
      </c>
      <c r="AF284" s="146">
        <v>56</v>
      </c>
      <c r="AG284" s="146">
        <f t="shared" si="26"/>
        <v>56</v>
      </c>
      <c r="AH284" s="153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54"/>
    </row>
    <row r="285" s="146" customFormat="1" ht="30" customHeight="1" spans="1:51">
      <c r="A285" s="163" t="s">
        <v>1274</v>
      </c>
      <c r="B285" s="192" t="s">
        <v>1268</v>
      </c>
      <c r="C285" s="184"/>
      <c r="D285" s="184"/>
      <c r="E285" s="184"/>
      <c r="F285" s="184"/>
      <c r="G285" s="184" t="s">
        <v>998</v>
      </c>
      <c r="H285" s="184" t="s">
        <v>998</v>
      </c>
      <c r="I285" s="184" t="s">
        <v>998</v>
      </c>
      <c r="J285" s="184" t="s">
        <v>998</v>
      </c>
      <c r="K285" s="184"/>
      <c r="L285" s="184"/>
      <c r="M285" s="163"/>
      <c r="N285" s="163"/>
      <c r="O285" s="184" t="s">
        <v>998</v>
      </c>
      <c r="P285" s="184" t="s">
        <v>998</v>
      </c>
      <c r="Q285" s="163"/>
      <c r="R285" s="163"/>
      <c r="S285" s="163"/>
      <c r="T285" s="163"/>
      <c r="U285" s="184"/>
      <c r="V285" s="184"/>
      <c r="W285" s="184" t="s">
        <v>998</v>
      </c>
      <c r="X285" s="184" t="s">
        <v>998</v>
      </c>
      <c r="Y285" s="184"/>
      <c r="Z285" s="163"/>
      <c r="AA285" s="184"/>
      <c r="AB285" s="184"/>
      <c r="AC285" s="163"/>
      <c r="AD285" s="163"/>
      <c r="AE285" s="191">
        <f t="shared" si="29"/>
        <v>16</v>
      </c>
      <c r="AF285" s="146">
        <v>56</v>
      </c>
      <c r="AH285" s="153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54"/>
    </row>
    <row r="286" s="146" customFormat="1" ht="30" customHeight="1" spans="1:51">
      <c r="A286" s="163" t="s">
        <v>1275</v>
      </c>
      <c r="B286" s="192" t="s">
        <v>1268</v>
      </c>
      <c r="C286" s="184"/>
      <c r="D286" s="184"/>
      <c r="E286" s="163" t="s">
        <v>1235</v>
      </c>
      <c r="F286" s="163" t="s">
        <v>1235</v>
      </c>
      <c r="G286" s="184" t="s">
        <v>1269</v>
      </c>
      <c r="H286" s="184" t="s">
        <v>1269</v>
      </c>
      <c r="I286" s="184"/>
      <c r="J286" s="184"/>
      <c r="K286" s="184" t="s">
        <v>1235</v>
      </c>
      <c r="L286" s="184" t="s">
        <v>1235</v>
      </c>
      <c r="M286" s="184"/>
      <c r="N286" s="184"/>
      <c r="O286" s="184" t="s">
        <v>1269</v>
      </c>
      <c r="P286" s="184" t="s">
        <v>1269</v>
      </c>
      <c r="Q286" s="163"/>
      <c r="R286" s="163"/>
      <c r="S286" s="163"/>
      <c r="T286" s="151"/>
      <c r="U286" s="163"/>
      <c r="V286" s="163"/>
      <c r="W286" s="184"/>
      <c r="X286" s="184"/>
      <c r="Y286" s="163" t="s">
        <v>998</v>
      </c>
      <c r="Z286" s="163" t="s">
        <v>998</v>
      </c>
      <c r="AA286" s="184"/>
      <c r="AB286" s="184"/>
      <c r="AC286" s="163"/>
      <c r="AD286" s="163"/>
      <c r="AE286" s="191"/>
      <c r="AH286" s="153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54"/>
    </row>
    <row r="287" s="146" customFormat="1" ht="30" customHeight="1" spans="1:51">
      <c r="A287" s="163" t="s">
        <v>1276</v>
      </c>
      <c r="B287" s="193" t="s">
        <v>1268</v>
      </c>
      <c r="C287" s="184" t="s">
        <v>1272</v>
      </c>
      <c r="D287" s="184" t="s">
        <v>1272</v>
      </c>
      <c r="E287" s="184" t="s">
        <v>1269</v>
      </c>
      <c r="F287" s="184" t="s">
        <v>1269</v>
      </c>
      <c r="G287" s="184"/>
      <c r="H287" s="184"/>
      <c r="I287" s="184"/>
      <c r="J287" s="184"/>
      <c r="K287" s="184"/>
      <c r="L287" s="184"/>
      <c r="M287" s="184"/>
      <c r="N287" s="184"/>
      <c r="O287" s="163"/>
      <c r="P287" s="163"/>
      <c r="Q287" s="163" t="s">
        <v>1140</v>
      </c>
      <c r="R287" s="163" t="s">
        <v>1140</v>
      </c>
      <c r="S287" s="163" t="s">
        <v>1140</v>
      </c>
      <c r="T287" s="163" t="s">
        <v>1140</v>
      </c>
      <c r="U287" s="163"/>
      <c r="V287" s="163"/>
      <c r="W287" s="184"/>
      <c r="X287" s="184"/>
      <c r="Y287" s="184"/>
      <c r="Z287" s="184"/>
      <c r="AA287" s="184"/>
      <c r="AB287" s="184"/>
      <c r="AC287" s="184"/>
      <c r="AD287" s="184"/>
      <c r="AE287" s="191">
        <f>2*COUNTA(D287:Z287)</f>
        <v>14</v>
      </c>
      <c r="AF287" s="146">
        <v>56</v>
      </c>
      <c r="AG287" s="146">
        <f t="shared" ref="AG287:AG303" si="30">AF287-AE287</f>
        <v>42</v>
      </c>
      <c r="AH287" s="153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54"/>
    </row>
    <row r="288" s="146" customFormat="1" ht="30" customHeight="1" spans="1:51">
      <c r="A288" s="163" t="s">
        <v>1277</v>
      </c>
      <c r="B288" s="193" t="s">
        <v>1260</v>
      </c>
      <c r="C288" s="163"/>
      <c r="D288" s="163"/>
      <c r="E288" s="184"/>
      <c r="F288" s="163"/>
      <c r="G288" s="163"/>
      <c r="H288" s="163"/>
      <c r="I288" s="184"/>
      <c r="J288" s="163"/>
      <c r="K288" s="184"/>
      <c r="L288" s="184"/>
      <c r="M288" s="163"/>
      <c r="N288" s="163"/>
      <c r="O288" s="163"/>
      <c r="P288" s="163"/>
      <c r="Q288" s="163"/>
      <c r="R288" s="163"/>
      <c r="S288" s="184"/>
      <c r="T288" s="184"/>
      <c r="U288" s="184"/>
      <c r="V288" s="184"/>
      <c r="W288" s="184"/>
      <c r="X288" s="184"/>
      <c r="Y288" s="184"/>
      <c r="Z288" s="184"/>
      <c r="AA288" s="163"/>
      <c r="AB288" s="163"/>
      <c r="AC288" s="163"/>
      <c r="AD288" s="163"/>
      <c r="AE288" s="191">
        <f t="shared" si="29"/>
        <v>0</v>
      </c>
      <c r="AF288" s="146">
        <v>56</v>
      </c>
      <c r="AG288" s="146">
        <f t="shared" si="30"/>
        <v>56</v>
      </c>
      <c r="AH288" s="153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54"/>
    </row>
    <row r="289" s="146" customFormat="1" ht="30" customHeight="1" spans="1:51">
      <c r="A289" s="163" t="s">
        <v>1278</v>
      </c>
      <c r="B289" s="193" t="s">
        <v>1260</v>
      </c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84"/>
      <c r="X289" s="184"/>
      <c r="Y289" s="184"/>
      <c r="Z289" s="184"/>
      <c r="AA289" s="163"/>
      <c r="AB289" s="163"/>
      <c r="AC289" s="163"/>
      <c r="AD289" s="163"/>
      <c r="AE289" s="191">
        <f t="shared" si="29"/>
        <v>0</v>
      </c>
      <c r="AF289" s="146">
        <v>56</v>
      </c>
      <c r="AG289" s="146">
        <f t="shared" si="30"/>
        <v>56</v>
      </c>
      <c r="AH289" s="153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54"/>
    </row>
    <row r="290" s="146" customFormat="1" ht="30" customHeight="1" spans="1:51">
      <c r="A290" s="163" t="s">
        <v>1279</v>
      </c>
      <c r="B290" s="163"/>
      <c r="C290" s="163"/>
      <c r="D290" s="163"/>
      <c r="E290" s="184" t="s">
        <v>1280</v>
      </c>
      <c r="F290" s="184" t="s">
        <v>1280</v>
      </c>
      <c r="G290" s="163"/>
      <c r="H290" s="163"/>
      <c r="I290" s="163"/>
      <c r="J290" s="163"/>
      <c r="K290" s="184" t="s">
        <v>1280</v>
      </c>
      <c r="L290" s="184" t="s">
        <v>1280</v>
      </c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84"/>
      <c r="X290" s="184"/>
      <c r="Y290" s="184"/>
      <c r="Z290" s="184"/>
      <c r="AA290" s="163"/>
      <c r="AB290" s="163"/>
      <c r="AC290" s="163"/>
      <c r="AD290" s="163"/>
      <c r="AE290" s="191">
        <f t="shared" si="29"/>
        <v>8</v>
      </c>
      <c r="AF290" s="146">
        <v>56</v>
      </c>
      <c r="AG290" s="146">
        <f t="shared" si="30"/>
        <v>48</v>
      </c>
      <c r="AH290" s="153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54"/>
    </row>
    <row r="291" s="146" customFormat="1" ht="30" customHeight="1" spans="1:51">
      <c r="A291" s="163" t="s">
        <v>1281</v>
      </c>
      <c r="B291" s="163" t="s">
        <v>1282</v>
      </c>
      <c r="C291" s="163"/>
      <c r="D291" s="163"/>
      <c r="E291" s="163" t="s">
        <v>1283</v>
      </c>
      <c r="F291" s="163" t="s">
        <v>1283</v>
      </c>
      <c r="G291" s="184"/>
      <c r="H291" s="184"/>
      <c r="I291" s="163"/>
      <c r="J291" s="163"/>
      <c r="K291" s="163" t="s">
        <v>1284</v>
      </c>
      <c r="L291" s="163" t="s">
        <v>1284</v>
      </c>
      <c r="M291" s="184" t="s">
        <v>1283</v>
      </c>
      <c r="N291" s="184" t="s">
        <v>1283</v>
      </c>
      <c r="O291" s="163" t="s">
        <v>1284</v>
      </c>
      <c r="P291" s="163" t="s">
        <v>1284</v>
      </c>
      <c r="Q291" s="184" t="s">
        <v>1283</v>
      </c>
      <c r="R291" s="184" t="s">
        <v>1283</v>
      </c>
      <c r="S291" s="163" t="s">
        <v>1284</v>
      </c>
      <c r="T291" s="163" t="s">
        <v>1284</v>
      </c>
      <c r="U291" s="163"/>
      <c r="V291" s="163"/>
      <c r="W291" s="163"/>
      <c r="X291" s="163"/>
      <c r="Y291" s="163"/>
      <c r="Z291" s="163"/>
      <c r="AA291" s="184"/>
      <c r="AB291" s="184"/>
      <c r="AC291" s="184"/>
      <c r="AD291" s="184"/>
      <c r="AE291" s="191">
        <f t="shared" si="29"/>
        <v>24</v>
      </c>
      <c r="AF291" s="146">
        <v>56</v>
      </c>
      <c r="AG291" s="146">
        <f t="shared" si="30"/>
        <v>32</v>
      </c>
      <c r="AH291" s="153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54"/>
    </row>
    <row r="292" s="146" customFormat="1" ht="30" customHeight="1" spans="1:51">
      <c r="A292" s="163" t="s">
        <v>1285</v>
      </c>
      <c r="B292" s="163"/>
      <c r="C292" s="163" t="s">
        <v>1286</v>
      </c>
      <c r="D292" s="163" t="s">
        <v>1286</v>
      </c>
      <c r="E292" s="163" t="s">
        <v>1287</v>
      </c>
      <c r="F292" s="163" t="s">
        <v>1287</v>
      </c>
      <c r="G292" s="163" t="s">
        <v>1286</v>
      </c>
      <c r="H292" s="163" t="s">
        <v>1286</v>
      </c>
      <c r="I292" s="163" t="s">
        <v>981</v>
      </c>
      <c r="J292" s="163" t="s">
        <v>981</v>
      </c>
      <c r="K292" s="163" t="s">
        <v>1288</v>
      </c>
      <c r="L292" s="163" t="s">
        <v>1288</v>
      </c>
      <c r="M292" s="163" t="s">
        <v>1287</v>
      </c>
      <c r="N292" s="163" t="s">
        <v>1287</v>
      </c>
      <c r="O292" s="163" t="s">
        <v>1288</v>
      </c>
      <c r="P292" s="163" t="s">
        <v>1288</v>
      </c>
      <c r="Q292" s="196" t="s">
        <v>981</v>
      </c>
      <c r="R292" s="196" t="s">
        <v>981</v>
      </c>
      <c r="S292" s="163" t="s">
        <v>1287</v>
      </c>
      <c r="T292" s="163" t="s">
        <v>1287</v>
      </c>
      <c r="U292" s="163"/>
      <c r="V292" s="163"/>
      <c r="W292" s="163" t="s">
        <v>1287</v>
      </c>
      <c r="X292" s="163" t="s">
        <v>1287</v>
      </c>
      <c r="Y292" s="163" t="s">
        <v>1288</v>
      </c>
      <c r="Z292" s="163" t="s">
        <v>1288</v>
      </c>
      <c r="AA292" s="163" t="s">
        <v>1288</v>
      </c>
      <c r="AB292" s="163" t="s">
        <v>1288</v>
      </c>
      <c r="AC292" s="163"/>
      <c r="AD292" s="163"/>
      <c r="AE292" s="191">
        <f t="shared" si="29"/>
        <v>44</v>
      </c>
      <c r="AF292" s="146">
        <v>56</v>
      </c>
      <c r="AG292" s="146">
        <f t="shared" si="30"/>
        <v>12</v>
      </c>
      <c r="AH292" s="153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54"/>
    </row>
    <row r="293" s="146" customFormat="1" ht="30" customHeight="1" spans="1:51">
      <c r="A293" s="163" t="s">
        <v>1289</v>
      </c>
      <c r="B293" s="163"/>
      <c r="C293" s="163" t="s">
        <v>999</v>
      </c>
      <c r="D293" s="163" t="s">
        <v>999</v>
      </c>
      <c r="E293" s="163" t="s">
        <v>1010</v>
      </c>
      <c r="F293" s="151"/>
      <c r="G293" s="163" t="s">
        <v>999</v>
      </c>
      <c r="H293" s="163" t="s">
        <v>999</v>
      </c>
      <c r="I293" s="163" t="s">
        <v>999</v>
      </c>
      <c r="J293" s="163"/>
      <c r="K293" s="163" t="s">
        <v>1010</v>
      </c>
      <c r="L293" s="163" t="s">
        <v>1010</v>
      </c>
      <c r="M293" s="184" t="s">
        <v>999</v>
      </c>
      <c r="N293" s="163"/>
      <c r="O293" s="163" t="s">
        <v>1032</v>
      </c>
      <c r="P293" s="163" t="s">
        <v>1032</v>
      </c>
      <c r="Q293" s="163" t="s">
        <v>1032</v>
      </c>
      <c r="R293" s="163" t="s">
        <v>999</v>
      </c>
      <c r="S293" s="151"/>
      <c r="T293" s="163"/>
      <c r="U293" s="163"/>
      <c r="V293" s="163"/>
      <c r="W293" s="184"/>
      <c r="X293" s="184"/>
      <c r="Y293" s="184"/>
      <c r="Z293" s="184"/>
      <c r="AA293" s="163"/>
      <c r="AB293" s="163"/>
      <c r="AC293" s="163"/>
      <c r="AD293" s="163"/>
      <c r="AE293" s="191">
        <f t="shared" si="29"/>
        <v>26</v>
      </c>
      <c r="AF293" s="146">
        <v>56</v>
      </c>
      <c r="AG293" s="146">
        <f t="shared" si="30"/>
        <v>30</v>
      </c>
      <c r="AH293" s="153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54"/>
    </row>
    <row r="294" s="146" customFormat="1" ht="30" customHeight="1" spans="1:51">
      <c r="A294" s="163" t="s">
        <v>1290</v>
      </c>
      <c r="B294" s="163"/>
      <c r="C294" s="163" t="s">
        <v>1291</v>
      </c>
      <c r="D294" s="163" t="s">
        <v>1291</v>
      </c>
      <c r="E294" s="163" t="s">
        <v>999</v>
      </c>
      <c r="F294" s="163"/>
      <c r="G294" s="163" t="s">
        <v>999</v>
      </c>
      <c r="H294" s="163" t="s">
        <v>999</v>
      </c>
      <c r="I294" s="163" t="s">
        <v>1291</v>
      </c>
      <c r="J294" s="163"/>
      <c r="K294" s="163" t="s">
        <v>1291</v>
      </c>
      <c r="L294" s="163" t="s">
        <v>1291</v>
      </c>
      <c r="M294" s="163"/>
      <c r="N294" s="163"/>
      <c r="O294" s="163" t="s">
        <v>1292</v>
      </c>
      <c r="P294" s="163" t="s">
        <v>1292</v>
      </c>
      <c r="Q294" s="163" t="s">
        <v>1291</v>
      </c>
      <c r="R294" s="163" t="s">
        <v>1291</v>
      </c>
      <c r="S294" s="163"/>
      <c r="T294" s="163"/>
      <c r="U294" s="184"/>
      <c r="V294" s="184"/>
      <c r="W294" s="163"/>
      <c r="X294" s="163"/>
      <c r="Y294" s="163"/>
      <c r="Z294" s="163"/>
      <c r="AA294" s="163"/>
      <c r="AB294" s="184"/>
      <c r="AC294" s="163"/>
      <c r="AD294" s="163"/>
      <c r="AE294" s="191">
        <f t="shared" si="29"/>
        <v>24</v>
      </c>
      <c r="AF294" s="146">
        <v>56</v>
      </c>
      <c r="AG294" s="146">
        <f t="shared" si="30"/>
        <v>32</v>
      </c>
      <c r="AH294" s="153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54"/>
    </row>
    <row r="295" s="146" customFormat="1" ht="30" customHeight="1" spans="1:51">
      <c r="A295" s="163" t="s">
        <v>1293</v>
      </c>
      <c r="B295" s="163"/>
      <c r="C295" s="184"/>
      <c r="D295" s="184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84" t="s">
        <v>1292</v>
      </c>
      <c r="T295" s="184" t="s">
        <v>1292</v>
      </c>
      <c r="U295" s="163"/>
      <c r="V295" s="163"/>
      <c r="W295" s="184"/>
      <c r="X295" s="184"/>
      <c r="Y295" s="184"/>
      <c r="Z295" s="184"/>
      <c r="AA295" s="163"/>
      <c r="AB295" s="163"/>
      <c r="AC295" s="163"/>
      <c r="AD295" s="163"/>
      <c r="AE295" s="191">
        <f t="shared" si="29"/>
        <v>4</v>
      </c>
      <c r="AF295" s="146">
        <v>56</v>
      </c>
      <c r="AG295" s="146">
        <f t="shared" si="30"/>
        <v>52</v>
      </c>
      <c r="AH295" s="153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54"/>
    </row>
    <row r="296" s="146" customFormat="1" ht="30" customHeight="1" spans="1:51">
      <c r="A296" s="163" t="s">
        <v>1294</v>
      </c>
      <c r="B296" s="163"/>
      <c r="C296" s="151" t="s">
        <v>1205</v>
      </c>
      <c r="D296" s="151" t="s">
        <v>1205</v>
      </c>
      <c r="E296" s="163" t="s">
        <v>1284</v>
      </c>
      <c r="F296" s="163" t="s">
        <v>1284</v>
      </c>
      <c r="G296" s="151" t="s">
        <v>1205</v>
      </c>
      <c r="H296" s="151" t="s">
        <v>1205</v>
      </c>
      <c r="I296" s="163" t="s">
        <v>1284</v>
      </c>
      <c r="J296" s="163" t="s">
        <v>1284</v>
      </c>
      <c r="K296" s="163" t="s">
        <v>1164</v>
      </c>
      <c r="L296" s="163" t="s">
        <v>1164</v>
      </c>
      <c r="M296" s="163" t="s">
        <v>1284</v>
      </c>
      <c r="N296" s="151" t="s">
        <v>1284</v>
      </c>
      <c r="O296" s="151" t="s">
        <v>1205</v>
      </c>
      <c r="P296" s="151" t="s">
        <v>1205</v>
      </c>
      <c r="Q296" s="163" t="s">
        <v>1164</v>
      </c>
      <c r="R296" s="163" t="s">
        <v>1164</v>
      </c>
      <c r="S296" s="163"/>
      <c r="T296" s="163"/>
      <c r="U296" s="184"/>
      <c r="V296" s="184"/>
      <c r="W296" s="163"/>
      <c r="X296" s="163"/>
      <c r="Y296" s="163"/>
      <c r="Z296" s="163"/>
      <c r="AA296" s="184"/>
      <c r="AB296" s="184"/>
      <c r="AC296" s="163"/>
      <c r="AD296" s="163"/>
      <c r="AE296" s="191">
        <f t="shared" si="29"/>
        <v>32</v>
      </c>
      <c r="AF296" s="146">
        <v>56</v>
      </c>
      <c r="AG296" s="146">
        <f t="shared" si="30"/>
        <v>24</v>
      </c>
      <c r="AH296" s="153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54"/>
    </row>
    <row r="297" s="146" customFormat="1" ht="30" customHeight="1" spans="1:51">
      <c r="A297" s="163" t="s">
        <v>1295</v>
      </c>
      <c r="B297" s="163"/>
      <c r="C297" s="163" t="s">
        <v>1026</v>
      </c>
      <c r="D297" s="163" t="s">
        <v>1026</v>
      </c>
      <c r="E297" s="151"/>
      <c r="F297" s="151" t="s">
        <v>1026</v>
      </c>
      <c r="G297" s="151"/>
      <c r="H297" s="151"/>
      <c r="I297" s="163" t="s">
        <v>1026</v>
      </c>
      <c r="J297" s="163" t="s">
        <v>1026</v>
      </c>
      <c r="K297" s="163"/>
      <c r="L297" s="163"/>
      <c r="M297" s="163"/>
      <c r="N297" s="163"/>
      <c r="O297" s="151" t="s">
        <v>1026</v>
      </c>
      <c r="P297" s="151" t="s">
        <v>1026</v>
      </c>
      <c r="Q297" s="151"/>
      <c r="R297" s="151"/>
      <c r="S297" s="151"/>
      <c r="T297" s="163"/>
      <c r="U297" s="163"/>
      <c r="V297" s="163"/>
      <c r="W297" s="163"/>
      <c r="X297" s="163"/>
      <c r="Y297" s="151"/>
      <c r="Z297" s="151"/>
      <c r="AA297" s="163" t="s">
        <v>1296</v>
      </c>
      <c r="AB297" s="163" t="s">
        <v>1296</v>
      </c>
      <c r="AC297" s="184" t="s">
        <v>1296</v>
      </c>
      <c r="AD297" s="184" t="s">
        <v>1296</v>
      </c>
      <c r="AE297" s="191">
        <f>2*COUNTA(C297:AD297)</f>
        <v>22</v>
      </c>
      <c r="AF297" s="146">
        <v>56</v>
      </c>
      <c r="AG297" s="146">
        <f t="shared" si="30"/>
        <v>34</v>
      </c>
      <c r="AH297" s="153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54"/>
    </row>
    <row r="298" s="146" customFormat="1" ht="30" customHeight="1" spans="1:51">
      <c r="A298" s="163" t="s">
        <v>1297</v>
      </c>
      <c r="B298" s="163" t="s">
        <v>1298</v>
      </c>
      <c r="C298" s="184" t="s">
        <v>1019</v>
      </c>
      <c r="D298" s="184" t="s">
        <v>1019</v>
      </c>
      <c r="E298" s="184" t="s">
        <v>1191</v>
      </c>
      <c r="F298" s="184" t="s">
        <v>1191</v>
      </c>
      <c r="G298" s="184" t="s">
        <v>1299</v>
      </c>
      <c r="H298" s="184" t="s">
        <v>1299</v>
      </c>
      <c r="I298" s="151"/>
      <c r="J298" s="151"/>
      <c r="K298" s="184" t="s">
        <v>1040</v>
      </c>
      <c r="L298" s="184" t="s">
        <v>1040</v>
      </c>
      <c r="M298" s="163" t="s">
        <v>1006</v>
      </c>
      <c r="N298" s="163" t="s">
        <v>1006</v>
      </c>
      <c r="O298" s="151" t="s">
        <v>1299</v>
      </c>
      <c r="P298" s="163" t="s">
        <v>1299</v>
      </c>
      <c r="Q298" s="184"/>
      <c r="R298" s="184"/>
      <c r="S298" s="184" t="s">
        <v>1299</v>
      </c>
      <c r="T298" s="184" t="s">
        <v>1299</v>
      </c>
      <c r="U298" s="163"/>
      <c r="V298" s="163"/>
      <c r="W298" s="184"/>
      <c r="X298" s="184"/>
      <c r="Y298" s="184"/>
      <c r="Z298" s="184"/>
      <c r="AA298" s="163"/>
      <c r="AB298" s="163"/>
      <c r="AC298" s="184"/>
      <c r="AD298" s="184"/>
      <c r="AE298" s="191">
        <f t="shared" ref="AE298:AE302" si="31">2*COUNTA(C298:Z298)</f>
        <v>28</v>
      </c>
      <c r="AF298" s="146">
        <v>56</v>
      </c>
      <c r="AG298" s="146">
        <f t="shared" si="30"/>
        <v>28</v>
      </c>
      <c r="AH298" s="153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54"/>
    </row>
    <row r="299" s="146" customFormat="1" ht="30" customHeight="1" spans="1:51">
      <c r="A299" s="163" t="s">
        <v>1300</v>
      </c>
      <c r="B299" s="163"/>
      <c r="C299" s="163" t="s">
        <v>1301</v>
      </c>
      <c r="D299" s="163" t="s">
        <v>1301</v>
      </c>
      <c r="E299" s="184" t="s">
        <v>1302</v>
      </c>
      <c r="F299" s="184" t="s">
        <v>1302</v>
      </c>
      <c r="G299" s="151"/>
      <c r="H299" s="151"/>
      <c r="I299" s="184" t="s">
        <v>1302</v>
      </c>
      <c r="J299" s="184" t="s">
        <v>1302</v>
      </c>
      <c r="K299" s="163" t="s">
        <v>1301</v>
      </c>
      <c r="L299" s="163" t="s">
        <v>1301</v>
      </c>
      <c r="M299" s="163"/>
      <c r="N299" s="163"/>
      <c r="O299" s="163" t="s">
        <v>1303</v>
      </c>
      <c r="P299" s="163" t="s">
        <v>1303</v>
      </c>
      <c r="Q299" s="163"/>
      <c r="R299" s="163"/>
      <c r="S299" s="184" t="s">
        <v>1190</v>
      </c>
      <c r="T299" s="184" t="s">
        <v>1190</v>
      </c>
      <c r="U299" s="163"/>
      <c r="V299" s="163"/>
      <c r="W299" s="184"/>
      <c r="X299" s="184"/>
      <c r="Y299" s="184"/>
      <c r="Z299" s="184"/>
      <c r="AA299" s="184"/>
      <c r="AB299" s="184"/>
      <c r="AC299" s="184"/>
      <c r="AD299" s="163"/>
      <c r="AE299" s="191">
        <f t="shared" si="31"/>
        <v>24</v>
      </c>
      <c r="AF299" s="146">
        <v>56</v>
      </c>
      <c r="AG299" s="146">
        <f t="shared" si="30"/>
        <v>32</v>
      </c>
      <c r="AH299" s="153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54"/>
    </row>
    <row r="300" s="146" customFormat="1" ht="30" customHeight="1" spans="1:51">
      <c r="A300" s="163" t="s">
        <v>1304</v>
      </c>
      <c r="B300" s="163"/>
      <c r="C300" s="184" t="s">
        <v>1006</v>
      </c>
      <c r="D300" s="184" t="s">
        <v>1006</v>
      </c>
      <c r="E300" s="163" t="s">
        <v>1305</v>
      </c>
      <c r="F300" s="163" t="s">
        <v>1305</v>
      </c>
      <c r="G300" s="151"/>
      <c r="H300" s="184"/>
      <c r="I300" s="184"/>
      <c r="J300" s="184"/>
      <c r="K300" s="163" t="s">
        <v>1006</v>
      </c>
      <c r="L300" s="163" t="s">
        <v>1006</v>
      </c>
      <c r="M300" s="184" t="s">
        <v>1302</v>
      </c>
      <c r="N300" s="184" t="s">
        <v>1302</v>
      </c>
      <c r="O300" s="163" t="s">
        <v>1190</v>
      </c>
      <c r="P300" s="163" t="s">
        <v>1190</v>
      </c>
      <c r="Q300" s="184" t="s">
        <v>1302</v>
      </c>
      <c r="R300" s="184" t="s">
        <v>1302</v>
      </c>
      <c r="S300" s="184" t="s">
        <v>1302</v>
      </c>
      <c r="T300" s="184" t="s">
        <v>1302</v>
      </c>
      <c r="U300" s="184"/>
      <c r="V300" s="184"/>
      <c r="W300" s="184"/>
      <c r="X300" s="184"/>
      <c r="Y300" s="163"/>
      <c r="Z300" s="184"/>
      <c r="AA300" s="163"/>
      <c r="AB300" s="163"/>
      <c r="AC300" s="163"/>
      <c r="AD300" s="163"/>
      <c r="AE300" s="191">
        <f t="shared" si="31"/>
        <v>28</v>
      </c>
      <c r="AF300" s="146">
        <v>56</v>
      </c>
      <c r="AG300" s="146">
        <f t="shared" si="30"/>
        <v>28</v>
      </c>
      <c r="AH300" s="153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54"/>
    </row>
    <row r="301" s="146" customFormat="1" ht="30" customHeight="1" spans="1:51">
      <c r="A301" s="163" t="s">
        <v>1306</v>
      </c>
      <c r="B301" s="192"/>
      <c r="C301" s="184" t="s">
        <v>1027</v>
      </c>
      <c r="D301" s="184" t="s">
        <v>1027</v>
      </c>
      <c r="E301" s="151"/>
      <c r="F301" s="184"/>
      <c r="G301" s="184"/>
      <c r="H301" s="184"/>
      <c r="I301" s="184" t="s">
        <v>1027</v>
      </c>
      <c r="J301" s="184" t="s">
        <v>1027</v>
      </c>
      <c r="K301" s="184"/>
      <c r="L301" s="184"/>
      <c r="M301" s="184" t="s">
        <v>1027</v>
      </c>
      <c r="N301" s="184" t="s">
        <v>1027</v>
      </c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63"/>
      <c r="AB301" s="163"/>
      <c r="AC301" s="184"/>
      <c r="AD301" s="184"/>
      <c r="AE301" s="191">
        <f t="shared" si="31"/>
        <v>12</v>
      </c>
      <c r="AF301" s="146">
        <v>56</v>
      </c>
      <c r="AG301" s="146">
        <f t="shared" si="30"/>
        <v>44</v>
      </c>
      <c r="AH301" s="153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54"/>
    </row>
    <row r="302" s="146" customFormat="1" ht="30" customHeight="1" spans="1:51">
      <c r="A302" s="163" t="s">
        <v>1307</v>
      </c>
      <c r="B302" s="192"/>
      <c r="C302" s="151" t="s">
        <v>1308</v>
      </c>
      <c r="D302" s="151" t="s">
        <v>1308</v>
      </c>
      <c r="E302" s="163"/>
      <c r="F302" s="163"/>
      <c r="G302" s="151" t="s">
        <v>1308</v>
      </c>
      <c r="H302" s="163"/>
      <c r="I302" s="151" t="s">
        <v>1308</v>
      </c>
      <c r="J302" s="151" t="s">
        <v>1308</v>
      </c>
      <c r="K302" s="163"/>
      <c r="L302" s="151"/>
      <c r="M302" s="151" t="s">
        <v>1308</v>
      </c>
      <c r="N302" s="151" t="s">
        <v>1308</v>
      </c>
      <c r="O302" s="163"/>
      <c r="P302" s="163"/>
      <c r="Q302" s="151" t="s">
        <v>1308</v>
      </c>
      <c r="R302" s="151" t="s">
        <v>1308</v>
      </c>
      <c r="S302" s="151" t="s">
        <v>1308</v>
      </c>
      <c r="T302" s="163"/>
      <c r="U302" s="163"/>
      <c r="V302" s="163"/>
      <c r="W302" s="184"/>
      <c r="X302" s="184"/>
      <c r="Y302" s="184"/>
      <c r="Z302" s="184"/>
      <c r="AA302" s="163"/>
      <c r="AB302" s="163"/>
      <c r="AC302" s="184"/>
      <c r="AD302" s="184"/>
      <c r="AE302" s="191">
        <f t="shared" si="31"/>
        <v>20</v>
      </c>
      <c r="AF302" s="146">
        <v>56</v>
      </c>
      <c r="AG302" s="146">
        <f t="shared" si="30"/>
        <v>36</v>
      </c>
      <c r="AH302" s="153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54"/>
    </row>
    <row r="303" s="146" customFormat="1" ht="30" customHeight="1" spans="1:51">
      <c r="A303" s="163" t="s">
        <v>1309</v>
      </c>
      <c r="B303" s="163" t="s">
        <v>1310</v>
      </c>
      <c r="C303" s="151"/>
      <c r="D303" s="184" t="s">
        <v>1046</v>
      </c>
      <c r="E303" s="163" t="s">
        <v>1311</v>
      </c>
      <c r="F303" s="163" t="s">
        <v>1311</v>
      </c>
      <c r="G303" s="184" t="s">
        <v>1312</v>
      </c>
      <c r="H303" s="184" t="s">
        <v>1312</v>
      </c>
      <c r="I303" s="163"/>
      <c r="J303" s="163"/>
      <c r="L303" s="163"/>
      <c r="M303" s="151"/>
      <c r="N303" s="151"/>
      <c r="O303" s="163" t="s">
        <v>1311</v>
      </c>
      <c r="P303" s="163" t="s">
        <v>1311</v>
      </c>
      <c r="Q303" s="184" t="s">
        <v>1046</v>
      </c>
      <c r="R303" s="184" t="s">
        <v>1046</v>
      </c>
      <c r="S303" s="184" t="s">
        <v>1312</v>
      </c>
      <c r="T303" s="184" t="s">
        <v>1312</v>
      </c>
      <c r="U303" s="163"/>
      <c r="V303" s="163"/>
      <c r="W303" s="184"/>
      <c r="X303" s="184"/>
      <c r="Y303" s="184"/>
      <c r="Z303" s="184"/>
      <c r="AA303" s="163"/>
      <c r="AB303" s="163"/>
      <c r="AC303" s="163"/>
      <c r="AD303" s="163"/>
      <c r="AE303" s="191">
        <f>2*COUNTA(D303:Z303)</f>
        <v>22</v>
      </c>
      <c r="AF303" s="146">
        <v>56</v>
      </c>
      <c r="AG303" s="146">
        <f t="shared" si="30"/>
        <v>34</v>
      </c>
      <c r="AH303" s="153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54"/>
    </row>
    <row r="304" s="146" customFormat="1" ht="30" customHeight="1" spans="1:51">
      <c r="A304" s="187" t="s">
        <v>1313</v>
      </c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4" t="s">
        <v>1314</v>
      </c>
      <c r="Z304" s="184"/>
      <c r="AA304" s="184"/>
      <c r="AB304" s="184"/>
      <c r="AC304" s="184"/>
      <c r="AD304" s="184"/>
      <c r="AE304" s="191">
        <f t="shared" ref="AE304:AG304" si="32">SUM(AE267:AE303)</f>
        <v>584</v>
      </c>
      <c r="AF304" s="158">
        <f t="shared" si="32"/>
        <v>2016</v>
      </c>
      <c r="AG304" s="158">
        <f t="shared" si="32"/>
        <v>1392</v>
      </c>
      <c r="AH304" s="153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54"/>
    </row>
    <row r="305" s="146" customFormat="1" ht="30" customHeight="1" spans="1:51">
      <c r="A305" s="163" t="s">
        <v>1315</v>
      </c>
      <c r="B305" s="163" t="s">
        <v>1244</v>
      </c>
      <c r="C305" s="163" t="s">
        <v>1113</v>
      </c>
      <c r="D305" s="163" t="s">
        <v>1113</v>
      </c>
      <c r="E305" s="184" t="s">
        <v>1316</v>
      </c>
      <c r="F305" s="184" t="s">
        <v>1316</v>
      </c>
      <c r="G305" s="184" t="s">
        <v>1316</v>
      </c>
      <c r="H305" s="184" t="s">
        <v>1316</v>
      </c>
      <c r="I305" s="184"/>
      <c r="J305" s="184"/>
      <c r="K305" s="184"/>
      <c r="L305" s="151"/>
      <c r="M305" s="184" t="s">
        <v>1316</v>
      </c>
      <c r="N305" s="184" t="s">
        <v>1316</v>
      </c>
      <c r="O305" s="163"/>
      <c r="P305" s="163"/>
      <c r="Q305" s="184" t="s">
        <v>1316</v>
      </c>
      <c r="R305" s="184" t="s">
        <v>1316</v>
      </c>
      <c r="S305" s="163" t="s">
        <v>1113</v>
      </c>
      <c r="T305" s="163" t="s">
        <v>1113</v>
      </c>
      <c r="U305" s="163"/>
      <c r="V305" s="163"/>
      <c r="W305" s="184"/>
      <c r="X305" s="184"/>
      <c r="Y305" s="184"/>
      <c r="Z305" s="184"/>
      <c r="AA305" s="184"/>
      <c r="AB305" s="163"/>
      <c r="AC305" s="184"/>
      <c r="AD305" s="184"/>
      <c r="AE305" s="161">
        <f>2*COUNTA(C305:Z305)</f>
        <v>24</v>
      </c>
      <c r="AF305" s="146">
        <v>56</v>
      </c>
      <c r="AG305" s="146">
        <f t="shared" ref="AG305:AG310" si="33">AF305-AE305</f>
        <v>32</v>
      </c>
      <c r="AH305" s="153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54"/>
    </row>
    <row r="306" s="146" customFormat="1" ht="30" customHeight="1" spans="1:51">
      <c r="A306" s="163" t="s">
        <v>1317</v>
      </c>
      <c r="B306" s="163" t="s">
        <v>1318</v>
      </c>
      <c r="C306" s="184" t="s">
        <v>1319</v>
      </c>
      <c r="D306" s="184" t="s">
        <v>1319</v>
      </c>
      <c r="E306" s="184" t="s">
        <v>1296</v>
      </c>
      <c r="F306" s="151" t="s">
        <v>1296</v>
      </c>
      <c r="G306" s="184" t="s">
        <v>1296</v>
      </c>
      <c r="H306" s="151" t="s">
        <v>1296</v>
      </c>
      <c r="I306" s="163" t="s">
        <v>978</v>
      </c>
      <c r="J306" s="163" t="s">
        <v>978</v>
      </c>
      <c r="K306" s="163" t="s">
        <v>1320</v>
      </c>
      <c r="L306" s="163" t="s">
        <v>1320</v>
      </c>
      <c r="M306" s="184" t="s">
        <v>1321</v>
      </c>
      <c r="N306" s="184" t="s">
        <v>1321</v>
      </c>
      <c r="O306" s="184" t="s">
        <v>1319</v>
      </c>
      <c r="P306" s="184" t="s">
        <v>1319</v>
      </c>
      <c r="Q306" s="163" t="s">
        <v>978</v>
      </c>
      <c r="R306" s="184" t="s">
        <v>1320</v>
      </c>
      <c r="S306" s="184" t="s">
        <v>1319</v>
      </c>
      <c r="T306" s="184" t="s">
        <v>1319</v>
      </c>
      <c r="W306" s="184" t="s">
        <v>1319</v>
      </c>
      <c r="X306" s="184" t="s">
        <v>1319</v>
      </c>
      <c r="AC306" s="163"/>
      <c r="AD306" s="163"/>
      <c r="AE306" s="161">
        <f>2*COUNTA(C306:X306)</f>
        <v>40</v>
      </c>
      <c r="AF306" s="146">
        <v>56</v>
      </c>
      <c r="AG306" s="146">
        <f t="shared" si="33"/>
        <v>16</v>
      </c>
      <c r="AH306" s="153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54"/>
    </row>
    <row r="307" s="146" customFormat="1" ht="30" customHeight="1" spans="1:51">
      <c r="A307" s="163" t="s">
        <v>1322</v>
      </c>
      <c r="B307" s="192" t="s">
        <v>1323</v>
      </c>
      <c r="C307" s="163" t="s">
        <v>1324</v>
      </c>
      <c r="D307" s="163" t="s">
        <v>1324</v>
      </c>
      <c r="E307" s="146" t="s">
        <v>1090</v>
      </c>
      <c r="F307" s="146" t="s">
        <v>1090</v>
      </c>
      <c r="G307" s="163" t="s">
        <v>1240</v>
      </c>
      <c r="H307" s="163" t="s">
        <v>1240</v>
      </c>
      <c r="I307" s="163" t="s">
        <v>1320</v>
      </c>
      <c r="J307" s="163" t="s">
        <v>1320</v>
      </c>
      <c r="K307" s="163" t="s">
        <v>1325</v>
      </c>
      <c r="L307" s="163" t="s">
        <v>1325</v>
      </c>
      <c r="M307" s="163" t="s">
        <v>1240</v>
      </c>
      <c r="N307" s="163" t="s">
        <v>1240</v>
      </c>
      <c r="O307" s="163" t="s">
        <v>1240</v>
      </c>
      <c r="P307" s="163" t="s">
        <v>1240</v>
      </c>
      <c r="Q307" s="163" t="s">
        <v>1320</v>
      </c>
      <c r="R307" s="151" t="s">
        <v>1324</v>
      </c>
      <c r="S307" s="151" t="s">
        <v>1090</v>
      </c>
      <c r="T307" s="151" t="s">
        <v>1090</v>
      </c>
      <c r="U307" s="163"/>
      <c r="V307" s="163"/>
      <c r="W307" s="163"/>
      <c r="X307" s="163"/>
      <c r="Y307" s="184"/>
      <c r="Z307" s="184"/>
      <c r="AA307" s="184"/>
      <c r="AB307" s="184"/>
      <c r="AC307" s="184"/>
      <c r="AD307" s="184"/>
      <c r="AE307" s="161">
        <f t="shared" ref="AE307:AE314" si="34">2*COUNTA(C307:X307)</f>
        <v>36</v>
      </c>
      <c r="AF307" s="146">
        <v>56</v>
      </c>
      <c r="AG307" s="146">
        <f t="shared" si="33"/>
        <v>20</v>
      </c>
      <c r="AH307" s="153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54"/>
    </row>
    <row r="308" s="146" customFormat="1" ht="30" customHeight="1" spans="1:51">
      <c r="A308" s="163" t="s">
        <v>1326</v>
      </c>
      <c r="B308" s="192" t="s">
        <v>1327</v>
      </c>
      <c r="C308" s="163" t="s">
        <v>1240</v>
      </c>
      <c r="D308" s="163" t="s">
        <v>1240</v>
      </c>
      <c r="E308" s="163"/>
      <c r="F308" s="163"/>
      <c r="G308" s="151" t="s">
        <v>1325</v>
      </c>
      <c r="H308" s="151" t="s">
        <v>1325</v>
      </c>
      <c r="I308" s="163" t="s">
        <v>1328</v>
      </c>
      <c r="J308" s="163"/>
      <c r="K308" s="184" t="s">
        <v>1319</v>
      </c>
      <c r="L308" s="184" t="s">
        <v>1319</v>
      </c>
      <c r="M308" s="151" t="s">
        <v>1324</v>
      </c>
      <c r="N308" s="151" t="s">
        <v>1324</v>
      </c>
      <c r="O308" s="151" t="s">
        <v>1324</v>
      </c>
      <c r="P308" s="151" t="s">
        <v>1324</v>
      </c>
      <c r="Q308" s="184" t="s">
        <v>1329</v>
      </c>
      <c r="R308" s="184" t="s">
        <v>1329</v>
      </c>
      <c r="S308" s="163" t="s">
        <v>1325</v>
      </c>
      <c r="T308" s="163" t="s">
        <v>1325</v>
      </c>
      <c r="U308" s="163"/>
      <c r="V308" s="163"/>
      <c r="W308" s="184"/>
      <c r="X308" s="184"/>
      <c r="Y308" s="184"/>
      <c r="Z308" s="184"/>
      <c r="AA308" s="184"/>
      <c r="AB308" s="184"/>
      <c r="AC308" s="184"/>
      <c r="AD308" s="184"/>
      <c r="AE308" s="161">
        <f t="shared" si="34"/>
        <v>30</v>
      </c>
      <c r="AF308" s="146">
        <v>56</v>
      </c>
      <c r="AG308" s="146">
        <f t="shared" si="33"/>
        <v>26</v>
      </c>
      <c r="AH308" s="153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54"/>
    </row>
    <row r="309" s="146" customFormat="1" ht="30" customHeight="1" spans="1:51">
      <c r="A309" s="163" t="s">
        <v>1330</v>
      </c>
      <c r="B309" s="192" t="s">
        <v>1327</v>
      </c>
      <c r="C309" s="151" t="s">
        <v>1009</v>
      </c>
      <c r="D309" s="151" t="s">
        <v>1009</v>
      </c>
      <c r="E309" s="184" t="s">
        <v>1088</v>
      </c>
      <c r="F309" s="184" t="s">
        <v>1088</v>
      </c>
      <c r="G309" s="184" t="s">
        <v>1324</v>
      </c>
      <c r="H309" s="184" t="s">
        <v>1324</v>
      </c>
      <c r="I309" s="163" t="s">
        <v>1305</v>
      </c>
      <c r="J309" s="163" t="s">
        <v>1305</v>
      </c>
      <c r="K309" s="151" t="s">
        <v>1009</v>
      </c>
      <c r="L309" s="151" t="s">
        <v>1009</v>
      </c>
      <c r="M309" s="163" t="s">
        <v>1305</v>
      </c>
      <c r="N309" s="163" t="s">
        <v>1305</v>
      </c>
      <c r="O309" s="151"/>
      <c r="P309" s="151"/>
      <c r="Q309" s="184" t="s">
        <v>1331</v>
      </c>
      <c r="R309" s="184" t="s">
        <v>1331</v>
      </c>
      <c r="S309" s="163" t="s">
        <v>1301</v>
      </c>
      <c r="T309" s="163" t="s">
        <v>1301</v>
      </c>
      <c r="U309" s="184"/>
      <c r="V309" s="184"/>
      <c r="W309" s="151" t="s">
        <v>1009</v>
      </c>
      <c r="X309" s="151" t="s">
        <v>1009</v>
      </c>
      <c r="Y309" s="151"/>
      <c r="Z309" s="151"/>
      <c r="AA309" s="163"/>
      <c r="AB309" s="163"/>
      <c r="AC309" s="184"/>
      <c r="AD309" s="184"/>
      <c r="AE309" s="161">
        <f t="shared" si="34"/>
        <v>36</v>
      </c>
      <c r="AF309" s="146">
        <v>56</v>
      </c>
      <c r="AG309" s="146">
        <f t="shared" si="33"/>
        <v>20</v>
      </c>
      <c r="AH309" s="153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54"/>
    </row>
    <row r="310" s="146" customFormat="1" ht="30" customHeight="1" spans="1:51">
      <c r="A310" s="163" t="s">
        <v>1332</v>
      </c>
      <c r="B310" s="192" t="s">
        <v>1333</v>
      </c>
      <c r="C310" s="184" t="s">
        <v>1334</v>
      </c>
      <c r="D310" s="184" t="s">
        <v>1334</v>
      </c>
      <c r="E310" s="163" t="s">
        <v>1335</v>
      </c>
      <c r="F310" s="163" t="s">
        <v>1335</v>
      </c>
      <c r="G310" s="163" t="s">
        <v>1336</v>
      </c>
      <c r="H310" s="163" t="s">
        <v>1336</v>
      </c>
      <c r="I310" s="184" t="s">
        <v>1334</v>
      </c>
      <c r="J310" s="184" t="s">
        <v>1334</v>
      </c>
      <c r="K310" s="184" t="s">
        <v>1201</v>
      </c>
      <c r="L310" s="184" t="s">
        <v>1201</v>
      </c>
      <c r="M310" s="163" t="s">
        <v>1335</v>
      </c>
      <c r="N310" s="163" t="s">
        <v>1335</v>
      </c>
      <c r="O310" s="163" t="s">
        <v>1337</v>
      </c>
      <c r="P310" s="163" t="s">
        <v>1337</v>
      </c>
      <c r="Q310" s="163" t="s">
        <v>1337</v>
      </c>
      <c r="R310" s="163" t="s">
        <v>1337</v>
      </c>
      <c r="S310" s="163" t="s">
        <v>1334</v>
      </c>
      <c r="T310" s="163" t="s">
        <v>1334</v>
      </c>
      <c r="U310" s="163"/>
      <c r="V310" s="163"/>
      <c r="W310" s="163" t="s">
        <v>1168</v>
      </c>
      <c r="X310" s="163" t="s">
        <v>1168</v>
      </c>
      <c r="Y310" s="184" t="s">
        <v>1337</v>
      </c>
      <c r="Z310" s="184" t="s">
        <v>1337</v>
      </c>
      <c r="AA310" s="184"/>
      <c r="AB310" s="184"/>
      <c r="AC310" s="184"/>
      <c r="AD310" s="184"/>
      <c r="AE310" s="161">
        <f t="shared" si="34"/>
        <v>40</v>
      </c>
      <c r="AF310" s="146">
        <v>56</v>
      </c>
      <c r="AG310" s="146">
        <f t="shared" si="33"/>
        <v>16</v>
      </c>
      <c r="AH310" s="153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54"/>
    </row>
    <row r="311" s="146" customFormat="1" ht="30" customHeight="1" spans="1:51">
      <c r="A311" s="163" t="s">
        <v>1338</v>
      </c>
      <c r="B311" s="192" t="s">
        <v>1333</v>
      </c>
      <c r="C311" s="163" t="s">
        <v>1335</v>
      </c>
      <c r="D311" s="163" t="s">
        <v>1335</v>
      </c>
      <c r="E311" s="151" t="s">
        <v>1124</v>
      </c>
      <c r="F311" s="151" t="s">
        <v>1124</v>
      </c>
      <c r="G311" s="163" t="s">
        <v>1337</v>
      </c>
      <c r="H311" s="163" t="s">
        <v>1337</v>
      </c>
      <c r="I311" s="184" t="s">
        <v>1201</v>
      </c>
      <c r="J311" s="184" t="s">
        <v>1201</v>
      </c>
      <c r="K311" s="151" t="s">
        <v>1072</v>
      </c>
      <c r="L311" s="151" t="s">
        <v>1101</v>
      </c>
      <c r="M311" s="184" t="s">
        <v>1339</v>
      </c>
      <c r="N311" s="184" t="s">
        <v>1339</v>
      </c>
      <c r="O311" s="163" t="s">
        <v>1340</v>
      </c>
      <c r="P311" s="163" t="s">
        <v>1340</v>
      </c>
      <c r="Q311" s="163" t="s">
        <v>1334</v>
      </c>
      <c r="R311" s="163" t="s">
        <v>1334</v>
      </c>
      <c r="S311" s="163" t="s">
        <v>1340</v>
      </c>
      <c r="T311" s="163" t="s">
        <v>1340</v>
      </c>
      <c r="U311" s="163"/>
      <c r="V311" s="163"/>
      <c r="W311" s="163" t="s">
        <v>1197</v>
      </c>
      <c r="X311" s="163" t="s">
        <v>1197</v>
      </c>
      <c r="Y311" s="163" t="s">
        <v>1197</v>
      </c>
      <c r="Z311" s="163" t="s">
        <v>1197</v>
      </c>
      <c r="AA311" s="163" t="s">
        <v>1197</v>
      </c>
      <c r="AB311" s="163" t="s">
        <v>1197</v>
      </c>
      <c r="AC311" s="163" t="s">
        <v>1197</v>
      </c>
      <c r="AD311" s="163" t="s">
        <v>1197</v>
      </c>
      <c r="AE311" s="161">
        <f t="shared" si="34"/>
        <v>40</v>
      </c>
      <c r="AH311" s="153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54"/>
    </row>
    <row r="312" s="146" customFormat="1" ht="30" customHeight="1" spans="1:51">
      <c r="A312" s="163" t="s">
        <v>1341</v>
      </c>
      <c r="B312" s="192" t="s">
        <v>1333</v>
      </c>
      <c r="C312" s="184" t="s">
        <v>1331</v>
      </c>
      <c r="D312" s="184" t="s">
        <v>1331</v>
      </c>
      <c r="E312" s="163" t="s">
        <v>1089</v>
      </c>
      <c r="F312" s="163" t="s">
        <v>1089</v>
      </c>
      <c r="G312" s="184" t="s">
        <v>1331</v>
      </c>
      <c r="H312" s="184" t="s">
        <v>1331</v>
      </c>
      <c r="I312" s="184" t="s">
        <v>1163</v>
      </c>
      <c r="J312" s="184" t="s">
        <v>1163</v>
      </c>
      <c r="K312" s="184" t="s">
        <v>1335</v>
      </c>
      <c r="L312" s="184" t="s">
        <v>1335</v>
      </c>
      <c r="M312" s="184" t="s">
        <v>1101</v>
      </c>
      <c r="N312" s="184" t="s">
        <v>1342</v>
      </c>
      <c r="O312" s="184" t="s">
        <v>1331</v>
      </c>
      <c r="P312" s="184" t="s">
        <v>1331</v>
      </c>
      <c r="Q312" s="184" t="s">
        <v>1201</v>
      </c>
      <c r="R312" s="184" t="s">
        <v>1201</v>
      </c>
      <c r="S312" s="184" t="s">
        <v>1331</v>
      </c>
      <c r="T312" s="184" t="s">
        <v>1331</v>
      </c>
      <c r="U312" s="184"/>
      <c r="V312" s="184"/>
      <c r="W312" s="184" t="s">
        <v>1339</v>
      </c>
      <c r="X312" s="184" t="s">
        <v>1339</v>
      </c>
      <c r="Y312" s="184" t="s">
        <v>1339</v>
      </c>
      <c r="Z312" s="184" t="s">
        <v>1339</v>
      </c>
      <c r="AA312" s="184" t="s">
        <v>1343</v>
      </c>
      <c r="AB312" s="184" t="s">
        <v>1343</v>
      </c>
      <c r="AC312" s="184" t="s">
        <v>1343</v>
      </c>
      <c r="AD312" s="184" t="s">
        <v>1343</v>
      </c>
      <c r="AE312" s="161">
        <f t="shared" si="34"/>
        <v>40</v>
      </c>
      <c r="AF312" s="146">
        <v>56</v>
      </c>
      <c r="AG312" s="146">
        <f>AF312-AE312</f>
        <v>16</v>
      </c>
      <c r="AH312" s="153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54"/>
    </row>
    <row r="313" s="146" customFormat="1" ht="30" customHeight="1" spans="1:51">
      <c r="A313" s="163" t="s">
        <v>1344</v>
      </c>
      <c r="B313" s="192" t="s">
        <v>1333</v>
      </c>
      <c r="C313" s="163" t="s">
        <v>1336</v>
      </c>
      <c r="D313" s="163" t="s">
        <v>1336</v>
      </c>
      <c r="E313" s="184" t="s">
        <v>1339</v>
      </c>
      <c r="F313" s="184" t="s">
        <v>1339</v>
      </c>
      <c r="G313" s="146" t="s">
        <v>1342</v>
      </c>
      <c r="H313" s="146" t="s">
        <v>979</v>
      </c>
      <c r="I313" s="151" t="s">
        <v>1089</v>
      </c>
      <c r="J313" s="184" t="s">
        <v>1089</v>
      </c>
      <c r="K313" s="184" t="s">
        <v>1036</v>
      </c>
      <c r="L313" s="184" t="s">
        <v>1036</v>
      </c>
      <c r="M313" s="163" t="s">
        <v>1345</v>
      </c>
      <c r="N313" s="163" t="s">
        <v>1345</v>
      </c>
      <c r="O313" s="163" t="s">
        <v>979</v>
      </c>
      <c r="P313" s="163" t="s">
        <v>979</v>
      </c>
      <c r="Q313" s="163" t="s">
        <v>1345</v>
      </c>
      <c r="R313" s="163" t="s">
        <v>1345</v>
      </c>
      <c r="S313" s="163" t="s">
        <v>1336</v>
      </c>
      <c r="T313" s="163" t="s">
        <v>1336</v>
      </c>
      <c r="U313" s="163"/>
      <c r="V313" s="163"/>
      <c r="W313" s="163" t="s">
        <v>1089</v>
      </c>
      <c r="X313" s="163" t="s">
        <v>1089</v>
      </c>
      <c r="Y313" s="163" t="s">
        <v>1072</v>
      </c>
      <c r="Z313" s="163" t="s">
        <v>1072</v>
      </c>
      <c r="AA313" s="163" t="s">
        <v>979</v>
      </c>
      <c r="AB313" s="163" t="s">
        <v>979</v>
      </c>
      <c r="AC313" s="184" t="s">
        <v>979</v>
      </c>
      <c r="AD313" s="184" t="s">
        <v>979</v>
      </c>
      <c r="AE313" s="161">
        <f t="shared" si="34"/>
        <v>40</v>
      </c>
      <c r="AF313" s="146">
        <v>56</v>
      </c>
      <c r="AG313" s="146">
        <f>AF313-AE313</f>
        <v>16</v>
      </c>
      <c r="AH313" s="153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54"/>
    </row>
    <row r="314" s="146" customFormat="1" ht="30" customHeight="1" spans="1:51">
      <c r="A314" s="163" t="s">
        <v>1346</v>
      </c>
      <c r="B314" s="192" t="s">
        <v>1333</v>
      </c>
      <c r="C314" s="184" t="s">
        <v>1342</v>
      </c>
      <c r="D314" s="184" t="s">
        <v>1342</v>
      </c>
      <c r="E314" s="163" t="s">
        <v>1336</v>
      </c>
      <c r="F314" s="163" t="s">
        <v>1336</v>
      </c>
      <c r="G314" s="184" t="s">
        <v>1036</v>
      </c>
      <c r="H314" s="184" t="s">
        <v>1036</v>
      </c>
      <c r="I314" s="184" t="s">
        <v>1347</v>
      </c>
      <c r="J314" s="184" t="s">
        <v>1347</v>
      </c>
      <c r="K314" s="151" t="s">
        <v>1331</v>
      </c>
      <c r="L314" s="151" t="s">
        <v>1331</v>
      </c>
      <c r="M314" s="184" t="s">
        <v>1347</v>
      </c>
      <c r="N314" s="184" t="s">
        <v>1347</v>
      </c>
      <c r="O314" s="184" t="s">
        <v>1342</v>
      </c>
      <c r="P314" s="184" t="s">
        <v>1342</v>
      </c>
      <c r="Q314" s="163" t="s">
        <v>1168</v>
      </c>
      <c r="R314" s="163" t="s">
        <v>1168</v>
      </c>
      <c r="S314" s="163" t="s">
        <v>1122</v>
      </c>
      <c r="T314" s="163" t="s">
        <v>1122</v>
      </c>
      <c r="U314" s="184"/>
      <c r="V314" s="184"/>
      <c r="W314" s="163" t="s">
        <v>1072</v>
      </c>
      <c r="X314" s="163" t="s">
        <v>1072</v>
      </c>
      <c r="Y314" s="163" t="s">
        <v>1168</v>
      </c>
      <c r="Z314" s="163" t="s">
        <v>1168</v>
      </c>
      <c r="AA314" s="151" t="s">
        <v>1131</v>
      </c>
      <c r="AB314" s="151" t="s">
        <v>1131</v>
      </c>
      <c r="AC314" s="163" t="s">
        <v>1036</v>
      </c>
      <c r="AD314" s="163" t="s">
        <v>1036</v>
      </c>
      <c r="AE314" s="161">
        <f t="shared" ref="AE314:AE326" si="35">2*COUNTA(C314:X314)</f>
        <v>40</v>
      </c>
      <c r="AF314" s="146">
        <v>56</v>
      </c>
      <c r="AG314" s="146">
        <f t="shared" ref="AG314:AG328" si="36">AF314-AE314</f>
        <v>16</v>
      </c>
      <c r="AH314" s="153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54"/>
    </row>
    <row r="315" s="146" customFormat="1" ht="30" customHeight="1" spans="1:51">
      <c r="A315" s="163" t="s">
        <v>1348</v>
      </c>
      <c r="B315" s="194" t="s">
        <v>1349</v>
      </c>
      <c r="C315" s="163" t="s">
        <v>1350</v>
      </c>
      <c r="D315" s="163" t="s">
        <v>1350</v>
      </c>
      <c r="E315" s="146" t="s">
        <v>1351</v>
      </c>
      <c r="F315" s="146" t="s">
        <v>1351</v>
      </c>
      <c r="G315" s="151" t="s">
        <v>1200</v>
      </c>
      <c r="H315" s="151" t="s">
        <v>1200</v>
      </c>
      <c r="I315" s="151" t="s">
        <v>1200</v>
      </c>
      <c r="J315" s="151" t="s">
        <v>1200</v>
      </c>
      <c r="K315" s="163" t="s">
        <v>1350</v>
      </c>
      <c r="L315" s="163" t="s">
        <v>1350</v>
      </c>
      <c r="M315" s="163" t="s">
        <v>1352</v>
      </c>
      <c r="N315" s="163" t="s">
        <v>1352</v>
      </c>
      <c r="O315" s="163" t="s">
        <v>1350</v>
      </c>
      <c r="P315" s="163" t="s">
        <v>1350</v>
      </c>
      <c r="Q315" s="163" t="s">
        <v>1175</v>
      </c>
      <c r="R315" s="163" t="s">
        <v>1175</v>
      </c>
      <c r="S315" s="151" t="s">
        <v>1200</v>
      </c>
      <c r="T315" s="151" t="s">
        <v>1200</v>
      </c>
      <c r="U315" s="184"/>
      <c r="V315" s="184"/>
      <c r="W315" s="151" t="s">
        <v>1328</v>
      </c>
      <c r="X315" s="151" t="s">
        <v>1328</v>
      </c>
      <c r="Y315" s="163" t="s">
        <v>1352</v>
      </c>
      <c r="Z315" s="163"/>
      <c r="AA315" s="163" t="s">
        <v>1175</v>
      </c>
      <c r="AB315" s="163" t="s">
        <v>1175</v>
      </c>
      <c r="AC315" s="163" t="s">
        <v>1175</v>
      </c>
      <c r="AD315" s="163" t="s">
        <v>1175</v>
      </c>
      <c r="AE315" s="161">
        <f t="shared" si="35"/>
        <v>40</v>
      </c>
      <c r="AF315" s="146">
        <v>56</v>
      </c>
      <c r="AG315" s="146">
        <f t="shared" si="36"/>
        <v>16</v>
      </c>
      <c r="AH315" s="153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54"/>
    </row>
    <row r="316" s="146" customFormat="1" ht="30" customHeight="1" spans="1:51">
      <c r="A316" s="163" t="s">
        <v>1353</v>
      </c>
      <c r="B316" s="195"/>
      <c r="C316" s="163" t="s">
        <v>1337</v>
      </c>
      <c r="D316" s="163" t="s">
        <v>1337</v>
      </c>
      <c r="E316" s="163" t="s">
        <v>1354</v>
      </c>
      <c r="F316" s="163" t="s">
        <v>1354</v>
      </c>
      <c r="G316" s="163" t="s">
        <v>1303</v>
      </c>
      <c r="H316" s="163" t="s">
        <v>1303</v>
      </c>
      <c r="I316" s="163" t="s">
        <v>1355</v>
      </c>
      <c r="J316" s="163"/>
      <c r="K316" s="146" t="s">
        <v>1329</v>
      </c>
      <c r="L316" s="146" t="s">
        <v>1329</v>
      </c>
      <c r="M316" s="151" t="s">
        <v>1329</v>
      </c>
      <c r="N316" s="151" t="s">
        <v>1329</v>
      </c>
      <c r="O316" s="163" t="s">
        <v>1356</v>
      </c>
      <c r="P316" s="163" t="s">
        <v>1356</v>
      </c>
      <c r="Q316" s="163" t="s">
        <v>1303</v>
      </c>
      <c r="R316" s="163" t="s">
        <v>1303</v>
      </c>
      <c r="S316" s="163" t="s">
        <v>1337</v>
      </c>
      <c r="T316" s="163" t="s">
        <v>1337</v>
      </c>
      <c r="U316" s="184"/>
      <c r="V316" s="184"/>
      <c r="W316" s="146" t="s">
        <v>1329</v>
      </c>
      <c r="X316" s="146" t="s">
        <v>1329</v>
      </c>
      <c r="Y316" s="184" t="s">
        <v>1357</v>
      </c>
      <c r="Z316" s="184" t="s">
        <v>1357</v>
      </c>
      <c r="AA316" s="151" t="s">
        <v>1358</v>
      </c>
      <c r="AB316" s="151" t="s">
        <v>1358</v>
      </c>
      <c r="AC316" s="151" t="s">
        <v>1358</v>
      </c>
      <c r="AD316" s="151" t="s">
        <v>1358</v>
      </c>
      <c r="AE316" s="161">
        <f t="shared" si="35"/>
        <v>38</v>
      </c>
      <c r="AF316" s="146">
        <v>56</v>
      </c>
      <c r="AG316" s="146">
        <f t="shared" si="36"/>
        <v>18</v>
      </c>
      <c r="AH316" s="153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54"/>
    </row>
    <row r="317" s="146" customFormat="1" ht="30" customHeight="1" spans="1:51">
      <c r="A317" s="163" t="s">
        <v>1359</v>
      </c>
      <c r="B317" s="195"/>
      <c r="C317" s="151" t="s">
        <v>1329</v>
      </c>
      <c r="D317" s="151" t="s">
        <v>1329</v>
      </c>
      <c r="E317" s="163" t="s">
        <v>1360</v>
      </c>
      <c r="F317" s="163" t="s">
        <v>1360</v>
      </c>
      <c r="G317" s="151" t="s">
        <v>1361</v>
      </c>
      <c r="H317" s="151" t="s">
        <v>1361</v>
      </c>
      <c r="I317" s="151" t="s">
        <v>1361</v>
      </c>
      <c r="J317" s="151" t="s">
        <v>1361</v>
      </c>
      <c r="K317" s="163" t="s">
        <v>1362</v>
      </c>
      <c r="L317" s="163" t="s">
        <v>1362</v>
      </c>
      <c r="M317" s="163" t="s">
        <v>1303</v>
      </c>
      <c r="N317" s="163" t="s">
        <v>1303</v>
      </c>
      <c r="O317" s="163" t="s">
        <v>1362</v>
      </c>
      <c r="P317" s="163" t="s">
        <v>1362</v>
      </c>
      <c r="Q317" s="163" t="s">
        <v>1101</v>
      </c>
      <c r="R317" s="163"/>
      <c r="S317" s="163" t="s">
        <v>1362</v>
      </c>
      <c r="T317" s="163" t="s">
        <v>1362</v>
      </c>
      <c r="U317" s="184"/>
      <c r="V317" s="184"/>
      <c r="W317" s="151" t="s">
        <v>1358</v>
      </c>
      <c r="X317" s="151" t="s">
        <v>1358</v>
      </c>
      <c r="Y317" s="151" t="s">
        <v>1358</v>
      </c>
      <c r="Z317" s="151" t="s">
        <v>1358</v>
      </c>
      <c r="AA317" s="151" t="s">
        <v>1361</v>
      </c>
      <c r="AB317" s="151" t="s">
        <v>1361</v>
      </c>
      <c r="AC317" s="151" t="s">
        <v>1131</v>
      </c>
      <c r="AD317" s="151" t="s">
        <v>1131</v>
      </c>
      <c r="AE317" s="161">
        <f t="shared" si="35"/>
        <v>38</v>
      </c>
      <c r="AF317" s="146">
        <v>56</v>
      </c>
      <c r="AG317" s="146">
        <f t="shared" si="36"/>
        <v>18</v>
      </c>
      <c r="AH317" s="153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54"/>
    </row>
    <row r="318" s="146" customFormat="1" ht="30" customHeight="1" spans="1:51">
      <c r="A318" s="163" t="s">
        <v>1363</v>
      </c>
      <c r="B318" s="195"/>
      <c r="C318" s="146" t="s">
        <v>1351</v>
      </c>
      <c r="D318" s="146" t="s">
        <v>1351</v>
      </c>
      <c r="E318" s="163" t="s">
        <v>1352</v>
      </c>
      <c r="F318" s="163" t="s">
        <v>1352</v>
      </c>
      <c r="G318" s="163" t="s">
        <v>1364</v>
      </c>
      <c r="H318" s="163" t="s">
        <v>1364</v>
      </c>
      <c r="I318" s="151" t="s">
        <v>1365</v>
      </c>
      <c r="J318" s="151" t="s">
        <v>1365</v>
      </c>
      <c r="K318" s="151" t="s">
        <v>1365</v>
      </c>
      <c r="L318" s="151" t="s">
        <v>1365</v>
      </c>
      <c r="M318" s="163"/>
      <c r="N318" s="163" t="s">
        <v>1364</v>
      </c>
      <c r="O318" s="163" t="s">
        <v>1352</v>
      </c>
      <c r="P318" s="163" t="s">
        <v>1352</v>
      </c>
      <c r="Q318" s="163" t="s">
        <v>1366</v>
      </c>
      <c r="R318" s="163" t="s">
        <v>1366</v>
      </c>
      <c r="S318" s="163" t="s">
        <v>1352</v>
      </c>
      <c r="T318" s="163" t="s">
        <v>1352</v>
      </c>
      <c r="U318" s="184"/>
      <c r="V318" s="184"/>
      <c r="W318" s="163" t="s">
        <v>1200</v>
      </c>
      <c r="X318" s="163" t="s">
        <v>1200</v>
      </c>
      <c r="Y318" s="163" t="s">
        <v>1200</v>
      </c>
      <c r="Z318" s="163" t="s">
        <v>1200</v>
      </c>
      <c r="AA318" s="151" t="s">
        <v>1367</v>
      </c>
      <c r="AB318" s="151" t="s">
        <v>1367</v>
      </c>
      <c r="AC318" s="151" t="s">
        <v>1367</v>
      </c>
      <c r="AD318" s="151" t="s">
        <v>1367</v>
      </c>
      <c r="AE318" s="161">
        <f t="shared" si="35"/>
        <v>38</v>
      </c>
      <c r="AF318" s="146">
        <v>56</v>
      </c>
      <c r="AG318" s="146">
        <f t="shared" si="36"/>
        <v>18</v>
      </c>
      <c r="AH318" s="153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54"/>
    </row>
    <row r="319" s="146" customFormat="1" ht="30" customHeight="1" spans="1:51">
      <c r="A319" s="163" t="s">
        <v>1368</v>
      </c>
      <c r="B319" s="195"/>
      <c r="C319" s="184"/>
      <c r="D319" s="184"/>
      <c r="E319" s="163"/>
      <c r="F319" s="163"/>
      <c r="G319" s="146" t="s">
        <v>1351</v>
      </c>
      <c r="H319" s="146" t="s">
        <v>1351</v>
      </c>
      <c r="I319" s="184" t="s">
        <v>1369</v>
      </c>
      <c r="J319" s="184" t="s">
        <v>1369</v>
      </c>
      <c r="K319" s="184" t="s">
        <v>1369</v>
      </c>
      <c r="L319" s="184" t="s">
        <v>1369</v>
      </c>
      <c r="M319" s="163" t="s">
        <v>1366</v>
      </c>
      <c r="N319" s="163" t="s">
        <v>1366</v>
      </c>
      <c r="O319" s="184" t="s">
        <v>1369</v>
      </c>
      <c r="P319" s="184" t="s">
        <v>1369</v>
      </c>
      <c r="Q319" s="163" t="s">
        <v>1370</v>
      </c>
      <c r="R319" s="163" t="s">
        <v>1370</v>
      </c>
      <c r="S319" s="184" t="s">
        <v>1371</v>
      </c>
      <c r="T319" s="184" t="s">
        <v>1371</v>
      </c>
      <c r="U319" s="184"/>
      <c r="V319" s="184"/>
      <c r="W319" s="163" t="s">
        <v>1372</v>
      </c>
      <c r="X319" s="163" t="s">
        <v>1372</v>
      </c>
      <c r="Y319" s="163" t="s">
        <v>1373</v>
      </c>
      <c r="Z319" s="163" t="s">
        <v>1373</v>
      </c>
      <c r="AA319" s="146" t="s">
        <v>1351</v>
      </c>
      <c r="AB319" s="146" t="s">
        <v>1351</v>
      </c>
      <c r="AC319" s="146" t="s">
        <v>1351</v>
      </c>
      <c r="AD319" s="146" t="s">
        <v>1351</v>
      </c>
      <c r="AE319" s="161">
        <f t="shared" si="35"/>
        <v>32</v>
      </c>
      <c r="AF319" s="146">
        <v>56</v>
      </c>
      <c r="AG319" s="146">
        <f t="shared" si="36"/>
        <v>24</v>
      </c>
      <c r="AH319" s="153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54"/>
    </row>
    <row r="320" s="146" customFormat="1" ht="30" customHeight="1" spans="1:51">
      <c r="A320" s="163" t="s">
        <v>1374</v>
      </c>
      <c r="B320" s="195"/>
      <c r="C320" s="184"/>
      <c r="D320" s="184"/>
      <c r="E320" s="163"/>
      <c r="F320" s="163"/>
      <c r="G320" s="163" t="s">
        <v>1366</v>
      </c>
      <c r="H320" s="163" t="s">
        <v>1366</v>
      </c>
      <c r="I320" s="163" t="s">
        <v>1360</v>
      </c>
      <c r="J320" s="163" t="s">
        <v>1360</v>
      </c>
      <c r="K320" s="184" t="s">
        <v>1360</v>
      </c>
      <c r="L320" s="184" t="s">
        <v>1360</v>
      </c>
      <c r="M320" s="163" t="s">
        <v>1360</v>
      </c>
      <c r="N320" s="163" t="s">
        <v>1360</v>
      </c>
      <c r="O320" s="163" t="s">
        <v>1360</v>
      </c>
      <c r="P320" s="163" t="s">
        <v>1360</v>
      </c>
      <c r="Q320" s="163" t="s">
        <v>1375</v>
      </c>
      <c r="R320" s="163" t="s">
        <v>1375</v>
      </c>
      <c r="S320" s="163" t="s">
        <v>1360</v>
      </c>
      <c r="T320" s="163" t="s">
        <v>1360</v>
      </c>
      <c r="U320" s="184"/>
      <c r="V320" s="184"/>
      <c r="W320" s="163" t="s">
        <v>1166</v>
      </c>
      <c r="X320" s="163" t="s">
        <v>1166</v>
      </c>
      <c r="Y320" s="184" t="s">
        <v>1166</v>
      </c>
      <c r="Z320" s="184" t="s">
        <v>1166</v>
      </c>
      <c r="AC320" s="163" t="s">
        <v>1166</v>
      </c>
      <c r="AD320" s="163" t="s">
        <v>1166</v>
      </c>
      <c r="AE320" s="161">
        <f t="shared" si="35"/>
        <v>32</v>
      </c>
      <c r="AF320" s="146">
        <v>56</v>
      </c>
      <c r="AG320" s="146">
        <f t="shared" si="36"/>
        <v>24</v>
      </c>
      <c r="AH320" s="153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54"/>
    </row>
    <row r="321" s="146" customFormat="1" ht="30" customHeight="1" spans="1:51">
      <c r="A321" s="163" t="s">
        <v>1376</v>
      </c>
      <c r="B321" s="195"/>
      <c r="C321" s="163" t="s">
        <v>1377</v>
      </c>
      <c r="D321" s="163" t="s">
        <v>1377</v>
      </c>
      <c r="E321" s="163" t="s">
        <v>1378</v>
      </c>
      <c r="F321" s="163" t="s">
        <v>1378</v>
      </c>
      <c r="G321" s="184" t="s">
        <v>1369</v>
      </c>
      <c r="H321" s="184" t="s">
        <v>1369</v>
      </c>
      <c r="I321" s="163" t="s">
        <v>1377</v>
      </c>
      <c r="J321" s="163" t="s">
        <v>1377</v>
      </c>
      <c r="K321" s="163" t="s">
        <v>1377</v>
      </c>
      <c r="L321" s="163" t="s">
        <v>1377</v>
      </c>
      <c r="M321" s="151" t="s">
        <v>1378</v>
      </c>
      <c r="N321" s="151" t="s">
        <v>1378</v>
      </c>
      <c r="O321" s="163" t="s">
        <v>1377</v>
      </c>
      <c r="P321" s="163" t="s">
        <v>1377</v>
      </c>
      <c r="Q321" s="184" t="s">
        <v>1369</v>
      </c>
      <c r="R321" s="184" t="s">
        <v>1369</v>
      </c>
      <c r="S321" s="163" t="s">
        <v>1377</v>
      </c>
      <c r="T321" s="163" t="s">
        <v>1377</v>
      </c>
      <c r="U321" s="184"/>
      <c r="V321" s="184"/>
      <c r="W321" s="163" t="s">
        <v>1377</v>
      </c>
      <c r="X321" s="163" t="s">
        <v>1377</v>
      </c>
      <c r="Y321" s="163" t="s">
        <v>1372</v>
      </c>
      <c r="Z321" s="163" t="s">
        <v>1372</v>
      </c>
      <c r="AA321" s="163" t="s">
        <v>1373</v>
      </c>
      <c r="AB321" s="163" t="s">
        <v>1373</v>
      </c>
      <c r="AC321" s="163" t="s">
        <v>1373</v>
      </c>
      <c r="AD321" s="163" t="s">
        <v>1373</v>
      </c>
      <c r="AE321" s="161">
        <f t="shared" si="35"/>
        <v>40</v>
      </c>
      <c r="AF321" s="146">
        <v>56</v>
      </c>
      <c r="AG321" s="146">
        <f t="shared" si="36"/>
        <v>16</v>
      </c>
      <c r="AH321" s="153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54"/>
    </row>
    <row r="322" s="146" customFormat="1" ht="30" customHeight="1" spans="1:51">
      <c r="A322" s="163" t="s">
        <v>1379</v>
      </c>
      <c r="B322" s="195"/>
      <c r="C322" s="184" t="s">
        <v>1356</v>
      </c>
      <c r="D322" s="184" t="s">
        <v>1356</v>
      </c>
      <c r="E322" s="163" t="s">
        <v>1377</v>
      </c>
      <c r="F322" s="163" t="s">
        <v>1377</v>
      </c>
      <c r="G322" s="163" t="s">
        <v>1350</v>
      </c>
      <c r="H322" s="163" t="s">
        <v>1350</v>
      </c>
      <c r="I322" s="163" t="s">
        <v>1356</v>
      </c>
      <c r="J322" s="163" t="s">
        <v>1356</v>
      </c>
      <c r="K322" s="163" t="s">
        <v>1372</v>
      </c>
      <c r="L322" s="163" t="s">
        <v>1372</v>
      </c>
      <c r="M322" s="163" t="s">
        <v>1370</v>
      </c>
      <c r="N322" s="163" t="s">
        <v>1370</v>
      </c>
      <c r="O322" s="163" t="s">
        <v>1380</v>
      </c>
      <c r="P322" s="163" t="s">
        <v>1380</v>
      </c>
      <c r="Q322" s="151" t="s">
        <v>1356</v>
      </c>
      <c r="R322" s="151" t="s">
        <v>1356</v>
      </c>
      <c r="S322" s="163" t="s">
        <v>1372</v>
      </c>
      <c r="T322" s="163" t="s">
        <v>1372</v>
      </c>
      <c r="U322" s="184"/>
      <c r="V322" s="184"/>
      <c r="W322" s="184" t="s">
        <v>1356</v>
      </c>
      <c r="X322" s="184" t="s">
        <v>1356</v>
      </c>
      <c r="Y322" s="184" t="s">
        <v>1356</v>
      </c>
      <c r="Z322" s="184" t="s">
        <v>1356</v>
      </c>
      <c r="AA322" s="184" t="s">
        <v>1356</v>
      </c>
      <c r="AB322" s="184" t="s">
        <v>1356</v>
      </c>
      <c r="AC322" s="163" t="s">
        <v>1356</v>
      </c>
      <c r="AD322" s="163" t="s">
        <v>1356</v>
      </c>
      <c r="AE322" s="161">
        <f t="shared" si="35"/>
        <v>40</v>
      </c>
      <c r="AF322" s="146">
        <v>56</v>
      </c>
      <c r="AG322" s="146">
        <f t="shared" si="36"/>
        <v>16</v>
      </c>
      <c r="AH322" s="153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54"/>
    </row>
    <row r="323" s="146" customFormat="1" ht="30" customHeight="1" spans="1:51">
      <c r="A323" s="163" t="s">
        <v>1381</v>
      </c>
      <c r="B323" s="195"/>
      <c r="C323" s="163" t="s">
        <v>1372</v>
      </c>
      <c r="D323" s="163" t="s">
        <v>1372</v>
      </c>
      <c r="E323" s="163" t="s">
        <v>1366</v>
      </c>
      <c r="F323" s="163" t="s">
        <v>1366</v>
      </c>
      <c r="G323" s="163" t="s">
        <v>1360</v>
      </c>
      <c r="H323" s="163" t="s">
        <v>1360</v>
      </c>
      <c r="I323" s="163" t="s">
        <v>1382</v>
      </c>
      <c r="J323" s="163" t="s">
        <v>1382</v>
      </c>
      <c r="K323" s="151" t="s">
        <v>1328</v>
      </c>
      <c r="L323" s="151" t="s">
        <v>1328</v>
      </c>
      <c r="M323" s="163" t="s">
        <v>1382</v>
      </c>
      <c r="N323" s="163" t="s">
        <v>1382</v>
      </c>
      <c r="O323" s="151" t="s">
        <v>1328</v>
      </c>
      <c r="P323" s="151" t="s">
        <v>1328</v>
      </c>
      <c r="Q323" s="163" t="s">
        <v>1382</v>
      </c>
      <c r="R323" s="163" t="s">
        <v>1382</v>
      </c>
      <c r="S323" s="163" t="s">
        <v>1350</v>
      </c>
      <c r="T323" s="163" t="s">
        <v>1350</v>
      </c>
      <c r="U323" s="184"/>
      <c r="V323" s="184"/>
      <c r="W323" s="163" t="s">
        <v>1373</v>
      </c>
      <c r="X323" s="163" t="s">
        <v>1373</v>
      </c>
      <c r="Y323" s="151" t="s">
        <v>1328</v>
      </c>
      <c r="Z323" s="151" t="s">
        <v>1328</v>
      </c>
      <c r="AA323" s="151" t="s">
        <v>1328</v>
      </c>
      <c r="AB323" s="151" t="s">
        <v>1328</v>
      </c>
      <c r="AC323" s="151" t="s">
        <v>1328</v>
      </c>
      <c r="AD323" s="151" t="s">
        <v>1328</v>
      </c>
      <c r="AE323" s="161">
        <f t="shared" si="35"/>
        <v>40</v>
      </c>
      <c r="AF323" s="146">
        <v>56</v>
      </c>
      <c r="AG323" s="146">
        <f t="shared" si="36"/>
        <v>16</v>
      </c>
      <c r="AH323" s="153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54"/>
    </row>
    <row r="324" s="146" customFormat="1" ht="30" customHeight="1" spans="1:51">
      <c r="A324" s="163" t="s">
        <v>1383</v>
      </c>
      <c r="B324" s="195"/>
      <c r="C324" s="151" t="s">
        <v>1365</v>
      </c>
      <c r="D324" s="151" t="s">
        <v>1365</v>
      </c>
      <c r="E324" s="151" t="s">
        <v>1365</v>
      </c>
      <c r="F324" s="163" t="s">
        <v>1303</v>
      </c>
      <c r="G324" s="151" t="s">
        <v>1365</v>
      </c>
      <c r="H324" s="151" t="s">
        <v>1365</v>
      </c>
      <c r="I324" s="151" t="s">
        <v>1329</v>
      </c>
      <c r="J324" s="151" t="s">
        <v>1329</v>
      </c>
      <c r="K324" s="163" t="s">
        <v>1366</v>
      </c>
      <c r="L324" s="163" t="s">
        <v>1366</v>
      </c>
      <c r="M324" s="151" t="s">
        <v>1354</v>
      </c>
      <c r="N324" s="151" t="s">
        <v>1354</v>
      </c>
      <c r="O324" s="163" t="s">
        <v>1372</v>
      </c>
      <c r="P324" s="163" t="s">
        <v>1372</v>
      </c>
      <c r="Q324" s="163" t="s">
        <v>1373</v>
      </c>
      <c r="R324" s="163" t="s">
        <v>1373</v>
      </c>
      <c r="S324" s="163" t="s">
        <v>1382</v>
      </c>
      <c r="T324" s="163" t="s">
        <v>1382</v>
      </c>
      <c r="U324" s="184"/>
      <c r="V324" s="184"/>
      <c r="W324" s="163" t="s">
        <v>1357</v>
      </c>
      <c r="X324" s="163" t="s">
        <v>1357</v>
      </c>
      <c r="Y324" s="151" t="s">
        <v>1361</v>
      </c>
      <c r="Z324" s="151" t="s">
        <v>1361</v>
      </c>
      <c r="AA324" s="163" t="s">
        <v>1166</v>
      </c>
      <c r="AB324" s="163" t="s">
        <v>1166</v>
      </c>
      <c r="AC324" s="151" t="s">
        <v>1361</v>
      </c>
      <c r="AD324" s="151" t="s">
        <v>1361</v>
      </c>
      <c r="AE324" s="161">
        <f t="shared" si="35"/>
        <v>40</v>
      </c>
      <c r="AF324" s="146">
        <v>56</v>
      </c>
      <c r="AG324" s="146">
        <f t="shared" si="36"/>
        <v>16</v>
      </c>
      <c r="AH324" s="153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54"/>
    </row>
    <row r="325" s="146" customFormat="1" ht="30" customHeight="1" spans="1:51">
      <c r="A325" s="163" t="s">
        <v>1384</v>
      </c>
      <c r="B325" s="195"/>
      <c r="C325" s="184" t="s">
        <v>1357</v>
      </c>
      <c r="D325" s="184" t="s">
        <v>1357</v>
      </c>
      <c r="E325" s="184" t="s">
        <v>1375</v>
      </c>
      <c r="F325" s="184" t="s">
        <v>1375</v>
      </c>
      <c r="G325" s="184" t="s">
        <v>1385</v>
      </c>
      <c r="H325" s="184" t="s">
        <v>1385</v>
      </c>
      <c r="I325" s="184" t="s">
        <v>1385</v>
      </c>
      <c r="J325" s="184" t="s">
        <v>1385</v>
      </c>
      <c r="K325" s="184" t="s">
        <v>1385</v>
      </c>
      <c r="L325" s="184" t="s">
        <v>1385</v>
      </c>
      <c r="M325" s="184" t="s">
        <v>1385</v>
      </c>
      <c r="N325" s="184" t="s">
        <v>1385</v>
      </c>
      <c r="O325" s="184" t="s">
        <v>1385</v>
      </c>
      <c r="P325" s="184" t="s">
        <v>1385</v>
      </c>
      <c r="Q325" s="184" t="s">
        <v>1385</v>
      </c>
      <c r="R325" s="184" t="s">
        <v>1385</v>
      </c>
      <c r="S325" s="184" t="s">
        <v>1369</v>
      </c>
      <c r="T325" s="184" t="s">
        <v>1369</v>
      </c>
      <c r="U325" s="184"/>
      <c r="V325" s="184"/>
      <c r="W325" s="151" t="s">
        <v>1361</v>
      </c>
      <c r="X325" s="151" t="s">
        <v>1361</v>
      </c>
      <c r="Y325" s="163" t="s">
        <v>1386</v>
      </c>
      <c r="Z325" s="163"/>
      <c r="AA325" s="163" t="s">
        <v>1357</v>
      </c>
      <c r="AB325" s="163" t="s">
        <v>1357</v>
      </c>
      <c r="AC325" s="184" t="s">
        <v>1357</v>
      </c>
      <c r="AD325" s="184" t="s">
        <v>1357</v>
      </c>
      <c r="AE325" s="161">
        <f t="shared" si="35"/>
        <v>40</v>
      </c>
      <c r="AF325" s="146">
        <v>56</v>
      </c>
      <c r="AG325" s="146">
        <f t="shared" si="36"/>
        <v>16</v>
      </c>
      <c r="AH325" s="153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54"/>
    </row>
    <row r="326" s="146" customFormat="1" ht="30" customHeight="1" spans="1:51">
      <c r="A326" s="163" t="s">
        <v>1387</v>
      </c>
      <c r="B326" s="198"/>
      <c r="C326" s="163" t="s">
        <v>1366</v>
      </c>
      <c r="D326" s="163" t="s">
        <v>1366</v>
      </c>
      <c r="E326" s="184" t="s">
        <v>1369</v>
      </c>
      <c r="F326" s="184" t="s">
        <v>1369</v>
      </c>
      <c r="G326" s="163" t="s">
        <v>1372</v>
      </c>
      <c r="H326" s="163" t="s">
        <v>1372</v>
      </c>
      <c r="I326" s="163" t="s">
        <v>1366</v>
      </c>
      <c r="J326" s="163" t="s">
        <v>1366</v>
      </c>
      <c r="K326" s="163" t="s">
        <v>1373</v>
      </c>
      <c r="L326" s="163" t="s">
        <v>1373</v>
      </c>
      <c r="M326" s="151" t="s">
        <v>1367</v>
      </c>
      <c r="N326" s="151" t="s">
        <v>1367</v>
      </c>
      <c r="O326" s="184" t="s">
        <v>1386</v>
      </c>
      <c r="P326" s="184" t="s">
        <v>1386</v>
      </c>
      <c r="Q326" s="184" t="s">
        <v>1386</v>
      </c>
      <c r="R326" s="184" t="s">
        <v>1386</v>
      </c>
      <c r="S326" s="184" t="s">
        <v>1386</v>
      </c>
      <c r="T326" s="184" t="s">
        <v>1386</v>
      </c>
      <c r="U326" s="184"/>
      <c r="V326" s="184"/>
      <c r="W326" s="184" t="s">
        <v>1386</v>
      </c>
      <c r="X326" s="184" t="s">
        <v>1386</v>
      </c>
      <c r="Y326" s="151"/>
      <c r="Z326" s="151"/>
      <c r="AA326" s="184" t="s">
        <v>1386</v>
      </c>
      <c r="AB326" s="184" t="s">
        <v>1386</v>
      </c>
      <c r="AC326" s="184" t="s">
        <v>1386</v>
      </c>
      <c r="AD326" s="184" t="s">
        <v>1386</v>
      </c>
      <c r="AE326" s="161">
        <f t="shared" si="35"/>
        <v>40</v>
      </c>
      <c r="AF326" s="146">
        <v>56</v>
      </c>
      <c r="AG326" s="146">
        <f t="shared" si="36"/>
        <v>16</v>
      </c>
      <c r="AH326" s="153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54"/>
    </row>
    <row r="327" s="146" customFormat="1" ht="30" customHeight="1" spans="1:51">
      <c r="A327" s="163" t="s">
        <v>1388</v>
      </c>
      <c r="B327" s="163" t="s">
        <v>1268</v>
      </c>
      <c r="C327" s="163" t="s">
        <v>1000</v>
      </c>
      <c r="D327" s="163" t="s">
        <v>1000</v>
      </c>
      <c r="E327" s="163" t="s">
        <v>1389</v>
      </c>
      <c r="F327" s="163" t="s">
        <v>1389</v>
      </c>
      <c r="G327" s="163" t="s">
        <v>1390</v>
      </c>
      <c r="H327" s="163" t="s">
        <v>1390</v>
      </c>
      <c r="I327" s="163" t="s">
        <v>1390</v>
      </c>
      <c r="J327" s="163" t="s">
        <v>1390</v>
      </c>
      <c r="K327" s="163" t="s">
        <v>1272</v>
      </c>
      <c r="L327" s="163" t="s">
        <v>1272</v>
      </c>
      <c r="M327" s="163" t="s">
        <v>1390</v>
      </c>
      <c r="N327" s="163" t="s">
        <v>1390</v>
      </c>
      <c r="O327" s="151" t="s">
        <v>1389</v>
      </c>
      <c r="P327" s="163" t="s">
        <v>1389</v>
      </c>
      <c r="Q327" s="163" t="s">
        <v>1390</v>
      </c>
      <c r="R327" s="163" t="s">
        <v>1390</v>
      </c>
      <c r="S327" s="163" t="s">
        <v>1390</v>
      </c>
      <c r="T327" s="163" t="s">
        <v>1390</v>
      </c>
      <c r="U327" s="163"/>
      <c r="V327" s="163"/>
      <c r="W327" s="163" t="s">
        <v>1390</v>
      </c>
      <c r="X327" s="163" t="s">
        <v>1390</v>
      </c>
      <c r="Y327" s="151" t="s">
        <v>1389</v>
      </c>
      <c r="Z327" s="163" t="s">
        <v>1389</v>
      </c>
      <c r="AA327" s="163"/>
      <c r="AB327" s="163"/>
      <c r="AC327" s="163" t="s">
        <v>1000</v>
      </c>
      <c r="AD327" s="163" t="s">
        <v>1000</v>
      </c>
      <c r="AE327" s="161">
        <f>2*COUNTA(F327:Z327)</f>
        <v>38</v>
      </c>
      <c r="AF327" s="146">
        <v>56</v>
      </c>
      <c r="AG327" s="146">
        <f t="shared" si="36"/>
        <v>18</v>
      </c>
      <c r="AH327" s="153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54"/>
    </row>
    <row r="328" s="146" customFormat="1" ht="30" customHeight="1" spans="1:51">
      <c r="A328" s="163" t="s">
        <v>1391</v>
      </c>
      <c r="B328" s="163" t="s">
        <v>1221</v>
      </c>
      <c r="C328" s="184" t="s">
        <v>1392</v>
      </c>
      <c r="D328" s="184" t="s">
        <v>1392</v>
      </c>
      <c r="E328" s="151"/>
      <c r="F328" s="151"/>
      <c r="G328" s="184" t="s">
        <v>1392</v>
      </c>
      <c r="H328" s="184" t="s">
        <v>1392</v>
      </c>
      <c r="I328" s="151"/>
      <c r="J328" s="163" t="s">
        <v>1393</v>
      </c>
      <c r="K328" s="184" t="s">
        <v>1392</v>
      </c>
      <c r="L328" s="184" t="s">
        <v>1392</v>
      </c>
      <c r="M328" s="151"/>
      <c r="N328" s="151"/>
      <c r="O328" s="163" t="s">
        <v>1393</v>
      </c>
      <c r="P328" s="163" t="s">
        <v>1393</v>
      </c>
      <c r="Q328" s="151"/>
      <c r="R328" s="151"/>
      <c r="S328" s="163" t="s">
        <v>1357</v>
      </c>
      <c r="T328" s="163" t="s">
        <v>1357</v>
      </c>
      <c r="U328" s="184"/>
      <c r="V328" s="184"/>
      <c r="W328" s="151"/>
      <c r="X328" s="151"/>
      <c r="Y328" s="151"/>
      <c r="Z328" s="163"/>
      <c r="AA328" s="151"/>
      <c r="AB328" s="151"/>
      <c r="AC328" s="163"/>
      <c r="AD328" s="163"/>
      <c r="AE328" s="161">
        <f>2*COUNTA(C328:Z328)</f>
        <v>22</v>
      </c>
      <c r="AF328" s="146">
        <v>56</v>
      </c>
      <c r="AG328" s="146">
        <f t="shared" si="36"/>
        <v>34</v>
      </c>
      <c r="AH328" s="153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54"/>
    </row>
    <row r="329" s="146" customFormat="1" ht="30" customHeight="1" spans="1:51">
      <c r="A329" s="163" t="s">
        <v>1394</v>
      </c>
      <c r="B329" s="163"/>
      <c r="C329" s="184"/>
      <c r="D329" s="184"/>
      <c r="E329" s="151"/>
      <c r="F329" s="151"/>
      <c r="G329" s="184"/>
      <c r="H329" s="184"/>
      <c r="I329" s="151"/>
      <c r="J329" s="151"/>
      <c r="K329" s="184"/>
      <c r="L329" s="184"/>
      <c r="M329" s="151"/>
      <c r="N329" s="151"/>
      <c r="O329" s="163"/>
      <c r="P329" s="163"/>
      <c r="Q329" s="151"/>
      <c r="R329" s="161"/>
      <c r="S329" s="163"/>
      <c r="T329" s="163"/>
      <c r="U329" s="184"/>
      <c r="V329" s="184"/>
      <c r="W329" s="151"/>
      <c r="X329" s="151"/>
      <c r="Y329" s="151"/>
      <c r="Z329" s="163"/>
      <c r="AA329" s="151"/>
      <c r="AB329" s="151"/>
      <c r="AC329" s="163"/>
      <c r="AD329" s="163"/>
      <c r="AE329" s="161"/>
      <c r="AH329" s="153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54"/>
    </row>
    <row r="330" s="146" customFormat="1" ht="30" customHeight="1" spans="1:51">
      <c r="A330" s="163" t="s">
        <v>1395</v>
      </c>
      <c r="B330" s="163"/>
      <c r="C330" s="184"/>
      <c r="D330" s="184"/>
      <c r="E330" s="151"/>
      <c r="F330" s="151"/>
      <c r="G330" s="184"/>
      <c r="H330" s="184"/>
      <c r="I330" s="151"/>
      <c r="J330" s="151"/>
      <c r="K330" s="184" t="s">
        <v>1396</v>
      </c>
      <c r="L330" s="184"/>
      <c r="M330" s="151"/>
      <c r="N330" s="151"/>
      <c r="O330" s="163" t="s">
        <v>1396</v>
      </c>
      <c r="P330" s="163"/>
      <c r="Q330" s="151"/>
      <c r="R330" s="161"/>
      <c r="S330" s="163"/>
      <c r="T330" s="163"/>
      <c r="U330" s="184"/>
      <c r="V330" s="184"/>
      <c r="W330" s="151"/>
      <c r="X330" s="151"/>
      <c r="Y330" s="151"/>
      <c r="Z330" s="163"/>
      <c r="AA330" s="151"/>
      <c r="AB330" s="151"/>
      <c r="AC330" s="163"/>
      <c r="AD330" s="163"/>
      <c r="AE330" s="161"/>
      <c r="AH330" s="153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54"/>
    </row>
    <row r="331" s="146" customFormat="1" ht="30" customHeight="1" spans="1:51">
      <c r="A331" s="163" t="s">
        <v>1397</v>
      </c>
      <c r="B331" s="163"/>
      <c r="C331" s="184"/>
      <c r="D331" s="184"/>
      <c r="E331" s="151"/>
      <c r="F331" s="151"/>
      <c r="G331" s="184"/>
      <c r="H331" s="184"/>
      <c r="I331" s="151"/>
      <c r="J331" s="151"/>
      <c r="K331" s="163" t="s">
        <v>1380</v>
      </c>
      <c r="L331" s="184"/>
      <c r="M331" s="151"/>
      <c r="N331" s="151"/>
      <c r="O331" s="163" t="s">
        <v>1380</v>
      </c>
      <c r="P331" s="163"/>
      <c r="Q331" s="151"/>
      <c r="R331" s="161"/>
      <c r="S331" s="163"/>
      <c r="T331" s="163"/>
      <c r="U331" s="184"/>
      <c r="V331" s="184"/>
      <c r="W331" s="151"/>
      <c r="X331" s="151"/>
      <c r="Y331" s="151"/>
      <c r="Z331" s="163"/>
      <c r="AA331" s="151"/>
      <c r="AB331" s="151"/>
      <c r="AC331" s="163"/>
      <c r="AD331" s="163"/>
      <c r="AE331" s="161"/>
      <c r="AH331" s="153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54"/>
    </row>
    <row r="332" s="146" customFormat="1" ht="30" customHeight="1" spans="1:51">
      <c r="A332" s="163" t="s">
        <v>1398</v>
      </c>
      <c r="B332" s="163"/>
      <c r="C332" s="151"/>
      <c r="D332" s="151"/>
      <c r="E332" s="151"/>
      <c r="F332" s="151"/>
      <c r="G332" s="184"/>
      <c r="H332" s="184"/>
      <c r="I332" s="151"/>
      <c r="J332" s="151"/>
      <c r="K332" s="163" t="s">
        <v>1352</v>
      </c>
      <c r="M332" s="151"/>
      <c r="N332" s="151"/>
      <c r="O332" s="163" t="s">
        <v>1352</v>
      </c>
      <c r="P332" s="163"/>
      <c r="Q332" s="151"/>
      <c r="R332" s="161"/>
      <c r="S332" s="163"/>
      <c r="T332" s="163"/>
      <c r="U332" s="184"/>
      <c r="V332" s="184"/>
      <c r="W332" s="151"/>
      <c r="X332" s="151"/>
      <c r="Y332" s="151"/>
      <c r="Z332" s="163"/>
      <c r="AA332" s="151"/>
      <c r="AB332" s="151"/>
      <c r="AC332" s="163"/>
      <c r="AD332" s="163"/>
      <c r="AE332" s="161"/>
      <c r="AH332" s="153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54"/>
    </row>
    <row r="333" s="146" customFormat="1" ht="30" customHeight="1" spans="1:51">
      <c r="A333" s="163" t="s">
        <v>1399</v>
      </c>
      <c r="B333" s="163"/>
      <c r="C333" s="151"/>
      <c r="D333" s="151"/>
      <c r="E333" s="151"/>
      <c r="F333" s="151"/>
      <c r="G333" s="184"/>
      <c r="H333" s="184"/>
      <c r="I333" s="151"/>
      <c r="J333" s="151"/>
      <c r="K333" s="151" t="s">
        <v>1200</v>
      </c>
      <c r="L333" s="151"/>
      <c r="M333" s="151"/>
      <c r="N333" s="151"/>
      <c r="O333" s="151" t="s">
        <v>1200</v>
      </c>
      <c r="P333" s="163"/>
      <c r="Q333" s="151"/>
      <c r="R333" s="161"/>
      <c r="S333" s="163"/>
      <c r="T333" s="163"/>
      <c r="U333" s="184"/>
      <c r="V333" s="184"/>
      <c r="W333" s="151"/>
      <c r="X333" s="151"/>
      <c r="Y333" s="151"/>
      <c r="Z333" s="163"/>
      <c r="AA333" s="151"/>
      <c r="AB333" s="151"/>
      <c r="AC333" s="163"/>
      <c r="AD333" s="163"/>
      <c r="AE333" s="161"/>
      <c r="AH333" s="153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54"/>
    </row>
    <row r="334" s="146" customFormat="1" ht="30" customHeight="1" spans="1:51">
      <c r="A334" s="146" t="s">
        <v>1400</v>
      </c>
      <c r="C334" s="151"/>
      <c r="D334" s="151"/>
      <c r="E334" s="151"/>
      <c r="F334" s="151"/>
      <c r="G334" s="151"/>
      <c r="H334" s="151"/>
      <c r="I334" s="151"/>
      <c r="J334" s="151"/>
      <c r="K334" s="151" t="s">
        <v>1371</v>
      </c>
      <c r="L334" s="151"/>
      <c r="M334" s="151"/>
      <c r="N334" s="151"/>
      <c r="O334" s="151" t="s">
        <v>1371</v>
      </c>
      <c r="P334" s="151"/>
      <c r="Q334" s="151"/>
      <c r="R334" s="151"/>
      <c r="S334" s="163"/>
      <c r="T334" s="163"/>
      <c r="U334" s="184"/>
      <c r="V334" s="184"/>
      <c r="W334" s="151"/>
      <c r="X334" s="151"/>
      <c r="Y334" s="151"/>
      <c r="Z334" s="163"/>
      <c r="AA334" s="151"/>
      <c r="AB334" s="151"/>
      <c r="AC334" s="163"/>
      <c r="AD334" s="163"/>
      <c r="AE334" s="161"/>
      <c r="AH334" s="153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54"/>
    </row>
    <row r="335" s="146" customFormat="1" ht="30" customHeight="1" spans="1:51">
      <c r="A335" s="187" t="s">
        <v>1401</v>
      </c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201" t="s">
        <v>1402</v>
      </c>
      <c r="Z335" s="201"/>
      <c r="AA335" s="201"/>
      <c r="AB335" s="201"/>
      <c r="AC335" s="201"/>
      <c r="AD335" s="201"/>
      <c r="AE335" s="191">
        <f>SUM(AE305:AE328)</f>
        <v>884</v>
      </c>
      <c r="AF335" s="158">
        <f>SUM(AF305:AF328)</f>
        <v>1288</v>
      </c>
      <c r="AG335" s="158">
        <f>SUM(AG305:AG328)</f>
        <v>444</v>
      </c>
      <c r="AH335" s="197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54"/>
    </row>
    <row r="336" s="146" customFormat="1" ht="30" customHeight="1" spans="1:51">
      <c r="A336" s="163" t="s">
        <v>1403</v>
      </c>
      <c r="B336" s="163" t="s">
        <v>1404</v>
      </c>
      <c r="C336" s="163" t="s">
        <v>1405</v>
      </c>
      <c r="D336" s="163" t="s">
        <v>1405</v>
      </c>
      <c r="E336" s="163" t="s">
        <v>1406</v>
      </c>
      <c r="F336" s="163" t="s">
        <v>1406</v>
      </c>
      <c r="G336" s="184" t="s">
        <v>1405</v>
      </c>
      <c r="H336" s="184" t="s">
        <v>1405</v>
      </c>
      <c r="I336" s="184"/>
      <c r="J336" s="184"/>
      <c r="K336" s="184"/>
      <c r="L336" s="184"/>
      <c r="M336" s="163" t="s">
        <v>1406</v>
      </c>
      <c r="N336" s="163" t="s">
        <v>1406</v>
      </c>
      <c r="O336" s="163" t="s">
        <v>1405</v>
      </c>
      <c r="P336" s="184" t="s">
        <v>1405</v>
      </c>
      <c r="Q336" s="184"/>
      <c r="R336" s="184"/>
      <c r="S336" s="163"/>
      <c r="T336" s="184"/>
      <c r="U336" s="184"/>
      <c r="V336" s="184"/>
      <c r="W336" s="184"/>
      <c r="X336" s="184"/>
      <c r="Y336" s="184"/>
      <c r="Z336" s="184"/>
      <c r="AA336" s="163"/>
      <c r="AB336" s="184"/>
      <c r="AC336" s="184"/>
      <c r="AD336" s="184"/>
      <c r="AE336" s="191">
        <f t="shared" ref="AE336:AE344" si="37">2*COUNTA(C336:Z336)</f>
        <v>20</v>
      </c>
      <c r="AF336" s="146">
        <v>56</v>
      </c>
      <c r="AG336" s="146">
        <f t="shared" ref="AG336:AG348" si="38">AF336-AE336</f>
        <v>36</v>
      </c>
      <c r="AH336" s="153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54"/>
    </row>
    <row r="337" s="146" customFormat="1" ht="30" customHeight="1" spans="1:51">
      <c r="A337" s="163" t="s">
        <v>1407</v>
      </c>
      <c r="B337" s="163"/>
      <c r="C337" s="163"/>
      <c r="D337" s="163"/>
      <c r="E337" s="163" t="s">
        <v>1408</v>
      </c>
      <c r="F337" s="163" t="s">
        <v>1408</v>
      </c>
      <c r="G337" s="184"/>
      <c r="H337" s="163"/>
      <c r="I337" s="163" t="s">
        <v>1408</v>
      </c>
      <c r="J337" s="163" t="s">
        <v>1408</v>
      </c>
      <c r="K337" s="163"/>
      <c r="L337" s="163"/>
      <c r="M337" s="163"/>
      <c r="N337" s="163"/>
      <c r="O337" s="163"/>
      <c r="P337" s="163"/>
      <c r="Q337" s="163" t="s">
        <v>1408</v>
      </c>
      <c r="R337" s="163" t="s">
        <v>1408</v>
      </c>
      <c r="S337" s="163"/>
      <c r="T337" s="163"/>
      <c r="U337" s="163"/>
      <c r="V337" s="163"/>
      <c r="W337" s="184"/>
      <c r="X337" s="163"/>
      <c r="Y337" s="163"/>
      <c r="Z337" s="184"/>
      <c r="AA337" s="151"/>
      <c r="AB337" s="163"/>
      <c r="AC337" s="163"/>
      <c r="AD337" s="163"/>
      <c r="AE337" s="191">
        <f t="shared" si="37"/>
        <v>12</v>
      </c>
      <c r="AF337" s="146">
        <v>56</v>
      </c>
      <c r="AG337" s="146">
        <f t="shared" si="38"/>
        <v>44</v>
      </c>
      <c r="AH337" s="153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54"/>
    </row>
    <row r="338" s="146" customFormat="1" ht="30" customHeight="1" spans="1:51">
      <c r="A338" s="163" t="s">
        <v>1409</v>
      </c>
      <c r="B338" s="163"/>
      <c r="C338" s="163"/>
      <c r="D338" s="163" t="s">
        <v>1410</v>
      </c>
      <c r="E338" s="163" t="s">
        <v>1410</v>
      </c>
      <c r="F338" s="163" t="s">
        <v>1410</v>
      </c>
      <c r="G338" s="184"/>
      <c r="H338" s="163" t="s">
        <v>1411</v>
      </c>
      <c r="I338" s="163" t="s">
        <v>1411</v>
      </c>
      <c r="J338" s="163" t="s">
        <v>1411</v>
      </c>
      <c r="K338" s="163"/>
      <c r="L338" s="151"/>
      <c r="M338" s="151"/>
      <c r="N338" s="151"/>
      <c r="O338" s="163"/>
      <c r="P338" s="163" t="s">
        <v>1410</v>
      </c>
      <c r="Q338" s="163" t="s">
        <v>1410</v>
      </c>
      <c r="R338" s="163" t="s">
        <v>1410</v>
      </c>
      <c r="S338" s="163"/>
      <c r="T338" s="184"/>
      <c r="U338" s="184"/>
      <c r="V338" s="184"/>
      <c r="W338" s="151"/>
      <c r="X338" s="163"/>
      <c r="Y338" s="163"/>
      <c r="Z338" s="163"/>
      <c r="AA338" s="163"/>
      <c r="AB338" s="163"/>
      <c r="AC338" s="163"/>
      <c r="AD338" s="163"/>
      <c r="AE338" s="191">
        <f t="shared" si="37"/>
        <v>18</v>
      </c>
      <c r="AF338" s="146">
        <v>56</v>
      </c>
      <c r="AG338" s="146">
        <f t="shared" si="38"/>
        <v>38</v>
      </c>
      <c r="AH338" s="153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54"/>
    </row>
    <row r="339" s="146" customFormat="1" ht="30" customHeight="1" spans="1:51">
      <c r="A339" s="163" t="s">
        <v>1412</v>
      </c>
      <c r="B339" s="163"/>
      <c r="C339" s="163"/>
      <c r="D339" s="184"/>
      <c r="E339" s="184" t="s">
        <v>1413</v>
      </c>
      <c r="F339" s="184" t="s">
        <v>1413</v>
      </c>
      <c r="G339" s="184"/>
      <c r="H339" s="184"/>
      <c r="I339" s="184" t="s">
        <v>1413</v>
      </c>
      <c r="J339" s="184" t="s">
        <v>1413</v>
      </c>
      <c r="K339" s="163"/>
      <c r="L339" s="184"/>
      <c r="M339" s="184" t="s">
        <v>1414</v>
      </c>
      <c r="N339" s="184" t="s">
        <v>1414</v>
      </c>
      <c r="O339" s="163"/>
      <c r="P339" s="184"/>
      <c r="Q339" s="184" t="s">
        <v>1413</v>
      </c>
      <c r="R339" s="184" t="s">
        <v>1413</v>
      </c>
      <c r="S339" s="163"/>
      <c r="T339" s="151"/>
      <c r="U339" s="163"/>
      <c r="V339" s="163"/>
      <c r="W339" s="184"/>
      <c r="X339" s="184"/>
      <c r="Y339" s="184"/>
      <c r="Z339" s="184"/>
      <c r="AA339" s="163"/>
      <c r="AB339" s="163"/>
      <c r="AC339" s="184"/>
      <c r="AD339" s="184"/>
      <c r="AE339" s="191">
        <f t="shared" si="37"/>
        <v>16</v>
      </c>
      <c r="AF339" s="146">
        <v>56</v>
      </c>
      <c r="AG339" s="146">
        <f t="shared" si="38"/>
        <v>40</v>
      </c>
      <c r="AH339" s="153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54"/>
    </row>
    <row r="340" s="146" customFormat="1" ht="30" customHeight="1" spans="1:51">
      <c r="A340" s="163" t="s">
        <v>1415</v>
      </c>
      <c r="B340" s="163"/>
      <c r="C340" s="163"/>
      <c r="D340" s="163" t="s">
        <v>1416</v>
      </c>
      <c r="E340" s="163" t="s">
        <v>1416</v>
      </c>
      <c r="F340" s="163" t="s">
        <v>1416</v>
      </c>
      <c r="G340" s="163"/>
      <c r="H340" s="163" t="s">
        <v>1416</v>
      </c>
      <c r="I340" s="163" t="s">
        <v>1416</v>
      </c>
      <c r="J340" s="163" t="s">
        <v>1416</v>
      </c>
      <c r="K340" s="163"/>
      <c r="L340" s="163" t="s">
        <v>1416</v>
      </c>
      <c r="M340" s="163" t="s">
        <v>1416</v>
      </c>
      <c r="N340" s="163" t="s">
        <v>1416</v>
      </c>
      <c r="O340" s="163"/>
      <c r="P340" s="184"/>
      <c r="Q340" s="184" t="s">
        <v>1411</v>
      </c>
      <c r="R340" s="184" t="s">
        <v>1411</v>
      </c>
      <c r="S340" s="163"/>
      <c r="T340" s="184"/>
      <c r="U340" s="163"/>
      <c r="V340" s="163"/>
      <c r="W340" s="184"/>
      <c r="X340" s="184"/>
      <c r="Y340" s="184"/>
      <c r="Z340" s="184"/>
      <c r="AA340" s="163"/>
      <c r="AB340" s="184"/>
      <c r="AC340" s="184"/>
      <c r="AD340" s="184"/>
      <c r="AE340" s="191">
        <f t="shared" si="37"/>
        <v>22</v>
      </c>
      <c r="AF340" s="146">
        <v>56</v>
      </c>
      <c r="AG340" s="146">
        <f t="shared" si="38"/>
        <v>34</v>
      </c>
      <c r="AH340" s="153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54"/>
    </row>
    <row r="341" s="146" customFormat="1" ht="30" customHeight="1" spans="1:51">
      <c r="A341" s="163" t="s">
        <v>1417</v>
      </c>
      <c r="B341" s="163"/>
      <c r="C341" s="163"/>
      <c r="D341" s="163"/>
      <c r="E341" s="163" t="s">
        <v>1418</v>
      </c>
      <c r="F341" s="163" t="s">
        <v>1418</v>
      </c>
      <c r="G341" s="184"/>
      <c r="H341" s="163"/>
      <c r="I341" s="163" t="s">
        <v>1418</v>
      </c>
      <c r="J341" s="163" t="s">
        <v>1418</v>
      </c>
      <c r="K341" s="163"/>
      <c r="L341" s="163"/>
      <c r="M341" s="163"/>
      <c r="N341" s="163"/>
      <c r="O341" s="163"/>
      <c r="P341" s="163"/>
      <c r="Q341" s="163" t="s">
        <v>1418</v>
      </c>
      <c r="R341" s="163" t="s">
        <v>1418</v>
      </c>
      <c r="S341" s="163"/>
      <c r="T341" s="163"/>
      <c r="U341" s="163"/>
      <c r="V341" s="163"/>
      <c r="W341" s="184"/>
      <c r="X341" s="184"/>
      <c r="Y341" s="184"/>
      <c r="Z341" s="184"/>
      <c r="AA341" s="163"/>
      <c r="AB341" s="163"/>
      <c r="AC341" s="163"/>
      <c r="AD341" s="163"/>
      <c r="AE341" s="191">
        <f t="shared" si="37"/>
        <v>12</v>
      </c>
      <c r="AF341" s="146">
        <v>56</v>
      </c>
      <c r="AG341" s="146">
        <f t="shared" si="38"/>
        <v>44</v>
      </c>
      <c r="AH341" s="153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54"/>
    </row>
    <row r="342" s="146" customFormat="1" ht="30" customHeight="1" spans="1:51">
      <c r="A342" s="163" t="s">
        <v>1419</v>
      </c>
      <c r="B342" s="163"/>
      <c r="C342" s="163"/>
      <c r="D342" s="163"/>
      <c r="E342" s="163" t="s">
        <v>1414</v>
      </c>
      <c r="F342" s="163" t="s">
        <v>1414</v>
      </c>
      <c r="G342" s="184"/>
      <c r="H342" s="163"/>
      <c r="I342" s="163" t="s">
        <v>1420</v>
      </c>
      <c r="J342" s="163" t="s">
        <v>1420</v>
      </c>
      <c r="K342" s="163"/>
      <c r="L342" s="163"/>
      <c r="M342" s="163"/>
      <c r="N342" s="163"/>
      <c r="O342" s="163"/>
      <c r="P342" s="163"/>
      <c r="Q342" s="163" t="s">
        <v>1420</v>
      </c>
      <c r="R342" s="163" t="s">
        <v>1420</v>
      </c>
      <c r="S342" s="163"/>
      <c r="T342" s="163"/>
      <c r="U342" s="163"/>
      <c r="V342" s="163"/>
      <c r="W342" s="184"/>
      <c r="X342" s="163"/>
      <c r="Y342" s="163"/>
      <c r="Z342" s="163"/>
      <c r="AA342" s="163"/>
      <c r="AB342" s="163"/>
      <c r="AC342" s="163"/>
      <c r="AD342" s="163"/>
      <c r="AE342" s="191">
        <f t="shared" si="37"/>
        <v>12</v>
      </c>
      <c r="AF342" s="146">
        <v>56</v>
      </c>
      <c r="AG342" s="146">
        <f t="shared" si="38"/>
        <v>44</v>
      </c>
      <c r="AH342" s="153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54"/>
    </row>
    <row r="343" s="146" customFormat="1" ht="30" customHeight="1" spans="1:51">
      <c r="A343" s="163" t="s">
        <v>1421</v>
      </c>
      <c r="B343" s="163"/>
      <c r="C343" s="163"/>
      <c r="D343" s="163" t="s">
        <v>1422</v>
      </c>
      <c r="E343" s="163" t="s">
        <v>1422</v>
      </c>
      <c r="F343" s="163" t="s">
        <v>1422</v>
      </c>
      <c r="G343" s="184"/>
      <c r="H343" s="163" t="s">
        <v>1422</v>
      </c>
      <c r="I343" s="163" t="s">
        <v>1422</v>
      </c>
      <c r="J343" s="163" t="s">
        <v>1422</v>
      </c>
      <c r="K343" s="163"/>
      <c r="L343" s="163"/>
      <c r="M343" s="163"/>
      <c r="N343" s="163"/>
      <c r="O343" s="163"/>
      <c r="P343" s="163" t="s">
        <v>1422</v>
      </c>
      <c r="Q343" s="163" t="s">
        <v>1422</v>
      </c>
      <c r="R343" s="163" t="s">
        <v>1422</v>
      </c>
      <c r="S343" s="163"/>
      <c r="T343" s="184"/>
      <c r="U343" s="184"/>
      <c r="V343" s="184"/>
      <c r="W343" s="184"/>
      <c r="X343" s="163"/>
      <c r="Y343" s="163"/>
      <c r="Z343" s="163"/>
      <c r="AA343" s="163"/>
      <c r="AB343" s="163"/>
      <c r="AC343" s="163"/>
      <c r="AD343" s="163"/>
      <c r="AE343" s="191">
        <f t="shared" si="37"/>
        <v>18</v>
      </c>
      <c r="AF343" s="146">
        <v>56</v>
      </c>
      <c r="AG343" s="146">
        <f t="shared" si="38"/>
        <v>38</v>
      </c>
      <c r="AH343" s="153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54"/>
    </row>
    <row r="344" s="146" customFormat="1" ht="30" customHeight="1" spans="1:51">
      <c r="A344" s="163" t="s">
        <v>1423</v>
      </c>
      <c r="B344" s="163"/>
      <c r="C344" s="163"/>
      <c r="D344" s="151"/>
      <c r="E344" s="184" t="s">
        <v>1424</v>
      </c>
      <c r="F344" s="184" t="s">
        <v>1424</v>
      </c>
      <c r="G344" s="184"/>
      <c r="H344" s="184"/>
      <c r="I344" s="184" t="s">
        <v>1424</v>
      </c>
      <c r="J344" s="184" t="s">
        <v>1424</v>
      </c>
      <c r="K344" s="163"/>
      <c r="L344" s="184"/>
      <c r="M344" s="184"/>
      <c r="N344" s="184"/>
      <c r="O344" s="163"/>
      <c r="P344" s="184"/>
      <c r="Q344" s="184" t="s">
        <v>1424</v>
      </c>
      <c r="R344" s="184" t="s">
        <v>1424</v>
      </c>
      <c r="S344" s="163"/>
      <c r="T344" s="151"/>
      <c r="U344" s="163"/>
      <c r="V344" s="163"/>
      <c r="W344" s="184"/>
      <c r="X344" s="184"/>
      <c r="Y344" s="184"/>
      <c r="Z344" s="184"/>
      <c r="AA344" s="163"/>
      <c r="AB344" s="184"/>
      <c r="AC344" s="184"/>
      <c r="AD344" s="184"/>
      <c r="AE344" s="191">
        <f t="shared" si="37"/>
        <v>12</v>
      </c>
      <c r="AF344" s="146">
        <v>56</v>
      </c>
      <c r="AG344" s="146">
        <f t="shared" si="38"/>
        <v>44</v>
      </c>
      <c r="AH344" s="153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54"/>
    </row>
    <row r="345" s="146" customFormat="1" ht="30" customHeight="1" spans="1:51">
      <c r="A345" s="163" t="s">
        <v>1425</v>
      </c>
      <c r="B345" s="163"/>
      <c r="C345" s="151"/>
      <c r="D345" s="184"/>
      <c r="E345" s="190" t="s">
        <v>1426</v>
      </c>
      <c r="F345" s="190" t="s">
        <v>1426</v>
      </c>
      <c r="G345" s="184"/>
      <c r="H345" s="184"/>
      <c r="I345" s="190" t="s">
        <v>1426</v>
      </c>
      <c r="J345" s="190" t="s">
        <v>1426</v>
      </c>
      <c r="K345" s="163"/>
      <c r="L345" s="184"/>
      <c r="M345" s="184" t="s">
        <v>1426</v>
      </c>
      <c r="N345" s="184" t="s">
        <v>1426</v>
      </c>
      <c r="O345" s="163"/>
      <c r="P345" s="184"/>
      <c r="Q345" s="184" t="s">
        <v>1426</v>
      </c>
      <c r="R345" s="184" t="s">
        <v>1426</v>
      </c>
      <c r="S345" s="163"/>
      <c r="T345" s="163"/>
      <c r="U345" s="163"/>
      <c r="V345" s="163"/>
      <c r="W345" s="184"/>
      <c r="X345" s="184"/>
      <c r="Y345" s="184"/>
      <c r="Z345" s="184"/>
      <c r="AA345" s="163"/>
      <c r="AB345" s="184"/>
      <c r="AC345" s="184"/>
      <c r="AD345" s="184"/>
      <c r="AE345" s="191">
        <f>2*COUNTA(D345:Z345)</f>
        <v>16</v>
      </c>
      <c r="AF345" s="146">
        <v>56</v>
      </c>
      <c r="AG345" s="146">
        <f t="shared" si="38"/>
        <v>40</v>
      </c>
      <c r="AH345" s="153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54"/>
    </row>
    <row r="346" s="146" customFormat="1" ht="30" customHeight="1" spans="1:51">
      <c r="A346" s="163" t="s">
        <v>1427</v>
      </c>
      <c r="B346" s="163"/>
      <c r="C346" s="163"/>
      <c r="D346" s="163"/>
      <c r="E346" s="163"/>
      <c r="F346" s="163"/>
      <c r="G346" s="184"/>
      <c r="H346" s="163" t="s">
        <v>1410</v>
      </c>
      <c r="I346" s="163" t="s">
        <v>1410</v>
      </c>
      <c r="J346" s="163" t="s">
        <v>1410</v>
      </c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84"/>
      <c r="X346" s="184"/>
      <c r="Y346" s="184"/>
      <c r="Z346" s="184"/>
      <c r="AA346" s="163"/>
      <c r="AB346" s="163"/>
      <c r="AC346" s="163"/>
      <c r="AD346" s="163"/>
      <c r="AE346" s="191">
        <f t="shared" ref="AE346:AE348" si="39">2*COUNTA(C346:Z346)</f>
        <v>6</v>
      </c>
      <c r="AF346" s="146">
        <v>56</v>
      </c>
      <c r="AG346" s="146">
        <f t="shared" si="38"/>
        <v>50</v>
      </c>
      <c r="AH346" s="153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54"/>
    </row>
    <row r="347" s="146" customFormat="1" ht="30" customHeight="1" spans="1:51">
      <c r="A347" s="163" t="s">
        <v>1428</v>
      </c>
      <c r="B347" s="163"/>
      <c r="C347" s="163"/>
      <c r="D347" s="163"/>
      <c r="E347" s="163"/>
      <c r="F347" s="163"/>
      <c r="G347" s="184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84"/>
      <c r="X347" s="184"/>
      <c r="Y347" s="184"/>
      <c r="Z347" s="184"/>
      <c r="AA347" s="163"/>
      <c r="AB347" s="163"/>
      <c r="AC347" s="163"/>
      <c r="AD347" s="163"/>
      <c r="AE347" s="191">
        <f t="shared" si="39"/>
        <v>0</v>
      </c>
      <c r="AF347" s="146">
        <v>56</v>
      </c>
      <c r="AG347" s="146">
        <f t="shared" si="38"/>
        <v>56</v>
      </c>
      <c r="AH347" s="153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54"/>
    </row>
    <row r="348" s="146" customFormat="1" ht="30" customHeight="1" spans="1:51">
      <c r="A348" s="163" t="s">
        <v>1428</v>
      </c>
      <c r="B348" s="163"/>
      <c r="C348" s="163"/>
      <c r="D348" s="184"/>
      <c r="E348" s="184"/>
      <c r="F348" s="184"/>
      <c r="G348" s="184"/>
      <c r="H348" s="184"/>
      <c r="I348" s="184"/>
      <c r="J348" s="184"/>
      <c r="K348" s="163"/>
      <c r="L348" s="184"/>
      <c r="M348" s="184"/>
      <c r="N348" s="184"/>
      <c r="O348" s="163"/>
      <c r="P348" s="184"/>
      <c r="Q348" s="184"/>
      <c r="R348" s="151"/>
      <c r="S348" s="163"/>
      <c r="T348" s="163"/>
      <c r="U348" s="184"/>
      <c r="V348" s="184"/>
      <c r="W348" s="184"/>
      <c r="X348" s="184"/>
      <c r="Y348" s="184"/>
      <c r="Z348" s="184"/>
      <c r="AA348" s="163"/>
      <c r="AB348" s="184"/>
      <c r="AC348" s="163"/>
      <c r="AD348" s="163"/>
      <c r="AE348" s="191">
        <f t="shared" si="39"/>
        <v>0</v>
      </c>
      <c r="AF348" s="146">
        <v>56</v>
      </c>
      <c r="AG348" s="146">
        <f t="shared" si="38"/>
        <v>56</v>
      </c>
      <c r="AH348" s="153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54"/>
    </row>
    <row r="349" s="146" customFormat="1" ht="30" customHeight="1" spans="1:51">
      <c r="A349" s="163" t="s">
        <v>1429</v>
      </c>
      <c r="B349" s="163"/>
      <c r="C349" s="163"/>
      <c r="D349" s="163"/>
      <c r="E349" s="163"/>
      <c r="F349" s="163"/>
      <c r="G349" s="184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84"/>
      <c r="X349" s="184"/>
      <c r="Y349" s="184" t="s">
        <v>1430</v>
      </c>
      <c r="Z349" s="184"/>
      <c r="AA349" s="163"/>
      <c r="AB349" s="184"/>
      <c r="AC349" s="163"/>
      <c r="AD349" s="163"/>
      <c r="AE349" s="152">
        <f t="shared" ref="AE349:AG349" si="40">SUM(AE336:AE348)</f>
        <v>164</v>
      </c>
      <c r="AF349" s="146">
        <f t="shared" si="40"/>
        <v>728</v>
      </c>
      <c r="AG349" s="146">
        <f t="shared" si="40"/>
        <v>564</v>
      </c>
      <c r="AH349" s="153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54"/>
    </row>
    <row r="350" s="148" customFormat="1" ht="30" customHeight="1" spans="1:51">
      <c r="A350" s="163" t="s">
        <v>1429</v>
      </c>
      <c r="B350" s="163"/>
      <c r="C350" s="163"/>
      <c r="D350" s="163"/>
      <c r="E350" s="163"/>
      <c r="F350" s="163"/>
      <c r="G350" s="184"/>
      <c r="H350" s="163"/>
      <c r="I350" s="163"/>
      <c r="J350" s="163"/>
      <c r="K350" s="163"/>
      <c r="L350" s="184"/>
      <c r="M350" s="163"/>
      <c r="N350" s="163"/>
      <c r="O350" s="163"/>
      <c r="P350" s="184"/>
      <c r="Q350" s="163"/>
      <c r="R350" s="163"/>
      <c r="S350" s="163"/>
      <c r="T350" s="163"/>
      <c r="U350" s="163"/>
      <c r="V350" s="163"/>
      <c r="W350" s="184"/>
      <c r="X350" s="184"/>
      <c r="Y350" s="184" t="s">
        <v>1431</v>
      </c>
      <c r="Z350" s="184"/>
      <c r="AA350" s="163"/>
      <c r="AB350" s="184"/>
      <c r="AC350" s="163"/>
      <c r="AD350" s="163"/>
      <c r="AE350" s="152">
        <f>SUM(AE226,AE254,AE260,AE262,AE266,AE304,AE335,AE349)</f>
        <v>3546</v>
      </c>
      <c r="AF350" s="146"/>
      <c r="AG350" s="146"/>
      <c r="AH350" s="203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204"/>
    </row>
    <row r="351" s="149" customFormat="1" ht="30" customHeight="1" spans="1:31">
      <c r="A351" s="173"/>
      <c r="B351" s="173"/>
      <c r="C351" s="173"/>
      <c r="D351" s="173"/>
      <c r="E351" s="173"/>
      <c r="F351" s="173"/>
      <c r="G351" s="199"/>
      <c r="H351" s="199"/>
      <c r="I351" s="173"/>
      <c r="J351" s="173"/>
      <c r="K351" s="173"/>
      <c r="L351" s="173"/>
      <c r="M351" s="173"/>
      <c r="N351" s="199"/>
      <c r="O351" s="173"/>
      <c r="P351" s="199"/>
      <c r="Q351" s="173"/>
      <c r="R351" s="173"/>
      <c r="S351" s="173"/>
      <c r="T351" s="173"/>
      <c r="U351" s="173"/>
      <c r="V351" s="173"/>
      <c r="W351" s="199"/>
      <c r="X351" s="199"/>
      <c r="Y351" s="199"/>
      <c r="Z351" s="199"/>
      <c r="AA351" s="173"/>
      <c r="AB351" s="199"/>
      <c r="AC351" s="173"/>
      <c r="AD351" s="173"/>
      <c r="AE351" s="202"/>
    </row>
    <row r="352" s="149" customFormat="1" ht="30" customHeight="1" spans="1:31">
      <c r="A352" s="173"/>
      <c r="B352" s="173"/>
      <c r="C352" s="173"/>
      <c r="D352" s="173"/>
      <c r="E352" s="173"/>
      <c r="F352" s="173"/>
      <c r="G352" s="199"/>
      <c r="H352" s="199"/>
      <c r="I352" s="173"/>
      <c r="J352" s="173"/>
      <c r="K352" s="173"/>
      <c r="L352" s="173"/>
      <c r="M352" s="173"/>
      <c r="N352" s="199"/>
      <c r="O352" s="173"/>
      <c r="P352" s="199"/>
      <c r="Q352" s="173"/>
      <c r="R352" s="173"/>
      <c r="S352" s="173"/>
      <c r="T352" s="173"/>
      <c r="U352" s="173"/>
      <c r="V352" s="173"/>
      <c r="W352" s="199"/>
      <c r="X352" s="199"/>
      <c r="Y352" s="199"/>
      <c r="Z352" s="199"/>
      <c r="AA352" s="173"/>
      <c r="AB352" s="199"/>
      <c r="AC352" s="173"/>
      <c r="AD352" s="173"/>
      <c r="AE352" s="202"/>
    </row>
    <row r="353" s="149" customFormat="1" ht="30" customHeight="1" spans="1:31">
      <c r="A353" s="173"/>
      <c r="B353" s="173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173"/>
      <c r="T353" s="173"/>
      <c r="U353" s="173"/>
      <c r="V353" s="173"/>
      <c r="W353" s="199"/>
      <c r="X353" s="199"/>
      <c r="Y353" s="199"/>
      <c r="Z353" s="199"/>
      <c r="AA353" s="200"/>
      <c r="AB353" s="200"/>
      <c r="AC353" s="200"/>
      <c r="AD353" s="200"/>
      <c r="AE353" s="202"/>
    </row>
    <row r="354" s="149" customFormat="1" ht="30" customHeight="1" spans="1:31">
      <c r="A354" s="173"/>
      <c r="B354" s="173"/>
      <c r="C354" s="173"/>
      <c r="D354" s="200"/>
      <c r="E354" s="200"/>
      <c r="F354" s="200"/>
      <c r="G354" s="199"/>
      <c r="H354" s="199"/>
      <c r="I354" s="173"/>
      <c r="J354" s="173"/>
      <c r="K354" s="173"/>
      <c r="L354" s="173"/>
      <c r="M354" s="173"/>
      <c r="N354" s="199"/>
      <c r="O354" s="173"/>
      <c r="P354" s="199"/>
      <c r="Q354" s="173"/>
      <c r="R354" s="173"/>
      <c r="S354" s="173"/>
      <c r="T354" s="173"/>
      <c r="U354" s="173"/>
      <c r="V354" s="173"/>
      <c r="W354" s="199"/>
      <c r="X354" s="199"/>
      <c r="Y354" s="199"/>
      <c r="Z354" s="199"/>
      <c r="AA354" s="173"/>
      <c r="AB354" s="199"/>
      <c r="AC354" s="173"/>
      <c r="AD354" s="173"/>
      <c r="AE354" s="202"/>
    </row>
    <row r="355" s="149" customFormat="1" ht="30" customHeight="1" spans="1:31">
      <c r="A355" s="173"/>
      <c r="B355" s="173"/>
      <c r="C355" s="173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173"/>
      <c r="T355" s="173"/>
      <c r="U355" s="173"/>
      <c r="V355" s="173"/>
      <c r="W355" s="199"/>
      <c r="X355" s="199"/>
      <c r="Y355" s="199"/>
      <c r="Z355" s="199"/>
      <c r="AA355" s="200"/>
      <c r="AB355" s="200"/>
      <c r="AC355" s="200"/>
      <c r="AD355" s="200"/>
      <c r="AE355" s="202"/>
    </row>
    <row r="356" s="149" customFormat="1" ht="30" customHeight="1" spans="1:31">
      <c r="A356" s="173"/>
      <c r="B356" s="173"/>
      <c r="C356" s="173"/>
      <c r="D356" s="173"/>
      <c r="E356" s="173"/>
      <c r="F356" s="173"/>
      <c r="G356" s="199"/>
      <c r="H356" s="199"/>
      <c r="I356" s="173"/>
      <c r="J356" s="173"/>
      <c r="K356" s="173"/>
      <c r="L356" s="173"/>
      <c r="M356" s="173"/>
      <c r="N356" s="199"/>
      <c r="O356" s="173"/>
      <c r="P356" s="199"/>
      <c r="Q356" s="173"/>
      <c r="R356" s="173"/>
      <c r="S356" s="173"/>
      <c r="T356" s="173"/>
      <c r="U356" s="173"/>
      <c r="V356" s="173"/>
      <c r="W356" s="199"/>
      <c r="X356" s="199"/>
      <c r="Y356" s="199"/>
      <c r="Z356" s="199"/>
      <c r="AA356" s="173"/>
      <c r="AB356" s="199"/>
      <c r="AC356" s="173"/>
      <c r="AD356" s="173"/>
      <c r="AE356" s="202"/>
    </row>
    <row r="357" s="149" customFormat="1" ht="30" customHeight="1" spans="1:31">
      <c r="A357" s="173"/>
      <c r="B357" s="173"/>
      <c r="C357" s="173"/>
      <c r="D357" s="173"/>
      <c r="E357" s="173"/>
      <c r="F357" s="173"/>
      <c r="G357" s="199"/>
      <c r="H357" s="199"/>
      <c r="I357" s="173"/>
      <c r="J357" s="173"/>
      <c r="K357" s="173"/>
      <c r="L357" s="173"/>
      <c r="M357" s="173"/>
      <c r="N357" s="199"/>
      <c r="O357" s="173"/>
      <c r="P357" s="199"/>
      <c r="Q357" s="173"/>
      <c r="R357" s="173"/>
      <c r="S357" s="173"/>
      <c r="T357" s="173"/>
      <c r="U357" s="173"/>
      <c r="V357" s="173"/>
      <c r="W357" s="199"/>
      <c r="X357" s="199"/>
      <c r="Y357" s="199"/>
      <c r="Z357" s="199"/>
      <c r="AA357" s="173"/>
      <c r="AB357" s="199"/>
      <c r="AC357" s="173"/>
      <c r="AD357" s="173"/>
      <c r="AE357" s="202"/>
    </row>
    <row r="358" s="149" customFormat="1" ht="30" customHeight="1" spans="1:31">
      <c r="A358" s="173"/>
      <c r="B358" s="173"/>
      <c r="C358" s="173"/>
      <c r="D358" s="173"/>
      <c r="E358" s="173"/>
      <c r="F358" s="173"/>
      <c r="G358" s="199"/>
      <c r="H358" s="199"/>
      <c r="I358" s="173"/>
      <c r="J358" s="173"/>
      <c r="K358" s="173"/>
      <c r="L358" s="173"/>
      <c r="M358" s="173"/>
      <c r="N358" s="199"/>
      <c r="O358" s="173"/>
      <c r="P358" s="199"/>
      <c r="Q358" s="173"/>
      <c r="R358" s="173"/>
      <c r="S358" s="173"/>
      <c r="T358" s="173"/>
      <c r="U358" s="173"/>
      <c r="V358" s="173"/>
      <c r="W358" s="199"/>
      <c r="X358" s="199"/>
      <c r="Y358" s="199"/>
      <c r="Z358" s="199"/>
      <c r="AA358" s="173"/>
      <c r="AB358" s="199"/>
      <c r="AC358" s="173"/>
      <c r="AD358" s="173"/>
      <c r="AE358" s="202"/>
    </row>
    <row r="359" s="149" customFormat="1" ht="30" customHeight="1" spans="1:31">
      <c r="A359" s="173"/>
      <c r="B359" s="173"/>
      <c r="C359" s="173"/>
      <c r="D359" s="173"/>
      <c r="E359" s="173"/>
      <c r="F359" s="173"/>
      <c r="G359" s="199"/>
      <c r="H359" s="199"/>
      <c r="I359" s="173"/>
      <c r="J359" s="173"/>
      <c r="K359" s="173"/>
      <c r="L359" s="173"/>
      <c r="M359" s="173"/>
      <c r="N359" s="199"/>
      <c r="O359" s="173"/>
      <c r="P359" s="199"/>
      <c r="Q359" s="173"/>
      <c r="R359" s="173"/>
      <c r="S359" s="173"/>
      <c r="T359" s="173"/>
      <c r="U359" s="173"/>
      <c r="V359" s="173"/>
      <c r="W359" s="199"/>
      <c r="X359" s="199"/>
      <c r="Y359" s="199"/>
      <c r="Z359" s="199"/>
      <c r="AA359" s="173"/>
      <c r="AB359" s="199"/>
      <c r="AC359" s="173"/>
      <c r="AD359" s="173"/>
      <c r="AE359" s="202"/>
    </row>
    <row r="360" s="149" customFormat="1" ht="30" customHeight="1" spans="1:31">
      <c r="A360" s="173"/>
      <c r="B360" s="173"/>
      <c r="C360" s="173"/>
      <c r="D360" s="173"/>
      <c r="E360" s="173"/>
      <c r="F360" s="173"/>
      <c r="G360" s="199"/>
      <c r="H360" s="199"/>
      <c r="I360" s="173"/>
      <c r="J360" s="173"/>
      <c r="K360" s="173"/>
      <c r="L360" s="173"/>
      <c r="M360" s="173"/>
      <c r="N360" s="199"/>
      <c r="O360" s="173"/>
      <c r="P360" s="199"/>
      <c r="Q360" s="173"/>
      <c r="R360" s="173"/>
      <c r="S360" s="173"/>
      <c r="T360" s="173"/>
      <c r="U360" s="173"/>
      <c r="V360" s="173"/>
      <c r="W360" s="199"/>
      <c r="X360" s="199"/>
      <c r="Y360" s="199"/>
      <c r="Z360" s="199"/>
      <c r="AA360" s="173"/>
      <c r="AB360" s="199"/>
      <c r="AC360" s="173"/>
      <c r="AD360" s="173"/>
      <c r="AE360" s="202"/>
    </row>
    <row r="361" s="149" customFormat="1" ht="30" customHeight="1" spans="1:31">
      <c r="A361" s="173"/>
      <c r="B361" s="173"/>
      <c r="C361" s="173"/>
      <c r="D361" s="173"/>
      <c r="E361" s="173"/>
      <c r="F361" s="173"/>
      <c r="G361" s="199"/>
      <c r="H361" s="199"/>
      <c r="I361" s="173"/>
      <c r="J361" s="173"/>
      <c r="K361" s="173"/>
      <c r="L361" s="173"/>
      <c r="M361" s="173"/>
      <c r="N361" s="199"/>
      <c r="O361" s="173"/>
      <c r="P361" s="199"/>
      <c r="Q361" s="173"/>
      <c r="R361" s="173"/>
      <c r="S361" s="173"/>
      <c r="T361" s="173"/>
      <c r="U361" s="173"/>
      <c r="V361" s="173"/>
      <c r="W361" s="199"/>
      <c r="X361" s="199"/>
      <c r="Y361" s="199"/>
      <c r="Z361" s="199"/>
      <c r="AA361" s="173"/>
      <c r="AB361" s="199"/>
      <c r="AC361" s="173"/>
      <c r="AD361" s="173"/>
      <c r="AE361" s="202"/>
    </row>
    <row r="362" s="149" customFormat="1" ht="30" customHeight="1" spans="1:31">
      <c r="A362" s="173"/>
      <c r="B362" s="173"/>
      <c r="C362" s="173"/>
      <c r="D362" s="173"/>
      <c r="E362" s="173"/>
      <c r="F362" s="173"/>
      <c r="G362" s="199"/>
      <c r="H362" s="199"/>
      <c r="I362" s="173"/>
      <c r="J362" s="173"/>
      <c r="K362" s="173"/>
      <c r="L362" s="173"/>
      <c r="M362" s="173"/>
      <c r="N362" s="199"/>
      <c r="O362" s="173"/>
      <c r="P362" s="199"/>
      <c r="Q362" s="173"/>
      <c r="R362" s="173"/>
      <c r="S362" s="173"/>
      <c r="T362" s="173"/>
      <c r="U362" s="173"/>
      <c r="V362" s="173"/>
      <c r="W362" s="199"/>
      <c r="X362" s="199"/>
      <c r="Y362" s="199"/>
      <c r="Z362" s="199"/>
      <c r="AA362" s="173"/>
      <c r="AB362" s="199"/>
      <c r="AC362" s="173"/>
      <c r="AD362" s="173"/>
      <c r="AE362" s="202"/>
    </row>
    <row r="363" s="149" customFormat="1" ht="30" customHeight="1" spans="1:31">
      <c r="A363" s="173"/>
      <c r="B363" s="173"/>
      <c r="C363" s="173"/>
      <c r="D363" s="173"/>
      <c r="E363" s="173"/>
      <c r="F363" s="173"/>
      <c r="G363" s="199"/>
      <c r="H363" s="199"/>
      <c r="I363" s="173"/>
      <c r="J363" s="173"/>
      <c r="K363" s="173"/>
      <c r="L363" s="173"/>
      <c r="M363" s="173"/>
      <c r="N363" s="199"/>
      <c r="O363" s="173"/>
      <c r="P363" s="199"/>
      <c r="Q363" s="173"/>
      <c r="R363" s="173"/>
      <c r="S363" s="173"/>
      <c r="T363" s="173"/>
      <c r="U363" s="173"/>
      <c r="V363" s="173"/>
      <c r="W363" s="199"/>
      <c r="X363" s="199"/>
      <c r="Y363" s="199"/>
      <c r="Z363" s="199"/>
      <c r="AA363" s="173"/>
      <c r="AB363" s="199"/>
      <c r="AC363" s="173"/>
      <c r="AD363" s="173"/>
      <c r="AE363" s="202"/>
    </row>
    <row r="364" s="149" customFormat="1" ht="30" customHeight="1" spans="1:31">
      <c r="A364" s="173"/>
      <c r="B364" s="173"/>
      <c r="C364" s="173"/>
      <c r="D364" s="173"/>
      <c r="E364" s="173"/>
      <c r="F364" s="173"/>
      <c r="G364" s="199"/>
      <c r="H364" s="199"/>
      <c r="I364" s="173"/>
      <c r="J364" s="173"/>
      <c r="K364" s="173"/>
      <c r="L364" s="173"/>
      <c r="M364" s="173"/>
      <c r="N364" s="199"/>
      <c r="O364" s="173"/>
      <c r="P364" s="199"/>
      <c r="Q364" s="173"/>
      <c r="R364" s="173"/>
      <c r="S364" s="173"/>
      <c r="T364" s="173"/>
      <c r="U364" s="173"/>
      <c r="V364" s="173"/>
      <c r="W364" s="199"/>
      <c r="X364" s="199"/>
      <c r="Y364" s="199"/>
      <c r="Z364" s="199"/>
      <c r="AA364" s="173"/>
      <c r="AB364" s="199"/>
      <c r="AC364" s="173"/>
      <c r="AD364" s="173"/>
      <c r="AE364" s="202"/>
    </row>
    <row r="365" s="149" customFormat="1" ht="30" customHeight="1" spans="1:31">
      <c r="A365" s="173"/>
      <c r="B365" s="173"/>
      <c r="C365" s="173"/>
      <c r="D365" s="173"/>
      <c r="E365" s="173"/>
      <c r="F365" s="173"/>
      <c r="G365" s="199"/>
      <c r="H365" s="199"/>
      <c r="I365" s="173"/>
      <c r="J365" s="173"/>
      <c r="K365" s="173"/>
      <c r="L365" s="173"/>
      <c r="M365" s="173"/>
      <c r="N365" s="199"/>
      <c r="O365" s="173"/>
      <c r="P365" s="199"/>
      <c r="Q365" s="173"/>
      <c r="R365" s="173"/>
      <c r="S365" s="173"/>
      <c r="T365" s="173"/>
      <c r="U365" s="173"/>
      <c r="V365" s="173"/>
      <c r="W365" s="199"/>
      <c r="X365" s="199"/>
      <c r="Y365" s="199"/>
      <c r="Z365" s="199"/>
      <c r="AA365" s="173"/>
      <c r="AB365" s="199"/>
      <c r="AC365" s="173"/>
      <c r="AD365" s="173"/>
      <c r="AE365" s="202"/>
    </row>
    <row r="366" s="149" customFormat="1" ht="30" customHeight="1" spans="1:31">
      <c r="A366" s="173"/>
      <c r="B366" s="173"/>
      <c r="C366" s="173"/>
      <c r="D366" s="173"/>
      <c r="E366" s="173"/>
      <c r="F366" s="173"/>
      <c r="G366" s="199"/>
      <c r="H366" s="199"/>
      <c r="I366" s="173"/>
      <c r="J366" s="173"/>
      <c r="K366" s="173"/>
      <c r="L366" s="173"/>
      <c r="M366" s="173"/>
      <c r="N366" s="199"/>
      <c r="O366" s="173"/>
      <c r="P366" s="199"/>
      <c r="Q366" s="173"/>
      <c r="R366" s="173"/>
      <c r="S366" s="173"/>
      <c r="T366" s="173"/>
      <c r="U366" s="173"/>
      <c r="V366" s="173"/>
      <c r="W366" s="199"/>
      <c r="X366" s="199"/>
      <c r="Y366" s="199"/>
      <c r="Z366" s="199"/>
      <c r="AA366" s="173"/>
      <c r="AB366" s="199"/>
      <c r="AC366" s="173"/>
      <c r="AD366" s="173"/>
      <c r="AE366" s="202"/>
    </row>
    <row r="367" s="149" customFormat="1" ht="30" customHeight="1" spans="1:31">
      <c r="A367" s="173"/>
      <c r="B367" s="173"/>
      <c r="C367" s="173"/>
      <c r="D367" s="173"/>
      <c r="E367" s="173"/>
      <c r="F367" s="173"/>
      <c r="G367" s="199"/>
      <c r="H367" s="199"/>
      <c r="I367" s="173"/>
      <c r="J367" s="173"/>
      <c r="K367" s="173"/>
      <c r="L367" s="173"/>
      <c r="M367" s="173"/>
      <c r="N367" s="199"/>
      <c r="O367" s="173"/>
      <c r="P367" s="199"/>
      <c r="Q367" s="173"/>
      <c r="R367" s="173"/>
      <c r="S367" s="173"/>
      <c r="T367" s="173"/>
      <c r="U367" s="173"/>
      <c r="V367" s="173"/>
      <c r="W367" s="199"/>
      <c r="X367" s="199"/>
      <c r="Y367" s="199"/>
      <c r="Z367" s="199"/>
      <c r="AA367" s="173"/>
      <c r="AB367" s="199"/>
      <c r="AC367" s="173"/>
      <c r="AD367" s="173"/>
      <c r="AE367" s="202"/>
    </row>
    <row r="368" s="149" customFormat="1" ht="30" customHeight="1" spans="3:31"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2"/>
    </row>
    <row r="369" s="149" customFormat="1" ht="30" customHeight="1" spans="3:31"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2"/>
    </row>
    <row r="370" s="149" customFormat="1" ht="30" customHeight="1" spans="3:31"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2"/>
    </row>
    <row r="371" s="149" customFormat="1" ht="30" customHeight="1" spans="3:31"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2"/>
    </row>
    <row r="372" s="149" customFormat="1" ht="30" customHeight="1" spans="3:31"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2"/>
    </row>
    <row r="373" s="149" customFormat="1" ht="30" customHeight="1" spans="3:31"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2"/>
    </row>
    <row r="374" s="149" customFormat="1" ht="30" customHeight="1" spans="3:31"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2"/>
    </row>
    <row r="375" s="149" customFormat="1" ht="30" customHeight="1" spans="3:31"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2"/>
    </row>
    <row r="376" s="149" customFormat="1" ht="30" customHeight="1" spans="3:31"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2"/>
    </row>
    <row r="377" s="149" customFormat="1" ht="30" customHeight="1" spans="3:31"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2"/>
    </row>
    <row r="378" s="149" customFormat="1" ht="30" customHeight="1" spans="3:31"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2"/>
    </row>
    <row r="379" s="149" customFormat="1" ht="30" customHeight="1" spans="3:31"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2"/>
    </row>
    <row r="380" s="149" customFormat="1" ht="30" customHeight="1" spans="3:31"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2"/>
    </row>
    <row r="381" s="149" customFormat="1" ht="30" customHeight="1" spans="3:31"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2"/>
    </row>
    <row r="382" s="149" customFormat="1" ht="30" customHeight="1" spans="3:31"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  <c r="AA382" s="200"/>
      <c r="AB382" s="200"/>
      <c r="AC382" s="200"/>
      <c r="AD382" s="200"/>
      <c r="AE382" s="202"/>
    </row>
    <row r="383" s="149" customFormat="1" ht="30" customHeight="1" spans="3:31"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  <c r="AA383" s="200"/>
      <c r="AB383" s="200"/>
      <c r="AC383" s="200"/>
      <c r="AD383" s="200"/>
      <c r="AE383" s="202"/>
    </row>
    <row r="384" s="149" customFormat="1" ht="30" customHeight="1" spans="3:31"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2"/>
    </row>
    <row r="385" s="149" customFormat="1" ht="30" customHeight="1" spans="3:31"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2"/>
    </row>
    <row r="386" s="149" customFormat="1" ht="30" customHeight="1" spans="3:31"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2"/>
    </row>
    <row r="387" s="149" customFormat="1" ht="30" customHeight="1" spans="3:31"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2"/>
    </row>
    <row r="388" s="149" customFormat="1" ht="30" customHeight="1" spans="3:31"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2"/>
    </row>
    <row r="389" s="149" customFormat="1" ht="30" customHeight="1" spans="3:31"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2"/>
    </row>
    <row r="390" s="149" customFormat="1" ht="30" customHeight="1" spans="3:31"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2"/>
    </row>
    <row r="391" s="149" customFormat="1" ht="30" customHeight="1" spans="3:31"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2"/>
    </row>
    <row r="392" s="149" customFormat="1" ht="30" customHeight="1" spans="3:31"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2"/>
    </row>
    <row r="393" s="149" customFormat="1" ht="30" customHeight="1" spans="3:31"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2"/>
    </row>
    <row r="394" s="149" customFormat="1" ht="30" customHeight="1" spans="3:31"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2"/>
    </row>
    <row r="395" s="149" customFormat="1" ht="30" customHeight="1" spans="3:31"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2"/>
    </row>
    <row r="396" s="149" customFormat="1" ht="30" customHeight="1" spans="3:31"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2"/>
    </row>
    <row r="397" s="149" customFormat="1" ht="30" customHeight="1" spans="3:31"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2"/>
    </row>
    <row r="398" s="149" customFormat="1" ht="30" customHeight="1" spans="3:31"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2"/>
    </row>
    <row r="399" s="149" customFormat="1" ht="30" customHeight="1" spans="3:31"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2"/>
    </row>
    <row r="400" s="149" customFormat="1" ht="30" customHeight="1" spans="3:31"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2"/>
    </row>
    <row r="401" s="149" customFormat="1" spans="3:31"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2"/>
    </row>
    <row r="402" s="149" customFormat="1" spans="3:31"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2"/>
    </row>
    <row r="403" s="149" customFormat="1" spans="3:31"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2"/>
    </row>
    <row r="404" s="149" customFormat="1" spans="3:31"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2"/>
    </row>
    <row r="405" s="149" customFormat="1" spans="3:31"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2"/>
    </row>
    <row r="406" s="149" customFormat="1" spans="3:31"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2"/>
    </row>
    <row r="407" s="149" customFormat="1" spans="3:31"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2"/>
    </row>
    <row r="408" s="149" customFormat="1" spans="3:31"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2"/>
    </row>
    <row r="409" s="149" customFormat="1" spans="3:31"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2"/>
    </row>
    <row r="410" s="149" customFormat="1" spans="3:31"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2"/>
    </row>
    <row r="411" s="149" customFormat="1" spans="3:31"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2"/>
    </row>
    <row r="412" s="149" customFormat="1" spans="3:31"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2"/>
    </row>
    <row r="413" s="149" customFormat="1" spans="3:31"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2"/>
    </row>
    <row r="414" s="149" customFormat="1" spans="3:31"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2"/>
    </row>
    <row r="415" s="149" customFormat="1" spans="3:31"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2"/>
    </row>
    <row r="416" s="149" customFormat="1" spans="3:31"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2"/>
    </row>
    <row r="417" s="149" customFormat="1" spans="3:31"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  <c r="AA417" s="200"/>
      <c r="AB417" s="200"/>
      <c r="AC417" s="200"/>
      <c r="AD417" s="200"/>
      <c r="AE417" s="202"/>
    </row>
    <row r="418" s="149" customFormat="1" spans="3:31"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  <c r="AA418" s="200"/>
      <c r="AB418" s="200"/>
      <c r="AC418" s="200"/>
      <c r="AD418" s="200"/>
      <c r="AE418" s="202"/>
    </row>
    <row r="419" s="149" customFormat="1" spans="3:31"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  <c r="AA419" s="200"/>
      <c r="AB419" s="200"/>
      <c r="AC419" s="200"/>
      <c r="AD419" s="200"/>
      <c r="AE419" s="202"/>
    </row>
    <row r="420" s="149" customFormat="1" spans="3:31"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  <c r="AA420" s="200"/>
      <c r="AB420" s="200"/>
      <c r="AC420" s="200"/>
      <c r="AD420" s="200"/>
      <c r="AE420" s="202"/>
    </row>
    <row r="421" s="149" customFormat="1" spans="3:31"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  <c r="AA421" s="200"/>
      <c r="AB421" s="200"/>
      <c r="AC421" s="200"/>
      <c r="AD421" s="200"/>
      <c r="AE421" s="202"/>
    </row>
    <row r="422" s="149" customFormat="1" spans="3:31"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2"/>
    </row>
    <row r="423" s="149" customFormat="1" spans="3:31"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  <c r="AA423" s="200"/>
      <c r="AB423" s="200"/>
      <c r="AC423" s="200"/>
      <c r="AD423" s="200"/>
      <c r="AE423" s="202"/>
    </row>
    <row r="424" s="149" customFormat="1" spans="3:31"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  <c r="AA424" s="200"/>
      <c r="AB424" s="200"/>
      <c r="AC424" s="200"/>
      <c r="AD424" s="200"/>
      <c r="AE424" s="202"/>
    </row>
    <row r="425" s="149" customFormat="1" spans="3:31"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2"/>
    </row>
    <row r="426" s="149" customFormat="1" spans="3:31"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2"/>
    </row>
    <row r="427" s="149" customFormat="1" spans="3:31"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2"/>
    </row>
    <row r="428" s="149" customFormat="1" spans="3:31"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2"/>
    </row>
    <row r="429" s="149" customFormat="1" spans="3:31"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2"/>
    </row>
    <row r="430" s="149" customFormat="1" spans="3:31"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2"/>
    </row>
    <row r="431" s="149" customFormat="1" spans="3:31"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  <c r="AA431" s="200"/>
      <c r="AB431" s="200"/>
      <c r="AC431" s="200"/>
      <c r="AD431" s="200"/>
      <c r="AE431" s="202"/>
    </row>
    <row r="432" s="149" customFormat="1" spans="3:31"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  <c r="AA432" s="200"/>
      <c r="AB432" s="200"/>
      <c r="AC432" s="200"/>
      <c r="AD432" s="200"/>
      <c r="AE432" s="202"/>
    </row>
    <row r="433" s="149" customFormat="1" spans="3:31"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  <c r="AA433" s="200"/>
      <c r="AB433" s="200"/>
      <c r="AC433" s="200"/>
      <c r="AD433" s="200"/>
      <c r="AE433" s="202"/>
    </row>
    <row r="434" s="149" customFormat="1" spans="3:31"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  <c r="AA434" s="200"/>
      <c r="AB434" s="200"/>
      <c r="AC434" s="200"/>
      <c r="AD434" s="200"/>
      <c r="AE434" s="202"/>
    </row>
    <row r="435" s="149" customFormat="1" spans="3:31"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  <c r="AA435" s="200"/>
      <c r="AB435" s="200"/>
      <c r="AC435" s="200"/>
      <c r="AD435" s="200"/>
      <c r="AE435" s="202"/>
    </row>
    <row r="436" s="149" customFormat="1" spans="3:31"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  <c r="AA436" s="200"/>
      <c r="AB436" s="200"/>
      <c r="AC436" s="200"/>
      <c r="AD436" s="200"/>
      <c r="AE436" s="202"/>
    </row>
    <row r="437" s="149" customFormat="1" spans="3:31"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  <c r="AA437" s="200"/>
      <c r="AB437" s="200"/>
      <c r="AC437" s="200"/>
      <c r="AD437" s="200"/>
      <c r="AE437" s="202"/>
    </row>
    <row r="438" s="149" customFormat="1" spans="3:31"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2"/>
    </row>
    <row r="439" s="149" customFormat="1" spans="3:31"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2"/>
    </row>
    <row r="440" s="149" customFormat="1" spans="3:31"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2"/>
    </row>
    <row r="441" s="149" customFormat="1" spans="3:31"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2"/>
    </row>
    <row r="442" s="149" customFormat="1" spans="3:31"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2"/>
    </row>
    <row r="443" s="149" customFormat="1" spans="3:31"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2"/>
    </row>
    <row r="444" s="149" customFormat="1" spans="3:31"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2"/>
    </row>
    <row r="445" s="149" customFormat="1" spans="3:31"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2"/>
    </row>
    <row r="446" s="149" customFormat="1" spans="3:31"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2"/>
    </row>
    <row r="447" s="149" customFormat="1" spans="3:31"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2"/>
    </row>
    <row r="448" s="149" customFormat="1" spans="3:31"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2"/>
    </row>
    <row r="449" s="149" customFormat="1" spans="3:31"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2"/>
    </row>
    <row r="450" s="149" customFormat="1" spans="3:31"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2"/>
    </row>
    <row r="451" s="149" customFormat="1" spans="3:31"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2"/>
    </row>
    <row r="452" s="149" customFormat="1" spans="3:31"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2"/>
    </row>
    <row r="453" s="149" customFormat="1" spans="3:31"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2"/>
    </row>
    <row r="454" s="149" customFormat="1" spans="3:31"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2"/>
    </row>
    <row r="455" s="149" customFormat="1" spans="3:31"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2"/>
    </row>
    <row r="456" s="149" customFormat="1" spans="3:31"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2"/>
    </row>
    <row r="457" s="149" customFormat="1" spans="3:31"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2"/>
    </row>
    <row r="458" s="149" customFormat="1" spans="3:31"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2"/>
    </row>
    <row r="459" s="149" customFormat="1" spans="3:31"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2"/>
    </row>
    <row r="460" s="149" customFormat="1" spans="3:31"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2"/>
    </row>
    <row r="461" s="149" customFormat="1" spans="3:31"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2"/>
    </row>
    <row r="462" s="149" customFormat="1" spans="3:31"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2"/>
    </row>
    <row r="463" s="149" customFormat="1" spans="3:31"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2"/>
    </row>
    <row r="464" s="149" customFormat="1" spans="3:31"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2"/>
    </row>
    <row r="465" s="149" customFormat="1" spans="3:31"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2"/>
    </row>
    <row r="466" s="149" customFormat="1" spans="3:31"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2"/>
    </row>
    <row r="467" s="149" customFormat="1" spans="3:31"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2"/>
    </row>
    <row r="468" s="149" customFormat="1" spans="3:31"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2"/>
    </row>
    <row r="469" s="149" customFormat="1" spans="3:31"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2"/>
    </row>
    <row r="470" s="149" customFormat="1" spans="3:31"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  <c r="AA470" s="200"/>
      <c r="AB470" s="200"/>
      <c r="AC470" s="200"/>
      <c r="AD470" s="200"/>
      <c r="AE470" s="202"/>
    </row>
    <row r="471" s="149" customFormat="1" spans="3:31"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2"/>
    </row>
    <row r="472" s="149" customFormat="1" spans="3:31"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  <c r="AA472" s="200"/>
      <c r="AB472" s="200"/>
      <c r="AC472" s="200"/>
      <c r="AD472" s="200"/>
      <c r="AE472" s="202"/>
    </row>
    <row r="473" s="149" customFormat="1" spans="3:31"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  <c r="AA473" s="200"/>
      <c r="AB473" s="200"/>
      <c r="AC473" s="200"/>
      <c r="AD473" s="200"/>
      <c r="AE473" s="202"/>
    </row>
    <row r="474" s="149" customFormat="1" spans="3:31"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2"/>
    </row>
    <row r="475" s="149" customFormat="1" spans="3:31"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2"/>
    </row>
    <row r="476" s="149" customFormat="1" spans="3:31"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2"/>
    </row>
    <row r="477" s="149" customFormat="1" spans="3:31"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2"/>
    </row>
    <row r="478" s="149" customFormat="1" spans="3:31"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2"/>
    </row>
    <row r="479" s="149" customFormat="1" spans="3:31"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2"/>
    </row>
    <row r="480" s="149" customFormat="1" spans="3:31"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2"/>
    </row>
    <row r="481" s="149" customFormat="1" spans="3:31"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2"/>
    </row>
    <row r="482" s="149" customFormat="1" spans="3:31"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2"/>
    </row>
    <row r="483" s="149" customFormat="1" spans="3:31"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2"/>
    </row>
    <row r="484" s="149" customFormat="1" spans="3:31"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2"/>
    </row>
    <row r="485" s="149" customFormat="1" spans="3:31"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2"/>
    </row>
    <row r="486" s="149" customFormat="1" spans="3:31"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2"/>
    </row>
    <row r="487" s="149" customFormat="1" spans="3:31"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2"/>
    </row>
    <row r="488" s="149" customFormat="1" spans="3:31"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2"/>
    </row>
    <row r="489" s="149" customFormat="1" spans="3:31"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2"/>
    </row>
    <row r="490" s="149" customFormat="1" spans="3:31"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2"/>
    </row>
    <row r="491" s="149" customFormat="1" spans="3:31"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2"/>
    </row>
    <row r="492" s="149" customFormat="1" spans="3:31"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2"/>
    </row>
    <row r="493" s="149" customFormat="1" spans="3:31"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2"/>
    </row>
    <row r="494" s="149" customFormat="1" spans="3:31"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2"/>
    </row>
    <row r="495" s="149" customFormat="1" spans="3:31"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2"/>
    </row>
    <row r="496" s="149" customFormat="1" spans="3:31"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2"/>
    </row>
    <row r="497" s="149" customFormat="1" spans="3:31"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2"/>
    </row>
    <row r="498" s="149" customFormat="1" spans="3:31"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2"/>
    </row>
    <row r="499" s="149" customFormat="1" spans="3:31"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2"/>
    </row>
    <row r="500" s="149" customFormat="1" spans="3:31"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2"/>
    </row>
    <row r="501" s="149" customFormat="1" spans="3:31"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  <c r="AA501" s="200"/>
      <c r="AB501" s="200"/>
      <c r="AC501" s="200"/>
      <c r="AD501" s="200"/>
      <c r="AE501" s="202"/>
    </row>
    <row r="502" s="149" customFormat="1" spans="3:31"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2"/>
    </row>
    <row r="503" s="149" customFormat="1" spans="3:31"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2"/>
    </row>
    <row r="504" s="149" customFormat="1" spans="3:31"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2"/>
    </row>
    <row r="505" s="149" customFormat="1" spans="3:31"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2"/>
    </row>
    <row r="506" s="149" customFormat="1" spans="3:31"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2"/>
    </row>
    <row r="507" s="149" customFormat="1" spans="3:31"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2"/>
    </row>
    <row r="508" s="149" customFormat="1" spans="3:31"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  <c r="AA508" s="200"/>
      <c r="AB508" s="200"/>
      <c r="AC508" s="200"/>
      <c r="AD508" s="200"/>
      <c r="AE508" s="202"/>
    </row>
    <row r="509" s="149" customFormat="1" spans="3:31"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  <c r="AA509" s="200"/>
      <c r="AB509" s="200"/>
      <c r="AC509" s="200"/>
      <c r="AD509" s="200"/>
      <c r="AE509" s="202"/>
    </row>
    <row r="510" s="149" customFormat="1" spans="3:31"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2"/>
    </row>
    <row r="511" s="149" customFormat="1" spans="3:31"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2"/>
    </row>
    <row r="512" s="149" customFormat="1" spans="3:31"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2"/>
    </row>
    <row r="513" s="149" customFormat="1" spans="3:31"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2"/>
    </row>
    <row r="514" s="149" customFormat="1" spans="3:31"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  <c r="AA514" s="200"/>
      <c r="AB514" s="200"/>
      <c r="AC514" s="200"/>
      <c r="AD514" s="200"/>
      <c r="AE514" s="202"/>
    </row>
    <row r="515" s="149" customFormat="1" spans="3:31"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  <c r="AA515" s="200"/>
      <c r="AB515" s="200"/>
      <c r="AC515" s="200"/>
      <c r="AD515" s="200"/>
      <c r="AE515" s="202"/>
    </row>
    <row r="516" s="149" customFormat="1" spans="3:31"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  <c r="AA516" s="200"/>
      <c r="AB516" s="200"/>
      <c r="AC516" s="200"/>
      <c r="AD516" s="200"/>
      <c r="AE516" s="202"/>
    </row>
    <row r="517" s="149" customFormat="1" spans="3:31"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  <c r="AA517" s="200"/>
      <c r="AB517" s="200"/>
      <c r="AC517" s="200"/>
      <c r="AD517" s="200"/>
      <c r="AE517" s="202"/>
    </row>
    <row r="518" s="149" customFormat="1" spans="3:31"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  <c r="AA518" s="200"/>
      <c r="AB518" s="200"/>
      <c r="AC518" s="200"/>
      <c r="AD518" s="200"/>
      <c r="AE518" s="202"/>
    </row>
    <row r="519" s="150" customFormat="1" spans="3:51"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6"/>
      <c r="AH519" s="207"/>
      <c r="AI519" s="149"/>
      <c r="AJ519" s="149"/>
      <c r="AK519" s="149"/>
      <c r="AL519" s="149"/>
      <c r="AM519" s="149"/>
      <c r="AN519" s="149"/>
      <c r="AO519" s="149"/>
      <c r="AP519" s="149"/>
      <c r="AQ519" s="149"/>
      <c r="AR519" s="149"/>
      <c r="AS519" s="149"/>
      <c r="AT519" s="149"/>
      <c r="AU519" s="149"/>
      <c r="AV519" s="149"/>
      <c r="AW519" s="149"/>
      <c r="AX519" s="149"/>
      <c r="AY519" s="208"/>
    </row>
  </sheetData>
  <autoFilter ref="AF1:AF519">
    <extLst/>
  </autoFilter>
  <mergeCells count="28">
    <mergeCell ref="A1:AD1"/>
    <mergeCell ref="C2:F2"/>
    <mergeCell ref="G2:J2"/>
    <mergeCell ref="S2:V2"/>
    <mergeCell ref="W2:Z2"/>
    <mergeCell ref="AA2:AD2"/>
    <mergeCell ref="C188:Z188"/>
    <mergeCell ref="A189:AD189"/>
    <mergeCell ref="A226:X226"/>
    <mergeCell ref="Y226:Z226"/>
    <mergeCell ref="A254:X254"/>
    <mergeCell ref="Y254:Z254"/>
    <mergeCell ref="A260:X260"/>
    <mergeCell ref="Y260:Z260"/>
    <mergeCell ref="A262:X262"/>
    <mergeCell ref="Y262:Z262"/>
    <mergeCell ref="A266:X266"/>
    <mergeCell ref="Y266:Z266"/>
    <mergeCell ref="A304:X304"/>
    <mergeCell ref="Y304:Z304"/>
    <mergeCell ref="A335:X335"/>
    <mergeCell ref="Y335:Z335"/>
    <mergeCell ref="Y349:Z349"/>
    <mergeCell ref="Y350:Z350"/>
    <mergeCell ref="B267:B268"/>
    <mergeCell ref="B291:B297"/>
    <mergeCell ref="B298:B300"/>
    <mergeCell ref="B315:B32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3"/>
  <sheetViews>
    <sheetView workbookViewId="0">
      <selection activeCell="N5" sqref="N5"/>
    </sheetView>
  </sheetViews>
  <sheetFormatPr defaultColWidth="9.14285714285714" defaultRowHeight="12.75"/>
  <cols>
    <col min="1" max="1" width="14.7142857142857" style="14" customWidth="1"/>
    <col min="2" max="2" width="12.2857142857143" style="1" customWidth="1"/>
    <col min="3" max="3" width="24" style="109" customWidth="1"/>
    <col min="4" max="4" width="26.8571428571429" style="1" customWidth="1"/>
    <col min="5" max="11" width="9.14285714285714" style="1"/>
    <col min="12" max="12" width="9.28571428571429" style="1" customWidth="1"/>
    <col min="13" max="13" width="9.28571428571429" style="110" customWidth="1"/>
    <col min="14" max="14" width="50.1428571428571" style="110" customWidth="1"/>
    <col min="15" max="15" width="49.7142857142857" style="1" customWidth="1"/>
    <col min="16" max="16384" width="9.14285714285714" style="1"/>
  </cols>
  <sheetData>
    <row r="1" ht="38.1" customHeight="1" spans="1:13">
      <c r="A1" s="111" t="s">
        <v>1432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ht="20.1" customHeight="1" spans="1:15">
      <c r="A2" s="112" t="s">
        <v>1433</v>
      </c>
      <c r="B2" s="112"/>
      <c r="C2" s="112"/>
      <c r="D2" s="113"/>
      <c r="E2" s="114" t="s">
        <v>1434</v>
      </c>
      <c r="F2" s="115"/>
      <c r="G2" s="116" t="s">
        <v>1435</v>
      </c>
      <c r="H2" s="139">
        <f ca="1">TODAY()</f>
        <v>44452</v>
      </c>
      <c r="I2" s="139"/>
      <c r="J2" s="127">
        <f ca="1">TODAY()</f>
        <v>44452</v>
      </c>
      <c r="K2" s="128" t="s">
        <v>1436</v>
      </c>
      <c r="L2" s="116" t="s">
        <v>1437</v>
      </c>
      <c r="M2" s="114"/>
      <c r="N2" s="33"/>
      <c r="O2" s="129"/>
    </row>
    <row r="3" ht="20.1" customHeight="1" spans="1:13">
      <c r="A3" s="118" t="s">
        <v>1438</v>
      </c>
      <c r="B3" s="118" t="s">
        <v>1439</v>
      </c>
      <c r="C3" s="119" t="s">
        <v>1440</v>
      </c>
      <c r="D3" s="118" t="s">
        <v>1441</v>
      </c>
      <c r="E3" s="23" t="s">
        <v>1442</v>
      </c>
      <c r="F3" s="23"/>
      <c r="G3" s="23"/>
      <c r="H3" s="23" t="s">
        <v>1443</v>
      </c>
      <c r="I3" s="23"/>
      <c r="J3" s="23"/>
      <c r="K3" s="23"/>
      <c r="L3" s="118" t="s">
        <v>1444</v>
      </c>
      <c r="M3" s="113"/>
    </row>
    <row r="4" ht="35.25" customHeight="1" spans="1:16">
      <c r="A4" s="120"/>
      <c r="B4" s="120"/>
      <c r="C4" s="121"/>
      <c r="D4" s="120"/>
      <c r="E4" s="118" t="s">
        <v>1445</v>
      </c>
      <c r="F4" s="118" t="s">
        <v>1446</v>
      </c>
      <c r="G4" s="118" t="s">
        <v>1447</v>
      </c>
      <c r="H4" s="118" t="s">
        <v>1448</v>
      </c>
      <c r="I4" s="118" t="s">
        <v>1449</v>
      </c>
      <c r="J4" s="130" t="s">
        <v>1450</v>
      </c>
      <c r="K4" s="118" t="s">
        <v>1451</v>
      </c>
      <c r="L4" s="140"/>
      <c r="M4" s="113" t="s">
        <v>1452</v>
      </c>
      <c r="N4" s="141" t="s">
        <v>1453</v>
      </c>
      <c r="O4" s="141" t="s">
        <v>1454</v>
      </c>
      <c r="P4" s="129"/>
    </row>
    <row r="5" s="138" customFormat="1" ht="30" customHeight="1" spans="1:16">
      <c r="A5" s="122" t="e">
        <f>LEFT(N5,FIND(" ",N5)-1)</f>
        <v>#VALUE!</v>
      </c>
      <c r="B5" s="122" t="str">
        <f>TRIM(MID(SUBSTITUTE(TRIM(N5)," ",REPT(" ",99)),99*2,99))</f>
        <v/>
      </c>
      <c r="C5" s="122" t="str">
        <f>课表!A4</f>
        <v>2020计应高职1班</v>
      </c>
      <c r="D5" s="122" t="e">
        <f>TRIM(MID(N5,FIND(" ",N5),FIND("XXX",SUBSTITUTE(N5," ","XXX",2))-FIND(" ",N5)))</f>
        <v>#VALUE!</v>
      </c>
      <c r="E5" s="122"/>
      <c r="F5" s="122"/>
      <c r="G5" s="122"/>
      <c r="H5" s="122"/>
      <c r="I5" s="122"/>
      <c r="J5" s="122"/>
      <c r="L5" s="122"/>
      <c r="M5" s="142" t="s">
        <v>1455</v>
      </c>
      <c r="N5" s="142">
        <f>课表!J4</f>
        <v>0</v>
      </c>
      <c r="O5" s="143" t="s">
        <v>1456</v>
      </c>
      <c r="P5" s="144"/>
    </row>
    <row r="6" s="138" customFormat="1" ht="30" customHeight="1" spans="1:14">
      <c r="A6" s="122" t="e">
        <f t="shared" ref="A6:A21" si="0">LEFT(N6,FIND(" ",N6)-1)</f>
        <v>#VALUE!</v>
      </c>
      <c r="B6" s="122" t="str">
        <f t="shared" ref="B6:B37" si="1">TRIM(MID(SUBSTITUTE(TRIM(N6)," ",REPT(" ",99)),99*2,99))</f>
        <v/>
      </c>
      <c r="C6" s="122" t="str">
        <f>课表!A5</f>
        <v>2020计应高职2班</v>
      </c>
      <c r="D6" s="122" t="e">
        <f t="shared" ref="D6:D32" si="2">TRIM(MID(N6,FIND(" ",N6),FIND("XXX",SUBSTITUTE(N6," ","XXX",2))-FIND(" ",N6)))</f>
        <v>#VALUE!</v>
      </c>
      <c r="E6" s="122"/>
      <c r="F6" s="122"/>
      <c r="G6" s="122"/>
      <c r="H6" s="122"/>
      <c r="I6" s="122"/>
      <c r="J6" s="122"/>
      <c r="K6" s="122"/>
      <c r="L6" s="122"/>
      <c r="M6" s="142" t="s">
        <v>1455</v>
      </c>
      <c r="N6" s="142">
        <f>课表!J5</f>
        <v>0</v>
      </c>
    </row>
    <row r="7" s="138" customFormat="1" ht="30" customHeight="1" spans="1:14">
      <c r="A7" s="122" t="str">
        <f t="shared" si="0"/>
        <v>实604</v>
      </c>
      <c r="B7" s="122" t="str">
        <f t="shared" si="1"/>
        <v>刘慧芬[0000038]</v>
      </c>
      <c r="C7" s="122" t="str">
        <f>课表!A6</f>
        <v>2020计应高职3班</v>
      </c>
      <c r="D7" s="122" t="str">
        <f t="shared" si="2"/>
        <v>[010382]Python语言程序设计</v>
      </c>
      <c r="E7" s="122"/>
      <c r="F7" s="122"/>
      <c r="G7" s="122"/>
      <c r="H7" s="122"/>
      <c r="I7" s="122"/>
      <c r="J7" s="122"/>
      <c r="K7" s="122"/>
      <c r="L7" s="122"/>
      <c r="M7" s="142" t="s">
        <v>1455</v>
      </c>
      <c r="N7" s="142" t="str">
        <f>课表!J6</f>
        <v>实604 [010382]Python语言程序设计 刘慧芬[0000038] </v>
      </c>
    </row>
    <row r="8" s="138" customFormat="1" ht="30" customHeight="1" spans="1:14">
      <c r="A8" s="122" t="str">
        <f t="shared" si="0"/>
        <v>实601</v>
      </c>
      <c r="B8" s="122" t="str">
        <f t="shared" si="1"/>
        <v>赵红[0000084]</v>
      </c>
      <c r="C8" s="122" t="str">
        <f>课表!A7</f>
        <v>2020计应高职4班</v>
      </c>
      <c r="D8" s="122" t="str">
        <f t="shared" si="2"/>
        <v>[010353]Android应用开发</v>
      </c>
      <c r="E8" s="122"/>
      <c r="F8" s="122"/>
      <c r="G8" s="122"/>
      <c r="H8" s="122"/>
      <c r="I8" s="122"/>
      <c r="J8" s="122"/>
      <c r="K8" s="122"/>
      <c r="L8" s="122"/>
      <c r="M8" s="142" t="s">
        <v>1455</v>
      </c>
      <c r="N8" s="142" t="str">
        <f>课表!J7</f>
        <v>实601 [010353]Android应用开发 赵红[0000084] </v>
      </c>
    </row>
    <row r="9" s="138" customFormat="1" ht="30" customHeight="1" spans="1:14">
      <c r="A9" s="122" t="e">
        <f t="shared" si="0"/>
        <v>#VALUE!</v>
      </c>
      <c r="B9" s="122" t="str">
        <f t="shared" si="1"/>
        <v/>
      </c>
      <c r="C9" s="122" t="str">
        <f>课表!A8</f>
        <v>2020计应高职5班</v>
      </c>
      <c r="D9" s="122" t="e">
        <f t="shared" si="2"/>
        <v>#VALUE!</v>
      </c>
      <c r="E9" s="122"/>
      <c r="F9" s="122"/>
      <c r="G9" s="122"/>
      <c r="H9" s="122"/>
      <c r="I9" s="122"/>
      <c r="J9" s="122"/>
      <c r="K9" s="122"/>
      <c r="L9" s="122"/>
      <c r="M9" s="142" t="s">
        <v>1457</v>
      </c>
      <c r="N9" s="142">
        <f>课表!J8</f>
        <v>0</v>
      </c>
    </row>
    <row r="10" s="138" customFormat="1" ht="30" customHeight="1" spans="1:14">
      <c r="A10" s="122" t="str">
        <f t="shared" si="0"/>
        <v>实513</v>
      </c>
      <c r="B10" s="122" t="str">
        <f t="shared" si="1"/>
        <v>向凌志</v>
      </c>
      <c r="C10" s="122" t="str">
        <f>课表!A9</f>
        <v>2020数媒高职1班</v>
      </c>
      <c r="D10" s="122" t="str">
        <f t="shared" si="2"/>
        <v>WEB前端设计基础</v>
      </c>
      <c r="E10" s="122"/>
      <c r="F10" s="122"/>
      <c r="G10" s="122"/>
      <c r="H10" s="122"/>
      <c r="I10" s="122"/>
      <c r="J10" s="122"/>
      <c r="K10" s="122"/>
      <c r="L10" s="122"/>
      <c r="M10" s="142" t="s">
        <v>1457</v>
      </c>
      <c r="N10" s="142" t="str">
        <f>课表!J9</f>
        <v>实513 WEB前端设计基础 向凌志 </v>
      </c>
    </row>
    <row r="11" s="138" customFormat="1" ht="30" customHeight="1" spans="1:14">
      <c r="A11" s="122" t="str">
        <f t="shared" si="0"/>
        <v>图501</v>
      </c>
      <c r="B11" s="122" t="str">
        <f t="shared" si="1"/>
        <v>范昊如[0000405]</v>
      </c>
      <c r="C11" s="122" t="str">
        <f>课表!A10</f>
        <v>2020数媒高职2班</v>
      </c>
      <c r="D11" s="122" t="str">
        <f t="shared" si="2"/>
        <v>[010461]字体与图形设计</v>
      </c>
      <c r="E11" s="122"/>
      <c r="F11" s="122"/>
      <c r="G11" s="122"/>
      <c r="H11" s="122"/>
      <c r="I11" s="122"/>
      <c r="J11" s="122"/>
      <c r="K11" s="122"/>
      <c r="L11" s="122"/>
      <c r="M11" s="142" t="s">
        <v>1457</v>
      </c>
      <c r="N11" s="142" t="str">
        <f>课表!J10</f>
        <v>图501 [010461]字体与图形设计 范昊如[0000405] </v>
      </c>
    </row>
    <row r="12" s="138" customFormat="1" ht="30" customHeight="1" spans="1:14">
      <c r="A12" s="122" t="e">
        <f t="shared" si="0"/>
        <v>#VALUE!</v>
      </c>
      <c r="B12" s="122" t="str">
        <f t="shared" si="1"/>
        <v/>
      </c>
      <c r="C12" s="122" t="str">
        <f>课表!A11</f>
        <v>2020数媒高职3班</v>
      </c>
      <c r="D12" s="122" t="e">
        <f t="shared" si="2"/>
        <v>#VALUE!</v>
      </c>
      <c r="E12" s="122"/>
      <c r="F12" s="122"/>
      <c r="G12" s="122"/>
      <c r="H12" s="122"/>
      <c r="I12" s="122"/>
      <c r="J12" s="122"/>
      <c r="K12" s="122"/>
      <c r="L12" s="122"/>
      <c r="M12" s="142" t="s">
        <v>1457</v>
      </c>
      <c r="N12" s="142">
        <f>课表!J11</f>
        <v>0</v>
      </c>
    </row>
    <row r="13" s="138" customFormat="1" ht="30" customHeight="1" spans="1:14">
      <c r="A13" s="122" t="str">
        <f t="shared" si="0"/>
        <v>3号篮球场</v>
      </c>
      <c r="B13" s="122" t="str">
        <f t="shared" si="1"/>
        <v>王玥[0000125]</v>
      </c>
      <c r="C13" s="122" t="str">
        <f>课表!A12</f>
        <v>2020数媒高职4班</v>
      </c>
      <c r="D13" s="122" t="str">
        <f t="shared" si="2"/>
        <v>[070439]体育与健康(3)</v>
      </c>
      <c r="E13" s="122"/>
      <c r="F13" s="122"/>
      <c r="G13" s="122"/>
      <c r="H13" s="122"/>
      <c r="I13" s="122"/>
      <c r="J13" s="122"/>
      <c r="K13" s="122"/>
      <c r="L13" s="122"/>
      <c r="M13" s="142" t="s">
        <v>1458</v>
      </c>
      <c r="N13" s="142" t="str">
        <f>课表!J12</f>
        <v>3号篮球场 [070439]体育与健康(3) 王玥[0000125]</v>
      </c>
    </row>
    <row r="14" s="138" customFormat="1" ht="30" customHeight="1" spans="1:14">
      <c r="A14" s="122" t="e">
        <f t="shared" si="0"/>
        <v>#VALUE!</v>
      </c>
      <c r="B14" s="122" t="str">
        <f t="shared" si="1"/>
        <v/>
      </c>
      <c r="C14" s="122" t="str">
        <f>课表!A13</f>
        <v>2020室内高职1班</v>
      </c>
      <c r="D14" s="122" t="e">
        <f t="shared" si="2"/>
        <v>#VALUE!</v>
      </c>
      <c r="E14" s="122"/>
      <c r="F14" s="122"/>
      <c r="G14" s="122"/>
      <c r="H14" s="122"/>
      <c r="I14" s="122"/>
      <c r="J14" s="122"/>
      <c r="K14" s="122"/>
      <c r="L14" s="122"/>
      <c r="M14" s="142" t="s">
        <v>1458</v>
      </c>
      <c r="N14" s="142">
        <f>课表!J13</f>
        <v>0</v>
      </c>
    </row>
    <row r="15" s="138" customFormat="1" ht="30" customHeight="1" spans="1:14">
      <c r="A15" s="122" t="str">
        <f t="shared" si="0"/>
        <v>实509</v>
      </c>
      <c r="B15" s="122" t="str">
        <f t="shared" si="1"/>
        <v>周苇[0000064]</v>
      </c>
      <c r="C15" s="122" t="str">
        <f>课表!A14</f>
        <v>2020室内高职2班</v>
      </c>
      <c r="D15" s="122" t="str">
        <f t="shared" si="2"/>
        <v>[010316]室内效果图制作</v>
      </c>
      <c r="E15" s="122"/>
      <c r="F15" s="122"/>
      <c r="G15" s="122"/>
      <c r="H15" s="122"/>
      <c r="I15" s="122"/>
      <c r="J15" s="122"/>
      <c r="K15" s="122"/>
      <c r="L15" s="122"/>
      <c r="M15" s="142" t="s">
        <v>1458</v>
      </c>
      <c r="N15" s="142" t="str">
        <f>课表!J14</f>
        <v>实509 [010316]室内效果图制作 周苇[0000064] </v>
      </c>
    </row>
    <row r="16" s="138" customFormat="1" ht="30" customHeight="1" spans="1:14">
      <c r="A16" s="122" t="str">
        <f t="shared" si="0"/>
        <v>实512</v>
      </c>
      <c r="B16" s="122" t="str">
        <f t="shared" si="1"/>
        <v>刘洁[20150114]</v>
      </c>
      <c r="C16" s="122" t="str">
        <f>课表!A15</f>
        <v>2020室内高职3班</v>
      </c>
      <c r="D16" s="122" t="str">
        <f t="shared" si="2"/>
        <v>[010486]室内施工图深化设计</v>
      </c>
      <c r="E16" s="122"/>
      <c r="F16" s="122"/>
      <c r="G16" s="122"/>
      <c r="H16" s="122"/>
      <c r="I16" s="122"/>
      <c r="J16" s="122"/>
      <c r="K16" s="122"/>
      <c r="L16" s="122"/>
      <c r="M16" s="142" t="s">
        <v>1458</v>
      </c>
      <c r="N16" s="142" t="str">
        <f>课表!J15</f>
        <v>实512 [010486]室内施工图深化设计 刘洁[20150114]</v>
      </c>
    </row>
    <row r="17" s="138" customFormat="1" ht="30" customHeight="1" spans="1:14">
      <c r="A17" s="122" t="e">
        <f t="shared" si="0"/>
        <v>#VALUE!</v>
      </c>
      <c r="B17" s="122" t="str">
        <f t="shared" si="1"/>
        <v/>
      </c>
      <c r="C17" s="122" t="str">
        <f>课表!A16</f>
        <v>2020室内高职4班</v>
      </c>
      <c r="D17" s="122" t="e">
        <f t="shared" si="2"/>
        <v>#VALUE!</v>
      </c>
      <c r="E17" s="122"/>
      <c r="F17" s="122"/>
      <c r="G17" s="122"/>
      <c r="H17" s="122"/>
      <c r="I17" s="122"/>
      <c r="J17" s="122"/>
      <c r="K17" s="122"/>
      <c r="L17" s="122"/>
      <c r="M17" s="142" t="s">
        <v>1458</v>
      </c>
      <c r="N17" s="142">
        <f>课表!J16</f>
        <v>0</v>
      </c>
    </row>
    <row r="18" s="138" customFormat="1" ht="30" customHeight="1" spans="1:14">
      <c r="A18" s="122" t="e">
        <f t="shared" si="0"/>
        <v>#VALUE!</v>
      </c>
      <c r="B18" s="122" t="str">
        <f t="shared" si="1"/>
        <v/>
      </c>
      <c r="C18" s="122" t="str">
        <f>课表!A17</f>
        <v>2020五年数媒1班</v>
      </c>
      <c r="D18" s="122" t="e">
        <f t="shared" si="2"/>
        <v>#VALUE!</v>
      </c>
      <c r="E18" s="122"/>
      <c r="F18" s="122"/>
      <c r="G18" s="122"/>
      <c r="H18" s="122"/>
      <c r="I18" s="122"/>
      <c r="J18" s="122"/>
      <c r="K18" s="122"/>
      <c r="L18" s="122"/>
      <c r="M18" s="142" t="s">
        <v>1459</v>
      </c>
      <c r="N18" s="142">
        <f>课表!J17</f>
        <v>0</v>
      </c>
    </row>
    <row r="19" s="138" customFormat="1" ht="30" customHeight="1" spans="1:14">
      <c r="A19" s="122" t="e">
        <f t="shared" si="0"/>
        <v>#VALUE!</v>
      </c>
      <c r="B19" s="122" t="str">
        <f t="shared" si="1"/>
        <v/>
      </c>
      <c r="C19" s="122" t="str">
        <f>课表!A18</f>
        <v>2020五年数媒2班</v>
      </c>
      <c r="D19" s="122" t="e">
        <f t="shared" si="2"/>
        <v>#VALUE!</v>
      </c>
      <c r="E19" s="122"/>
      <c r="F19" s="122"/>
      <c r="G19" s="122"/>
      <c r="H19" s="122"/>
      <c r="I19" s="122"/>
      <c r="J19" s="122"/>
      <c r="K19" s="122"/>
      <c r="L19" s="122"/>
      <c r="M19" s="142" t="s">
        <v>1459</v>
      </c>
      <c r="N19" s="142">
        <f>课表!J18</f>
        <v>0</v>
      </c>
    </row>
    <row r="20" s="138" customFormat="1" ht="30" customHeight="1" spans="1:14">
      <c r="A20" s="122" t="e">
        <f t="shared" si="0"/>
        <v>#VALUE!</v>
      </c>
      <c r="B20" s="122" t="str">
        <f t="shared" si="1"/>
        <v/>
      </c>
      <c r="C20" s="122" t="str">
        <f>课表!A19</f>
        <v>2020五年数媒3班</v>
      </c>
      <c r="D20" s="122" t="e">
        <f t="shared" si="2"/>
        <v>#VALUE!</v>
      </c>
      <c r="E20" s="122"/>
      <c r="F20" s="122"/>
      <c r="G20" s="122"/>
      <c r="H20" s="122"/>
      <c r="I20" s="122"/>
      <c r="J20" s="122"/>
      <c r="K20" s="122"/>
      <c r="L20" s="122"/>
      <c r="M20" s="142" t="s">
        <v>1459</v>
      </c>
      <c r="N20" s="142">
        <f>课表!J19</f>
        <v>0</v>
      </c>
    </row>
    <row r="21" s="138" customFormat="1" ht="30" customHeight="1" spans="1:14">
      <c r="A21" s="122" t="e">
        <f t="shared" si="0"/>
        <v>#VALUE!</v>
      </c>
      <c r="B21" s="122" t="str">
        <f t="shared" si="1"/>
        <v/>
      </c>
      <c r="C21" s="122" t="str">
        <f>课表!A20</f>
        <v>19计应高职1班（1-9周）</v>
      </c>
      <c r="D21" s="122" t="e">
        <f t="shared" si="2"/>
        <v>#VALUE!</v>
      </c>
      <c r="E21" s="122"/>
      <c r="F21" s="122"/>
      <c r="G21" s="122"/>
      <c r="H21" s="122"/>
      <c r="I21" s="122"/>
      <c r="J21" s="122"/>
      <c r="K21" s="122"/>
      <c r="L21" s="122"/>
      <c r="M21" s="142" t="s">
        <v>1459</v>
      </c>
      <c r="N21" s="142">
        <f>课表!J20</f>
        <v>0</v>
      </c>
    </row>
    <row r="22" s="109" customFormat="1" ht="30" customHeight="1" spans="1:14">
      <c r="A22" s="122" t="e">
        <f t="shared" ref="A22:A53" si="3">LEFT(N22,FIND(" ",N22)-1)</f>
        <v>#VALUE!</v>
      </c>
      <c r="B22" s="122" t="str">
        <f t="shared" si="1"/>
        <v/>
      </c>
      <c r="C22" s="122" t="str">
        <f>课表!A21</f>
        <v>19计应高职1班 （10-20周）</v>
      </c>
      <c r="D22" s="122" t="e">
        <f t="shared" si="2"/>
        <v>#VALUE!</v>
      </c>
      <c r="E22" s="122"/>
      <c r="F22" s="122"/>
      <c r="G22" s="122"/>
      <c r="H22" s="122"/>
      <c r="I22" s="122"/>
      <c r="J22" s="122"/>
      <c r="K22" s="122"/>
      <c r="L22" s="122"/>
      <c r="M22" s="142" t="s">
        <v>1459</v>
      </c>
      <c r="N22" s="142">
        <f>课表!J21</f>
        <v>0</v>
      </c>
    </row>
    <row r="23" s="109" customFormat="1" ht="30" customHeight="1" spans="1:14">
      <c r="A23" s="122" t="e">
        <f t="shared" si="3"/>
        <v>#VALUE!</v>
      </c>
      <c r="B23" s="122" t="str">
        <f t="shared" si="1"/>
        <v/>
      </c>
      <c r="C23" s="122" t="str">
        <f>课表!A22</f>
        <v>19计应高职2班（1-9周）</v>
      </c>
      <c r="D23" s="122" t="e">
        <f t="shared" si="2"/>
        <v>#VALUE!</v>
      </c>
      <c r="E23" s="122"/>
      <c r="F23" s="122"/>
      <c r="G23" s="122"/>
      <c r="H23" s="122"/>
      <c r="I23" s="122"/>
      <c r="J23" s="122"/>
      <c r="K23" s="122"/>
      <c r="L23" s="122"/>
      <c r="M23" s="142" t="s">
        <v>1459</v>
      </c>
      <c r="N23" s="142">
        <f>课表!J22</f>
        <v>0</v>
      </c>
    </row>
    <row r="24" s="109" customFormat="1" ht="30" customHeight="1" spans="1:14">
      <c r="A24" s="122" t="e">
        <f t="shared" si="3"/>
        <v>#VALUE!</v>
      </c>
      <c r="B24" s="122" t="str">
        <f t="shared" si="1"/>
        <v/>
      </c>
      <c r="C24" s="122" t="str">
        <f>课表!A23</f>
        <v>19计应高职2班 （10-20周）</v>
      </c>
      <c r="D24" s="122" t="e">
        <f t="shared" si="2"/>
        <v>#VALUE!</v>
      </c>
      <c r="E24" s="122"/>
      <c r="F24" s="122"/>
      <c r="G24" s="122"/>
      <c r="H24" s="122"/>
      <c r="I24" s="122"/>
      <c r="J24" s="122"/>
      <c r="K24" s="122"/>
      <c r="L24" s="122"/>
      <c r="M24" s="142" t="s">
        <v>1459</v>
      </c>
      <c r="N24" s="142">
        <f>课表!J23</f>
        <v>0</v>
      </c>
    </row>
    <row r="25" s="109" customFormat="1" ht="30" customHeight="1" spans="1:14">
      <c r="A25" s="122" t="str">
        <f t="shared" si="3"/>
        <v>实507</v>
      </c>
      <c r="B25" s="122" t="str">
        <f t="shared" si="1"/>
        <v>范慧英[2021102]</v>
      </c>
      <c r="C25" s="122" t="str">
        <f>课表!A24</f>
        <v>19计应高职3班（1-9周）</v>
      </c>
      <c r="D25" s="122" t="str">
        <f t="shared" si="2"/>
        <v>[010438]技能考核：数据库模块</v>
      </c>
      <c r="E25" s="122"/>
      <c r="F25" s="122"/>
      <c r="G25" s="122"/>
      <c r="H25" s="122"/>
      <c r="I25" s="122"/>
      <c r="J25" s="122"/>
      <c r="K25" s="122"/>
      <c r="L25" s="122"/>
      <c r="M25" s="142" t="s">
        <v>1459</v>
      </c>
      <c r="N25" s="142" t="str">
        <f>课表!J24</f>
        <v>实507 [010438]技能考核：数据库模块 范慧英[2021102] </v>
      </c>
    </row>
    <row r="26" s="109" customFormat="1" ht="30" customHeight="1" spans="1:14">
      <c r="A26" s="122" t="e">
        <f t="shared" si="3"/>
        <v>#VALUE!</v>
      </c>
      <c r="B26" s="122" t="str">
        <f t="shared" si="1"/>
        <v/>
      </c>
      <c r="C26" s="122" t="str">
        <f>课表!A25</f>
        <v>19计应高职3班 （10-20周）</v>
      </c>
      <c r="D26" s="122" t="e">
        <f t="shared" si="2"/>
        <v>#VALUE!</v>
      </c>
      <c r="E26" s="122"/>
      <c r="F26" s="122"/>
      <c r="G26" s="122"/>
      <c r="H26" s="122"/>
      <c r="I26" s="122"/>
      <c r="J26" s="122"/>
      <c r="K26" s="122"/>
      <c r="L26" s="122"/>
      <c r="M26" s="142" t="s">
        <v>1459</v>
      </c>
      <c r="N26" s="142">
        <f>课表!J25</f>
        <v>0</v>
      </c>
    </row>
    <row r="27" s="109" customFormat="1" ht="30" customHeight="1" spans="1:14">
      <c r="A27" s="122" t="str">
        <f t="shared" si="3"/>
        <v>实510</v>
      </c>
      <c r="B27" s="122" t="str">
        <f t="shared" si="1"/>
        <v>陈仕许</v>
      </c>
      <c r="C27" s="122" t="str">
        <f>课表!A26</f>
        <v>19计应高职4班（1-9周）</v>
      </c>
      <c r="D27" s="122" t="str">
        <f t="shared" si="2"/>
        <v>[010491]技能考核：web应用开发</v>
      </c>
      <c r="E27" s="122"/>
      <c r="F27" s="122"/>
      <c r="G27" s="122"/>
      <c r="H27" s="122"/>
      <c r="I27" s="122"/>
      <c r="J27" s="122"/>
      <c r="K27" s="122"/>
      <c r="L27" s="122"/>
      <c r="M27" s="142" t="s">
        <v>1459</v>
      </c>
      <c r="N27" s="142" t="str">
        <f>课表!J26</f>
        <v>实510 [010491]技能考核：web应用开发 陈仕许</v>
      </c>
    </row>
    <row r="28" s="109" customFormat="1" ht="30" customHeight="1" spans="1:14">
      <c r="A28" s="122" t="e">
        <f t="shared" si="3"/>
        <v>#VALUE!</v>
      </c>
      <c r="B28" s="122" t="str">
        <f t="shared" si="1"/>
        <v/>
      </c>
      <c r="C28" s="122" t="str">
        <f>课表!A27</f>
        <v>19计应高职4班 （10-20周）</v>
      </c>
      <c r="D28" s="122" t="e">
        <f t="shared" si="2"/>
        <v>#VALUE!</v>
      </c>
      <c r="E28" s="122"/>
      <c r="F28" s="122"/>
      <c r="G28" s="122"/>
      <c r="H28" s="122"/>
      <c r="I28" s="122"/>
      <c r="J28" s="122"/>
      <c r="K28" s="122"/>
      <c r="L28" s="122"/>
      <c r="M28" s="142" t="s">
        <v>1459</v>
      </c>
      <c r="N28" s="142">
        <f>课表!J27</f>
        <v>0</v>
      </c>
    </row>
    <row r="29" s="109" customFormat="1" ht="30" customHeight="1" spans="1:14">
      <c r="A29" s="122" t="str">
        <f t="shared" si="3"/>
        <v>实603</v>
      </c>
      <c r="B29" s="122" t="str">
        <f t="shared" si="1"/>
        <v>孙太权[0000073]</v>
      </c>
      <c r="C29" s="122" t="str">
        <f>课表!A28</f>
        <v>19计应高职5班（1-9周）</v>
      </c>
      <c r="D29" s="122" t="str">
        <f t="shared" si="2"/>
        <v>[010320]电子商务</v>
      </c>
      <c r="E29" s="122"/>
      <c r="F29" s="122"/>
      <c r="G29" s="122"/>
      <c r="H29" s="122"/>
      <c r="I29" s="122"/>
      <c r="J29" s="122"/>
      <c r="K29" s="122"/>
      <c r="L29" s="122"/>
      <c r="M29" s="145" t="s">
        <v>1460</v>
      </c>
      <c r="N29" s="142" t="str">
        <f>课表!J28</f>
        <v>实603 [010320]电子商务 孙太权[0000073] </v>
      </c>
    </row>
    <row r="30" s="109" customFormat="1" ht="30" customHeight="1" spans="1:14">
      <c r="A30" s="122" t="str">
        <f t="shared" si="3"/>
        <v>实603</v>
      </c>
      <c r="B30" s="122" t="str">
        <f t="shared" si="1"/>
        <v>孙太权[0000073]</v>
      </c>
      <c r="C30" s="122" t="str">
        <f>课表!A29</f>
        <v>19计应高职5班 （10-20周）</v>
      </c>
      <c r="D30" s="122" t="str">
        <f t="shared" si="2"/>
        <v>[010439]技能考核：网页设计模块</v>
      </c>
      <c r="E30" s="122"/>
      <c r="F30" s="122"/>
      <c r="G30" s="122"/>
      <c r="H30" s="122"/>
      <c r="I30" s="122"/>
      <c r="J30" s="122"/>
      <c r="K30" s="122"/>
      <c r="L30" s="122"/>
      <c r="M30" s="145" t="s">
        <v>1460</v>
      </c>
      <c r="N30" s="142" t="str">
        <f>课表!J29</f>
        <v>实603 [010439]技能考核：网页设计模块 孙太权[0000073] </v>
      </c>
    </row>
    <row r="31" s="109" customFormat="1" ht="30" customHeight="1" spans="1:14">
      <c r="A31" s="122" t="e">
        <f t="shared" si="3"/>
        <v>#VALUE!</v>
      </c>
      <c r="B31" s="122" t="str">
        <f t="shared" si="1"/>
        <v/>
      </c>
      <c r="C31" s="122" t="str">
        <f>课表!A30</f>
        <v>19计应高职6班（1-9周）</v>
      </c>
      <c r="D31" s="122" t="e">
        <f t="shared" si="2"/>
        <v>#VALUE!</v>
      </c>
      <c r="E31" s="122"/>
      <c r="F31" s="122"/>
      <c r="G31" s="122"/>
      <c r="H31" s="122"/>
      <c r="I31" s="122"/>
      <c r="J31" s="122"/>
      <c r="K31" s="122"/>
      <c r="L31" s="122"/>
      <c r="M31" s="145" t="s">
        <v>1460</v>
      </c>
      <c r="N31" s="142">
        <f>课表!J30</f>
        <v>0</v>
      </c>
    </row>
    <row r="32" s="109" customFormat="1" ht="30" customHeight="1" spans="1:14">
      <c r="A32" s="122" t="e">
        <f t="shared" si="3"/>
        <v>#VALUE!</v>
      </c>
      <c r="B32" s="122" t="str">
        <f t="shared" si="1"/>
        <v/>
      </c>
      <c r="C32" s="122" t="str">
        <f>课表!A31</f>
        <v>19计应高职6班 （10-20周）</v>
      </c>
      <c r="D32" s="122" t="e">
        <f t="shared" si="2"/>
        <v>#VALUE!</v>
      </c>
      <c r="E32" s="122"/>
      <c r="F32" s="122"/>
      <c r="G32" s="122"/>
      <c r="H32" s="122"/>
      <c r="I32" s="122"/>
      <c r="J32" s="122"/>
      <c r="K32" s="122"/>
      <c r="L32" s="122"/>
      <c r="M32" s="145" t="s">
        <v>1461</v>
      </c>
      <c r="N32" s="142">
        <f>课表!J31</f>
        <v>0</v>
      </c>
    </row>
    <row r="33" s="138" customFormat="1" ht="30" customHeight="1" spans="1:14">
      <c r="A33" s="122" t="e">
        <f t="shared" si="3"/>
        <v>#VALUE!</v>
      </c>
      <c r="B33" s="122" t="str">
        <f t="shared" si="1"/>
        <v/>
      </c>
      <c r="C33" s="122" t="str">
        <f>课表!A32</f>
        <v>19数媒高职1班</v>
      </c>
      <c r="D33" s="122" t="e">
        <f t="shared" ref="D33:D64" si="4">TRIM(MID(N33,FIND(" ",N33),FIND("XXX",SUBSTITUTE(N33," ","XXX",2))-FIND(" ",N33)))</f>
        <v>#VALUE!</v>
      </c>
      <c r="E33" s="122"/>
      <c r="F33" s="122"/>
      <c r="G33" s="122"/>
      <c r="H33" s="122"/>
      <c r="I33" s="122"/>
      <c r="J33" s="122"/>
      <c r="K33" s="122"/>
      <c r="L33" s="122"/>
      <c r="M33" s="113" t="s">
        <v>1460</v>
      </c>
      <c r="N33" s="142">
        <f>课表!J32</f>
        <v>0</v>
      </c>
    </row>
    <row r="34" s="138" customFormat="1" ht="30" customHeight="1" spans="1:14">
      <c r="A34" s="122" t="str">
        <f t="shared" si="3"/>
        <v>实505</v>
      </c>
      <c r="B34" s="122" t="str">
        <f t="shared" si="1"/>
        <v>杨磊</v>
      </c>
      <c r="C34" s="122" t="str">
        <f>课表!A33</f>
        <v>19数媒高职2班</v>
      </c>
      <c r="D34" s="122" t="str">
        <f t="shared" si="4"/>
        <v>广告影视制作</v>
      </c>
      <c r="E34" s="122"/>
      <c r="F34" s="122"/>
      <c r="G34" s="122"/>
      <c r="H34" s="122"/>
      <c r="I34" s="122"/>
      <c r="J34" s="122"/>
      <c r="K34" s="122"/>
      <c r="L34" s="122"/>
      <c r="M34" s="145" t="s">
        <v>1462</v>
      </c>
      <c r="N34" s="142" t="str">
        <f>课表!J33</f>
        <v>实505 广告影视制作 杨磊</v>
      </c>
    </row>
    <row r="35" s="138" customFormat="1" ht="30" customHeight="1" spans="1:14">
      <c r="A35" s="122" t="e">
        <f t="shared" si="3"/>
        <v>#VALUE!</v>
      </c>
      <c r="B35" s="122" t="str">
        <f t="shared" si="1"/>
        <v/>
      </c>
      <c r="C35" s="122" t="str">
        <f>课表!A34</f>
        <v>19室内高职1班(1-9周）</v>
      </c>
      <c r="D35" s="122" t="e">
        <f t="shared" si="4"/>
        <v>#VALUE!</v>
      </c>
      <c r="E35" s="122"/>
      <c r="F35" s="122"/>
      <c r="G35" s="122"/>
      <c r="H35" s="122"/>
      <c r="I35" s="122"/>
      <c r="J35" s="122"/>
      <c r="K35" s="122"/>
      <c r="L35" s="122"/>
      <c r="M35" s="145" t="s">
        <v>1462</v>
      </c>
      <c r="N35" s="142">
        <f>课表!J34</f>
        <v>0</v>
      </c>
    </row>
    <row r="36" s="138" customFormat="1" ht="30" customHeight="1" spans="1:14">
      <c r="A36" s="122" t="str">
        <f t="shared" si="3"/>
        <v>北305</v>
      </c>
      <c r="B36" s="122" t="str">
        <f t="shared" si="1"/>
        <v>丁艺[2021013]</v>
      </c>
      <c r="C36" s="122" t="str">
        <f>课表!A35</f>
        <v>19室内高职1班(10-20周）</v>
      </c>
      <c r="D36" s="122" t="str">
        <f t="shared" si="4"/>
        <v>[010380]室内陈设设计</v>
      </c>
      <c r="E36" s="122"/>
      <c r="F36" s="122"/>
      <c r="G36" s="122"/>
      <c r="H36" s="122"/>
      <c r="I36" s="122"/>
      <c r="J36" s="122"/>
      <c r="K36" s="122"/>
      <c r="L36" s="122"/>
      <c r="M36" s="145" t="s">
        <v>1462</v>
      </c>
      <c r="N36" s="142" t="str">
        <f>课表!J35</f>
        <v>北305 [010380]室内陈设设计 丁艺[2021013] </v>
      </c>
    </row>
    <row r="37" s="138" customFormat="1" ht="30" customHeight="1" spans="1:14">
      <c r="A37" s="122" t="str">
        <f t="shared" si="3"/>
        <v>实511</v>
      </c>
      <c r="B37" s="122" t="str">
        <f t="shared" si="1"/>
        <v>
</v>
      </c>
      <c r="C37" s="122" t="str">
        <f>课表!A36</f>
        <v>19室内高职2班(1-9周）</v>
      </c>
      <c r="D37" s="122" t="str">
        <f t="shared" si="4"/>
        <v>
[010440]技能考核：室内设计CAD制图模块（1-9周）</v>
      </c>
      <c r="E37" s="122"/>
      <c r="F37" s="122"/>
      <c r="G37" s="122"/>
      <c r="H37" s="122"/>
      <c r="I37" s="122"/>
      <c r="J37" s="122"/>
      <c r="K37" s="122"/>
      <c r="L37" s="122"/>
      <c r="M37" s="145" t="s">
        <v>1462</v>
      </c>
      <c r="N37" s="142" t="str">
        <f>课表!J36</f>
        <v>实511 
[010440]技能考核：室内设计CAD制图模块（1-9周） 
 李喜梅</v>
      </c>
    </row>
    <row r="38" s="138" customFormat="1" ht="30" customHeight="1" spans="1:14">
      <c r="A38" s="122" t="e">
        <f t="shared" si="3"/>
        <v>#VALUE!</v>
      </c>
      <c r="B38" s="122" t="str">
        <f t="shared" ref="B38:B69" si="5">TRIM(MID(SUBSTITUTE(TRIM(N38)," ",REPT(" ",99)),99*2,99))</f>
        <v/>
      </c>
      <c r="C38" s="122" t="str">
        <f>课表!A37</f>
        <v>19室内高职2班(10-20周）</v>
      </c>
      <c r="D38" s="122" t="e">
        <f t="shared" si="4"/>
        <v>#VALUE!</v>
      </c>
      <c r="E38" s="122"/>
      <c r="F38" s="122"/>
      <c r="G38" s="122"/>
      <c r="H38" s="122"/>
      <c r="I38" s="122"/>
      <c r="J38" s="122"/>
      <c r="K38" s="122"/>
      <c r="L38" s="122"/>
      <c r="M38" s="145" t="s">
        <v>1462</v>
      </c>
      <c r="N38" s="142">
        <f>课表!J37</f>
        <v>0</v>
      </c>
    </row>
    <row r="39" s="138" customFormat="1" ht="30" customHeight="1" spans="1:14">
      <c r="A39" s="122" t="str">
        <f t="shared" si="3"/>
        <v>实110</v>
      </c>
      <c r="B39" s="122" t="str">
        <f t="shared" si="5"/>
        <v>陈橙[2017030]</v>
      </c>
      <c r="C39" s="122" t="str">
        <f>课表!A38</f>
        <v>19室内高职3班(1-9周）</v>
      </c>
      <c r="D39" s="122" t="str">
        <f t="shared" si="4"/>
        <v>[010499]技能考核：室内手绘效果图设计（1-9周）</v>
      </c>
      <c r="E39" s="122"/>
      <c r="F39" s="122"/>
      <c r="G39" s="122"/>
      <c r="H39" s="122"/>
      <c r="I39" s="122"/>
      <c r="J39" s="122"/>
      <c r="K39" s="122"/>
      <c r="L39" s="122"/>
      <c r="M39" s="145" t="s">
        <v>1462</v>
      </c>
      <c r="N39" s="142" t="str">
        <f>课表!J38</f>
        <v>实110 [010499]技能考核：室内手绘效果图设计（1-9周） 陈橙[2017030] </v>
      </c>
    </row>
    <row r="40" s="138" customFormat="1" ht="30" customHeight="1" spans="1:14">
      <c r="A40" s="122" t="str">
        <f t="shared" si="3"/>
        <v>实511</v>
      </c>
      <c r="B40" s="122" t="str">
        <f t="shared" si="5"/>
        <v>
</v>
      </c>
      <c r="C40" s="122" t="str">
        <f>课表!A39</f>
        <v>19室内高职3班(10-20周）</v>
      </c>
      <c r="D40" s="122" t="str">
        <f t="shared" si="4"/>
        <v>
[010411]装饰工程概预算（10-18周）</v>
      </c>
      <c r="E40" s="122"/>
      <c r="F40" s="122"/>
      <c r="G40" s="122"/>
      <c r="H40" s="122"/>
      <c r="I40" s="122"/>
      <c r="J40" s="122"/>
      <c r="K40" s="122"/>
      <c r="L40" s="122"/>
      <c r="M40" s="145" t="s">
        <v>1462</v>
      </c>
      <c r="N40" s="142" t="str">
        <f>课表!J39</f>
        <v>实511 
[010411]装饰工程概预算（10-18周） 
 李喜梅[0000121] </v>
      </c>
    </row>
    <row r="41" s="138" customFormat="1" ht="30" customHeight="1" spans="1:14">
      <c r="A41" s="122" t="e">
        <f t="shared" si="3"/>
        <v>#VALUE!</v>
      </c>
      <c r="B41" s="122" t="str">
        <f t="shared" si="5"/>
        <v/>
      </c>
      <c r="C41" s="122" t="str">
        <f>课表!A40</f>
        <v>19室内高职4班(1-9周）</v>
      </c>
      <c r="D41" s="122" t="e">
        <f t="shared" si="4"/>
        <v>#VALUE!</v>
      </c>
      <c r="E41" s="122"/>
      <c r="F41" s="122"/>
      <c r="G41" s="122"/>
      <c r="H41" s="122"/>
      <c r="I41" s="122"/>
      <c r="J41" s="122"/>
      <c r="K41" s="122"/>
      <c r="L41" s="122"/>
      <c r="M41" s="145" t="s">
        <v>1462</v>
      </c>
      <c r="N41" s="142">
        <f>课表!J40</f>
        <v>0</v>
      </c>
    </row>
    <row r="42" s="138" customFormat="1" ht="30" customHeight="1" spans="1:14">
      <c r="A42" s="122" t="e">
        <f t="shared" si="3"/>
        <v>#VALUE!</v>
      </c>
      <c r="B42" s="122" t="str">
        <f t="shared" si="5"/>
        <v/>
      </c>
      <c r="C42" s="122" t="str">
        <f>课表!A41</f>
        <v>19室内高职4班(10-20周）</v>
      </c>
      <c r="D42" s="122" t="e">
        <f t="shared" si="4"/>
        <v>#VALUE!</v>
      </c>
      <c r="E42" s="122"/>
      <c r="F42" s="122"/>
      <c r="G42" s="122"/>
      <c r="H42" s="122"/>
      <c r="I42" s="122"/>
      <c r="J42" s="122"/>
      <c r="K42" s="122"/>
      <c r="L42" s="122"/>
      <c r="M42" s="145" t="s">
        <v>1462</v>
      </c>
      <c r="N42" s="142">
        <f>课表!J41</f>
        <v>0</v>
      </c>
    </row>
    <row r="43" s="138" customFormat="1" ht="30" customHeight="1" spans="1:14">
      <c r="A43" s="122" t="e">
        <f t="shared" si="3"/>
        <v>#VALUE!</v>
      </c>
      <c r="B43" s="122" t="str">
        <f t="shared" si="5"/>
        <v/>
      </c>
      <c r="C43" s="122" t="str">
        <f>课表!A42</f>
        <v>19数媒五年制1班</v>
      </c>
      <c r="D43" s="122" t="e">
        <f t="shared" si="4"/>
        <v>#VALUE!</v>
      </c>
      <c r="E43" s="122"/>
      <c r="F43" s="122"/>
      <c r="G43" s="122"/>
      <c r="H43" s="122"/>
      <c r="I43" s="122"/>
      <c r="J43" s="122"/>
      <c r="K43" s="122"/>
      <c r="L43" s="122"/>
      <c r="M43" s="145" t="s">
        <v>1462</v>
      </c>
      <c r="N43" s="142">
        <f>课表!J42</f>
        <v>0</v>
      </c>
    </row>
    <row r="44" s="138" customFormat="1" ht="30" customHeight="1" spans="1:14">
      <c r="A44" s="122" t="e">
        <f t="shared" si="3"/>
        <v>#VALUE!</v>
      </c>
      <c r="B44" s="122" t="str">
        <f t="shared" si="5"/>
        <v/>
      </c>
      <c r="C44" s="122" t="str">
        <f>课表!A43</f>
        <v>19数媒五年制2班</v>
      </c>
      <c r="D44" s="122" t="e">
        <f t="shared" si="4"/>
        <v>#VALUE!</v>
      </c>
      <c r="E44" s="122"/>
      <c r="F44" s="122"/>
      <c r="G44" s="122"/>
      <c r="H44" s="122"/>
      <c r="I44" s="122"/>
      <c r="J44" s="122"/>
      <c r="K44" s="122"/>
      <c r="L44" s="122"/>
      <c r="M44" s="145" t="s">
        <v>1462</v>
      </c>
      <c r="N44" s="142">
        <f>课表!J43</f>
        <v>0</v>
      </c>
    </row>
    <row r="45" s="138" customFormat="1" ht="30" customHeight="1" spans="1:14">
      <c r="A45" s="122" t="e">
        <f t="shared" si="3"/>
        <v>#VALUE!</v>
      </c>
      <c r="B45" s="122" t="str">
        <f t="shared" si="5"/>
        <v/>
      </c>
      <c r="C45" s="122" t="str">
        <f>课表!A44</f>
        <v>18五年数媒1班</v>
      </c>
      <c r="D45" s="122" t="e">
        <f t="shared" si="4"/>
        <v>#VALUE!</v>
      </c>
      <c r="E45" s="122"/>
      <c r="F45" s="122"/>
      <c r="G45" s="122"/>
      <c r="H45" s="122"/>
      <c r="I45" s="122"/>
      <c r="J45" s="122"/>
      <c r="K45" s="122"/>
      <c r="L45" s="122"/>
      <c r="M45" s="145" t="s">
        <v>1462</v>
      </c>
      <c r="N45" s="142">
        <f>课表!J44</f>
        <v>0</v>
      </c>
    </row>
    <row r="46" s="138" customFormat="1" ht="30" customHeight="1" spans="1:14">
      <c r="A46" s="122" t="e">
        <f t="shared" si="3"/>
        <v>#VALUE!</v>
      </c>
      <c r="B46" s="122" t="str">
        <f t="shared" si="5"/>
        <v/>
      </c>
      <c r="C46" s="122" t="str">
        <f>课表!A45</f>
        <v>18五年数媒2班</v>
      </c>
      <c r="D46" s="122" t="e">
        <f t="shared" si="4"/>
        <v>#VALUE!</v>
      </c>
      <c r="E46" s="122"/>
      <c r="F46" s="122"/>
      <c r="G46" s="122"/>
      <c r="H46" s="122"/>
      <c r="I46" s="122"/>
      <c r="J46" s="122"/>
      <c r="K46" s="122"/>
      <c r="L46" s="122"/>
      <c r="M46" s="145" t="s">
        <v>1455</v>
      </c>
      <c r="N46" s="142">
        <f>课表!J45</f>
        <v>0</v>
      </c>
    </row>
    <row r="47" s="138" customFormat="1" ht="30" customHeight="1" spans="1:14">
      <c r="A47" s="122" t="str">
        <f t="shared" si="3"/>
        <v>实602</v>
      </c>
      <c r="B47" s="122" t="str">
        <f t="shared" si="5"/>
        <v>杨珂珂[2021112]</v>
      </c>
      <c r="C47" s="122" t="str">
        <f>课表!A46</f>
        <v>17数字媒体五年制1班</v>
      </c>
      <c r="D47" s="122" t="str">
        <f t="shared" si="4"/>
        <v>[010457]影视剪辑原理</v>
      </c>
      <c r="E47" s="122"/>
      <c r="F47" s="122"/>
      <c r="G47" s="122"/>
      <c r="H47" s="122"/>
      <c r="I47" s="122"/>
      <c r="J47" s="122"/>
      <c r="K47" s="122"/>
      <c r="L47" s="122"/>
      <c r="M47" s="145" t="s">
        <v>1455</v>
      </c>
      <c r="N47" s="142" t="str">
        <f>课表!J46</f>
        <v>实602 [010457]影视剪辑原理 杨珂珂[2021112] </v>
      </c>
    </row>
    <row r="48" s="138" customFormat="1" ht="30" customHeight="1" spans="1:14">
      <c r="A48" s="122" t="e">
        <f t="shared" si="3"/>
        <v>#VALUE!</v>
      </c>
      <c r="B48" s="122" t="str">
        <f t="shared" si="5"/>
        <v/>
      </c>
      <c r="C48" s="122" t="str">
        <f>课表!A47</f>
        <v>17数字媒体五年制2班</v>
      </c>
      <c r="D48" s="122" t="e">
        <f t="shared" si="4"/>
        <v>#VALUE!</v>
      </c>
      <c r="E48" s="122"/>
      <c r="F48" s="122"/>
      <c r="G48" s="122"/>
      <c r="H48" s="122"/>
      <c r="I48" s="122"/>
      <c r="J48" s="122"/>
      <c r="K48" s="122"/>
      <c r="L48" s="122"/>
      <c r="M48" s="142" t="s">
        <v>1458</v>
      </c>
      <c r="N48" s="142">
        <f>课表!J47</f>
        <v>0</v>
      </c>
    </row>
    <row r="49" s="138" customFormat="1" ht="30" customHeight="1" spans="1:14">
      <c r="A49" s="122" t="str">
        <f t="shared" si="3"/>
        <v>南103</v>
      </c>
      <c r="B49" s="122" t="str">
        <f t="shared" si="5"/>
        <v>夏宜华南103</v>
      </c>
      <c r="C49" s="122" t="str">
        <f>课表!A48</f>
        <v>2020园林高职班</v>
      </c>
      <c r="D49" s="122" t="str">
        <f t="shared" si="4"/>
        <v>园林工程测量[7-12周]</v>
      </c>
      <c r="E49" s="122"/>
      <c r="F49" s="122"/>
      <c r="G49" s="122"/>
      <c r="H49" s="122"/>
      <c r="I49" s="122"/>
      <c r="J49" s="122"/>
      <c r="K49" s="122"/>
      <c r="L49" s="122"/>
      <c r="M49" s="142" t="s">
        <v>1458</v>
      </c>
      <c r="N49" s="142" t="str">
        <f>课表!J48</f>
        <v>南103 园林工程测量[7-12周] 夏宜华南103 园林工程设计[13-18周]刘林雳 </v>
      </c>
    </row>
    <row r="50" s="138" customFormat="1" ht="30" customHeight="1" spans="1:14">
      <c r="A50" s="122" t="e">
        <f t="shared" si="3"/>
        <v>#VALUE!</v>
      </c>
      <c r="B50" s="122" t="str">
        <f t="shared" si="5"/>
        <v/>
      </c>
      <c r="C50" s="122" t="str">
        <f>课表!A49</f>
        <v>2020种子高职班</v>
      </c>
      <c r="D50" s="122" t="e">
        <f t="shared" si="4"/>
        <v>#VALUE!</v>
      </c>
      <c r="E50" s="122"/>
      <c r="F50" s="122"/>
      <c r="G50" s="122"/>
      <c r="H50" s="122"/>
      <c r="I50" s="122"/>
      <c r="J50" s="122"/>
      <c r="K50" s="122"/>
      <c r="L50" s="122"/>
      <c r="M50" s="142" t="s">
        <v>1458</v>
      </c>
      <c r="N50" s="142">
        <f>课表!J49</f>
        <v>0</v>
      </c>
    </row>
    <row r="51" s="138" customFormat="1" ht="30" customHeight="1" spans="1:14">
      <c r="A51" s="122" t="e">
        <f t="shared" si="3"/>
        <v>#VALUE!</v>
      </c>
      <c r="B51" s="122" t="str">
        <f t="shared" si="5"/>
        <v/>
      </c>
      <c r="C51" s="122" t="str">
        <f>课表!A50</f>
        <v>2020环艺高职班</v>
      </c>
      <c r="D51" s="122" t="e">
        <f t="shared" si="4"/>
        <v>#VALUE!</v>
      </c>
      <c r="E51" s="122"/>
      <c r="F51" s="122"/>
      <c r="G51" s="122"/>
      <c r="H51" s="122"/>
      <c r="I51" s="122"/>
      <c r="J51" s="122"/>
      <c r="K51" s="122"/>
      <c r="L51" s="122"/>
      <c r="M51" s="142" t="s">
        <v>1458</v>
      </c>
      <c r="N51" s="142">
        <f>课表!J50</f>
        <v>0</v>
      </c>
    </row>
    <row r="52" s="138" customFormat="1" ht="30" customHeight="1" spans="1:14">
      <c r="A52" s="122" t="e">
        <f t="shared" si="3"/>
        <v>#VALUE!</v>
      </c>
      <c r="B52" s="122" t="str">
        <f t="shared" si="5"/>
        <v/>
      </c>
      <c r="C52" s="122" t="str">
        <f>课表!A51</f>
        <v>2020农技特岗高职1班</v>
      </c>
      <c r="D52" s="122" t="e">
        <f t="shared" si="4"/>
        <v>#VALUE!</v>
      </c>
      <c r="E52" s="122"/>
      <c r="F52" s="122"/>
      <c r="G52" s="122"/>
      <c r="H52" s="122"/>
      <c r="I52" s="122"/>
      <c r="J52" s="122"/>
      <c r="K52" s="122"/>
      <c r="L52" s="122"/>
      <c r="M52" s="142" t="s">
        <v>1458</v>
      </c>
      <c r="N52" s="142">
        <f>课表!J51</f>
        <v>0</v>
      </c>
    </row>
    <row r="53" s="138" customFormat="1" ht="30" customHeight="1" spans="1:14">
      <c r="A53" s="122" t="str">
        <f t="shared" si="3"/>
        <v>5号篮球场</v>
      </c>
      <c r="B53" s="122" t="str">
        <f t="shared" si="5"/>
        <v>舒辉[0000288]</v>
      </c>
      <c r="C53" s="122" t="str">
        <f>课表!A52</f>
        <v>2020农技特岗高职2班</v>
      </c>
      <c r="D53" s="122" t="str">
        <f t="shared" si="4"/>
        <v>[070439]体育与健康(3)</v>
      </c>
      <c r="E53" s="122"/>
      <c r="F53" s="122"/>
      <c r="G53" s="122"/>
      <c r="H53" s="122"/>
      <c r="I53" s="122"/>
      <c r="J53" s="122"/>
      <c r="K53" s="122"/>
      <c r="L53" s="122"/>
      <c r="M53" s="142" t="s">
        <v>1457</v>
      </c>
      <c r="N53" s="142" t="str">
        <f>课表!J52</f>
        <v>5号篮球场 [070439]体育与健康(3) 舒辉[0000288] </v>
      </c>
    </row>
    <row r="54" s="138" customFormat="1" ht="30" customHeight="1" spans="1:14">
      <c r="A54" s="122" t="str">
        <f t="shared" ref="A54:A85" si="6">LEFT(N54,FIND(" ",N54)-1)</f>
        <v>南302</v>
      </c>
      <c r="B54" s="122" t="str">
        <f t="shared" si="5"/>
        <v>王长安[0000136]</v>
      </c>
      <c r="C54" s="122" t="str">
        <f>课表!A53</f>
        <v>2020现农高职3班</v>
      </c>
      <c r="D54" s="122" t="str">
        <f t="shared" si="4"/>
        <v>[021277]设施农业</v>
      </c>
      <c r="E54" s="122"/>
      <c r="F54" s="122"/>
      <c r="G54" s="122"/>
      <c r="H54" s="122"/>
      <c r="I54" s="122"/>
      <c r="J54" s="122"/>
      <c r="K54" s="122"/>
      <c r="L54" s="122"/>
      <c r="M54" s="142" t="s">
        <v>1457</v>
      </c>
      <c r="N54" s="142" t="str">
        <f>课表!J53</f>
        <v>南302 [021277]设施农业 王长安[0000136] </v>
      </c>
    </row>
    <row r="55" s="138" customFormat="1" ht="30" customHeight="1" spans="1:14">
      <c r="A55" s="122" t="str">
        <f t="shared" si="6"/>
        <v>南202</v>
      </c>
      <c r="B55" s="122" t="str">
        <f t="shared" si="5"/>
        <v>朱宏爱[0000171]</v>
      </c>
      <c r="C55" s="122" t="str">
        <f>课表!A54</f>
        <v>2020园艺高职班</v>
      </c>
      <c r="D55" s="122" t="str">
        <f t="shared" si="4"/>
        <v>[021251]植物生长环境（2）</v>
      </c>
      <c r="E55" s="122"/>
      <c r="F55" s="122"/>
      <c r="G55" s="122"/>
      <c r="H55" s="122"/>
      <c r="I55" s="122"/>
      <c r="J55" s="122"/>
      <c r="K55" s="122"/>
      <c r="L55" s="122"/>
      <c r="M55" s="142" t="s">
        <v>1457</v>
      </c>
      <c r="N55" s="142" t="str">
        <f>课表!J54</f>
        <v>南202 [021251]植物生长环境（2） 朱宏爱[0000171] </v>
      </c>
    </row>
    <row r="56" s="138" customFormat="1" ht="30" customHeight="1" spans="1:14">
      <c r="A56" s="122" t="e">
        <f t="shared" si="6"/>
        <v>#VALUE!</v>
      </c>
      <c r="B56" s="122" t="str">
        <f t="shared" si="5"/>
        <v/>
      </c>
      <c r="C56" s="122" t="str">
        <f>课表!A55</f>
        <v>2020农经高职班</v>
      </c>
      <c r="D56" s="122" t="e">
        <f t="shared" si="4"/>
        <v>#VALUE!</v>
      </c>
      <c r="E56" s="122"/>
      <c r="F56" s="122"/>
      <c r="G56" s="122"/>
      <c r="H56" s="122"/>
      <c r="I56" s="122"/>
      <c r="J56" s="122"/>
      <c r="K56" s="122"/>
      <c r="L56" s="122"/>
      <c r="M56" s="142" t="s">
        <v>1457</v>
      </c>
      <c r="N56" s="142">
        <f>课表!J55</f>
        <v>0</v>
      </c>
    </row>
    <row r="57" s="138" customFormat="1" ht="30" customHeight="1" spans="1:14">
      <c r="A57" s="122" t="e">
        <f t="shared" si="6"/>
        <v>#VALUE!</v>
      </c>
      <c r="B57" s="122" t="str">
        <f t="shared" si="5"/>
        <v/>
      </c>
      <c r="C57" s="122" t="str">
        <f>课表!A56</f>
        <v>19园林高职班</v>
      </c>
      <c r="D57" s="122" t="e">
        <f t="shared" si="4"/>
        <v>#VALUE!</v>
      </c>
      <c r="E57" s="122"/>
      <c r="F57" s="122"/>
      <c r="G57" s="122"/>
      <c r="H57" s="122"/>
      <c r="I57" s="122"/>
      <c r="J57" s="122"/>
      <c r="K57" s="122"/>
      <c r="L57" s="122"/>
      <c r="M57" s="142" t="s">
        <v>1457</v>
      </c>
      <c r="N57" s="142">
        <f>课表!J56</f>
        <v>0</v>
      </c>
    </row>
    <row r="58" s="138" customFormat="1" ht="30" customHeight="1" spans="1:14">
      <c r="A58" s="122" t="e">
        <f t="shared" si="6"/>
        <v>#VALUE!</v>
      </c>
      <c r="B58" s="122" t="str">
        <f t="shared" si="5"/>
        <v/>
      </c>
      <c r="C58" s="122" t="str">
        <f>课表!A57</f>
        <v>19种子高职班</v>
      </c>
      <c r="D58" s="122" t="e">
        <f t="shared" si="4"/>
        <v>#VALUE!</v>
      </c>
      <c r="E58" s="122"/>
      <c r="F58" s="122"/>
      <c r="G58" s="122"/>
      <c r="H58" s="122"/>
      <c r="I58" s="122"/>
      <c r="J58" s="122"/>
      <c r="K58" s="122"/>
      <c r="L58" s="122"/>
      <c r="M58" s="142" t="s">
        <v>1457</v>
      </c>
      <c r="N58" s="142">
        <f>课表!J57</f>
        <v>0</v>
      </c>
    </row>
    <row r="59" s="138" customFormat="1" ht="30" customHeight="1" spans="1:14">
      <c r="A59" s="122" t="str">
        <f t="shared" si="6"/>
        <v>实504</v>
      </c>
      <c r="B59" s="122" t="str">
        <f t="shared" si="5"/>
        <v>谢露芳[2014057]</v>
      </c>
      <c r="C59" s="122" t="str">
        <f>课表!A58</f>
        <v>19环艺高职1班</v>
      </c>
      <c r="D59" s="122" t="str">
        <f t="shared" si="4"/>
        <v>[021392]SKETCHUP景观效果图设计</v>
      </c>
      <c r="E59" s="122"/>
      <c r="F59" s="122"/>
      <c r="G59" s="122"/>
      <c r="H59" s="122"/>
      <c r="I59" s="122"/>
      <c r="J59" s="122"/>
      <c r="K59" s="122"/>
      <c r="L59" s="122"/>
      <c r="M59" s="142" t="s">
        <v>1457</v>
      </c>
      <c r="N59" s="142" t="str">
        <f>课表!J58</f>
        <v>实504 [021392]SKETCHUP景观效果图设计 谢露芳[2014057] </v>
      </c>
    </row>
    <row r="60" s="138" customFormat="1" ht="30" customHeight="1" spans="1:14">
      <c r="A60" s="122" t="str">
        <f t="shared" si="6"/>
        <v>实402</v>
      </c>
      <c r="B60" s="122" t="str">
        <f t="shared" si="5"/>
        <v>刘元平[2014018]</v>
      </c>
      <c r="C60" s="122" t="str">
        <f>课表!A59</f>
        <v>19环艺高职2班</v>
      </c>
      <c r="D60" s="122" t="str">
        <f t="shared" si="4"/>
        <v>[020387]建筑装饰施工组织与管理</v>
      </c>
      <c r="E60" s="122"/>
      <c r="F60" s="122"/>
      <c r="G60" s="122"/>
      <c r="H60" s="122"/>
      <c r="I60" s="122"/>
      <c r="J60" s="122"/>
      <c r="K60" s="122"/>
      <c r="L60" s="122"/>
      <c r="M60" s="113" t="s">
        <v>1460</v>
      </c>
      <c r="N60" s="142" t="str">
        <f>课表!J59</f>
        <v>实402 [020387]建筑装饰施工组织与管理 刘元平[2014018] </v>
      </c>
    </row>
    <row r="61" s="138" customFormat="1" ht="30" customHeight="1" spans="1:14">
      <c r="A61" s="122" t="e">
        <f t="shared" si="6"/>
        <v>#VALUE!</v>
      </c>
      <c r="B61" s="122" t="str">
        <f t="shared" si="5"/>
        <v/>
      </c>
      <c r="C61" s="122" t="str">
        <f>课表!A60</f>
        <v>19现农特岗高职1班</v>
      </c>
      <c r="D61" s="122" t="e">
        <f t="shared" si="4"/>
        <v>#VALUE!</v>
      </c>
      <c r="E61" s="122"/>
      <c r="F61" s="122"/>
      <c r="G61" s="122"/>
      <c r="H61" s="122"/>
      <c r="I61" s="122"/>
      <c r="J61" s="122"/>
      <c r="K61" s="122"/>
      <c r="L61" s="122"/>
      <c r="M61" s="113" t="s">
        <v>1460</v>
      </c>
      <c r="N61" s="142">
        <f>课表!J60</f>
        <v>0</v>
      </c>
    </row>
    <row r="62" s="138" customFormat="1" ht="30" customHeight="1" spans="1:14">
      <c r="A62" s="122" t="str">
        <f t="shared" si="6"/>
        <v>南301</v>
      </c>
      <c r="B62" s="122" t="str">
        <f t="shared" si="5"/>
        <v>彭达浠[2016040]</v>
      </c>
      <c r="C62" s="122" t="str">
        <f>课表!A61</f>
        <v>19现农特岗高职2班</v>
      </c>
      <c r="D62" s="122" t="str">
        <f t="shared" si="4"/>
        <v>[2020100]农业区划与布局</v>
      </c>
      <c r="E62" s="122"/>
      <c r="F62" s="122"/>
      <c r="G62" s="122"/>
      <c r="H62" s="122"/>
      <c r="I62" s="122"/>
      <c r="J62" s="122"/>
      <c r="K62" s="122"/>
      <c r="L62" s="122"/>
      <c r="M62" s="113" t="s">
        <v>1460</v>
      </c>
      <c r="N62" s="142" t="str">
        <f>课表!J61</f>
        <v>南301 [2020100]农业区划与布局 彭达浠[2016040] </v>
      </c>
    </row>
    <row r="63" s="138" customFormat="1" ht="30" customHeight="1" spans="1:14">
      <c r="A63" s="122" t="str">
        <f t="shared" si="6"/>
        <v>实410</v>
      </c>
      <c r="B63" s="122" t="str">
        <f t="shared" si="5"/>
        <v>王立新[0000184]</v>
      </c>
      <c r="C63" s="122" t="str">
        <f>课表!A62</f>
        <v>19现农特岗高职3班</v>
      </c>
      <c r="D63" s="122" t="str">
        <f t="shared" si="4"/>
        <v>[021288]苗木生产技术</v>
      </c>
      <c r="E63" s="122"/>
      <c r="F63" s="122"/>
      <c r="G63" s="122"/>
      <c r="H63" s="122"/>
      <c r="I63" s="122"/>
      <c r="J63" s="122"/>
      <c r="K63" s="122"/>
      <c r="L63" s="122"/>
      <c r="M63" s="113" t="s">
        <v>1460</v>
      </c>
      <c r="N63" s="142" t="str">
        <f>课表!J62</f>
        <v>实410 [021288]苗木生产技术 王立新[0000184] </v>
      </c>
    </row>
    <row r="64" s="138" customFormat="1" ht="30" customHeight="1" spans="1:14">
      <c r="A64" s="122" t="e">
        <f t="shared" si="6"/>
        <v>#VALUE!</v>
      </c>
      <c r="B64" s="122" t="str">
        <f t="shared" si="5"/>
        <v/>
      </c>
      <c r="C64" s="122" t="str">
        <f>课表!A63</f>
        <v>19现农特岗高职4班</v>
      </c>
      <c r="D64" s="122" t="e">
        <f t="shared" si="4"/>
        <v>#VALUE!</v>
      </c>
      <c r="E64" s="122"/>
      <c r="F64" s="122"/>
      <c r="G64" s="122"/>
      <c r="H64" s="122"/>
      <c r="I64" s="122"/>
      <c r="J64" s="122"/>
      <c r="K64" s="122"/>
      <c r="L64" s="122"/>
      <c r="M64" s="113" t="s">
        <v>1460</v>
      </c>
      <c r="N64" s="142">
        <f>课表!J63</f>
        <v>0</v>
      </c>
    </row>
    <row r="65" s="138" customFormat="1" ht="30" customHeight="1" spans="1:14">
      <c r="A65" s="122" t="str">
        <f t="shared" si="6"/>
        <v>南207</v>
      </c>
      <c r="B65" s="122" t="str">
        <f t="shared" si="5"/>
        <v>柴慧清[2020066]</v>
      </c>
      <c r="C65" s="122" t="str">
        <f>课表!A64</f>
        <v>19现农高职5班</v>
      </c>
      <c r="D65" s="122" t="str">
        <f t="shared" ref="D65:D96" si="7">TRIM(MID(N65,FIND(" ",N65),FIND("XXX",SUBSTITUTE(N65," ","XXX",2))-FIND(" ",N65)))</f>
        <v>[021346]综合实训</v>
      </c>
      <c r="E65" s="122"/>
      <c r="F65" s="122"/>
      <c r="G65" s="122"/>
      <c r="H65" s="122"/>
      <c r="I65" s="122"/>
      <c r="J65" s="122"/>
      <c r="K65" s="122"/>
      <c r="L65" s="122"/>
      <c r="M65" s="113" t="s">
        <v>1461</v>
      </c>
      <c r="N65" s="142" t="str">
        <f>课表!J64</f>
        <v>南207 [021346]综合实训 柴慧清[2020066] </v>
      </c>
    </row>
    <row r="66" s="138" customFormat="1" ht="30" customHeight="1" spans="1:14">
      <c r="A66" s="122" t="e">
        <f t="shared" si="6"/>
        <v>#VALUE!</v>
      </c>
      <c r="B66" s="122" t="str">
        <f t="shared" si="5"/>
        <v/>
      </c>
      <c r="C66" s="122" t="str">
        <f>课表!A65</f>
        <v>19园艺高职班</v>
      </c>
      <c r="D66" s="122" t="e">
        <f t="shared" si="7"/>
        <v>#VALUE!</v>
      </c>
      <c r="E66" s="122"/>
      <c r="F66" s="122"/>
      <c r="G66" s="122"/>
      <c r="H66" s="122"/>
      <c r="I66" s="122"/>
      <c r="J66" s="122"/>
      <c r="K66" s="122"/>
      <c r="L66" s="122"/>
      <c r="M66" s="113" t="s">
        <v>1461</v>
      </c>
      <c r="N66" s="142">
        <f>课表!J65</f>
        <v>0</v>
      </c>
    </row>
    <row r="67" s="138" customFormat="1" ht="30" customHeight="1" spans="1:14">
      <c r="A67" s="122" t="e">
        <f t="shared" si="6"/>
        <v>#VALUE!</v>
      </c>
      <c r="B67" s="122" t="str">
        <f t="shared" si="5"/>
        <v/>
      </c>
      <c r="C67" s="122" t="str">
        <f>课表!A66</f>
        <v>19农经高职班</v>
      </c>
      <c r="D67" s="122" t="e">
        <f t="shared" si="7"/>
        <v>#VALUE!</v>
      </c>
      <c r="E67" s="122"/>
      <c r="F67" s="122"/>
      <c r="G67" s="122"/>
      <c r="H67" s="122"/>
      <c r="I67" s="122"/>
      <c r="J67" s="122"/>
      <c r="K67" s="122"/>
      <c r="L67" s="122"/>
      <c r="M67" s="113" t="s">
        <v>1461</v>
      </c>
      <c r="N67" s="142">
        <f>课表!J66</f>
        <v>0</v>
      </c>
    </row>
    <row r="68" s="138" customFormat="1" ht="30" customHeight="1" spans="1:14">
      <c r="A68" s="122" t="str">
        <f t="shared" si="6"/>
        <v>南407</v>
      </c>
      <c r="B68" s="122" t="str">
        <f t="shared" si="5"/>
        <v>唐建[0000122]</v>
      </c>
      <c r="C68" s="122" t="str">
        <f>课表!A67</f>
        <v>2020机制（设计与加工制造）高职班</v>
      </c>
      <c r="D68" s="122" t="str">
        <f t="shared" si="7"/>
        <v>[030338]机械制造工艺与夹具</v>
      </c>
      <c r="E68" s="122"/>
      <c r="F68" s="122"/>
      <c r="G68" s="122"/>
      <c r="H68" s="122"/>
      <c r="I68" s="122"/>
      <c r="J68" s="122"/>
      <c r="K68" s="122"/>
      <c r="L68" s="122"/>
      <c r="M68" s="113" t="s">
        <v>1461</v>
      </c>
      <c r="N68" s="142" t="str">
        <f>课表!J67</f>
        <v>南407 [030338]机械制造工艺与夹具 唐建[0000122] </v>
      </c>
    </row>
    <row r="69" s="138" customFormat="1" ht="30" customHeight="1" spans="1:14">
      <c r="A69" s="122" t="e">
        <f t="shared" si="6"/>
        <v>#VALUE!</v>
      </c>
      <c r="B69" s="122" t="str">
        <f t="shared" si="5"/>
        <v/>
      </c>
      <c r="C69" s="122" t="str">
        <f>课表!A68</f>
        <v>2020汽运高职1班</v>
      </c>
      <c r="D69" s="122" t="e">
        <f t="shared" si="7"/>
        <v>#VALUE!</v>
      </c>
      <c r="E69" s="122"/>
      <c r="F69" s="122"/>
      <c r="G69" s="122"/>
      <c r="H69" s="122"/>
      <c r="I69" s="122"/>
      <c r="J69" s="122"/>
      <c r="K69" s="122"/>
      <c r="L69" s="122"/>
      <c r="M69" s="113" t="s">
        <v>1461</v>
      </c>
      <c r="N69" s="142">
        <f>课表!J68</f>
        <v>0</v>
      </c>
    </row>
    <row r="70" s="138" customFormat="1" ht="30" customHeight="1" spans="1:14">
      <c r="A70" s="122" t="str">
        <f t="shared" si="6"/>
        <v>7号篮球场</v>
      </c>
      <c r="B70" s="122" t="str">
        <f t="shared" ref="B70:B101" si="8">TRIM(MID(SUBSTITUTE(TRIM(N70)," ",REPT(" ",99)),99*2,99))</f>
        <v>周本利[2016031]</v>
      </c>
      <c r="C70" s="122" t="str">
        <f>课表!A69</f>
        <v>2020汽运高职2班</v>
      </c>
      <c r="D70" s="122" t="str">
        <f t="shared" si="7"/>
        <v>[070439]体育与健康(3)</v>
      </c>
      <c r="E70" s="122"/>
      <c r="F70" s="122"/>
      <c r="G70" s="122"/>
      <c r="H70" s="122"/>
      <c r="I70" s="122"/>
      <c r="J70" s="122"/>
      <c r="K70" s="122"/>
      <c r="L70" s="122"/>
      <c r="M70" s="113" t="s">
        <v>1461</v>
      </c>
      <c r="N70" s="142" t="str">
        <f>课表!J69</f>
        <v>7号篮球场 [070439]体育与健康(3) 周本利[2016031] </v>
      </c>
    </row>
    <row r="71" s="138" customFormat="1" ht="30" customHeight="1" spans="1:14">
      <c r="A71" s="122" t="str">
        <f t="shared" si="6"/>
        <v>7号篮球场</v>
      </c>
      <c r="B71" s="122" t="str">
        <f t="shared" si="8"/>
        <v>周本利[2016031]</v>
      </c>
      <c r="C71" s="122" t="str">
        <f>课表!A70</f>
        <v>2020汽营高职1班</v>
      </c>
      <c r="D71" s="122" t="str">
        <f t="shared" si="7"/>
        <v>[070439]体育与健康(3)</v>
      </c>
      <c r="E71" s="122"/>
      <c r="F71" s="122"/>
      <c r="G71" s="122"/>
      <c r="H71" s="122"/>
      <c r="I71" s="122"/>
      <c r="J71" s="122"/>
      <c r="K71" s="122"/>
      <c r="L71" s="122"/>
      <c r="M71" s="113" t="s">
        <v>1461</v>
      </c>
      <c r="N71" s="142" t="str">
        <f>课表!J70</f>
        <v>7号篮球场 [070439]体育与健康(3) 周本利[2016031] </v>
      </c>
    </row>
    <row r="72" s="138" customFormat="1" ht="30" customHeight="1" spans="1:14">
      <c r="A72" s="122" t="e">
        <f t="shared" si="6"/>
        <v>#VALUE!</v>
      </c>
      <c r="B72" s="122" t="str">
        <f t="shared" si="8"/>
        <v/>
      </c>
      <c r="C72" s="122" t="str">
        <f>课表!A71</f>
        <v>2020五年汽运班</v>
      </c>
      <c r="D72" s="122" t="e">
        <f t="shared" si="7"/>
        <v>#VALUE!</v>
      </c>
      <c r="E72" s="122"/>
      <c r="F72" s="122"/>
      <c r="G72" s="122"/>
      <c r="H72" s="122"/>
      <c r="I72" s="122"/>
      <c r="J72" s="122"/>
      <c r="K72" s="122"/>
      <c r="L72" s="122"/>
      <c r="M72" s="145" t="s">
        <v>1463</v>
      </c>
      <c r="N72" s="142">
        <f>课表!J71</f>
        <v>0</v>
      </c>
    </row>
    <row r="73" s="138" customFormat="1" ht="30" customHeight="1" spans="1:14">
      <c r="A73" s="122" t="str">
        <f t="shared" si="6"/>
        <v>南408</v>
      </c>
      <c r="B73" s="122" t="str">
        <f t="shared" si="8"/>
        <v>刘斐[2018018]</v>
      </c>
      <c r="C73" s="122" t="str">
        <f>课表!A72</f>
        <v>2020机制（3D打印）高职班</v>
      </c>
      <c r="D73" s="122" t="str">
        <f t="shared" si="7"/>
        <v>[030226]3D打印技术导论</v>
      </c>
      <c r="E73" s="122"/>
      <c r="F73" s="122"/>
      <c r="G73" s="122"/>
      <c r="H73" s="122"/>
      <c r="I73" s="122"/>
      <c r="J73" s="122"/>
      <c r="K73" s="122"/>
      <c r="L73" s="122"/>
      <c r="M73" s="145" t="s">
        <v>1463</v>
      </c>
      <c r="N73" s="142" t="str">
        <f>课表!J72</f>
        <v>南408 [030226]3D打印技术导论 刘斐[2018018] </v>
      </c>
    </row>
    <row r="74" s="138" customFormat="1" ht="30" customHeight="1" spans="1:14">
      <c r="A74" s="122" t="e">
        <f t="shared" si="6"/>
        <v>#VALUE!</v>
      </c>
      <c r="B74" s="122" t="str">
        <f t="shared" si="8"/>
        <v/>
      </c>
      <c r="C74" s="122" t="str">
        <f>课表!A73</f>
        <v>2020汽车智能高职班</v>
      </c>
      <c r="D74" s="122" t="e">
        <f t="shared" si="7"/>
        <v>#VALUE!</v>
      </c>
      <c r="E74" s="122"/>
      <c r="F74" s="122"/>
      <c r="G74" s="122"/>
      <c r="H74" s="122"/>
      <c r="I74" s="122"/>
      <c r="J74" s="122"/>
      <c r="K74" s="122"/>
      <c r="L74" s="122"/>
      <c r="M74" s="145" t="s">
        <v>1463</v>
      </c>
      <c r="N74" s="142">
        <f>课表!J73</f>
        <v>0</v>
      </c>
    </row>
    <row r="75" s="138" customFormat="1" ht="30" customHeight="1" spans="1:14">
      <c r="A75" s="122" t="e">
        <f t="shared" si="6"/>
        <v>#VALUE!</v>
      </c>
      <c r="B75" s="122" t="str">
        <f t="shared" si="8"/>
        <v/>
      </c>
      <c r="C75" s="122" t="str">
        <f>课表!A74</f>
        <v>19机制高职班</v>
      </c>
      <c r="D75" s="122" t="e">
        <f t="shared" si="7"/>
        <v>#VALUE!</v>
      </c>
      <c r="E75" s="122"/>
      <c r="F75" s="122"/>
      <c r="G75" s="122"/>
      <c r="H75" s="122"/>
      <c r="I75" s="122"/>
      <c r="J75" s="122"/>
      <c r="K75" s="122"/>
      <c r="L75" s="122"/>
      <c r="M75" s="145" t="s">
        <v>1463</v>
      </c>
      <c r="N75" s="142">
        <f>课表!J74</f>
        <v>0</v>
      </c>
    </row>
    <row r="76" s="138" customFormat="1" ht="30" customHeight="1" spans="1:14">
      <c r="A76" s="122" t="e">
        <f t="shared" si="6"/>
        <v>#VALUE!</v>
      </c>
      <c r="B76" s="122" t="str">
        <f t="shared" si="8"/>
        <v/>
      </c>
      <c r="C76" s="122" t="str">
        <f>课表!A75</f>
        <v>19机制五年制班</v>
      </c>
      <c r="D76" s="122" t="e">
        <f t="shared" si="7"/>
        <v>#VALUE!</v>
      </c>
      <c r="E76" s="122"/>
      <c r="F76" s="122"/>
      <c r="G76" s="122"/>
      <c r="H76" s="122"/>
      <c r="I76" s="122"/>
      <c r="J76" s="122"/>
      <c r="K76" s="122"/>
      <c r="L76" s="122"/>
      <c r="M76" s="145" t="s">
        <v>1463</v>
      </c>
      <c r="N76" s="142">
        <f>课表!J75</f>
        <v>0</v>
      </c>
    </row>
    <row r="77" s="138" customFormat="1" ht="30" customHeight="1" spans="1:14">
      <c r="A77" s="122" t="e">
        <f t="shared" si="6"/>
        <v>#VALUE!</v>
      </c>
      <c r="B77" s="122" t="str">
        <f t="shared" si="8"/>
        <v/>
      </c>
      <c r="C77" s="122" t="str">
        <f>课表!A76</f>
        <v>19汽运高职1班</v>
      </c>
      <c r="D77" s="122" t="e">
        <f t="shared" si="7"/>
        <v>#VALUE!</v>
      </c>
      <c r="E77" s="122"/>
      <c r="F77" s="122"/>
      <c r="G77" s="122"/>
      <c r="H77" s="122"/>
      <c r="I77" s="122"/>
      <c r="J77" s="122"/>
      <c r="K77" s="122"/>
      <c r="L77" s="122"/>
      <c r="M77" s="145" t="s">
        <v>1463</v>
      </c>
      <c r="N77" s="142">
        <f>课表!J76</f>
        <v>0</v>
      </c>
    </row>
    <row r="78" s="109" customFormat="1" ht="30" customHeight="1" spans="1:14">
      <c r="A78" s="122" t="str">
        <f t="shared" si="6"/>
        <v>汽车底盘实训室(实101）</v>
      </c>
      <c r="B78" s="122" t="str">
        <f t="shared" si="8"/>
        <v>杨海[0000089]</v>
      </c>
      <c r="C78" s="122" t="str">
        <f>课表!A77</f>
        <v>19汽运高职2班</v>
      </c>
      <c r="D78" s="122" t="str">
        <f t="shared" si="7"/>
        <v>[030479]技能抽查：底盘拆装与检修</v>
      </c>
      <c r="E78" s="122"/>
      <c r="F78" s="122"/>
      <c r="G78" s="122"/>
      <c r="H78" s="122"/>
      <c r="I78" s="122"/>
      <c r="J78" s="122"/>
      <c r="K78" s="122"/>
      <c r="L78" s="122"/>
      <c r="M78" s="113" t="s">
        <v>1461</v>
      </c>
      <c r="N78" s="142" t="str">
        <f>课表!J77</f>
        <v>汽车底盘实训室(实101） [030479]技能抽查：底盘拆装与检修 杨海[0000089] </v>
      </c>
    </row>
    <row r="79" s="109" customFormat="1" ht="30" customHeight="1" spans="1:14">
      <c r="A79" s="122" t="str">
        <f t="shared" si="6"/>
        <v>汽车营销实训室104</v>
      </c>
      <c r="B79" s="122" t="str">
        <f t="shared" si="8"/>
        <v>肖露云[0000103]</v>
      </c>
      <c r="C79" s="122" t="str">
        <f>课表!A78</f>
        <v>19汽营高职班</v>
      </c>
      <c r="D79" s="122" t="str">
        <f t="shared" si="7"/>
        <v>[220014]汽车维修接待模块</v>
      </c>
      <c r="E79" s="122"/>
      <c r="F79" s="122"/>
      <c r="G79" s="122"/>
      <c r="H79" s="122"/>
      <c r="I79" s="122"/>
      <c r="J79" s="122"/>
      <c r="K79" s="122"/>
      <c r="L79" s="122"/>
      <c r="M79" s="113" t="s">
        <v>1461</v>
      </c>
      <c r="N79" s="142" t="str">
        <f>课表!J78</f>
        <v>汽车营销实训室104 [220014]汽车维修接待模块 肖露云[0000103] </v>
      </c>
    </row>
    <row r="80" s="109" customFormat="1" ht="30" customHeight="1" spans="1:14">
      <c r="A80" s="122" t="e">
        <f t="shared" si="6"/>
        <v>#VALUE!</v>
      </c>
      <c r="B80" s="122" t="str">
        <f t="shared" si="8"/>
        <v/>
      </c>
      <c r="C80" s="122" t="str">
        <f>课表!A79</f>
        <v>19汽运五年制1班</v>
      </c>
      <c r="D80" s="122" t="e">
        <f t="shared" si="7"/>
        <v>#VALUE!</v>
      </c>
      <c r="E80" s="122"/>
      <c r="F80" s="122"/>
      <c r="G80" s="122"/>
      <c r="H80" s="122"/>
      <c r="I80" s="122"/>
      <c r="J80" s="122"/>
      <c r="K80" s="122"/>
      <c r="L80" s="122"/>
      <c r="M80" s="113" t="s">
        <v>1461</v>
      </c>
      <c r="N80" s="142">
        <f>课表!J79</f>
        <v>0</v>
      </c>
    </row>
    <row r="81" s="109" customFormat="1" ht="30" customHeight="1" spans="1:14">
      <c r="A81" s="122" t="e">
        <f t="shared" si="6"/>
        <v>#VALUE!</v>
      </c>
      <c r="B81" s="122" t="str">
        <f t="shared" si="8"/>
        <v/>
      </c>
      <c r="C81" s="122" t="str">
        <f>课表!A80</f>
        <v>19汽运五年制2班</v>
      </c>
      <c r="D81" s="122" t="e">
        <f t="shared" si="7"/>
        <v>#VALUE!</v>
      </c>
      <c r="E81" s="122"/>
      <c r="F81" s="122"/>
      <c r="G81" s="122"/>
      <c r="H81" s="122"/>
      <c r="I81" s="122"/>
      <c r="J81" s="122"/>
      <c r="K81" s="122"/>
      <c r="L81" s="122"/>
      <c r="M81" s="113" t="s">
        <v>1461</v>
      </c>
      <c r="N81" s="142">
        <f>课表!J80</f>
        <v>0</v>
      </c>
    </row>
    <row r="82" s="109" customFormat="1" ht="30" customHeight="1" spans="1:14">
      <c r="A82" s="122" t="str">
        <f t="shared" si="6"/>
        <v>现代制作中心1</v>
      </c>
      <c r="B82" s="122" t="str">
        <f t="shared" si="8"/>
        <v>胡远忠[2015020]</v>
      </c>
      <c r="C82" s="122" t="str">
        <f>课表!A81</f>
        <v>19机制高职3D打印班</v>
      </c>
      <c r="D82" s="122" t="str">
        <f t="shared" si="7"/>
        <v>[030490]技能抽查：车床模块</v>
      </c>
      <c r="E82" s="122"/>
      <c r="F82" s="122"/>
      <c r="G82" s="122"/>
      <c r="H82" s="122"/>
      <c r="I82" s="122"/>
      <c r="J82" s="122"/>
      <c r="K82" s="122"/>
      <c r="L82" s="122"/>
      <c r="M82" s="142" t="s">
        <v>1464</v>
      </c>
      <c r="N82" s="142" t="str">
        <f>课表!J81</f>
        <v>现代制作中心1 [030490]技能抽查：车床模块 胡远忠[2015020] </v>
      </c>
    </row>
    <row r="83" s="109" customFormat="1" ht="30" customHeight="1" spans="1:14">
      <c r="A83" s="122" t="e">
        <f t="shared" si="6"/>
        <v>#VALUE!</v>
      </c>
      <c r="B83" s="122" t="str">
        <f t="shared" si="8"/>
        <v/>
      </c>
      <c r="C83" s="122" t="str">
        <f>课表!A82</f>
        <v>18五年机制班  </v>
      </c>
      <c r="D83" s="122" t="e">
        <f t="shared" si="7"/>
        <v>#VALUE!</v>
      </c>
      <c r="E83" s="122"/>
      <c r="F83" s="122"/>
      <c r="G83" s="122"/>
      <c r="H83" s="122"/>
      <c r="I83" s="122"/>
      <c r="J83" s="122"/>
      <c r="K83" s="122"/>
      <c r="L83" s="122"/>
      <c r="M83" s="142" t="s">
        <v>1464</v>
      </c>
      <c r="N83" s="142">
        <f>课表!J82</f>
        <v>0</v>
      </c>
    </row>
    <row r="84" s="109" customFormat="1" ht="30" customHeight="1" spans="1:14">
      <c r="A84" s="122" t="str">
        <f t="shared" si="6"/>
        <v>南406</v>
      </c>
      <c r="B84" s="122" t="str">
        <f t="shared" si="8"/>
        <v>吴志强[2016032]</v>
      </c>
      <c r="C84" s="122" t="str">
        <f>课表!A83</f>
        <v>18五年汽运1班</v>
      </c>
      <c r="D84" s="122" t="str">
        <f t="shared" si="7"/>
        <v>[030329]自动变速器</v>
      </c>
      <c r="E84" s="122"/>
      <c r="F84" s="122"/>
      <c r="G84" s="122"/>
      <c r="H84" s="122"/>
      <c r="I84" s="122"/>
      <c r="J84" s="122"/>
      <c r="K84" s="122"/>
      <c r="L84" s="122"/>
      <c r="M84" s="142" t="s">
        <v>1464</v>
      </c>
      <c r="N84" s="142" t="str">
        <f>课表!J83</f>
        <v>南406 [030329]自动变速器 吴志强[2016032] </v>
      </c>
    </row>
    <row r="85" s="109" customFormat="1" ht="30" customHeight="1" spans="1:14">
      <c r="A85" s="122" t="str">
        <f t="shared" si="6"/>
        <v>南502</v>
      </c>
      <c r="B85" s="122" t="str">
        <f t="shared" si="8"/>
        <v>唐三叶[0000266]</v>
      </c>
      <c r="C85" s="122" t="str">
        <f>课表!A84</f>
        <v>18五年汽运2班</v>
      </c>
      <c r="D85" s="122" t="str">
        <f t="shared" si="7"/>
        <v>[030393]消费者心理学</v>
      </c>
      <c r="E85" s="122"/>
      <c r="F85" s="122"/>
      <c r="G85" s="122"/>
      <c r="H85" s="122"/>
      <c r="I85" s="122"/>
      <c r="J85" s="122"/>
      <c r="K85" s="122"/>
      <c r="L85" s="122"/>
      <c r="M85" s="142" t="s">
        <v>1464</v>
      </c>
      <c r="N85" s="142" t="str">
        <f>课表!J84</f>
        <v>南502 [030393]消费者心理学 唐三叶[0000266] </v>
      </c>
    </row>
    <row r="86" ht="30" customHeight="1" spans="1:14">
      <c r="A86" s="122" t="e">
        <f t="shared" ref="A86:A117" si="9">LEFT(N86,FIND(" ",N86)-1)</f>
        <v>#VALUE!</v>
      </c>
      <c r="B86" s="122" t="str">
        <f t="shared" si="8"/>
        <v/>
      </c>
      <c r="C86" s="122" t="str">
        <f>课表!A85</f>
        <v>17机制五年制1班</v>
      </c>
      <c r="D86" s="122" t="e">
        <f t="shared" si="7"/>
        <v>#VALUE!</v>
      </c>
      <c r="E86" s="122"/>
      <c r="F86" s="122"/>
      <c r="G86" s="122"/>
      <c r="H86" s="122"/>
      <c r="I86" s="122"/>
      <c r="J86" s="122"/>
      <c r="K86" s="122"/>
      <c r="L86" s="122"/>
      <c r="M86" s="142" t="s">
        <v>1464</v>
      </c>
      <c r="N86" s="142">
        <f>课表!J85</f>
        <v>0</v>
      </c>
    </row>
    <row r="87" ht="30" customHeight="1" spans="1:14">
      <c r="A87" s="122" t="str">
        <f t="shared" si="9"/>
        <v>实202</v>
      </c>
      <c r="B87" s="122" t="str">
        <f t="shared" si="8"/>
        <v>罗光奇[2017017]</v>
      </c>
      <c r="C87" s="122" t="str">
        <f>课表!A86</f>
        <v>17汽修五年制1班</v>
      </c>
      <c r="D87" s="122" t="str">
        <f t="shared" si="7"/>
        <v>[030480]技能抽查：汽车电器设备拆装与检修</v>
      </c>
      <c r="E87" s="122"/>
      <c r="F87" s="122"/>
      <c r="G87" s="122"/>
      <c r="H87" s="122"/>
      <c r="I87" s="122"/>
      <c r="J87" s="122"/>
      <c r="K87" s="122"/>
      <c r="L87" s="122"/>
      <c r="M87" s="142" t="s">
        <v>1464</v>
      </c>
      <c r="N87" s="142" t="str">
        <f>课表!J86</f>
        <v>实202 [030480]技能抽查：汽车电器设备拆装与检修 罗光奇[2017017] </v>
      </c>
    </row>
    <row r="88" ht="30" customHeight="1" spans="1:14">
      <c r="A88" s="122" t="e">
        <f t="shared" si="9"/>
        <v>#VALUE!</v>
      </c>
      <c r="B88" s="122" t="str">
        <f t="shared" si="8"/>
        <v/>
      </c>
      <c r="C88" s="122" t="str">
        <f>课表!A87</f>
        <v>2020机电高职1班</v>
      </c>
      <c r="D88" s="122" t="e">
        <f t="shared" si="7"/>
        <v>#VALUE!</v>
      </c>
      <c r="E88" s="122"/>
      <c r="F88" s="122"/>
      <c r="G88" s="122"/>
      <c r="H88" s="122"/>
      <c r="I88" s="122"/>
      <c r="J88" s="122"/>
      <c r="K88" s="122"/>
      <c r="L88" s="122"/>
      <c r="M88" s="142" t="s">
        <v>1464</v>
      </c>
      <c r="N88" s="142">
        <f>课表!J87</f>
        <v>0</v>
      </c>
    </row>
    <row r="89" ht="30" customHeight="1" spans="1:14">
      <c r="A89" s="122" t="e">
        <f t="shared" si="9"/>
        <v>#VALUE!</v>
      </c>
      <c r="B89" s="122" t="str">
        <f t="shared" si="8"/>
        <v/>
      </c>
      <c r="C89" s="122" t="str">
        <f>课表!A88</f>
        <v>2020机电高职2班</v>
      </c>
      <c r="D89" s="122" t="e">
        <f t="shared" si="7"/>
        <v>#VALUE!</v>
      </c>
      <c r="E89" s="122"/>
      <c r="F89" s="122"/>
      <c r="G89" s="122"/>
      <c r="H89" s="122"/>
      <c r="I89" s="122"/>
      <c r="J89" s="122"/>
      <c r="K89" s="122"/>
      <c r="L89" s="122"/>
      <c r="M89" s="142" t="s">
        <v>1464</v>
      </c>
      <c r="N89" s="142">
        <f>课表!J88</f>
        <v>0</v>
      </c>
    </row>
    <row r="90" ht="30" customHeight="1" spans="1:14">
      <c r="A90" s="122" t="str">
        <f t="shared" si="9"/>
        <v>实405</v>
      </c>
      <c r="B90" s="122" t="str">
        <f t="shared" si="8"/>
        <v>唐东成[2019010]</v>
      </c>
      <c r="C90" s="122" t="str">
        <f>课表!A89</f>
        <v>2020应电高职班</v>
      </c>
      <c r="D90" s="122" t="str">
        <f t="shared" si="7"/>
        <v>[040220]单片机应用技术</v>
      </c>
      <c r="E90" s="122"/>
      <c r="F90" s="122"/>
      <c r="G90" s="122"/>
      <c r="H90" s="122"/>
      <c r="I90" s="122"/>
      <c r="J90" s="122"/>
      <c r="K90" s="122"/>
      <c r="L90" s="122"/>
      <c r="M90" s="142" t="s">
        <v>1464</v>
      </c>
      <c r="N90" s="142" t="str">
        <f>课表!J89</f>
        <v>实405 [040220]单片机应用技术 唐东成[2019010]</v>
      </c>
    </row>
    <row r="91" ht="30" customHeight="1" spans="1:14">
      <c r="A91" s="122" t="e">
        <f t="shared" si="9"/>
        <v>#VALUE!</v>
      </c>
      <c r="B91" s="122" t="str">
        <f t="shared" si="8"/>
        <v/>
      </c>
      <c r="C91" s="122" t="str">
        <f>课表!A90</f>
        <v>2020五年机电1班</v>
      </c>
      <c r="D91" s="122" t="e">
        <f t="shared" si="7"/>
        <v>#VALUE!</v>
      </c>
      <c r="E91" s="122"/>
      <c r="F91" s="122"/>
      <c r="G91" s="122"/>
      <c r="H91" s="122"/>
      <c r="I91" s="122"/>
      <c r="J91" s="122"/>
      <c r="K91" s="122"/>
      <c r="L91" s="122"/>
      <c r="M91" s="142" t="s">
        <v>1464</v>
      </c>
      <c r="N91" s="142">
        <f>课表!J90</f>
        <v>0</v>
      </c>
    </row>
    <row r="92" ht="30" customHeight="1" spans="1:14">
      <c r="A92" s="122" t="str">
        <f t="shared" si="9"/>
        <v>南405</v>
      </c>
      <c r="B92" s="122" t="str">
        <f t="shared" si="8"/>
        <v>李柳[0000137]</v>
      </c>
      <c r="C92" s="122" t="str">
        <f>课表!A91</f>
        <v>2020五年机电2班</v>
      </c>
      <c r="D92" s="122" t="str">
        <f t="shared" si="7"/>
        <v>[030195]机械设计基础</v>
      </c>
      <c r="E92" s="122"/>
      <c r="F92" s="122"/>
      <c r="G92" s="122"/>
      <c r="H92" s="122"/>
      <c r="I92" s="122"/>
      <c r="J92" s="122"/>
      <c r="K92" s="122"/>
      <c r="L92" s="122"/>
      <c r="M92" s="142" t="s">
        <v>1464</v>
      </c>
      <c r="N92" s="142" t="str">
        <f>课表!J91</f>
        <v>南405 [030195]机械设计基础 李柳[0000137] </v>
      </c>
    </row>
    <row r="93" ht="30" customHeight="1" spans="1:14">
      <c r="A93" s="122" t="str">
        <f t="shared" si="9"/>
        <v>实306</v>
      </c>
      <c r="B93" s="122" t="str">
        <f t="shared" si="8"/>
        <v>钟帆[0000074]</v>
      </c>
      <c r="C93" s="122" t="str">
        <f>课表!A92</f>
        <v>2020智能控制高职班</v>
      </c>
      <c r="D93" s="122" t="str">
        <f t="shared" si="7"/>
        <v>[041063]液压(气动)控制技术</v>
      </c>
      <c r="E93" s="122"/>
      <c r="F93" s="122"/>
      <c r="G93" s="122"/>
      <c r="H93" s="122"/>
      <c r="I93" s="122"/>
      <c r="J93" s="122"/>
      <c r="K93" s="122"/>
      <c r="L93" s="122"/>
      <c r="M93" s="142" t="s">
        <v>1464</v>
      </c>
      <c r="N93" s="142" t="str">
        <f>课表!J92</f>
        <v>实306 [041063]液压(气动)控制技术 钟帆[0000074] </v>
      </c>
    </row>
    <row r="94" ht="30" customHeight="1" spans="1:14">
      <c r="A94" s="122" t="str">
        <f t="shared" si="9"/>
        <v>实405</v>
      </c>
      <c r="B94" s="122" t="str">
        <f t="shared" si="8"/>
        <v>唐东成[2019010]</v>
      </c>
      <c r="C94" s="122" t="str">
        <f>课表!A93</f>
        <v>2020智能产品高职班</v>
      </c>
      <c r="D94" s="122" t="str">
        <f t="shared" si="7"/>
        <v>[040220]单片机应用技术</v>
      </c>
      <c r="E94" s="122"/>
      <c r="F94" s="122"/>
      <c r="G94" s="122"/>
      <c r="H94" s="122"/>
      <c r="I94" s="122"/>
      <c r="J94" s="122"/>
      <c r="K94" s="122"/>
      <c r="L94" s="122"/>
      <c r="M94" s="113" t="s">
        <v>1455</v>
      </c>
      <c r="N94" s="142" t="str">
        <f>课表!J93</f>
        <v>实405 [040220]单片机应用技术 唐东成[2019010]</v>
      </c>
    </row>
    <row r="95" ht="30" customHeight="1" spans="1:14">
      <c r="A95" s="122" t="e">
        <f t="shared" si="9"/>
        <v>#VALUE!</v>
      </c>
      <c r="B95" s="122" t="str">
        <f t="shared" si="8"/>
        <v/>
      </c>
      <c r="C95" s="122" t="str">
        <f>课表!A94</f>
        <v>19机电高职1班</v>
      </c>
      <c r="D95" s="122" t="e">
        <f t="shared" si="7"/>
        <v>#VALUE!</v>
      </c>
      <c r="E95" s="122"/>
      <c r="F95" s="122"/>
      <c r="G95" s="122"/>
      <c r="H95" s="122"/>
      <c r="I95" s="122"/>
      <c r="J95" s="122"/>
      <c r="K95" s="122"/>
      <c r="L95" s="122"/>
      <c r="M95" s="113" t="s">
        <v>1455</v>
      </c>
      <c r="N95" s="142">
        <f>课表!J94</f>
        <v>0</v>
      </c>
    </row>
    <row r="96" ht="30" customHeight="1" spans="1:14">
      <c r="A96" s="122" t="e">
        <f t="shared" si="9"/>
        <v>#VALUE!</v>
      </c>
      <c r="B96" s="122" t="str">
        <f t="shared" si="8"/>
        <v/>
      </c>
      <c r="C96" s="122" t="str">
        <f>课表!A95</f>
        <v>19机电高职2班</v>
      </c>
      <c r="D96" s="122" t="e">
        <f t="shared" si="7"/>
        <v>#VALUE!</v>
      </c>
      <c r="E96" s="122"/>
      <c r="F96" s="122"/>
      <c r="G96" s="122"/>
      <c r="H96" s="122"/>
      <c r="I96" s="122"/>
      <c r="J96" s="122"/>
      <c r="K96" s="122"/>
      <c r="L96" s="122"/>
      <c r="M96" s="113" t="s">
        <v>1455</v>
      </c>
      <c r="N96" s="142">
        <f>课表!J95</f>
        <v>0</v>
      </c>
    </row>
    <row r="97" ht="30" customHeight="1" spans="1:14">
      <c r="A97" s="122" t="e">
        <f t="shared" si="9"/>
        <v>#VALUE!</v>
      </c>
      <c r="B97" s="122" t="str">
        <f t="shared" si="8"/>
        <v/>
      </c>
      <c r="C97" s="122" t="str">
        <f>课表!A96</f>
        <v>19机电高职3班（村田班）</v>
      </c>
      <c r="D97" s="122" t="e">
        <f t="shared" ref="D97:D128" si="10">TRIM(MID(N97,FIND(" ",N97),FIND("XXX",SUBSTITUTE(N97," ","XXX",2))-FIND(" ",N97)))</f>
        <v>#VALUE!</v>
      </c>
      <c r="E97" s="122"/>
      <c r="F97" s="122"/>
      <c r="G97" s="122"/>
      <c r="H97" s="122"/>
      <c r="I97" s="122"/>
      <c r="J97" s="122"/>
      <c r="K97" s="122"/>
      <c r="L97" s="122"/>
      <c r="M97" s="113" t="s">
        <v>1455</v>
      </c>
      <c r="N97" s="142">
        <f>课表!J96</f>
        <v>0</v>
      </c>
    </row>
    <row r="98" ht="30" customHeight="1" spans="1:14">
      <c r="A98" s="122" t="str">
        <f t="shared" si="9"/>
        <v>实312</v>
      </c>
      <c r="B98" s="122" t="str">
        <f t="shared" si="8"/>
        <v>唐晨光[0000214]</v>
      </c>
      <c r="C98" s="122" t="str">
        <f>课表!A97</f>
        <v>19应电高职班</v>
      </c>
      <c r="D98" s="122" t="str">
        <f t="shared" si="10"/>
        <v>[041007]PCB版图绘制技能训练</v>
      </c>
      <c r="E98" s="122"/>
      <c r="F98" s="122"/>
      <c r="G98" s="122"/>
      <c r="H98" s="122"/>
      <c r="I98" s="122"/>
      <c r="J98" s="122"/>
      <c r="K98" s="122"/>
      <c r="L98" s="122"/>
      <c r="M98" s="113" t="s">
        <v>1463</v>
      </c>
      <c r="N98" s="142" t="str">
        <f>课表!J97</f>
        <v>实312 [041007]PCB版图绘制技能训练 唐晨光[0000214] </v>
      </c>
    </row>
    <row r="99" ht="30" customHeight="1" spans="1:14">
      <c r="A99" s="122" t="e">
        <f t="shared" si="9"/>
        <v>#VALUE!</v>
      </c>
      <c r="B99" s="122" t="str">
        <f t="shared" si="8"/>
        <v/>
      </c>
      <c r="C99" s="122" t="str">
        <f>课表!A98</f>
        <v>19机电五年制1班</v>
      </c>
      <c r="D99" s="122" t="e">
        <f t="shared" si="10"/>
        <v>#VALUE!</v>
      </c>
      <c r="E99" s="122"/>
      <c r="F99" s="122"/>
      <c r="G99" s="122"/>
      <c r="H99" s="122"/>
      <c r="I99" s="122"/>
      <c r="J99" s="122"/>
      <c r="K99" s="122"/>
      <c r="L99" s="122"/>
      <c r="M99" s="113" t="s">
        <v>1463</v>
      </c>
      <c r="N99" s="142">
        <f>课表!J98</f>
        <v>0</v>
      </c>
    </row>
    <row r="100" ht="30" customHeight="1" spans="1:14">
      <c r="A100" s="122" t="e">
        <f t="shared" si="9"/>
        <v>#VALUE!</v>
      </c>
      <c r="B100" s="122" t="str">
        <f t="shared" si="8"/>
        <v/>
      </c>
      <c r="C100" s="122" t="str">
        <f>课表!A99</f>
        <v>19机电五年制2班</v>
      </c>
      <c r="D100" s="122" t="e">
        <f t="shared" si="10"/>
        <v>#VALUE!</v>
      </c>
      <c r="E100" s="122"/>
      <c r="F100" s="122"/>
      <c r="G100" s="122"/>
      <c r="H100" s="122"/>
      <c r="I100" s="122"/>
      <c r="J100" s="122"/>
      <c r="K100" s="122"/>
      <c r="L100" s="122"/>
      <c r="M100" s="113" t="s">
        <v>1463</v>
      </c>
      <c r="N100" s="142">
        <f>课表!J99</f>
        <v>0</v>
      </c>
    </row>
    <row r="101" ht="30" customHeight="1" spans="1:14">
      <c r="A101" s="122" t="str">
        <f t="shared" si="9"/>
        <v>实406</v>
      </c>
      <c r="B101" s="122" t="str">
        <f t="shared" si="8"/>
        <v>孙姣梅[0000367]</v>
      </c>
      <c r="C101" s="122" t="str">
        <f>课表!A100</f>
        <v>19智能控制高职班</v>
      </c>
      <c r="D101" s="122" t="str">
        <f t="shared" si="10"/>
        <v>[041151]电子电路安装与调试</v>
      </c>
      <c r="E101" s="122"/>
      <c r="F101" s="122"/>
      <c r="G101" s="122"/>
      <c r="H101" s="122"/>
      <c r="I101" s="122"/>
      <c r="J101" s="122"/>
      <c r="K101" s="122"/>
      <c r="L101" s="122"/>
      <c r="M101" s="113" t="s">
        <v>1460</v>
      </c>
      <c r="N101" s="142" t="str">
        <f>课表!J100</f>
        <v>实406 [041151]电子电路安装与调试 孙姣梅[0000367] </v>
      </c>
    </row>
    <row r="102" ht="30" customHeight="1" spans="1:14">
      <c r="A102" s="122" t="str">
        <f t="shared" si="9"/>
        <v>实312</v>
      </c>
      <c r="B102" s="122" t="str">
        <f t="shared" ref="B102:B133" si="11">TRIM(MID(SUBSTITUTE(TRIM(N102)," ",REPT(" ",99)),99*2,99))</f>
        <v>唐晨光[0000214]</v>
      </c>
      <c r="C102" s="122" t="str">
        <f>课表!A101</f>
        <v>19智能产品开发高职班</v>
      </c>
      <c r="D102" s="122" t="str">
        <f t="shared" si="10"/>
        <v>[041007]PCB版图绘制技能训练</v>
      </c>
      <c r="E102" s="122"/>
      <c r="F102" s="122"/>
      <c r="G102" s="122"/>
      <c r="H102" s="122"/>
      <c r="I102" s="122"/>
      <c r="J102" s="122"/>
      <c r="K102" s="122"/>
      <c r="L102" s="122"/>
      <c r="M102" s="113" t="s">
        <v>1460</v>
      </c>
      <c r="N102" s="142" t="str">
        <f>课表!J101</f>
        <v>实312 [041007]PCB版图绘制技能训练 唐晨光[0000214] </v>
      </c>
    </row>
    <row r="103" ht="30" customHeight="1" spans="1:14">
      <c r="A103" s="122" t="str">
        <f t="shared" si="9"/>
        <v>北203</v>
      </c>
      <c r="B103" s="122" t="str">
        <f t="shared" si="11"/>
        <v>胡廷华[0000212]</v>
      </c>
      <c r="C103" s="122" t="str">
        <f>课表!A102</f>
        <v>18五年机电1班 </v>
      </c>
      <c r="D103" s="122" t="str">
        <f t="shared" si="10"/>
        <v>[041066]PLC应用技术(2)</v>
      </c>
      <c r="E103" s="122"/>
      <c r="F103" s="122"/>
      <c r="G103" s="122"/>
      <c r="H103" s="122"/>
      <c r="I103" s="122"/>
      <c r="J103" s="122"/>
      <c r="K103" s="122"/>
      <c r="L103" s="122"/>
      <c r="M103" s="113" t="s">
        <v>1460</v>
      </c>
      <c r="N103" s="142" t="str">
        <f>课表!J102</f>
        <v>北203 [041066]PLC应用技术(2) 胡廷华[0000212] </v>
      </c>
    </row>
    <row r="104" ht="30" customHeight="1" spans="1:14">
      <c r="A104" s="122" t="str">
        <f t="shared" si="9"/>
        <v>南203</v>
      </c>
      <c r="B104" s="122" t="str">
        <f t="shared" si="11"/>
        <v>李永明[2017016]</v>
      </c>
      <c r="C104" s="122" t="str">
        <f>课表!A103</f>
        <v>18五年机电2班</v>
      </c>
      <c r="D104" s="122" t="str">
        <f t="shared" si="10"/>
        <v>[040044]自动检测技术</v>
      </c>
      <c r="E104" s="122"/>
      <c r="F104" s="122"/>
      <c r="G104" s="122"/>
      <c r="H104" s="122"/>
      <c r="I104" s="122"/>
      <c r="J104" s="122"/>
      <c r="K104" s="122"/>
      <c r="L104" s="122"/>
      <c r="M104" s="113" t="s">
        <v>1460</v>
      </c>
      <c r="N104" s="142" t="str">
        <f>课表!J103</f>
        <v>南203 [040044]自动检测技术 李永明[2017016] </v>
      </c>
    </row>
    <row r="105" ht="30" customHeight="1" spans="1:14">
      <c r="A105" s="122" t="str">
        <f t="shared" si="9"/>
        <v>实311</v>
      </c>
      <c r="B105" s="122" t="str">
        <f t="shared" si="11"/>
        <v>钟卫鹏[2018006]</v>
      </c>
      <c r="C105" s="122" t="str">
        <f>课表!A104</f>
        <v>17机电五年制1班</v>
      </c>
      <c r="D105" s="122" t="str">
        <f t="shared" si="10"/>
        <v>[041150]工业机器人技能训练</v>
      </c>
      <c r="E105" s="122"/>
      <c r="F105" s="122"/>
      <c r="G105" s="122"/>
      <c r="H105" s="122"/>
      <c r="I105" s="122"/>
      <c r="J105" s="122"/>
      <c r="K105" s="122"/>
      <c r="L105" s="122"/>
      <c r="M105" s="113" t="s">
        <v>1463</v>
      </c>
      <c r="N105" s="142" t="str">
        <f>课表!J104</f>
        <v>实311 [041150]工业机器人技能训练 钟卫鹏[2018006] </v>
      </c>
    </row>
    <row r="106" ht="30" customHeight="1" spans="1:14">
      <c r="A106" s="122" t="str">
        <f t="shared" si="9"/>
        <v>实310</v>
      </c>
      <c r="B106" s="122" t="str">
        <f t="shared" si="11"/>
        <v>毛秀芝[0000368]</v>
      </c>
      <c r="C106" s="122" t="str">
        <f>课表!A105</f>
        <v>17机电五年制2班</v>
      </c>
      <c r="D106" s="122" t="str">
        <f t="shared" si="10"/>
        <v>[041051]PLC技能训练</v>
      </c>
      <c r="E106" s="122"/>
      <c r="F106" s="122"/>
      <c r="G106" s="122"/>
      <c r="H106" s="122"/>
      <c r="I106" s="122"/>
      <c r="J106" s="122"/>
      <c r="K106" s="124"/>
      <c r="L106" s="124"/>
      <c r="M106" s="108"/>
      <c r="N106" s="142" t="str">
        <f>课表!J105</f>
        <v>实310 [041051]PLC技能训练 毛秀芝[0000368] </v>
      </c>
    </row>
    <row r="107" ht="30" customHeight="1" spans="1:14">
      <c r="A107" s="122" t="str">
        <f t="shared" si="9"/>
        <v>1号篮球场</v>
      </c>
      <c r="B107" s="122" t="str">
        <f t="shared" si="11"/>
        <v>廖松平[0000072]</v>
      </c>
      <c r="C107" s="122" t="str">
        <f>课表!A106</f>
        <v>2020旅游高职1班</v>
      </c>
      <c r="D107" s="122" t="str">
        <f t="shared" si="10"/>
        <v>[070439]体育与健康(3)</v>
      </c>
      <c r="E107" s="122"/>
      <c r="F107" s="122"/>
      <c r="G107" s="122"/>
      <c r="H107" s="122"/>
      <c r="I107" s="122"/>
      <c r="J107" s="122"/>
      <c r="K107" s="124"/>
      <c r="L107" s="124"/>
      <c r="M107" s="108"/>
      <c r="N107" s="142" t="str">
        <f>课表!J106</f>
        <v>1号篮球场 [070439]体育与健康(3) 廖松平[0000072] </v>
      </c>
    </row>
    <row r="108" ht="30" customHeight="1" spans="1:14">
      <c r="A108" s="122" t="str">
        <f t="shared" si="9"/>
        <v>北206</v>
      </c>
      <c r="B108" s="122" t="str">
        <f t="shared" si="11"/>
        <v>张萍[0000205]</v>
      </c>
      <c r="C108" s="122" t="str">
        <f>课表!A107</f>
        <v>2020旅游高职2班</v>
      </c>
      <c r="D108" s="122" t="str">
        <f t="shared" si="10"/>
        <v>[050542]旅游政策与法规</v>
      </c>
      <c r="E108" s="122"/>
      <c r="F108" s="122"/>
      <c r="G108" s="122"/>
      <c r="H108" s="122"/>
      <c r="I108" s="122"/>
      <c r="J108" s="122"/>
      <c r="K108" s="124"/>
      <c r="L108" s="124"/>
      <c r="M108" s="108"/>
      <c r="N108" s="142" t="str">
        <f>课表!J107</f>
        <v>北206 [050542]旅游政策与法规 张萍[0000205]</v>
      </c>
    </row>
    <row r="109" ht="30" customHeight="1" spans="1:14">
      <c r="A109" s="122" t="e">
        <f t="shared" si="9"/>
        <v>#VALUE!</v>
      </c>
      <c r="B109" s="122" t="str">
        <f t="shared" si="11"/>
        <v/>
      </c>
      <c r="C109" s="122" t="str">
        <f>课表!A108</f>
        <v>2020旅游高职3班</v>
      </c>
      <c r="D109" s="122" t="e">
        <f t="shared" si="10"/>
        <v>#VALUE!</v>
      </c>
      <c r="E109" s="122"/>
      <c r="F109" s="122"/>
      <c r="G109" s="122"/>
      <c r="H109" s="122"/>
      <c r="I109" s="122"/>
      <c r="J109" s="122"/>
      <c r="K109" s="124"/>
      <c r="L109" s="124"/>
      <c r="M109" s="108"/>
      <c r="N109" s="142">
        <f>课表!J108</f>
        <v>0</v>
      </c>
    </row>
    <row r="110" ht="30" customHeight="1" spans="1:14">
      <c r="A110" s="122" t="e">
        <f t="shared" si="9"/>
        <v>#VALUE!</v>
      </c>
      <c r="B110" s="122" t="str">
        <f t="shared" si="11"/>
        <v/>
      </c>
      <c r="C110" s="122" t="str">
        <f>课表!A109</f>
        <v>2020旅游高职4班</v>
      </c>
      <c r="D110" s="122" t="e">
        <f t="shared" si="10"/>
        <v>#VALUE!</v>
      </c>
      <c r="E110" s="122"/>
      <c r="F110" s="122"/>
      <c r="G110" s="122"/>
      <c r="H110" s="122"/>
      <c r="I110" s="122"/>
      <c r="J110" s="122"/>
      <c r="K110" s="124"/>
      <c r="L110" s="124"/>
      <c r="M110" s="108"/>
      <c r="N110" s="142">
        <f>课表!J109</f>
        <v>0</v>
      </c>
    </row>
    <row r="111" ht="30" customHeight="1" spans="1:14">
      <c r="A111" s="122" t="str">
        <f t="shared" si="9"/>
        <v>8号篮球场</v>
      </c>
      <c r="B111" s="122" t="str">
        <f t="shared" si="11"/>
        <v>张振[2017008]</v>
      </c>
      <c r="C111" s="122" t="str">
        <f>课表!A110</f>
        <v>2020五年旅游1班</v>
      </c>
      <c r="D111" s="122" t="str">
        <f t="shared" si="10"/>
        <v>[070439]体育与健康(3)</v>
      </c>
      <c r="E111" s="122"/>
      <c r="F111" s="122"/>
      <c r="G111" s="122"/>
      <c r="H111" s="122"/>
      <c r="I111" s="122"/>
      <c r="J111" s="122"/>
      <c r="K111" s="124"/>
      <c r="L111" s="124"/>
      <c r="M111" s="108"/>
      <c r="N111" s="142" t="str">
        <f>课表!J110</f>
        <v>8号篮球场 [070439]体育与健康(3) 张振[2017008] </v>
      </c>
    </row>
    <row r="112" ht="30" customHeight="1" spans="1:14">
      <c r="A112" s="122" t="e">
        <f t="shared" si="9"/>
        <v>#VALUE!</v>
      </c>
      <c r="B112" s="122" t="str">
        <f t="shared" si="11"/>
        <v/>
      </c>
      <c r="C112" s="122" t="str">
        <f>课表!A111</f>
        <v>2020会计高职1班</v>
      </c>
      <c r="D112" s="122" t="e">
        <f t="shared" si="10"/>
        <v>#VALUE!</v>
      </c>
      <c r="E112" s="122"/>
      <c r="F112" s="122"/>
      <c r="G112" s="122"/>
      <c r="H112" s="122"/>
      <c r="I112" s="122"/>
      <c r="J112" s="122"/>
      <c r="K112" s="124"/>
      <c r="L112" s="124"/>
      <c r="M112" s="108"/>
      <c r="N112" s="142">
        <f>课表!J111</f>
        <v>0</v>
      </c>
    </row>
    <row r="113" ht="30" customHeight="1" spans="1:14">
      <c r="A113" s="122" t="e">
        <f t="shared" si="9"/>
        <v>#VALUE!</v>
      </c>
      <c r="B113" s="122" t="str">
        <f t="shared" si="11"/>
        <v/>
      </c>
      <c r="C113" s="122" t="str">
        <f>课表!A112</f>
        <v>2020会计高职2班</v>
      </c>
      <c r="D113" s="122" t="e">
        <f t="shared" si="10"/>
        <v>#VALUE!</v>
      </c>
      <c r="E113" s="122"/>
      <c r="F113" s="122"/>
      <c r="G113" s="122"/>
      <c r="H113" s="122"/>
      <c r="I113" s="122"/>
      <c r="J113" s="122"/>
      <c r="K113" s="124"/>
      <c r="L113" s="124"/>
      <c r="M113" s="108"/>
      <c r="N113" s="142">
        <f>课表!J112</f>
        <v>0</v>
      </c>
    </row>
    <row r="114" ht="30" customHeight="1" spans="1:14">
      <c r="A114" s="122" t="e">
        <f t="shared" si="9"/>
        <v>#VALUE!</v>
      </c>
      <c r="B114" s="122" t="str">
        <f t="shared" si="11"/>
        <v/>
      </c>
      <c r="C114" s="122" t="str">
        <f>课表!A113</f>
        <v>2020会计高职3班</v>
      </c>
      <c r="D114" s="122" t="e">
        <f t="shared" si="10"/>
        <v>#VALUE!</v>
      </c>
      <c r="E114" s="122"/>
      <c r="F114" s="122"/>
      <c r="G114" s="122"/>
      <c r="H114" s="122"/>
      <c r="I114" s="122"/>
      <c r="J114" s="122"/>
      <c r="K114" s="124"/>
      <c r="L114" s="124"/>
      <c r="M114" s="108"/>
      <c r="N114" s="142">
        <f>课表!J113</f>
        <v>0</v>
      </c>
    </row>
    <row r="115" ht="30" customHeight="1" spans="1:14">
      <c r="A115" s="122" t="str">
        <f t="shared" si="9"/>
        <v>2号篮球场</v>
      </c>
      <c r="B115" s="122" t="str">
        <f t="shared" si="11"/>
        <v>王霞[0000146]</v>
      </c>
      <c r="C115" s="122" t="str">
        <f>课表!A114</f>
        <v>2020会计高职4班</v>
      </c>
      <c r="D115" s="122" t="str">
        <f t="shared" si="10"/>
        <v>[070439]体育与健康(3)</v>
      </c>
      <c r="E115" s="122"/>
      <c r="F115" s="122"/>
      <c r="G115" s="122"/>
      <c r="H115" s="122"/>
      <c r="I115" s="122"/>
      <c r="J115" s="122"/>
      <c r="K115" s="124"/>
      <c r="L115" s="124"/>
      <c r="M115" s="108"/>
      <c r="N115" s="142" t="str">
        <f>课表!J114</f>
        <v>2号篮球场 [070439]体育与健康(3) 王霞[0000146] </v>
      </c>
    </row>
    <row r="116" ht="30" customHeight="1" spans="1:14">
      <c r="A116" s="122" t="str">
        <f t="shared" si="9"/>
        <v>北204</v>
      </c>
      <c r="B116" s="122" t="str">
        <f t="shared" si="11"/>
        <v>沈杉林[2014050]</v>
      </c>
      <c r="C116" s="122" t="str">
        <f>课表!A115</f>
        <v>2020会计高职5班</v>
      </c>
      <c r="D116" s="122" t="str">
        <f t="shared" si="10"/>
        <v>[050633]成本核算与管理</v>
      </c>
      <c r="E116" s="122"/>
      <c r="F116" s="122"/>
      <c r="G116" s="122"/>
      <c r="H116" s="122"/>
      <c r="I116" s="122"/>
      <c r="J116" s="122"/>
      <c r="K116" s="124"/>
      <c r="L116" s="124"/>
      <c r="M116" s="108"/>
      <c r="N116" s="142" t="str">
        <f>课表!J115</f>
        <v>北204 [050633]成本核算与管理 沈杉林[2014050]</v>
      </c>
    </row>
    <row r="117" ht="30" customHeight="1" spans="1:14">
      <c r="A117" s="122" t="e">
        <f t="shared" si="9"/>
        <v>#VALUE!</v>
      </c>
      <c r="B117" s="122" t="str">
        <f t="shared" si="11"/>
        <v/>
      </c>
      <c r="C117" s="122" t="str">
        <f>课表!A116</f>
        <v>2020会计高职6班</v>
      </c>
      <c r="D117" s="122" t="e">
        <f t="shared" si="10"/>
        <v>#VALUE!</v>
      </c>
      <c r="E117" s="122"/>
      <c r="F117" s="122"/>
      <c r="G117" s="122"/>
      <c r="H117" s="122"/>
      <c r="I117" s="122"/>
      <c r="J117" s="122"/>
      <c r="K117" s="124"/>
      <c r="L117" s="124"/>
      <c r="M117" s="108"/>
      <c r="N117" s="142">
        <f>课表!J116</f>
        <v>0</v>
      </c>
    </row>
    <row r="118" ht="30" customHeight="1" spans="1:14">
      <c r="A118" s="122" t="str">
        <f t="shared" ref="A118:A149" si="12">LEFT(N118,FIND(" ",N118)-1)</f>
        <v>10号篮球场</v>
      </c>
      <c r="B118" s="122" t="str">
        <f t="shared" si="11"/>
        <v>杨艳青[0000075]</v>
      </c>
      <c r="C118" s="122" t="str">
        <f>课表!A117</f>
        <v>2020会计高职7班</v>
      </c>
      <c r="D118" s="122" t="str">
        <f t="shared" si="10"/>
        <v>[070439]体育与健康(3)</v>
      </c>
      <c r="E118" s="122"/>
      <c r="F118" s="122"/>
      <c r="G118" s="122"/>
      <c r="H118" s="122"/>
      <c r="I118" s="122"/>
      <c r="J118" s="122"/>
      <c r="K118" s="124"/>
      <c r="L118" s="124"/>
      <c r="M118" s="108"/>
      <c r="N118" s="142" t="str">
        <f>课表!J117</f>
        <v>10号篮球场 [070439]体育与健康(3) 杨艳青[0000075]</v>
      </c>
    </row>
    <row r="119" ht="30" customHeight="1" spans="1:14">
      <c r="A119" s="122" t="str">
        <f t="shared" si="12"/>
        <v>实503</v>
      </c>
      <c r="B119" s="122" t="str">
        <f t="shared" si="11"/>
        <v>胡晋铭[0000401]</v>
      </c>
      <c r="C119" s="122" t="str">
        <f>课表!A118</f>
        <v>2020物流高职1班</v>
      </c>
      <c r="D119" s="122" t="str">
        <f t="shared" si="10"/>
        <v>[050607]冷链物流管理</v>
      </c>
      <c r="E119" s="122"/>
      <c r="F119" s="122"/>
      <c r="G119" s="122"/>
      <c r="H119" s="122"/>
      <c r="I119" s="122"/>
      <c r="J119" s="122"/>
      <c r="K119" s="124"/>
      <c r="L119" s="124"/>
      <c r="M119" s="108"/>
      <c r="N119" s="142" t="str">
        <f>课表!J118</f>
        <v>实503 [050607]冷链物流管理 胡晋铭[0000401] </v>
      </c>
    </row>
    <row r="120" ht="30" customHeight="1" spans="1:14">
      <c r="A120" s="122" t="str">
        <f t="shared" si="12"/>
        <v>实301</v>
      </c>
      <c r="B120" s="122" t="str">
        <f t="shared" si="11"/>
        <v>曾囿儒[2020071]</v>
      </c>
      <c r="C120" s="122" t="str">
        <f>课表!A119</f>
        <v>2020物流高职2班</v>
      </c>
      <c r="D120" s="122" t="str">
        <f t="shared" si="10"/>
        <v>[050603]智能仓储与配送</v>
      </c>
      <c r="E120" s="122"/>
      <c r="F120" s="122"/>
      <c r="G120" s="122"/>
      <c r="H120" s="122"/>
      <c r="I120" s="122"/>
      <c r="J120" s="122"/>
      <c r="K120" s="124"/>
      <c r="L120" s="124"/>
      <c r="M120" s="108"/>
      <c r="N120" s="142" t="str">
        <f>课表!J119</f>
        <v>实301 [050603]智能仓储与配送 曾囿儒[2020071] </v>
      </c>
    </row>
    <row r="121" ht="30" customHeight="1" spans="1:14">
      <c r="A121" s="122" t="str">
        <f t="shared" si="12"/>
        <v>实302</v>
      </c>
      <c r="B121" s="122" t="str">
        <f t="shared" si="11"/>
        <v>粟珣博[2016006]</v>
      </c>
      <c r="C121" s="122" t="str">
        <f>课表!A120</f>
        <v>2020移动商务高职1班</v>
      </c>
      <c r="D121" s="122" t="str">
        <f t="shared" si="10"/>
        <v>[050577]移动商务文案写作</v>
      </c>
      <c r="E121" s="122"/>
      <c r="F121" s="122"/>
      <c r="G121" s="122"/>
      <c r="H121" s="122"/>
      <c r="I121" s="122"/>
      <c r="J121" s="122"/>
      <c r="K121" s="124"/>
      <c r="L121" s="124"/>
      <c r="M121" s="108"/>
      <c r="N121" s="142" t="str">
        <f>课表!J120</f>
        <v>实302 [050577]移动商务文案写作 粟珣博[2016006] </v>
      </c>
    </row>
    <row r="122" ht="30" customHeight="1" spans="1:14">
      <c r="A122" s="122" t="str">
        <f t="shared" si="12"/>
        <v>实303</v>
      </c>
      <c r="B122" s="122" t="str">
        <f t="shared" si="11"/>
        <v>蒋琼[0000056]</v>
      </c>
      <c r="C122" s="122" t="str">
        <f>课表!A121</f>
        <v>2020移动商务高职2班</v>
      </c>
      <c r="D122" s="122" t="str">
        <f t="shared" si="10"/>
        <v>[050624]电子商务支付与安全</v>
      </c>
      <c r="E122" s="122"/>
      <c r="F122" s="122"/>
      <c r="G122" s="122"/>
      <c r="H122" s="122"/>
      <c r="I122" s="122"/>
      <c r="J122" s="122"/>
      <c r="K122" s="124"/>
      <c r="L122" s="124"/>
      <c r="M122" s="108"/>
      <c r="N122" s="142" t="str">
        <f>课表!J121</f>
        <v>实303 [050624]电子商务支付与安全 蒋琼[0000056] </v>
      </c>
    </row>
    <row r="123" ht="30" customHeight="1" spans="1:14">
      <c r="A123" s="122" t="str">
        <f t="shared" si="12"/>
        <v>T3</v>
      </c>
      <c r="B123" s="122" t="str">
        <f t="shared" si="11"/>
        <v>刘湘霞[0000359]</v>
      </c>
      <c r="C123" s="122" t="str">
        <f>课表!A122</f>
        <v>19旅游高职1班</v>
      </c>
      <c r="D123" s="122" t="str">
        <f t="shared" si="10"/>
        <v>[050562]技能抽查：计调操作实务（1-9周）[050394]计调操作实务（10-18周）</v>
      </c>
      <c r="E123" s="122"/>
      <c r="F123" s="122"/>
      <c r="G123" s="122"/>
      <c r="H123" s="122"/>
      <c r="I123" s="122"/>
      <c r="J123" s="122"/>
      <c r="K123" s="124"/>
      <c r="L123" s="124"/>
      <c r="M123" s="108"/>
      <c r="N123" s="142" t="str">
        <f>课表!J122</f>
        <v>T3 [050562]技能抽查：计调操作实务（1-9周）[050394]计调操作实务（10-18周） 刘湘霞[0000359] </v>
      </c>
    </row>
    <row r="124" ht="30" customHeight="1" spans="1:14">
      <c r="A124" s="122" t="str">
        <f t="shared" si="12"/>
        <v>T3</v>
      </c>
      <c r="B124" s="122" t="str">
        <f t="shared" si="11"/>
        <v>刘湘霞[0000359]</v>
      </c>
      <c r="C124" s="122" t="str">
        <f>课表!A123</f>
        <v>19旅游高职2班</v>
      </c>
      <c r="D124" s="122" t="str">
        <f t="shared" si="10"/>
        <v>[050562]技能抽查：计调操作实务（1-9周）[050394]计调操作实务（10-18周）</v>
      </c>
      <c r="E124" s="122"/>
      <c r="F124" s="122"/>
      <c r="G124" s="122"/>
      <c r="H124" s="122"/>
      <c r="I124" s="122"/>
      <c r="J124" s="122"/>
      <c r="K124" s="124"/>
      <c r="L124" s="124"/>
      <c r="M124" s="108"/>
      <c r="N124" s="142" t="str">
        <f>课表!J123</f>
        <v>T3 [050562]技能抽查：计调操作实务（1-9周）[050394]计调操作实务（10-18周） 刘湘霞[0000359] </v>
      </c>
    </row>
    <row r="125" ht="30" customHeight="1" spans="1:14">
      <c r="A125" s="122" t="e">
        <f t="shared" si="12"/>
        <v>#VALUE!</v>
      </c>
      <c r="B125" s="122" t="str">
        <f t="shared" si="11"/>
        <v/>
      </c>
      <c r="C125" s="122" t="str">
        <f>课表!A124</f>
        <v>19旅游五年制班</v>
      </c>
      <c r="D125" s="122" t="e">
        <f t="shared" si="10"/>
        <v>#VALUE!</v>
      </c>
      <c r="E125" s="122"/>
      <c r="F125" s="122"/>
      <c r="G125" s="122"/>
      <c r="H125" s="122"/>
      <c r="I125" s="122"/>
      <c r="J125" s="122"/>
      <c r="K125" s="124"/>
      <c r="L125" s="124"/>
      <c r="M125" s="108"/>
      <c r="N125" s="142">
        <f>课表!J124</f>
        <v>0</v>
      </c>
    </row>
    <row r="126" ht="30" customHeight="1" spans="1:14">
      <c r="A126" s="122" t="e">
        <f t="shared" si="12"/>
        <v>#VALUE!</v>
      </c>
      <c r="B126" s="122" t="str">
        <f t="shared" si="11"/>
        <v/>
      </c>
      <c r="C126" s="122" t="str">
        <f>课表!A125</f>
        <v>19会计高职1班</v>
      </c>
      <c r="D126" s="122" t="e">
        <f t="shared" si="10"/>
        <v>#VALUE!</v>
      </c>
      <c r="E126" s="122"/>
      <c r="F126" s="122"/>
      <c r="G126" s="122"/>
      <c r="H126" s="122"/>
      <c r="I126" s="122"/>
      <c r="J126" s="122"/>
      <c r="K126" s="124"/>
      <c r="L126" s="124"/>
      <c r="M126" s="108"/>
      <c r="N126" s="142">
        <f>课表!J125</f>
        <v>0</v>
      </c>
    </row>
    <row r="127" ht="30" customHeight="1" spans="1:14">
      <c r="A127" s="122" t="e">
        <f t="shared" si="12"/>
        <v>#VALUE!</v>
      </c>
      <c r="B127" s="122" t="str">
        <f t="shared" si="11"/>
        <v/>
      </c>
      <c r="C127" s="122" t="str">
        <f>课表!A126</f>
        <v>19会计高职2班</v>
      </c>
      <c r="D127" s="122" t="e">
        <f t="shared" si="10"/>
        <v>#VALUE!</v>
      </c>
      <c r="E127" s="122"/>
      <c r="F127" s="122"/>
      <c r="G127" s="122"/>
      <c r="H127" s="122"/>
      <c r="I127" s="122"/>
      <c r="J127" s="122"/>
      <c r="K127" s="124"/>
      <c r="L127" s="124"/>
      <c r="M127" s="108"/>
      <c r="N127" s="142">
        <f>课表!J126</f>
        <v>0</v>
      </c>
    </row>
    <row r="128" ht="30" customHeight="1" spans="1:14">
      <c r="A128" s="122" t="e">
        <f t="shared" si="12"/>
        <v>#VALUE!</v>
      </c>
      <c r="B128" s="122" t="str">
        <f t="shared" si="11"/>
        <v/>
      </c>
      <c r="C128" s="122" t="str">
        <f>课表!A127</f>
        <v>19会计高职3班</v>
      </c>
      <c r="D128" s="122" t="e">
        <f t="shared" si="10"/>
        <v>#VALUE!</v>
      </c>
      <c r="E128" s="122"/>
      <c r="F128" s="122"/>
      <c r="G128" s="122"/>
      <c r="H128" s="122"/>
      <c r="I128" s="122"/>
      <c r="J128" s="122"/>
      <c r="K128" s="124"/>
      <c r="L128" s="124"/>
      <c r="M128" s="108"/>
      <c r="N128" s="142">
        <f>课表!J127</f>
        <v>0</v>
      </c>
    </row>
    <row r="129" ht="30" customHeight="1" spans="1:14">
      <c r="A129" s="122" t="e">
        <f t="shared" si="12"/>
        <v>#VALUE!</v>
      </c>
      <c r="B129" s="122" t="str">
        <f t="shared" si="11"/>
        <v/>
      </c>
      <c r="C129" s="122" t="str">
        <f>课表!A128</f>
        <v>19会计高职4班</v>
      </c>
      <c r="D129" s="122" t="e">
        <f t="shared" ref="D129:D160" si="13">TRIM(MID(N129,FIND(" ",N129),FIND("XXX",SUBSTITUTE(N129," ","XXX",2))-FIND(" ",N129)))</f>
        <v>#VALUE!</v>
      </c>
      <c r="E129" s="122"/>
      <c r="F129" s="122"/>
      <c r="G129" s="122"/>
      <c r="H129" s="122"/>
      <c r="I129" s="122"/>
      <c r="J129" s="122"/>
      <c r="K129" s="124"/>
      <c r="L129" s="124"/>
      <c r="M129" s="108"/>
      <c r="N129" s="142">
        <f>课表!J128</f>
        <v>0</v>
      </c>
    </row>
    <row r="130" ht="30" customHeight="1" spans="1:14">
      <c r="A130" s="122" t="e">
        <f t="shared" si="12"/>
        <v>#VALUE!</v>
      </c>
      <c r="B130" s="122" t="str">
        <f t="shared" si="11"/>
        <v/>
      </c>
      <c r="C130" s="122" t="str">
        <f>课表!A129</f>
        <v>19会计高职5班</v>
      </c>
      <c r="D130" s="122" t="e">
        <f t="shared" si="13"/>
        <v>#VALUE!</v>
      </c>
      <c r="E130" s="122"/>
      <c r="F130" s="122"/>
      <c r="G130" s="122"/>
      <c r="H130" s="122"/>
      <c r="I130" s="122"/>
      <c r="J130" s="122"/>
      <c r="K130" s="124"/>
      <c r="L130" s="124"/>
      <c r="M130" s="108"/>
      <c r="N130" s="142">
        <f>课表!J129</f>
        <v>0</v>
      </c>
    </row>
    <row r="131" ht="30" customHeight="1" spans="1:14">
      <c r="A131" s="122" t="e">
        <f t="shared" si="12"/>
        <v>#VALUE!</v>
      </c>
      <c r="B131" s="122" t="str">
        <f t="shared" si="11"/>
        <v/>
      </c>
      <c r="C131" s="122" t="str">
        <f>课表!A130</f>
        <v>19物流高职1班</v>
      </c>
      <c r="D131" s="122" t="e">
        <f t="shared" si="13"/>
        <v>#VALUE!</v>
      </c>
      <c r="E131" s="122"/>
      <c r="F131" s="122"/>
      <c r="G131" s="122"/>
      <c r="H131" s="122"/>
      <c r="I131" s="122"/>
      <c r="J131" s="122"/>
      <c r="K131" s="124"/>
      <c r="L131" s="124"/>
      <c r="M131" s="108"/>
      <c r="N131" s="142">
        <f>课表!J130</f>
        <v>0</v>
      </c>
    </row>
    <row r="132" ht="30" customHeight="1" spans="1:14">
      <c r="A132" s="122" t="str">
        <f t="shared" si="12"/>
        <v>南105</v>
      </c>
      <c r="B132" s="122" t="str">
        <f t="shared" si="11"/>
        <v>朱周华[0000295]</v>
      </c>
      <c r="C132" s="122" t="str">
        <f>课表!A131</f>
        <v>19物流高职2班</v>
      </c>
      <c r="D132" s="122" t="str">
        <f t="shared" si="13"/>
        <v>[050592]国际货运代理</v>
      </c>
      <c r="E132" s="122"/>
      <c r="F132" s="122"/>
      <c r="G132" s="122"/>
      <c r="H132" s="122"/>
      <c r="I132" s="122"/>
      <c r="J132" s="122"/>
      <c r="K132" s="124"/>
      <c r="L132" s="124"/>
      <c r="M132" s="108"/>
      <c r="N132" s="142" t="str">
        <f>课表!J131</f>
        <v>南105 [050592]国际货运代理 朱周华[0000295] </v>
      </c>
    </row>
    <row r="133" ht="30" customHeight="1" spans="1:14">
      <c r="A133" s="122" t="e">
        <f t="shared" si="12"/>
        <v>#VALUE!</v>
      </c>
      <c r="B133" s="122" t="str">
        <f t="shared" si="11"/>
        <v/>
      </c>
      <c r="C133" s="122" t="str">
        <f>课表!A132</f>
        <v>19移动商务高职1班</v>
      </c>
      <c r="D133" s="122" t="e">
        <f t="shared" si="13"/>
        <v>#VALUE!</v>
      </c>
      <c r="E133" s="122"/>
      <c r="F133" s="122"/>
      <c r="G133" s="122"/>
      <c r="H133" s="122"/>
      <c r="I133" s="122"/>
      <c r="J133" s="122"/>
      <c r="K133" s="124"/>
      <c r="L133" s="124"/>
      <c r="M133" s="108"/>
      <c r="N133" s="142">
        <f>课表!J132</f>
        <v>0</v>
      </c>
    </row>
    <row r="134" ht="30" customHeight="1" spans="1:14">
      <c r="A134" s="122" t="e">
        <f t="shared" si="12"/>
        <v>#VALUE!</v>
      </c>
      <c r="B134" s="122" t="str">
        <f t="shared" ref="B134:B165" si="14">TRIM(MID(SUBSTITUTE(TRIM(N134)," ",REPT(" ",99)),99*2,99))</f>
        <v/>
      </c>
      <c r="C134" s="122" t="str">
        <f>课表!A133</f>
        <v>19移动商务高职2班</v>
      </c>
      <c r="D134" s="122" t="e">
        <f t="shared" si="13"/>
        <v>#VALUE!</v>
      </c>
      <c r="E134" s="122"/>
      <c r="F134" s="122"/>
      <c r="G134" s="122"/>
      <c r="H134" s="122"/>
      <c r="I134" s="122"/>
      <c r="J134" s="122"/>
      <c r="K134" s="124"/>
      <c r="L134" s="124"/>
      <c r="M134" s="108"/>
      <c r="N134" s="142">
        <f>课表!J133</f>
        <v>0</v>
      </c>
    </row>
    <row r="135" ht="30" customHeight="1" spans="1:14">
      <c r="A135" s="122" t="str">
        <f t="shared" si="12"/>
        <v>北302</v>
      </c>
      <c r="B135" s="122" t="str">
        <f t="shared" si="14"/>
        <v>聂瑞希[2020004]</v>
      </c>
      <c r="C135" s="122" t="str">
        <f>课表!A134</f>
        <v>18五年旅游班  </v>
      </c>
      <c r="D135" s="122" t="str">
        <f t="shared" si="13"/>
        <v>[050544]旅游客源国与目的地概况</v>
      </c>
      <c r="E135" s="122"/>
      <c r="F135" s="122"/>
      <c r="G135" s="122"/>
      <c r="H135" s="122"/>
      <c r="I135" s="122"/>
      <c r="J135" s="122"/>
      <c r="K135" s="124"/>
      <c r="L135" s="124"/>
      <c r="M135" s="108"/>
      <c r="N135" s="142" t="str">
        <f>课表!J134</f>
        <v>北302 [050544]旅游客源国与目的地概况 聂瑞希[2020004]</v>
      </c>
    </row>
    <row r="136" ht="30" customHeight="1" spans="1:14">
      <c r="A136" s="122" t="str">
        <f t="shared" si="12"/>
        <v>南102</v>
      </c>
      <c r="B136" s="122" t="str">
        <f t="shared" si="14"/>
        <v>袁健子[2017020]</v>
      </c>
      <c r="C136" s="122" t="str">
        <f>课表!A135</f>
        <v>17旅游管理五年制1班</v>
      </c>
      <c r="D136" s="122" t="str">
        <f t="shared" si="13"/>
        <v>[050561]技能抽查：导游服务规程（1-9周）</v>
      </c>
      <c r="E136" s="122"/>
      <c r="F136" s="122"/>
      <c r="G136" s="122"/>
      <c r="H136" s="122"/>
      <c r="I136" s="122"/>
      <c r="J136" s="122"/>
      <c r="K136" s="124"/>
      <c r="L136" s="124"/>
      <c r="M136" s="108"/>
      <c r="N136" s="142" t="str">
        <f>课表!J135</f>
        <v>南102 [050561]技能抽查：导游服务规程（1-9周） 袁健子[2017020] </v>
      </c>
    </row>
    <row r="137" ht="30" customHeight="1" spans="1:14">
      <c r="A137" s="122" t="e">
        <f t="shared" si="12"/>
        <v>#VALUE!</v>
      </c>
      <c r="B137" s="122" t="str">
        <f t="shared" si="14"/>
        <v/>
      </c>
      <c r="C137" s="122" t="str">
        <f>课表!A136</f>
        <v>2020牧医农特高职1班</v>
      </c>
      <c r="D137" s="122" t="e">
        <f t="shared" si="13"/>
        <v>#VALUE!</v>
      </c>
      <c r="E137" s="122"/>
      <c r="F137" s="122"/>
      <c r="G137" s="122"/>
      <c r="H137" s="122"/>
      <c r="I137" s="122"/>
      <c r="J137" s="122"/>
      <c r="K137" s="124"/>
      <c r="L137" s="124"/>
      <c r="M137" s="108"/>
      <c r="N137" s="142">
        <f>课表!J136</f>
        <v>0</v>
      </c>
    </row>
    <row r="138" ht="30" customHeight="1" spans="1:14">
      <c r="A138" s="122" t="e">
        <f t="shared" si="12"/>
        <v>#VALUE!</v>
      </c>
      <c r="B138" s="122" t="str">
        <f t="shared" si="14"/>
        <v/>
      </c>
      <c r="C138" s="122" t="str">
        <f>课表!A137</f>
        <v>2020牧医农特高职2班</v>
      </c>
      <c r="D138" s="122" t="e">
        <f t="shared" si="13"/>
        <v>#VALUE!</v>
      </c>
      <c r="E138" s="122"/>
      <c r="F138" s="122"/>
      <c r="G138" s="122"/>
      <c r="H138" s="122"/>
      <c r="I138" s="122"/>
      <c r="J138" s="122"/>
      <c r="K138" s="124"/>
      <c r="L138" s="124"/>
      <c r="M138" s="108"/>
      <c r="N138" s="142">
        <f>课表!J137</f>
        <v>0</v>
      </c>
    </row>
    <row r="139" ht="30" customHeight="1" spans="1:14">
      <c r="A139" s="122" t="e">
        <f t="shared" si="12"/>
        <v>#VALUE!</v>
      </c>
      <c r="B139" s="122" t="str">
        <f t="shared" si="14"/>
        <v/>
      </c>
      <c r="C139" s="122" t="str">
        <f>课表!A138</f>
        <v>2020牧医高职1班</v>
      </c>
      <c r="D139" s="122" t="e">
        <f t="shared" si="13"/>
        <v>#VALUE!</v>
      </c>
      <c r="E139" s="122"/>
      <c r="F139" s="122"/>
      <c r="G139" s="122"/>
      <c r="H139" s="122"/>
      <c r="I139" s="122"/>
      <c r="J139" s="122"/>
      <c r="K139" s="124"/>
      <c r="L139" s="124"/>
      <c r="M139" s="108"/>
      <c r="N139" s="142">
        <f>课表!J138</f>
        <v>0</v>
      </c>
    </row>
    <row r="140" ht="30" customHeight="1" spans="1:14">
      <c r="A140" s="122" t="str">
        <f t="shared" si="12"/>
        <v>北205</v>
      </c>
      <c r="B140" s="122" t="str">
        <f t="shared" si="14"/>
        <v>吴国海[0000464]</v>
      </c>
      <c r="C140" s="122" t="str">
        <f>课表!A139</f>
        <v>2020牧医高职2班</v>
      </c>
      <c r="D140" s="122" t="str">
        <f t="shared" si="13"/>
        <v>[060156]动物病理</v>
      </c>
      <c r="E140" s="122"/>
      <c r="F140" s="122"/>
      <c r="G140" s="122"/>
      <c r="H140" s="122"/>
      <c r="I140" s="122"/>
      <c r="J140" s="122"/>
      <c r="K140" s="124"/>
      <c r="L140" s="124"/>
      <c r="M140" s="108"/>
      <c r="N140" s="142" t="str">
        <f>课表!J139</f>
        <v>北205 [060156]动物病理 吴国海[0000464] </v>
      </c>
    </row>
    <row r="141" ht="30" customHeight="1" spans="1:14">
      <c r="A141" s="122" t="str">
        <f t="shared" si="12"/>
        <v>图4楼电子阅览室</v>
      </c>
      <c r="B141" s="122" t="str">
        <f t="shared" si="14"/>
        <v>
</v>
      </c>
      <c r="C141" s="122" t="str">
        <f>课表!A140</f>
        <v>2020五年畜牧班</v>
      </c>
      <c r="D141" s="122" t="str">
        <f t="shared" si="13"/>
        <v>[010480]信息技术</v>
      </c>
      <c r="E141" s="122"/>
      <c r="F141" s="122"/>
      <c r="G141" s="122"/>
      <c r="H141" s="122"/>
      <c r="I141" s="122"/>
      <c r="J141" s="122"/>
      <c r="K141" s="124"/>
      <c r="L141" s="124"/>
      <c r="M141" s="108"/>
      <c r="N141" s="142" t="str">
        <f>课表!J140</f>
        <v>图4楼电子阅览室 [010480]信息技术 
 田晴 [2014001] </v>
      </c>
    </row>
    <row r="142" ht="30" customHeight="1" spans="1:14">
      <c r="A142" s="122" t="str">
        <f t="shared" si="12"/>
        <v>南304</v>
      </c>
      <c r="B142" s="122" t="str">
        <f t="shared" si="14"/>
        <v>吴佳建[2019011]</v>
      </c>
      <c r="C142" s="122" t="str">
        <f>课表!A141</f>
        <v>2020宠物高职班</v>
      </c>
      <c r="D142" s="122" t="str">
        <f t="shared" si="13"/>
        <v>[060312]鸟类鉴赏</v>
      </c>
      <c r="E142" s="122"/>
      <c r="F142" s="122"/>
      <c r="G142" s="122"/>
      <c r="H142" s="122"/>
      <c r="I142" s="122"/>
      <c r="J142" s="122"/>
      <c r="K142" s="124"/>
      <c r="L142" s="124"/>
      <c r="M142" s="108"/>
      <c r="N142" s="142" t="str">
        <f>课表!J141</f>
        <v>南304 [060312]鸟类鉴赏 吴佳建[2019011]</v>
      </c>
    </row>
    <row r="143" ht="30" customHeight="1" spans="1:14">
      <c r="A143" s="122" t="e">
        <f t="shared" si="12"/>
        <v>#VALUE!</v>
      </c>
      <c r="B143" s="122" t="str">
        <f t="shared" si="14"/>
        <v/>
      </c>
      <c r="C143" s="122" t="str">
        <f>课表!A142</f>
        <v>2020动医（宠物医师）高职1班</v>
      </c>
      <c r="D143" s="122" t="e">
        <f t="shared" si="13"/>
        <v>#VALUE!</v>
      </c>
      <c r="E143" s="122"/>
      <c r="F143" s="122"/>
      <c r="G143" s="122"/>
      <c r="H143" s="122"/>
      <c r="I143" s="122"/>
      <c r="J143" s="122"/>
      <c r="K143" s="124"/>
      <c r="L143" s="124"/>
      <c r="M143" s="108"/>
      <c r="N143" s="142">
        <f>课表!J142</f>
        <v>0</v>
      </c>
    </row>
    <row r="144" ht="30" customHeight="1" spans="1:14">
      <c r="A144" s="122" t="str">
        <f t="shared" si="12"/>
        <v>北104</v>
      </c>
      <c r="B144" s="122" t="str">
        <f t="shared" si="14"/>
        <v>黄民省[20027]</v>
      </c>
      <c r="C144" s="122" t="str">
        <f>课表!A143</f>
        <v>2020动医（宠物医师）高职2班</v>
      </c>
      <c r="D144" s="122" t="str">
        <f t="shared" si="13"/>
        <v>[060159]动物药理</v>
      </c>
      <c r="E144" s="122"/>
      <c r="F144" s="122"/>
      <c r="G144" s="122"/>
      <c r="H144" s="122"/>
      <c r="I144" s="122"/>
      <c r="J144" s="122"/>
      <c r="K144" s="124"/>
      <c r="L144" s="124"/>
      <c r="M144" s="108"/>
      <c r="N144" s="142" t="str">
        <f>课表!J143</f>
        <v>北104 [060159]动物药理 黄民省[20027]</v>
      </c>
    </row>
    <row r="145" ht="30" customHeight="1" spans="1:14">
      <c r="A145" s="122" t="str">
        <f t="shared" si="12"/>
        <v>北303</v>
      </c>
      <c r="B145" s="122" t="str">
        <f t="shared" si="14"/>
        <v>邓园园[20021]</v>
      </c>
      <c r="C145" s="122" t="str">
        <f>课表!A144</f>
        <v>2020动医（宠物医师）高职3班</v>
      </c>
      <c r="D145" s="122" t="str">
        <f t="shared" si="13"/>
        <v>[060066]宠物美容护理技术</v>
      </c>
      <c r="E145" s="122"/>
      <c r="F145" s="122"/>
      <c r="G145" s="122"/>
      <c r="H145" s="122"/>
      <c r="I145" s="122"/>
      <c r="J145" s="122"/>
      <c r="K145" s="124"/>
      <c r="L145" s="124"/>
      <c r="M145" s="108"/>
      <c r="N145" s="142" t="str">
        <f>课表!J144</f>
        <v>北303 [060066]宠物美容护理技术 邓园园[20021] </v>
      </c>
    </row>
    <row r="146" ht="30" customHeight="1" spans="1:14">
      <c r="A146" s="122" t="str">
        <f t="shared" si="12"/>
        <v>9号篮球场</v>
      </c>
      <c r="B146" s="122" t="str">
        <f t="shared" si="14"/>
        <v>杨海鑫[2020058]</v>
      </c>
      <c r="C146" s="122" t="str">
        <f>课表!A145</f>
        <v>2020动医（宠物医师）高职4班</v>
      </c>
      <c r="D146" s="122" t="str">
        <f t="shared" si="13"/>
        <v>[070439]体育与健康(3)</v>
      </c>
      <c r="E146" s="122"/>
      <c r="F146" s="122"/>
      <c r="G146" s="122"/>
      <c r="H146" s="122"/>
      <c r="I146" s="122"/>
      <c r="J146" s="122"/>
      <c r="K146" s="124"/>
      <c r="L146" s="124"/>
      <c r="M146" s="108"/>
      <c r="N146" s="142" t="str">
        <f>课表!J145</f>
        <v>9号篮球场 [070439]体育与健康(3) 杨海鑫[2020058]</v>
      </c>
    </row>
    <row r="147" ht="30" customHeight="1" spans="1:14">
      <c r="A147" s="122" t="str">
        <f t="shared" si="12"/>
        <v>北202</v>
      </c>
      <c r="B147" s="122" t="str">
        <f t="shared" si="14"/>
        <v>甘泉</v>
      </c>
      <c r="C147" s="122" t="str">
        <f>课表!A146</f>
        <v>2020动医（宠物医师）高职5班</v>
      </c>
      <c r="D147" s="122" t="str">
        <f t="shared" si="13"/>
        <v>[060159]动物药理</v>
      </c>
      <c r="E147" s="122"/>
      <c r="F147" s="122"/>
      <c r="G147" s="122"/>
      <c r="H147" s="122"/>
      <c r="I147" s="122"/>
      <c r="J147" s="122"/>
      <c r="K147" s="124"/>
      <c r="L147" s="124"/>
      <c r="M147" s="108"/>
      <c r="N147" s="142" t="str">
        <f>课表!J146</f>
        <v>北202 [060159]动物药理 甘泉</v>
      </c>
    </row>
    <row r="148" ht="30" customHeight="1" spans="1:14">
      <c r="A148" s="122" t="str">
        <f t="shared" si="12"/>
        <v>北202</v>
      </c>
      <c r="B148" s="122" t="str">
        <f t="shared" si="14"/>
        <v>侯强红[0000281]</v>
      </c>
      <c r="C148" s="122" t="str">
        <f>课表!A147</f>
        <v>2020动药高职班</v>
      </c>
      <c r="D148" s="122" t="str">
        <f t="shared" si="13"/>
        <v>[060159]动物药理</v>
      </c>
      <c r="E148" s="122"/>
      <c r="F148" s="122"/>
      <c r="G148" s="122"/>
      <c r="H148" s="122"/>
      <c r="I148" s="122"/>
      <c r="J148" s="122"/>
      <c r="K148" s="124"/>
      <c r="L148" s="124"/>
      <c r="M148" s="108"/>
      <c r="N148" s="142" t="str">
        <f>课表!J147</f>
        <v>北202 [060159]动物药理 侯强红[0000281] </v>
      </c>
    </row>
    <row r="149" ht="30" customHeight="1" spans="1:14">
      <c r="A149" s="122" t="e">
        <f t="shared" si="12"/>
        <v>#VALUE!</v>
      </c>
      <c r="B149" s="122" t="str">
        <f t="shared" si="14"/>
        <v/>
      </c>
      <c r="C149" s="122" t="str">
        <f>课表!A148</f>
        <v>19牧医高职班</v>
      </c>
      <c r="D149" s="122" t="e">
        <f t="shared" si="13"/>
        <v>#VALUE!</v>
      </c>
      <c r="E149" s="122"/>
      <c r="F149" s="122"/>
      <c r="G149" s="122"/>
      <c r="H149" s="122"/>
      <c r="I149" s="122"/>
      <c r="J149" s="122"/>
      <c r="K149" s="124"/>
      <c r="L149" s="124"/>
      <c r="M149" s="108"/>
      <c r="N149" s="142">
        <f>课表!J148</f>
        <v>0</v>
      </c>
    </row>
    <row r="150" ht="30" customHeight="1" spans="1:14">
      <c r="A150" s="122" t="str">
        <f t="shared" ref="A150:A183" si="15">LEFT(N150,FIND(" ",N150)-1)</f>
        <v>南503</v>
      </c>
      <c r="B150" s="122" t="str">
        <f t="shared" si="14"/>
        <v>江领[2016043]</v>
      </c>
      <c r="C150" s="122" t="str">
        <f>课表!A149</f>
        <v>19牧医农特高职班</v>
      </c>
      <c r="D150" s="122" t="str">
        <f t="shared" si="13"/>
        <v>[050194]市场营销</v>
      </c>
      <c r="E150" s="122"/>
      <c r="F150" s="122"/>
      <c r="G150" s="122"/>
      <c r="H150" s="122"/>
      <c r="I150" s="122"/>
      <c r="J150" s="122"/>
      <c r="K150" s="124"/>
      <c r="L150" s="124"/>
      <c r="M150" s="108"/>
      <c r="N150" s="142" t="str">
        <f>课表!J149</f>
        <v>南503 [050194]市场营销 江领[2016043]</v>
      </c>
    </row>
    <row r="151" ht="30" customHeight="1" spans="1:14">
      <c r="A151" s="122" t="e">
        <f t="shared" si="15"/>
        <v>#VALUE!</v>
      </c>
      <c r="B151" s="122" t="str">
        <f t="shared" si="14"/>
        <v/>
      </c>
      <c r="C151" s="122" t="str">
        <f>课表!A150</f>
        <v>19牧医五年制班</v>
      </c>
      <c r="D151" s="122" t="e">
        <f t="shared" si="13"/>
        <v>#VALUE!</v>
      </c>
      <c r="E151" s="122"/>
      <c r="F151" s="122"/>
      <c r="G151" s="122"/>
      <c r="H151" s="122"/>
      <c r="I151" s="122"/>
      <c r="J151" s="122"/>
      <c r="K151" s="124"/>
      <c r="L151" s="124"/>
      <c r="M151" s="108"/>
      <c r="N151" s="142">
        <f>课表!J150</f>
        <v>0</v>
      </c>
    </row>
    <row r="152" ht="30" customHeight="1" spans="1:14">
      <c r="A152" s="122" t="str">
        <f t="shared" si="15"/>
        <v>南305</v>
      </c>
      <c r="B152" s="122" t="str">
        <f t="shared" si="14"/>
        <v>张光友1[0000468]</v>
      </c>
      <c r="C152" s="122" t="str">
        <f>课表!A151</f>
        <v>19宠物高职班</v>
      </c>
      <c r="D152" s="122" t="str">
        <f t="shared" si="13"/>
        <v>[060012]生物统计与试验设计</v>
      </c>
      <c r="E152" s="122"/>
      <c r="F152" s="122"/>
      <c r="G152" s="122"/>
      <c r="H152" s="122"/>
      <c r="I152" s="122"/>
      <c r="J152" s="122"/>
      <c r="K152" s="124"/>
      <c r="L152" s="124"/>
      <c r="M152" s="108"/>
      <c r="N152" s="142" t="str">
        <f>课表!J151</f>
        <v>南305 [060012]生物统计与试验设计 张光友1[0000468] </v>
      </c>
    </row>
    <row r="153" ht="30" customHeight="1" spans="1:14">
      <c r="A153" s="122" t="str">
        <f t="shared" si="15"/>
        <v>T2</v>
      </c>
      <c r="B153" s="122" t="str">
        <f t="shared" si="14"/>
        <v>徐段希[2021104]</v>
      </c>
      <c r="C153" s="122" t="str">
        <f>课表!A152</f>
        <v>19动医高职1班</v>
      </c>
      <c r="D153" s="122" t="str">
        <f t="shared" si="13"/>
        <v>大学生职业规划与创业就业指导</v>
      </c>
      <c r="E153" s="122"/>
      <c r="F153" s="122"/>
      <c r="G153" s="122"/>
      <c r="H153" s="122"/>
      <c r="I153" s="122"/>
      <c r="J153" s="122"/>
      <c r="K153" s="124"/>
      <c r="L153" s="124"/>
      <c r="M153" s="108"/>
      <c r="N153" s="142" t="str">
        <f>课表!J152</f>
        <v>T2 大学生职业规划与创业就业指导 徐段希[2021104] </v>
      </c>
    </row>
    <row r="154" ht="30" customHeight="1" spans="1:14">
      <c r="A154" s="122" t="str">
        <f t="shared" si="15"/>
        <v>T2</v>
      </c>
      <c r="B154" s="122" t="str">
        <f t="shared" si="14"/>
        <v>徐段希[2021104]</v>
      </c>
      <c r="C154" s="122" t="str">
        <f>课表!A153</f>
        <v>19动医高职2班</v>
      </c>
      <c r="D154" s="122" t="str">
        <f t="shared" si="13"/>
        <v>大学生职业规划与创业就业指导</v>
      </c>
      <c r="E154" s="122"/>
      <c r="F154" s="122"/>
      <c r="G154" s="122"/>
      <c r="H154" s="122"/>
      <c r="I154" s="122"/>
      <c r="J154" s="122"/>
      <c r="K154" s="124"/>
      <c r="L154" s="124"/>
      <c r="M154" s="108"/>
      <c r="N154" s="142" t="str">
        <f>课表!J153</f>
        <v>T2 大学生职业规划与创业就业指导 徐段希[2021104] </v>
      </c>
    </row>
    <row r="155" ht="30" customHeight="1" spans="1:14">
      <c r="A155" s="122" t="e">
        <f t="shared" si="15"/>
        <v>#VALUE!</v>
      </c>
      <c r="B155" s="122" t="str">
        <f t="shared" si="14"/>
        <v/>
      </c>
      <c r="C155" s="122" t="str">
        <f>课表!A154</f>
        <v>19药学高职班</v>
      </c>
      <c r="D155" s="122" t="e">
        <f t="shared" si="13"/>
        <v>#VALUE!</v>
      </c>
      <c r="E155" s="122"/>
      <c r="F155" s="122"/>
      <c r="G155" s="122"/>
      <c r="H155" s="122"/>
      <c r="I155" s="122"/>
      <c r="J155" s="122"/>
      <c r="K155" s="124"/>
      <c r="L155" s="124"/>
      <c r="M155" s="108"/>
      <c r="N155" s="142">
        <f>课表!J154</f>
        <v>0</v>
      </c>
    </row>
    <row r="156" ht="30" customHeight="1" spans="1:14">
      <c r="A156" s="122" t="e">
        <f t="shared" si="15"/>
        <v>#VALUE!</v>
      </c>
      <c r="B156" s="122" t="str">
        <f t="shared" si="14"/>
        <v/>
      </c>
      <c r="C156" s="122" t="str">
        <f>课表!A155</f>
        <v>18五年畜牧班</v>
      </c>
      <c r="D156" s="122" t="e">
        <f t="shared" si="13"/>
        <v>#VALUE!</v>
      </c>
      <c r="E156" s="122"/>
      <c r="F156" s="122"/>
      <c r="G156" s="122"/>
      <c r="H156" s="122"/>
      <c r="I156" s="122"/>
      <c r="J156" s="122"/>
      <c r="K156" s="124"/>
      <c r="L156" s="124"/>
      <c r="M156" s="108"/>
      <c r="N156" s="142">
        <f>课表!J155</f>
        <v>0</v>
      </c>
    </row>
    <row r="157" ht="28" customHeight="1" spans="1:14">
      <c r="A157" s="122" t="str">
        <f t="shared" si="15"/>
        <v>南501</v>
      </c>
      <c r="B157" s="122" t="str">
        <f t="shared" si="14"/>
        <v>周玉林</v>
      </c>
      <c r="C157" s="122" t="str">
        <f>课表!A156</f>
        <v>17畜牧五年制1班</v>
      </c>
      <c r="D157" s="122" t="str">
        <f t="shared" si="13"/>
        <v>
[060252]技能抽查：禽生产模块(单周)</v>
      </c>
      <c r="E157" s="122"/>
      <c r="F157" s="122"/>
      <c r="G157" s="122"/>
      <c r="H157" s="122"/>
      <c r="I157" s="122"/>
      <c r="J157" s="122"/>
      <c r="K157" s="124"/>
      <c r="L157" s="124"/>
      <c r="M157" s="108"/>
      <c r="N157" s="142" t="str">
        <f>课表!J156</f>
        <v>南501 
[060252]技能抽查：禽生产模块(单周) 周玉林</v>
      </c>
    </row>
    <row r="158" ht="30" customHeight="1" spans="1:14">
      <c r="A158" s="122" t="e">
        <f t="shared" si="15"/>
        <v>#VALUE!</v>
      </c>
      <c r="B158" s="122" t="str">
        <f t="shared" si="14"/>
        <v/>
      </c>
      <c r="C158" s="122" t="str">
        <f>课表!A157</f>
        <v>2020服装高职1班</v>
      </c>
      <c r="D158" s="122" t="e">
        <f t="shared" si="13"/>
        <v>#VALUE!</v>
      </c>
      <c r="E158" s="122"/>
      <c r="F158" s="122"/>
      <c r="G158" s="122"/>
      <c r="H158" s="122"/>
      <c r="I158" s="122"/>
      <c r="J158" s="122"/>
      <c r="K158" s="124"/>
      <c r="L158" s="124"/>
      <c r="M158" s="108"/>
      <c r="N158" s="142">
        <f>课表!J157</f>
        <v>0</v>
      </c>
    </row>
    <row r="159" ht="30" customHeight="1" spans="1:14">
      <c r="A159" s="122" t="str">
        <f t="shared" si="15"/>
        <v>6号篮球场</v>
      </c>
      <c r="B159" s="122" t="str">
        <f t="shared" si="14"/>
        <v>胡超芙[2020051]</v>
      </c>
      <c r="C159" s="122" t="str">
        <f>课表!A158</f>
        <v>2020服装高职2班</v>
      </c>
      <c r="D159" s="122" t="str">
        <f t="shared" si="13"/>
        <v>[070439]体育与健康(3)</v>
      </c>
      <c r="E159" s="122"/>
      <c r="F159" s="122"/>
      <c r="G159" s="122"/>
      <c r="H159" s="122"/>
      <c r="I159" s="122"/>
      <c r="J159" s="122"/>
      <c r="K159" s="124"/>
      <c r="L159" s="124"/>
      <c r="M159" s="108"/>
      <c r="N159" s="142" t="str">
        <f>课表!J158</f>
        <v>6号篮球场 [070439]体育与健康(3) 胡超芙[2020051]</v>
      </c>
    </row>
    <row r="160" ht="30" customHeight="1" spans="1:14">
      <c r="A160" s="122" t="str">
        <f t="shared" si="15"/>
        <v>图5服装综合实训室1（绘图）</v>
      </c>
      <c r="B160" s="122" t="str">
        <f t="shared" si="14"/>
        <v>钟彩丽[2021010]</v>
      </c>
      <c r="C160" s="122" t="str">
        <f>课表!A159</f>
        <v>2020服装高职3班</v>
      </c>
      <c r="D160" s="122" t="str">
        <f t="shared" si="13"/>
        <v>[070453]服装平面结构设计(2)</v>
      </c>
      <c r="E160" s="122"/>
      <c r="F160" s="122"/>
      <c r="G160" s="122"/>
      <c r="H160" s="122"/>
      <c r="I160" s="122"/>
      <c r="J160" s="122"/>
      <c r="K160" s="124"/>
      <c r="L160" s="124"/>
      <c r="M160" s="108"/>
      <c r="N160" s="142" t="str">
        <f>课表!J159</f>
        <v>图5服装综合实训室1（绘图） [070453]服装平面结构设计(2) 钟彩丽[2021010] </v>
      </c>
    </row>
    <row r="161" ht="30" customHeight="1" spans="1:14">
      <c r="A161" s="122" t="e">
        <f t="shared" si="15"/>
        <v>#VALUE!</v>
      </c>
      <c r="B161" s="122" t="str">
        <f t="shared" si="14"/>
        <v/>
      </c>
      <c r="C161" s="122" t="str">
        <f>课表!A160</f>
        <v>2020五年服装1班</v>
      </c>
      <c r="D161" s="122" t="e">
        <f t="shared" ref="D161:D183" si="16">TRIM(MID(N161,FIND(" ",N161),FIND("XXX",SUBSTITUTE(N161," ","XXX",2))-FIND(" ",N161)))</f>
        <v>#VALUE!</v>
      </c>
      <c r="E161" s="122"/>
      <c r="F161" s="122"/>
      <c r="G161" s="122"/>
      <c r="H161" s="122"/>
      <c r="I161" s="122"/>
      <c r="J161" s="122"/>
      <c r="K161" s="124"/>
      <c r="L161" s="124"/>
      <c r="M161" s="108"/>
      <c r="N161" s="142">
        <f>课表!J160</f>
        <v>0</v>
      </c>
    </row>
    <row r="162" ht="30" customHeight="1" spans="1:14">
      <c r="A162" s="122" t="e">
        <f t="shared" si="15"/>
        <v>#VALUE!</v>
      </c>
      <c r="B162" s="122" t="str">
        <f t="shared" si="14"/>
        <v/>
      </c>
      <c r="C162" s="122" t="str">
        <f>课表!A161</f>
        <v>19服装高职1班</v>
      </c>
      <c r="D162" s="122" t="e">
        <f t="shared" si="16"/>
        <v>#VALUE!</v>
      </c>
      <c r="E162" s="122"/>
      <c r="F162" s="122"/>
      <c r="G162" s="122"/>
      <c r="H162" s="122"/>
      <c r="I162" s="122"/>
      <c r="J162" s="122"/>
      <c r="K162" s="124"/>
      <c r="L162" s="124"/>
      <c r="M162" s="108"/>
      <c r="N162" s="142">
        <f>课表!J161</f>
        <v>0</v>
      </c>
    </row>
    <row r="163" ht="30" customHeight="1" spans="1:14">
      <c r="A163" s="122" t="str">
        <f t="shared" si="15"/>
        <v>图5楼人文系机房</v>
      </c>
      <c r="B163" s="122" t="str">
        <f t="shared" si="14"/>
        <v>刘毅[0000387]</v>
      </c>
      <c r="C163" s="122" t="str">
        <f>课表!A162</f>
        <v>19服装高职2班</v>
      </c>
      <c r="D163" s="122" t="str">
        <f t="shared" si="16"/>
        <v>[070476]电脑辅助设计(3)</v>
      </c>
      <c r="E163" s="122"/>
      <c r="F163" s="122"/>
      <c r="G163" s="122"/>
      <c r="H163" s="122"/>
      <c r="I163" s="122"/>
      <c r="J163" s="122"/>
      <c r="K163" s="124"/>
      <c r="L163" s="124"/>
      <c r="M163" s="108"/>
      <c r="N163" s="142" t="str">
        <f>课表!J162</f>
        <v>图5楼人文系机房 [070476]电脑辅助设计(3) 刘毅[0000387] </v>
      </c>
    </row>
    <row r="164" ht="30" customHeight="1" spans="1:14">
      <c r="A164" s="122" t="e">
        <f t="shared" si="15"/>
        <v>#VALUE!</v>
      </c>
      <c r="B164" s="122" t="str">
        <f t="shared" si="14"/>
        <v/>
      </c>
      <c r="C164" s="122" t="str">
        <f>课表!A163</f>
        <v>19服装高职3班</v>
      </c>
      <c r="D164" s="122" t="e">
        <f t="shared" si="16"/>
        <v>#VALUE!</v>
      </c>
      <c r="E164" s="122"/>
      <c r="F164" s="122"/>
      <c r="G164" s="122"/>
      <c r="H164" s="122"/>
      <c r="I164" s="122"/>
      <c r="J164" s="122"/>
      <c r="K164" s="124"/>
      <c r="L164" s="124"/>
      <c r="M164" s="108"/>
      <c r="N164" s="142">
        <f>课表!J163</f>
        <v>0</v>
      </c>
    </row>
    <row r="165" ht="30" customHeight="1" spans="1:14">
      <c r="A165" s="122" t="e">
        <f t="shared" si="15"/>
        <v>#VALUE!</v>
      </c>
      <c r="B165" s="122" t="str">
        <f t="shared" si="14"/>
        <v/>
      </c>
      <c r="C165" s="122" t="str">
        <f>课表!A164</f>
        <v>19服装五年制班</v>
      </c>
      <c r="D165" s="122" t="e">
        <f t="shared" si="16"/>
        <v>#VALUE!</v>
      </c>
      <c r="E165" s="122"/>
      <c r="F165" s="122"/>
      <c r="G165" s="122"/>
      <c r="H165" s="122"/>
      <c r="I165" s="122"/>
      <c r="J165" s="122"/>
      <c r="K165" s="124"/>
      <c r="L165" s="124"/>
      <c r="M165" s="108"/>
      <c r="N165" s="142">
        <f>课表!J164</f>
        <v>0</v>
      </c>
    </row>
    <row r="166" ht="30" customHeight="1" spans="1:14">
      <c r="A166" s="122" t="str">
        <f t="shared" si="15"/>
        <v>图504</v>
      </c>
      <c r="B166" s="122" t="str">
        <f t="shared" ref="B166:B183" si="17">TRIM(MID(SUBSTITUTE(TRIM(N166)," ",REPT(" ",99)),99*2,99))</f>
        <v>李俊佳[2020018]</v>
      </c>
      <c r="C166" s="122" t="str">
        <f>课表!A165</f>
        <v>18五年服装班</v>
      </c>
      <c r="D166" s="122" t="str">
        <f t="shared" si="16"/>
        <v>[070397]服装图案设计(1)</v>
      </c>
      <c r="E166" s="122"/>
      <c r="F166" s="122"/>
      <c r="G166" s="122"/>
      <c r="H166" s="122"/>
      <c r="I166" s="122"/>
      <c r="J166" s="122"/>
      <c r="K166" s="124"/>
      <c r="L166" s="124"/>
      <c r="M166" s="108"/>
      <c r="N166" s="142" t="str">
        <f>课表!J165</f>
        <v>图504 [070397]服装图案设计(1) 李俊佳[2020018] </v>
      </c>
    </row>
    <row r="167" ht="30" customHeight="1" spans="1:14">
      <c r="A167" s="122" t="e">
        <f t="shared" si="15"/>
        <v>#VALUE!</v>
      </c>
      <c r="B167" s="122" t="str">
        <f t="shared" si="17"/>
        <v/>
      </c>
      <c r="C167" s="122" t="str">
        <f>课表!A166</f>
        <v>17服装五年制1班</v>
      </c>
      <c r="D167" s="122" t="e">
        <f t="shared" si="16"/>
        <v>#VALUE!</v>
      </c>
      <c r="E167" s="122"/>
      <c r="F167" s="122"/>
      <c r="G167" s="122"/>
      <c r="H167" s="122"/>
      <c r="I167" s="122"/>
      <c r="J167" s="122"/>
      <c r="K167" s="124"/>
      <c r="L167" s="124"/>
      <c r="M167" s="108"/>
      <c r="N167" s="142">
        <f>课表!J166</f>
        <v>0</v>
      </c>
    </row>
    <row r="168" ht="30" customHeight="1" spans="1:14">
      <c r="A168" s="122" t="str">
        <f t="shared" si="15"/>
        <v>4号篮球场</v>
      </c>
      <c r="B168" s="122" t="str">
        <f t="shared" si="17"/>
        <v>陈光[0000155]</v>
      </c>
      <c r="C168" s="122" t="str">
        <f>课表!A167</f>
        <v>2020建筑高职1班</v>
      </c>
      <c r="D168" s="122" t="str">
        <f t="shared" si="16"/>
        <v>[070439]体育与健康(3)</v>
      </c>
      <c r="E168" s="122"/>
      <c r="F168" s="122"/>
      <c r="G168" s="122"/>
      <c r="H168" s="122"/>
      <c r="I168" s="122"/>
      <c r="J168" s="122"/>
      <c r="K168" s="124"/>
      <c r="L168" s="124"/>
      <c r="M168" s="108"/>
      <c r="N168" s="142" t="str">
        <f>课表!J167</f>
        <v>4号篮球场 [070439]体育与健康(3) 陈光[0000155]</v>
      </c>
    </row>
    <row r="169" ht="30" customHeight="1" spans="1:14">
      <c r="A169" s="122" t="str">
        <f t="shared" si="15"/>
        <v>南403</v>
      </c>
      <c r="B169" s="122" t="str">
        <f t="shared" si="17"/>
        <v>谢妮[2014010]</v>
      </c>
      <c r="C169" s="122" t="str">
        <f>课表!A168</f>
        <v>2020建筑高职2班</v>
      </c>
      <c r="D169" s="122" t="str">
        <f t="shared" si="16"/>
        <v>[210004]建筑工程测量</v>
      </c>
      <c r="E169" s="122"/>
      <c r="F169" s="122"/>
      <c r="G169" s="122"/>
      <c r="H169" s="122"/>
      <c r="I169" s="122"/>
      <c r="J169" s="122"/>
      <c r="K169" s="124"/>
      <c r="L169" s="124"/>
      <c r="M169" s="108"/>
      <c r="N169" s="142" t="str">
        <f>课表!J168</f>
        <v>南403 [210004]建筑工程测量 谢妮[2014010] </v>
      </c>
    </row>
    <row r="170" ht="30" customHeight="1" spans="1:14">
      <c r="A170" s="122" t="str">
        <f t="shared" si="15"/>
        <v>南306</v>
      </c>
      <c r="B170" s="122" t="str">
        <f t="shared" si="17"/>
        <v>李爱国[0000409]</v>
      </c>
      <c r="C170" s="122" t="str">
        <f>课表!A169</f>
        <v>2020建筑高职3班</v>
      </c>
      <c r="D170" s="122" t="str">
        <f t="shared" si="16"/>
        <v>[210012]建筑工程质量与安全管理</v>
      </c>
      <c r="E170" s="122"/>
      <c r="F170" s="122"/>
      <c r="G170" s="122"/>
      <c r="H170" s="122"/>
      <c r="I170" s="122"/>
      <c r="J170" s="122"/>
      <c r="K170" s="124"/>
      <c r="L170" s="124"/>
      <c r="M170" s="108"/>
      <c r="N170" s="142" t="str">
        <f>课表!J169</f>
        <v>南306 [210012]建筑工程质量与安全管理 李爱国[0000409]</v>
      </c>
    </row>
    <row r="171" ht="30" customHeight="1" spans="1:14">
      <c r="A171" s="122" t="str">
        <f t="shared" si="15"/>
        <v/>
      </c>
      <c r="B171" s="122" t="str">
        <f t="shared" si="17"/>
        <v/>
      </c>
      <c r="C171" s="122" t="str">
        <f>课表!A170</f>
        <v>2020五年建筑1班</v>
      </c>
      <c r="D171" s="122" t="e">
        <f t="shared" si="16"/>
        <v>#VALUE!</v>
      </c>
      <c r="E171" s="122"/>
      <c r="F171" s="122"/>
      <c r="G171" s="122"/>
      <c r="H171" s="122"/>
      <c r="I171" s="122"/>
      <c r="J171" s="122"/>
      <c r="K171" s="124"/>
      <c r="L171" s="124"/>
      <c r="M171" s="108"/>
      <c r="N171" s="142" t="str">
        <f>课表!J170</f>
        <v> </v>
      </c>
    </row>
    <row r="172" ht="30" customHeight="1" spans="1:14">
      <c r="A172" s="122" t="str">
        <f t="shared" si="15"/>
        <v>南402</v>
      </c>
      <c r="B172" s="122" t="str">
        <f t="shared" si="17"/>
        <v>陈秀华[2021020]</v>
      </c>
      <c r="C172" s="122" t="str">
        <f>课表!A171</f>
        <v>2020五年建筑2班</v>
      </c>
      <c r="D172" s="122" t="str">
        <f t="shared" si="16"/>
        <v>[210029]建筑力学</v>
      </c>
      <c r="E172" s="122"/>
      <c r="F172" s="122"/>
      <c r="G172" s="122"/>
      <c r="H172" s="122"/>
      <c r="I172" s="122"/>
      <c r="J172" s="122"/>
      <c r="K172" s="124"/>
      <c r="L172" s="124"/>
      <c r="M172" s="108"/>
      <c r="N172" s="142" t="str">
        <f>课表!J171</f>
        <v>南402 [210029]建筑力学 陈秀华[2021020] </v>
      </c>
    </row>
    <row r="173" ht="30" customHeight="1" spans="1:14">
      <c r="A173" s="122" t="e">
        <f t="shared" si="15"/>
        <v>#VALUE!</v>
      </c>
      <c r="B173" s="122" t="str">
        <f t="shared" si="17"/>
        <v/>
      </c>
      <c r="C173" s="122" t="str">
        <f>课表!A172</f>
        <v>2020造价（房屋建筑）高职1班</v>
      </c>
      <c r="D173" s="122" t="e">
        <f t="shared" si="16"/>
        <v>#VALUE!</v>
      </c>
      <c r="E173" s="122"/>
      <c r="F173" s="122"/>
      <c r="G173" s="122"/>
      <c r="H173" s="122"/>
      <c r="I173" s="122"/>
      <c r="J173" s="122"/>
      <c r="K173" s="124"/>
      <c r="L173" s="124"/>
      <c r="M173" s="108"/>
      <c r="N173" s="142">
        <f>课表!J172</f>
        <v>0</v>
      </c>
    </row>
    <row r="174" ht="30" customHeight="1" spans="1:14">
      <c r="A174" s="122" t="e">
        <f t="shared" si="15"/>
        <v>#VALUE!</v>
      </c>
      <c r="B174" s="122" t="str">
        <f t="shared" si="17"/>
        <v/>
      </c>
      <c r="C174" s="122" t="str">
        <f>课表!A173</f>
        <v>2020造价（房屋建筑）高职2班</v>
      </c>
      <c r="D174" s="122" t="e">
        <f t="shared" si="16"/>
        <v>#VALUE!</v>
      </c>
      <c r="E174" s="122"/>
      <c r="F174" s="122"/>
      <c r="G174" s="122"/>
      <c r="H174" s="122"/>
      <c r="I174" s="122"/>
      <c r="J174" s="122"/>
      <c r="K174" s="124"/>
      <c r="L174" s="124"/>
      <c r="M174" s="108"/>
      <c r="N174" s="142">
        <f>课表!J173</f>
        <v>0</v>
      </c>
    </row>
    <row r="175" ht="30" customHeight="1" spans="1:14">
      <c r="A175" s="122" t="str">
        <f t="shared" si="15"/>
        <v>南307</v>
      </c>
      <c r="B175" s="122" t="str">
        <f t="shared" si="17"/>
        <v>孟祥宇[0000424]</v>
      </c>
      <c r="C175" s="122" t="str">
        <f>课表!A174</f>
        <v>2020市政高职班</v>
      </c>
      <c r="D175" s="122" t="str">
        <f t="shared" si="16"/>
        <v>[210136]市政工程测量</v>
      </c>
      <c r="E175" s="122"/>
      <c r="F175" s="122"/>
      <c r="G175" s="122"/>
      <c r="H175" s="122"/>
      <c r="I175" s="122"/>
      <c r="J175" s="122"/>
      <c r="K175" s="124"/>
      <c r="L175" s="124"/>
      <c r="M175" s="108"/>
      <c r="N175" s="142" t="str">
        <f>课表!J174</f>
        <v>南307 [210136]市政工程测量 孟祥宇[0000424] </v>
      </c>
    </row>
    <row r="176" ht="30" customHeight="1" spans="1:14">
      <c r="A176" s="122" t="str">
        <f t="shared" si="15"/>
        <v>建工实训中心（右）</v>
      </c>
      <c r="B176" s="122" t="str">
        <f t="shared" si="17"/>
        <v>米颖嶂（1-10周）[0000391
</v>
      </c>
      <c r="C176" s="122" t="str">
        <f>课表!A175</f>
        <v>19建筑高职1班</v>
      </c>
      <c r="D176" s="122" t="str">
        <f t="shared" si="16"/>
        <v>
[210181]技能抽查：钢筋下料及绑扎模块</v>
      </c>
      <c r="E176" s="122"/>
      <c r="F176" s="122"/>
      <c r="G176" s="122"/>
      <c r="H176" s="122"/>
      <c r="I176" s="122"/>
      <c r="J176" s="122"/>
      <c r="K176" s="124"/>
      <c r="L176" s="124"/>
      <c r="M176" s="108"/>
      <c r="N176" s="142" t="str">
        <f>课表!J175</f>
        <v>建工实训中心（右） 
[210181]技能抽查：钢筋下料及绑扎模块 米颖嶂（1-10周）[0000391
 [210073]预算电算化（10-20周）刘潜宁[2015019] 
] </v>
      </c>
    </row>
    <row r="177" ht="45" customHeight="1" spans="1:14">
      <c r="A177" s="122" t="str">
        <f t="shared" si="15"/>
        <v>南404
</v>
      </c>
      <c r="B177" s="122" t="str">
        <f t="shared" si="17"/>
        <v>杨译淞[0000366]</v>
      </c>
      <c r="C177" s="122" t="str">
        <f>课表!A176</f>
        <v>19建筑高职2班</v>
      </c>
      <c r="D177" s="122" t="str">
        <f t="shared" si="16"/>
        <v>[210153]技能抽查：施工组织模块（1-10周）</v>
      </c>
      <c r="E177" s="122"/>
      <c r="F177" s="122"/>
      <c r="G177" s="122"/>
      <c r="H177" s="122"/>
      <c r="I177" s="122"/>
      <c r="J177" s="122"/>
      <c r="K177" s="124"/>
      <c r="L177" s="124"/>
      <c r="M177" s="108"/>
      <c r="N177" s="142" t="str">
        <f>课表!J176</f>
        <v>南404
 [210153]技能抽查：施工组织模块（1-10周） 杨译淞[0000366] [210083]建筑工程项目管理（10-20周）刘永生[0000365] </v>
      </c>
    </row>
    <row r="178" ht="30" customHeight="1" spans="1:14">
      <c r="A178" s="122" t="e">
        <f t="shared" si="15"/>
        <v>#VALUE!</v>
      </c>
      <c r="B178" s="122" t="str">
        <f t="shared" si="17"/>
        <v/>
      </c>
      <c r="C178" s="122" t="str">
        <f>课表!A177</f>
        <v>19建筑五年制班</v>
      </c>
      <c r="D178" s="122" t="e">
        <f t="shared" si="16"/>
        <v>#VALUE!</v>
      </c>
      <c r="E178" s="122"/>
      <c r="F178" s="122"/>
      <c r="G178" s="122"/>
      <c r="H178" s="122"/>
      <c r="I178" s="122"/>
      <c r="J178" s="122"/>
      <c r="K178" s="124"/>
      <c r="L178" s="124"/>
      <c r="M178" s="108"/>
      <c r="N178" s="142">
        <f>课表!J177</f>
        <v>0</v>
      </c>
    </row>
    <row r="179" ht="30" customHeight="1" spans="1:14">
      <c r="A179" s="122" t="e">
        <f t="shared" si="15"/>
        <v>#VALUE!</v>
      </c>
      <c r="B179" s="122" t="str">
        <f t="shared" si="17"/>
        <v/>
      </c>
      <c r="C179" s="122" t="str">
        <f>课表!A178</f>
        <v>19造价高职班</v>
      </c>
      <c r="D179" s="122" t="e">
        <f t="shared" si="16"/>
        <v>#VALUE!</v>
      </c>
      <c r="E179" s="122"/>
      <c r="F179" s="122"/>
      <c r="G179" s="122"/>
      <c r="H179" s="122"/>
      <c r="I179" s="122"/>
      <c r="J179" s="122"/>
      <c r="K179" s="124"/>
      <c r="L179" s="124"/>
      <c r="M179" s="108"/>
      <c r="N179" s="142">
        <f>课表!J178</f>
        <v>0</v>
      </c>
    </row>
    <row r="180" ht="30" customHeight="1" spans="1:14">
      <c r="A180" s="122" t="e">
        <f t="shared" si="15"/>
        <v>#VALUE!</v>
      </c>
      <c r="B180" s="122" t="str">
        <f t="shared" si="17"/>
        <v/>
      </c>
      <c r="C180" s="122" t="str">
        <f>课表!A179</f>
        <v>18五年建筑1班</v>
      </c>
      <c r="D180" s="122" t="e">
        <f t="shared" si="16"/>
        <v>#VALUE!</v>
      </c>
      <c r="E180" s="122"/>
      <c r="F180" s="122"/>
      <c r="G180" s="122"/>
      <c r="H180" s="122"/>
      <c r="I180" s="122"/>
      <c r="J180" s="122"/>
      <c r="K180" s="124"/>
      <c r="L180" s="124"/>
      <c r="M180" s="108"/>
      <c r="N180" s="142">
        <f>课表!J179</f>
        <v>0</v>
      </c>
    </row>
    <row r="181" ht="30" customHeight="1" spans="1:14">
      <c r="A181" s="122" t="str">
        <f t="shared" si="15"/>
        <v>南401</v>
      </c>
      <c r="B181" s="122" t="str">
        <f t="shared" si="17"/>
        <v>向龙[2018037]</v>
      </c>
      <c r="C181" s="122" t="str">
        <f>课表!A180</f>
        <v>18五年建筑2班</v>
      </c>
      <c r="D181" s="122" t="str">
        <f t="shared" si="16"/>
        <v>[210008]土力学与地基基础</v>
      </c>
      <c r="E181" s="122"/>
      <c r="F181" s="122"/>
      <c r="G181" s="122"/>
      <c r="H181" s="122"/>
      <c r="I181" s="122"/>
      <c r="J181" s="122"/>
      <c r="K181" s="124"/>
      <c r="L181" s="124"/>
      <c r="M181" s="108"/>
      <c r="N181" s="142" t="str">
        <f>课表!J180</f>
        <v>南401 [210008]土力学与地基基础 向龙[2018037] </v>
      </c>
    </row>
    <row r="182" ht="30" customHeight="1" spans="1:14">
      <c r="A182" s="122" t="e">
        <f t="shared" si="15"/>
        <v>#VALUE!</v>
      </c>
      <c r="B182" s="122" t="str">
        <f t="shared" si="17"/>
        <v/>
      </c>
      <c r="C182" s="122" t="str">
        <f>课表!A181</f>
        <v>17建筑五年制1班</v>
      </c>
      <c r="D182" s="122" t="e">
        <f t="shared" si="16"/>
        <v>#VALUE!</v>
      </c>
      <c r="E182" s="122"/>
      <c r="F182" s="122"/>
      <c r="G182" s="122"/>
      <c r="H182" s="122"/>
      <c r="I182" s="122"/>
      <c r="J182" s="122"/>
      <c r="K182" s="124"/>
      <c r="L182" s="124"/>
      <c r="M182" s="108"/>
      <c r="N182" s="142">
        <f>课表!J181</f>
        <v>0</v>
      </c>
    </row>
    <row r="183" ht="30" customHeight="1" spans="1:14">
      <c r="A183" s="122" t="str">
        <f t="shared" si="15"/>
        <v>建工实训室左</v>
      </c>
      <c r="B183" s="122" t="str">
        <f t="shared" si="17"/>
        <v>钟东[0000338]</v>
      </c>
      <c r="C183" s="122" t="str">
        <f>课表!A182</f>
        <v>17建筑五年制2班</v>
      </c>
      <c r="D183" s="122" t="str">
        <f t="shared" si="16"/>
        <v>[210151]技能抽查：建筑识图制图模块（1-10周）</v>
      </c>
      <c r="E183" s="122"/>
      <c r="F183" s="122"/>
      <c r="G183" s="122"/>
      <c r="H183" s="122"/>
      <c r="I183" s="122"/>
      <c r="J183" s="122"/>
      <c r="K183" s="124"/>
      <c r="L183" s="124"/>
      <c r="M183" s="108"/>
      <c r="N183" s="142" t="str">
        <f>课表!J182</f>
        <v>建工实训室左 [210151]技能抽查：建筑识图制图模块（1-10周） 钟东[0000338] </v>
      </c>
    </row>
  </sheetData>
  <autoFilter ref="A4:M183">
    <extLst/>
  </autoFilter>
  <mergeCells count="10">
    <mergeCell ref="A1:L1"/>
    <mergeCell ref="A2:C2"/>
    <mergeCell ref="H2:I2"/>
    <mergeCell ref="E3:G3"/>
    <mergeCell ref="H3:K3"/>
    <mergeCell ref="A3:A4"/>
    <mergeCell ref="B3:B4"/>
    <mergeCell ref="C3:C4"/>
    <mergeCell ref="D3:D4"/>
    <mergeCell ref="L3:L4"/>
  </mergeCells>
  <pageMargins left="0.7" right="0.7" top="0.75" bottom="0.75" header="0.3" footer="0.3"/>
  <pageSetup paperSize="9" scale="85" orientation="landscape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workbookViewId="0">
      <selection activeCell="J13" sqref="J13"/>
    </sheetView>
  </sheetViews>
  <sheetFormatPr defaultColWidth="9.14285714285714" defaultRowHeight="12.75"/>
  <cols>
    <col min="1" max="1" width="14.7142857142857" style="14" customWidth="1"/>
    <col min="2" max="2" width="12.2857142857143" style="1" customWidth="1"/>
    <col min="3" max="3" width="24" style="109" customWidth="1"/>
    <col min="4" max="4" width="26.8571428571429" style="1" customWidth="1"/>
    <col min="5" max="5" width="8.57142857142857" style="1" customWidth="1"/>
    <col min="6" max="7" width="7.85714285714286" style="1" customWidth="1"/>
    <col min="8" max="8" width="8.28571428571429" style="1" customWidth="1"/>
    <col min="9" max="9" width="7.85714285714286" style="1" customWidth="1"/>
    <col min="10" max="10" width="9.14285714285714" style="1"/>
    <col min="11" max="12" width="9.28571428571429" style="1" customWidth="1"/>
    <col min="13" max="13" width="9.28571428571429" style="110" customWidth="1"/>
    <col min="14" max="16384" width="9.14285714285714" style="1"/>
  </cols>
  <sheetData>
    <row r="1" s="1" customFormat="1" ht="38.1" customHeight="1" spans="1:13">
      <c r="A1" s="111" t="s">
        <v>1432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="1" customFormat="1" ht="20.1" customHeight="1" spans="1:14">
      <c r="A2" s="112" t="s">
        <v>1465</v>
      </c>
      <c r="B2" s="112"/>
      <c r="C2" s="112"/>
      <c r="D2" s="113"/>
      <c r="E2" s="114" t="s">
        <v>1434</v>
      </c>
      <c r="F2" s="115"/>
      <c r="G2" s="116" t="s">
        <v>1435</v>
      </c>
      <c r="H2" s="117">
        <v>44452</v>
      </c>
      <c r="I2" s="117"/>
      <c r="J2" s="127">
        <f>H2</f>
        <v>44452</v>
      </c>
      <c r="K2" s="128" t="s">
        <v>1436</v>
      </c>
      <c r="L2" s="116" t="s">
        <v>1466</v>
      </c>
      <c r="M2" s="114"/>
      <c r="N2" s="129"/>
    </row>
    <row r="3" s="1" customFormat="1" ht="20.1" customHeight="1" spans="1:13">
      <c r="A3" s="118" t="s">
        <v>1438</v>
      </c>
      <c r="B3" s="118" t="s">
        <v>1439</v>
      </c>
      <c r="C3" s="119" t="s">
        <v>1440</v>
      </c>
      <c r="D3" s="118" t="s">
        <v>1441</v>
      </c>
      <c r="E3" s="23" t="s">
        <v>1442</v>
      </c>
      <c r="F3" s="23"/>
      <c r="G3" s="23"/>
      <c r="H3" s="23" t="s">
        <v>1443</v>
      </c>
      <c r="I3" s="23"/>
      <c r="J3" s="23"/>
      <c r="K3" s="23"/>
      <c r="L3" s="118" t="s">
        <v>1444</v>
      </c>
      <c r="M3" s="113"/>
    </row>
    <row r="4" s="1" customFormat="1" ht="35.25" customHeight="1" spans="1:13">
      <c r="A4" s="120"/>
      <c r="B4" s="120"/>
      <c r="C4" s="121"/>
      <c r="D4" s="120"/>
      <c r="E4" s="118" t="s">
        <v>1445</v>
      </c>
      <c r="F4" s="118" t="s">
        <v>1446</v>
      </c>
      <c r="G4" s="118" t="s">
        <v>1447</v>
      </c>
      <c r="H4" s="118" t="s">
        <v>1448</v>
      </c>
      <c r="I4" s="118" t="s">
        <v>1449</v>
      </c>
      <c r="J4" s="130" t="s">
        <v>1450</v>
      </c>
      <c r="K4" s="118" t="s">
        <v>1467</v>
      </c>
      <c r="L4" s="120"/>
      <c r="M4" s="113"/>
    </row>
    <row r="5" s="108" customFormat="1" ht="30" customHeight="1" spans="1:13">
      <c r="A5" s="122" t="s">
        <v>1409</v>
      </c>
      <c r="B5" s="122" t="s">
        <v>1468</v>
      </c>
      <c r="C5" s="122" t="s">
        <v>422</v>
      </c>
      <c r="D5" s="122" t="s">
        <v>1469</v>
      </c>
      <c r="E5" s="122"/>
      <c r="F5" s="122"/>
      <c r="G5" s="122"/>
      <c r="H5" s="122"/>
      <c r="I5" s="122"/>
      <c r="J5" s="122"/>
      <c r="K5" s="122"/>
      <c r="L5" s="131"/>
      <c r="M5" s="132"/>
    </row>
    <row r="6" s="108" customFormat="1" ht="30" customHeight="1" spans="1:13">
      <c r="A6" s="123" t="s">
        <v>1415</v>
      </c>
      <c r="B6" s="124" t="s">
        <v>1470</v>
      </c>
      <c r="C6" s="125" t="s">
        <v>18</v>
      </c>
      <c r="D6" s="124" t="s">
        <v>1469</v>
      </c>
      <c r="E6" s="124"/>
      <c r="F6" s="124"/>
      <c r="G6" s="124"/>
      <c r="H6" s="124"/>
      <c r="I6" s="124"/>
      <c r="J6" s="124"/>
      <c r="K6" s="124"/>
      <c r="L6" s="133"/>
      <c r="M6" s="132"/>
    </row>
    <row r="7" s="108" customFormat="1" ht="30" customHeight="1" spans="1:13">
      <c r="A7" s="123" t="s">
        <v>1421</v>
      </c>
      <c r="B7" s="124" t="s">
        <v>1471</v>
      </c>
      <c r="C7" s="125" t="s">
        <v>71</v>
      </c>
      <c r="D7" s="124" t="s">
        <v>1469</v>
      </c>
      <c r="E7" s="124"/>
      <c r="F7" s="124"/>
      <c r="G7" s="124"/>
      <c r="H7" s="124"/>
      <c r="I7" s="124"/>
      <c r="J7" s="124"/>
      <c r="K7" s="124"/>
      <c r="L7" s="133"/>
      <c r="M7" s="132"/>
    </row>
    <row r="8" s="108" customFormat="1" ht="30" customHeight="1" spans="1:13">
      <c r="A8" s="123" t="s">
        <v>1472</v>
      </c>
      <c r="B8" s="124" t="s">
        <v>1473</v>
      </c>
      <c r="C8" s="125" t="s">
        <v>390</v>
      </c>
      <c r="D8" s="124" t="s">
        <v>1474</v>
      </c>
      <c r="E8" s="124"/>
      <c r="F8" s="124"/>
      <c r="G8" s="124"/>
      <c r="H8" s="124"/>
      <c r="I8" s="124"/>
      <c r="J8" s="124"/>
      <c r="K8" s="124"/>
      <c r="L8" s="133"/>
      <c r="M8" s="132"/>
    </row>
    <row r="9" s="108" customFormat="1" ht="30" customHeight="1" spans="1:13">
      <c r="A9" s="123" t="s">
        <v>1472</v>
      </c>
      <c r="B9" s="124" t="s">
        <v>1473</v>
      </c>
      <c r="C9" s="125" t="s">
        <v>391</v>
      </c>
      <c r="D9" s="124" t="s">
        <v>1474</v>
      </c>
      <c r="E9" s="124"/>
      <c r="F9" s="124"/>
      <c r="G9" s="124"/>
      <c r="H9" s="124"/>
      <c r="I9" s="124"/>
      <c r="J9" s="124"/>
      <c r="K9" s="124"/>
      <c r="L9" s="133"/>
      <c r="M9" s="132"/>
    </row>
    <row r="10" s="108" customFormat="1" ht="30" customHeight="1" spans="1:13">
      <c r="A10" s="122" t="s">
        <v>1475</v>
      </c>
      <c r="B10" s="122" t="s">
        <v>1476</v>
      </c>
      <c r="C10" s="122" t="s">
        <v>164</v>
      </c>
      <c r="D10" s="122" t="s">
        <v>1477</v>
      </c>
      <c r="E10" s="122"/>
      <c r="F10" s="122"/>
      <c r="G10" s="122"/>
      <c r="H10" s="122"/>
      <c r="I10" s="122"/>
      <c r="J10" s="122"/>
      <c r="K10" s="124"/>
      <c r="L10" s="133"/>
      <c r="M10" s="132"/>
    </row>
    <row r="11" s="108" customFormat="1" ht="30" customHeight="1" spans="1:13">
      <c r="A11" s="123" t="s">
        <v>1475</v>
      </c>
      <c r="B11" s="124" t="s">
        <v>1476</v>
      </c>
      <c r="C11" s="125" t="s">
        <v>176</v>
      </c>
      <c r="D11" s="124" t="s">
        <v>1477</v>
      </c>
      <c r="E11" s="124"/>
      <c r="F11" s="124"/>
      <c r="G11" s="124"/>
      <c r="H11" s="124"/>
      <c r="I11" s="124"/>
      <c r="J11" s="124"/>
      <c r="K11" s="124"/>
      <c r="L11" s="133"/>
      <c r="M11" s="132"/>
    </row>
    <row r="12" s="108" customFormat="1" ht="30" customHeight="1" spans="1:13">
      <c r="A12" s="123" t="s">
        <v>1142</v>
      </c>
      <c r="B12" s="124" t="s">
        <v>1478</v>
      </c>
      <c r="C12" s="125" t="s">
        <v>192</v>
      </c>
      <c r="D12" s="124" t="s">
        <v>1479</v>
      </c>
      <c r="E12" s="124"/>
      <c r="F12" s="124"/>
      <c r="G12" s="124"/>
      <c r="H12" s="124"/>
      <c r="I12" s="124"/>
      <c r="J12" s="124"/>
      <c r="K12" s="124"/>
      <c r="L12" s="133"/>
      <c r="M12" s="132"/>
    </row>
    <row r="13" s="108" customFormat="1" ht="30" customHeight="1" spans="1:13">
      <c r="A13" s="123" t="s">
        <v>1151</v>
      </c>
      <c r="B13" s="124" t="s">
        <v>1480</v>
      </c>
      <c r="C13" s="125" t="s">
        <v>723</v>
      </c>
      <c r="D13" s="124" t="s">
        <v>1481</v>
      </c>
      <c r="E13" s="124"/>
      <c r="F13" s="124"/>
      <c r="G13" s="124"/>
      <c r="H13" s="124"/>
      <c r="I13" s="124"/>
      <c r="J13" s="124"/>
      <c r="K13" s="124"/>
      <c r="L13" s="134"/>
      <c r="M13" s="132"/>
    </row>
    <row r="14" s="108" customFormat="1" ht="30" customHeight="1" spans="1:13">
      <c r="A14" s="123" t="s">
        <v>1153</v>
      </c>
      <c r="B14" s="124" t="s">
        <v>1154</v>
      </c>
      <c r="C14" s="125" t="s">
        <v>770</v>
      </c>
      <c r="D14" s="124" t="s">
        <v>1482</v>
      </c>
      <c r="E14" s="123"/>
      <c r="F14" s="123"/>
      <c r="G14" s="123"/>
      <c r="H14" s="123"/>
      <c r="I14" s="123"/>
      <c r="J14" s="123"/>
      <c r="K14" s="123"/>
      <c r="L14" s="135"/>
      <c r="M14" s="132"/>
    </row>
    <row r="15" s="108" customFormat="1" ht="30" customHeight="1" spans="1:13">
      <c r="A15" s="123" t="s">
        <v>1157</v>
      </c>
      <c r="B15" s="124" t="s">
        <v>1483</v>
      </c>
      <c r="C15" s="125" t="s">
        <v>524</v>
      </c>
      <c r="D15" s="124" t="s">
        <v>1484</v>
      </c>
      <c r="E15" s="126"/>
      <c r="F15" s="126"/>
      <c r="G15" s="126"/>
      <c r="H15" s="126"/>
      <c r="I15" s="126"/>
      <c r="J15" s="126"/>
      <c r="K15" s="126"/>
      <c r="L15" s="136"/>
      <c r="M15" s="132"/>
    </row>
    <row r="16" s="108" customFormat="1" ht="30" customHeight="1" spans="1:13">
      <c r="A16" s="123" t="s">
        <v>1167</v>
      </c>
      <c r="B16" s="124" t="s">
        <v>1485</v>
      </c>
      <c r="C16" s="125" t="s">
        <v>785</v>
      </c>
      <c r="D16" s="124" t="s">
        <v>1486</v>
      </c>
      <c r="E16" s="126"/>
      <c r="F16" s="126"/>
      <c r="G16" s="126"/>
      <c r="H16" s="126"/>
      <c r="I16" s="126"/>
      <c r="J16" s="126"/>
      <c r="K16" s="126"/>
      <c r="L16" s="136"/>
      <c r="M16" s="132"/>
    </row>
    <row r="17" s="108" customFormat="1" ht="30" customHeight="1" spans="1:13">
      <c r="A17" s="123" t="s">
        <v>1171</v>
      </c>
      <c r="B17" s="124" t="s">
        <v>1487</v>
      </c>
      <c r="C17" s="125" t="s">
        <v>502</v>
      </c>
      <c r="D17" s="124" t="s">
        <v>1488</v>
      </c>
      <c r="E17" s="126"/>
      <c r="F17" s="126"/>
      <c r="G17" s="126"/>
      <c r="H17" s="126"/>
      <c r="I17" s="126"/>
      <c r="J17" s="126"/>
      <c r="K17" s="126"/>
      <c r="L17" s="136"/>
      <c r="M17" s="132"/>
    </row>
    <row r="18" s="108" customFormat="1" ht="30" customHeight="1" spans="1:13">
      <c r="A18" s="123" t="s">
        <v>1173</v>
      </c>
      <c r="B18" s="124" t="s">
        <v>1489</v>
      </c>
      <c r="C18" s="125" t="s">
        <v>513</v>
      </c>
      <c r="D18" s="124" t="s">
        <v>1490</v>
      </c>
      <c r="E18" s="126"/>
      <c r="F18" s="126"/>
      <c r="G18" s="126"/>
      <c r="H18" s="126"/>
      <c r="I18" s="126"/>
      <c r="J18" s="126"/>
      <c r="K18" s="126"/>
      <c r="L18" s="136"/>
      <c r="M18" s="132"/>
    </row>
    <row r="19" s="108" customFormat="1" ht="30" customHeight="1" spans="1:13">
      <c r="A19" s="123" t="s">
        <v>1176</v>
      </c>
      <c r="B19" s="124" t="s">
        <v>1491</v>
      </c>
      <c r="C19" s="125" t="s">
        <v>314</v>
      </c>
      <c r="D19" s="124" t="s">
        <v>1492</v>
      </c>
      <c r="E19" s="124"/>
      <c r="F19" s="124"/>
      <c r="G19" s="124"/>
      <c r="H19" s="124"/>
      <c r="I19" s="124"/>
      <c r="J19" s="124"/>
      <c r="K19" s="124"/>
      <c r="L19" s="133"/>
      <c r="M19" s="132"/>
    </row>
    <row r="20" s="108" customFormat="1" ht="30" customHeight="1" spans="1:13">
      <c r="A20" s="123" t="s">
        <v>1176</v>
      </c>
      <c r="B20" s="124" t="s">
        <v>1491</v>
      </c>
      <c r="C20" s="125" t="s">
        <v>315</v>
      </c>
      <c r="D20" s="124" t="s">
        <v>1492</v>
      </c>
      <c r="E20" s="124"/>
      <c r="F20" s="124"/>
      <c r="G20" s="124"/>
      <c r="H20" s="124"/>
      <c r="I20" s="124"/>
      <c r="J20" s="124"/>
      <c r="K20" s="124"/>
      <c r="L20" s="133"/>
      <c r="M20" s="132"/>
    </row>
    <row r="21" s="108" customFormat="1" ht="30" customHeight="1" spans="1:13">
      <c r="A21" s="123" t="s">
        <v>1182</v>
      </c>
      <c r="B21" s="124" t="s">
        <v>1493</v>
      </c>
      <c r="C21" s="125" t="s">
        <v>662</v>
      </c>
      <c r="D21" s="124" t="s">
        <v>1481</v>
      </c>
      <c r="E21" s="123"/>
      <c r="F21" s="123"/>
      <c r="G21" s="123"/>
      <c r="H21" s="123"/>
      <c r="I21" s="123"/>
      <c r="J21" s="123"/>
      <c r="K21" s="123"/>
      <c r="L21" s="135"/>
      <c r="M21" s="132"/>
    </row>
    <row r="22" s="108" customFormat="1" ht="30" customHeight="1" spans="1:13">
      <c r="A22" s="123" t="s">
        <v>1187</v>
      </c>
      <c r="B22" s="124" t="s">
        <v>1494</v>
      </c>
      <c r="C22" s="125" t="s">
        <v>703</v>
      </c>
      <c r="D22" s="124" t="s">
        <v>1495</v>
      </c>
      <c r="E22" s="126"/>
      <c r="F22" s="126"/>
      <c r="G22" s="126"/>
      <c r="H22" s="126"/>
      <c r="I22" s="126"/>
      <c r="J22" s="126"/>
      <c r="K22" s="126"/>
      <c r="L22" s="136"/>
      <c r="M22" s="132"/>
    </row>
    <row r="23" s="108" customFormat="1" ht="30" customHeight="1" spans="1:13">
      <c r="A23" s="123" t="s">
        <v>1189</v>
      </c>
      <c r="B23" s="124" t="s">
        <v>1496</v>
      </c>
      <c r="C23" s="125" t="s">
        <v>239</v>
      </c>
      <c r="D23" s="124" t="s">
        <v>1497</v>
      </c>
      <c r="E23" s="124"/>
      <c r="F23" s="124"/>
      <c r="G23" s="124"/>
      <c r="H23" s="124"/>
      <c r="I23" s="124"/>
      <c r="J23" s="124"/>
      <c r="K23" s="124"/>
      <c r="L23" s="133"/>
      <c r="M23" s="132"/>
    </row>
    <row r="24" s="108" customFormat="1" ht="30" customHeight="1" spans="1:13">
      <c r="A24" s="123" t="s">
        <v>1192</v>
      </c>
      <c r="B24" s="124" t="s">
        <v>1067</v>
      </c>
      <c r="C24" s="125" t="s">
        <v>671</v>
      </c>
      <c r="D24" s="124" t="s">
        <v>1498</v>
      </c>
      <c r="E24" s="126"/>
      <c r="F24" s="126"/>
      <c r="G24" s="126"/>
      <c r="H24" s="126"/>
      <c r="I24" s="126"/>
      <c r="J24" s="126"/>
      <c r="K24" s="126"/>
      <c r="L24" s="136"/>
      <c r="M24" s="132"/>
    </row>
    <row r="25" s="108" customFormat="1" ht="30" customHeight="1" spans="1:12">
      <c r="A25" s="123" t="s">
        <v>1193</v>
      </c>
      <c r="B25" s="124" t="s">
        <v>1499</v>
      </c>
      <c r="C25" s="125" t="s">
        <v>246</v>
      </c>
      <c r="D25" s="124" t="s">
        <v>1500</v>
      </c>
      <c r="E25" s="124"/>
      <c r="F25" s="124"/>
      <c r="G25" s="124"/>
      <c r="H25" s="124"/>
      <c r="I25" s="124"/>
      <c r="J25" s="124"/>
      <c r="K25" s="124"/>
      <c r="L25" s="137"/>
    </row>
    <row r="26" ht="30" customHeight="1" spans="1:12">
      <c r="A26" s="123" t="s">
        <v>1195</v>
      </c>
      <c r="B26" s="124" t="s">
        <v>1501</v>
      </c>
      <c r="C26" s="125" t="s">
        <v>649</v>
      </c>
      <c r="D26" s="124" t="s">
        <v>1502</v>
      </c>
      <c r="E26" s="124"/>
      <c r="F26" s="124"/>
      <c r="G26" s="124"/>
      <c r="H26" s="124"/>
      <c r="I26" s="124"/>
      <c r="J26" s="124"/>
      <c r="K26" s="124"/>
      <c r="L26" s="134"/>
    </row>
    <row r="27" ht="30" customHeight="1" spans="1:12">
      <c r="A27" s="123" t="s">
        <v>1206</v>
      </c>
      <c r="B27" s="124" t="s">
        <v>1503</v>
      </c>
      <c r="C27" s="125" t="s">
        <v>484</v>
      </c>
      <c r="D27" s="124" t="s">
        <v>1504</v>
      </c>
      <c r="E27" s="124"/>
      <c r="F27" s="124"/>
      <c r="G27" s="124"/>
      <c r="H27" s="124"/>
      <c r="I27" s="124"/>
      <c r="J27" s="124"/>
      <c r="K27" s="124"/>
      <c r="L27" s="133"/>
    </row>
    <row r="28" ht="30" customHeight="1" spans="1:12">
      <c r="A28" s="123" t="s">
        <v>1207</v>
      </c>
      <c r="B28" s="124" t="s">
        <v>1505</v>
      </c>
      <c r="C28" s="125" t="s">
        <v>616</v>
      </c>
      <c r="D28" s="124" t="s">
        <v>1506</v>
      </c>
      <c r="E28" s="126"/>
      <c r="F28" s="126"/>
      <c r="G28" s="126"/>
      <c r="H28" s="126"/>
      <c r="I28" s="126"/>
      <c r="J28" s="126"/>
      <c r="K28" s="126"/>
      <c r="L28" s="136"/>
    </row>
    <row r="29" ht="30" customHeight="1" spans="1:12">
      <c r="A29" s="123" t="s">
        <v>1208</v>
      </c>
      <c r="B29" s="124" t="s">
        <v>1507</v>
      </c>
      <c r="C29" s="125" t="s">
        <v>718</v>
      </c>
      <c r="D29" s="124" t="s">
        <v>1508</v>
      </c>
      <c r="E29" s="124"/>
      <c r="F29" s="124"/>
      <c r="G29" s="124"/>
      <c r="H29" s="124"/>
      <c r="I29" s="124"/>
      <c r="J29" s="124"/>
      <c r="K29" s="124"/>
      <c r="L29" s="134"/>
    </row>
    <row r="30" ht="30" customHeight="1" spans="1:12">
      <c r="A30" s="123" t="s">
        <v>1253</v>
      </c>
      <c r="B30" s="124" t="s">
        <v>1509</v>
      </c>
      <c r="C30" s="125" t="s">
        <v>385</v>
      </c>
      <c r="D30" s="124" t="s">
        <v>1510</v>
      </c>
      <c r="E30" s="124"/>
      <c r="F30" s="124"/>
      <c r="G30" s="124"/>
      <c r="H30" s="124"/>
      <c r="I30" s="124"/>
      <c r="J30" s="124"/>
      <c r="K30" s="124"/>
      <c r="L30" s="133"/>
    </row>
    <row r="31" ht="30" customHeight="1" spans="1:12">
      <c r="A31" s="123" t="s">
        <v>1511</v>
      </c>
      <c r="B31" s="124" t="s">
        <v>1512</v>
      </c>
      <c r="C31" s="125" t="s">
        <v>893</v>
      </c>
      <c r="D31" s="124" t="s">
        <v>1513</v>
      </c>
      <c r="E31" s="124"/>
      <c r="F31" s="124"/>
      <c r="G31" s="124"/>
      <c r="H31" s="124"/>
      <c r="I31" s="124"/>
      <c r="J31" s="124"/>
      <c r="K31" s="124"/>
      <c r="L31" s="134"/>
    </row>
    <row r="32" ht="30" customHeight="1" spans="1:12">
      <c r="A32" s="123" t="s">
        <v>982</v>
      </c>
      <c r="B32" s="124" t="s">
        <v>1514</v>
      </c>
      <c r="C32" s="125" t="s">
        <v>91</v>
      </c>
      <c r="D32" s="124" t="s">
        <v>1515</v>
      </c>
      <c r="E32" s="124"/>
      <c r="F32" s="124"/>
      <c r="G32" s="124"/>
      <c r="H32" s="124"/>
      <c r="I32" s="124"/>
      <c r="J32" s="124"/>
      <c r="K32" s="124"/>
      <c r="L32" s="133"/>
    </row>
    <row r="33" ht="30" customHeight="1" spans="1:12">
      <c r="A33" s="123" t="s">
        <v>991</v>
      </c>
      <c r="B33" s="124" t="s">
        <v>1516</v>
      </c>
      <c r="C33" s="125" t="s">
        <v>105</v>
      </c>
      <c r="D33" s="124" t="s">
        <v>1517</v>
      </c>
      <c r="E33" s="124"/>
      <c r="F33" s="124"/>
      <c r="G33" s="124"/>
      <c r="H33" s="124"/>
      <c r="I33" s="124"/>
      <c r="J33" s="124"/>
      <c r="K33" s="124"/>
      <c r="L33" s="133"/>
    </row>
    <row r="34" ht="30" customHeight="1" spans="1:12">
      <c r="A34" s="123" t="s">
        <v>996</v>
      </c>
      <c r="B34" s="124" t="s">
        <v>1518</v>
      </c>
      <c r="C34" s="125" t="s">
        <v>101</v>
      </c>
      <c r="D34" s="124" t="s">
        <v>1519</v>
      </c>
      <c r="E34" s="124"/>
      <c r="F34" s="124"/>
      <c r="G34" s="124"/>
      <c r="H34" s="124"/>
      <c r="I34" s="124"/>
      <c r="J34" s="124"/>
      <c r="K34" s="124"/>
      <c r="L34" s="133"/>
    </row>
    <row r="35" ht="30" customHeight="1" spans="1:12">
      <c r="A35" s="122" t="s">
        <v>1004</v>
      </c>
      <c r="B35" s="122" t="s">
        <v>1520</v>
      </c>
      <c r="C35" s="122" t="s">
        <v>442</v>
      </c>
      <c r="D35" s="122" t="s">
        <v>1517</v>
      </c>
      <c r="E35" s="122"/>
      <c r="F35" s="122"/>
      <c r="G35" s="122"/>
      <c r="H35" s="122"/>
      <c r="I35" s="122"/>
      <c r="J35" s="122"/>
      <c r="K35" s="122"/>
      <c r="L35" s="131"/>
    </row>
    <row r="36" ht="30" customHeight="1" spans="1:12">
      <c r="A36" s="123" t="s">
        <v>1012</v>
      </c>
      <c r="B36" s="124" t="s">
        <v>1521</v>
      </c>
      <c r="C36" s="125" t="s">
        <v>286</v>
      </c>
      <c r="D36" s="124" t="s">
        <v>1522</v>
      </c>
      <c r="E36" s="124"/>
      <c r="F36" s="124"/>
      <c r="G36" s="124"/>
      <c r="H36" s="124"/>
      <c r="I36" s="124"/>
      <c r="J36" s="124"/>
      <c r="K36" s="124"/>
      <c r="L36" s="133"/>
    </row>
    <row r="37" ht="30" customHeight="1" spans="1:12">
      <c r="A37" s="123" t="s">
        <v>1016</v>
      </c>
      <c r="B37" s="124" t="s">
        <v>1523</v>
      </c>
      <c r="C37" s="125" t="s">
        <v>231</v>
      </c>
      <c r="D37" s="124" t="s">
        <v>1524</v>
      </c>
      <c r="E37" s="124"/>
      <c r="F37" s="124"/>
      <c r="G37" s="124"/>
      <c r="H37" s="124"/>
      <c r="I37" s="124"/>
      <c r="J37" s="124"/>
      <c r="K37" s="124"/>
      <c r="L37" s="133"/>
    </row>
    <row r="38" ht="30" customHeight="1" spans="1:12">
      <c r="A38" s="123" t="s">
        <v>1025</v>
      </c>
      <c r="B38" s="124" t="s">
        <v>1525</v>
      </c>
      <c r="C38" s="125" t="s">
        <v>491</v>
      </c>
      <c r="D38" s="124" t="s">
        <v>1526</v>
      </c>
      <c r="E38" s="124"/>
      <c r="F38" s="124"/>
      <c r="G38" s="124"/>
      <c r="H38" s="124"/>
      <c r="I38" s="124"/>
      <c r="J38" s="124"/>
      <c r="K38" s="124"/>
      <c r="L38" s="133"/>
    </row>
    <row r="39" ht="30" customHeight="1" spans="1:12">
      <c r="A39" s="123" t="s">
        <v>1044</v>
      </c>
      <c r="B39" s="124" t="s">
        <v>1527</v>
      </c>
      <c r="C39" s="125" t="s">
        <v>712</v>
      </c>
      <c r="D39" s="124" t="s">
        <v>1528</v>
      </c>
      <c r="E39" s="124"/>
      <c r="F39" s="124"/>
      <c r="G39" s="124"/>
      <c r="H39" s="124"/>
      <c r="I39" s="124"/>
      <c r="J39" s="124"/>
      <c r="K39" s="124"/>
      <c r="L39" s="134"/>
    </row>
    <row r="40" ht="30" customHeight="1" spans="1:12">
      <c r="A40" s="123" t="s">
        <v>1048</v>
      </c>
      <c r="B40" s="124" t="s">
        <v>1529</v>
      </c>
      <c r="C40" s="125" t="s">
        <v>253</v>
      </c>
      <c r="D40" s="124" t="s">
        <v>1530</v>
      </c>
      <c r="E40" s="124"/>
      <c r="F40" s="124"/>
      <c r="G40" s="124"/>
      <c r="H40" s="124"/>
      <c r="I40" s="124"/>
      <c r="J40" s="124"/>
      <c r="K40" s="124"/>
      <c r="L40" s="133"/>
    </row>
    <row r="41" ht="30" customHeight="1" spans="1:12">
      <c r="A41" s="123" t="s">
        <v>1051</v>
      </c>
      <c r="B41" s="124" t="s">
        <v>1531</v>
      </c>
      <c r="C41" s="125" t="s">
        <v>695</v>
      </c>
      <c r="D41" s="124" t="s">
        <v>1532</v>
      </c>
      <c r="E41" s="123"/>
      <c r="F41" s="123"/>
      <c r="G41" s="123"/>
      <c r="H41" s="123"/>
      <c r="I41" s="123"/>
      <c r="J41" s="123"/>
      <c r="K41" s="123"/>
      <c r="L41" s="135"/>
    </row>
    <row r="42" ht="30" customHeight="1" spans="1:12">
      <c r="A42" s="123" t="s">
        <v>1060</v>
      </c>
      <c r="B42" s="124" t="s">
        <v>1533</v>
      </c>
      <c r="C42" s="125" t="s">
        <v>341</v>
      </c>
      <c r="D42" s="124" t="s">
        <v>1534</v>
      </c>
      <c r="E42" s="124"/>
      <c r="F42" s="124"/>
      <c r="G42" s="124"/>
      <c r="H42" s="124"/>
      <c r="I42" s="124"/>
      <c r="J42" s="124"/>
      <c r="K42" s="124"/>
      <c r="L42" s="133"/>
    </row>
    <row r="43" ht="30" customHeight="1" spans="1:12">
      <c r="A43" s="123" t="s">
        <v>1064</v>
      </c>
      <c r="B43" s="124" t="s">
        <v>1535</v>
      </c>
      <c r="C43" s="125" t="s">
        <v>884</v>
      </c>
      <c r="D43" s="124" t="s">
        <v>1536</v>
      </c>
      <c r="E43" s="126"/>
      <c r="F43" s="126"/>
      <c r="G43" s="126"/>
      <c r="H43" s="126"/>
      <c r="I43" s="126"/>
      <c r="J43" s="126"/>
      <c r="K43" s="126"/>
      <c r="L43" s="136"/>
    </row>
    <row r="44" ht="30" customHeight="1" spans="1:12">
      <c r="A44" s="123" t="s">
        <v>1069</v>
      </c>
      <c r="B44" s="124" t="s">
        <v>1537</v>
      </c>
      <c r="C44" s="125" t="s">
        <v>728</v>
      </c>
      <c r="D44" s="124" t="s">
        <v>1538</v>
      </c>
      <c r="E44" s="126"/>
      <c r="F44" s="126"/>
      <c r="G44" s="126"/>
      <c r="H44" s="126"/>
      <c r="I44" s="126"/>
      <c r="J44" s="126"/>
      <c r="K44" s="126"/>
      <c r="L44" s="136"/>
    </row>
    <row r="45" ht="30" customHeight="1" spans="1:12">
      <c r="A45" s="123" t="s">
        <v>1069</v>
      </c>
      <c r="B45" s="124" t="s">
        <v>1537</v>
      </c>
      <c r="C45" s="125" t="s">
        <v>736</v>
      </c>
      <c r="D45" s="124" t="s">
        <v>1538</v>
      </c>
      <c r="E45" s="124"/>
      <c r="F45" s="124"/>
      <c r="G45" s="124"/>
      <c r="H45" s="124"/>
      <c r="I45" s="124"/>
      <c r="J45" s="124"/>
      <c r="K45" s="124"/>
      <c r="L45" s="134"/>
    </row>
    <row r="46" ht="30" customHeight="1" spans="1:12">
      <c r="A46" s="123" t="s">
        <v>1075</v>
      </c>
      <c r="B46" s="124" t="s">
        <v>1539</v>
      </c>
      <c r="C46" s="125" t="s">
        <v>926</v>
      </c>
      <c r="D46" s="124" t="s">
        <v>1540</v>
      </c>
      <c r="E46" s="126"/>
      <c r="F46" s="126"/>
      <c r="G46" s="126"/>
      <c r="H46" s="126"/>
      <c r="I46" s="126"/>
      <c r="J46" s="126"/>
      <c r="K46" s="126"/>
      <c r="L46" s="136"/>
    </row>
    <row r="47" ht="30" customHeight="1" spans="1:12">
      <c r="A47" s="123" t="s">
        <v>1078</v>
      </c>
      <c r="B47" s="124" t="s">
        <v>1541</v>
      </c>
      <c r="C47" s="125" t="s">
        <v>917</v>
      </c>
      <c r="D47" s="124" t="s">
        <v>1542</v>
      </c>
      <c r="E47" s="123"/>
      <c r="F47" s="123"/>
      <c r="G47" s="123"/>
      <c r="H47" s="123"/>
      <c r="I47" s="123"/>
      <c r="J47" s="123"/>
      <c r="K47" s="123"/>
      <c r="L47" s="135"/>
    </row>
    <row r="48" ht="30" customHeight="1" spans="1:12">
      <c r="A48" s="123" t="s">
        <v>1081</v>
      </c>
      <c r="B48" s="124" t="s">
        <v>1543</v>
      </c>
      <c r="C48" s="125" t="s">
        <v>906</v>
      </c>
      <c r="D48" s="123" t="s">
        <v>1544</v>
      </c>
      <c r="E48" s="124"/>
      <c r="F48" s="124"/>
      <c r="G48" s="124"/>
      <c r="H48" s="124"/>
      <c r="I48" s="124"/>
      <c r="J48" s="124"/>
      <c r="K48" s="124"/>
      <c r="L48" s="134"/>
    </row>
    <row r="49" ht="30" customHeight="1" spans="1:12">
      <c r="A49" s="123" t="s">
        <v>1087</v>
      </c>
      <c r="B49" s="124" t="s">
        <v>1545</v>
      </c>
      <c r="C49" s="125" t="s">
        <v>865</v>
      </c>
      <c r="D49" s="124" t="s">
        <v>1546</v>
      </c>
      <c r="E49" s="123"/>
      <c r="F49" s="123"/>
      <c r="G49" s="123"/>
      <c r="H49" s="123"/>
      <c r="I49" s="123"/>
      <c r="J49" s="123"/>
      <c r="K49" s="123"/>
      <c r="L49" s="135"/>
    </row>
    <row r="50" ht="30" customHeight="1" spans="1:12">
      <c r="A50" s="123" t="s">
        <v>1091</v>
      </c>
      <c r="B50" s="124" t="s">
        <v>1547</v>
      </c>
      <c r="C50" s="125" t="s">
        <v>938</v>
      </c>
      <c r="D50" s="124" t="s">
        <v>1548</v>
      </c>
      <c r="E50" s="126"/>
      <c r="F50" s="126"/>
      <c r="G50" s="126"/>
      <c r="H50" s="126"/>
      <c r="I50" s="126"/>
      <c r="J50" s="126"/>
      <c r="K50" s="126"/>
      <c r="L50" s="136"/>
    </row>
    <row r="51" ht="30" customHeight="1" spans="1:12">
      <c r="A51" s="123" t="s">
        <v>1093</v>
      </c>
      <c r="B51" s="124" t="s">
        <v>1549</v>
      </c>
      <c r="C51" s="125" t="s">
        <v>857</v>
      </c>
      <c r="D51" s="124" t="s">
        <v>1550</v>
      </c>
      <c r="E51" s="124"/>
      <c r="F51" s="124"/>
      <c r="G51" s="124"/>
      <c r="H51" s="124"/>
      <c r="I51" s="124"/>
      <c r="J51" s="124"/>
      <c r="K51" s="124"/>
      <c r="L51" s="134"/>
    </row>
    <row r="52" ht="30" customHeight="1" spans="1:12">
      <c r="A52" s="123" t="s">
        <v>1097</v>
      </c>
      <c r="B52" s="124" t="s">
        <v>1551</v>
      </c>
      <c r="C52" s="125" t="s">
        <v>406</v>
      </c>
      <c r="D52" s="124" t="s">
        <v>1552</v>
      </c>
      <c r="E52" s="124"/>
      <c r="F52" s="124"/>
      <c r="G52" s="124"/>
      <c r="H52" s="124"/>
      <c r="I52" s="124"/>
      <c r="J52" s="124"/>
      <c r="K52" s="124"/>
      <c r="L52" s="133"/>
    </row>
    <row r="53" ht="30" customHeight="1" spans="1:12">
      <c r="A53" s="123" t="s">
        <v>1102</v>
      </c>
      <c r="B53" s="124" t="s">
        <v>1553</v>
      </c>
      <c r="C53" s="125" t="s">
        <v>587</v>
      </c>
      <c r="D53" s="124" t="s">
        <v>1554</v>
      </c>
      <c r="E53" s="126"/>
      <c r="F53" s="126"/>
      <c r="G53" s="126"/>
      <c r="H53" s="126"/>
      <c r="I53" s="126"/>
      <c r="J53" s="126"/>
      <c r="K53" s="126"/>
      <c r="L53" s="136"/>
    </row>
    <row r="54" ht="30" customHeight="1" spans="1:12">
      <c r="A54" s="123" t="s">
        <v>1106</v>
      </c>
      <c r="B54" s="124" t="s">
        <v>1555</v>
      </c>
      <c r="C54" s="125" t="s">
        <v>334</v>
      </c>
      <c r="D54" s="124" t="s">
        <v>1556</v>
      </c>
      <c r="E54" s="124"/>
      <c r="F54" s="124"/>
      <c r="G54" s="124"/>
      <c r="H54" s="124"/>
      <c r="I54" s="124"/>
      <c r="J54" s="124"/>
      <c r="K54" s="124"/>
      <c r="L54" s="133"/>
    </row>
    <row r="55" ht="30" customHeight="1" spans="1:12">
      <c r="A55" s="123" t="s">
        <v>1111</v>
      </c>
      <c r="B55" s="124" t="s">
        <v>1557</v>
      </c>
      <c r="C55" s="125" t="s">
        <v>682</v>
      </c>
      <c r="D55" s="124" t="s">
        <v>1558</v>
      </c>
      <c r="E55" s="126"/>
      <c r="F55" s="126"/>
      <c r="G55" s="126"/>
      <c r="H55" s="126"/>
      <c r="I55" s="126"/>
      <c r="J55" s="126"/>
      <c r="K55" s="126"/>
      <c r="L55" s="136"/>
    </row>
    <row r="56" ht="30" customHeight="1" spans="1:12">
      <c r="A56" s="123" t="s">
        <v>1121</v>
      </c>
      <c r="B56" s="124" t="s">
        <v>1559</v>
      </c>
      <c r="C56" s="125" t="s">
        <v>560</v>
      </c>
      <c r="D56" s="124" t="s">
        <v>1560</v>
      </c>
      <c r="E56" s="123"/>
      <c r="F56" s="123"/>
      <c r="G56" s="123"/>
      <c r="H56" s="123"/>
      <c r="I56" s="123"/>
      <c r="J56" s="123"/>
      <c r="K56" s="123"/>
      <c r="L56" s="135"/>
    </row>
    <row r="57" ht="30" customHeight="1" spans="1:12">
      <c r="A57" s="123" t="s">
        <v>1125</v>
      </c>
      <c r="B57" s="124" t="s">
        <v>1561</v>
      </c>
      <c r="C57" s="125" t="s">
        <v>348</v>
      </c>
      <c r="D57" s="124" t="s">
        <v>1562</v>
      </c>
      <c r="E57" s="124"/>
      <c r="F57" s="124"/>
      <c r="G57" s="124"/>
      <c r="H57" s="124"/>
      <c r="I57" s="124"/>
      <c r="J57" s="124"/>
      <c r="K57" s="124"/>
      <c r="L57" s="133"/>
    </row>
    <row r="58" ht="30" customHeight="1" spans="1:12">
      <c r="A58" s="123" t="s">
        <v>1132</v>
      </c>
      <c r="B58" s="124" t="s">
        <v>1563</v>
      </c>
      <c r="C58" s="125" t="s">
        <v>551</v>
      </c>
      <c r="D58" s="124" t="s">
        <v>1560</v>
      </c>
      <c r="E58" s="124"/>
      <c r="F58" s="124"/>
      <c r="G58" s="124"/>
      <c r="H58" s="124"/>
      <c r="I58" s="124"/>
      <c r="J58" s="124"/>
      <c r="K58" s="124"/>
      <c r="L58" s="134"/>
    </row>
    <row r="59" ht="30" customHeight="1" spans="1:12">
      <c r="A59" s="123" t="s">
        <v>1134</v>
      </c>
      <c r="B59" s="124" t="s">
        <v>1564</v>
      </c>
      <c r="C59" s="125" t="s">
        <v>534</v>
      </c>
      <c r="D59" s="124" t="s">
        <v>1565</v>
      </c>
      <c r="E59" s="123"/>
      <c r="F59" s="123"/>
      <c r="G59" s="123"/>
      <c r="H59" s="123"/>
      <c r="I59" s="123"/>
      <c r="J59" s="123"/>
      <c r="K59" s="123"/>
      <c r="L59" s="135"/>
    </row>
    <row r="60" ht="30" customHeight="1" spans="1:12">
      <c r="A60" s="123" t="s">
        <v>1135</v>
      </c>
      <c r="B60" s="124" t="s">
        <v>1566</v>
      </c>
      <c r="C60" s="125" t="s">
        <v>748</v>
      </c>
      <c r="D60" s="124" t="s">
        <v>1567</v>
      </c>
      <c r="E60" s="126"/>
      <c r="F60" s="126"/>
      <c r="G60" s="126"/>
      <c r="H60" s="126"/>
      <c r="I60" s="126"/>
      <c r="J60" s="126"/>
      <c r="K60" s="126"/>
      <c r="L60" s="136"/>
    </row>
    <row r="61" ht="30" customHeight="1" spans="1:12">
      <c r="A61" s="123" t="s">
        <v>1233</v>
      </c>
      <c r="B61" s="124" t="s">
        <v>1568</v>
      </c>
      <c r="C61" s="125" t="s">
        <v>840</v>
      </c>
      <c r="D61" s="124" t="s">
        <v>1569</v>
      </c>
      <c r="E61" s="126"/>
      <c r="F61" s="126"/>
      <c r="G61" s="126"/>
      <c r="H61" s="126"/>
      <c r="I61" s="126"/>
      <c r="J61" s="126"/>
      <c r="K61" s="126"/>
      <c r="L61" s="136"/>
    </row>
    <row r="62" ht="30" customHeight="1" spans="1:12">
      <c r="A62" s="123" t="s">
        <v>1570</v>
      </c>
      <c r="B62" s="124" t="s">
        <v>1571</v>
      </c>
      <c r="C62" s="125" t="s">
        <v>418</v>
      </c>
      <c r="D62" s="124" t="s">
        <v>1572</v>
      </c>
      <c r="E62" s="124"/>
      <c r="F62" s="124"/>
      <c r="G62" s="124"/>
      <c r="H62" s="124"/>
      <c r="I62" s="124"/>
      <c r="J62" s="124"/>
      <c r="K62" s="124"/>
      <c r="L62" s="133"/>
    </row>
    <row r="63" ht="30" customHeight="1" spans="1:12">
      <c r="A63" s="123" t="s">
        <v>1315</v>
      </c>
      <c r="B63" s="124" t="s">
        <v>1573</v>
      </c>
      <c r="C63" s="125" t="s">
        <v>400</v>
      </c>
      <c r="D63" s="124" t="s">
        <v>1574</v>
      </c>
      <c r="E63" s="124"/>
      <c r="F63" s="124"/>
      <c r="G63" s="124"/>
      <c r="H63" s="124"/>
      <c r="I63" s="124"/>
      <c r="J63" s="124"/>
      <c r="K63" s="124"/>
      <c r="L63" s="133"/>
    </row>
    <row r="64" ht="30" customHeight="1" spans="1:12">
      <c r="A64" s="123" t="s">
        <v>1270</v>
      </c>
      <c r="B64" s="124" t="s">
        <v>1575</v>
      </c>
      <c r="C64" s="125" t="s">
        <v>794</v>
      </c>
      <c r="D64" s="124" t="s">
        <v>1576</v>
      </c>
      <c r="E64" s="124"/>
      <c r="F64" s="124"/>
      <c r="G64" s="124"/>
      <c r="H64" s="124"/>
      <c r="I64" s="124"/>
      <c r="J64" s="124"/>
      <c r="K64" s="124"/>
      <c r="L64" s="134"/>
    </row>
    <row r="65" ht="30" customHeight="1" spans="1:12">
      <c r="A65" s="123" t="s">
        <v>1276</v>
      </c>
      <c r="B65" s="124" t="s">
        <v>1577</v>
      </c>
      <c r="C65" s="125" t="s">
        <v>833</v>
      </c>
      <c r="D65" s="124" t="s">
        <v>1578</v>
      </c>
      <c r="E65" s="126"/>
      <c r="F65" s="126"/>
      <c r="G65" s="126"/>
      <c r="H65" s="126"/>
      <c r="I65" s="126"/>
      <c r="J65" s="126"/>
      <c r="K65" s="126"/>
      <c r="L65" s="136"/>
    </row>
    <row r="66" ht="30" customHeight="1" spans="1:12">
      <c r="A66" s="123" t="s">
        <v>1332</v>
      </c>
      <c r="B66" s="124" t="s">
        <v>1579</v>
      </c>
      <c r="C66" s="125" t="s">
        <v>565</v>
      </c>
      <c r="D66" s="124" t="s">
        <v>1580</v>
      </c>
      <c r="E66" s="123"/>
      <c r="F66" s="123"/>
      <c r="G66" s="123"/>
      <c r="H66" s="123"/>
      <c r="I66" s="123"/>
      <c r="J66" s="123"/>
      <c r="K66" s="123"/>
      <c r="L66" s="135"/>
    </row>
    <row r="67" ht="30" customHeight="1" spans="1:12">
      <c r="A67" s="123" t="s">
        <v>1338</v>
      </c>
      <c r="B67" s="124" t="s">
        <v>1581</v>
      </c>
      <c r="C67" s="125" t="s">
        <v>574</v>
      </c>
      <c r="D67" s="124" t="s">
        <v>1582</v>
      </c>
      <c r="E67" s="124"/>
      <c r="F67" s="124"/>
      <c r="G67" s="124"/>
      <c r="H67" s="124"/>
      <c r="I67" s="124"/>
      <c r="J67" s="124"/>
      <c r="K67" s="124"/>
      <c r="L67" s="134"/>
    </row>
    <row r="68" ht="30" customHeight="1" spans="1:12">
      <c r="A68" s="123" t="s">
        <v>1341</v>
      </c>
      <c r="B68" s="124" t="s">
        <v>1583</v>
      </c>
      <c r="C68" s="125" t="s">
        <v>641</v>
      </c>
      <c r="D68" s="124" t="s">
        <v>1584</v>
      </c>
      <c r="E68" s="126"/>
      <c r="F68" s="126"/>
      <c r="G68" s="126"/>
      <c r="H68" s="126"/>
      <c r="I68" s="126"/>
      <c r="J68" s="126"/>
      <c r="K68" s="126"/>
      <c r="L68" s="136"/>
    </row>
    <row r="69" ht="30" customHeight="1" spans="1:12">
      <c r="A69" s="123" t="s">
        <v>1285</v>
      </c>
      <c r="B69" s="124" t="s">
        <v>1585</v>
      </c>
      <c r="C69" s="125" t="s">
        <v>459</v>
      </c>
      <c r="D69" s="124" t="s">
        <v>1586</v>
      </c>
      <c r="E69" s="124"/>
      <c r="F69" s="124"/>
      <c r="G69" s="124"/>
      <c r="H69" s="124"/>
      <c r="I69" s="124"/>
      <c r="J69" s="124"/>
      <c r="K69" s="124"/>
      <c r="L69" s="133"/>
    </row>
    <row r="70" ht="30" customHeight="1" spans="1:12">
      <c r="A70" s="123" t="s">
        <v>1289</v>
      </c>
      <c r="B70" s="124" t="s">
        <v>1587</v>
      </c>
      <c r="C70" s="125" t="s">
        <v>415</v>
      </c>
      <c r="D70" s="124" t="s">
        <v>1588</v>
      </c>
      <c r="E70" s="124"/>
      <c r="F70" s="124"/>
      <c r="G70" s="124"/>
      <c r="H70" s="124"/>
      <c r="I70" s="124"/>
      <c r="J70" s="124"/>
      <c r="K70" s="124"/>
      <c r="L70" s="133"/>
    </row>
    <row r="71" ht="30" customHeight="1" spans="1:12">
      <c r="A71" s="122" t="s">
        <v>1290</v>
      </c>
      <c r="B71" s="122" t="s">
        <v>1589</v>
      </c>
      <c r="C71" s="122" t="s">
        <v>465</v>
      </c>
      <c r="D71" s="122" t="s">
        <v>1590</v>
      </c>
      <c r="E71" s="122"/>
      <c r="F71" s="122"/>
      <c r="G71" s="122"/>
      <c r="H71" s="122"/>
      <c r="I71" s="122"/>
      <c r="J71" s="122"/>
      <c r="K71" s="124"/>
      <c r="L71" s="133"/>
    </row>
    <row r="72" ht="30" customHeight="1" spans="1:12">
      <c r="A72" s="123" t="s">
        <v>1294</v>
      </c>
      <c r="B72" s="124" t="s">
        <v>1591</v>
      </c>
      <c r="C72" s="125" t="s">
        <v>466</v>
      </c>
      <c r="D72" s="124" t="s">
        <v>1592</v>
      </c>
      <c r="E72" s="124"/>
      <c r="F72" s="124"/>
      <c r="G72" s="124"/>
      <c r="H72" s="124"/>
      <c r="I72" s="124"/>
      <c r="J72" s="124"/>
      <c r="K72" s="124"/>
      <c r="L72" s="133"/>
    </row>
    <row r="73" ht="30" customHeight="1" spans="1:12">
      <c r="A73" s="123" t="s">
        <v>1317</v>
      </c>
      <c r="B73" s="124" t="s">
        <v>1593</v>
      </c>
      <c r="C73" s="125" t="s">
        <v>477</v>
      </c>
      <c r="D73" s="124" t="s">
        <v>1594</v>
      </c>
      <c r="E73" s="124"/>
      <c r="F73" s="124"/>
      <c r="G73" s="124"/>
      <c r="H73" s="124"/>
      <c r="I73" s="124"/>
      <c r="J73" s="124"/>
      <c r="K73" s="124"/>
      <c r="L73" s="133"/>
    </row>
    <row r="74" ht="30" customHeight="1" spans="1:12">
      <c r="A74" s="123" t="s">
        <v>1297</v>
      </c>
      <c r="B74" s="124" t="s">
        <v>1595</v>
      </c>
      <c r="C74" s="125" t="s">
        <v>277</v>
      </c>
      <c r="D74" s="124" t="s">
        <v>1596</v>
      </c>
      <c r="E74" s="124"/>
      <c r="F74" s="124"/>
      <c r="G74" s="124"/>
      <c r="H74" s="124"/>
      <c r="I74" s="124"/>
      <c r="J74" s="124"/>
      <c r="K74" s="124"/>
      <c r="L74" s="133"/>
    </row>
    <row r="75" ht="30" customHeight="1" spans="1:12">
      <c r="A75" s="123" t="s">
        <v>1300</v>
      </c>
      <c r="B75" s="124" t="s">
        <v>1597</v>
      </c>
      <c r="C75" s="125" t="s">
        <v>293</v>
      </c>
      <c r="D75" s="124" t="s">
        <v>1598</v>
      </c>
      <c r="E75" s="124"/>
      <c r="F75" s="124"/>
      <c r="G75" s="124"/>
      <c r="H75" s="124"/>
      <c r="I75" s="124"/>
      <c r="J75" s="124"/>
      <c r="K75" s="124"/>
      <c r="L75" s="133"/>
    </row>
    <row r="76" ht="30" customHeight="1" spans="1:12">
      <c r="A76" s="123" t="s">
        <v>1304</v>
      </c>
      <c r="B76" s="124" t="s">
        <v>1599</v>
      </c>
      <c r="C76" s="125" t="s">
        <v>300</v>
      </c>
      <c r="D76" s="124" t="s">
        <v>1600</v>
      </c>
      <c r="E76" s="124"/>
      <c r="F76" s="124"/>
      <c r="G76" s="124"/>
      <c r="H76" s="124"/>
      <c r="I76" s="124"/>
      <c r="J76" s="124"/>
      <c r="K76" s="124"/>
      <c r="L76" s="133"/>
    </row>
    <row r="77" ht="30" customHeight="1" spans="1:12">
      <c r="A77" s="123" t="s">
        <v>1322</v>
      </c>
      <c r="B77" s="124" t="s">
        <v>1601</v>
      </c>
      <c r="C77" s="125" t="s">
        <v>871</v>
      </c>
      <c r="D77" s="124" t="s">
        <v>1602</v>
      </c>
      <c r="E77" s="126"/>
      <c r="F77" s="126"/>
      <c r="G77" s="126"/>
      <c r="H77" s="126"/>
      <c r="I77" s="126"/>
      <c r="J77" s="126"/>
      <c r="K77" s="126"/>
      <c r="L77" s="136"/>
    </row>
    <row r="78" ht="30" customHeight="1" spans="1:12">
      <c r="A78" s="123" t="s">
        <v>1306</v>
      </c>
      <c r="B78" s="124" t="s">
        <v>1603</v>
      </c>
      <c r="C78" s="125" t="s">
        <v>469</v>
      </c>
      <c r="D78" s="124" t="s">
        <v>1604</v>
      </c>
      <c r="E78" s="124"/>
      <c r="F78" s="124"/>
      <c r="G78" s="124"/>
      <c r="H78" s="124"/>
      <c r="I78" s="124"/>
      <c r="J78" s="124"/>
      <c r="K78" s="124"/>
      <c r="L78" s="133"/>
    </row>
    <row r="79" ht="30" customHeight="1" spans="1:12">
      <c r="A79" s="123" t="s">
        <v>1306</v>
      </c>
      <c r="B79" s="124" t="s">
        <v>1603</v>
      </c>
      <c r="C79" s="125" t="s">
        <v>482</v>
      </c>
      <c r="D79" s="124" t="s">
        <v>1604</v>
      </c>
      <c r="E79" s="124"/>
      <c r="F79" s="124"/>
      <c r="G79" s="124"/>
      <c r="H79" s="124"/>
      <c r="I79" s="124"/>
      <c r="J79" s="124"/>
      <c r="K79" s="124"/>
      <c r="L79" s="133"/>
    </row>
    <row r="80" ht="30" customHeight="1" spans="1:12">
      <c r="A80" s="123" t="s">
        <v>1605</v>
      </c>
      <c r="B80" s="124" t="s">
        <v>1606</v>
      </c>
      <c r="C80" s="125" t="s">
        <v>945</v>
      </c>
      <c r="D80" s="124" t="s">
        <v>1607</v>
      </c>
      <c r="E80" s="124"/>
      <c r="F80" s="124"/>
      <c r="G80" s="124"/>
      <c r="H80" s="124"/>
      <c r="I80" s="124"/>
      <c r="J80" s="124"/>
      <c r="K80" s="124"/>
      <c r="L80" s="134"/>
    </row>
    <row r="81" ht="30" customHeight="1" spans="1:12">
      <c r="A81" s="123" t="s">
        <v>1307</v>
      </c>
      <c r="B81" s="124" t="s">
        <v>1608</v>
      </c>
      <c r="C81" s="125" t="s">
        <v>316</v>
      </c>
      <c r="D81" s="124" t="s">
        <v>1609</v>
      </c>
      <c r="E81" s="124"/>
      <c r="F81" s="124"/>
      <c r="G81" s="124"/>
      <c r="H81" s="124"/>
      <c r="I81" s="124"/>
      <c r="J81" s="124"/>
      <c r="K81" s="124"/>
      <c r="L81" s="133"/>
    </row>
    <row r="82" ht="30" customHeight="1" spans="1:12">
      <c r="A82" s="123" t="s">
        <v>1344</v>
      </c>
      <c r="B82" s="124" t="s">
        <v>1610</v>
      </c>
      <c r="C82" s="125" t="s">
        <v>571</v>
      </c>
      <c r="D82" s="124" t="s">
        <v>1611</v>
      </c>
      <c r="E82" s="126"/>
      <c r="F82" s="126"/>
      <c r="G82" s="126"/>
      <c r="H82" s="126"/>
      <c r="I82" s="126"/>
      <c r="J82" s="126"/>
      <c r="K82" s="126"/>
      <c r="L82" s="136"/>
    </row>
    <row r="83" ht="30" customHeight="1" spans="1:12">
      <c r="A83" s="123" t="s">
        <v>1309</v>
      </c>
      <c r="B83" s="124" t="s">
        <v>1612</v>
      </c>
      <c r="C83" s="125" t="s">
        <v>263</v>
      </c>
      <c r="D83" s="124" t="s">
        <v>1613</v>
      </c>
      <c r="E83" s="124"/>
      <c r="F83" s="124"/>
      <c r="G83" s="124"/>
      <c r="H83" s="124"/>
      <c r="I83" s="124"/>
      <c r="J83" s="124"/>
      <c r="K83" s="124"/>
      <c r="L83" s="133"/>
    </row>
    <row r="84" ht="30" customHeight="1" spans="1:12">
      <c r="A84" s="123" t="s">
        <v>1614</v>
      </c>
      <c r="B84" s="124" t="s">
        <v>1615</v>
      </c>
      <c r="C84" s="125" t="s">
        <v>637</v>
      </c>
      <c r="D84" s="124" t="s">
        <v>1616</v>
      </c>
      <c r="E84" s="126"/>
      <c r="F84" s="126"/>
      <c r="G84" s="126"/>
      <c r="H84" s="126"/>
      <c r="I84" s="126"/>
      <c r="J84" s="126"/>
      <c r="K84" s="126"/>
      <c r="L84" s="136"/>
    </row>
    <row r="85" ht="30" customHeight="1" spans="1:12">
      <c r="A85" s="123" t="s">
        <v>1617</v>
      </c>
      <c r="B85" s="124" t="s">
        <v>1009</v>
      </c>
      <c r="C85" s="125" t="s">
        <v>219</v>
      </c>
      <c r="D85" s="124" t="s">
        <v>1618</v>
      </c>
      <c r="E85" s="124"/>
      <c r="F85" s="124"/>
      <c r="G85" s="124"/>
      <c r="H85" s="124"/>
      <c r="I85" s="124"/>
      <c r="J85" s="124"/>
      <c r="K85" s="124"/>
      <c r="L85" s="133"/>
    </row>
    <row r="86" ht="30" customHeight="1" spans="1:12">
      <c r="A86" s="122" t="s">
        <v>1348</v>
      </c>
      <c r="B86" s="122" t="s">
        <v>1619</v>
      </c>
      <c r="C86" s="122" t="s">
        <v>27</v>
      </c>
      <c r="D86" s="122" t="s">
        <v>1620</v>
      </c>
      <c r="E86" s="122"/>
      <c r="F86" s="122"/>
      <c r="G86" s="122"/>
      <c r="H86" s="122"/>
      <c r="I86" s="122"/>
      <c r="J86" s="122"/>
      <c r="K86" s="122"/>
      <c r="L86" s="131"/>
    </row>
    <row r="87" ht="30" customHeight="1" spans="1:12">
      <c r="A87" s="123" t="s">
        <v>1353</v>
      </c>
      <c r="B87" s="124" t="s">
        <v>1621</v>
      </c>
      <c r="C87" s="125" t="s">
        <v>544</v>
      </c>
      <c r="D87" s="124" t="s">
        <v>1622</v>
      </c>
      <c r="E87" s="123"/>
      <c r="F87" s="123"/>
      <c r="G87" s="123"/>
      <c r="H87" s="123"/>
      <c r="I87" s="123"/>
      <c r="J87" s="123"/>
      <c r="K87" s="123"/>
      <c r="L87" s="135"/>
    </row>
    <row r="88" ht="30" customHeight="1" spans="1:12">
      <c r="A88" s="123" t="s">
        <v>1359</v>
      </c>
      <c r="B88" s="124" t="s">
        <v>1623</v>
      </c>
      <c r="C88" s="125" t="s">
        <v>217</v>
      </c>
      <c r="D88" s="124" t="s">
        <v>1624</v>
      </c>
      <c r="E88" s="124"/>
      <c r="F88" s="124"/>
      <c r="G88" s="124"/>
      <c r="H88" s="124"/>
      <c r="I88" s="124"/>
      <c r="J88" s="124"/>
      <c r="K88" s="124"/>
      <c r="L88" s="133"/>
    </row>
    <row r="89" ht="30" customHeight="1" spans="1:12">
      <c r="A89" s="123" t="s">
        <v>1363</v>
      </c>
      <c r="B89" s="124" t="s">
        <v>1625</v>
      </c>
      <c r="C89" s="125" t="s">
        <v>59</v>
      </c>
      <c r="D89" s="124" t="s">
        <v>1626</v>
      </c>
      <c r="E89" s="124"/>
      <c r="F89" s="124"/>
      <c r="G89" s="124"/>
      <c r="H89" s="124"/>
      <c r="I89" s="124"/>
      <c r="J89" s="124"/>
      <c r="K89" s="124"/>
      <c r="L89" s="133"/>
    </row>
    <row r="90" ht="30" customHeight="1" spans="1:12">
      <c r="A90" s="123" t="s">
        <v>1376</v>
      </c>
      <c r="B90" s="124" t="s">
        <v>1627</v>
      </c>
      <c r="C90" s="125" t="s">
        <v>88</v>
      </c>
      <c r="D90" s="124" t="s">
        <v>1628</v>
      </c>
      <c r="E90" s="124"/>
      <c r="F90" s="124"/>
      <c r="G90" s="124"/>
      <c r="H90" s="124"/>
      <c r="I90" s="124"/>
      <c r="J90" s="124"/>
      <c r="K90" s="124"/>
      <c r="L90" s="133"/>
    </row>
    <row r="91" ht="30" customHeight="1" spans="1:12">
      <c r="A91" s="122" t="s">
        <v>1379</v>
      </c>
      <c r="B91" s="122" t="s">
        <v>1356</v>
      </c>
      <c r="C91" s="122" t="s">
        <v>149</v>
      </c>
      <c r="D91" s="122" t="s">
        <v>1629</v>
      </c>
      <c r="E91" s="122"/>
      <c r="F91" s="122"/>
      <c r="G91" s="122"/>
      <c r="H91" s="122"/>
      <c r="I91" s="122"/>
      <c r="J91" s="122"/>
      <c r="K91" s="124"/>
      <c r="L91" s="133"/>
    </row>
    <row r="92" ht="30" customHeight="1" spans="1:12">
      <c r="A92" s="123" t="s">
        <v>1381</v>
      </c>
      <c r="B92" s="124" t="s">
        <v>1630</v>
      </c>
      <c r="C92" s="125" t="s">
        <v>109</v>
      </c>
      <c r="D92" s="124" t="s">
        <v>1631</v>
      </c>
      <c r="E92" s="124"/>
      <c r="F92" s="124"/>
      <c r="G92" s="124"/>
      <c r="H92" s="124"/>
      <c r="I92" s="124"/>
      <c r="J92" s="124"/>
      <c r="K92" s="124"/>
      <c r="L92" s="133"/>
    </row>
    <row r="93" ht="30" customHeight="1" spans="1:12">
      <c r="A93" s="123" t="s">
        <v>1383</v>
      </c>
      <c r="B93" s="124" t="s">
        <v>1632</v>
      </c>
      <c r="C93" s="125" t="s">
        <v>78</v>
      </c>
      <c r="D93" s="124" t="s">
        <v>1633</v>
      </c>
      <c r="E93" s="124"/>
      <c r="F93" s="124"/>
      <c r="G93" s="124"/>
      <c r="H93" s="124"/>
      <c r="I93" s="124"/>
      <c r="J93" s="124"/>
      <c r="K93" s="124"/>
      <c r="L93" s="133"/>
    </row>
    <row r="94" ht="30" customHeight="1" spans="1:12">
      <c r="A94" s="122" t="s">
        <v>1384</v>
      </c>
      <c r="B94" s="122" t="s">
        <v>1634</v>
      </c>
      <c r="C94" s="122" t="s">
        <v>457</v>
      </c>
      <c r="D94" s="122" t="s">
        <v>1635</v>
      </c>
      <c r="E94" s="122"/>
      <c r="F94" s="122"/>
      <c r="G94" s="122"/>
      <c r="H94" s="122"/>
      <c r="I94" s="122"/>
      <c r="J94" s="122"/>
      <c r="K94" s="122"/>
      <c r="L94" s="131"/>
    </row>
    <row r="95" ht="30" customHeight="1" spans="1:12">
      <c r="A95" s="123" t="s">
        <v>1387</v>
      </c>
      <c r="B95" s="124" t="s">
        <v>1636</v>
      </c>
      <c r="C95" s="125" t="s">
        <v>119</v>
      </c>
      <c r="D95" s="124" t="s">
        <v>1637</v>
      </c>
      <c r="E95" s="124"/>
      <c r="F95" s="124"/>
      <c r="G95" s="124"/>
      <c r="H95" s="124"/>
      <c r="I95" s="124"/>
      <c r="J95" s="124"/>
      <c r="K95" s="124"/>
      <c r="L95" s="133"/>
    </row>
    <row r="96" ht="30" customHeight="1" spans="1:12">
      <c r="A96" s="123" t="s">
        <v>1219</v>
      </c>
      <c r="B96" s="124" t="s">
        <v>1638</v>
      </c>
      <c r="C96" s="125" t="s">
        <v>302</v>
      </c>
      <c r="D96" s="124" t="s">
        <v>1639</v>
      </c>
      <c r="E96" s="124"/>
      <c r="F96" s="124"/>
      <c r="G96" s="124"/>
      <c r="H96" s="124"/>
      <c r="I96" s="124"/>
      <c r="J96" s="124"/>
      <c r="K96" s="124"/>
      <c r="L96" s="133"/>
    </row>
    <row r="97" ht="30" customHeight="1" spans="1:12">
      <c r="A97" s="123" t="s">
        <v>1219</v>
      </c>
      <c r="B97" s="124" t="s">
        <v>1638</v>
      </c>
      <c r="C97" s="125" t="s">
        <v>311</v>
      </c>
      <c r="D97" s="124" t="s">
        <v>1639</v>
      </c>
      <c r="E97" s="124"/>
      <c r="F97" s="124"/>
      <c r="G97" s="124"/>
      <c r="H97" s="124"/>
      <c r="I97" s="124"/>
      <c r="J97" s="124"/>
      <c r="K97" s="124"/>
      <c r="L97" s="133"/>
    </row>
    <row r="98" ht="30" customHeight="1" spans="1:12">
      <c r="A98" s="123" t="s">
        <v>1391</v>
      </c>
      <c r="B98" s="124" t="s">
        <v>1640</v>
      </c>
      <c r="C98" s="125" t="s">
        <v>140</v>
      </c>
      <c r="D98" s="124" t="s">
        <v>1641</v>
      </c>
      <c r="E98" s="124"/>
      <c r="F98" s="124"/>
      <c r="G98" s="124"/>
      <c r="H98" s="124"/>
      <c r="I98" s="124"/>
      <c r="J98" s="124"/>
      <c r="K98" s="124"/>
      <c r="L98" s="133"/>
    </row>
    <row r="99" ht="30" customHeight="1" spans="1:12">
      <c r="A99" s="123" t="s">
        <v>1226</v>
      </c>
      <c r="B99" s="124" t="s">
        <v>1642</v>
      </c>
      <c r="C99" s="125" t="s">
        <v>84</v>
      </c>
      <c r="D99" s="124" t="s">
        <v>1643</v>
      </c>
      <c r="E99" s="124"/>
      <c r="F99" s="124"/>
      <c r="G99" s="124"/>
      <c r="H99" s="124"/>
      <c r="I99" s="124"/>
      <c r="J99" s="124"/>
      <c r="K99" s="124"/>
      <c r="L99" s="133"/>
    </row>
    <row r="100" ht="30" customHeight="1" spans="1:12">
      <c r="A100" s="123" t="s">
        <v>1230</v>
      </c>
      <c r="B100" s="124" t="s">
        <v>1644</v>
      </c>
      <c r="C100" s="125" t="s">
        <v>828</v>
      </c>
      <c r="D100" s="124" t="s">
        <v>1645</v>
      </c>
      <c r="E100" s="123"/>
      <c r="F100" s="123"/>
      <c r="G100" s="123"/>
      <c r="H100" s="123"/>
      <c r="I100" s="123"/>
      <c r="J100" s="123"/>
      <c r="K100" s="123"/>
      <c r="L100" s="135"/>
    </row>
    <row r="101" ht="30" customHeight="1" spans="1:12">
      <c r="A101" s="123" t="s">
        <v>1388</v>
      </c>
      <c r="B101" s="124" t="s">
        <v>1646</v>
      </c>
      <c r="C101" s="125" t="s">
        <v>808</v>
      </c>
      <c r="D101" s="124" t="s">
        <v>1647</v>
      </c>
      <c r="E101" s="126"/>
      <c r="F101" s="126"/>
      <c r="G101" s="126"/>
      <c r="H101" s="126"/>
      <c r="I101" s="126"/>
      <c r="J101" s="126"/>
      <c r="K101" s="126"/>
      <c r="L101" s="136"/>
    </row>
    <row r="102" ht="30" customHeight="1" spans="1:12">
      <c r="A102" s="123" t="s">
        <v>1648</v>
      </c>
      <c r="B102" s="124" t="s">
        <v>1649</v>
      </c>
      <c r="C102" s="125" t="s">
        <v>321</v>
      </c>
      <c r="D102" s="124" t="s">
        <v>1650</v>
      </c>
      <c r="E102" s="124"/>
      <c r="F102" s="124"/>
      <c r="G102" s="124"/>
      <c r="H102" s="124"/>
      <c r="I102" s="124"/>
      <c r="J102" s="124"/>
      <c r="K102" s="124"/>
      <c r="L102" s="133"/>
    </row>
    <row r="103" ht="30" customHeight="1" spans="1:12">
      <c r="A103" s="123" t="s">
        <v>1403</v>
      </c>
      <c r="B103" s="124" t="s">
        <v>1651</v>
      </c>
      <c r="C103" s="125" t="s">
        <v>599</v>
      </c>
      <c r="D103" s="124" t="s">
        <v>1652</v>
      </c>
      <c r="E103" s="126"/>
      <c r="F103" s="126"/>
      <c r="G103" s="126"/>
      <c r="H103" s="126"/>
      <c r="I103" s="126"/>
      <c r="J103" s="126"/>
      <c r="K103" s="126"/>
      <c r="L103" s="136"/>
    </row>
    <row r="104" ht="30" customHeight="1" spans="1:12">
      <c r="A104" s="123" t="s">
        <v>1653</v>
      </c>
      <c r="B104" s="124" t="s">
        <v>1654</v>
      </c>
      <c r="C104" s="125" t="s">
        <v>378</v>
      </c>
      <c r="D104" s="124" t="s">
        <v>1655</v>
      </c>
      <c r="E104" s="124"/>
      <c r="F104" s="124"/>
      <c r="G104" s="124"/>
      <c r="H104" s="124"/>
      <c r="I104" s="124"/>
      <c r="J104" s="124"/>
      <c r="K104" s="124"/>
      <c r="L104" s="133"/>
    </row>
  </sheetData>
  <sortState ref="A5:L104">
    <sortCondition ref="A5:A104"/>
  </sortState>
  <mergeCells count="10">
    <mergeCell ref="A1:L1"/>
    <mergeCell ref="A2:C2"/>
    <mergeCell ref="H2:I2"/>
    <mergeCell ref="E3:G3"/>
    <mergeCell ref="H3:K3"/>
    <mergeCell ref="A3:A4"/>
    <mergeCell ref="B3:B4"/>
    <mergeCell ref="C3:C4"/>
    <mergeCell ref="D3:D4"/>
    <mergeCell ref="L3:L4"/>
  </mergeCells>
  <pageMargins left="0.751388888888889" right="0.751388888888889" top="1" bottom="1" header="0.5" footer="0.5"/>
  <pageSetup paperSize="9" scale="9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opLeftCell="A16" workbookViewId="0">
      <selection activeCell="E45" sqref="E45"/>
    </sheetView>
  </sheetViews>
  <sheetFormatPr defaultColWidth="9.14285714285714" defaultRowHeight="12.75"/>
  <cols>
    <col min="2" max="2" width="7.14285714285714" customWidth="1"/>
    <col min="3" max="3" width="11.2857142857143" customWidth="1"/>
    <col min="5" max="6" width="8.42857142857143" customWidth="1"/>
    <col min="7" max="7" width="8.85714285714286" customWidth="1"/>
    <col min="8" max="8" width="14.8571428571429" customWidth="1"/>
    <col min="9" max="9" width="5.57142857142857" customWidth="1"/>
  </cols>
  <sheetData>
    <row r="1" ht="31.5" customHeight="1" spans="1:10">
      <c r="A1" s="58" t="s">
        <v>1656</v>
      </c>
      <c r="B1" s="58"/>
      <c r="C1" s="58"/>
      <c r="D1" s="58"/>
      <c r="E1" s="58"/>
      <c r="F1" s="58"/>
      <c r="G1" s="58"/>
      <c r="H1" s="58"/>
      <c r="I1" s="58"/>
      <c r="J1" s="100"/>
    </row>
    <row r="2" s="57" customFormat="1" ht="20.1" customHeight="1" spans="1:3">
      <c r="A2" s="59" t="s">
        <v>1657</v>
      </c>
      <c r="B2" s="59"/>
      <c r="C2" s="59"/>
    </row>
    <row r="3" s="57" customFormat="1" ht="20.1" customHeight="1" spans="1:9">
      <c r="A3" s="60" t="s">
        <v>1658</v>
      </c>
      <c r="C3" s="61">
        <f>教师周课时量统计!B260</f>
        <v>257</v>
      </c>
      <c r="D3" s="62" t="s">
        <v>1659</v>
      </c>
      <c r="E3" s="62"/>
      <c r="F3" s="62"/>
      <c r="G3" s="62"/>
      <c r="H3" s="57">
        <f>D15</f>
        <v>144</v>
      </c>
      <c r="I3" s="57" t="s">
        <v>1660</v>
      </c>
    </row>
    <row r="4" s="57" customFormat="1" ht="20.1" customHeight="1" spans="1:6">
      <c r="A4" s="57" t="s">
        <v>1661</v>
      </c>
      <c r="B4" s="57">
        <f>E15</f>
        <v>59</v>
      </c>
      <c r="C4" s="57" t="s">
        <v>1662</v>
      </c>
      <c r="E4" s="57">
        <f>F15</f>
        <v>28</v>
      </c>
      <c r="F4" s="57" t="s">
        <v>1660</v>
      </c>
    </row>
    <row r="5" s="57" customFormat="1" ht="20.1" customHeight="1" spans="2:7">
      <c r="B5" s="63" t="s">
        <v>1663</v>
      </c>
      <c r="C5" s="63" t="s">
        <v>1664</v>
      </c>
      <c r="D5" s="63" t="s">
        <v>1665</v>
      </c>
      <c r="E5" s="63" t="s">
        <v>1666</v>
      </c>
      <c r="F5" s="63" t="s">
        <v>1667</v>
      </c>
      <c r="G5" s="63" t="s">
        <v>1668</v>
      </c>
    </row>
    <row r="6" s="57" customFormat="1" ht="20.1" customHeight="1" spans="2:7">
      <c r="B6" s="64">
        <v>1</v>
      </c>
      <c r="C6" s="52" t="s">
        <v>1298</v>
      </c>
      <c r="D6" s="64">
        <f>COUNTIFS(教师周课时量统计!$C$3:$C$259,C6,教师周课时量统计!$D$3:$D$259,"专职")</f>
        <v>23</v>
      </c>
      <c r="E6" s="64">
        <f>COUNTIFS(教师周课时量统计!$C$3:$C$259,C6,教师周课时量统计!$D$3:$D$259,"兼职")</f>
        <v>4</v>
      </c>
      <c r="F6" s="64">
        <f>COUNTIFS(教师周课时量统计!$C$3:$C$259,C6,教师周课时量统计!$D$3:$D$259,"外聘")</f>
        <v>0</v>
      </c>
      <c r="G6" s="64">
        <f>SUM(D6:F6)</f>
        <v>27</v>
      </c>
    </row>
    <row r="7" s="57" customFormat="1" ht="20.1" customHeight="1" spans="2:7">
      <c r="B7" s="64">
        <v>2</v>
      </c>
      <c r="C7" s="55" t="s">
        <v>1669</v>
      </c>
      <c r="D7" s="64">
        <f>COUNTIFS(教师周课时量统计!$C$3:$C$259,C7,教师周课时量统计!$D$3:$D$259,"专职")</f>
        <v>25</v>
      </c>
      <c r="E7" s="64">
        <f>COUNTIFS(教师周课时量统计!$C$3:$C$259,C7,教师周课时量统计!$D$3:$D$259,"兼职")</f>
        <v>14</v>
      </c>
      <c r="F7" s="64">
        <f>COUNTIFS(教师周课时量统计!$C$3:$C$259,C7,教师周课时量统计!$D$3:$D$259,"外聘")</f>
        <v>5</v>
      </c>
      <c r="G7" s="64">
        <f t="shared" ref="G7:G15" si="0">SUM(D7:F7)</f>
        <v>44</v>
      </c>
    </row>
    <row r="8" s="57" customFormat="1" ht="20.1" customHeight="1" spans="2:7">
      <c r="B8" s="64">
        <v>3</v>
      </c>
      <c r="C8" s="55" t="s">
        <v>1670</v>
      </c>
      <c r="D8" s="64">
        <f>COUNTIFS(教师周课时量统计!$C$3:$C$259,C8,教师周课时量统计!$D$3:$D$259,"专职")</f>
        <v>19</v>
      </c>
      <c r="E8" s="64">
        <f>COUNTIFS(教师周课时量统计!$C$3:$C$259,C8,教师周课时量统计!$D$3:$D$259,"兼职")</f>
        <v>7</v>
      </c>
      <c r="F8" s="64">
        <f>COUNTIFS(教师周课时量统计!$C$3:$C$259,C8,教师周课时量统计!$D$3:$D$259,"外聘")</f>
        <v>4</v>
      </c>
      <c r="G8" s="64">
        <f t="shared" si="0"/>
        <v>30</v>
      </c>
    </row>
    <row r="9" s="57" customFormat="1" ht="20.1" customHeight="1" spans="2:7">
      <c r="B9" s="64">
        <v>4</v>
      </c>
      <c r="C9" s="55" t="s">
        <v>1671</v>
      </c>
      <c r="D9" s="64">
        <f>COUNTIFS(教师周课时量统计!$C$3:$C$259,C9,教师周课时量统计!$D$3:$D$259,"专职")</f>
        <v>11</v>
      </c>
      <c r="E9" s="64">
        <f>COUNTIFS(教师周课时量统计!$C$3:$C$259,C9,教师周课时量统计!$D$3:$D$259,"兼职")</f>
        <v>9</v>
      </c>
      <c r="F9" s="64">
        <f>COUNTIFS(教师周课时量统计!$C$3:$C$259,C9,教师周课时量统计!$D$3:$D$259,"外聘")</f>
        <v>6</v>
      </c>
      <c r="G9" s="64">
        <f t="shared" si="0"/>
        <v>26</v>
      </c>
    </row>
    <row r="10" s="57" customFormat="1" ht="20.1" customHeight="1" spans="2:7">
      <c r="B10" s="64">
        <v>5</v>
      </c>
      <c r="C10" s="55" t="s">
        <v>1239</v>
      </c>
      <c r="D10" s="64">
        <f>COUNTIFS(教师周课时量统计!$C$3:$C$259,C10,教师周课时量统计!$D$3:$D$259,"专职")</f>
        <v>18</v>
      </c>
      <c r="E10" s="64">
        <f>COUNTIFS(教师周课时量统计!$C$3:$C$259,C10,教师周课时量统计!$D$3:$D$259,"兼职")</f>
        <v>3</v>
      </c>
      <c r="F10" s="64">
        <f>COUNTIFS(教师周课时量统计!$C$3:$C$259,C10,教师周课时量统计!$D$3:$D$259,"外聘")</f>
        <v>0</v>
      </c>
      <c r="G10" s="64">
        <f t="shared" si="0"/>
        <v>21</v>
      </c>
    </row>
    <row r="11" s="57" customFormat="1" ht="20.1" customHeight="1" spans="2:7">
      <c r="B11" s="64">
        <v>6</v>
      </c>
      <c r="C11" s="55" t="s">
        <v>1672</v>
      </c>
      <c r="D11" s="64">
        <f>COUNTIFS(教师周课时量统计!$C$3:$C$259,C11,教师周课时量统计!$D$3:$D$259,"专职")</f>
        <v>19</v>
      </c>
      <c r="E11" s="64">
        <f>COUNTIFS(教师周课时量统计!$C$3:$C$259,C11,教师周课时量统计!$D$3:$D$259,"兼职")</f>
        <v>10</v>
      </c>
      <c r="F11" s="64">
        <f>COUNTIFS(教师周课时量统计!$C$3:$C$259,C11,教师周课时量统计!$D$3:$D$259,"外聘")</f>
        <v>8</v>
      </c>
      <c r="G11" s="64">
        <f t="shared" si="0"/>
        <v>37</v>
      </c>
    </row>
    <row r="12" s="57" customFormat="1" ht="20.1" customHeight="1" spans="2:7">
      <c r="B12" s="64">
        <v>7</v>
      </c>
      <c r="C12" s="55" t="s">
        <v>1673</v>
      </c>
      <c r="D12" s="64">
        <f>COUNTIFS(教师周课时量统计!$C$3:$C$259,C12,教师周课时量统计!$D$3:$D$259,"专职")</f>
        <v>3</v>
      </c>
      <c r="E12" s="64">
        <f>COUNTIFS(教师周课时量统计!$C$3:$C$259,C12,教师周课时量统计!$D$3:$D$259,"兼职")</f>
        <v>0</v>
      </c>
      <c r="F12" s="64">
        <f>COUNTIFS(教师周课时量统计!$C$3:$C$259,C12,教师周课时量统计!$D$3:$D$259,"外聘")</f>
        <v>0</v>
      </c>
      <c r="G12" s="64">
        <f t="shared" si="0"/>
        <v>3</v>
      </c>
    </row>
    <row r="13" s="57" customFormat="1" ht="20.1" customHeight="1" spans="2:7">
      <c r="B13" s="64">
        <v>8</v>
      </c>
      <c r="C13" s="55" t="s">
        <v>1674</v>
      </c>
      <c r="D13" s="64">
        <f>COUNTIFS(教师周课时量统计!$C$3:$C$259,C13,教师周课时量统计!$D$3:$D$259,"专职")</f>
        <v>13</v>
      </c>
      <c r="E13" s="64">
        <f>COUNTIFS(教师周课时量统计!$C$3:$C$259,C13,教师周课时量统计!$D$3:$D$259,"兼职")</f>
        <v>5</v>
      </c>
      <c r="F13" s="64">
        <f>COUNTIFS(教师周课时量统计!$C$3:$C$259,C13,教师周课时量统计!$D$3:$D$259,"外聘")</f>
        <v>5</v>
      </c>
      <c r="G13" s="64">
        <f t="shared" si="0"/>
        <v>23</v>
      </c>
    </row>
    <row r="14" s="57" customFormat="1" ht="20.1" customHeight="1" spans="2:7">
      <c r="B14" s="64">
        <v>9</v>
      </c>
      <c r="C14" s="55" t="s">
        <v>1282</v>
      </c>
      <c r="D14" s="64">
        <f>COUNTIFS(教师周课时量统计!$C$3:$C$259,C14,教师周课时量统计!$D$3:$D$259,"专职")</f>
        <v>13</v>
      </c>
      <c r="E14" s="64">
        <f>COUNTIFS(教师周课时量统计!$C$3:$C$259,C14,教师周课时量统计!$D$3:$D$259,"兼职")</f>
        <v>7</v>
      </c>
      <c r="F14" s="64">
        <f>COUNTIFS(教师周课时量统计!$C$3:$C$259,C14,教师周课时量统计!$D$3:$D$259,"外聘")</f>
        <v>0</v>
      </c>
      <c r="G14" s="64">
        <f t="shared" si="0"/>
        <v>20</v>
      </c>
    </row>
    <row r="15" s="57" customFormat="1" ht="20.1" customHeight="1" spans="2:7">
      <c r="B15" s="65" t="s">
        <v>1668</v>
      </c>
      <c r="C15" s="66"/>
      <c r="D15" s="64">
        <f>SUM(D6:D14)</f>
        <v>144</v>
      </c>
      <c r="E15" s="64">
        <f>SUM(E6:E14)</f>
        <v>59</v>
      </c>
      <c r="F15" s="64">
        <f>SUM(F6:F14)</f>
        <v>28</v>
      </c>
      <c r="G15" s="64">
        <f t="shared" si="0"/>
        <v>231</v>
      </c>
    </row>
    <row r="16" s="57" customFormat="1"/>
    <row r="17" s="57" customFormat="1" ht="20.25" customHeight="1" spans="1:8">
      <c r="A17" s="67" t="s">
        <v>1675</v>
      </c>
      <c r="B17" s="68" t="s">
        <v>1676</v>
      </c>
      <c r="C17" s="68"/>
      <c r="D17" s="68"/>
      <c r="E17" s="68"/>
      <c r="F17" s="68"/>
      <c r="G17" s="57">
        <f>SUM(E20:E27)</f>
        <v>120</v>
      </c>
      <c r="H17" s="69" t="s">
        <v>1660</v>
      </c>
    </row>
    <row r="18" ht="20.1" customHeight="1" spans="1:7">
      <c r="A18" s="70"/>
      <c r="C18" s="71" t="s">
        <v>1663</v>
      </c>
      <c r="D18" s="71" t="s">
        <v>1677</v>
      </c>
      <c r="E18" s="71" t="s">
        <v>2</v>
      </c>
      <c r="F18" s="72"/>
      <c r="G18" s="73"/>
    </row>
    <row r="19" ht="20.1" customHeight="1" spans="1:7">
      <c r="A19" s="70"/>
      <c r="C19" s="71">
        <v>1</v>
      </c>
      <c r="D19" s="51">
        <v>32</v>
      </c>
      <c r="E19" s="51">
        <f>COUNTIF(教师周课时量统计!$N$3:$N$259,D19)</f>
        <v>1</v>
      </c>
      <c r="F19" s="74"/>
      <c r="G19" s="73"/>
    </row>
    <row r="20" ht="20.1" customHeight="1" spans="1:7">
      <c r="A20" s="70"/>
      <c r="C20" s="71">
        <v>2</v>
      </c>
      <c r="D20" s="51">
        <v>30</v>
      </c>
      <c r="E20" s="51">
        <f>COUNTIF(教师周课时量统计!$N$3:$N$259,D20)</f>
        <v>1</v>
      </c>
      <c r="F20" s="74"/>
      <c r="G20" s="73"/>
    </row>
    <row r="21" ht="20.1" customHeight="1" spans="1:9">
      <c r="A21" s="70"/>
      <c r="C21" s="71">
        <v>3</v>
      </c>
      <c r="D21" s="51">
        <v>28</v>
      </c>
      <c r="E21" s="51">
        <f>COUNTIF(教师周课时量统计!$N$3:$N$259,D21)</f>
        <v>12</v>
      </c>
      <c r="F21" s="75"/>
      <c r="G21" s="76"/>
      <c r="H21" s="57"/>
      <c r="I21" s="57"/>
    </row>
    <row r="22" ht="20.1" customHeight="1" spans="1:9">
      <c r="A22" s="70"/>
      <c r="C22" s="71">
        <v>4</v>
      </c>
      <c r="D22" s="51">
        <v>26</v>
      </c>
      <c r="E22" s="51">
        <f>COUNTIF(教师周课时量统计!$N$3:$N$259,D22)</f>
        <v>6</v>
      </c>
      <c r="F22" s="73"/>
      <c r="G22" s="57"/>
      <c r="H22" s="57"/>
      <c r="I22" s="57"/>
    </row>
    <row r="23" ht="20.1" customHeight="1" spans="1:7">
      <c r="A23" s="70"/>
      <c r="C23" s="71">
        <v>5</v>
      </c>
      <c r="D23" s="51">
        <v>24</v>
      </c>
      <c r="E23" s="51">
        <f>COUNTIF(教师周课时量统计!$N$3:$N$259,D23)</f>
        <v>19</v>
      </c>
      <c r="F23" s="73"/>
      <c r="G23" s="73"/>
    </row>
    <row r="24" ht="20.1" customHeight="1" spans="3:5">
      <c r="C24" s="71">
        <v>6</v>
      </c>
      <c r="D24" s="51">
        <v>22</v>
      </c>
      <c r="E24" s="51">
        <f>COUNTIF(教师周课时量统计!$N$3:$N$259,D24)</f>
        <v>8</v>
      </c>
    </row>
    <row r="25" ht="20.1" customHeight="1" spans="3:5">
      <c r="C25" s="71">
        <v>7</v>
      </c>
      <c r="D25" s="51">
        <v>20</v>
      </c>
      <c r="E25" s="51">
        <f>COUNTIF(教师周课时量统计!$N$3:$N$259,D25)</f>
        <v>24</v>
      </c>
    </row>
    <row r="26" ht="20.1" customHeight="1" spans="3:5">
      <c r="C26" s="71">
        <v>8</v>
      </c>
      <c r="D26" s="51">
        <v>18</v>
      </c>
      <c r="E26" s="51">
        <f>COUNTIF(教师周课时量统计!$N$3:$N$259,D26)</f>
        <v>22</v>
      </c>
    </row>
    <row r="27" ht="20.1" customHeight="1" spans="3:5">
      <c r="C27" s="71">
        <v>9</v>
      </c>
      <c r="D27" s="51">
        <v>16</v>
      </c>
      <c r="E27" s="51">
        <f>COUNTIF(教师周课时量统计!$N$3:$N$259,D27)</f>
        <v>28</v>
      </c>
    </row>
    <row r="28" ht="20.1" customHeight="1" spans="3:5">
      <c r="C28" s="71">
        <v>10</v>
      </c>
      <c r="D28" s="51">
        <v>14</v>
      </c>
      <c r="E28" s="51">
        <f>COUNTIF(教师周课时量统计!$N$3:$N$259,D28)</f>
        <v>13</v>
      </c>
    </row>
    <row r="29" ht="20.1" customHeight="1" spans="3:5">
      <c r="C29" s="71">
        <v>11</v>
      </c>
      <c r="D29" s="51">
        <v>12</v>
      </c>
      <c r="E29" s="51">
        <f>COUNTIF(教师周课时量统计!$N$3:$N$259,D29)</f>
        <v>38</v>
      </c>
    </row>
    <row r="30" ht="20.1" customHeight="1" spans="3:5">
      <c r="C30" s="71">
        <v>12</v>
      </c>
      <c r="D30" s="51">
        <v>10</v>
      </c>
      <c r="E30" s="51">
        <f>COUNTIF(教师周课时量统计!$N$3:$N$259,D30)</f>
        <v>11</v>
      </c>
    </row>
    <row r="31" ht="20.1" customHeight="1" spans="3:5">
      <c r="C31" s="71">
        <v>13</v>
      </c>
      <c r="D31" s="51">
        <v>8</v>
      </c>
      <c r="E31" s="51">
        <f>COUNTIF(教师周课时量统计!$N$3:$N$259,D31)</f>
        <v>40</v>
      </c>
    </row>
    <row r="32" ht="20.1" customHeight="1" spans="3:5">
      <c r="C32" s="71">
        <v>14</v>
      </c>
      <c r="D32" s="51">
        <v>6</v>
      </c>
      <c r="E32" s="51">
        <f>COUNTIF(教师周课时量统计!$N$3:$N$259,D32)</f>
        <v>13</v>
      </c>
    </row>
    <row r="33" ht="20.1" customHeight="1" spans="3:5">
      <c r="C33" s="71">
        <v>15</v>
      </c>
      <c r="D33" s="51">
        <v>4</v>
      </c>
      <c r="E33" s="51">
        <f>COUNTIF(教师周课时量统计!$N$3:$N$259,D33)</f>
        <v>16</v>
      </c>
    </row>
    <row r="34" ht="20.1" customHeight="1" spans="3:5">
      <c r="C34" s="71">
        <v>16</v>
      </c>
      <c r="D34" s="51">
        <v>2</v>
      </c>
      <c r="E34" s="51">
        <f>COUNTIF(教师周课时量统计!$N$3:$N$259,D34)</f>
        <v>4</v>
      </c>
    </row>
    <row r="35" ht="20.1" customHeight="1" spans="3:5">
      <c r="C35" s="65" t="s">
        <v>1678</v>
      </c>
      <c r="D35" s="77"/>
      <c r="E35" s="78">
        <f>SUM(E20:E34)</f>
        <v>255</v>
      </c>
    </row>
    <row r="36" ht="20.1" customHeight="1" spans="3:5">
      <c r="C36" s="60"/>
      <c r="D36" s="57"/>
      <c r="E36" s="76"/>
    </row>
    <row r="37" ht="20.1" customHeight="1" spans="1:5">
      <c r="A37" s="79" t="s">
        <v>1679</v>
      </c>
      <c r="B37" s="79"/>
      <c r="D37" s="57"/>
      <c r="E37" s="76"/>
    </row>
    <row r="38" ht="20.1" customHeight="1" spans="1:6">
      <c r="A38" s="80" t="s">
        <v>1680</v>
      </c>
      <c r="B38" s="80"/>
      <c r="C38" s="81"/>
      <c r="D38" s="82"/>
      <c r="E38" s="83"/>
      <c r="F38" s="81"/>
    </row>
    <row r="39" ht="20.1" customHeight="1" spans="1:9">
      <c r="A39" s="84" t="s">
        <v>1681</v>
      </c>
      <c r="C39" s="60"/>
      <c r="D39" s="57">
        <f>COUNTIF(教师周课时量统计!L3:L259,"&gt;0")</f>
        <v>41</v>
      </c>
      <c r="E39" s="85" t="s">
        <v>1268</v>
      </c>
      <c r="F39" s="84" t="s">
        <v>1682</v>
      </c>
      <c r="H39" s="43">
        <f>SUM(教师周课时量统计!L3:L259)</f>
        <v>240</v>
      </c>
      <c r="I39" s="84" t="s">
        <v>1683</v>
      </c>
    </row>
    <row r="40" ht="20.1" customHeight="1" spans="1:9">
      <c r="A40" s="84" t="s">
        <v>1684</v>
      </c>
      <c r="C40" s="60"/>
      <c r="D40" s="57">
        <f>COUNTIF(教师周课时量统计!M3:M259,"&gt;0")</f>
        <v>26</v>
      </c>
      <c r="E40" s="85" t="s">
        <v>1268</v>
      </c>
      <c r="F40" s="84" t="s">
        <v>1685</v>
      </c>
      <c r="H40" s="43">
        <f>SUM(教师周课时量统计!M3:M259)</f>
        <v>186</v>
      </c>
      <c r="I40" s="84" t="s">
        <v>1683</v>
      </c>
    </row>
    <row r="41" ht="20.1" customHeight="1" spans="1:9">
      <c r="A41" s="84" t="s">
        <v>1686</v>
      </c>
      <c r="C41" s="60"/>
      <c r="D41" s="57"/>
      <c r="E41" s="85"/>
      <c r="F41" s="84"/>
      <c r="H41" s="43"/>
      <c r="I41" s="84"/>
    </row>
    <row r="42" ht="20.1" customHeight="1" spans="1:2">
      <c r="A42" s="79" t="s">
        <v>1687</v>
      </c>
      <c r="B42" s="79"/>
    </row>
    <row r="43" ht="20.1" customHeight="1" spans="1:10">
      <c r="A43" s="86" t="s">
        <v>1688</v>
      </c>
      <c r="B43" s="70">
        <f>课表!A188</f>
        <v>154</v>
      </c>
      <c r="C43" s="87" t="s">
        <v>1689</v>
      </c>
      <c r="D43" s="70" t="s">
        <v>1690</v>
      </c>
      <c r="E43" s="70"/>
      <c r="F43">
        <f>课表!AE188</f>
        <v>3846</v>
      </c>
      <c r="G43" t="s">
        <v>1691</v>
      </c>
      <c r="H43" s="88" t="s">
        <v>1692</v>
      </c>
      <c r="I43" s="101">
        <f>教师周课时量统计!N260</f>
        <v>3764</v>
      </c>
      <c r="J43" s="88" t="s">
        <v>1683</v>
      </c>
    </row>
    <row r="44" ht="20.1" customHeight="1" spans="1:7">
      <c r="A44" s="88"/>
      <c r="B44" s="89" t="s">
        <v>1663</v>
      </c>
      <c r="C44" s="63" t="s">
        <v>1664</v>
      </c>
      <c r="D44" s="63"/>
      <c r="E44" s="63" t="s">
        <v>1693</v>
      </c>
      <c r="F44" s="63" t="s">
        <v>1694</v>
      </c>
      <c r="G44" s="63" t="s">
        <v>1668</v>
      </c>
    </row>
    <row r="45" ht="20.1" customHeight="1" spans="2:7">
      <c r="B45" s="64">
        <v>1</v>
      </c>
      <c r="C45" s="90" t="s">
        <v>429</v>
      </c>
      <c r="D45" s="90"/>
      <c r="E45" s="64" t="e">
        <f>COUNTIFS(#REF!,C45,#REF!,3)</f>
        <v>#REF!</v>
      </c>
      <c r="F45" s="64" t="e">
        <f>COUNTIFS(#REF!,C45,#REF!,5)</f>
        <v>#REF!</v>
      </c>
      <c r="G45" s="64" t="e">
        <f>SUM(E45:F45)</f>
        <v>#REF!</v>
      </c>
    </row>
    <row r="46" ht="20.1" customHeight="1" spans="2:7">
      <c r="B46" s="64">
        <v>2</v>
      </c>
      <c r="C46" s="90" t="s">
        <v>670</v>
      </c>
      <c r="D46" s="90"/>
      <c r="E46" s="64" t="e">
        <f>COUNTIFS(#REF!,C46,#REF!,3)</f>
        <v>#REF!</v>
      </c>
      <c r="F46" s="64" t="e">
        <f>COUNTIFS(#REF!,C46,#REF!,5)</f>
        <v>#REF!</v>
      </c>
      <c r="G46" s="64" t="e">
        <f t="shared" ref="G46:G53" si="1">SUM(E46:F46)</f>
        <v>#REF!</v>
      </c>
    </row>
    <row r="47" ht="20.1" customHeight="1" spans="2:7">
      <c r="B47" s="64">
        <v>3</v>
      </c>
      <c r="C47" s="91" t="s">
        <v>230</v>
      </c>
      <c r="D47" s="91"/>
      <c r="E47" s="64" t="e">
        <f>COUNTIFS(#REF!,C47,#REF!,3)</f>
        <v>#REF!</v>
      </c>
      <c r="F47" s="64" t="e">
        <f>COUNTIFS(#REF!,C47,#REF!,5)</f>
        <v>#REF!</v>
      </c>
      <c r="G47" s="64" t="e">
        <f t="shared" si="1"/>
        <v>#REF!</v>
      </c>
    </row>
    <row r="48" ht="20.1" customHeight="1" spans="2:7">
      <c r="B48" s="64">
        <v>4</v>
      </c>
      <c r="C48" s="91" t="s">
        <v>340</v>
      </c>
      <c r="D48" s="91"/>
      <c r="E48" s="64" t="e">
        <f>COUNTIFS(#REF!,C48,#REF!,3)</f>
        <v>#REF!</v>
      </c>
      <c r="F48" s="64" t="e">
        <f>COUNTIFS(#REF!,C48,#REF!,5)</f>
        <v>#REF!</v>
      </c>
      <c r="G48" s="64" t="e">
        <f t="shared" si="1"/>
        <v>#REF!</v>
      </c>
    </row>
    <row r="49" ht="20.1" customHeight="1" spans="2:7">
      <c r="B49" s="64">
        <v>5</v>
      </c>
      <c r="C49" s="91" t="s">
        <v>856</v>
      </c>
      <c r="D49" s="91"/>
      <c r="E49" s="64" t="e">
        <f>COUNTIFS(#REF!,C49,#REF!,3)</f>
        <v>#REF!</v>
      </c>
      <c r="F49" s="64" t="e">
        <f>COUNTIFS(#REF!,C49,#REF!,5)</f>
        <v>#REF!</v>
      </c>
      <c r="G49" s="64" t="e">
        <f t="shared" si="1"/>
        <v>#REF!</v>
      </c>
    </row>
    <row r="50" ht="20.1" customHeight="1" spans="2:7">
      <c r="B50" s="64">
        <v>6</v>
      </c>
      <c r="C50" s="91" t="s">
        <v>803</v>
      </c>
      <c r="D50" s="91"/>
      <c r="E50" s="64" t="e">
        <f>COUNTIFS(#REF!,C50,#REF!,3)</f>
        <v>#REF!</v>
      </c>
      <c r="F50" s="64" t="e">
        <f>COUNTIFS(#REF!,C50,#REF!,5)</f>
        <v>#REF!</v>
      </c>
      <c r="G50" s="64" t="e">
        <f t="shared" si="1"/>
        <v>#REF!</v>
      </c>
    </row>
    <row r="51" ht="20.1" customHeight="1" spans="2:7">
      <c r="B51" s="64">
        <v>7</v>
      </c>
      <c r="C51" s="90" t="s">
        <v>510</v>
      </c>
      <c r="D51" s="90"/>
      <c r="E51" s="64" t="e">
        <f>COUNTIFS(#REF!,C51,#REF!,3)</f>
        <v>#REF!</v>
      </c>
      <c r="F51" s="64" t="e">
        <f>COUNTIFS(#REF!,C51,#REF!,5)</f>
        <v>#REF!</v>
      </c>
      <c r="G51" s="64" t="e">
        <f t="shared" si="1"/>
        <v>#REF!</v>
      </c>
    </row>
    <row r="52" ht="20.1" customHeight="1" spans="2:7">
      <c r="B52" s="64">
        <v>8</v>
      </c>
      <c r="C52" s="91" t="s">
        <v>959</v>
      </c>
      <c r="D52" s="91"/>
      <c r="E52" s="64" t="e">
        <f>COUNTIFS(#REF!,C52,#REF!,3)</f>
        <v>#REF!</v>
      </c>
      <c r="F52" s="64" t="e">
        <f>COUNTIFS(#REF!,C52,#REF!,5)</f>
        <v>#REF!</v>
      </c>
      <c r="G52" s="64" t="e">
        <f t="shared" si="1"/>
        <v>#REF!</v>
      </c>
    </row>
    <row r="53" ht="20.1" customHeight="1" spans="2:7">
      <c r="B53" s="64">
        <v>9</v>
      </c>
      <c r="C53" s="90" t="s">
        <v>26</v>
      </c>
      <c r="D53" s="90"/>
      <c r="E53" s="64" t="e">
        <f>COUNTIFS(#REF!,C53,#REF!,3)</f>
        <v>#REF!</v>
      </c>
      <c r="F53" s="64" t="e">
        <f>COUNTIFS(#REF!,C53,#REF!,5)</f>
        <v>#REF!</v>
      </c>
      <c r="G53" s="64" t="e">
        <f t="shared" si="1"/>
        <v>#REF!</v>
      </c>
    </row>
    <row r="54" ht="20.1" customHeight="1" spans="2:7">
      <c r="B54" s="65" t="s">
        <v>1668</v>
      </c>
      <c r="C54" s="92"/>
      <c r="D54" s="92"/>
      <c r="E54" s="92"/>
      <c r="F54" s="66"/>
      <c r="G54" s="64" t="e">
        <f>SUM(G45:G53)</f>
        <v>#REF!</v>
      </c>
    </row>
    <row r="55" ht="20.1" customHeight="1" spans="2:7">
      <c r="B55" s="93"/>
      <c r="C55" s="93"/>
      <c r="D55" s="93"/>
      <c r="E55" s="93"/>
      <c r="F55" s="93"/>
      <c r="G55" s="93"/>
    </row>
    <row r="56" ht="20.1" customHeight="1"/>
    <row r="57" ht="14.25" spans="1:3">
      <c r="A57" s="94" t="s">
        <v>1695</v>
      </c>
      <c r="B57" s="94"/>
      <c r="C57" s="94"/>
    </row>
    <row r="58" s="57" customFormat="1" ht="20.1" customHeight="1" spans="1:10">
      <c r="A58" s="95" t="s">
        <v>1696</v>
      </c>
      <c r="B58" s="82"/>
      <c r="C58" s="82"/>
      <c r="D58" s="82"/>
      <c r="E58" s="82"/>
      <c r="F58" s="82"/>
      <c r="G58" s="82"/>
      <c r="H58" s="82"/>
      <c r="I58" s="82"/>
      <c r="J58" s="68"/>
    </row>
    <row r="59" s="57" customFormat="1" ht="20.1" customHeight="1" spans="1:10">
      <c r="A59" s="82"/>
      <c r="B59" s="93" t="s">
        <v>1697</v>
      </c>
      <c r="C59" s="96"/>
      <c r="D59" s="96"/>
      <c r="E59" s="96"/>
      <c r="F59" s="96"/>
      <c r="G59" s="96"/>
      <c r="H59" s="96"/>
      <c r="I59" s="82"/>
      <c r="J59" s="68"/>
    </row>
    <row r="60" ht="20.1" customHeight="1" spans="2:8">
      <c r="B60" s="63" t="s">
        <v>1663</v>
      </c>
      <c r="C60" s="97" t="s">
        <v>1698</v>
      </c>
      <c r="D60" s="97"/>
      <c r="E60" s="97" t="s">
        <v>1699</v>
      </c>
      <c r="F60" s="97" t="s">
        <v>1700</v>
      </c>
      <c r="G60" s="97"/>
      <c r="H60" s="98" t="s">
        <v>1701</v>
      </c>
    </row>
    <row r="61" ht="20.1" customHeight="1" spans="2:8">
      <c r="B61" s="91">
        <v>1</v>
      </c>
      <c r="C61" s="90" t="s">
        <v>973</v>
      </c>
      <c r="D61" s="90" t="s">
        <v>1702</v>
      </c>
      <c r="E61" s="91">
        <v>36</v>
      </c>
      <c r="F61" s="90" t="e">
        <f>#REF!</f>
        <v>#REF!</v>
      </c>
      <c r="G61" s="90"/>
      <c r="H61" s="99" t="e">
        <f>F61/(E61*36)*100%</f>
        <v>#REF!</v>
      </c>
    </row>
    <row r="62" ht="20.1" customHeight="1" spans="2:8">
      <c r="B62" s="91">
        <v>2</v>
      </c>
      <c r="C62" s="90" t="s">
        <v>1137</v>
      </c>
      <c r="D62" s="90" t="s">
        <v>1703</v>
      </c>
      <c r="E62" s="91">
        <v>28</v>
      </c>
      <c r="F62" s="90" t="e">
        <f>#REF!</f>
        <v>#REF!</v>
      </c>
      <c r="G62" s="90"/>
      <c r="H62" s="99" t="e">
        <f t="shared" ref="H62:H67" si="2">F62/(E62*36)*100%</f>
        <v>#REF!</v>
      </c>
    </row>
    <row r="63" ht="20.1" customHeight="1" spans="2:8">
      <c r="B63" s="91">
        <v>3</v>
      </c>
      <c r="C63" s="90" t="s">
        <v>1212</v>
      </c>
      <c r="D63" s="90" t="s">
        <v>1212</v>
      </c>
      <c r="E63" s="91">
        <v>4</v>
      </c>
      <c r="F63" s="90" t="e">
        <f>#REF!</f>
        <v>#REF!</v>
      </c>
      <c r="G63" s="90"/>
      <c r="H63" s="99" t="e">
        <f t="shared" si="2"/>
        <v>#REF!</v>
      </c>
    </row>
    <row r="64" ht="20.1" customHeight="1" spans="2:8">
      <c r="B64" s="91">
        <v>4</v>
      </c>
      <c r="C64" s="90" t="s">
        <v>1223</v>
      </c>
      <c r="D64" s="90" t="s">
        <v>1223</v>
      </c>
      <c r="E64" s="91">
        <v>1</v>
      </c>
      <c r="F64" s="90" t="e">
        <f>#REF!</f>
        <v>#REF!</v>
      </c>
      <c r="G64" s="90"/>
      <c r="H64" s="99" t="e">
        <f t="shared" si="2"/>
        <v>#REF!</v>
      </c>
    </row>
    <row r="65" ht="20.1" customHeight="1" spans="2:8">
      <c r="B65" s="91">
        <v>5</v>
      </c>
      <c r="C65" s="91" t="s">
        <v>1224</v>
      </c>
      <c r="D65" s="91"/>
      <c r="E65" s="91">
        <v>3</v>
      </c>
      <c r="F65" s="90" t="e">
        <f>#REF!</f>
        <v>#REF!</v>
      </c>
      <c r="G65" s="90"/>
      <c r="H65" s="99" t="e">
        <f t="shared" si="2"/>
        <v>#REF!</v>
      </c>
    </row>
    <row r="66" ht="20.1" customHeight="1" spans="2:8">
      <c r="B66" s="91">
        <v>6</v>
      </c>
      <c r="C66" s="91" t="s">
        <v>1704</v>
      </c>
      <c r="D66" s="91"/>
      <c r="E66" s="91">
        <v>14</v>
      </c>
      <c r="F66" s="90" t="e">
        <f>#REF!</f>
        <v>#REF!</v>
      </c>
      <c r="G66" s="90"/>
      <c r="H66" s="99" t="e">
        <f t="shared" si="2"/>
        <v>#REF!</v>
      </c>
    </row>
    <row r="67" ht="26.1" customHeight="1" spans="2:8">
      <c r="B67" s="91">
        <v>7</v>
      </c>
      <c r="C67" s="90" t="s">
        <v>1705</v>
      </c>
      <c r="D67" s="90"/>
      <c r="E67" s="91">
        <v>23</v>
      </c>
      <c r="F67" s="90" t="e">
        <f>#REF!</f>
        <v>#REF!</v>
      </c>
      <c r="G67" s="90"/>
      <c r="H67" s="99" t="e">
        <f t="shared" si="2"/>
        <v>#REF!</v>
      </c>
    </row>
    <row r="68" ht="20.1" customHeight="1" spans="2:8">
      <c r="B68" s="91">
        <v>8</v>
      </c>
      <c r="C68" s="102" t="s">
        <v>1706</v>
      </c>
      <c r="D68" s="103"/>
      <c r="E68" s="91">
        <v>1</v>
      </c>
      <c r="F68" s="104">
        <v>4</v>
      </c>
      <c r="G68" s="105"/>
      <c r="H68" s="99">
        <f>F68/36*100%</f>
        <v>0.111111111111111</v>
      </c>
    </row>
    <row r="69" ht="20.1" customHeight="1" spans="2:8">
      <c r="B69" s="91">
        <v>9</v>
      </c>
      <c r="C69" s="102" t="s">
        <v>1707</v>
      </c>
      <c r="D69" s="103"/>
      <c r="E69" s="91"/>
      <c r="F69" s="90" t="e">
        <f>#REF!</f>
        <v>#REF!</v>
      </c>
      <c r="G69" s="90"/>
      <c r="H69" s="106" t="s">
        <v>1708</v>
      </c>
    </row>
    <row r="70" ht="20.1" customHeight="1" spans="2:8">
      <c r="B70" s="55" t="s">
        <v>1668</v>
      </c>
      <c r="C70" s="64"/>
      <c r="D70" s="64"/>
      <c r="E70" s="64">
        <f>SUM(E61:E68)</f>
        <v>110</v>
      </c>
      <c r="F70" s="64" t="e">
        <f>SUM(F61:G69)</f>
        <v>#REF!</v>
      </c>
      <c r="G70" s="64"/>
      <c r="H70" s="107"/>
    </row>
    <row r="72" spans="2:2">
      <c r="B72" s="84"/>
    </row>
  </sheetData>
  <mergeCells count="45">
    <mergeCell ref="A1:I1"/>
    <mergeCell ref="A2:C2"/>
    <mergeCell ref="A3:B3"/>
    <mergeCell ref="D3:G3"/>
    <mergeCell ref="C4:D4"/>
    <mergeCell ref="B15:C15"/>
    <mergeCell ref="F18:G18"/>
    <mergeCell ref="C35:D35"/>
    <mergeCell ref="D43:E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F54"/>
    <mergeCell ref="B55:G55"/>
    <mergeCell ref="A58:I58"/>
    <mergeCell ref="B59:H59"/>
    <mergeCell ref="C60:D60"/>
    <mergeCell ref="F60:G60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C68:D68"/>
    <mergeCell ref="F68:G68"/>
    <mergeCell ref="C69:D69"/>
    <mergeCell ref="F69:G69"/>
    <mergeCell ref="B70:D70"/>
    <mergeCell ref="F70:G70"/>
  </mergeCells>
  <pageMargins left="0.39" right="0.39" top="0.75" bottom="0.75" header="0.31" footer="0.31"/>
  <pageSetup paperSize="9" orientation="portrait"/>
  <headerFooter>
    <oddFooter>&amp;C&amp;"宋体,常规"第&amp;"Arial,常规"&amp;P&amp;"宋体,常规"页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N42" sqref="N42"/>
    </sheetView>
  </sheetViews>
  <sheetFormatPr defaultColWidth="9.14285714285714" defaultRowHeight="12.75"/>
  <cols>
    <col min="1" max="1" width="7.71428571428571" customWidth="1"/>
    <col min="2" max="2" width="12.4285714285714" customWidth="1"/>
    <col min="3" max="3" width="32.1428571428571" customWidth="1"/>
    <col min="4" max="4" width="11.8571428571429" customWidth="1"/>
    <col min="5" max="5" width="11.8571428571429" style="44" customWidth="1"/>
    <col min="6" max="6" width="10.2857142857143" customWidth="1"/>
    <col min="7" max="7" width="12.2857142857143" style="44" customWidth="1"/>
    <col min="8" max="8" width="10.2857142857143" customWidth="1"/>
    <col min="9" max="9" width="12.4285714285714" style="44" customWidth="1"/>
  </cols>
  <sheetData>
    <row r="1" ht="39" customHeight="1" spans="1:10">
      <c r="A1" s="45" t="s">
        <v>1709</v>
      </c>
      <c r="B1" s="45"/>
      <c r="C1" s="45"/>
      <c r="D1" s="45"/>
      <c r="E1" s="45"/>
      <c r="F1" s="45"/>
      <c r="G1" s="45"/>
      <c r="H1" s="45"/>
      <c r="I1" s="45"/>
      <c r="J1" s="45"/>
    </row>
    <row r="2" s="43" customFormat="1" ht="20.1" customHeight="1" spans="1:10">
      <c r="A2" s="46" t="s">
        <v>1663</v>
      </c>
      <c r="B2" s="46" t="s">
        <v>1710</v>
      </c>
      <c r="C2" s="46" t="s">
        <v>1711</v>
      </c>
      <c r="D2" s="47" t="s">
        <v>1712</v>
      </c>
      <c r="E2" s="48"/>
      <c r="F2" s="47" t="s">
        <v>1661</v>
      </c>
      <c r="G2" s="48"/>
      <c r="H2" s="47" t="s">
        <v>1713</v>
      </c>
      <c r="I2" s="48"/>
      <c r="J2" s="47" t="s">
        <v>1668</v>
      </c>
    </row>
    <row r="3" s="43" customFormat="1" ht="20.1" customHeight="1" spans="1:10">
      <c r="A3" s="49"/>
      <c r="B3" s="49"/>
      <c r="C3" s="49"/>
      <c r="D3" s="47" t="s">
        <v>2</v>
      </c>
      <c r="E3" s="50" t="s">
        <v>1714</v>
      </c>
      <c r="F3" s="47" t="s">
        <v>2</v>
      </c>
      <c r="G3" s="50" t="s">
        <v>1714</v>
      </c>
      <c r="H3" s="47" t="s">
        <v>2</v>
      </c>
      <c r="I3" s="50" t="s">
        <v>1714</v>
      </c>
      <c r="J3" s="47" t="s">
        <v>2</v>
      </c>
    </row>
    <row r="4" s="43" customFormat="1" ht="20.1" customHeight="1" outlineLevel="2" spans="1:10">
      <c r="A4" s="51">
        <v>1</v>
      </c>
      <c r="B4" s="52" t="s">
        <v>1282</v>
      </c>
      <c r="C4" s="51" t="s">
        <v>1715</v>
      </c>
      <c r="D4" s="51">
        <f>COUNTIFS(教师周课时量统计!$E$3:$E$259,C4,教师周课时量统计!$D$3:$D$259,"专职")</f>
        <v>8</v>
      </c>
      <c r="E4" s="53">
        <f>(SUMIFS(教师周课时量统计!$N$3:$N$259,教师周课时量统计!$E$3:$E$259,C4,教师周课时量统计!$D$3:$D$259,"专职"))/D4</f>
        <v>17.75</v>
      </c>
      <c r="F4" s="51">
        <f>COUNTIFS(教师周课时量统计!$E$3:$E$259,C4,教师周课时量统计!$D$3:$D$259,"兼职")</f>
        <v>4</v>
      </c>
      <c r="G4" s="53">
        <f>(SUMIFS(教师周课时量统计!$N$3:$N$259,教师周课时量统计!$E$3:$E$259,C4,教师周课时量统计!$D$3:$D$259,"兼职"))/F4</f>
        <v>9.5</v>
      </c>
      <c r="H4" s="51">
        <f>COUNTIFS(教师周课时量统计!$E$3:$E$259,C4,教师周课时量统计!$D$3:$D$259,"外聘")</f>
        <v>0</v>
      </c>
      <c r="I4" s="53">
        <v>0</v>
      </c>
      <c r="J4" s="51">
        <f>SUM(D4,F4,H4)</f>
        <v>12</v>
      </c>
    </row>
    <row r="5" s="43" customFormat="1" ht="20.1" customHeight="1" outlineLevel="2" spans="1:10">
      <c r="A5" s="51">
        <v>2</v>
      </c>
      <c r="B5" s="52" t="s">
        <v>1282</v>
      </c>
      <c r="C5" s="51" t="s">
        <v>1716</v>
      </c>
      <c r="D5" s="51">
        <f>COUNTIFS(教师周课时量统计!$E$3:$E$259,C5,教师周课时量统计!$D$3:$D$259,"专职")</f>
        <v>5</v>
      </c>
      <c r="E5" s="53">
        <f>(SUMIFS(教师周课时量统计!$N$3:$N$259,教师周课时量统计!$E$3:$E$259,C5,教师周课时量统计!$D$3:$D$259,"专职"))/D5</f>
        <v>18</v>
      </c>
      <c r="F5" s="51">
        <f>COUNTIFS(教师周课时量统计!$E$3:$E$259,C5,教师周课时量统计!$D$3:$D$259,"兼职")</f>
        <v>3</v>
      </c>
      <c r="G5" s="53">
        <f>(SUMIFS(教师周课时量统计!$N$3:$N$259,教师周课时量统计!$E$3:$E$259,C5,教师周课时量统计!$D$3:$D$259,"兼职"))/F5</f>
        <v>8</v>
      </c>
      <c r="H5" s="51">
        <f>COUNTIFS(教师周课时量统计!$E$3:$E$259,C5,教师周课时量统计!$D$3:$D$259,"外聘")</f>
        <v>0</v>
      </c>
      <c r="I5" s="53">
        <v>0</v>
      </c>
      <c r="J5" s="51">
        <f>SUM(D5,F5,H5)</f>
        <v>8</v>
      </c>
    </row>
    <row r="6" s="43" customFormat="1" ht="20.1" customHeight="1" outlineLevel="1" spans="1:10">
      <c r="A6" s="51"/>
      <c r="B6" s="47" t="s">
        <v>1717</v>
      </c>
      <c r="C6" s="48"/>
      <c r="D6" s="48">
        <f>SUBTOTAL(9,D4:D5)</f>
        <v>13</v>
      </c>
      <c r="E6" s="54"/>
      <c r="F6" s="48">
        <f>SUBTOTAL(9,F4:F5)</f>
        <v>7</v>
      </c>
      <c r="G6" s="54"/>
      <c r="H6" s="48">
        <f>SUBTOTAL(9,H4:H5)</f>
        <v>0</v>
      </c>
      <c r="I6" s="54"/>
      <c r="J6" s="48">
        <f>SUBTOTAL(9,J4:J5)</f>
        <v>20</v>
      </c>
    </row>
    <row r="7" s="43" customFormat="1" ht="20.1" customHeight="1" outlineLevel="2" spans="1:10">
      <c r="A7" s="51">
        <v>3</v>
      </c>
      <c r="B7" s="52" t="s">
        <v>1671</v>
      </c>
      <c r="C7" s="51" t="s">
        <v>1718</v>
      </c>
      <c r="D7" s="51">
        <f>COUNTIFS(教师周课时量统计!$E$3:$E$259,C7,教师周课时量统计!$D$3:$D$259,"专职")</f>
        <v>4</v>
      </c>
      <c r="E7" s="53">
        <f>(SUMIFS(教师周课时量统计!$N$3:$N$259,教师周课时量统计!$E$3:$E$259,C7,教师周课时量统计!$D$3:$D$259,"专职"))/D7</f>
        <v>17.5</v>
      </c>
      <c r="F7" s="51">
        <f>COUNTIFS(教师周课时量统计!$E$3:$E$259,C7,教师周课时量统计!$D$3:$D$259,"兼职")</f>
        <v>3</v>
      </c>
      <c r="G7" s="53">
        <f>(SUMIFS(教师周课时量统计!$N$3:$N$259,教师周课时量统计!$E$3:$E$259,C7,教师周课时量统计!$D$3:$D$259,"兼职"))/F7</f>
        <v>8</v>
      </c>
      <c r="H7" s="51">
        <f>COUNTIFS(教师周课时量统计!$E$3:$E$259,C7,教师周课时量统计!$D$3:$D$259,"外聘")</f>
        <v>0</v>
      </c>
      <c r="I7" s="53">
        <v>0</v>
      </c>
      <c r="J7" s="51">
        <f>SUM(D7,F7,H7)</f>
        <v>7</v>
      </c>
    </row>
    <row r="8" s="43" customFormat="1" ht="20.1" customHeight="1" outlineLevel="2" spans="1:10">
      <c r="A8" s="51">
        <v>4</v>
      </c>
      <c r="B8" s="55" t="s">
        <v>1671</v>
      </c>
      <c r="C8" s="51" t="s">
        <v>1719</v>
      </c>
      <c r="D8" s="51">
        <f>COUNTIFS(教师周课时量统计!$E$3:$E$259,C8,教师周课时量统计!$D$3:$D$259,"专职")</f>
        <v>7</v>
      </c>
      <c r="E8" s="53">
        <f>(SUMIFS(教师周课时量统计!$N$3:$N$259,教师周课时量统计!$E$3:$E$259,C8,教师周课时量统计!$D$3:$D$259,"专职"))/D8</f>
        <v>17.7142857142857</v>
      </c>
      <c r="F8" s="51">
        <f>COUNTIFS(教师周课时量统计!$E$3:$E$259,C8,教师周课时量统计!$D$3:$D$259,"兼职")</f>
        <v>5</v>
      </c>
      <c r="G8" s="53">
        <f>(SUMIFS(教师周课时量统计!$N$3:$N$259,教师周课时量统计!$E$3:$E$259,C8,教师周课时量统计!$D$3:$D$259,"兼职"))/F8</f>
        <v>16.4</v>
      </c>
      <c r="H8" s="51">
        <f>COUNTIFS(教师周课时量统计!$E$3:$E$259,C8,教师周课时量统计!$D$3:$D$259,"外聘")</f>
        <v>6</v>
      </c>
      <c r="I8" s="53">
        <f>(SUMIFS(教师周课时量统计!$N$3:$N$259,教师周课时量统计!$E$3:$E$259,C8,教师周课时量统计!$D$3:$D$259,"外聘"))/H8</f>
        <v>11</v>
      </c>
      <c r="J8" s="51">
        <f>SUM(D8,F8,H8)</f>
        <v>18</v>
      </c>
    </row>
    <row r="9" s="43" customFormat="1" ht="20.1" customHeight="1" outlineLevel="1" spans="1:10">
      <c r="A9" s="51"/>
      <c r="B9" s="56" t="s">
        <v>1720</v>
      </c>
      <c r="C9" s="48"/>
      <c r="D9" s="48">
        <f>SUBTOTAL(9,D7:D8)</f>
        <v>11</v>
      </c>
      <c r="E9" s="54"/>
      <c r="F9" s="48">
        <f>SUBTOTAL(9,F7:F8)</f>
        <v>8</v>
      </c>
      <c r="G9" s="54"/>
      <c r="H9" s="48">
        <f>SUBTOTAL(9,H7:H8)</f>
        <v>6</v>
      </c>
      <c r="I9" s="54"/>
      <c r="J9" s="48">
        <f>SUBTOTAL(9,J7:J8)</f>
        <v>25</v>
      </c>
    </row>
    <row r="10" s="43" customFormat="1" ht="20.1" customHeight="1" outlineLevel="2" spans="1:10">
      <c r="A10" s="51">
        <v>5</v>
      </c>
      <c r="B10" s="52" t="s">
        <v>1298</v>
      </c>
      <c r="C10" s="51" t="s">
        <v>1721</v>
      </c>
      <c r="D10" s="51">
        <f>COUNTIFS(教师周课时量统计!$E$3:$E$259,C10,教师周课时量统计!$D$3:$D$259,"专职")</f>
        <v>12</v>
      </c>
      <c r="E10" s="53">
        <f>(SUMIFS(教师周课时量统计!$N$3:$N$259,教师周课时量统计!$E$3:$E$259,C10,教师周课时量统计!$D$3:$D$259,"专职"))/D10</f>
        <v>15</v>
      </c>
      <c r="F10" s="51">
        <f>COUNTIFS(教师周课时量统计!$E$3:$E$259,C10,教师周课时量统计!$D$3:$D$259,"兼职")</f>
        <v>1</v>
      </c>
      <c r="G10" s="53">
        <f>(SUMIFS(教师周课时量统计!$N$3:$N$259,教师周课时量统计!$E$3:$E$259,C10,教师周课时量统计!$D$3:$D$259,"兼职"))/F10</f>
        <v>4</v>
      </c>
      <c r="H10" s="51">
        <f>COUNTIFS(教师周课时量统计!$E$3:$E$259,C10,教师周课时量统计!$D$3:$D$259,"外聘")</f>
        <v>0</v>
      </c>
      <c r="I10" s="53">
        <v>0</v>
      </c>
      <c r="J10" s="51">
        <f t="shared" ref="J10:J15" si="0">SUM(D10,F10,H10)</f>
        <v>13</v>
      </c>
    </row>
    <row r="11" s="43" customFormat="1" ht="20.1" customHeight="1" outlineLevel="2" spans="1:10">
      <c r="A11" s="51">
        <v>6</v>
      </c>
      <c r="B11" s="52" t="s">
        <v>1298</v>
      </c>
      <c r="C11" s="51" t="s">
        <v>1722</v>
      </c>
      <c r="D11" s="51">
        <f>COUNTIFS(教师周课时量统计!$E$3:$E$259,C11,教师周课时量统计!$D$3:$D$259,"专职")</f>
        <v>10</v>
      </c>
      <c r="E11" s="53">
        <f>(SUMIFS(教师周课时量统计!$N$3:$N$259,教师周课时量统计!$E$3:$E$259,C11,教师周课时量统计!$D$3:$D$259,"专职"))/D11</f>
        <v>13.6</v>
      </c>
      <c r="F11" s="51">
        <f>COUNTIFS(教师周课时量统计!$E$3:$E$259,C11,教师周课时量统计!$D$3:$D$259,"兼职")</f>
        <v>2</v>
      </c>
      <c r="G11" s="53">
        <f>(SUMIFS(教师周课时量统计!$N$3:$N$259,教师周课时量统计!$E$3:$E$259,C11,教师周课时量统计!$D$3:$D$259,"兼职"))/F11</f>
        <v>17</v>
      </c>
      <c r="H11" s="51">
        <f>COUNTIFS(教师周课时量统计!$E$3:$E$259,C11,教师周课时量统计!$D$3:$D$259,"外聘")</f>
        <v>0</v>
      </c>
      <c r="I11" s="53">
        <v>0</v>
      </c>
      <c r="J11" s="51">
        <f t="shared" si="0"/>
        <v>12</v>
      </c>
    </row>
    <row r="12" s="43" customFormat="1" ht="20.1" customHeight="1" outlineLevel="1" spans="1:10">
      <c r="A12" s="51"/>
      <c r="B12" s="47" t="s">
        <v>1723</v>
      </c>
      <c r="C12" s="48"/>
      <c r="D12" s="48">
        <f>SUBTOTAL(9,D10:D11)</f>
        <v>22</v>
      </c>
      <c r="E12" s="54"/>
      <c r="F12" s="48">
        <f>SUBTOTAL(9,F10:F11)</f>
        <v>3</v>
      </c>
      <c r="G12" s="54"/>
      <c r="H12" s="48">
        <f>SUBTOTAL(9,H10:H11)</f>
        <v>0</v>
      </c>
      <c r="I12" s="54"/>
      <c r="J12" s="48">
        <f>SUBTOTAL(9,J10:J11)</f>
        <v>25</v>
      </c>
    </row>
    <row r="13" s="43" customFormat="1" ht="20.1" customHeight="1" outlineLevel="2" spans="1:10">
      <c r="A13" s="51">
        <v>7</v>
      </c>
      <c r="B13" s="52" t="s">
        <v>1674</v>
      </c>
      <c r="C13" s="51" t="s">
        <v>1724</v>
      </c>
      <c r="D13" s="51">
        <f>COUNTIFS(教师周课时量统计!$E$3:$E$259,C13,教师周课时量统计!$D$3:$D$259,"专职")</f>
        <v>4</v>
      </c>
      <c r="E13" s="53">
        <f>(SUMIFS(教师周课时量统计!$N$3:$N$259,教师周课时量统计!$E$3:$E$259,C13,教师周课时量统计!$D$3:$D$259,"专职"))/D13</f>
        <v>12.5</v>
      </c>
      <c r="F13" s="51">
        <f>COUNTIFS(教师周课时量统计!$E$3:$E$259,C13,教师周课时量统计!$D$3:$D$259,"兼职")</f>
        <v>4</v>
      </c>
      <c r="G13" s="53">
        <f>(SUMIFS(教师周课时量统计!$N$3:$N$259,教师周课时量统计!$E$3:$E$259,C13,教师周课时量统计!$D$3:$D$259,"兼职"))/F13</f>
        <v>9</v>
      </c>
      <c r="H13" s="51">
        <f>COUNTIFS(教师周课时量统计!$E$3:$E$259,C13,教师周课时量统计!$D$3:$D$259,"外聘")</f>
        <v>3</v>
      </c>
      <c r="I13" s="53">
        <f>(SUMIFS(教师周课时量统计!$N$3:$N$259,教师周课时量统计!$E$3:$E$259,C13,教师周课时量统计!$D$3:$D$259,"外聘"))/H13</f>
        <v>14</v>
      </c>
      <c r="J13" s="51">
        <f t="shared" si="0"/>
        <v>11</v>
      </c>
    </row>
    <row r="14" s="43" customFormat="1" ht="20.1" customHeight="1" outlineLevel="2" spans="1:10">
      <c r="A14" s="51">
        <v>8</v>
      </c>
      <c r="B14" s="52" t="s">
        <v>1674</v>
      </c>
      <c r="C14" s="51" t="s">
        <v>1725</v>
      </c>
      <c r="D14" s="51">
        <f>COUNTIFS(教师周课时量统计!$E$3:$E$259,C14,教师周课时量统计!$D$3:$D$259,"专职")</f>
        <v>5</v>
      </c>
      <c r="E14" s="53">
        <f>(SUMIFS(教师周课时量统计!$N$3:$N$259,教师周课时量统计!$E$3:$E$259,C14,教师周课时量统计!$D$3:$D$259,"专职"))/D14</f>
        <v>18.4</v>
      </c>
      <c r="F14" s="51">
        <f>COUNTIFS(教师周课时量统计!$E$3:$E$259,C14,教师周课时量统计!$D$3:$D$259,"兼职")</f>
        <v>0</v>
      </c>
      <c r="G14" s="53" t="e">
        <f>(SUMIFS(教师周课时量统计!$N$3:$N$259,教师周课时量统计!$E$3:$E$259,C14,教师周课时量统计!$D$3:$D$259,"兼职"))/F14</f>
        <v>#DIV/0!</v>
      </c>
      <c r="H14" s="51">
        <f>COUNTIFS(教师周课时量统计!$E$3:$E$259,C14,教师周课时量统计!$D$3:$D$259,"外聘")</f>
        <v>1</v>
      </c>
      <c r="I14" s="53">
        <f>(SUMIFS(教师周课时量统计!$N$3:$N$259,教师周课时量统计!$E$3:$E$259,C14,教师周课时量统计!$D$3:$D$259,"外聘"))/H14</f>
        <v>20</v>
      </c>
      <c r="J14" s="51">
        <f t="shared" si="0"/>
        <v>6</v>
      </c>
    </row>
    <row r="15" s="43" customFormat="1" ht="20.1" customHeight="1" outlineLevel="2" spans="1:10">
      <c r="A15" s="51">
        <v>9</v>
      </c>
      <c r="B15" s="52" t="s">
        <v>1674</v>
      </c>
      <c r="C15" s="55" t="s">
        <v>1726</v>
      </c>
      <c r="D15" s="51">
        <f>COUNTIFS(教师周课时量统计!$E$3:$E$259,C15,教师周课时量统计!$D$3:$D$259,"专职")</f>
        <v>4</v>
      </c>
      <c r="E15" s="53">
        <f>(SUMIFS(教师周课时量统计!$N$3:$N$259,教师周课时量统计!$E$3:$E$259,C15,教师周课时量统计!$D$3:$D$259,"专职"))/D15</f>
        <v>19</v>
      </c>
      <c r="F15" s="51">
        <f>COUNTIFS(教师周课时量统计!$E$3:$E$259,C15,教师周课时量统计!$D$3:$D$259,"兼职")</f>
        <v>1</v>
      </c>
      <c r="G15" s="53">
        <f>(SUMIFS(教师周课时量统计!$N$3:$N$259,教师周课时量统计!$E$3:$E$259,C15,教师周课时量统计!$D$3:$D$259,"兼职"))/F15</f>
        <v>16</v>
      </c>
      <c r="H15" s="51">
        <f>COUNTIFS(教师周课时量统计!$E$3:$E$259,C15,教师周课时量统计!$D$3:$D$259,"外聘")</f>
        <v>1</v>
      </c>
      <c r="I15" s="53">
        <v>0</v>
      </c>
      <c r="J15" s="51">
        <f t="shared" si="0"/>
        <v>6</v>
      </c>
    </row>
    <row r="16" s="43" customFormat="1" ht="20.1" customHeight="1" outlineLevel="1" spans="1:10">
      <c r="A16" s="51"/>
      <c r="B16" s="47" t="s">
        <v>1727</v>
      </c>
      <c r="C16" s="56"/>
      <c r="D16" s="48">
        <f>SUBTOTAL(9,D13:D15)</f>
        <v>13</v>
      </c>
      <c r="E16" s="54"/>
      <c r="F16" s="48">
        <f>SUBTOTAL(9,F13:F15)</f>
        <v>5</v>
      </c>
      <c r="G16" s="54"/>
      <c r="H16" s="48">
        <f>SUBTOTAL(9,H13:H15)</f>
        <v>5</v>
      </c>
      <c r="I16" s="54"/>
      <c r="J16" s="48">
        <f>SUBTOTAL(9,J13:J15)</f>
        <v>23</v>
      </c>
    </row>
    <row r="17" s="43" customFormat="1" ht="20.1" customHeight="1" outlineLevel="2" spans="1:10">
      <c r="A17" s="51">
        <v>10</v>
      </c>
      <c r="B17" s="52" t="s">
        <v>1239</v>
      </c>
      <c r="C17" s="51" t="s">
        <v>1728</v>
      </c>
      <c r="D17" s="51">
        <f>COUNTIFS(教师周课时量统计!$E$3:$E$259,C17,教师周课时量统计!$D$3:$D$259,"专职")</f>
        <v>4</v>
      </c>
      <c r="E17" s="53">
        <f>(SUMIFS(教师周课时量统计!$N$3:$N$259,教师周课时量统计!$E$3:$E$259,C17,教师周课时量统计!$D$3:$D$259,"专职"))/D17</f>
        <v>16</v>
      </c>
      <c r="F17" s="51">
        <f>COUNTIFS(教师周课时量统计!$E$3:$E$259,C17,教师周课时量统计!$D$3:$D$259,"兼职")</f>
        <v>1</v>
      </c>
      <c r="G17" s="53">
        <f>(SUMIFS(教师周课时量统计!$N$3:$N$259,教师周课时量统计!$E$3:$E$259,C17,教师周课时量统计!$D$3:$D$259,"兼职"))/F17</f>
        <v>10</v>
      </c>
      <c r="H17" s="51">
        <f>COUNTIFS(教师周课时量统计!$E$3:$E$259,C17,教师周课时量统计!$D$3:$D$259,"外聘")</f>
        <v>0</v>
      </c>
      <c r="I17" s="53">
        <v>0</v>
      </c>
      <c r="J17" s="51">
        <f t="shared" ref="J17:J24" si="1">SUM(D17,F17,H17)</f>
        <v>5</v>
      </c>
    </row>
    <row r="18" s="43" customFormat="1" ht="20.1" customHeight="1" outlineLevel="2" spans="1:10">
      <c r="A18" s="51">
        <v>11</v>
      </c>
      <c r="B18" s="52" t="s">
        <v>1239</v>
      </c>
      <c r="C18" s="51" t="s">
        <v>1729</v>
      </c>
      <c r="D18" s="51">
        <f>COUNTIFS(教师周课时量统计!$E$3:$E$259,C18,教师周课时量统计!$D$3:$D$259,"专职")</f>
        <v>15</v>
      </c>
      <c r="E18" s="53">
        <f>(SUMIFS(教师周课时量统计!$N$3:$N$259,教师周课时量统计!$E$3:$E$259,C18,教师周课时量统计!$D$3:$D$259,"专职"))/D18</f>
        <v>15.4666666666667</v>
      </c>
      <c r="F18" s="51">
        <f>COUNTIFS(教师周课时量统计!$E$3:$E$259,C18,教师周课时量统计!$D$3:$D$259,"兼职")</f>
        <v>2</v>
      </c>
      <c r="G18" s="53">
        <f>(SUMIFS(教师周课时量统计!$N$3:$N$259,教师周课时量统计!$E$3:$E$259,C18,教师周课时量统计!$D$3:$D$259,"兼职"))/F18</f>
        <v>8</v>
      </c>
      <c r="H18" s="51">
        <f>COUNTIFS(教师周课时量统计!$E$3:$E$259,C18,教师周课时量统计!$D$3:$D$259,"外聘")</f>
        <v>0</v>
      </c>
      <c r="I18" s="53">
        <v>0</v>
      </c>
      <c r="J18" s="51">
        <f t="shared" si="1"/>
        <v>17</v>
      </c>
    </row>
    <row r="19" s="43" customFormat="1" ht="20.1" customHeight="1" outlineLevel="1" spans="1:10">
      <c r="A19" s="51"/>
      <c r="B19" s="47" t="s">
        <v>1730</v>
      </c>
      <c r="C19" s="48"/>
      <c r="D19" s="48">
        <f>SUBTOTAL(9,D17:D18)</f>
        <v>19</v>
      </c>
      <c r="E19" s="54"/>
      <c r="F19" s="48">
        <f>SUBTOTAL(9,F17:F18)</f>
        <v>3</v>
      </c>
      <c r="G19" s="54"/>
      <c r="H19" s="48">
        <f>SUBTOTAL(9,H17:H18)</f>
        <v>0</v>
      </c>
      <c r="I19" s="54"/>
      <c r="J19" s="48">
        <f>SUBTOTAL(9,J17:J18)</f>
        <v>22</v>
      </c>
    </row>
    <row r="20" s="43" customFormat="1" ht="20.1" customHeight="1" outlineLevel="2" spans="1:10">
      <c r="A20" s="51">
        <v>12</v>
      </c>
      <c r="B20" s="52" t="s">
        <v>1670</v>
      </c>
      <c r="C20" s="51" t="s">
        <v>1731</v>
      </c>
      <c r="D20" s="51">
        <f>COUNTIFS(教师周课时量统计!$E$3:$E$259,C20,教师周课时量统计!$D$3:$D$259,"专职")</f>
        <v>8</v>
      </c>
      <c r="E20" s="53">
        <f>(SUMIFS(教师周课时量统计!$N$3:$N$259,教师周课时量统计!$E$3:$E$259,C20,教师周课时量统计!$D$3:$D$259,"专职"))/D20</f>
        <v>18.25</v>
      </c>
      <c r="F20" s="51">
        <f>COUNTIFS(教师周课时量统计!$E$3:$E$259,C20,教师周课时量统计!$D$3:$D$259,"兼职")</f>
        <v>1</v>
      </c>
      <c r="G20" s="53">
        <f>(SUMIFS(教师周课时量统计!$N$3:$N$259,教师周课时量统计!$E$3:$E$259,C20,教师周课时量统计!$D$3:$D$259,"兼职"))/F20</f>
        <v>10</v>
      </c>
      <c r="H20" s="51">
        <f>COUNTIFS(教师周课时量统计!$E$3:$E$259,C20,教师周课时量统计!$D$3:$D$259,"外聘")</f>
        <v>1</v>
      </c>
      <c r="I20" s="53">
        <v>0</v>
      </c>
      <c r="J20" s="51">
        <f t="shared" si="1"/>
        <v>10</v>
      </c>
    </row>
    <row r="21" s="43" customFormat="1" ht="20.1" customHeight="1" outlineLevel="2" spans="1:10">
      <c r="A21" s="51">
        <v>13</v>
      </c>
      <c r="B21" s="52" t="s">
        <v>1670</v>
      </c>
      <c r="C21" s="51" t="s">
        <v>1732</v>
      </c>
      <c r="D21" s="51">
        <f>COUNTIFS(教师周课时量统计!$E$3:$E$259,C21,教师周课时量统计!$D$3:$D$259,"专职")</f>
        <v>2</v>
      </c>
      <c r="E21" s="53">
        <f>(SUMIFS(教师周课时量统计!$N$3:$N$259,教师周课时量统计!$E$3:$E$259,C21,教师周课时量统计!$D$3:$D$259,"专职"))/D21</f>
        <v>16</v>
      </c>
      <c r="F21" s="51">
        <f>COUNTIFS(教师周课时量统计!$E$3:$E$259,C21,教师周课时量统计!$D$3:$D$259,"兼职")</f>
        <v>2</v>
      </c>
      <c r="G21" s="53">
        <f>(SUMIFS(教师周课时量统计!$N$3:$N$259,教师周课时量统计!$E$3:$E$259,C21,教师周课时量统计!$D$3:$D$259,"兼职"))/F21</f>
        <v>8</v>
      </c>
      <c r="H21" s="51">
        <f>COUNTIFS(教师周课时量统计!$E$3:$E$259,C21,教师周课时量统计!$D$3:$D$259,"外聘")</f>
        <v>0</v>
      </c>
      <c r="I21" s="53" t="e">
        <f>(SUMIFS(教师周课时量统计!$N$3:$N$259,教师周课时量统计!$E$3:$E$259,C21,教师周课时量统计!$D$3:$D$259,"外聘"))/H21</f>
        <v>#DIV/0!</v>
      </c>
      <c r="J21" s="51">
        <f t="shared" si="1"/>
        <v>4</v>
      </c>
    </row>
    <row r="22" s="43" customFormat="1" ht="20.1" customHeight="1" outlineLevel="2" spans="1:10">
      <c r="A22" s="51">
        <v>14</v>
      </c>
      <c r="B22" s="52" t="s">
        <v>1670</v>
      </c>
      <c r="C22" s="51" t="s">
        <v>1733</v>
      </c>
      <c r="D22" s="51">
        <f>COUNTIFS(教师周课时量统计!$E$3:$E$259,C22,教师周课时量统计!$D$3:$D$259,"专职")</f>
        <v>2</v>
      </c>
      <c r="E22" s="53">
        <f>(SUMIFS(教师周课时量统计!$N$3:$N$259,教师周课时量统计!$E$3:$E$259,C22,教师周课时量统计!$D$3:$D$259,"专职"))/D22</f>
        <v>11</v>
      </c>
      <c r="F22" s="51">
        <f>COUNTIFS(教师周课时量统计!$E$3:$E$259,C22,教师周课时量统计!$D$3:$D$259,"兼职")</f>
        <v>0</v>
      </c>
      <c r="G22" s="53">
        <v>0</v>
      </c>
      <c r="H22" s="51">
        <f>COUNTIFS(教师周课时量统计!$E$3:$E$259,C22,教师周课时量统计!$D$3:$D$259,"外聘")</f>
        <v>0</v>
      </c>
      <c r="I22" s="53">
        <v>0</v>
      </c>
      <c r="J22" s="51">
        <f t="shared" si="1"/>
        <v>2</v>
      </c>
    </row>
    <row r="23" s="43" customFormat="1" ht="20.1" customHeight="1" outlineLevel="2" spans="1:10">
      <c r="A23" s="51">
        <v>15</v>
      </c>
      <c r="B23" s="52" t="s">
        <v>1670</v>
      </c>
      <c r="C23" s="51" t="s">
        <v>1734</v>
      </c>
      <c r="D23" s="51">
        <f>COUNTIFS(教师周课时量统计!$E$3:$E$259,C23,教师周课时量统计!$D$3:$D$259,"专职")</f>
        <v>7</v>
      </c>
      <c r="E23" s="53">
        <f>(SUMIFS(教师周课时量统计!$N$3:$N$259,教师周课时量统计!$E$3:$E$259,C23,教师周课时量统计!$D$3:$D$259,"专职"))/D23</f>
        <v>12.8571428571429</v>
      </c>
      <c r="F23" s="51">
        <f>COUNTIFS(教师周课时量统计!$E$3:$E$259,C23,教师周课时量统计!$D$3:$D$259,"兼职")</f>
        <v>1</v>
      </c>
      <c r="G23" s="53">
        <f>(SUMIFS(教师周课时量统计!$N$3:$N$259,教师周课时量统计!$E$3:$E$259,C23,教师周课时量统计!$D$3:$D$259,"兼职"))/F23</f>
        <v>18</v>
      </c>
      <c r="H23" s="51">
        <f>COUNTIFS(教师周课时量统计!$E$3:$E$259,C23,教师周课时量统计!$D$3:$D$259,"外聘")</f>
        <v>2</v>
      </c>
      <c r="I23" s="53">
        <f>(SUMIFS(教师周课时量统计!$N$3:$N$259,教师周课时量统计!$E$3:$E$259,C23,教师周课时量统计!$D$3:$D$259,"外聘"))/H23</f>
        <v>14</v>
      </c>
      <c r="J23" s="51">
        <f t="shared" si="1"/>
        <v>10</v>
      </c>
    </row>
    <row r="24" s="43" customFormat="1" ht="20.1" customHeight="1" outlineLevel="2" spans="1:10">
      <c r="A24" s="51">
        <v>16</v>
      </c>
      <c r="B24" s="52" t="s">
        <v>1670</v>
      </c>
      <c r="C24" s="51" t="s">
        <v>1735</v>
      </c>
      <c r="D24" s="51">
        <f>COUNTIFS(教师周课时量统计!$E$3:$E$259,C24,教师周课时量统计!$D$3:$D$259,"专职")</f>
        <v>0</v>
      </c>
      <c r="E24" s="53" t="e">
        <f>(SUMIFS(教师周课时量统计!$N$3:$N$259,教师周课时量统计!$E$3:$E$259,C24,教师周课时量统计!$D$3:$D$259,"专职"))/D24</f>
        <v>#DIV/0!</v>
      </c>
      <c r="F24" s="51">
        <f>COUNTIFS(教师周课时量统计!$E$3:$E$259,C24,教师周课时量统计!$D$3:$D$259,"兼职")</f>
        <v>1</v>
      </c>
      <c r="G24" s="53">
        <f>(SUMIFS(教师周课时量统计!$N$3:$N$259,教师周课时量统计!$E$3:$E$259,C24,教师周课时量统计!$D$3:$D$259,"兼职"))/F24</f>
        <v>2</v>
      </c>
      <c r="H24" s="51">
        <f>COUNTIFS(教师周课时量统计!$E$3:$E$259,C24,教师周课时量统计!$D$3:$D$259,"外聘")</f>
        <v>1</v>
      </c>
      <c r="I24" s="53">
        <f>(SUMIFS(教师周课时量统计!$N$3:$N$259,教师周课时量统计!$E$3:$E$259,C24,教师周课时量统计!$D$3:$D$259,"外聘"))/H24</f>
        <v>14</v>
      </c>
      <c r="J24" s="51">
        <f t="shared" si="1"/>
        <v>2</v>
      </c>
    </row>
    <row r="25" s="43" customFormat="1" ht="20.1" customHeight="1" outlineLevel="1" spans="1:10">
      <c r="A25" s="51"/>
      <c r="B25" s="47" t="s">
        <v>1736</v>
      </c>
      <c r="C25" s="48"/>
      <c r="D25" s="48">
        <f>SUBTOTAL(9,D20:D24)</f>
        <v>19</v>
      </c>
      <c r="E25" s="54"/>
      <c r="F25" s="48">
        <f>SUBTOTAL(9,F20:F24)</f>
        <v>5</v>
      </c>
      <c r="G25" s="54"/>
      <c r="H25" s="48">
        <f>SUBTOTAL(9,H20:H24)</f>
        <v>4</v>
      </c>
      <c r="I25" s="54"/>
      <c r="J25" s="48">
        <f>SUBTOTAL(9,J20:J24)</f>
        <v>28</v>
      </c>
    </row>
    <row r="26" s="43" customFormat="1" ht="20.1" customHeight="1" outlineLevel="2" spans="1:10">
      <c r="A26" s="51">
        <v>17</v>
      </c>
      <c r="B26" s="52" t="s">
        <v>1669</v>
      </c>
      <c r="C26" s="51" t="s">
        <v>1737</v>
      </c>
      <c r="D26" s="51">
        <f>COUNTIFS(教师周课时量统计!$E$3:$E$259,C26,教师周课时量统计!$D$3:$D$259,"专职")</f>
        <v>12</v>
      </c>
      <c r="E26" s="53">
        <f>(SUMIFS(教师周课时量统计!$N$3:$N$259,教师周课时量统计!$E$3:$E$259,C26,教师周课时量统计!$D$3:$D$259,"专职"))/D26</f>
        <v>23.6666666666667</v>
      </c>
      <c r="F26" s="51">
        <f>COUNTIFS(教师周课时量统计!$E$3:$E$259,C26,教师周课时量统计!$D$3:$D$259,"兼职")</f>
        <v>3</v>
      </c>
      <c r="G26" s="53">
        <v>0</v>
      </c>
      <c r="H26" s="51">
        <f>COUNTIFS(教师周课时量统计!$E$3:$E$259,C26,教师周课时量统计!$D$3:$D$259,"外聘")</f>
        <v>1</v>
      </c>
      <c r="I26" s="53">
        <v>0</v>
      </c>
      <c r="J26" s="51">
        <f>SUM(D26,F26,H26)</f>
        <v>16</v>
      </c>
    </row>
    <row r="27" s="43" customFormat="1" ht="20.1" customHeight="1" outlineLevel="2" spans="1:10">
      <c r="A27" s="51">
        <v>18</v>
      </c>
      <c r="B27" s="52" t="s">
        <v>1669</v>
      </c>
      <c r="C27" s="51" t="s">
        <v>1738</v>
      </c>
      <c r="D27" s="51">
        <f>COUNTIFS(教师周课时量统计!$E$3:$E$259,C27,教师周课时量统计!$D$3:$D$259,"专职")</f>
        <v>6</v>
      </c>
      <c r="E27" s="53">
        <f>(SUMIFS(教师周课时量统计!$N$3:$N$259,教师周课时量统计!$E$3:$E$259,C27,教师周课时量统计!$D$3:$D$259,"专职"))/D27</f>
        <v>16</v>
      </c>
      <c r="F27" s="51">
        <f>COUNTIFS(教师周课时量统计!$E$3:$E$259,C27,教师周课时量统计!$D$3:$D$259,"兼职")</f>
        <v>4</v>
      </c>
      <c r="G27" s="53">
        <f>(SUMIFS(教师周课时量统计!$N$3:$N$259,教师周课时量统计!$E$3:$E$259,C27,教师周课时量统计!$D$3:$D$259,"兼职"))/F27</f>
        <v>8</v>
      </c>
      <c r="H27" s="51">
        <f>COUNTIFS(教师周课时量统计!$E$3:$E$259,C27,教师周课时量统计!$D$3:$D$259,"外聘")</f>
        <v>2</v>
      </c>
      <c r="I27" s="53">
        <f>(SUMIFS(教师周课时量统计!$N$3:$N$259,教师周课时量统计!$E$3:$E$259,C27,教师周课时量统计!$D$3:$D$259,"外聘"))/H27</f>
        <v>13</v>
      </c>
      <c r="J27" s="51">
        <f>SUM(D27,F27,H27)</f>
        <v>12</v>
      </c>
    </row>
    <row r="28" s="43" customFormat="1" ht="20.1" customHeight="1" outlineLevel="2" spans="1:10">
      <c r="A28" s="51">
        <v>19</v>
      </c>
      <c r="B28" s="52" t="s">
        <v>1669</v>
      </c>
      <c r="C28" s="51" t="s">
        <v>1739</v>
      </c>
      <c r="D28" s="51">
        <f>COUNTIFS(教师周课时量统计!$E$3:$E$259,C28,教师周课时量统计!$D$3:$D$259,"专职")</f>
        <v>7</v>
      </c>
      <c r="E28" s="53">
        <f>(SUMIFS(教师周课时量统计!$N$3:$N$259,教师周课时量统计!$E$3:$E$259,C28,教师周课时量统计!$D$3:$D$259,"专职"))/D28</f>
        <v>13.1428571428571</v>
      </c>
      <c r="F28" s="51">
        <f>COUNTIFS(教师周课时量统计!$E$3:$E$259,C28,教师周课时量统计!$D$3:$D$259,"兼职")</f>
        <v>6</v>
      </c>
      <c r="G28" s="53">
        <f>(SUMIFS(教师周课时量统计!$N$3:$N$259,教师周课时量统计!$E$3:$E$259,C28,教师周课时量统计!$D$3:$D$259,"兼职"))/F28</f>
        <v>7</v>
      </c>
      <c r="H28" s="51">
        <f>COUNTIFS(教师周课时量统计!$E$3:$E$259,C28,教师周课时量统计!$D$3:$D$259,"外聘")</f>
        <v>0</v>
      </c>
      <c r="I28" s="53">
        <v>0</v>
      </c>
      <c r="J28" s="51">
        <f>SUM(D28,F28,H28)</f>
        <v>13</v>
      </c>
    </row>
    <row r="29" s="43" customFormat="1" ht="20.1" customHeight="1" outlineLevel="1" spans="1:10">
      <c r="A29" s="51"/>
      <c r="B29" s="47" t="s">
        <v>1740</v>
      </c>
      <c r="C29" s="48"/>
      <c r="D29" s="48">
        <f>SUBTOTAL(9,D26:D28)</f>
        <v>25</v>
      </c>
      <c r="E29" s="54"/>
      <c r="F29" s="48">
        <f>SUBTOTAL(9,F26:F28)</f>
        <v>13</v>
      </c>
      <c r="G29" s="54"/>
      <c r="H29" s="48">
        <f>SUBTOTAL(9,H26:H28)</f>
        <v>3</v>
      </c>
      <c r="I29" s="54"/>
      <c r="J29" s="48">
        <f>SUBTOTAL(9,J26:J28)</f>
        <v>41</v>
      </c>
    </row>
    <row r="30" s="43" customFormat="1" ht="20.1" customHeight="1" outlineLevel="2" spans="1:10">
      <c r="A30" s="51">
        <v>20</v>
      </c>
      <c r="B30" s="52" t="s">
        <v>1741</v>
      </c>
      <c r="C30" s="55" t="s">
        <v>1742</v>
      </c>
      <c r="D30" s="51">
        <f>COUNTIFS(教师周课时量统计!$E$3:$E$259,C30,教师周课时量统计!$D$3:$D$259,"专职")</f>
        <v>2</v>
      </c>
      <c r="E30" s="53">
        <f>(SUMIFS(教师周课时量统计!$N$3:$N$259,教师周课时量统计!$E$3:$E$259,C30,教师周课时量统计!$D$3:$D$259,"专职"))/D30</f>
        <v>13</v>
      </c>
      <c r="F30" s="51">
        <f>COUNTIFS(教师周课时量统计!$E$3:$E$259,C30,教师周课时量统计!$D$3:$D$259,"兼职")</f>
        <v>1</v>
      </c>
      <c r="G30" s="53">
        <f>(SUMIFS(教师周课时量统计!$N$3:$N$259,教师周课时量统计!$E$3:$E$259,C30,教师周课时量统计!$D$3:$D$259,"兼职"))/F30</f>
        <v>4</v>
      </c>
      <c r="H30" s="51">
        <f>COUNTIFS(教师周课时量统计!$E$3:$E$259,C30,教师周课时量统计!$D$3:$D$259,"外聘")</f>
        <v>0</v>
      </c>
      <c r="I30" s="53">
        <v>0</v>
      </c>
      <c r="J30" s="51">
        <f t="shared" ref="J30:J35" si="2">SUM(D30,F30,H30)</f>
        <v>3</v>
      </c>
    </row>
    <row r="31" s="43" customFormat="1" ht="20.1" customHeight="1" outlineLevel="2" spans="1:10">
      <c r="A31" s="51">
        <v>21</v>
      </c>
      <c r="B31" s="52" t="s">
        <v>1741</v>
      </c>
      <c r="C31" s="51" t="s">
        <v>1743</v>
      </c>
      <c r="D31" s="51">
        <f>COUNTIFS(教师周课时量统计!$E$3:$E$259,C31,教师周课时量统计!$D$3:$D$259,"专职")</f>
        <v>1</v>
      </c>
      <c r="E31" s="53">
        <f>(SUMIFS(教师周课时量统计!$N$3:$N$259,教师周课时量统计!$E$3:$E$259,C31,教师周课时量统计!$D$3:$D$259,"专职"))/D31</f>
        <v>16</v>
      </c>
      <c r="F31" s="51">
        <f>COUNTIFS(教师周课时量统计!$E$3:$E$259,C31,教师周课时量统计!$D$3:$D$259,"兼职")</f>
        <v>0</v>
      </c>
      <c r="G31" s="53" t="e">
        <f>(SUMIFS(教师周课时量统计!$N$3:$N$259,教师周课时量统计!$E$3:$E$259,C31,教师周课时量统计!$D$3:$D$259,"兼职"))/F31</f>
        <v>#DIV/0!</v>
      </c>
      <c r="H31" s="51">
        <f>COUNTIFS(教师周课时量统计!$E$3:$E$259,C31,教师周课时量统计!$D$3:$D$259,"外聘")</f>
        <v>0</v>
      </c>
      <c r="I31" s="53">
        <v>0</v>
      </c>
      <c r="J31" s="51">
        <f t="shared" si="2"/>
        <v>1</v>
      </c>
    </row>
    <row r="32" s="43" customFormat="1" ht="20.1" customHeight="1" outlineLevel="1" spans="1:10">
      <c r="A32" s="51"/>
      <c r="B32" s="47" t="s">
        <v>1744</v>
      </c>
      <c r="C32" s="48"/>
      <c r="D32" s="48">
        <f>SUBTOTAL(9,D30:D31)</f>
        <v>3</v>
      </c>
      <c r="E32" s="54"/>
      <c r="F32" s="48">
        <f>SUBTOTAL(9,F30:F31)</f>
        <v>1</v>
      </c>
      <c r="G32" s="54"/>
      <c r="H32" s="48">
        <f>SUBTOTAL(9,H30:H31)</f>
        <v>0</v>
      </c>
      <c r="I32" s="54"/>
      <c r="J32" s="48">
        <f>SUBTOTAL(9,J30:J31)</f>
        <v>4</v>
      </c>
    </row>
    <row r="33" s="43" customFormat="1" ht="20.1" customHeight="1" outlineLevel="2" spans="1:10">
      <c r="A33" s="51">
        <v>22</v>
      </c>
      <c r="B33" s="52" t="s">
        <v>1672</v>
      </c>
      <c r="C33" s="51" t="s">
        <v>1745</v>
      </c>
      <c r="D33" s="51">
        <f>COUNTIFS(教师周课时量统计!$E$3:$E$259,C33,教师周课时量统计!$D$3:$D$259,"专职")</f>
        <v>10</v>
      </c>
      <c r="E33" s="53">
        <f>(SUMIFS(教师周课时量统计!$N$3:$N$259,教师周课时量统计!$E$3:$E$259,C33,教师周课时量统计!$D$3:$D$259,"专职"))/D33</f>
        <v>18.6</v>
      </c>
      <c r="F33" s="51">
        <f>COUNTIFS(教师周课时量统计!$E$3:$E$259,C33,教师周课时量统计!$D$3:$D$259,"兼职")</f>
        <v>8</v>
      </c>
      <c r="G33" s="53">
        <f>(SUMIFS(教师周课时量统计!$N$3:$N$259,教师周课时量统计!$E$3:$E$259,C33,教师周课时量统计!$D$3:$D$259,"兼职"))/F33</f>
        <v>7.25</v>
      </c>
      <c r="H33" s="51">
        <f>COUNTIFS(教师周课时量统计!$E$3:$E$259,C33,教师周课时量统计!$D$3:$D$259,"外聘")</f>
        <v>1</v>
      </c>
      <c r="I33" s="53">
        <f>(SUMIFS(教师周课时量统计!$N$3:$N$259,教师周课时量统计!$E$3:$E$259,C33,教师周课时量统计!$D$3:$D$259,"外聘"))/H33</f>
        <v>26</v>
      </c>
      <c r="J33" s="51">
        <f t="shared" si="2"/>
        <v>19</v>
      </c>
    </row>
    <row r="34" s="43" customFormat="1" ht="20.1" customHeight="1" outlineLevel="2" spans="1:10">
      <c r="A34" s="51">
        <v>23</v>
      </c>
      <c r="B34" s="52" t="s">
        <v>1672</v>
      </c>
      <c r="C34" s="51" t="s">
        <v>1746</v>
      </c>
      <c r="D34" s="51">
        <f>COUNTIFS(教师周课时量统计!$E$3:$E$259,C34,教师周课时量统计!$D$3:$D$259,"专职")</f>
        <v>4</v>
      </c>
      <c r="E34" s="53">
        <f>(SUMIFS(教师周课时量统计!$N$3:$N$259,教师周课时量统计!$E$3:$E$259,C34,教师周课时量统计!$D$3:$D$259,"专职"))/D34</f>
        <v>24.5</v>
      </c>
      <c r="F34" s="51">
        <f>COUNTIFS(教师周课时量统计!$E$3:$E$259,C34,教师周课时量统计!$D$3:$D$259,"兼职")</f>
        <v>1</v>
      </c>
      <c r="G34" s="53">
        <f>(SUMIFS(教师周课时量统计!$N$3:$N$259,教师周课时量统计!$E$3:$E$259,C34,教师周课时量统计!$D$3:$D$259,"兼职"))/F34</f>
        <v>6</v>
      </c>
      <c r="H34" s="51">
        <f>COUNTIFS(教师周课时量统计!$E$3:$E$259,C34,教师周课时量统计!$D$3:$D$259,"外聘")</f>
        <v>0</v>
      </c>
      <c r="I34" s="53">
        <v>0</v>
      </c>
      <c r="J34" s="51">
        <f t="shared" si="2"/>
        <v>5</v>
      </c>
    </row>
    <row r="35" s="43" customFormat="1" ht="20.1" customHeight="1" outlineLevel="2" spans="1:10">
      <c r="A35" s="51">
        <v>24</v>
      </c>
      <c r="B35" s="52" t="s">
        <v>1672</v>
      </c>
      <c r="C35" s="51" t="s">
        <v>1747</v>
      </c>
      <c r="D35" s="51">
        <f>COUNTIFS(教师周课时量统计!$E$3:$E$259,C35,教师周课时量统计!$D$3:$D$259,"专职")</f>
        <v>5</v>
      </c>
      <c r="E35" s="53">
        <f>(SUMIFS(教师周课时量统计!$N$3:$N$259,教师周课时量统计!$E$3:$E$259,C35,教师周课时量统计!$D$3:$D$259,"专职"))/D35</f>
        <v>23.2</v>
      </c>
      <c r="F35" s="51">
        <f>COUNTIFS(教师周课时量统计!$E$3:$E$259,C35,教师周课时量统计!$D$3:$D$259,"兼职")</f>
        <v>1</v>
      </c>
      <c r="G35" s="53">
        <f>(SUMIFS(教师周课时量统计!$N$3:$N$259,教师周课时量统计!$E$3:$E$259,C35,教师周课时量统计!$D$3:$D$259,"兼职"))/F35</f>
        <v>8</v>
      </c>
      <c r="H35" s="51">
        <f>COUNTIFS(教师周课时量统计!$E$3:$E$259,C35,教师周课时量统计!$D$3:$D$259,"外聘")</f>
        <v>6</v>
      </c>
      <c r="I35" s="53">
        <f>(SUMIFS(教师周课时量统计!$N$3:$N$259,教师周课时量统计!$E$3:$E$259,C35,教师周课时量统计!$D$3:$D$259,"外聘"))/H35</f>
        <v>18.3333333333333</v>
      </c>
      <c r="J35" s="51">
        <f t="shared" si="2"/>
        <v>12</v>
      </c>
    </row>
    <row r="36" s="43" customFormat="1" ht="20.1" customHeight="1" outlineLevel="1" spans="1:10">
      <c r="A36" s="51"/>
      <c r="B36" s="47" t="s">
        <v>1748</v>
      </c>
      <c r="C36" s="48"/>
      <c r="D36" s="48">
        <f>SUBTOTAL(9,D33:D35)</f>
        <v>19</v>
      </c>
      <c r="E36" s="54"/>
      <c r="F36" s="48">
        <f>SUBTOTAL(9,F33:F35)</f>
        <v>10</v>
      </c>
      <c r="G36" s="54"/>
      <c r="H36" s="48">
        <f>SUBTOTAL(9,H33:H35)</f>
        <v>7</v>
      </c>
      <c r="I36" s="54"/>
      <c r="J36" s="48">
        <f>SUBTOTAL(9,J33:J35)</f>
        <v>36</v>
      </c>
    </row>
    <row r="37" s="43" customFormat="1" ht="20.1" customHeight="1" spans="1:10">
      <c r="A37" s="51"/>
      <c r="B37" s="47" t="s">
        <v>1749</v>
      </c>
      <c r="C37" s="48"/>
      <c r="D37" s="48">
        <f>SUBTOTAL(9,D4:D35)</f>
        <v>144</v>
      </c>
      <c r="E37" s="54"/>
      <c r="F37" s="48">
        <f>SUBTOTAL(9,F4:F35)</f>
        <v>55</v>
      </c>
      <c r="G37" s="54"/>
      <c r="H37" s="48">
        <f>SUBTOTAL(9,H4:H35)</f>
        <v>25</v>
      </c>
      <c r="I37" s="54"/>
      <c r="J37" s="48">
        <f>SUBTOTAL(9,J4:J35)</f>
        <v>224</v>
      </c>
    </row>
  </sheetData>
  <mergeCells count="7">
    <mergeCell ref="A1:J1"/>
    <mergeCell ref="D2:E2"/>
    <mergeCell ref="F2:G2"/>
    <mergeCell ref="H2:I2"/>
    <mergeCell ref="A2:A3"/>
    <mergeCell ref="B2:B3"/>
    <mergeCell ref="C2:C3"/>
  </mergeCells>
  <pageMargins left="0.71" right="0.71" top="0.39" bottom="0.39" header="0.31" footer="0.31"/>
  <pageSetup paperSize="9" orientation="landscape" verticalDpi="300"/>
  <headerFooter>
    <oddFooter>&amp;C第&amp;P页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0"/>
  <sheetViews>
    <sheetView workbookViewId="0">
      <pane xSplit="1" ySplit="2" topLeftCell="B161" activePane="bottomRight" state="frozen"/>
      <selection/>
      <selection pane="topRight"/>
      <selection pane="bottomLeft"/>
      <selection pane="bottomRight" activeCell="I163" sqref="I163"/>
    </sheetView>
  </sheetViews>
  <sheetFormatPr defaultColWidth="9.14285714285714" defaultRowHeight="29.1" customHeight="1"/>
  <cols>
    <col min="1" max="1" width="11.8571428571429" style="11" customWidth="1"/>
    <col min="2" max="2" width="12.7142857142857" style="12" customWidth="1"/>
    <col min="3" max="3" width="14.5714285714286" style="11" customWidth="1"/>
    <col min="4" max="4" width="9.14285714285714" style="11"/>
    <col min="5" max="5" width="31" style="11" customWidth="1"/>
    <col min="6" max="6" width="9.14285714285714" style="11"/>
    <col min="7" max="7" width="8" style="13" customWidth="1"/>
    <col min="8" max="8" width="8.71428571428571" style="13" customWidth="1"/>
    <col min="9" max="9" width="9.14285714285714" style="13"/>
    <col min="10" max="10" width="8" style="13" customWidth="1"/>
    <col min="11" max="13" width="8.28571428571429" style="13" customWidth="1"/>
    <col min="14" max="14" width="10.2857142857143" style="13" customWidth="1"/>
    <col min="15" max="16" width="9.14285714285714" style="14"/>
    <col min="17" max="16384" width="9.14285714285714" style="11"/>
  </cols>
  <sheetData>
    <row r="1" customHeight="1" spans="1:14">
      <c r="A1" s="15" t="s">
        <v>1750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31"/>
      <c r="M1" s="31"/>
      <c r="N1" s="31"/>
    </row>
    <row r="2" customHeight="1" spans="1:14">
      <c r="A2" s="18" t="s">
        <v>1751</v>
      </c>
      <c r="B2" s="19" t="s">
        <v>1439</v>
      </c>
      <c r="C2" s="18" t="s">
        <v>1752</v>
      </c>
      <c r="D2" s="18" t="s">
        <v>1753</v>
      </c>
      <c r="E2" s="18" t="s">
        <v>1754</v>
      </c>
      <c r="F2" s="18" t="s">
        <v>1755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32" t="s">
        <v>1756</v>
      </c>
    </row>
    <row r="3" ht="20.1" customHeight="1" spans="1:14">
      <c r="A3" s="21">
        <f>VLOOKUP(B3,教师基础数据!$B$1:$H$502,7,FALSE)</f>
        <v>20030</v>
      </c>
      <c r="B3" s="22" t="s">
        <v>1071</v>
      </c>
      <c r="C3" s="23" t="str">
        <f>VLOOKUP(B3,教师基础数据!$B$1:$G4751,3,FALSE)</f>
        <v>动科系</v>
      </c>
      <c r="D3" s="23" t="str">
        <f>VLOOKUP(B3,教师基础数据!$B$1:$G750,4,FALSE)</f>
        <v>外聘</v>
      </c>
      <c r="E3" s="23" t="str">
        <f>VLOOKUP(B3,教师基础数据!$B$1:$G4784,5,FALSE)</f>
        <v>兽医教研室</v>
      </c>
      <c r="F3" s="21">
        <f t="shared" ref="F3:F66" si="0">COUNTIF(G3:M3,"&lt;&gt;0")</f>
        <v>4</v>
      </c>
      <c r="G3" s="24">
        <f>(IF(COUNTIF(课表!$C$190:$C$350,B3)&gt;=2,1,COUNTIF(课表!$C$190:$C$350,B3))+IF(COUNTIF(课表!$D$190:$D$350,B3)&gt;=2,1,COUNTIF(课表!D$190:$D$350,B3))+IF(COUNTIF(课表!$E$182:$E$350,B3)&gt;=2,1,COUNTIF(课表!$E$182:$E$350,B3))+IF(COUNTIF(课表!$F$190:$F$350,B3)&gt;=2,1,COUNTIF(课表!$F$190:$F$350,B3)))*2</f>
        <v>4</v>
      </c>
      <c r="H3" s="24">
        <f>(IF(COUNTIF(课表!$G$191:$G$350,B3)&gt;=2,1,COUNTIF(课表!$G$191:$G$350,B3))+IF(COUNTIF(课表!$H$191:$H$350,B3)&gt;=2,1,COUNTIF(课表!$H$191:$H$350,B3))+IF(COUNTIF(课表!$I$190:$I$350,B3)&gt;=2,1,COUNTIF(课表!$I$190:$I$350,B3))+IF(COUNTIF(课表!$J$190:$J$350,B3)&gt;=2,1,COUNTIF(课表!$J$190:$J$350,B3)))*2</f>
        <v>0</v>
      </c>
      <c r="I3" s="24">
        <f>(IF(COUNTIF(课表!$K$190:$K$350,B3)&gt;=2,1,COUNTIF(课表!$K$190:$K$350,B3))+IF(COUNTIF(课表!$L$190:$L$350,B3)&gt;=2,1,COUNTIF(课表!$L$190:$L$350,B3))+IF(COUNTIF(课表!$M$190:$M$350,B3)&gt;=2,1,COUNTIF(课表!$M$190:$M$350,B3))+IF(COUNTIF(课表!$N$190:$N$350,B3)&gt;=2,1,COUNTIF(课表!$N$190:$N$350,B3)))*2</f>
        <v>4</v>
      </c>
      <c r="J3" s="24">
        <f>(IF(COUNTIF(课表!$O$190:$O$350,B3)&gt;=2,1,COUNTIF(课表!$O$190:$O$350,B3))+IF(COUNTIF(课表!$P$190:$P$350,B3)&gt;=2,1,COUNTIF(课表!$P$190:$P$350,B3))+IF(COUNTIF(课表!$Q$190:$Q$350,B3)&gt;=2,1,COUNTIF(课表!$Q$190:$Q$350,B3))+IF(COUNTIF(课表!$R$190:$R$350,B3)&gt;=2,1,COUNTIF(课表!$R$190:$R$350,B3)))*2</f>
        <v>4</v>
      </c>
      <c r="K3" s="24">
        <f>(IF(COUNTIF(课表!$S$190:$S$350,B3)&gt;=2,1,COUNTIF(课表!$S$190:$S$350,B3))+IF(COUNTIF(课表!$T$190:$T$350,B3)&gt;=2,1,COUNTIF(课表!$T$190:$T$350,B3)))*2+(IF(COUNTIF(课表!$U$190:$U$350,B3)&gt;=2,1,COUNTIF(课表!$U$190:$U$350,B3))+IF(COUNTIF(课表!$V$190:$V$350,B3)&gt;=2,1,COUNTIF(课表!$V$190:$V$350,B3)))*2</f>
        <v>4</v>
      </c>
      <c r="L3" s="24">
        <f>(IF(COUNTIF(课表!$W$190:$W$350,B3)&gt;=2,1,COUNTIF(课表!$W$190:$W$350,B3))+IF(COUNTIF(课表!$X$190:$X$350,B3)&gt;=2,1,COUNTIF(课表!$X$190:$X$350,B3))+IF(COUNTIF(课表!$Y$190:$Y$350,B3)&gt;=2,1,COUNTIF(课表!$Y$190:$Y$350,B3))+IF(COUNTIF(课表!$Z$190:$Z$350,B3)&gt;=2,1,COUNTIF(课表!$Z$190:$Z$350,B3)))*2</f>
        <v>0</v>
      </c>
      <c r="M3" s="24">
        <f>(IF(COUNTIF(课表!$AA$190:$AA$350,B3)&gt;=2,1,COUNTIF(课表!$AA$190:$AA$350,B3))+IF(COUNTIF(课表!$AB$190:$AB$350,B3)&gt;=2,1,COUNTIF(课表!$AB$190:$AB$350,B3))+IF(COUNTIF(课表!$AC$190:$AC$350,B3)&gt;=2,1,COUNTIF(课表!$AC$190:$AC$350,B3))+IF(COUNTIF(课表!$AD$190:$AD$350,B3)&gt;=2,1,COUNTIF(课表!$AD$190:$AD$350,B3)))*2</f>
        <v>0</v>
      </c>
      <c r="N3" s="24">
        <f t="shared" ref="N3:N66" si="1">SUM(G3:M3)</f>
        <v>16</v>
      </c>
    </row>
    <row r="4" ht="20.1" customHeight="1" spans="1:14">
      <c r="A4" s="21">
        <f>VLOOKUP(B4,教师基础数据!$B$1:$H$502,7,FALSE)</f>
        <v>2015016</v>
      </c>
      <c r="B4" s="25" t="s">
        <v>1179</v>
      </c>
      <c r="C4" s="23" t="str">
        <f>VLOOKUP(B4,教师基础数据!$B$1:$G4566,3,FALSE)</f>
        <v>动科系</v>
      </c>
      <c r="D4" s="23" t="str">
        <f>VLOOKUP(B4,教师基础数据!$B$1:$G743,4,FALSE)</f>
        <v>外聘</v>
      </c>
      <c r="E4" s="23" t="str">
        <f>VLOOKUP(B4,教师基础数据!$B$1:$G4777,5,FALSE)</f>
        <v>兽医教研室</v>
      </c>
      <c r="F4" s="21">
        <f t="shared" si="0"/>
        <v>2</v>
      </c>
      <c r="G4" s="24">
        <f>(IF(COUNTIF(课表!$C$190:$C$350,B4)&gt;=2,1,COUNTIF(课表!$C$190:$C$350,B4))+IF(COUNTIF(课表!$D$190:$D$350,B4)&gt;=2,1,COUNTIF(课表!D$190:$D$350,B4))+IF(COUNTIF(课表!$E$182:$E$350,B4)&gt;=2,1,COUNTIF(课表!$E$182:$E$350,B4))+IF(COUNTIF(课表!$F$190:$F$350,B4)&gt;=2,1,COUNTIF(课表!$F$190:$F$350,B4)))*2</f>
        <v>2</v>
      </c>
      <c r="H4" s="24">
        <f>(IF(COUNTIF(课表!$G$191:$G$350,B4)&gt;=2,1,COUNTIF(课表!$G$191:$G$350,B4))+IF(COUNTIF(课表!$H$191:$H$350,B4)&gt;=2,1,COUNTIF(课表!$H$191:$H$350,B4))+IF(COUNTIF(课表!$I$190:$I$350,B4)&gt;=2,1,COUNTIF(课表!$I$190:$I$350,B4))+IF(COUNTIF(课表!$J$190:$J$350,B4)&gt;=2,1,COUNTIF(课表!$J$190:$J$350,B4)))*2</f>
        <v>0</v>
      </c>
      <c r="I4" s="24">
        <f>(IF(COUNTIF(课表!$K$190:$K$350,B4)&gt;=2,1,COUNTIF(课表!$K$190:$K$350,B4))+IF(COUNTIF(课表!$L$190:$L$350,B4)&gt;=2,1,COUNTIF(课表!$L$190:$L$350,B4))+IF(COUNTIF(课表!$M$190:$M$350,B4)&gt;=2,1,COUNTIF(课表!$M$190:$M$350,B4))+IF(COUNTIF(课表!$N$190:$N$350,B4)&gt;=2,1,COUNTIF(课表!$N$190:$N$350,B4)))*2</f>
        <v>2</v>
      </c>
      <c r="J4" s="24">
        <f>(IF(COUNTIF(课表!$O$190:$O$350,B4)&gt;=2,1,COUNTIF(课表!$O$190:$O$350,B4))+IF(COUNTIF(课表!$P$190:$P$350,B4)&gt;=2,1,COUNTIF(课表!$P$190:$P$350,B4))+IF(COUNTIF(课表!$Q$190:$Q$350,B4)&gt;=2,1,COUNTIF(课表!$Q$190:$Q$350,B4))+IF(COUNTIF(课表!$R$190:$R$350,B4)&gt;=2,1,COUNTIF(课表!$R$190:$R$350,B4)))*2</f>
        <v>0</v>
      </c>
      <c r="K4" s="24">
        <f>(IF(COUNTIF(课表!$S$190:$S$350,B4)&gt;=2,1,COUNTIF(课表!$S$190:$S$350,B4))+IF(COUNTIF(课表!$T$190:$T$350,B4)&gt;=2,1,COUNTIF(课表!$T$190:$T$350,B4)))*2+(IF(COUNTIF(课表!$U$190:$U$350,B4)&gt;=2,1,COUNTIF(课表!$U$190:$U$350,B4))+IF(COUNTIF(课表!$V$190:$V$350,B4)&gt;=2,1,COUNTIF(课表!$V$190:$V$350,B4)))*2</f>
        <v>0</v>
      </c>
      <c r="L4" s="24">
        <f>(IF(COUNTIF(课表!$W$190:$W$350,B4)&gt;=2,1,COUNTIF(课表!$W$190:$W$350,B4))+IF(COUNTIF(课表!$X$190:$X$350,B4)&gt;=2,1,COUNTIF(课表!$X$190:$X$350,B4))+IF(COUNTIF(课表!$Y$190:$Y$350,B4)&gt;=2,1,COUNTIF(课表!$Y$190:$Y$350,B4))+IF(COUNTIF(课表!$Z$190:$Z$350,B4)&gt;=2,1,COUNTIF(课表!$Z$190:$Z$350,B4)))*2</f>
        <v>0</v>
      </c>
      <c r="M4" s="24">
        <f>(IF(COUNTIF(课表!$AA$190:$AA$350,B4)&gt;=2,1,COUNTIF(课表!$AA$190:$AA$350,B4))+IF(COUNTIF(课表!$AB$190:$AB$350,B4)&gt;=2,1,COUNTIF(课表!$AB$190:$AB$350,B4))+IF(COUNTIF(课表!$AC$190:$AC$350,B4)&gt;=2,1,COUNTIF(课表!$AC$190:$AC$350,B4))+IF(COUNTIF(课表!$AD$190:$AD$350,B4)&gt;=2,1,COUNTIF(课表!$AD$190:$AD$350,B4)))*2</f>
        <v>0</v>
      </c>
      <c r="N4" s="24">
        <f t="shared" si="1"/>
        <v>4</v>
      </c>
    </row>
    <row r="5" ht="20.1" customHeight="1" spans="1:14">
      <c r="A5" s="21">
        <f>VLOOKUP(B5,教师基础数据!$B$1:$H$502,7,FALSE)</f>
        <v>2015028</v>
      </c>
      <c r="B5" s="26" t="s">
        <v>1005</v>
      </c>
      <c r="C5" s="23" t="str">
        <f>VLOOKUP(B5,教师基础数据!$B$1:$G4823,3,FALSE)</f>
        <v>人文系</v>
      </c>
      <c r="D5" s="23" t="str">
        <f>VLOOKUP(B5,教师基础数据!$B$1:$G651,4,FALSE)</f>
        <v>外聘</v>
      </c>
      <c r="E5" s="23" t="str">
        <f>VLOOKUP(B5,教师基础数据!$B$1:$G4684,5,FALSE)</f>
        <v>英语教研室</v>
      </c>
      <c r="F5" s="21">
        <f t="shared" si="0"/>
        <v>3</v>
      </c>
      <c r="G5" s="24">
        <f>(IF(COUNTIF(课表!$C$190:$C$350,B5)&gt;=2,1,COUNTIF(课表!$C$190:$C$350,B5))+IF(COUNTIF(课表!$D$190:$D$350,B5)&gt;=2,1,COUNTIF(课表!D$190:$D$350,B5))+IF(COUNTIF(课表!$E$182:$E$350,B5)&gt;=2,1,COUNTIF(课表!$E$182:$E$350,B5))+IF(COUNTIF(课表!$F$190:$F$350,B5)&gt;=2,1,COUNTIF(课表!$F$190:$F$350,B5)))*2</f>
        <v>6</v>
      </c>
      <c r="H5" s="24">
        <f>(IF(COUNTIF(课表!$G$191:$G$350,B5)&gt;=2,1,COUNTIF(课表!$G$191:$G$350,B5))+IF(COUNTIF(课表!$H$191:$H$350,B5)&gt;=2,1,COUNTIF(课表!$H$191:$H$350,B5))+IF(COUNTIF(课表!$I$190:$I$350,B5)&gt;=2,1,COUNTIF(课表!$I$190:$I$350,B5))+IF(COUNTIF(课表!$J$190:$J$350,B5)&gt;=2,1,COUNTIF(课表!$J$190:$J$350,B5)))*2</f>
        <v>0</v>
      </c>
      <c r="I5" s="24">
        <f>(IF(COUNTIF(课表!$K$190:$K$350,B5)&gt;=2,1,COUNTIF(课表!$K$190:$K$350,B5))+IF(COUNTIF(课表!$L$190:$L$350,B5)&gt;=2,1,COUNTIF(课表!$L$190:$L$350,B5))+IF(COUNTIF(课表!$M$190:$M$350,B5)&gt;=2,1,COUNTIF(课表!$M$190:$M$350,B5))+IF(COUNTIF(课表!$N$190:$N$350,B5)&gt;=2,1,COUNTIF(课表!$N$190:$N$350,B5)))*2</f>
        <v>4</v>
      </c>
      <c r="J5" s="24">
        <f>(IF(COUNTIF(课表!$O$190:$O$350,B5)&gt;=2,1,COUNTIF(课表!$O$190:$O$350,B5))+IF(COUNTIF(课表!$P$190:$P$350,B5)&gt;=2,1,COUNTIF(课表!$P$190:$P$350,B5))+IF(COUNTIF(课表!$Q$190:$Q$350,B5)&gt;=2,1,COUNTIF(课表!$Q$190:$Q$350,B5))+IF(COUNTIF(课表!$R$190:$R$350,B5)&gt;=2,1,COUNTIF(课表!$R$190:$R$350,B5)))*2</f>
        <v>0</v>
      </c>
      <c r="K5" s="24">
        <f>(IF(COUNTIF(课表!$S$190:$S$350,B5)&gt;=2,1,COUNTIF(课表!$S$190:$S$350,B5))+IF(COUNTIF(课表!$T$190:$T$350,B5)&gt;=2,1,COUNTIF(课表!$T$190:$T$350,B5)))*2+(IF(COUNTIF(课表!$U$190:$U$350,B5)&gt;=2,1,COUNTIF(课表!$U$190:$U$350,B5))+IF(COUNTIF(课表!$V$190:$V$350,B5)&gt;=2,1,COUNTIF(课表!$V$190:$V$350,B5)))*2</f>
        <v>4</v>
      </c>
      <c r="L5" s="24">
        <f>(IF(COUNTIF(课表!$W$190:$W$350,B5)&gt;=2,1,COUNTIF(课表!$W$190:$W$350,B5))+IF(COUNTIF(课表!$X$190:$X$350,B5)&gt;=2,1,COUNTIF(课表!$X$190:$X$350,B5))+IF(COUNTIF(课表!$Y$190:$Y$350,B5)&gt;=2,1,COUNTIF(课表!$Y$190:$Y$350,B5))+IF(COUNTIF(课表!$Z$190:$Z$350,B5)&gt;=2,1,COUNTIF(课表!$Z$190:$Z$350,B5)))*2</f>
        <v>0</v>
      </c>
      <c r="M5" s="24">
        <f>(IF(COUNTIF(课表!$AA$190:$AA$350,B5)&gt;=2,1,COUNTIF(课表!$AA$190:$AA$350,B5))+IF(COUNTIF(课表!$AB$190:$AB$350,B5)&gt;=2,1,COUNTIF(课表!$AB$190:$AB$350,B5))+IF(COUNTIF(课表!$AC$190:$AC$350,B5)&gt;=2,1,COUNTIF(课表!$AC$190:$AC$350,B5))+IF(COUNTIF(课表!$AD$190:$AD$350,B5)&gt;=2,1,COUNTIF(课表!$AD$190:$AD$350,B5)))*2</f>
        <v>0</v>
      </c>
      <c r="N5" s="24">
        <f t="shared" si="1"/>
        <v>14</v>
      </c>
    </row>
    <row r="6" ht="20.1" customHeight="1" spans="1:14">
      <c r="A6" s="21">
        <f>VLOOKUP(B6,教师基础数据!$B$1:$H$502,7,FALSE)</f>
        <v>2016021</v>
      </c>
      <c r="B6" s="25" t="s">
        <v>1311</v>
      </c>
      <c r="C6" s="23" t="str">
        <f>VLOOKUP(B6,教师基础数据!$B$1:$G4738,3,FALSE)</f>
        <v>商贸系</v>
      </c>
      <c r="D6" s="23" t="str">
        <f>VLOOKUP(B6,教师基础数据!$B$1:$G699,4,FALSE)</f>
        <v>兼职</v>
      </c>
      <c r="E6" s="23" t="str">
        <f>VLOOKUP(B6,教师基础数据!$B$1:$G4732,5,FALSE)</f>
        <v>商务教研室</v>
      </c>
      <c r="F6" s="21">
        <f t="shared" si="0"/>
        <v>2</v>
      </c>
      <c r="G6" s="24">
        <f>(IF(COUNTIF(课表!$C$190:$C$350,B6)&gt;=2,1,COUNTIF(课表!$C$190:$C$350,B6))+IF(COUNTIF(课表!$D$190:$D$350,B6)&gt;=2,1,COUNTIF(课表!D$190:$D$350,B6))+IF(COUNTIF(课表!$E$182:$E$350,B6)&gt;=2,1,COUNTIF(课表!$E$182:$E$350,B6))+IF(COUNTIF(课表!$F$190:$F$350,B6)&gt;=2,1,COUNTIF(课表!$F$190:$F$350,B6)))*2</f>
        <v>4</v>
      </c>
      <c r="H6" s="24">
        <f>(IF(COUNTIF(课表!$G$191:$G$350,B6)&gt;=2,1,COUNTIF(课表!$G$191:$G$350,B6))+IF(COUNTIF(课表!$H$191:$H$350,B6)&gt;=2,1,COUNTIF(课表!$H$191:$H$350,B6))+IF(COUNTIF(课表!$I$190:$I$350,B6)&gt;=2,1,COUNTIF(课表!$I$190:$I$350,B6))+IF(COUNTIF(课表!$J$190:$J$350,B6)&gt;=2,1,COUNTIF(课表!$J$190:$J$350,B6)))*2</f>
        <v>0</v>
      </c>
      <c r="I6" s="24">
        <f>(IF(COUNTIF(课表!$K$190:$K$350,B6)&gt;=2,1,COUNTIF(课表!$K$190:$K$350,B6))+IF(COUNTIF(课表!$L$190:$L$350,B6)&gt;=2,1,COUNTIF(课表!$L$190:$L$350,B6))+IF(COUNTIF(课表!$M$190:$M$350,B6)&gt;=2,1,COUNTIF(课表!$M$190:$M$350,B6))+IF(COUNTIF(课表!$N$190:$N$350,B6)&gt;=2,1,COUNTIF(课表!$N$190:$N$350,B6)))*2</f>
        <v>0</v>
      </c>
      <c r="J6" s="24">
        <f>(IF(COUNTIF(课表!$O$190:$O$350,B6)&gt;=2,1,COUNTIF(课表!$O$190:$O$350,B6))+IF(COUNTIF(课表!$P$190:$P$350,B6)&gt;=2,1,COUNTIF(课表!$P$190:$P$350,B6))+IF(COUNTIF(课表!$Q$190:$Q$350,B6)&gt;=2,1,COUNTIF(课表!$Q$190:$Q$350,B6))+IF(COUNTIF(课表!$R$190:$R$350,B6)&gt;=2,1,COUNTIF(课表!$R$190:$R$350,B6)))*2</f>
        <v>4</v>
      </c>
      <c r="K6" s="24">
        <f>(IF(COUNTIF(课表!$S$190:$S$350,B6)&gt;=2,1,COUNTIF(课表!$S$190:$S$350,B6))+IF(COUNTIF(课表!$T$190:$T$350,B6)&gt;=2,1,COUNTIF(课表!$T$190:$T$350,B6)))*2+(IF(COUNTIF(课表!$U$190:$U$350,B6)&gt;=2,1,COUNTIF(课表!$U$190:$U$350,B6))+IF(COUNTIF(课表!$V$190:$V$350,B6)&gt;=2,1,COUNTIF(课表!$V$190:$V$350,B6)))*2</f>
        <v>0</v>
      </c>
      <c r="L6" s="24">
        <f>(IF(COUNTIF(课表!$W$190:$W$350,B6)&gt;=2,1,COUNTIF(课表!$W$190:$W$350,B6))+IF(COUNTIF(课表!$X$190:$X$350,B6)&gt;=2,1,COUNTIF(课表!$X$190:$X$350,B6))+IF(COUNTIF(课表!$Y$190:$Y$350,B6)&gt;=2,1,COUNTIF(课表!$Y$190:$Y$350,B6))+IF(COUNTIF(课表!$Z$190:$Z$350,B6)&gt;=2,1,COUNTIF(课表!$Z$190:$Z$350,B6)))*2</f>
        <v>0</v>
      </c>
      <c r="M6" s="24">
        <f>(IF(COUNTIF(课表!$AA$190:$AA$350,B6)&gt;=2,1,COUNTIF(课表!$AA$190:$AA$350,B6))+IF(COUNTIF(课表!$AB$190:$AB$350,B6)&gt;=2,1,COUNTIF(课表!$AB$190:$AB$350,B6))+IF(COUNTIF(课表!$AC$190:$AC$350,B6)&gt;=2,1,COUNTIF(课表!$AC$190:$AC$350,B6))+IF(COUNTIF(课表!$AD$190:$AD$350,B6)&gt;=2,1,COUNTIF(课表!$AD$190:$AD$350,B6)))*2</f>
        <v>0</v>
      </c>
      <c r="N6" s="24">
        <f t="shared" si="1"/>
        <v>8</v>
      </c>
    </row>
    <row r="7" ht="20.1" customHeight="1" spans="1:14">
      <c r="A7" s="21">
        <f>VLOOKUP(B7,教师基础数据!$B$1:$H$502,7,FALSE)</f>
        <v>2016029</v>
      </c>
      <c r="B7" s="25" t="s">
        <v>1414</v>
      </c>
      <c r="C7" s="23" t="str">
        <f>VLOOKUP(B7,教师基础数据!$B$1:$G4787,3,FALSE)</f>
        <v>人文系</v>
      </c>
      <c r="D7" s="23" t="str">
        <f>VLOOKUP(B7,教师基础数据!$B$1:$G502,4,FALSE)</f>
        <v>专职</v>
      </c>
      <c r="E7" s="23" t="str">
        <f>VLOOKUP(B7,教师基础数据!$B$1:$G4535,5,FALSE)</f>
        <v>体育教研室</v>
      </c>
      <c r="F7" s="21">
        <f t="shared" si="0"/>
        <v>2</v>
      </c>
      <c r="G7" s="24">
        <f>(IF(COUNTIF(课表!$C$190:$C$350,B7)&gt;=2,1,COUNTIF(课表!$C$190:$C$350,B7))+IF(COUNTIF(课表!$D$190:$D$350,B7)&gt;=2,1,COUNTIF(课表!D$190:$D$350,B7))+IF(COUNTIF(课表!$E$182:$E$350,B7)&gt;=2,1,COUNTIF(课表!$E$182:$E$350,B7))+IF(COUNTIF(课表!$F$190:$F$350,B7)&gt;=2,1,COUNTIF(课表!$F$190:$F$350,B7)))*2</f>
        <v>4</v>
      </c>
      <c r="H7" s="24">
        <f>(IF(COUNTIF(课表!$G$191:$G$350,B7)&gt;=2,1,COUNTIF(课表!$G$191:$G$350,B7))+IF(COUNTIF(课表!$H$191:$H$350,B7)&gt;=2,1,COUNTIF(课表!$H$191:$H$350,B7))+IF(COUNTIF(课表!$I$190:$I$350,B7)&gt;=2,1,COUNTIF(课表!$I$190:$I$350,B7))+IF(COUNTIF(课表!$J$190:$J$350,B7)&gt;=2,1,COUNTIF(课表!$J$190:$J$350,B7)))*2</f>
        <v>0</v>
      </c>
      <c r="I7" s="24">
        <f>(IF(COUNTIF(课表!$K$190:$K$350,B7)&gt;=2,1,COUNTIF(课表!$K$190:$K$350,B7))+IF(COUNTIF(课表!$L$190:$L$350,B7)&gt;=2,1,COUNTIF(课表!$L$190:$L$350,B7))+IF(COUNTIF(课表!$M$190:$M$350,B7)&gt;=2,1,COUNTIF(课表!$M$190:$M$350,B7))+IF(COUNTIF(课表!$N$190:$N$350,B7)&gt;=2,1,COUNTIF(课表!$N$190:$N$350,B7)))*2</f>
        <v>4</v>
      </c>
      <c r="J7" s="24">
        <f>(IF(COUNTIF(课表!$O$190:$O$350,B7)&gt;=2,1,COUNTIF(课表!$O$190:$O$350,B7))+IF(COUNTIF(课表!$P$190:$P$350,B7)&gt;=2,1,COUNTIF(课表!$P$190:$P$350,B7))+IF(COUNTIF(课表!$Q$190:$Q$350,B7)&gt;=2,1,COUNTIF(课表!$Q$190:$Q$350,B7))+IF(COUNTIF(课表!$R$190:$R$350,B7)&gt;=2,1,COUNTIF(课表!$R$190:$R$350,B7)))*2</f>
        <v>0</v>
      </c>
      <c r="K7" s="24">
        <f>(IF(COUNTIF(课表!$S$190:$S$350,B7)&gt;=2,1,COUNTIF(课表!$S$190:$S$350,B7))+IF(COUNTIF(课表!$T$190:$T$350,B7)&gt;=2,1,COUNTIF(课表!$T$190:$T$350,B7)))*2+(IF(COUNTIF(课表!$U$190:$U$350,B7)&gt;=2,1,COUNTIF(课表!$U$190:$U$350,B7))+IF(COUNTIF(课表!$V$190:$V$350,B7)&gt;=2,1,COUNTIF(课表!$V$190:$V$350,B7)))*2</f>
        <v>0</v>
      </c>
      <c r="L7" s="24">
        <f>(IF(COUNTIF(课表!$W$190:$W$350,B7)&gt;=2,1,COUNTIF(课表!$W$190:$W$350,B7))+IF(COUNTIF(课表!$X$190:$X$350,B7)&gt;=2,1,COUNTIF(课表!$X$190:$X$350,B7))+IF(COUNTIF(课表!$Y$190:$Y$350,B7)&gt;=2,1,COUNTIF(课表!$Y$190:$Y$350,B7))+IF(COUNTIF(课表!$Z$190:$Z$350,B7)&gt;=2,1,COUNTIF(课表!$Z$190:$Z$350,B7)))*2</f>
        <v>0</v>
      </c>
      <c r="M7" s="24">
        <f>(IF(COUNTIF(课表!$AA$190:$AA$350,B7)&gt;=2,1,COUNTIF(课表!$AA$190:$AA$350,B7))+IF(COUNTIF(课表!$AB$190:$AB$350,B7)&gt;=2,1,COUNTIF(课表!$AB$190:$AB$350,B7))+IF(COUNTIF(课表!$AC$190:$AC$350,B7)&gt;=2,1,COUNTIF(课表!$AC$190:$AC$350,B7))+IF(COUNTIF(课表!$AD$190:$AD$350,B7)&gt;=2,1,COUNTIF(课表!$AD$190:$AD$350,B7)))*2</f>
        <v>0</v>
      </c>
      <c r="N7" s="24">
        <f t="shared" si="1"/>
        <v>8</v>
      </c>
    </row>
    <row r="8" ht="20.1" customHeight="1" spans="1:14">
      <c r="A8" s="21">
        <f>VLOOKUP(B8,教师基础数据!$B$1:$H$502,7,FALSE)</f>
        <v>2017008</v>
      </c>
      <c r="B8" s="22" t="s">
        <v>1424</v>
      </c>
      <c r="C8" s="23" t="str">
        <f>VLOOKUP(B8,教师基础数据!$B$1:$G4807,3,FALSE)</f>
        <v>人文系</v>
      </c>
      <c r="D8" s="23" t="str">
        <f>VLOOKUP(B8,教师基础数据!$B$1:$G734,4,FALSE)</f>
        <v>外聘</v>
      </c>
      <c r="E8" s="23" t="str">
        <f>VLOOKUP(B8,教师基础数据!$B$1:$G4767,5,FALSE)</f>
        <v>体育教研室</v>
      </c>
      <c r="F8" s="21">
        <f t="shared" si="0"/>
        <v>3</v>
      </c>
      <c r="G8" s="24">
        <f>(IF(COUNTIF(课表!$C$190:$C$350,B8)&gt;=2,1,COUNTIF(课表!$C$190:$C$350,B8))+IF(COUNTIF(课表!$D$190:$D$350,B8)&gt;=2,1,COUNTIF(课表!D$190:$D$350,B8))+IF(COUNTIF(课表!$E$182:$E$350,B8)&gt;=2,1,COUNTIF(课表!$E$182:$E$350,B8))+IF(COUNTIF(课表!$F$190:$F$350,B8)&gt;=2,1,COUNTIF(课表!$F$190:$F$350,B8)))*2</f>
        <v>4</v>
      </c>
      <c r="H8" s="24">
        <f>(IF(COUNTIF(课表!$G$191:$G$350,B8)&gt;=2,1,COUNTIF(课表!$G$191:$G$350,B8))+IF(COUNTIF(课表!$H$191:$H$350,B8)&gt;=2,1,COUNTIF(课表!$H$191:$H$350,B8))+IF(COUNTIF(课表!$I$190:$I$350,B8)&gt;=2,1,COUNTIF(课表!$I$190:$I$350,B8))+IF(COUNTIF(课表!$J$190:$J$350,B8)&gt;=2,1,COUNTIF(课表!$J$190:$J$350,B8)))*2</f>
        <v>4</v>
      </c>
      <c r="I8" s="24">
        <f>(IF(COUNTIF(课表!$K$190:$K$350,B8)&gt;=2,1,COUNTIF(课表!$K$190:$K$350,B8))+IF(COUNTIF(课表!$L$190:$L$350,B8)&gt;=2,1,COUNTIF(课表!$L$190:$L$350,B8))+IF(COUNTIF(课表!$M$190:$M$350,B8)&gt;=2,1,COUNTIF(课表!$M$190:$M$350,B8))+IF(COUNTIF(课表!$N$190:$N$350,B8)&gt;=2,1,COUNTIF(课表!$N$190:$N$350,B8)))*2</f>
        <v>0</v>
      </c>
      <c r="J8" s="24">
        <f>(IF(COUNTIF(课表!$O$190:$O$350,B8)&gt;=2,1,COUNTIF(课表!$O$190:$O$350,B8))+IF(COUNTIF(课表!$P$190:$P$350,B8)&gt;=2,1,COUNTIF(课表!$P$190:$P$350,B8))+IF(COUNTIF(课表!$Q$190:$Q$350,B8)&gt;=2,1,COUNTIF(课表!$Q$190:$Q$350,B8))+IF(COUNTIF(课表!$R$190:$R$350,B8)&gt;=2,1,COUNTIF(课表!$R$190:$R$350,B8)))*2</f>
        <v>4</v>
      </c>
      <c r="K8" s="24">
        <f>(IF(COUNTIF(课表!$S$190:$S$350,B8)&gt;=2,1,COUNTIF(课表!$S$190:$S$350,B8))+IF(COUNTIF(课表!$T$190:$T$350,B8)&gt;=2,1,COUNTIF(课表!$T$190:$T$350,B8)))*2+(IF(COUNTIF(课表!$U$190:$U$350,B8)&gt;=2,1,COUNTIF(课表!$U$190:$U$350,B8))+IF(COUNTIF(课表!$V$190:$V$350,B8)&gt;=2,1,COUNTIF(课表!$V$190:$V$350,B8)))*2</f>
        <v>0</v>
      </c>
      <c r="L8" s="24">
        <f>(IF(COUNTIF(课表!$W$190:$W$350,B8)&gt;=2,1,COUNTIF(课表!$W$190:$W$350,B8))+IF(COUNTIF(课表!$X$190:$X$350,B8)&gt;=2,1,COUNTIF(课表!$X$190:$X$350,B8))+IF(COUNTIF(课表!$Y$190:$Y$350,B8)&gt;=2,1,COUNTIF(课表!$Y$190:$Y$350,B8))+IF(COUNTIF(课表!$Z$190:$Z$350,B8)&gt;=2,1,COUNTIF(课表!$Z$190:$Z$350,B8)))*2</f>
        <v>0</v>
      </c>
      <c r="M8" s="24">
        <f>(IF(COUNTIF(课表!$AA$190:$AA$350,B8)&gt;=2,1,COUNTIF(课表!$AA$190:$AA$350,B8))+IF(COUNTIF(课表!$AB$190:$AB$350,B8)&gt;=2,1,COUNTIF(课表!$AB$190:$AB$350,B8))+IF(COUNTIF(课表!$AC$190:$AC$350,B8)&gt;=2,1,COUNTIF(课表!$AC$190:$AC$350,B8))+IF(COUNTIF(课表!$AD$190:$AD$350,B8)&gt;=2,1,COUNTIF(课表!$AD$190:$AD$350,B8)))*2</f>
        <v>0</v>
      </c>
      <c r="N8" s="24">
        <f t="shared" si="1"/>
        <v>12</v>
      </c>
    </row>
    <row r="9" ht="20.1" customHeight="1" spans="1:14">
      <c r="A9" s="21">
        <f>VLOOKUP(B9,教师基础数据!$B$1:$H$502,7,FALSE)</f>
        <v>2018006</v>
      </c>
      <c r="B9" s="27" t="s">
        <v>1026</v>
      </c>
      <c r="C9" s="23" t="str">
        <f>VLOOKUP(B9,教师基础数据!$B$1:$G4868,3,FALSE)</f>
        <v>电子系</v>
      </c>
      <c r="D9" s="23" t="str">
        <f>VLOOKUP(B9,教师基础数据!$B$1:$G726,4,FALSE)</f>
        <v>专职</v>
      </c>
      <c r="E9" s="23" t="str">
        <f>VLOOKUP(B9,教师基础数据!$B$1:$G4759,5,FALSE)</f>
        <v>机电一体化教研室</v>
      </c>
      <c r="F9" s="21">
        <f t="shared" si="0"/>
        <v>3</v>
      </c>
      <c r="G9" s="24">
        <f>(IF(COUNTIF(课表!$C$190:$C$350,B9)&gt;=2,1,COUNTIF(课表!$C$190:$C$350,B9))+IF(COUNTIF(课表!$D$190:$D$350,B9)&gt;=2,1,COUNTIF(课表!D$190:$D$350,B9))+IF(COUNTIF(课表!$E$182:$E$350,B9)&gt;=2,1,COUNTIF(课表!$E$182:$E$350,B9))+IF(COUNTIF(课表!$F$190:$F$350,B9)&gt;=2,1,COUNTIF(课表!$F$190:$F$350,B9)))*2</f>
        <v>6</v>
      </c>
      <c r="H9" s="24">
        <f>(IF(COUNTIF(课表!$G$191:$G$350,B9)&gt;=2,1,COUNTIF(课表!$G$191:$G$350,B9))+IF(COUNTIF(课表!$H$191:$H$350,B9)&gt;=2,1,COUNTIF(课表!$H$191:$H$350,B9))+IF(COUNTIF(课表!$I$190:$I$350,B9)&gt;=2,1,COUNTIF(课表!$I$190:$I$350,B9))+IF(COUNTIF(课表!$J$190:$J$350,B9)&gt;=2,1,COUNTIF(课表!$J$190:$J$350,B9)))*2</f>
        <v>8</v>
      </c>
      <c r="I9" s="24">
        <f>(IF(COUNTIF(课表!$K$190:$K$350,B9)&gt;=2,1,COUNTIF(课表!$K$190:$K$350,B9))+IF(COUNTIF(课表!$L$190:$L$350,B9)&gt;=2,1,COUNTIF(课表!$L$190:$L$350,B9))+IF(COUNTIF(课表!$M$190:$M$350,B9)&gt;=2,1,COUNTIF(课表!$M$190:$M$350,B9))+IF(COUNTIF(课表!$N$190:$N$350,B9)&gt;=2,1,COUNTIF(课表!$N$190:$N$350,B9)))*2</f>
        <v>0</v>
      </c>
      <c r="J9" s="24">
        <f>(IF(COUNTIF(课表!$O$190:$O$350,B9)&gt;=2,1,COUNTIF(课表!$O$190:$O$350,B9))+IF(COUNTIF(课表!$P$190:$P$350,B9)&gt;=2,1,COUNTIF(课表!$P$190:$P$350,B9))+IF(COUNTIF(课表!$Q$190:$Q$350,B9)&gt;=2,1,COUNTIF(课表!$Q$190:$Q$350,B9))+IF(COUNTIF(课表!$R$190:$R$350,B9)&gt;=2,1,COUNTIF(课表!$R$190:$R$350,B9)))*2</f>
        <v>8</v>
      </c>
      <c r="K9" s="24">
        <f>(IF(COUNTIF(课表!$S$190:$S$350,B9)&gt;=2,1,COUNTIF(课表!$S$190:$S$350,B9))+IF(COUNTIF(课表!$T$190:$T$350,B9)&gt;=2,1,COUNTIF(课表!$T$190:$T$350,B9)))*2+(IF(COUNTIF(课表!$U$190:$U$350,B9)&gt;=2,1,COUNTIF(课表!$U$190:$U$350,B9))+IF(COUNTIF(课表!$V$190:$V$350,B9)&gt;=2,1,COUNTIF(课表!$V$190:$V$350,B9)))*2</f>
        <v>0</v>
      </c>
      <c r="L9" s="24">
        <f>(IF(COUNTIF(课表!$W$190:$W$350,B9)&gt;=2,1,COUNTIF(课表!$W$190:$W$350,B9))+IF(COUNTIF(课表!$X$190:$X$350,B9)&gt;=2,1,COUNTIF(课表!$X$190:$X$350,B9))+IF(COUNTIF(课表!$Y$190:$Y$350,B9)&gt;=2,1,COUNTIF(课表!$Y$190:$Y$350,B9))+IF(COUNTIF(课表!$Z$190:$Z$350,B9)&gt;=2,1,COUNTIF(课表!$Z$190:$Z$350,B9)))*2</f>
        <v>0</v>
      </c>
      <c r="M9" s="24">
        <f>(IF(COUNTIF(课表!$AA$190:$AA$350,B9)&gt;=2,1,COUNTIF(课表!$AA$190:$AA$350,B9))+IF(COUNTIF(课表!$AB$190:$AB$350,B9)&gt;=2,1,COUNTIF(课表!$AB$190:$AB$350,B9))+IF(COUNTIF(课表!$AC$190:$AC$350,B9)&gt;=2,1,COUNTIF(课表!$AC$190:$AC$350,B9))+IF(COUNTIF(课表!$AD$190:$AD$350,B9)&gt;=2,1,COUNTIF(课表!$AD$190:$AD$350,B9)))*2</f>
        <v>0</v>
      </c>
      <c r="N9" s="24">
        <f t="shared" si="1"/>
        <v>22</v>
      </c>
    </row>
    <row r="10" ht="20.1" customHeight="1" spans="1:14">
      <c r="A10" s="21">
        <f>VLOOKUP(B10,教师基础数据!$B$1:$H$502,7,FALSE)</f>
        <v>2018008</v>
      </c>
      <c r="B10" s="26" t="s">
        <v>1296</v>
      </c>
      <c r="C10" s="23" t="str">
        <f>VLOOKUP(B10,教师基础数据!$B$1:$G4509,3,FALSE)</f>
        <v>电子系</v>
      </c>
      <c r="D10" s="23" t="str">
        <f>VLOOKUP(B10,教师基础数据!$B$1:$G553,4,FALSE)</f>
        <v>专职</v>
      </c>
      <c r="E10" s="23" t="str">
        <f>VLOOKUP(B10,教师基础数据!$B$1:$G4586,5,FALSE)</f>
        <v>应用电子技术教研室</v>
      </c>
      <c r="F10" s="21">
        <f t="shared" si="0"/>
        <v>3</v>
      </c>
      <c r="G10" s="24">
        <f>(IF(COUNTIF(课表!$C$190:$C$350,B10)&gt;=2,1,COUNTIF(课表!$C$190:$C$350,B10))+IF(COUNTIF(课表!$D$190:$D$350,B10)&gt;=2,1,COUNTIF(课表!D$190:$D$350,B10))+IF(COUNTIF(课表!$E$182:$E$350,B10)&gt;=2,1,COUNTIF(课表!$E$182:$E$350,B10))+IF(COUNTIF(课表!$F$190:$F$350,B10)&gt;=2,1,COUNTIF(课表!$F$190:$F$350,B10)))*2</f>
        <v>4</v>
      </c>
      <c r="H10" s="24">
        <f>(IF(COUNTIF(课表!$G$191:$G$350,B10)&gt;=2,1,COUNTIF(课表!$G$191:$G$350,B10))+IF(COUNTIF(课表!$H$191:$H$350,B10)&gt;=2,1,COUNTIF(课表!$H$191:$H$350,B10))+IF(COUNTIF(课表!$I$190:$I$350,B10)&gt;=2,1,COUNTIF(课表!$I$190:$I$350,B10))+IF(COUNTIF(课表!$J$190:$J$350,B10)&gt;=2,1,COUNTIF(课表!$J$190:$J$350,B10)))*2</f>
        <v>4</v>
      </c>
      <c r="I10" s="24">
        <f>(IF(COUNTIF(课表!$K$190:$K$350,B10)&gt;=2,1,COUNTIF(课表!$K$190:$K$350,B10))+IF(COUNTIF(课表!$L$190:$L$350,B10)&gt;=2,1,COUNTIF(课表!$L$190:$L$350,B10))+IF(COUNTIF(课表!$M$190:$M$350,B10)&gt;=2,1,COUNTIF(课表!$M$190:$M$350,B10))+IF(COUNTIF(课表!$N$190:$N$350,B10)&gt;=2,1,COUNTIF(课表!$N$190:$N$350,B10)))*2</f>
        <v>0</v>
      </c>
      <c r="J10" s="24">
        <f>(IF(COUNTIF(课表!$O$190:$O$350,B10)&gt;=2,1,COUNTIF(课表!$O$190:$O$350,B10))+IF(COUNTIF(课表!$P$190:$P$350,B10)&gt;=2,1,COUNTIF(课表!$P$190:$P$350,B10))+IF(COUNTIF(课表!$Q$190:$Q$350,B10)&gt;=2,1,COUNTIF(课表!$Q$190:$Q$350,B10))+IF(COUNTIF(课表!$R$190:$R$350,B10)&gt;=2,1,COUNTIF(课表!$R$190:$R$350,B10)))*2</f>
        <v>0</v>
      </c>
      <c r="K10" s="24">
        <f>(IF(COUNTIF(课表!$S$190:$S$350,B10)&gt;=2,1,COUNTIF(课表!$S$190:$S$350,B10))+IF(COUNTIF(课表!$T$190:$T$350,B10)&gt;=2,1,COUNTIF(课表!$T$190:$T$350,B10)))*2+(IF(COUNTIF(课表!$U$190:$U$350,B10)&gt;=2,1,COUNTIF(课表!$U$190:$U$350,B10))+IF(COUNTIF(课表!$V$190:$V$350,B10)&gt;=2,1,COUNTIF(课表!$V$190:$V$350,B10)))*2</f>
        <v>0</v>
      </c>
      <c r="L10" s="24">
        <f>(IF(COUNTIF(课表!$W$190:$W$350,B10)&gt;=2,1,COUNTIF(课表!$W$190:$W$350,B10))+IF(COUNTIF(课表!$X$190:$X$350,B10)&gt;=2,1,COUNTIF(课表!$X$190:$X$350,B10))+IF(COUNTIF(课表!$Y$190:$Y$350,B10)&gt;=2,1,COUNTIF(课表!$Y$190:$Y$350,B10))+IF(COUNTIF(课表!$Z$190:$Z$350,B10)&gt;=2,1,COUNTIF(课表!$Z$190:$Z$350,B10)))*2</f>
        <v>0</v>
      </c>
      <c r="M10" s="24">
        <f>(IF(COUNTIF(课表!$AA$190:$AA$350,B10)&gt;=2,1,COUNTIF(课表!$AA$190:$AA$350,B10))+IF(COUNTIF(课表!$AB$190:$AB$350,B10)&gt;=2,1,COUNTIF(课表!$AB$190:$AB$350,B10))+IF(COUNTIF(课表!$AC$190:$AC$350,B10)&gt;=2,1,COUNTIF(课表!$AC$190:$AC$350,B10))+IF(COUNTIF(课表!$AD$190:$AD$350,B10)&gt;=2,1,COUNTIF(课表!$AD$190:$AD$350,B10)))*2</f>
        <v>8</v>
      </c>
      <c r="N10" s="24">
        <f t="shared" si="1"/>
        <v>16</v>
      </c>
    </row>
    <row r="11" ht="20.1" customHeight="1" spans="1:14">
      <c r="A11" s="21">
        <f>VLOOKUP(B11,教师基础数据!$B$1:$H$502,7,FALSE)</f>
        <v>2018009</v>
      </c>
      <c r="B11" s="26" t="s">
        <v>1059</v>
      </c>
      <c r="C11" s="23" t="str">
        <f>VLOOKUP(B11,教师基础数据!$B$1:$G4565,3,FALSE)</f>
        <v>动科系</v>
      </c>
      <c r="D11" s="23" t="str">
        <f>VLOOKUP(B11,教师基础数据!$B$1:$G707,4,FALSE)</f>
        <v>兼职</v>
      </c>
      <c r="E11" s="23" t="str">
        <f>VLOOKUP(B11,教师基础数据!$B$1:$G4740,5,FALSE)</f>
        <v>兽医教研室</v>
      </c>
      <c r="F11" s="21">
        <f t="shared" si="0"/>
        <v>5</v>
      </c>
      <c r="G11" s="24">
        <f>(IF(COUNTIF(课表!$C$190:$C$350,B11)&gt;=2,1,COUNTIF(课表!$C$190:$C$350,B11))+IF(COUNTIF(课表!$D$190:$D$350,B11)&gt;=2,1,COUNTIF(课表!D$190:$D$350,B11))+IF(COUNTIF(课表!$E$182:$E$350,B11)&gt;=2,1,COUNTIF(课表!$E$182:$E$350,B11))+IF(COUNTIF(课表!$F$190:$F$350,B11)&gt;=2,1,COUNTIF(课表!$F$190:$F$350,B11)))*2</f>
        <v>6</v>
      </c>
      <c r="H11" s="24">
        <f>(IF(COUNTIF(课表!$G$191:$G$350,B11)&gt;=2,1,COUNTIF(课表!$G$191:$G$350,B11))+IF(COUNTIF(课表!$H$191:$H$350,B11)&gt;=2,1,COUNTIF(课表!$H$191:$H$350,B11))+IF(COUNTIF(课表!$I$190:$I$350,B11)&gt;=2,1,COUNTIF(课表!$I$190:$I$350,B11))+IF(COUNTIF(课表!$J$190:$J$350,B11)&gt;=2,1,COUNTIF(课表!$J$190:$J$350,B11)))*2</f>
        <v>4</v>
      </c>
      <c r="I11" s="24">
        <f>(IF(COUNTIF(课表!$K$190:$K$350,B11)&gt;=2,1,COUNTIF(课表!$K$190:$K$350,B11))+IF(COUNTIF(课表!$L$190:$L$350,B11)&gt;=2,1,COUNTIF(课表!$L$190:$L$350,B11))+IF(COUNTIF(课表!$M$190:$M$350,B11)&gt;=2,1,COUNTIF(课表!$M$190:$M$350,B11))+IF(COUNTIF(课表!$N$190:$N$350,B11)&gt;=2,1,COUNTIF(课表!$N$190:$N$350,B11)))*2</f>
        <v>6</v>
      </c>
      <c r="J11" s="24">
        <f>(IF(COUNTIF(课表!$O$190:$O$350,B11)&gt;=2,1,COUNTIF(课表!$O$190:$O$350,B11))+IF(COUNTIF(课表!$P$190:$P$350,B11)&gt;=2,1,COUNTIF(课表!$P$190:$P$350,B11))+IF(COUNTIF(课表!$Q$190:$Q$350,B11)&gt;=2,1,COUNTIF(课表!$Q$190:$Q$350,B11))+IF(COUNTIF(课表!$R$190:$R$350,B11)&gt;=2,1,COUNTIF(课表!$R$190:$R$350,B11)))*2</f>
        <v>6</v>
      </c>
      <c r="K11" s="24">
        <f>(IF(COUNTIF(课表!$S$190:$S$350,B11)&gt;=2,1,COUNTIF(课表!$S$190:$S$350,B11))+IF(COUNTIF(课表!$T$190:$T$350,B11)&gt;=2,1,COUNTIF(课表!$T$190:$T$350,B11)))*2+(IF(COUNTIF(课表!$U$190:$U$350,B11)&gt;=2,1,COUNTIF(课表!$U$190:$U$350,B11))+IF(COUNTIF(课表!$V$190:$V$350,B11)&gt;=2,1,COUNTIF(课表!$V$190:$V$350,B11)))*2</f>
        <v>4</v>
      </c>
      <c r="L11" s="24">
        <f>(IF(COUNTIF(课表!$W$190:$W$350,B11)&gt;=2,1,COUNTIF(课表!$W$190:$W$350,B11))+IF(COUNTIF(课表!$X$190:$X$350,B11)&gt;=2,1,COUNTIF(课表!$X$190:$X$350,B11))+IF(COUNTIF(课表!$Y$190:$Y$350,B11)&gt;=2,1,COUNTIF(课表!$Y$190:$Y$350,B11))+IF(COUNTIF(课表!$Z$190:$Z$350,B11)&gt;=2,1,COUNTIF(课表!$Z$190:$Z$350,B11)))*2</f>
        <v>0</v>
      </c>
      <c r="M11" s="24">
        <f>(IF(COUNTIF(课表!$AA$190:$AA$350,B11)&gt;=2,1,COUNTIF(课表!$AA$190:$AA$350,B11))+IF(COUNTIF(课表!$AB$190:$AB$350,B11)&gt;=2,1,COUNTIF(课表!$AB$190:$AB$350,B11))+IF(COUNTIF(课表!$AC$190:$AC$350,B11)&gt;=2,1,COUNTIF(课表!$AC$190:$AC$350,B11))+IF(COUNTIF(课表!$AD$190:$AD$350,B11)&gt;=2,1,COUNTIF(课表!$AD$190:$AD$350,B11)))*2</f>
        <v>0</v>
      </c>
      <c r="N11" s="24">
        <f t="shared" si="1"/>
        <v>26</v>
      </c>
    </row>
    <row r="12" ht="20.1" customHeight="1" spans="1:14">
      <c r="A12" s="21">
        <f>VLOOKUP(B12,教师基础数据!$B$1:$H$502,7,FALSE)</f>
        <v>2018010</v>
      </c>
      <c r="B12" s="27" t="s">
        <v>1045</v>
      </c>
      <c r="C12" s="23" t="str">
        <f>VLOOKUP(B12,教师基础数据!$B$1:$G4832,3,FALSE)</f>
        <v>动科系</v>
      </c>
      <c r="D12" s="23" t="str">
        <f>VLOOKUP(B12,教师基础数据!$B$1:$G602,4,FALSE)</f>
        <v>专职</v>
      </c>
      <c r="E12" s="23" t="str">
        <f>VLOOKUP(B12,教师基础数据!$B$1:$G4635,5,FALSE)</f>
        <v>兽医教研室</v>
      </c>
      <c r="F12" s="21">
        <f t="shared" si="0"/>
        <v>4</v>
      </c>
      <c r="G12" s="24">
        <f>(IF(COUNTIF(课表!$C$190:$C$350,B12)&gt;=2,1,COUNTIF(课表!$C$190:$C$350,B12))+IF(COUNTIF(课表!$D$190:$D$350,B12)&gt;=2,1,COUNTIF(课表!D$190:$D$350,B12))+IF(COUNTIF(课表!$E$182:$E$350,B12)&gt;=2,1,COUNTIF(课表!$E$182:$E$350,B12))+IF(COUNTIF(课表!$F$190:$F$350,B12)&gt;=2,1,COUNTIF(课表!$F$190:$F$350,B12)))*2</f>
        <v>6</v>
      </c>
      <c r="H12" s="24">
        <f>(IF(COUNTIF(课表!$G$191:$G$350,B12)&gt;=2,1,COUNTIF(课表!$G$191:$G$350,B12))+IF(COUNTIF(课表!$H$191:$H$350,B12)&gt;=2,1,COUNTIF(课表!$H$191:$H$350,B12))+IF(COUNTIF(课表!$I$190:$I$350,B12)&gt;=2,1,COUNTIF(课表!$I$190:$I$350,B12))+IF(COUNTIF(课表!$J$190:$J$350,B12)&gt;=2,1,COUNTIF(课表!$J$190:$J$350,B12)))*2</f>
        <v>0</v>
      </c>
      <c r="I12" s="24">
        <f>(IF(COUNTIF(课表!$K$190:$K$350,B12)&gt;=2,1,COUNTIF(课表!$K$190:$K$350,B12))+IF(COUNTIF(课表!$L$190:$L$350,B12)&gt;=2,1,COUNTIF(课表!$L$190:$L$350,B12))+IF(COUNTIF(课表!$M$190:$M$350,B12)&gt;=2,1,COUNTIF(课表!$M$190:$M$350,B12))+IF(COUNTIF(课表!$N$190:$N$350,B12)&gt;=2,1,COUNTIF(课表!$N$190:$N$350,B12)))*2</f>
        <v>4</v>
      </c>
      <c r="J12" s="24">
        <f>(IF(COUNTIF(课表!$O$190:$O$350,B12)&gt;=2,1,COUNTIF(课表!$O$190:$O$350,B12))+IF(COUNTIF(课表!$P$190:$P$350,B12)&gt;=2,1,COUNTIF(课表!$P$190:$P$350,B12))+IF(COUNTIF(课表!$Q$190:$Q$350,B12)&gt;=2,1,COUNTIF(课表!$Q$190:$Q$350,B12))+IF(COUNTIF(课表!$R$190:$R$350,B12)&gt;=2,1,COUNTIF(课表!$R$190:$R$350,B12)))*2</f>
        <v>4</v>
      </c>
      <c r="K12" s="24">
        <f>(IF(COUNTIF(课表!$S$190:$S$350,B12)&gt;=2,1,COUNTIF(课表!$S$190:$S$350,B12))+IF(COUNTIF(课表!$T$190:$T$350,B12)&gt;=2,1,COUNTIF(课表!$T$190:$T$350,B12)))*2+(IF(COUNTIF(课表!$U$190:$U$350,B12)&gt;=2,1,COUNTIF(课表!$U$190:$U$350,B12))+IF(COUNTIF(课表!$V$190:$V$350,B12)&gt;=2,1,COUNTIF(课表!$V$190:$V$350,B12)))*2</f>
        <v>0</v>
      </c>
      <c r="L12" s="24">
        <f>(IF(COUNTIF(课表!$W$190:$W$350,B12)&gt;=2,1,COUNTIF(课表!$W$190:$W$350,B12))+IF(COUNTIF(课表!$X$190:$X$350,B12)&gt;=2,1,COUNTIF(课表!$X$190:$X$350,B12))+IF(COUNTIF(课表!$Y$190:$Y$350,B12)&gt;=2,1,COUNTIF(课表!$Y$190:$Y$350,B12))+IF(COUNTIF(课表!$Z$190:$Z$350,B12)&gt;=2,1,COUNTIF(课表!$Z$190:$Z$350,B12)))*2</f>
        <v>4</v>
      </c>
      <c r="M12" s="24">
        <f>(IF(COUNTIF(课表!$AA$190:$AA$350,B12)&gt;=2,1,COUNTIF(课表!$AA$190:$AA$350,B12))+IF(COUNTIF(课表!$AB$190:$AB$350,B12)&gt;=2,1,COUNTIF(课表!$AB$190:$AB$350,B12))+IF(COUNTIF(课表!$AC$190:$AC$350,B12)&gt;=2,1,COUNTIF(课表!$AC$190:$AC$350,B12))+IF(COUNTIF(课表!$AD$190:$AD$350,B12)&gt;=2,1,COUNTIF(课表!$AD$190:$AD$350,B12)))*2</f>
        <v>0</v>
      </c>
      <c r="N12" s="24">
        <f t="shared" si="1"/>
        <v>18</v>
      </c>
    </row>
    <row r="13" ht="20.1" customHeight="1" spans="1:14">
      <c r="A13" s="21">
        <f>VLOOKUP(B13,教师基础数据!$B$1:$H$502,7,FALSE)</f>
        <v>2018011</v>
      </c>
      <c r="B13" s="27" t="s">
        <v>1041</v>
      </c>
      <c r="C13" s="23" t="str">
        <f>VLOOKUP(B13,教师基础数据!$B$1:$G4568,3,FALSE)</f>
        <v>环生系</v>
      </c>
      <c r="D13" s="23" t="str">
        <f>VLOOKUP(B13,教师基础数据!$B$1:$G435,4,FALSE)</f>
        <v>兼职</v>
      </c>
      <c r="E13" s="23" t="str">
        <f>VLOOKUP(B13,教师基础数据!$B$1:$G4520,5,FALSE)</f>
        <v>种植教研室</v>
      </c>
      <c r="F13" s="21">
        <f t="shared" si="0"/>
        <v>4</v>
      </c>
      <c r="G13" s="24">
        <f>(IF(COUNTIF(课表!$C$190:$C$350,B13)&gt;=2,1,COUNTIF(课表!$C$190:$C$350,B13))+IF(COUNTIF(课表!$D$190:$D$350,B13)&gt;=2,1,COUNTIF(课表!D$190:$D$350,B13))+IF(COUNTIF(课表!$E$182:$E$350,B13)&gt;=2,1,COUNTIF(课表!$E$182:$E$350,B13))+IF(COUNTIF(课表!$F$190:$F$350,B13)&gt;=2,1,COUNTIF(课表!$F$190:$F$350,B13)))*2</f>
        <v>4</v>
      </c>
      <c r="H13" s="24">
        <f>(IF(COUNTIF(课表!$G$191:$G$350,B13)&gt;=2,1,COUNTIF(课表!$G$191:$G$350,B13))+IF(COUNTIF(课表!$H$191:$H$350,B13)&gt;=2,1,COUNTIF(课表!$H$191:$H$350,B13))+IF(COUNTIF(课表!$I$190:$I$350,B13)&gt;=2,1,COUNTIF(课表!$I$190:$I$350,B13))+IF(COUNTIF(课表!$J$190:$J$350,B13)&gt;=2,1,COUNTIF(课表!$J$190:$J$350,B13)))*2</f>
        <v>2</v>
      </c>
      <c r="I13" s="24">
        <f>(IF(COUNTIF(课表!$K$190:$K$350,B13)&gt;=2,1,COUNTIF(课表!$K$190:$K$350,B13))+IF(COUNTIF(课表!$L$190:$L$350,B13)&gt;=2,1,COUNTIF(课表!$L$190:$L$350,B13))+IF(COUNTIF(课表!$M$190:$M$350,B13)&gt;=2,1,COUNTIF(课表!$M$190:$M$350,B13))+IF(COUNTIF(课表!$N$190:$N$350,B13)&gt;=2,1,COUNTIF(课表!$N$190:$N$350,B13)))*2</f>
        <v>4</v>
      </c>
      <c r="J13" s="24">
        <f>(IF(COUNTIF(课表!$O$190:$O$350,B13)&gt;=2,1,COUNTIF(课表!$O$190:$O$350,B13))+IF(COUNTIF(课表!$P$190:$P$350,B13)&gt;=2,1,COUNTIF(课表!$P$190:$P$350,B13))+IF(COUNTIF(课表!$Q$190:$Q$350,B13)&gt;=2,1,COUNTIF(课表!$Q$190:$Q$350,B13))+IF(COUNTIF(课表!$R$190:$R$350,B13)&gt;=2,1,COUNTIF(课表!$R$190:$R$350,B13)))*2</f>
        <v>4</v>
      </c>
      <c r="K13" s="24">
        <f>(IF(COUNTIF(课表!$S$190:$S$350,B13)&gt;=2,1,COUNTIF(课表!$S$190:$S$350,B13))+IF(COUNTIF(课表!$T$190:$T$350,B13)&gt;=2,1,COUNTIF(课表!$T$190:$T$350,B13)))*2+(IF(COUNTIF(课表!$U$190:$U$350,B13)&gt;=2,1,COUNTIF(课表!$U$190:$U$350,B13))+IF(COUNTIF(课表!$V$190:$V$350,B13)&gt;=2,1,COUNTIF(课表!$V$190:$V$350,B13)))*2</f>
        <v>0</v>
      </c>
      <c r="L13" s="24">
        <f>(IF(COUNTIF(课表!$W$190:$W$350,B13)&gt;=2,1,COUNTIF(课表!$W$190:$W$350,B13))+IF(COUNTIF(课表!$X$190:$X$350,B13)&gt;=2,1,COUNTIF(课表!$X$190:$X$350,B13))+IF(COUNTIF(课表!$Y$190:$Y$350,B13)&gt;=2,1,COUNTIF(课表!$Y$190:$Y$350,B13))+IF(COUNTIF(课表!$Z$190:$Z$350,B13)&gt;=2,1,COUNTIF(课表!$Z$190:$Z$350,B13)))*2</f>
        <v>0</v>
      </c>
      <c r="M13" s="24">
        <f>(IF(COUNTIF(课表!$AA$190:$AA$350,B13)&gt;=2,1,COUNTIF(课表!$AA$190:$AA$350,B13))+IF(COUNTIF(课表!$AB$190:$AB$350,B13)&gt;=2,1,COUNTIF(课表!$AB$190:$AB$350,B13))+IF(COUNTIF(课表!$AC$190:$AC$350,B13)&gt;=2,1,COUNTIF(课表!$AC$190:$AC$350,B13))+IF(COUNTIF(课表!$AD$190:$AD$350,B13)&gt;=2,1,COUNTIF(课表!$AD$190:$AD$350,B13)))*2</f>
        <v>0</v>
      </c>
      <c r="N13" s="24">
        <f t="shared" si="1"/>
        <v>14</v>
      </c>
    </row>
    <row r="14" ht="20.1" customHeight="1" spans="1:14">
      <c r="A14" s="21">
        <f>VLOOKUP(B14,教师基础数据!$B$1:$H$502,7,FALSE)</f>
        <v>2018017</v>
      </c>
      <c r="B14" s="22" t="s">
        <v>1180</v>
      </c>
      <c r="C14" s="23" t="str">
        <f>VLOOKUP(B14,教师基础数据!$B$1:$G4500,3,FALSE)</f>
        <v>机械系</v>
      </c>
      <c r="D14" s="23" t="str">
        <f>VLOOKUP(B14,教师基础数据!$B$1:$G632,4,FALSE)</f>
        <v>专职</v>
      </c>
      <c r="E14" s="23" t="str">
        <f>VLOOKUP(B14,教师基础数据!$B$1:$G4665,5,FALSE)</f>
        <v>汽车营销与服务教研室</v>
      </c>
      <c r="F14" s="21">
        <f t="shared" si="0"/>
        <v>5</v>
      </c>
      <c r="G14" s="24">
        <f>(IF(COUNTIF(课表!$C$190:$C$350,B14)&gt;=2,1,COUNTIF(课表!$C$190:$C$350,B14))+IF(COUNTIF(课表!$D$190:$D$350,B14)&gt;=2,1,COUNTIF(课表!D$190:$D$350,B14))+IF(COUNTIF(课表!$E$182:$E$350,B14)&gt;=2,1,COUNTIF(课表!$E$182:$E$350,B14))+IF(COUNTIF(课表!$F$190:$F$350,B14)&gt;=2,1,COUNTIF(课表!$F$190:$F$350,B14)))*2</f>
        <v>2</v>
      </c>
      <c r="H14" s="24">
        <f>(IF(COUNTIF(课表!$G$191:$G$350,B14)&gt;=2,1,COUNTIF(课表!$G$191:$G$350,B14))+IF(COUNTIF(课表!$H$191:$H$350,B14)&gt;=2,1,COUNTIF(课表!$H$191:$H$350,B14))+IF(COUNTIF(课表!$I$190:$I$350,B14)&gt;=2,1,COUNTIF(课表!$I$190:$I$350,B14))+IF(COUNTIF(课表!$J$190:$J$350,B14)&gt;=2,1,COUNTIF(课表!$J$190:$J$350,B14)))*2</f>
        <v>4</v>
      </c>
      <c r="I14" s="24">
        <f>(IF(COUNTIF(课表!$K$190:$K$350,B14)&gt;=2,1,COUNTIF(课表!$K$190:$K$350,B14))+IF(COUNTIF(课表!$L$190:$L$350,B14)&gt;=2,1,COUNTIF(课表!$L$190:$L$350,B14))+IF(COUNTIF(课表!$M$190:$M$350,B14)&gt;=2,1,COUNTIF(课表!$M$190:$M$350,B14))+IF(COUNTIF(课表!$N$190:$N$350,B14)&gt;=2,1,COUNTIF(课表!$N$190:$N$350,B14)))*2</f>
        <v>8</v>
      </c>
      <c r="J14" s="24">
        <f>(IF(COUNTIF(课表!$O$190:$O$350,B14)&gt;=2,1,COUNTIF(课表!$O$190:$O$350,B14))+IF(COUNTIF(课表!$P$190:$P$350,B14)&gt;=2,1,COUNTIF(课表!$P$190:$P$350,B14))+IF(COUNTIF(课表!$Q$190:$Q$350,B14)&gt;=2,1,COUNTIF(课表!$Q$190:$Q$350,B14))+IF(COUNTIF(课表!$R$190:$R$350,B14)&gt;=2,1,COUNTIF(课表!$R$190:$R$350,B14)))*2</f>
        <v>6</v>
      </c>
      <c r="K14" s="24">
        <f>(IF(COUNTIF(课表!$S$190:$S$350,B14)&gt;=2,1,COUNTIF(课表!$S$190:$S$350,B14))+IF(COUNTIF(课表!$T$190:$T$350,B14)&gt;=2,1,COUNTIF(课表!$T$190:$T$350,B14)))*2+(IF(COUNTIF(课表!$U$190:$U$350,B14)&gt;=2,1,COUNTIF(课表!$U$190:$U$350,B14))+IF(COUNTIF(课表!$V$190:$V$350,B14)&gt;=2,1,COUNTIF(课表!$V$190:$V$350,B14)))*2</f>
        <v>4</v>
      </c>
      <c r="L14" s="24">
        <f>(IF(COUNTIF(课表!$W$190:$W$350,B14)&gt;=2,1,COUNTIF(课表!$W$190:$W$350,B14))+IF(COUNTIF(课表!$X$190:$X$350,B14)&gt;=2,1,COUNTIF(课表!$X$190:$X$350,B14))+IF(COUNTIF(课表!$Y$190:$Y$350,B14)&gt;=2,1,COUNTIF(课表!$Y$190:$Y$350,B14))+IF(COUNTIF(课表!$Z$190:$Z$350,B14)&gt;=2,1,COUNTIF(课表!$Z$190:$Z$350,B14)))*2</f>
        <v>0</v>
      </c>
      <c r="M14" s="24">
        <f>(IF(COUNTIF(课表!$AA$190:$AA$350,B14)&gt;=2,1,COUNTIF(课表!$AA$190:$AA$350,B14))+IF(COUNTIF(课表!$AB$190:$AB$350,B14)&gt;=2,1,COUNTIF(课表!$AB$190:$AB$350,B14))+IF(COUNTIF(课表!$AC$190:$AC$350,B14)&gt;=2,1,COUNTIF(课表!$AC$190:$AC$350,B14))+IF(COUNTIF(课表!$AD$190:$AD$350,B14)&gt;=2,1,COUNTIF(课表!$AD$190:$AD$350,B14)))*2</f>
        <v>0</v>
      </c>
      <c r="N14" s="24">
        <f t="shared" si="1"/>
        <v>24</v>
      </c>
    </row>
    <row r="15" ht="20.1" customHeight="1" spans="1:14">
      <c r="A15" s="21">
        <f>VLOOKUP(B15,教师基础数据!$B$1:$H$502,7,FALSE)</f>
        <v>2018018</v>
      </c>
      <c r="B15" s="27" t="s">
        <v>1113</v>
      </c>
      <c r="C15" s="23" t="str">
        <f>VLOOKUP(B15,教师基础数据!$B$1:$G4853,3,FALSE)</f>
        <v>机械系</v>
      </c>
      <c r="D15" s="23" t="str">
        <f>VLOOKUP(B15,教师基础数据!$B$1:$G688,4,FALSE)</f>
        <v>专职</v>
      </c>
      <c r="E15" s="23" t="str">
        <f>VLOOKUP(B15,教师基础数据!$B$1:$G4721,5,FALSE)</f>
        <v>机械设计与制造教研室</v>
      </c>
      <c r="F15" s="21">
        <f t="shared" si="0"/>
        <v>4</v>
      </c>
      <c r="G15" s="24">
        <f>(IF(COUNTIF(课表!$C$190:$C$350,B15)&gt;=2,1,COUNTIF(课表!$C$190:$C$350,B15))+IF(COUNTIF(课表!$D$190:$D$350,B15)&gt;=2,1,COUNTIF(课表!D$190:$D$350,B15))+IF(COUNTIF(课表!$E$182:$E$350,B15)&gt;=2,1,COUNTIF(课表!$E$182:$E$350,B15))+IF(COUNTIF(课表!$F$190:$F$350,B15)&gt;=2,1,COUNTIF(课表!$F$190:$F$350,B15)))*2</f>
        <v>4</v>
      </c>
      <c r="H15" s="24">
        <f>(IF(COUNTIF(课表!$G$191:$G$350,B15)&gt;=2,1,COUNTIF(课表!$G$191:$G$350,B15))+IF(COUNTIF(课表!$H$191:$H$350,B15)&gt;=2,1,COUNTIF(课表!$H$191:$H$350,B15))+IF(COUNTIF(课表!$I$190:$I$350,B15)&gt;=2,1,COUNTIF(课表!$I$190:$I$350,B15))+IF(COUNTIF(课表!$J$190:$J$350,B15)&gt;=2,1,COUNTIF(课表!$J$190:$J$350,B15)))*2</f>
        <v>4</v>
      </c>
      <c r="I15" s="24">
        <f>(IF(COUNTIF(课表!$K$190:$K$350,B15)&gt;=2,1,COUNTIF(课表!$K$190:$K$350,B15))+IF(COUNTIF(课表!$L$190:$L$350,B15)&gt;=2,1,COUNTIF(课表!$L$190:$L$350,B15))+IF(COUNTIF(课表!$M$190:$M$350,B15)&gt;=2,1,COUNTIF(课表!$M$190:$M$350,B15))+IF(COUNTIF(课表!$N$190:$N$350,B15)&gt;=2,1,COUNTIF(课表!$N$190:$N$350,B15)))*2</f>
        <v>4</v>
      </c>
      <c r="J15" s="24">
        <f>(IF(COUNTIF(课表!$O$190:$O$350,B15)&gt;=2,1,COUNTIF(课表!$O$190:$O$350,B15))+IF(COUNTIF(课表!$P$190:$P$350,B15)&gt;=2,1,COUNTIF(课表!$P$190:$P$350,B15))+IF(COUNTIF(课表!$Q$190:$Q$350,B15)&gt;=2,1,COUNTIF(课表!$Q$190:$Q$350,B15))+IF(COUNTIF(课表!$R$190:$R$350,B15)&gt;=2,1,COUNTIF(课表!$R$190:$R$350,B15)))*2</f>
        <v>0</v>
      </c>
      <c r="K15" s="24">
        <f>(IF(COUNTIF(课表!$S$190:$S$350,B15)&gt;=2,1,COUNTIF(课表!$S$190:$S$350,B15))+IF(COUNTIF(课表!$T$190:$T$350,B15)&gt;=2,1,COUNTIF(课表!$T$190:$T$350,B15)))*2+(IF(COUNTIF(课表!$U$190:$U$350,B15)&gt;=2,1,COUNTIF(课表!$U$190:$U$350,B15))+IF(COUNTIF(课表!$V$190:$V$350,B15)&gt;=2,1,COUNTIF(课表!$V$190:$V$350,B15)))*2</f>
        <v>4</v>
      </c>
      <c r="L15" s="24">
        <f>(IF(COUNTIF(课表!$W$190:$W$350,B15)&gt;=2,1,COUNTIF(课表!$W$190:$W$350,B15))+IF(COUNTIF(课表!$X$190:$X$350,B15)&gt;=2,1,COUNTIF(课表!$X$190:$X$350,B15))+IF(COUNTIF(课表!$Y$190:$Y$350,B15)&gt;=2,1,COUNTIF(课表!$Y$190:$Y$350,B15))+IF(COUNTIF(课表!$Z$190:$Z$350,B15)&gt;=2,1,COUNTIF(课表!$Z$190:$Z$350,B15)))*2</f>
        <v>0</v>
      </c>
      <c r="M15" s="24">
        <f>(IF(COUNTIF(课表!$AA$190:$AA$350,B15)&gt;=2,1,COUNTIF(课表!$AA$190:$AA$350,B15))+IF(COUNTIF(课表!$AB$190:$AB$350,B15)&gt;=2,1,COUNTIF(课表!$AB$190:$AB$350,B15))+IF(COUNTIF(课表!$AC$190:$AC$350,B15)&gt;=2,1,COUNTIF(课表!$AC$190:$AC$350,B15))+IF(COUNTIF(课表!$AD$190:$AD$350,B15)&gt;=2,1,COUNTIF(课表!$AD$190:$AD$350,B15)))*2</f>
        <v>0</v>
      </c>
      <c r="N15" s="24">
        <f t="shared" si="1"/>
        <v>16</v>
      </c>
    </row>
    <row r="16" ht="20.1" customHeight="1" spans="1:14">
      <c r="A16" s="21">
        <f>VLOOKUP(B16,教师基础数据!$B$1:$H$502,7,FALSE)</f>
        <v>2018024</v>
      </c>
      <c r="B16" s="27" t="s">
        <v>1197</v>
      </c>
      <c r="C16" s="23" t="str">
        <f>VLOOKUP(B16,教师基础数据!$B$1:$G4662,3,FALSE)</f>
        <v>商贸系</v>
      </c>
      <c r="D16" s="23" t="str">
        <f>VLOOKUP(B16,教师基础数据!$B$1:$G539,4,FALSE)</f>
        <v>专职</v>
      </c>
      <c r="E16" s="23" t="str">
        <f>VLOOKUP(B16,教师基础数据!$B$1:$G4572,5,FALSE)</f>
        <v>会计教研室</v>
      </c>
      <c r="F16" s="21">
        <f t="shared" si="0"/>
        <v>4</v>
      </c>
      <c r="G16" s="24">
        <f>(IF(COUNTIF(课表!$C$190:$C$350,B16)&gt;=2,1,COUNTIF(课表!$C$190:$C$350,B16))+IF(COUNTIF(课表!$D$190:$D$350,B16)&gt;=2,1,COUNTIF(课表!D$190:$D$350,B16))+IF(COUNTIF(课表!$E$182:$E$350,B16)&gt;=2,1,COUNTIF(课表!$E$182:$E$350,B16))+IF(COUNTIF(课表!$F$190:$F$350,B16)&gt;=2,1,COUNTIF(课表!$F$190:$F$350,B16)))*2</f>
        <v>4</v>
      </c>
      <c r="H16" s="24">
        <f>(IF(COUNTIF(课表!$G$191:$G$350,B16)&gt;=2,1,COUNTIF(课表!$G$191:$G$350,B16))+IF(COUNTIF(课表!$H$191:$H$350,B16)&gt;=2,1,COUNTIF(课表!$H$191:$H$350,B16))+IF(COUNTIF(课表!$I$190:$I$350,B16)&gt;=2,1,COUNTIF(课表!$I$190:$I$350,B16))+IF(COUNTIF(课表!$J$190:$J$350,B16)&gt;=2,1,COUNTIF(课表!$J$190:$J$350,B16)))*2</f>
        <v>0</v>
      </c>
      <c r="I16" s="24">
        <f>(IF(COUNTIF(课表!$K$190:$K$350,B16)&gt;=2,1,COUNTIF(课表!$K$190:$K$350,B16))+IF(COUNTIF(课表!$L$190:$L$350,B16)&gt;=2,1,COUNTIF(课表!$L$190:$L$350,B16))+IF(COUNTIF(课表!$M$190:$M$350,B16)&gt;=2,1,COUNTIF(课表!$M$190:$M$350,B16))+IF(COUNTIF(课表!$N$190:$N$350,B16)&gt;=2,1,COUNTIF(课表!$N$190:$N$350,B16)))*2</f>
        <v>4</v>
      </c>
      <c r="J16" s="24">
        <f>(IF(COUNTIF(课表!$O$190:$O$350,B16)&gt;=2,1,COUNTIF(课表!$O$190:$O$350,B16))+IF(COUNTIF(课表!$P$190:$P$350,B16)&gt;=2,1,COUNTIF(课表!$P$190:$P$350,B16))+IF(COUNTIF(课表!$Q$190:$Q$350,B16)&gt;=2,1,COUNTIF(课表!$Q$190:$Q$350,B16))+IF(COUNTIF(课表!$R$190:$R$350,B16)&gt;=2,1,COUNTIF(课表!$R$190:$R$350,B16)))*2</f>
        <v>0</v>
      </c>
      <c r="K16" s="24">
        <f>(IF(COUNTIF(课表!$S$190:$S$350,B16)&gt;=2,1,COUNTIF(课表!$S$190:$S$350,B16))+IF(COUNTIF(课表!$T$190:$T$350,B16)&gt;=2,1,COUNTIF(课表!$T$190:$T$350,B16)))*2+(IF(COUNTIF(课表!$U$190:$U$350,B16)&gt;=2,1,COUNTIF(课表!$U$190:$U$350,B16))+IF(COUNTIF(课表!$V$190:$V$350,B16)&gt;=2,1,COUNTIF(课表!$V$190:$V$350,B16)))*2</f>
        <v>0</v>
      </c>
      <c r="L16" s="24">
        <f>(IF(COUNTIF(课表!$W$190:$W$350,B16)&gt;=2,1,COUNTIF(课表!$W$190:$W$350,B16))+IF(COUNTIF(课表!$X$190:$X$350,B16)&gt;=2,1,COUNTIF(课表!$X$190:$X$350,B16))+IF(COUNTIF(课表!$Y$190:$Y$350,B16)&gt;=2,1,COUNTIF(课表!$Y$190:$Y$350,B16))+IF(COUNTIF(课表!$Z$190:$Z$350,B16)&gt;=2,1,COUNTIF(课表!$Z$190:$Z$350,B16)))*2</f>
        <v>8</v>
      </c>
      <c r="M16" s="24">
        <f>(IF(COUNTIF(课表!$AA$190:$AA$350,B16)&gt;=2,1,COUNTIF(课表!$AA$190:$AA$350,B16))+IF(COUNTIF(课表!$AB$190:$AB$350,B16)&gt;=2,1,COUNTIF(课表!$AB$190:$AB$350,B16))+IF(COUNTIF(课表!$AC$190:$AC$350,B16)&gt;=2,1,COUNTIF(课表!$AC$190:$AC$350,B16))+IF(COUNTIF(课表!$AD$190:$AD$350,B16)&gt;=2,1,COUNTIF(课表!$AD$190:$AD$350,B16)))*2</f>
        <v>8</v>
      </c>
      <c r="N16" s="24">
        <f t="shared" si="1"/>
        <v>24</v>
      </c>
    </row>
    <row r="17" ht="20.1" customHeight="1" spans="1:14">
      <c r="A17" s="21">
        <f>VLOOKUP(B17,教师基础数据!$B$1:$H$502,7,FALSE)</f>
        <v>2018030</v>
      </c>
      <c r="B17" s="27" t="s">
        <v>1372</v>
      </c>
      <c r="C17" s="23" t="str">
        <f>VLOOKUP(B17,教师基础数据!$B$1:$G4796,3,FALSE)</f>
        <v>信艺系</v>
      </c>
      <c r="D17" s="23" t="str">
        <f>VLOOKUP(B17,教师基础数据!$B$1:$G661,4,FALSE)</f>
        <v>专职</v>
      </c>
      <c r="E17" s="23" t="str">
        <f>VLOOKUP(B17,教师基础数据!$B$1:$G4694,5,FALSE)</f>
        <v>计应教研室</v>
      </c>
      <c r="F17" s="21">
        <f t="shared" si="0"/>
        <v>6</v>
      </c>
      <c r="G17" s="24">
        <f>(IF(COUNTIF(课表!$C$190:$C$350,B17)&gt;=2,1,COUNTIF(课表!$C$190:$C$350,B17))+IF(COUNTIF(课表!$D$190:$D$350,B17)&gt;=2,1,COUNTIF(课表!D$190:$D$350,B17))+IF(COUNTIF(课表!$E$182:$E$350,B17)&gt;=2,1,COUNTIF(课表!$E$182:$E$350,B17))+IF(COUNTIF(课表!$F$190:$F$350,B17)&gt;=2,1,COUNTIF(课表!$F$190:$F$350,B17)))*2</f>
        <v>4</v>
      </c>
      <c r="H17" s="24">
        <f>(IF(COUNTIF(课表!$G$191:$G$350,B17)&gt;=2,1,COUNTIF(课表!$G$191:$G$350,B17))+IF(COUNTIF(课表!$H$191:$H$350,B17)&gt;=2,1,COUNTIF(课表!$H$191:$H$350,B17))+IF(COUNTIF(课表!$I$190:$I$350,B17)&gt;=2,1,COUNTIF(课表!$I$190:$I$350,B17))+IF(COUNTIF(课表!$J$190:$J$350,B17)&gt;=2,1,COUNTIF(课表!$J$190:$J$350,B17)))*2</f>
        <v>4</v>
      </c>
      <c r="I17" s="24">
        <f>(IF(COUNTIF(课表!$K$190:$K$350,B17)&gt;=2,1,COUNTIF(课表!$K$190:$K$350,B17))+IF(COUNTIF(课表!$L$190:$L$350,B17)&gt;=2,1,COUNTIF(课表!$L$190:$L$350,B17))+IF(COUNTIF(课表!$M$190:$M$350,B17)&gt;=2,1,COUNTIF(课表!$M$190:$M$350,B17))+IF(COUNTIF(课表!$N$190:$N$350,B17)&gt;=2,1,COUNTIF(课表!$N$190:$N$350,B17)))*2</f>
        <v>4</v>
      </c>
      <c r="J17" s="24">
        <f>(IF(COUNTIF(课表!$O$190:$O$350,B17)&gt;=2,1,COUNTIF(课表!$O$190:$O$350,B17))+IF(COUNTIF(课表!$P$190:$P$350,B17)&gt;=2,1,COUNTIF(课表!$P$190:$P$350,B17))+IF(COUNTIF(课表!$Q$190:$Q$350,B17)&gt;=2,1,COUNTIF(课表!$Q$190:$Q$350,B17))+IF(COUNTIF(课表!$R$190:$R$350,B17)&gt;=2,1,COUNTIF(课表!$R$190:$R$350,B17)))*2</f>
        <v>4</v>
      </c>
      <c r="K17" s="24">
        <f>(IF(COUNTIF(课表!$S$190:$S$350,B17)&gt;=2,1,COUNTIF(课表!$S$190:$S$350,B17))+IF(COUNTIF(课表!$T$190:$T$350,B17)&gt;=2,1,COUNTIF(课表!$T$190:$T$350,B17)))*2+(IF(COUNTIF(课表!$U$190:$U$350,B17)&gt;=2,1,COUNTIF(课表!$U$190:$U$350,B17))+IF(COUNTIF(课表!$V$190:$V$350,B17)&gt;=2,1,COUNTIF(课表!$V$190:$V$350,B17)))*2</f>
        <v>4</v>
      </c>
      <c r="L17" s="24">
        <f>(IF(COUNTIF(课表!$W$190:$W$350,B17)&gt;=2,1,COUNTIF(课表!$W$190:$W$350,B17))+IF(COUNTIF(课表!$X$190:$X$350,B17)&gt;=2,1,COUNTIF(课表!$X$190:$X$350,B17))+IF(COUNTIF(课表!$Y$190:$Y$350,B17)&gt;=2,1,COUNTIF(课表!$Y$190:$Y$350,B17))+IF(COUNTIF(课表!$Z$190:$Z$350,B17)&gt;=2,1,COUNTIF(课表!$Z$190:$Z$350,B17)))*2</f>
        <v>8</v>
      </c>
      <c r="M17" s="24">
        <f>(IF(COUNTIF(课表!$AA$190:$AA$350,B17)&gt;=2,1,COUNTIF(课表!$AA$190:$AA$350,B17))+IF(COUNTIF(课表!$AB$190:$AB$350,B17)&gt;=2,1,COUNTIF(课表!$AB$190:$AB$350,B17))+IF(COUNTIF(课表!$AC$190:$AC$350,B17)&gt;=2,1,COUNTIF(课表!$AC$190:$AC$350,B17))+IF(COUNTIF(课表!$AD$190:$AD$350,B17)&gt;=2,1,COUNTIF(课表!$AD$190:$AD$350,B17)))*2</f>
        <v>0</v>
      </c>
      <c r="N17" s="24">
        <f t="shared" si="1"/>
        <v>28</v>
      </c>
    </row>
    <row r="18" ht="20.1" customHeight="1" spans="1:14">
      <c r="A18" s="21">
        <f>VLOOKUP(B18,教师基础数据!$B$1:$H$502,7,FALSE)</f>
        <v>2020058</v>
      </c>
      <c r="B18" s="22" t="s">
        <v>1426</v>
      </c>
      <c r="C18" s="23" t="str">
        <f>VLOOKUP(B18,教师基础数据!$B$1:$G4802,3,FALSE)</f>
        <v>人文系</v>
      </c>
      <c r="D18" s="23" t="str">
        <f>VLOOKUP(B18,教师基础数据!$B$1:$G608,4,FALSE)</f>
        <v>外聘</v>
      </c>
      <c r="E18" s="23" t="str">
        <f>VLOOKUP(B18,教师基础数据!$B$1:$G4641,5,FALSE)</f>
        <v>体育教研室</v>
      </c>
      <c r="F18" s="21">
        <f t="shared" si="0"/>
        <v>4</v>
      </c>
      <c r="G18" s="24">
        <f>(IF(COUNTIF(课表!$C$190:$C$350,B18)&gt;=2,1,COUNTIF(课表!$C$190:$C$350,B18))+IF(COUNTIF(课表!$D$190:$D$350,B18)&gt;=2,1,COUNTIF(课表!D$190:$D$350,B18))+IF(COUNTIF(课表!$E$182:$E$350,B18)&gt;=2,1,COUNTIF(课表!$E$182:$E$350,B18))+IF(COUNTIF(课表!$F$190:$F$350,B18)&gt;=2,1,COUNTIF(课表!$F$190:$F$350,B18)))*2</f>
        <v>4</v>
      </c>
      <c r="H18" s="24">
        <f>(IF(COUNTIF(课表!$G$191:$G$350,B18)&gt;=2,1,COUNTIF(课表!$G$191:$G$350,B18))+IF(COUNTIF(课表!$H$191:$H$350,B18)&gt;=2,1,COUNTIF(课表!$H$191:$H$350,B18))+IF(COUNTIF(课表!$I$190:$I$350,B18)&gt;=2,1,COUNTIF(课表!$I$190:$I$350,B18))+IF(COUNTIF(课表!$J$190:$J$350,B18)&gt;=2,1,COUNTIF(课表!$J$190:$J$350,B18)))*2</f>
        <v>4</v>
      </c>
      <c r="I18" s="24">
        <f>(IF(COUNTIF(课表!$K$190:$K$350,B18)&gt;=2,1,COUNTIF(课表!$K$190:$K$350,B18))+IF(COUNTIF(课表!$L$190:$L$350,B18)&gt;=2,1,COUNTIF(课表!$L$190:$L$350,B18))+IF(COUNTIF(课表!$M$190:$M$350,B18)&gt;=2,1,COUNTIF(课表!$M$190:$M$350,B18))+IF(COUNTIF(课表!$N$190:$N$350,B18)&gt;=2,1,COUNTIF(课表!$N$190:$N$350,B18)))*2</f>
        <v>4</v>
      </c>
      <c r="J18" s="24">
        <f>(IF(COUNTIF(课表!$O$190:$O$350,B18)&gt;=2,1,COUNTIF(课表!$O$190:$O$350,B18))+IF(COUNTIF(课表!$P$190:$P$350,B18)&gt;=2,1,COUNTIF(课表!$P$190:$P$350,B18))+IF(COUNTIF(课表!$Q$190:$Q$350,B18)&gt;=2,1,COUNTIF(课表!$Q$190:$Q$350,B18))+IF(COUNTIF(课表!$R$190:$R$350,B18)&gt;=2,1,COUNTIF(课表!$R$190:$R$350,B18)))*2</f>
        <v>4</v>
      </c>
      <c r="K18" s="24">
        <f>(IF(COUNTIF(课表!$S$190:$S$350,B18)&gt;=2,1,COUNTIF(课表!$S$190:$S$350,B18))+IF(COUNTIF(课表!$T$190:$T$350,B18)&gt;=2,1,COUNTIF(课表!$T$190:$T$350,B18)))*2+(IF(COUNTIF(课表!$U$190:$U$350,B18)&gt;=2,1,COUNTIF(课表!$U$190:$U$350,B18))+IF(COUNTIF(课表!$V$190:$V$350,B18)&gt;=2,1,COUNTIF(课表!$V$190:$V$350,B18)))*2</f>
        <v>0</v>
      </c>
      <c r="L18" s="24">
        <f>(IF(COUNTIF(课表!$W$190:$W$350,B18)&gt;=2,1,COUNTIF(课表!$W$190:$W$350,B18))+IF(COUNTIF(课表!$X$190:$X$350,B18)&gt;=2,1,COUNTIF(课表!$X$190:$X$350,B18))+IF(COUNTIF(课表!$Y$190:$Y$350,B18)&gt;=2,1,COUNTIF(课表!$Y$190:$Y$350,B18))+IF(COUNTIF(课表!$Z$190:$Z$350,B18)&gt;=2,1,COUNTIF(课表!$Z$190:$Z$350,B18)))*2</f>
        <v>0</v>
      </c>
      <c r="M18" s="24">
        <f>(IF(COUNTIF(课表!$AA$190:$AA$350,B18)&gt;=2,1,COUNTIF(课表!$AA$190:$AA$350,B18))+IF(COUNTIF(课表!$AB$190:$AB$350,B18)&gt;=2,1,COUNTIF(课表!$AB$190:$AB$350,B18))+IF(COUNTIF(课表!$AC$190:$AC$350,B18)&gt;=2,1,COUNTIF(课表!$AC$190:$AC$350,B18))+IF(COUNTIF(课表!$AD$190:$AD$350,B18)&gt;=2,1,COUNTIF(课表!$AD$190:$AD$350,B18)))*2</f>
        <v>0</v>
      </c>
      <c r="N18" s="24">
        <f t="shared" si="1"/>
        <v>16</v>
      </c>
    </row>
    <row r="19" ht="20.1" customHeight="1" spans="1:14">
      <c r="A19" s="21">
        <f>VLOOKUP(B19,教师基础数据!$B$1:$H$502,7,FALSE)</f>
        <v>2020069</v>
      </c>
      <c r="B19" s="22" t="s">
        <v>1020</v>
      </c>
      <c r="C19" s="23" t="str">
        <f>VLOOKUP(B19,教师基础数据!$B$1:$G4851,3,FALSE)</f>
        <v>人文系</v>
      </c>
      <c r="D19" s="23" t="str">
        <f>VLOOKUP(B19,教师基础数据!$B$1:$G659,4,FALSE)</f>
        <v>兼职</v>
      </c>
      <c r="E19" s="23" t="str">
        <f>VLOOKUP(B19,教师基础数据!$B$1:$G4692,5,FALSE)</f>
        <v>英语教研室</v>
      </c>
      <c r="F19" s="21">
        <f t="shared" si="0"/>
        <v>1</v>
      </c>
      <c r="G19" s="24">
        <f>(IF(COUNTIF(课表!$C$190:$C$350,B19)&gt;=2,1,COUNTIF(课表!$C$190:$C$350,B19))+IF(COUNTIF(课表!$D$190:$D$350,B19)&gt;=2,1,COUNTIF(课表!D$190:$D$350,B19))+IF(COUNTIF(课表!$E$182:$E$350,B19)&gt;=2,1,COUNTIF(课表!$E$182:$E$350,B19))+IF(COUNTIF(课表!$F$190:$F$350,B19)&gt;=2,1,COUNTIF(课表!$F$190:$F$350,B19)))*2</f>
        <v>0</v>
      </c>
      <c r="H19" s="24">
        <f>(IF(COUNTIF(课表!$G$191:$G$350,B19)&gt;=2,1,COUNTIF(课表!$G$191:$G$350,B19))+IF(COUNTIF(课表!$H$191:$H$350,B19)&gt;=2,1,COUNTIF(课表!$H$191:$H$350,B19))+IF(COUNTIF(课表!$I$190:$I$350,B19)&gt;=2,1,COUNTIF(课表!$I$190:$I$350,B19))+IF(COUNTIF(课表!$J$190:$J$350,B19)&gt;=2,1,COUNTIF(课表!$J$190:$J$350,B19)))*2</f>
        <v>2</v>
      </c>
      <c r="I19" s="24">
        <f>(IF(COUNTIF(课表!$K$190:$K$350,B19)&gt;=2,1,COUNTIF(课表!$K$190:$K$350,B19))+IF(COUNTIF(课表!$L$190:$L$350,B19)&gt;=2,1,COUNTIF(课表!$L$190:$L$350,B19))+IF(COUNTIF(课表!$M$190:$M$350,B19)&gt;=2,1,COUNTIF(课表!$M$190:$M$350,B19))+IF(COUNTIF(课表!$N$190:$N$350,B19)&gt;=2,1,COUNTIF(课表!$N$190:$N$350,B19)))*2</f>
        <v>0</v>
      </c>
      <c r="J19" s="24">
        <f>(IF(COUNTIF(课表!$O$190:$O$350,B19)&gt;=2,1,COUNTIF(课表!$O$190:$O$350,B19))+IF(COUNTIF(课表!$P$190:$P$350,B19)&gt;=2,1,COUNTIF(课表!$P$190:$P$350,B19))+IF(COUNTIF(课表!$Q$190:$Q$350,B19)&gt;=2,1,COUNTIF(课表!$Q$190:$Q$350,B19))+IF(COUNTIF(课表!$R$190:$R$350,B19)&gt;=2,1,COUNTIF(课表!$R$190:$R$350,B19)))*2</f>
        <v>0</v>
      </c>
      <c r="K19" s="24">
        <f>(IF(COUNTIF(课表!$S$190:$S$350,B19)&gt;=2,1,COUNTIF(课表!$S$190:$S$350,B19))+IF(COUNTIF(课表!$T$190:$T$350,B19)&gt;=2,1,COUNTIF(课表!$T$190:$T$350,B19)))*2+(IF(COUNTIF(课表!$U$190:$U$350,B19)&gt;=2,1,COUNTIF(课表!$U$190:$U$350,B19))+IF(COUNTIF(课表!$V$190:$V$350,B19)&gt;=2,1,COUNTIF(课表!$V$190:$V$350,B19)))*2</f>
        <v>0</v>
      </c>
      <c r="L19" s="24">
        <f>(IF(COUNTIF(课表!$W$190:$W$350,B19)&gt;=2,1,COUNTIF(课表!$W$190:$W$350,B19))+IF(COUNTIF(课表!$X$190:$X$350,B19)&gt;=2,1,COUNTIF(课表!$X$190:$X$350,B19))+IF(COUNTIF(课表!$Y$190:$Y$350,B19)&gt;=2,1,COUNTIF(课表!$Y$190:$Y$350,B19))+IF(COUNTIF(课表!$Z$190:$Z$350,B19)&gt;=2,1,COUNTIF(课表!$Z$190:$Z$350,B19)))*2</f>
        <v>0</v>
      </c>
      <c r="M19" s="24">
        <f>(IF(COUNTIF(课表!$AA$190:$AA$350,B19)&gt;=2,1,COUNTIF(课表!$AA$190:$AA$350,B19))+IF(COUNTIF(课表!$AB$190:$AB$350,B19)&gt;=2,1,COUNTIF(课表!$AB$190:$AB$350,B19))+IF(COUNTIF(课表!$AC$190:$AC$350,B19)&gt;=2,1,COUNTIF(课表!$AC$190:$AC$350,B19))+IF(COUNTIF(课表!$AD$190:$AD$350,B19)&gt;=2,1,COUNTIF(课表!$AD$190:$AD$350,B19)))*2</f>
        <v>0</v>
      </c>
      <c r="N19" s="24">
        <f t="shared" si="1"/>
        <v>2</v>
      </c>
    </row>
    <row r="20" ht="20.1" customHeight="1" spans="1:14">
      <c r="A20" s="21">
        <f>VLOOKUP(B20,教师基础数据!$B$1:$H$502,7,FALSE)</f>
        <v>2021004</v>
      </c>
      <c r="B20" s="28" t="s">
        <v>995</v>
      </c>
      <c r="C20" s="23" t="str">
        <f>VLOOKUP(B20,教师基础数据!$B$1:$G4814,3,FALSE)</f>
        <v>动科系</v>
      </c>
      <c r="D20" s="23" t="str">
        <f>VLOOKUP(B20,教师基础数据!$B$1:$G730,4,FALSE)</f>
        <v>外聘</v>
      </c>
      <c r="E20" s="23" t="str">
        <f>VLOOKUP(B20,教师基础数据!$B$1:$G4763,5,FALSE)</f>
        <v>兽医教研室</v>
      </c>
      <c r="F20" s="21">
        <f t="shared" si="0"/>
        <v>2</v>
      </c>
      <c r="G20" s="24">
        <f>(IF(COUNTIF(课表!$C$190:$C$350,B20)&gt;=2,1,COUNTIF(课表!$C$190:$C$350,B20))+IF(COUNTIF(课表!$D$190:$D$350,B20)&gt;=2,1,COUNTIF(课表!D$190:$D$350,B20))+IF(COUNTIF(课表!$E$182:$E$350,B20)&gt;=2,1,COUNTIF(课表!$E$182:$E$350,B20))+IF(COUNTIF(课表!$F$190:$F$350,B20)&gt;=2,1,COUNTIF(课表!$F$190:$F$350,B20)))*2</f>
        <v>0</v>
      </c>
      <c r="H20" s="24">
        <f>(IF(COUNTIF(课表!$G$191:$G$350,B20)&gt;=2,1,COUNTIF(课表!$G$191:$G$350,B20))+IF(COUNTIF(课表!$H$191:$H$350,B20)&gt;=2,1,COUNTIF(课表!$H$191:$H$350,B20))+IF(COUNTIF(课表!$I$190:$I$350,B20)&gt;=2,1,COUNTIF(课表!$I$190:$I$350,B20))+IF(COUNTIF(课表!$J$190:$J$350,B20)&gt;=2,1,COUNTIF(课表!$J$190:$J$350,B20)))*2</f>
        <v>0</v>
      </c>
      <c r="I20" s="24">
        <f>(IF(COUNTIF(课表!$K$190:$K$350,B20)&gt;=2,1,COUNTIF(课表!$K$190:$K$350,B20))+IF(COUNTIF(课表!$L$190:$L$350,B20)&gt;=2,1,COUNTIF(课表!$L$190:$L$350,B20))+IF(COUNTIF(课表!$M$190:$M$350,B20)&gt;=2,1,COUNTIF(课表!$M$190:$M$350,B20))+IF(COUNTIF(课表!$N$190:$N$350,B20)&gt;=2,1,COUNTIF(课表!$N$190:$N$350,B20)))*2</f>
        <v>0</v>
      </c>
      <c r="J20" s="24">
        <f>(IF(COUNTIF(课表!$O$190:$O$350,B20)&gt;=2,1,COUNTIF(课表!$O$190:$O$350,B20))+IF(COUNTIF(课表!$P$190:$P$350,B20)&gt;=2,1,COUNTIF(课表!$P$190:$P$350,B20))+IF(COUNTIF(课表!$Q$190:$Q$350,B20)&gt;=2,1,COUNTIF(课表!$Q$190:$Q$350,B20))+IF(COUNTIF(课表!$R$190:$R$350,B20)&gt;=2,1,COUNTIF(课表!$R$190:$R$350,B20)))*2</f>
        <v>4</v>
      </c>
      <c r="K20" s="24">
        <f>(IF(COUNTIF(课表!$S$190:$S$350,B20)&gt;=2,1,COUNTIF(课表!$S$190:$S$350,B20))+IF(COUNTIF(课表!$T$190:$T$350,B20)&gt;=2,1,COUNTIF(课表!$T$190:$T$350,B20)))*2+(IF(COUNTIF(课表!$U$190:$U$350,B20)&gt;=2,1,COUNTIF(课表!$U$190:$U$350,B20))+IF(COUNTIF(课表!$V$190:$V$350,B20)&gt;=2,1,COUNTIF(课表!$V$190:$V$350,B20)))*2</f>
        <v>0</v>
      </c>
      <c r="L20" s="24">
        <f>(IF(COUNTIF(课表!$W$190:$W$350,B20)&gt;=2,1,COUNTIF(课表!$W$190:$W$350,B20))+IF(COUNTIF(课表!$X$190:$X$350,B20)&gt;=2,1,COUNTIF(课表!$X$190:$X$350,B20))+IF(COUNTIF(课表!$Y$190:$Y$350,B20)&gt;=2,1,COUNTIF(课表!$Y$190:$Y$350,B20))+IF(COUNTIF(课表!$Z$190:$Z$350,B20)&gt;=2,1,COUNTIF(课表!$Z$190:$Z$350,B20)))*2</f>
        <v>8</v>
      </c>
      <c r="M20" s="24">
        <f>(IF(COUNTIF(课表!$AA$190:$AA$350,B20)&gt;=2,1,COUNTIF(课表!$AA$190:$AA$350,B20))+IF(COUNTIF(课表!$AB$190:$AB$350,B20)&gt;=2,1,COUNTIF(课表!$AB$190:$AB$350,B20))+IF(COUNTIF(课表!$AC$190:$AC$350,B20)&gt;=2,1,COUNTIF(课表!$AC$190:$AC$350,B20))+IF(COUNTIF(课表!$AD$190:$AD$350,B20)&gt;=2,1,COUNTIF(课表!$AD$190:$AD$350,B20)))*2</f>
        <v>0</v>
      </c>
      <c r="N20" s="24">
        <f t="shared" si="1"/>
        <v>12</v>
      </c>
    </row>
    <row r="21" ht="20.1" customHeight="1" spans="1:14">
      <c r="A21" s="21">
        <f>VLOOKUP(B21,教师基础数据!$B$1:$H$502,7,FALSE)</f>
        <v>2021010</v>
      </c>
      <c r="B21" s="22" t="s">
        <v>998</v>
      </c>
      <c r="C21" s="23" t="str">
        <f>VLOOKUP(B21,教师基础数据!$B$1:$G4713,3,FALSE)</f>
        <v>人文系</v>
      </c>
      <c r="D21" s="23" t="str">
        <f>VLOOKUP(B21,教师基础数据!$B$1:$G508,4,FALSE)</f>
        <v>专职</v>
      </c>
      <c r="E21" s="23" t="str">
        <f>VLOOKUP(B21,教师基础数据!$B$1:$G4541,5,FALSE)</f>
        <v>服装教研室</v>
      </c>
      <c r="F21" s="21">
        <f t="shared" si="0"/>
        <v>4</v>
      </c>
      <c r="G21" s="24">
        <f>(IF(COUNTIF(课表!$C$190:$C$350,B21)&gt;=2,1,COUNTIF(课表!$C$190:$C$350,B21))+IF(COUNTIF(课表!$D$190:$D$350,B21)&gt;=2,1,COUNTIF(课表!D$190:$D$350,B21))+IF(COUNTIF(课表!$E$182:$E$350,B21)&gt;=2,1,COUNTIF(课表!$E$182:$E$350,B21))+IF(COUNTIF(课表!$F$190:$F$350,B21)&gt;=2,1,COUNTIF(课表!$F$190:$F$350,B21)))*2</f>
        <v>2</v>
      </c>
      <c r="H21" s="24">
        <f>(IF(COUNTIF(课表!$G$191:$G$350,B21)&gt;=2,1,COUNTIF(课表!$G$191:$G$350,B21))+IF(COUNTIF(课表!$H$191:$H$350,B21)&gt;=2,1,COUNTIF(课表!$H$191:$H$350,B21))+IF(COUNTIF(课表!$I$190:$I$350,B21)&gt;=2,1,COUNTIF(课表!$I$190:$I$350,B21))+IF(COUNTIF(课表!$J$190:$J$350,B21)&gt;=2,1,COUNTIF(课表!$J$190:$J$350,B21)))*2</f>
        <v>8</v>
      </c>
      <c r="I21" s="24">
        <f>(IF(COUNTIF(课表!$K$190:$K$350,B21)&gt;=2,1,COUNTIF(课表!$K$190:$K$350,B21))+IF(COUNTIF(课表!$L$190:$L$350,B21)&gt;=2,1,COUNTIF(课表!$L$190:$L$350,B21))+IF(COUNTIF(课表!$M$190:$M$350,B21)&gt;=2,1,COUNTIF(课表!$M$190:$M$350,B21))+IF(COUNTIF(课表!$N$190:$N$350,B21)&gt;=2,1,COUNTIF(课表!$N$190:$N$350,B21)))*2</f>
        <v>0</v>
      </c>
      <c r="J21" s="24">
        <f>(IF(COUNTIF(课表!$O$190:$O$350,B21)&gt;=2,1,COUNTIF(课表!$O$190:$O$350,B21))+IF(COUNTIF(课表!$P$190:$P$350,B21)&gt;=2,1,COUNTIF(课表!$P$190:$P$350,B21))+IF(COUNTIF(课表!$Q$190:$Q$350,B21)&gt;=2,1,COUNTIF(课表!$Q$190:$Q$350,B21))+IF(COUNTIF(课表!$R$190:$R$350,B21)&gt;=2,1,COUNTIF(课表!$R$190:$R$350,B21)))*2</f>
        <v>4</v>
      </c>
      <c r="K21" s="24">
        <f>(IF(COUNTIF(课表!$S$190:$S$350,B21)&gt;=2,1,COUNTIF(课表!$S$190:$S$350,B21))+IF(COUNTIF(课表!$T$190:$T$350,B21)&gt;=2,1,COUNTIF(课表!$T$190:$T$350,B21)))*2+(IF(COUNTIF(课表!$U$190:$U$350,B21)&gt;=2,1,COUNTIF(课表!$U$190:$U$350,B21))+IF(COUNTIF(课表!$V$190:$V$350,B21)&gt;=2,1,COUNTIF(课表!$V$190:$V$350,B21)))*2</f>
        <v>0</v>
      </c>
      <c r="L21" s="24">
        <f>(IF(COUNTIF(课表!$W$190:$W$350,B21)&gt;=2,1,COUNTIF(课表!$W$190:$W$350,B21))+IF(COUNTIF(课表!$X$190:$X$350,B21)&gt;=2,1,COUNTIF(课表!$X$190:$X$350,B21))+IF(COUNTIF(课表!$Y$190:$Y$350,B21)&gt;=2,1,COUNTIF(课表!$Y$190:$Y$350,B21))+IF(COUNTIF(课表!$Z$190:$Z$350,B21)&gt;=2,1,COUNTIF(课表!$Z$190:$Z$350,B21)))*2</f>
        <v>8</v>
      </c>
      <c r="M21" s="24">
        <f>(IF(COUNTIF(课表!$AA$190:$AA$350,B21)&gt;=2,1,COUNTIF(课表!$AA$190:$AA$350,B21))+IF(COUNTIF(课表!$AB$190:$AB$350,B21)&gt;=2,1,COUNTIF(课表!$AB$190:$AB$350,B21))+IF(COUNTIF(课表!$AC$190:$AC$350,B21)&gt;=2,1,COUNTIF(课表!$AC$190:$AC$350,B21))+IF(COUNTIF(课表!$AD$190:$AD$350,B21)&gt;=2,1,COUNTIF(课表!$AD$190:$AD$350,B21)))*2</f>
        <v>0</v>
      </c>
      <c r="N21" s="24">
        <f t="shared" si="1"/>
        <v>22</v>
      </c>
    </row>
    <row r="22" ht="20.1" customHeight="1" spans="1:14">
      <c r="A22" s="21">
        <f>VLOOKUP(B22,教师基础数据!$B$1:$H$502,7,FALSE)</f>
        <v>2021011</v>
      </c>
      <c r="B22" s="26" t="s">
        <v>1103</v>
      </c>
      <c r="C22" s="23" t="str">
        <f>VLOOKUP(B22,教师基础数据!$B$1:$G4786,3,FALSE)</f>
        <v>商贸系</v>
      </c>
      <c r="D22" s="23" t="str">
        <f>VLOOKUP(B22,教师基础数据!$B$1:$G449,4,FALSE)</f>
        <v>兼职</v>
      </c>
      <c r="E22" s="23" t="str">
        <f>VLOOKUP(B22,教师基础数据!$B$1:$G4534,5,FALSE)</f>
        <v>旅游教研室</v>
      </c>
      <c r="F22" s="21">
        <f t="shared" si="0"/>
        <v>2</v>
      </c>
      <c r="G22" s="24">
        <f>(IF(COUNTIF(课表!$C$190:$C$350,B22)&gt;=2,1,COUNTIF(课表!$C$190:$C$350,B22))+IF(COUNTIF(课表!$D$190:$D$350,B22)&gt;=2,1,COUNTIF(课表!D$190:$D$350,B22))+IF(COUNTIF(课表!$E$182:$E$350,B22)&gt;=2,1,COUNTIF(课表!$E$182:$E$350,B22))+IF(COUNTIF(课表!$F$190:$F$350,B22)&gt;=2,1,COUNTIF(课表!$F$190:$F$350,B22)))*2</f>
        <v>4</v>
      </c>
      <c r="H22" s="24">
        <f>(IF(COUNTIF(课表!$G$191:$G$350,B22)&gt;=2,1,COUNTIF(课表!$G$191:$G$350,B22))+IF(COUNTIF(课表!$H$191:$H$350,B22)&gt;=2,1,COUNTIF(课表!$H$191:$H$350,B22))+IF(COUNTIF(课表!$I$190:$I$350,B22)&gt;=2,1,COUNTIF(课表!$I$190:$I$350,B22))+IF(COUNTIF(课表!$J$190:$J$350,B22)&gt;=2,1,COUNTIF(课表!$J$190:$J$350,B22)))*2</f>
        <v>4</v>
      </c>
      <c r="I22" s="24">
        <f>(IF(COUNTIF(课表!$K$190:$K$350,B22)&gt;=2,1,COUNTIF(课表!$K$190:$K$350,B22))+IF(COUNTIF(课表!$L$190:$L$350,B22)&gt;=2,1,COUNTIF(课表!$L$190:$L$350,B22))+IF(COUNTIF(课表!$M$190:$M$350,B22)&gt;=2,1,COUNTIF(课表!$M$190:$M$350,B22))+IF(COUNTIF(课表!$N$190:$N$350,B22)&gt;=2,1,COUNTIF(课表!$N$190:$N$350,B22)))*2</f>
        <v>0</v>
      </c>
      <c r="J22" s="24">
        <f>(IF(COUNTIF(课表!$O$190:$O$350,B22)&gt;=2,1,COUNTIF(课表!$O$190:$O$350,B22))+IF(COUNTIF(课表!$P$190:$P$350,B22)&gt;=2,1,COUNTIF(课表!$P$190:$P$350,B22))+IF(COUNTIF(课表!$Q$190:$Q$350,B22)&gt;=2,1,COUNTIF(课表!$Q$190:$Q$350,B22))+IF(COUNTIF(课表!$R$190:$R$350,B22)&gt;=2,1,COUNTIF(课表!$R$190:$R$350,B22)))*2</f>
        <v>0</v>
      </c>
      <c r="K22" s="24">
        <f>(IF(COUNTIF(课表!$S$190:$S$350,B22)&gt;=2,1,COUNTIF(课表!$S$190:$S$350,B22))+IF(COUNTIF(课表!$T$190:$T$350,B22)&gt;=2,1,COUNTIF(课表!$T$190:$T$350,B22)))*2+(IF(COUNTIF(课表!$U$190:$U$350,B22)&gt;=2,1,COUNTIF(课表!$U$190:$U$350,B22))+IF(COUNTIF(课表!$V$190:$V$350,B22)&gt;=2,1,COUNTIF(课表!$V$190:$V$350,B22)))*2</f>
        <v>0</v>
      </c>
      <c r="L22" s="24">
        <f>(IF(COUNTIF(课表!$W$190:$W$350,B22)&gt;=2,1,COUNTIF(课表!$W$190:$W$350,B22))+IF(COUNTIF(课表!$X$190:$X$350,B22)&gt;=2,1,COUNTIF(课表!$X$190:$X$350,B22))+IF(COUNTIF(课表!$Y$190:$Y$350,B22)&gt;=2,1,COUNTIF(课表!$Y$190:$Y$350,B22))+IF(COUNTIF(课表!$Z$190:$Z$350,B22)&gt;=2,1,COUNTIF(课表!$Z$190:$Z$350,B22)))*2</f>
        <v>0</v>
      </c>
      <c r="M22" s="24">
        <f>(IF(COUNTIF(课表!$AA$190:$AA$350,B22)&gt;=2,1,COUNTIF(课表!$AA$190:$AA$350,B22))+IF(COUNTIF(课表!$AB$190:$AB$350,B22)&gt;=2,1,COUNTIF(课表!$AB$190:$AB$350,B22))+IF(COUNTIF(课表!$AC$190:$AC$350,B22)&gt;=2,1,COUNTIF(课表!$AC$190:$AC$350,B22))+IF(COUNTIF(课表!$AD$190:$AD$350,B22)&gt;=2,1,COUNTIF(课表!$AD$190:$AD$350,B22)))*2</f>
        <v>0</v>
      </c>
      <c r="N22" s="24">
        <f t="shared" si="1"/>
        <v>8</v>
      </c>
    </row>
    <row r="23" ht="20.1" customHeight="1" spans="1:14">
      <c r="A23" s="21">
        <f>VLOOKUP(B23,教师基础数据!$B$1:$H$502,7,FALSE)</f>
        <v>2021015</v>
      </c>
      <c r="B23" s="27" t="s">
        <v>1337</v>
      </c>
      <c r="C23" s="23" t="str">
        <f>VLOOKUP(B23,教师基础数据!$B$1:$G4642,3,FALSE)</f>
        <v>商贸系</v>
      </c>
      <c r="D23" s="23" t="str">
        <f>VLOOKUP(B23,教师基础数据!$B$1:$G643,4,FALSE)</f>
        <v>专职</v>
      </c>
      <c r="E23" s="23" t="str">
        <f>VLOOKUP(B23,教师基础数据!$B$1:$G4676,5,FALSE)</f>
        <v>会计教研室</v>
      </c>
      <c r="F23" s="21">
        <f t="shared" si="0"/>
        <v>5</v>
      </c>
      <c r="G23" s="24">
        <f>(IF(COUNTIF(课表!$C$190:$C$350,B23)&gt;=2,1,COUNTIF(课表!$C$190:$C$350,B23))+IF(COUNTIF(课表!$D$190:$D$350,B23)&gt;=2,1,COUNTIF(课表!D$190:$D$350,B23))+IF(COUNTIF(课表!$E$182:$E$350,B23)&gt;=2,1,COUNTIF(课表!$E$182:$E$350,B23))+IF(COUNTIF(课表!$F$190:$F$350,B23)&gt;=2,1,COUNTIF(课表!$F$190:$F$350,B23)))*2</f>
        <v>4</v>
      </c>
      <c r="H23" s="24">
        <f>(IF(COUNTIF(课表!$G$191:$G$350,B23)&gt;=2,1,COUNTIF(课表!$G$191:$G$350,B23))+IF(COUNTIF(课表!$H$191:$H$350,B23)&gt;=2,1,COUNTIF(课表!$H$191:$H$350,B23))+IF(COUNTIF(课表!$I$190:$I$350,B23)&gt;=2,1,COUNTIF(课表!$I$190:$I$350,B23))+IF(COUNTIF(课表!$J$190:$J$350,B23)&gt;=2,1,COUNTIF(课表!$J$190:$J$350,B23)))*2</f>
        <v>4</v>
      </c>
      <c r="I23" s="24">
        <f>(IF(COUNTIF(课表!$K$190:$K$350,B23)&gt;=2,1,COUNTIF(课表!$K$190:$K$350,B23))+IF(COUNTIF(课表!$L$190:$L$350,B23)&gt;=2,1,COUNTIF(课表!$L$190:$L$350,B23))+IF(COUNTIF(课表!$M$190:$M$350,B23)&gt;=2,1,COUNTIF(课表!$M$190:$M$350,B23))+IF(COUNTIF(课表!$N$190:$N$350,B23)&gt;=2,1,COUNTIF(课表!$N$190:$N$350,B23)))*2</f>
        <v>0</v>
      </c>
      <c r="J23" s="24">
        <f>(IF(COUNTIF(课表!$O$190:$O$350,B23)&gt;=2,1,COUNTIF(课表!$O$190:$O$350,B23))+IF(COUNTIF(课表!$P$190:$P$350,B23)&gt;=2,1,COUNTIF(课表!$P$190:$P$350,B23))+IF(COUNTIF(课表!$Q$190:$Q$350,B23)&gt;=2,1,COUNTIF(课表!$Q$190:$Q$350,B23))+IF(COUNTIF(课表!$R$190:$R$350,B23)&gt;=2,1,COUNTIF(课表!$R$190:$R$350,B23)))*2</f>
        <v>8</v>
      </c>
      <c r="K23" s="24">
        <f>(IF(COUNTIF(课表!$S$190:$S$350,B23)&gt;=2,1,COUNTIF(课表!$S$190:$S$350,B23))+IF(COUNTIF(课表!$T$190:$T$350,B23)&gt;=2,1,COUNTIF(课表!$T$190:$T$350,B23)))*2+(IF(COUNTIF(课表!$U$190:$U$350,B23)&gt;=2,1,COUNTIF(课表!$U$190:$U$350,B23))+IF(COUNTIF(课表!$V$190:$V$350,B23)&gt;=2,1,COUNTIF(课表!$V$190:$V$350,B23)))*2</f>
        <v>4</v>
      </c>
      <c r="L23" s="24">
        <f>(IF(COUNTIF(课表!$W$190:$W$350,B23)&gt;=2,1,COUNTIF(课表!$W$190:$W$350,B23))+IF(COUNTIF(课表!$X$190:$X$350,B23)&gt;=2,1,COUNTIF(课表!$X$190:$X$350,B23))+IF(COUNTIF(课表!$Y$190:$Y$350,B23)&gt;=2,1,COUNTIF(课表!$Y$190:$Y$350,B23))+IF(COUNTIF(课表!$Z$190:$Z$350,B23)&gt;=2,1,COUNTIF(课表!$Z$190:$Z$350,B23)))*2</f>
        <v>4</v>
      </c>
      <c r="M23" s="24">
        <f>(IF(COUNTIF(课表!$AA$190:$AA$350,B23)&gt;=2,1,COUNTIF(课表!$AA$190:$AA$350,B23))+IF(COUNTIF(课表!$AB$190:$AB$350,B23)&gt;=2,1,COUNTIF(课表!$AB$190:$AB$350,B23))+IF(COUNTIF(课表!$AC$190:$AC$350,B23)&gt;=2,1,COUNTIF(课表!$AC$190:$AC$350,B23))+IF(COUNTIF(课表!$AD$190:$AD$350,B23)&gt;=2,1,COUNTIF(课表!$AD$190:$AD$350,B23)))*2</f>
        <v>0</v>
      </c>
      <c r="N23" s="24">
        <f t="shared" si="1"/>
        <v>24</v>
      </c>
    </row>
    <row r="24" ht="20.1" customHeight="1" spans="1:14">
      <c r="A24" s="21">
        <f>VLOOKUP(B24,教师基础数据!$B$1:$H$502,7,FALSE)</f>
        <v>2021016</v>
      </c>
      <c r="B24" s="27" t="s">
        <v>1288</v>
      </c>
      <c r="C24" s="23" t="str">
        <f>VLOOKUP(B24,教师基础数据!$B$1:$G4816,3,FALSE)</f>
        <v>电子系</v>
      </c>
      <c r="D24" s="23" t="str">
        <f>VLOOKUP(B24,教师基础数据!$B$1:$G694,4,FALSE)</f>
        <v>专职</v>
      </c>
      <c r="E24" s="23" t="str">
        <f>VLOOKUP(B24,教师基础数据!$B$1:$G4727,5,FALSE)</f>
        <v>机电一体化教研室</v>
      </c>
      <c r="F24" s="21">
        <f t="shared" si="0"/>
        <v>4</v>
      </c>
      <c r="G24" s="24">
        <f>(IF(COUNTIF(课表!$C$190:$C$350,B24)&gt;=2,1,COUNTIF(课表!$C$190:$C$350,B24))+IF(COUNTIF(课表!$D$190:$D$350,B24)&gt;=2,1,COUNTIF(课表!D$190:$D$350,B24))+IF(COUNTIF(课表!$E$182:$E$350,B24)&gt;=2,1,COUNTIF(课表!$E$182:$E$350,B24))+IF(COUNTIF(课表!$F$190:$F$350,B24)&gt;=2,1,COUNTIF(课表!$F$190:$F$350,B24)))*2</f>
        <v>0</v>
      </c>
      <c r="H24" s="24">
        <f>(IF(COUNTIF(课表!$G$191:$G$350,B24)&gt;=2,1,COUNTIF(课表!$G$191:$G$350,B24))+IF(COUNTIF(课表!$H$191:$H$350,B24)&gt;=2,1,COUNTIF(课表!$H$191:$H$350,B24))+IF(COUNTIF(课表!$I$190:$I$350,B24)&gt;=2,1,COUNTIF(课表!$I$190:$I$350,B24))+IF(COUNTIF(课表!$J$190:$J$350,B24)&gt;=2,1,COUNTIF(课表!$J$190:$J$350,B24)))*2</f>
        <v>0</v>
      </c>
      <c r="I24" s="24">
        <f>(IF(COUNTIF(课表!$K$190:$K$350,B24)&gt;=2,1,COUNTIF(课表!$K$190:$K$350,B24))+IF(COUNTIF(课表!$L$190:$L$350,B24)&gt;=2,1,COUNTIF(课表!$L$190:$L$350,B24))+IF(COUNTIF(课表!$M$190:$M$350,B24)&gt;=2,1,COUNTIF(课表!$M$190:$M$350,B24))+IF(COUNTIF(课表!$N$190:$N$350,B24)&gt;=2,1,COUNTIF(课表!$N$190:$N$350,B24)))*2</f>
        <v>4</v>
      </c>
      <c r="J24" s="24">
        <f>(IF(COUNTIF(课表!$O$190:$O$350,B24)&gt;=2,1,COUNTIF(课表!$O$190:$O$350,B24))+IF(COUNTIF(课表!$P$190:$P$350,B24)&gt;=2,1,COUNTIF(课表!$P$190:$P$350,B24))+IF(COUNTIF(课表!$Q$190:$Q$350,B24)&gt;=2,1,COUNTIF(课表!$Q$190:$Q$350,B24))+IF(COUNTIF(课表!$R$190:$R$350,B24)&gt;=2,1,COUNTIF(课表!$R$190:$R$350,B24)))*2</f>
        <v>4</v>
      </c>
      <c r="K24" s="24">
        <f>(IF(COUNTIF(课表!$S$190:$S$350,B24)&gt;=2,1,COUNTIF(课表!$S$190:$S$350,B24))+IF(COUNTIF(课表!$T$190:$T$350,B24)&gt;=2,1,COUNTIF(课表!$T$190:$T$350,B24)))*2+(IF(COUNTIF(课表!$U$190:$U$350,B24)&gt;=2,1,COUNTIF(课表!$U$190:$U$350,B24))+IF(COUNTIF(课表!$V$190:$V$350,B24)&gt;=2,1,COUNTIF(课表!$V$190:$V$350,B24)))*2</f>
        <v>0</v>
      </c>
      <c r="L24" s="24">
        <f>(IF(COUNTIF(课表!$W$190:$W$350,B24)&gt;=2,1,COUNTIF(课表!$W$190:$W$350,B24))+IF(COUNTIF(课表!$X$190:$X$350,B24)&gt;=2,1,COUNTIF(课表!$X$190:$X$350,B24))+IF(COUNTIF(课表!$Y$190:$Y$350,B24)&gt;=2,1,COUNTIF(课表!$Y$190:$Y$350,B24))+IF(COUNTIF(课表!$Z$190:$Z$350,B24)&gt;=2,1,COUNTIF(课表!$Z$190:$Z$350,B24)))*2</f>
        <v>4</v>
      </c>
      <c r="M24" s="24">
        <f>(IF(COUNTIF(课表!$AA$190:$AA$350,B24)&gt;=2,1,COUNTIF(课表!$AA$190:$AA$350,B24))+IF(COUNTIF(课表!$AB$190:$AB$350,B24)&gt;=2,1,COUNTIF(课表!$AB$190:$AB$350,B24))+IF(COUNTIF(课表!$AC$190:$AC$350,B24)&gt;=2,1,COUNTIF(课表!$AC$190:$AC$350,B24))+IF(COUNTIF(课表!$AD$190:$AD$350,B24)&gt;=2,1,COUNTIF(课表!$AD$190:$AD$350,B24)))*2</f>
        <v>4</v>
      </c>
      <c r="N24" s="24">
        <f t="shared" si="1"/>
        <v>16</v>
      </c>
    </row>
    <row r="25" ht="20.1" customHeight="1" spans="1:14">
      <c r="A25" s="21">
        <f>VLOOKUP(B25,教师基础数据!$B$1:$H$502,7,FALSE)</f>
        <v>2021100</v>
      </c>
      <c r="B25" s="25" t="s">
        <v>1117</v>
      </c>
      <c r="C25" s="23" t="str">
        <f>VLOOKUP(B25,教师基础数据!$B$1:$G4554,3,FALSE)</f>
        <v>商贸系</v>
      </c>
      <c r="D25" s="23" t="str">
        <f>VLOOKUP(B25,教师基础数据!$B$1:$G654,4,FALSE)</f>
        <v>外聘</v>
      </c>
      <c r="E25" s="23" t="str">
        <f>VLOOKUP(B25,教师基础数据!$B$1:$G4687,5,FALSE)</f>
        <v>旅游教研室</v>
      </c>
      <c r="F25" s="21">
        <f t="shared" si="0"/>
        <v>2</v>
      </c>
      <c r="G25" s="24">
        <f>(IF(COUNTIF(课表!$C$190:$C$350,B25)&gt;=2,1,COUNTIF(课表!$C$190:$C$350,B25))+IF(COUNTIF(课表!$D$190:$D$350,B25)&gt;=2,1,COUNTIF(课表!D$190:$D$350,B25))+IF(COUNTIF(课表!$E$182:$E$350,B25)&gt;=2,1,COUNTIF(课表!$E$182:$E$350,B25))+IF(COUNTIF(课表!$F$190:$F$350,B25)&gt;=2,1,COUNTIF(课表!$F$190:$F$350,B25)))*2</f>
        <v>4</v>
      </c>
      <c r="H25" s="24">
        <f>(IF(COUNTIF(课表!$G$191:$G$350,B25)&gt;=2,1,COUNTIF(课表!$G$191:$G$350,B25))+IF(COUNTIF(课表!$H$191:$H$350,B25)&gt;=2,1,COUNTIF(课表!$H$191:$H$350,B25))+IF(COUNTIF(课表!$I$190:$I$350,B25)&gt;=2,1,COUNTIF(课表!$I$190:$I$350,B25))+IF(COUNTIF(课表!$J$190:$J$350,B25)&gt;=2,1,COUNTIF(课表!$J$190:$J$350,B25)))*2</f>
        <v>0</v>
      </c>
      <c r="I25" s="24">
        <f>(IF(COUNTIF(课表!$K$190:$K$350,B25)&gt;=2,1,COUNTIF(课表!$K$190:$K$350,B25))+IF(COUNTIF(课表!$L$190:$L$350,B25)&gt;=2,1,COUNTIF(课表!$L$190:$L$350,B25))+IF(COUNTIF(课表!$M$190:$M$350,B25)&gt;=2,1,COUNTIF(课表!$M$190:$M$350,B25))+IF(COUNTIF(课表!$N$190:$N$350,B25)&gt;=2,1,COUNTIF(课表!$N$190:$N$350,B25)))*2</f>
        <v>0</v>
      </c>
      <c r="J25" s="24">
        <f>(IF(COUNTIF(课表!$O$190:$O$350,B25)&gt;=2,1,COUNTIF(课表!$O$190:$O$350,B25))+IF(COUNTIF(课表!$P$190:$P$350,B25)&gt;=2,1,COUNTIF(课表!$P$190:$P$350,B25))+IF(COUNTIF(课表!$Q$190:$Q$350,B25)&gt;=2,1,COUNTIF(课表!$Q$190:$Q$350,B25))+IF(COUNTIF(课表!$R$190:$R$350,B25)&gt;=2,1,COUNTIF(课表!$R$190:$R$350,B25)))*2</f>
        <v>4</v>
      </c>
      <c r="K25" s="24">
        <f>(IF(COUNTIF(课表!$S$190:$S$350,B25)&gt;=2,1,COUNTIF(课表!$S$190:$S$350,B25))+IF(COUNTIF(课表!$T$190:$T$350,B25)&gt;=2,1,COUNTIF(课表!$T$190:$T$350,B25)))*2+(IF(COUNTIF(课表!$U$190:$U$350,B25)&gt;=2,1,COUNTIF(课表!$U$190:$U$350,B25))+IF(COUNTIF(课表!$V$190:$V$350,B25)&gt;=2,1,COUNTIF(课表!$V$190:$V$350,B25)))*2</f>
        <v>0</v>
      </c>
      <c r="L25" s="24">
        <f>(IF(COUNTIF(课表!$W$190:$W$350,B25)&gt;=2,1,COUNTIF(课表!$W$190:$W$350,B25))+IF(COUNTIF(课表!$X$190:$X$350,B25)&gt;=2,1,COUNTIF(课表!$X$190:$X$350,B25))+IF(COUNTIF(课表!$Y$190:$Y$350,B25)&gt;=2,1,COUNTIF(课表!$Y$190:$Y$350,B25))+IF(COUNTIF(课表!$Z$190:$Z$350,B25)&gt;=2,1,COUNTIF(课表!$Z$190:$Z$350,B25)))*2</f>
        <v>0</v>
      </c>
      <c r="M25" s="24">
        <f>(IF(COUNTIF(课表!$AA$190:$AA$350,B25)&gt;=2,1,COUNTIF(课表!$AA$190:$AA$350,B25))+IF(COUNTIF(课表!$AB$190:$AB$350,B25)&gt;=2,1,COUNTIF(课表!$AB$190:$AB$350,B25))+IF(COUNTIF(课表!$AC$190:$AC$350,B25)&gt;=2,1,COUNTIF(课表!$AC$190:$AC$350,B25))+IF(COUNTIF(课表!$AD$190:$AD$350,B25)&gt;=2,1,COUNTIF(课表!$AD$190:$AD$350,B25)))*2</f>
        <v>0</v>
      </c>
      <c r="N25" s="24">
        <f t="shared" si="1"/>
        <v>8</v>
      </c>
    </row>
    <row r="26" ht="20.1" customHeight="1" spans="1:14">
      <c r="A26" s="21" t="str">
        <f>VLOOKUP(B26,教师基础数据!$B$1:$H$502,7,FALSE)</f>
        <v>0000015</v>
      </c>
      <c r="B26" s="22" t="s">
        <v>1032</v>
      </c>
      <c r="C26" s="23" t="str">
        <f>VLOOKUP(B26,教师基础数据!$B$1:$G4790,3,FALSE)</f>
        <v>电子系</v>
      </c>
      <c r="D26" s="23" t="str">
        <f>VLOOKUP(B26,教师基础数据!$B$1:$G521,4,FALSE)</f>
        <v>专职</v>
      </c>
      <c r="E26" s="23" t="str">
        <f>VLOOKUP(B26,教师基础数据!$B$1:$G4554,5,FALSE)</f>
        <v>机电一体化教研室</v>
      </c>
      <c r="F26" s="21">
        <f t="shared" si="0"/>
        <v>3</v>
      </c>
      <c r="G26" s="24">
        <f>(IF(COUNTIF(课表!$C$190:$C$350,B26)&gt;=2,1,COUNTIF(课表!$C$190:$C$350,B26))+IF(COUNTIF(课表!$D$190:$D$350,B26)&gt;=2,1,COUNTIF(课表!D$190:$D$350,B26))+IF(COUNTIF(课表!$E$182:$E$350,B26)&gt;=2,1,COUNTIF(课表!$E$182:$E$350,B26))+IF(COUNTIF(课表!$F$190:$F$350,B26)&gt;=2,1,COUNTIF(课表!$F$190:$F$350,B26)))*2</f>
        <v>0</v>
      </c>
      <c r="H26" s="24">
        <f>(IF(COUNTIF(课表!$G$191:$G$350,B26)&gt;=2,1,COUNTIF(课表!$G$191:$G$350,B26))+IF(COUNTIF(课表!$H$191:$H$350,B26)&gt;=2,1,COUNTIF(课表!$H$191:$H$350,B26))+IF(COUNTIF(课表!$I$190:$I$350,B26)&gt;=2,1,COUNTIF(课表!$I$190:$I$350,B26))+IF(COUNTIF(课表!$J$190:$J$350,B26)&gt;=2,1,COUNTIF(课表!$J$190:$J$350,B26)))*2</f>
        <v>0</v>
      </c>
      <c r="I26" s="24">
        <f>(IF(COUNTIF(课表!$K$190:$K$350,B26)&gt;=2,1,COUNTIF(课表!$K$190:$K$350,B26))+IF(COUNTIF(课表!$L$190:$L$350,B26)&gt;=2,1,COUNTIF(课表!$L$190:$L$350,B26))+IF(COUNTIF(课表!$M$190:$M$350,B26)&gt;=2,1,COUNTIF(课表!$M$190:$M$350,B26))+IF(COUNTIF(课表!$N$190:$N$350,B26)&gt;=2,1,COUNTIF(课表!$N$190:$N$350,B26)))*2</f>
        <v>4</v>
      </c>
      <c r="J26" s="24">
        <f>(IF(COUNTIF(课表!$O$190:$O$350,B26)&gt;=2,1,COUNTIF(课表!$O$190:$O$350,B26))+IF(COUNTIF(课表!$P$190:$P$350,B26)&gt;=2,1,COUNTIF(课表!$P$190:$P$350,B26))+IF(COUNTIF(课表!$Q$190:$Q$350,B26)&gt;=2,1,COUNTIF(课表!$Q$190:$Q$350,B26))+IF(COUNTIF(课表!$R$190:$R$350,B26)&gt;=2,1,COUNTIF(课表!$R$190:$R$350,B26)))*2</f>
        <v>6</v>
      </c>
      <c r="K26" s="24">
        <f>(IF(COUNTIF(课表!$S$190:$S$350,B26)&gt;=2,1,COUNTIF(课表!$S$190:$S$350,B26))+IF(COUNTIF(课表!$T$190:$T$350,B26)&gt;=2,1,COUNTIF(课表!$T$190:$T$350,B26)))*2+(IF(COUNTIF(课表!$U$190:$U$350,B26)&gt;=2,1,COUNTIF(课表!$U$190:$U$350,B26))+IF(COUNTIF(课表!$V$190:$V$350,B26)&gt;=2,1,COUNTIF(课表!$V$190:$V$350,B26)))*2</f>
        <v>2</v>
      </c>
      <c r="L26" s="24">
        <f>(IF(COUNTIF(课表!$W$190:$W$350,B26)&gt;=2,1,COUNTIF(课表!$W$190:$W$350,B26))+IF(COUNTIF(课表!$X$190:$X$350,B26)&gt;=2,1,COUNTIF(课表!$X$190:$X$350,B26))+IF(COUNTIF(课表!$Y$190:$Y$350,B26)&gt;=2,1,COUNTIF(课表!$Y$190:$Y$350,B26))+IF(COUNTIF(课表!$Z$190:$Z$350,B26)&gt;=2,1,COUNTIF(课表!$Z$190:$Z$350,B26)))*2</f>
        <v>0</v>
      </c>
      <c r="M26" s="24">
        <f>(IF(COUNTIF(课表!$AA$190:$AA$350,B26)&gt;=2,1,COUNTIF(课表!$AA$190:$AA$350,B26))+IF(COUNTIF(课表!$AB$190:$AB$350,B26)&gt;=2,1,COUNTIF(课表!$AB$190:$AB$350,B26))+IF(COUNTIF(课表!$AC$190:$AC$350,B26)&gt;=2,1,COUNTIF(课表!$AC$190:$AC$350,B26))+IF(COUNTIF(课表!$AD$190:$AD$350,B26)&gt;=2,1,COUNTIF(课表!$AD$190:$AD$350,B26)))*2</f>
        <v>0</v>
      </c>
      <c r="N26" s="24">
        <f t="shared" si="1"/>
        <v>12</v>
      </c>
    </row>
    <row r="27" ht="20.1" customHeight="1" spans="1:14">
      <c r="A27" s="209" t="str">
        <f>VLOOKUP(B27,教师基础数据!$B$1:$H$502,7,FALSE)</f>
        <v>0000017</v>
      </c>
      <c r="B27" s="22" t="s">
        <v>1031</v>
      </c>
      <c r="C27" s="23" t="str">
        <f>VLOOKUP(B27,教师基础数据!$B$1:$G4530,3,FALSE)</f>
        <v>环生系</v>
      </c>
      <c r="D27" s="23" t="str">
        <f>VLOOKUP(B27,教师基础数据!$B$1:$G741,4,FALSE)</f>
        <v>专职</v>
      </c>
      <c r="E27" s="23" t="str">
        <f>VLOOKUP(B27,教师基础数据!$B$1:$G4775,5,FALSE)</f>
        <v>种植教研室</v>
      </c>
      <c r="F27" s="21">
        <f t="shared" si="0"/>
        <v>1</v>
      </c>
      <c r="G27" s="24">
        <f>(IF(COUNTIF(课表!$C$190:$C$350,B27)&gt;=2,1,COUNTIF(课表!$C$190:$C$350,B27))+IF(COUNTIF(课表!$D$190:$D$350,B27)&gt;=2,1,COUNTIF(课表!D$190:$D$350,B27))+IF(COUNTIF(课表!$E$182:$E$350,B27)&gt;=2,1,COUNTIF(课表!$E$182:$E$350,B27))+IF(COUNTIF(课表!$F$190:$F$350,B27)&gt;=2,1,COUNTIF(课表!$F$190:$F$350,B27)))*2</f>
        <v>0</v>
      </c>
      <c r="H27" s="24">
        <f>(IF(COUNTIF(课表!$G$191:$G$350,B27)&gt;=2,1,COUNTIF(课表!$G$191:$G$350,B27))+IF(COUNTIF(课表!$H$191:$H$350,B27)&gt;=2,1,COUNTIF(课表!$H$191:$H$350,B27))+IF(COUNTIF(课表!$I$190:$I$350,B27)&gt;=2,1,COUNTIF(课表!$I$190:$I$350,B27))+IF(COUNTIF(课表!$J$190:$J$350,B27)&gt;=2,1,COUNTIF(课表!$J$190:$J$350,B27)))*2</f>
        <v>4</v>
      </c>
      <c r="I27" s="24">
        <f>(IF(COUNTIF(课表!$K$190:$K$350,B27)&gt;=2,1,COUNTIF(课表!$K$190:$K$350,B27))+IF(COUNTIF(课表!$L$190:$L$350,B27)&gt;=2,1,COUNTIF(课表!$L$190:$L$350,B27))+IF(COUNTIF(课表!$M$190:$M$350,B27)&gt;=2,1,COUNTIF(课表!$M$190:$M$350,B27))+IF(COUNTIF(课表!$N$190:$N$350,B27)&gt;=2,1,COUNTIF(课表!$N$190:$N$350,B27)))*2</f>
        <v>0</v>
      </c>
      <c r="J27" s="24">
        <f>(IF(COUNTIF(课表!$O$190:$O$350,B27)&gt;=2,1,COUNTIF(课表!$O$190:$O$350,B27))+IF(COUNTIF(课表!$P$190:$P$350,B27)&gt;=2,1,COUNTIF(课表!$P$190:$P$350,B27))+IF(COUNTIF(课表!$Q$190:$Q$350,B27)&gt;=2,1,COUNTIF(课表!$Q$190:$Q$350,B27))+IF(COUNTIF(课表!$R$190:$R$350,B27)&gt;=2,1,COUNTIF(课表!$R$190:$R$350,B27)))*2</f>
        <v>0</v>
      </c>
      <c r="K27" s="24">
        <f>(IF(COUNTIF(课表!$S$190:$S$350,B27)&gt;=2,1,COUNTIF(课表!$S$190:$S$350,B27))+IF(COUNTIF(课表!$T$190:$T$350,B27)&gt;=2,1,COUNTIF(课表!$T$190:$T$350,B27)))*2+(IF(COUNTIF(课表!$U$190:$U$350,B27)&gt;=2,1,COUNTIF(课表!$U$190:$U$350,B27))+IF(COUNTIF(课表!$V$190:$V$350,B27)&gt;=2,1,COUNTIF(课表!$V$190:$V$350,B27)))*2</f>
        <v>0</v>
      </c>
      <c r="L27" s="24">
        <f>(IF(COUNTIF(课表!$W$190:$W$350,B27)&gt;=2,1,COUNTIF(课表!$W$190:$W$350,B27))+IF(COUNTIF(课表!$X$190:$X$350,B27)&gt;=2,1,COUNTIF(课表!$X$190:$X$350,B27))+IF(COUNTIF(课表!$Y$190:$Y$350,B27)&gt;=2,1,COUNTIF(课表!$Y$190:$Y$350,B27))+IF(COUNTIF(课表!$Z$190:$Z$350,B27)&gt;=2,1,COUNTIF(课表!$Z$190:$Z$350,B27)))*2</f>
        <v>0</v>
      </c>
      <c r="M27" s="24">
        <f>(IF(COUNTIF(课表!$AA$190:$AA$350,B27)&gt;=2,1,COUNTIF(课表!$AA$190:$AA$350,B27))+IF(COUNTIF(课表!$AB$190:$AB$350,B27)&gt;=2,1,COUNTIF(课表!$AB$190:$AB$350,B27))+IF(COUNTIF(课表!$AC$190:$AC$350,B27)&gt;=2,1,COUNTIF(课表!$AC$190:$AC$350,B27))+IF(COUNTIF(课表!$AD$190:$AD$350,B27)&gt;=2,1,COUNTIF(课表!$AD$190:$AD$350,B27)))*2</f>
        <v>0</v>
      </c>
      <c r="N27" s="24">
        <f t="shared" si="1"/>
        <v>4</v>
      </c>
    </row>
    <row r="28" ht="20.1" customHeight="1" spans="1:16">
      <c r="A28" s="21" t="str">
        <f>VLOOKUP(B28,教师基础数据!$B$1:$H$502,7,FALSE)</f>
        <v>0000038</v>
      </c>
      <c r="B28" s="27" t="s">
        <v>1366</v>
      </c>
      <c r="C28" s="23" t="str">
        <f>VLOOKUP(B28,教师基础数据!$B$1:$G4828,3,FALSE)</f>
        <v>信艺系</v>
      </c>
      <c r="D28" s="23" t="str">
        <f>VLOOKUP(B28,教师基础数据!$B$1:$G725,4,FALSE)</f>
        <v>专职</v>
      </c>
      <c r="E28" s="23" t="str">
        <f>VLOOKUP(B28,教师基础数据!$B$1:$G4758,5,FALSE)</f>
        <v>计应教研室</v>
      </c>
      <c r="F28" s="21">
        <f t="shared" si="0"/>
        <v>4</v>
      </c>
      <c r="G28" s="24">
        <f>(IF(COUNTIF(课表!$C$190:$C$350,B28)&gt;=2,1,COUNTIF(课表!$C$190:$C$350,B28))+IF(COUNTIF(课表!$D$190:$D$350,B28)&gt;=2,1,COUNTIF(课表!D$190:$D$350,B28))+IF(COUNTIF(课表!$E$182:$E$350,B28)&gt;=2,1,COUNTIF(课表!$E$182:$E$350,B28))+IF(COUNTIF(课表!$F$190:$F$350,B28)&gt;=2,1,COUNTIF(课表!$F$190:$F$350,B28)))*2</f>
        <v>8</v>
      </c>
      <c r="H28" s="24">
        <f>(IF(COUNTIF(课表!$G$191:$G$350,B28)&gt;=2,1,COUNTIF(课表!$G$191:$G$350,B28))+IF(COUNTIF(课表!$H$191:$H$350,B28)&gt;=2,1,COUNTIF(课表!$H$191:$H$350,B28))+IF(COUNTIF(课表!$I$190:$I$350,B28)&gt;=2,1,COUNTIF(课表!$I$190:$I$350,B28))+IF(COUNTIF(课表!$J$190:$J$350,B28)&gt;=2,1,COUNTIF(课表!$J$190:$J$350,B28)))*2</f>
        <v>8</v>
      </c>
      <c r="I28" s="24">
        <f>(IF(COUNTIF(课表!$K$190:$K$350,B28)&gt;=2,1,COUNTIF(课表!$K$190:$K$350,B28))+IF(COUNTIF(课表!$L$190:$L$350,B28)&gt;=2,1,COUNTIF(课表!$L$190:$L$350,B28))+IF(COUNTIF(课表!$M$190:$M$350,B28)&gt;=2,1,COUNTIF(课表!$M$190:$M$350,B28))+IF(COUNTIF(课表!$N$190:$N$350,B28)&gt;=2,1,COUNTIF(课表!$N$190:$N$350,B28)))*2</f>
        <v>8</v>
      </c>
      <c r="J28" s="24">
        <f>(IF(COUNTIF(课表!$O$190:$O$350,B28)&gt;=2,1,COUNTIF(课表!$O$190:$O$350,B28))+IF(COUNTIF(课表!$P$190:$P$350,B28)&gt;=2,1,COUNTIF(课表!$P$190:$P$350,B28))+IF(COUNTIF(课表!$Q$190:$Q$350,B28)&gt;=2,1,COUNTIF(课表!$Q$190:$Q$350,B28))+IF(COUNTIF(课表!$R$190:$R$350,B28)&gt;=2,1,COUNTIF(课表!$R$190:$R$350,B28)))*2</f>
        <v>4</v>
      </c>
      <c r="K28" s="24">
        <f>(IF(COUNTIF(课表!$S$190:$S$350,B28)&gt;=2,1,COUNTIF(课表!$S$190:$S$350,B28))+IF(COUNTIF(课表!$T$190:$T$350,B28)&gt;=2,1,COUNTIF(课表!$T$190:$T$350,B28)))*2+(IF(COUNTIF(课表!$U$190:$U$350,B28)&gt;=2,1,COUNTIF(课表!$U$190:$U$350,B28))+IF(COUNTIF(课表!$V$190:$V$350,B28)&gt;=2,1,COUNTIF(课表!$V$190:$V$350,B28)))*2</f>
        <v>0</v>
      </c>
      <c r="L28" s="24">
        <f>(IF(COUNTIF(课表!$W$190:$W$350,B28)&gt;=2,1,COUNTIF(课表!$W$190:$W$350,B28))+IF(COUNTIF(课表!$X$190:$X$350,B28)&gt;=2,1,COUNTIF(课表!$X$190:$X$350,B28))+IF(COUNTIF(课表!$Y$190:$Y$350,B28)&gt;=2,1,COUNTIF(课表!$Y$190:$Y$350,B28))+IF(COUNTIF(课表!$Z$190:$Z$350,B28)&gt;=2,1,COUNTIF(课表!$Z$190:$Z$350,B28)))*2</f>
        <v>0</v>
      </c>
      <c r="M28" s="24">
        <f>(IF(COUNTIF(课表!$AA$190:$AA$350,B28)&gt;=2,1,COUNTIF(课表!$AA$190:$AA$350,B28))+IF(COUNTIF(课表!$AB$190:$AB$350,B28)&gt;=2,1,COUNTIF(课表!$AB$190:$AB$350,B28))+IF(COUNTIF(课表!$AC$190:$AC$350,B28)&gt;=2,1,COUNTIF(课表!$AC$190:$AC$350,B28))+IF(COUNTIF(课表!$AD$190:$AD$350,B28)&gt;=2,1,COUNTIF(课表!$AD$190:$AD$350,B28)))*2</f>
        <v>0</v>
      </c>
      <c r="N28" s="24">
        <f t="shared" si="1"/>
        <v>28</v>
      </c>
      <c r="O28" s="33"/>
      <c r="P28" s="33"/>
    </row>
    <row r="29" ht="20.1" customHeight="1" spans="1:14">
      <c r="A29" s="21" t="str">
        <f>VLOOKUP(B29,教师基础数据!$B$1:$H$502,7,FALSE)</f>
        <v>0000040</v>
      </c>
      <c r="B29" s="22" t="s">
        <v>1369</v>
      </c>
      <c r="C29" s="23" t="str">
        <f>VLOOKUP(B29,教师基础数据!$B$1:$G4714,3,FALSE)</f>
        <v>信艺系</v>
      </c>
      <c r="D29" s="23" t="str">
        <f>VLOOKUP(B29,教师基础数据!$B$1:$G647,4,FALSE)</f>
        <v>专职</v>
      </c>
      <c r="E29" s="23" t="str">
        <f>VLOOKUP(B29,教师基础数据!$B$1:$G4680,5,FALSE)</f>
        <v>计应教研室</v>
      </c>
      <c r="F29" s="21">
        <f t="shared" si="0"/>
        <v>5</v>
      </c>
      <c r="G29" s="24">
        <f>(IF(COUNTIF(课表!$C$190:$C$350,B29)&gt;=2,1,COUNTIF(课表!$C$190:$C$350,B29))+IF(COUNTIF(课表!$D$190:$D$350,B29)&gt;=2,1,COUNTIF(课表!D$190:$D$350,B29))+IF(COUNTIF(课表!$E$182:$E$350,B29)&gt;=2,1,COUNTIF(课表!$E$182:$E$350,B29))+IF(COUNTIF(课表!$F$190:$F$350,B29)&gt;=2,1,COUNTIF(课表!$F$190:$F$350,B29)))*2</f>
        <v>4</v>
      </c>
      <c r="H29" s="24">
        <f>(IF(COUNTIF(课表!$G$191:$G$350,B29)&gt;=2,1,COUNTIF(课表!$G$191:$G$350,B29))+IF(COUNTIF(课表!$H$191:$H$350,B29)&gt;=2,1,COUNTIF(课表!$H$191:$H$350,B29))+IF(COUNTIF(课表!$I$190:$I$350,B29)&gt;=2,1,COUNTIF(课表!$I$190:$I$350,B29))+IF(COUNTIF(课表!$J$190:$J$350,B29)&gt;=2,1,COUNTIF(课表!$J$190:$J$350,B29)))*2</f>
        <v>8</v>
      </c>
      <c r="I29" s="24">
        <f>(IF(COUNTIF(课表!$K$190:$K$350,B29)&gt;=2,1,COUNTIF(课表!$K$190:$K$350,B29))+IF(COUNTIF(课表!$L$190:$L$350,B29)&gt;=2,1,COUNTIF(课表!$L$190:$L$350,B29))+IF(COUNTIF(课表!$M$190:$M$350,B29)&gt;=2,1,COUNTIF(课表!$M$190:$M$350,B29))+IF(COUNTIF(课表!$N$190:$N$350,B29)&gt;=2,1,COUNTIF(课表!$N$190:$N$350,B29)))*2</f>
        <v>4</v>
      </c>
      <c r="J29" s="24">
        <f>(IF(COUNTIF(课表!$O$190:$O$350,B29)&gt;=2,1,COUNTIF(课表!$O$190:$O$350,B29))+IF(COUNTIF(课表!$P$190:$P$350,B29)&gt;=2,1,COUNTIF(课表!$P$190:$P$350,B29))+IF(COUNTIF(课表!$Q$190:$Q$350,B29)&gt;=2,1,COUNTIF(课表!$Q$190:$Q$350,B29))+IF(COUNTIF(课表!$R$190:$R$350,B29)&gt;=2,1,COUNTIF(课表!$R$190:$R$350,B29)))*2</f>
        <v>8</v>
      </c>
      <c r="K29" s="24">
        <f>(IF(COUNTIF(课表!$S$190:$S$350,B29)&gt;=2,1,COUNTIF(课表!$S$190:$S$350,B29))+IF(COUNTIF(课表!$T$190:$T$350,B29)&gt;=2,1,COUNTIF(课表!$T$190:$T$350,B29)))*2+(IF(COUNTIF(课表!$U$190:$U$350,B29)&gt;=2,1,COUNTIF(课表!$U$190:$U$350,B29))+IF(COUNTIF(课表!$V$190:$V$350,B29)&gt;=2,1,COUNTIF(课表!$V$190:$V$350,B29)))*2</f>
        <v>4</v>
      </c>
      <c r="L29" s="24">
        <f>(IF(COUNTIF(课表!$W$190:$W$350,B29)&gt;=2,1,COUNTIF(课表!$W$190:$W$350,B29))+IF(COUNTIF(课表!$X$190:$X$350,B29)&gt;=2,1,COUNTIF(课表!$X$190:$X$350,B29))+IF(COUNTIF(课表!$Y$190:$Y$350,B29)&gt;=2,1,COUNTIF(课表!$Y$190:$Y$350,B29))+IF(COUNTIF(课表!$Z$190:$Z$350,B29)&gt;=2,1,COUNTIF(课表!$Z$190:$Z$350,B29)))*2</f>
        <v>0</v>
      </c>
      <c r="M29" s="24">
        <f>(IF(COUNTIF(课表!$AA$190:$AA$350,B29)&gt;=2,1,COUNTIF(课表!$AA$190:$AA$350,B29))+IF(COUNTIF(课表!$AB$190:$AB$350,B29)&gt;=2,1,COUNTIF(课表!$AB$190:$AB$350,B29))+IF(COUNTIF(课表!$AC$190:$AC$350,B29)&gt;=2,1,COUNTIF(课表!$AC$190:$AC$350,B29))+IF(COUNTIF(课表!$AD$190:$AD$350,B29)&gt;=2,1,COUNTIF(课表!$AD$190:$AD$350,B29)))*2</f>
        <v>0</v>
      </c>
      <c r="N29" s="24">
        <f t="shared" si="1"/>
        <v>28</v>
      </c>
    </row>
    <row r="30" ht="20.1" customHeight="1" spans="1:14">
      <c r="A30" s="21" t="str">
        <f>VLOOKUP(B30,教师基础数据!$B$1:$H$502,7,FALSE)</f>
        <v>0000043</v>
      </c>
      <c r="B30" s="29" t="s">
        <v>1371</v>
      </c>
      <c r="C30" s="23" t="str">
        <f>VLOOKUP(B30,教师基础数据!$B$1:$G4638,3,FALSE)</f>
        <v>信艺系</v>
      </c>
      <c r="D30" s="23" t="str">
        <f>VLOOKUP(B30,教师基础数据!$B$1:$G682,4,FALSE)</f>
        <v>兼职</v>
      </c>
      <c r="E30" s="23" t="str">
        <f>VLOOKUP(B30,教师基础数据!$B$1:$G4715,5,FALSE)</f>
        <v>计应教研室</v>
      </c>
      <c r="F30" s="21">
        <f t="shared" si="0"/>
        <v>3</v>
      </c>
      <c r="G30" s="24">
        <f>(IF(COUNTIF(课表!$C$190:$C$350,B30)&gt;=2,1,COUNTIF(课表!$C$190:$C$350,B30))+IF(COUNTIF(课表!$D$190:$D$350,B30)&gt;=2,1,COUNTIF(课表!D$190:$D$350,B30))+IF(COUNTIF(课表!$E$182:$E$350,B30)&gt;=2,1,COUNTIF(课表!$E$182:$E$350,B30))+IF(COUNTIF(课表!$F$190:$F$350,B30)&gt;=2,1,COUNTIF(课表!$F$190:$F$350,B30)))*2</f>
        <v>0</v>
      </c>
      <c r="H30" s="24">
        <f>(IF(COUNTIF(课表!$G$191:$G$350,B30)&gt;=2,1,COUNTIF(课表!$G$191:$G$350,B30))+IF(COUNTIF(课表!$H$191:$H$350,B30)&gt;=2,1,COUNTIF(课表!$H$191:$H$350,B30))+IF(COUNTIF(课表!$I$190:$I$350,B30)&gt;=2,1,COUNTIF(课表!$I$190:$I$350,B30))+IF(COUNTIF(课表!$J$190:$J$350,B30)&gt;=2,1,COUNTIF(课表!$J$190:$J$350,B30)))*2</f>
        <v>0</v>
      </c>
      <c r="I30" s="24">
        <f>(IF(COUNTIF(课表!$K$190:$K$350,B30)&gt;=2,1,COUNTIF(课表!$K$190:$K$350,B30))+IF(COUNTIF(课表!$L$190:$L$350,B30)&gt;=2,1,COUNTIF(课表!$L$190:$L$350,B30))+IF(COUNTIF(课表!$M$190:$M$350,B30)&gt;=2,1,COUNTIF(课表!$M$190:$M$350,B30))+IF(COUNTIF(课表!$N$190:$N$350,B30)&gt;=2,1,COUNTIF(课表!$N$190:$N$350,B30)))*2</f>
        <v>2</v>
      </c>
      <c r="J30" s="24">
        <f>(IF(COUNTIF(课表!$O$190:$O$350,B30)&gt;=2,1,COUNTIF(课表!$O$190:$O$350,B30))+IF(COUNTIF(课表!$P$190:$P$350,B30)&gt;=2,1,COUNTIF(课表!$P$190:$P$350,B30))+IF(COUNTIF(课表!$Q$190:$Q$350,B30)&gt;=2,1,COUNTIF(课表!$Q$190:$Q$350,B30))+IF(COUNTIF(课表!$R$190:$R$350,B30)&gt;=2,1,COUNTIF(课表!$R$190:$R$350,B30)))*2</f>
        <v>2</v>
      </c>
      <c r="K30" s="24">
        <f>(IF(COUNTIF(课表!$S$190:$S$350,B30)&gt;=2,1,COUNTIF(课表!$S$190:$S$350,B30))+IF(COUNTIF(课表!$T$190:$T$350,B30)&gt;=2,1,COUNTIF(课表!$T$190:$T$350,B30)))*2+(IF(COUNTIF(课表!$U$190:$U$350,B30)&gt;=2,1,COUNTIF(课表!$U$190:$U$350,B30))+IF(COUNTIF(课表!$V$190:$V$350,B30)&gt;=2,1,COUNTIF(课表!$V$190:$V$350,B30)))*2</f>
        <v>4</v>
      </c>
      <c r="L30" s="24">
        <f>(IF(COUNTIF(课表!$W$190:$W$350,B30)&gt;=2,1,COUNTIF(课表!$W$190:$W$350,B30))+IF(COUNTIF(课表!$X$190:$X$350,B30)&gt;=2,1,COUNTIF(课表!$X$190:$X$350,B30))+IF(COUNTIF(课表!$Y$190:$Y$350,B30)&gt;=2,1,COUNTIF(课表!$Y$190:$Y$350,B30))+IF(COUNTIF(课表!$Z$190:$Z$350,B30)&gt;=2,1,COUNTIF(课表!$Z$190:$Z$350,B30)))*2</f>
        <v>0</v>
      </c>
      <c r="M30" s="24">
        <f>(IF(COUNTIF(课表!$AA$190:$AA$350,B30)&gt;=2,1,COUNTIF(课表!$AA$190:$AA$350,B30))+IF(COUNTIF(课表!$AB$190:$AB$350,B30)&gt;=2,1,COUNTIF(课表!$AB$190:$AB$350,B30))+IF(COUNTIF(课表!$AC$190:$AC$350,B30)&gt;=2,1,COUNTIF(课表!$AC$190:$AC$350,B30))+IF(COUNTIF(课表!$AD$190:$AD$350,B30)&gt;=2,1,COUNTIF(课表!$AD$190:$AD$350,B30)))*2</f>
        <v>0</v>
      </c>
      <c r="N30" s="24">
        <f t="shared" si="1"/>
        <v>8</v>
      </c>
    </row>
    <row r="31" ht="20.1" customHeight="1" spans="1:14">
      <c r="A31" s="21" t="str">
        <f>VLOOKUP(B31,教师基础数据!$B$1:$H$502,7,FALSE)</f>
        <v>0000044</v>
      </c>
      <c r="B31" s="25" t="s">
        <v>1345</v>
      </c>
      <c r="C31" s="23" t="str">
        <f>VLOOKUP(B31,教师基础数据!$B$1:$G4581,3,FALSE)</f>
        <v>信艺系</v>
      </c>
      <c r="D31" s="23" t="str">
        <f>VLOOKUP(B31,教师基础数据!$B$1:$G529,4,FALSE)</f>
        <v>兼职</v>
      </c>
      <c r="E31" s="23" t="str">
        <f>VLOOKUP(B31,教师基础数据!$B$1:$G4562,5,FALSE)</f>
        <v>计应教研室</v>
      </c>
      <c r="F31" s="21">
        <f t="shared" si="0"/>
        <v>2</v>
      </c>
      <c r="G31" s="24">
        <f>(IF(COUNTIF(课表!$C$190:$C$350,B31)&gt;=2,1,COUNTIF(课表!$C$190:$C$350,B31))+IF(COUNTIF(课表!$D$190:$D$350,B31)&gt;=2,1,COUNTIF(课表!D$190:$D$350,B31))+IF(COUNTIF(课表!$E$182:$E$350,B31)&gt;=2,1,COUNTIF(课表!$E$182:$E$350,B31))+IF(COUNTIF(课表!$F$190:$F$350,B31)&gt;=2,1,COUNTIF(课表!$F$190:$F$350,B31)))*2</f>
        <v>0</v>
      </c>
      <c r="H31" s="24">
        <f>(IF(COUNTIF(课表!$G$191:$G$350,B31)&gt;=2,1,COUNTIF(课表!$G$191:$G$350,B31))+IF(COUNTIF(课表!$H$191:$H$350,B31)&gt;=2,1,COUNTIF(课表!$H$191:$H$350,B31))+IF(COUNTIF(课表!$I$190:$I$350,B31)&gt;=2,1,COUNTIF(课表!$I$190:$I$350,B31))+IF(COUNTIF(课表!$J$190:$J$350,B31)&gt;=2,1,COUNTIF(课表!$J$190:$J$350,B31)))*2</f>
        <v>0</v>
      </c>
      <c r="I31" s="24">
        <f>(IF(COUNTIF(课表!$K$190:$K$350,B31)&gt;=2,1,COUNTIF(课表!$K$190:$K$350,B31))+IF(COUNTIF(课表!$L$190:$L$350,B31)&gt;=2,1,COUNTIF(课表!$L$190:$L$350,B31))+IF(COUNTIF(课表!$M$190:$M$350,B31)&gt;=2,1,COUNTIF(课表!$M$190:$M$350,B31))+IF(COUNTIF(课表!$N$190:$N$350,B31)&gt;=2,1,COUNTIF(课表!$N$190:$N$350,B31)))*2</f>
        <v>4</v>
      </c>
      <c r="J31" s="24">
        <f>(IF(COUNTIF(课表!$O$190:$O$350,B31)&gt;=2,1,COUNTIF(课表!$O$190:$O$350,B31))+IF(COUNTIF(课表!$P$190:$P$350,B31)&gt;=2,1,COUNTIF(课表!$P$190:$P$350,B31))+IF(COUNTIF(课表!$Q$190:$Q$350,B31)&gt;=2,1,COUNTIF(课表!$Q$190:$Q$350,B31))+IF(COUNTIF(课表!$R$190:$R$350,B31)&gt;=2,1,COUNTIF(课表!$R$190:$R$350,B31)))*2</f>
        <v>4</v>
      </c>
      <c r="K31" s="24">
        <f>(IF(COUNTIF(课表!$S$190:$S$350,B31)&gt;=2,1,COUNTIF(课表!$S$190:$S$350,B31))+IF(COUNTIF(课表!$T$190:$T$350,B31)&gt;=2,1,COUNTIF(课表!$T$190:$T$350,B31)))*2+(IF(COUNTIF(课表!$U$190:$U$350,B31)&gt;=2,1,COUNTIF(课表!$U$190:$U$350,B31))+IF(COUNTIF(课表!$V$190:$V$350,B31)&gt;=2,1,COUNTIF(课表!$V$190:$V$350,B31)))*2</f>
        <v>0</v>
      </c>
      <c r="L31" s="24">
        <f>(IF(COUNTIF(课表!$W$190:$W$350,B31)&gt;=2,1,COUNTIF(课表!$W$190:$W$350,B31))+IF(COUNTIF(课表!$X$190:$X$350,B31)&gt;=2,1,COUNTIF(课表!$X$190:$X$350,B31))+IF(COUNTIF(课表!$Y$190:$Y$350,B31)&gt;=2,1,COUNTIF(课表!$Y$190:$Y$350,B31))+IF(COUNTIF(课表!$Z$190:$Z$350,B31)&gt;=2,1,COUNTIF(课表!$Z$190:$Z$350,B31)))*2</f>
        <v>0</v>
      </c>
      <c r="M31" s="24">
        <f>(IF(COUNTIF(课表!$AA$190:$AA$350,B31)&gt;=2,1,COUNTIF(课表!$AA$190:$AA$350,B31))+IF(COUNTIF(课表!$AB$190:$AB$350,B31)&gt;=2,1,COUNTIF(课表!$AB$190:$AB$350,B31))+IF(COUNTIF(课表!$AC$190:$AC$350,B31)&gt;=2,1,COUNTIF(课表!$AC$190:$AC$350,B31))+IF(COUNTIF(课表!$AD$190:$AD$350,B31)&gt;=2,1,COUNTIF(课表!$AD$190:$AD$350,B31)))*2</f>
        <v>0</v>
      </c>
      <c r="N31" s="24">
        <f t="shared" si="1"/>
        <v>8</v>
      </c>
    </row>
    <row r="32" ht="20.1" customHeight="1" spans="1:14">
      <c r="A32" s="21" t="str">
        <f>VLOOKUP(B32,教师基础数据!$B$1:$H$502,7,FALSE)</f>
        <v>0000047</v>
      </c>
      <c r="B32" s="22" t="s">
        <v>1375</v>
      </c>
      <c r="C32" s="23" t="str">
        <f>VLOOKUP(B32,教师基础数据!$B$1:$G4633,3,FALSE)</f>
        <v>信艺系</v>
      </c>
      <c r="D32" s="23" t="str">
        <f>VLOOKUP(B32,教师基础数据!$B$1:$G674,4,FALSE)</f>
        <v>兼职</v>
      </c>
      <c r="E32" s="23" t="str">
        <f>VLOOKUP(B32,教师基础数据!$B$1:$G4707,5,FALSE)</f>
        <v>计应教研室</v>
      </c>
      <c r="F32" s="21">
        <f t="shared" si="0"/>
        <v>2</v>
      </c>
      <c r="G32" s="24">
        <f>(IF(COUNTIF(课表!$C$190:$C$350,B32)&gt;=2,1,COUNTIF(课表!$C$190:$C$350,B32))+IF(COUNTIF(课表!$D$190:$D$350,B32)&gt;=2,1,COUNTIF(课表!D$190:$D$350,B32))+IF(COUNTIF(课表!$E$182:$E$350,B32)&gt;=2,1,COUNTIF(课表!$E$182:$E$350,B32))+IF(COUNTIF(课表!$F$190:$F$350,B32)&gt;=2,1,COUNTIF(课表!$F$190:$F$350,B32)))*2</f>
        <v>4</v>
      </c>
      <c r="H32" s="24">
        <f>(IF(COUNTIF(课表!$G$191:$G$350,B32)&gt;=2,1,COUNTIF(课表!$G$191:$G$350,B32))+IF(COUNTIF(课表!$H$191:$H$350,B32)&gt;=2,1,COUNTIF(课表!$H$191:$H$350,B32))+IF(COUNTIF(课表!$I$190:$I$350,B32)&gt;=2,1,COUNTIF(课表!$I$190:$I$350,B32))+IF(COUNTIF(课表!$J$190:$J$350,B32)&gt;=2,1,COUNTIF(课表!$J$190:$J$350,B32)))*2</f>
        <v>0</v>
      </c>
      <c r="I32" s="24">
        <f>(IF(COUNTIF(课表!$K$190:$K$350,B32)&gt;=2,1,COUNTIF(课表!$K$190:$K$350,B32))+IF(COUNTIF(课表!$L$190:$L$350,B32)&gt;=2,1,COUNTIF(课表!$L$190:$L$350,B32))+IF(COUNTIF(课表!$M$190:$M$350,B32)&gt;=2,1,COUNTIF(课表!$M$190:$M$350,B32))+IF(COUNTIF(课表!$N$190:$N$350,B32)&gt;=2,1,COUNTIF(课表!$N$190:$N$350,B32)))*2</f>
        <v>0</v>
      </c>
      <c r="J32" s="24">
        <f>(IF(COUNTIF(课表!$O$190:$O$350,B32)&gt;=2,1,COUNTIF(课表!$O$190:$O$350,B32))+IF(COUNTIF(课表!$P$190:$P$350,B32)&gt;=2,1,COUNTIF(课表!$P$190:$P$350,B32))+IF(COUNTIF(课表!$Q$190:$Q$350,B32)&gt;=2,1,COUNTIF(课表!$Q$190:$Q$350,B32))+IF(COUNTIF(课表!$R$190:$R$350,B32)&gt;=2,1,COUNTIF(课表!$R$190:$R$350,B32)))*2</f>
        <v>4</v>
      </c>
      <c r="K32" s="24">
        <f>(IF(COUNTIF(课表!$S$190:$S$350,B32)&gt;=2,1,COUNTIF(课表!$S$190:$S$350,B32))+IF(COUNTIF(课表!$T$190:$T$350,B32)&gt;=2,1,COUNTIF(课表!$T$190:$T$350,B32)))*2+(IF(COUNTIF(课表!$U$190:$U$350,B32)&gt;=2,1,COUNTIF(课表!$U$190:$U$350,B32))+IF(COUNTIF(课表!$V$190:$V$350,B32)&gt;=2,1,COUNTIF(课表!$V$190:$V$350,B32)))*2</f>
        <v>0</v>
      </c>
      <c r="L32" s="24">
        <f>(IF(COUNTIF(课表!$W$190:$W$350,B32)&gt;=2,1,COUNTIF(课表!$W$190:$W$350,B32))+IF(COUNTIF(课表!$X$190:$X$350,B32)&gt;=2,1,COUNTIF(课表!$X$190:$X$350,B32))+IF(COUNTIF(课表!$Y$190:$Y$350,B32)&gt;=2,1,COUNTIF(课表!$Y$190:$Y$350,B32))+IF(COUNTIF(课表!$Z$190:$Z$350,B32)&gt;=2,1,COUNTIF(课表!$Z$190:$Z$350,B32)))*2</f>
        <v>0</v>
      </c>
      <c r="M32" s="24">
        <f>(IF(COUNTIF(课表!$AA$190:$AA$350,B32)&gt;=2,1,COUNTIF(课表!$AA$190:$AA$350,B32))+IF(COUNTIF(课表!$AB$190:$AB$350,B32)&gt;=2,1,COUNTIF(课表!$AB$190:$AB$350,B32))+IF(COUNTIF(课表!$AC$190:$AC$350,B32)&gt;=2,1,COUNTIF(课表!$AC$190:$AC$350,B32))+IF(COUNTIF(课表!$AD$190:$AD$350,B32)&gt;=2,1,COUNTIF(课表!$AD$190:$AD$350,B32)))*2</f>
        <v>0</v>
      </c>
      <c r="N32" s="24">
        <f t="shared" si="1"/>
        <v>8</v>
      </c>
    </row>
    <row r="33" ht="20.1" customHeight="1" spans="1:14">
      <c r="A33" s="21" t="str">
        <f>VLOOKUP(B33,教师基础数据!$B$1:$H$502,7,FALSE)</f>
        <v>0000050</v>
      </c>
      <c r="B33" s="25" t="s">
        <v>1362</v>
      </c>
      <c r="C33" s="23" t="str">
        <f>VLOOKUP(B33,教师基础数据!$B$1:$G4665,3,FALSE)</f>
        <v>信艺系</v>
      </c>
      <c r="D33" s="23" t="str">
        <f>VLOOKUP(B33,教师基础数据!$B$1:$G695,4,FALSE)</f>
        <v>专职</v>
      </c>
      <c r="E33" s="23" t="str">
        <f>VLOOKUP(B33,教师基础数据!$B$1:$G4728,5,FALSE)</f>
        <v>计应教研室</v>
      </c>
      <c r="F33" s="21">
        <f t="shared" si="0"/>
        <v>3</v>
      </c>
      <c r="G33" s="24">
        <f>(IF(COUNTIF(课表!$C$190:$C$350,B33)&gt;=2,1,COUNTIF(课表!$C$190:$C$350,B33))+IF(COUNTIF(课表!$D$190:$D$350,B33)&gt;=2,1,COUNTIF(课表!D$190:$D$350,B33))+IF(COUNTIF(课表!$E$182:$E$350,B33)&gt;=2,1,COUNTIF(课表!$E$182:$E$350,B33))+IF(COUNTIF(课表!$F$190:$F$350,B33)&gt;=2,1,COUNTIF(课表!$F$190:$F$350,B33)))*2</f>
        <v>0</v>
      </c>
      <c r="H33" s="24">
        <f>(IF(COUNTIF(课表!$G$191:$G$350,B33)&gt;=2,1,COUNTIF(课表!$G$191:$G$350,B33))+IF(COUNTIF(课表!$H$191:$H$350,B33)&gt;=2,1,COUNTIF(课表!$H$191:$H$350,B33))+IF(COUNTIF(课表!$I$190:$I$350,B33)&gt;=2,1,COUNTIF(课表!$I$190:$I$350,B33))+IF(COUNTIF(课表!$J$190:$J$350,B33)&gt;=2,1,COUNTIF(课表!$J$190:$J$350,B33)))*2</f>
        <v>0</v>
      </c>
      <c r="I33" s="24">
        <f>(IF(COUNTIF(课表!$K$190:$K$350,B33)&gt;=2,1,COUNTIF(课表!$K$190:$K$350,B33))+IF(COUNTIF(课表!$L$190:$L$350,B33)&gt;=2,1,COUNTIF(课表!$L$190:$L$350,B33))+IF(COUNTIF(课表!$M$190:$M$350,B33)&gt;=2,1,COUNTIF(课表!$M$190:$M$350,B33))+IF(COUNTIF(课表!$N$190:$N$350,B33)&gt;=2,1,COUNTIF(课表!$N$190:$N$350,B33)))*2</f>
        <v>4</v>
      </c>
      <c r="J33" s="24">
        <f>(IF(COUNTIF(课表!$O$190:$O$350,B33)&gt;=2,1,COUNTIF(课表!$O$190:$O$350,B33))+IF(COUNTIF(课表!$P$190:$P$350,B33)&gt;=2,1,COUNTIF(课表!$P$190:$P$350,B33))+IF(COUNTIF(课表!$Q$190:$Q$350,B33)&gt;=2,1,COUNTIF(课表!$Q$190:$Q$350,B33))+IF(COUNTIF(课表!$R$190:$R$350,B33)&gt;=2,1,COUNTIF(课表!$R$190:$R$350,B33)))*2</f>
        <v>4</v>
      </c>
      <c r="K33" s="24">
        <f>(IF(COUNTIF(课表!$S$190:$S$350,B33)&gt;=2,1,COUNTIF(课表!$S$190:$S$350,B33))+IF(COUNTIF(课表!$T$190:$T$350,B33)&gt;=2,1,COUNTIF(课表!$T$190:$T$350,B33)))*2+(IF(COUNTIF(课表!$U$190:$U$350,B33)&gt;=2,1,COUNTIF(课表!$U$190:$U$350,B33))+IF(COUNTIF(课表!$V$190:$V$350,B33)&gt;=2,1,COUNTIF(课表!$V$190:$V$350,B33)))*2</f>
        <v>4</v>
      </c>
      <c r="L33" s="24">
        <f>(IF(COUNTIF(课表!$W$190:$W$350,B33)&gt;=2,1,COUNTIF(课表!$W$190:$W$350,B33))+IF(COUNTIF(课表!$X$190:$X$350,B33)&gt;=2,1,COUNTIF(课表!$X$190:$X$350,B33))+IF(COUNTIF(课表!$Y$190:$Y$350,B33)&gt;=2,1,COUNTIF(课表!$Y$190:$Y$350,B33))+IF(COUNTIF(课表!$Z$190:$Z$350,B33)&gt;=2,1,COUNTIF(课表!$Z$190:$Z$350,B33)))*2</f>
        <v>0</v>
      </c>
      <c r="M33" s="24">
        <f>(IF(COUNTIF(课表!$AA$190:$AA$350,B33)&gt;=2,1,COUNTIF(课表!$AA$190:$AA$350,B33))+IF(COUNTIF(课表!$AB$190:$AB$350,B33)&gt;=2,1,COUNTIF(课表!$AB$190:$AB$350,B33))+IF(COUNTIF(课表!$AC$190:$AC$350,B33)&gt;=2,1,COUNTIF(课表!$AC$190:$AC$350,B33))+IF(COUNTIF(课表!$AD$190:$AD$350,B33)&gt;=2,1,COUNTIF(课表!$AD$190:$AD$350,B33)))*2</f>
        <v>0</v>
      </c>
      <c r="N33" s="24">
        <f t="shared" si="1"/>
        <v>12</v>
      </c>
    </row>
    <row r="34" ht="20.1" customHeight="1" spans="1:14">
      <c r="A34" s="21" t="str">
        <f>VLOOKUP(B34,教师基础数据!$B$1:$H$502,7,FALSE)</f>
        <v>0000056</v>
      </c>
      <c r="B34" s="22" t="s">
        <v>1163</v>
      </c>
      <c r="C34" s="23" t="str">
        <f>VLOOKUP(B34,教师基础数据!$B$1:$G4617,3,FALSE)</f>
        <v>商贸系</v>
      </c>
      <c r="D34" s="23" t="str">
        <f>VLOOKUP(B34,教师基础数据!$B$1:$G742,4,FALSE)</f>
        <v>专职</v>
      </c>
      <c r="E34" s="23" t="str">
        <f>VLOOKUP(B34,教师基础数据!$B$1:$G4776,5,FALSE)</f>
        <v>商务教研室</v>
      </c>
      <c r="F34" s="21">
        <f t="shared" si="0"/>
        <v>4</v>
      </c>
      <c r="G34" s="24">
        <f>(IF(COUNTIF(课表!$C$190:$C$350,B34)&gt;=2,1,COUNTIF(课表!$C$190:$C$350,B34))+IF(COUNTIF(课表!$D$190:$D$350,B34)&gt;=2,1,COUNTIF(课表!D$190:$D$350,B34))+IF(COUNTIF(课表!$E$182:$E$350,B34)&gt;=2,1,COUNTIF(课表!$E$182:$E$350,B34))+IF(COUNTIF(课表!$F$190:$F$350,B34)&gt;=2,1,COUNTIF(课表!$F$190:$F$350,B34)))*2</f>
        <v>4</v>
      </c>
      <c r="H34" s="24">
        <f>(IF(COUNTIF(课表!$G$191:$G$350,B34)&gt;=2,1,COUNTIF(课表!$G$191:$G$350,B34))+IF(COUNTIF(课表!$H$191:$H$350,B34)&gt;=2,1,COUNTIF(课表!$H$191:$H$350,B34))+IF(COUNTIF(课表!$I$190:$I$350,B34)&gt;=2,1,COUNTIF(课表!$I$190:$I$350,B34))+IF(COUNTIF(课表!$J$190:$J$350,B34)&gt;=2,1,COUNTIF(课表!$J$190:$J$350,B34)))*2</f>
        <v>4</v>
      </c>
      <c r="I34" s="24">
        <f>(IF(COUNTIF(课表!$K$190:$K$350,B34)&gt;=2,1,COUNTIF(课表!$K$190:$K$350,B34))+IF(COUNTIF(课表!$L$190:$L$350,B34)&gt;=2,1,COUNTIF(课表!$L$190:$L$350,B34))+IF(COUNTIF(课表!$M$190:$M$350,B34)&gt;=2,1,COUNTIF(课表!$M$190:$M$350,B34))+IF(COUNTIF(课表!$N$190:$N$350,B34)&gt;=2,1,COUNTIF(课表!$N$190:$N$350,B34)))*2</f>
        <v>4</v>
      </c>
      <c r="J34" s="24">
        <f>(IF(COUNTIF(课表!$O$190:$O$350,B34)&gt;=2,1,COUNTIF(课表!$O$190:$O$350,B34))+IF(COUNTIF(课表!$P$190:$P$350,B34)&gt;=2,1,COUNTIF(课表!$P$190:$P$350,B34))+IF(COUNTIF(课表!$Q$190:$Q$350,B34)&gt;=2,1,COUNTIF(课表!$Q$190:$Q$350,B34))+IF(COUNTIF(课表!$R$190:$R$350,B34)&gt;=2,1,COUNTIF(课表!$R$190:$R$350,B34)))*2</f>
        <v>0</v>
      </c>
      <c r="K34" s="24">
        <f>(IF(COUNTIF(课表!$S$190:$S$350,B34)&gt;=2,1,COUNTIF(课表!$S$190:$S$350,B34))+IF(COUNTIF(课表!$T$190:$T$350,B34)&gt;=2,1,COUNTIF(课表!$T$190:$T$350,B34)))*2+(IF(COUNTIF(课表!$U$190:$U$350,B34)&gt;=2,1,COUNTIF(课表!$U$190:$U$350,B34))+IF(COUNTIF(课表!$V$190:$V$350,B34)&gt;=2,1,COUNTIF(课表!$V$190:$V$350,B34)))*2</f>
        <v>4</v>
      </c>
      <c r="L34" s="24">
        <f>(IF(COUNTIF(课表!$W$190:$W$350,B34)&gt;=2,1,COUNTIF(课表!$W$190:$W$350,B34))+IF(COUNTIF(课表!$X$190:$X$350,B34)&gt;=2,1,COUNTIF(课表!$X$190:$X$350,B34))+IF(COUNTIF(课表!$Y$190:$Y$350,B34)&gt;=2,1,COUNTIF(课表!$Y$190:$Y$350,B34))+IF(COUNTIF(课表!$Z$190:$Z$350,B34)&gt;=2,1,COUNTIF(课表!$Z$190:$Z$350,B34)))*2</f>
        <v>0</v>
      </c>
      <c r="M34" s="24">
        <f>(IF(COUNTIF(课表!$AA$190:$AA$350,B34)&gt;=2,1,COUNTIF(课表!$AA$190:$AA$350,B34))+IF(COUNTIF(课表!$AB$190:$AB$350,B34)&gt;=2,1,COUNTIF(课表!$AB$190:$AB$350,B34))+IF(COUNTIF(课表!$AC$190:$AC$350,B34)&gt;=2,1,COUNTIF(课表!$AC$190:$AC$350,B34))+IF(COUNTIF(课表!$AD$190:$AD$350,B34)&gt;=2,1,COUNTIF(课表!$AD$190:$AD$350,B34)))*2</f>
        <v>0</v>
      </c>
      <c r="N34" s="24">
        <f t="shared" si="1"/>
        <v>16</v>
      </c>
    </row>
    <row r="35" ht="20.1" customHeight="1" spans="1:14">
      <c r="A35" s="21" t="str">
        <f>VLOOKUP(B35,教师基础数据!$B$1:$H$502,7,FALSE)</f>
        <v>0000060</v>
      </c>
      <c r="B35" s="25" t="s">
        <v>1340</v>
      </c>
      <c r="C35" s="23" t="str">
        <f>VLOOKUP(B35,教师基础数据!$B$1:$G4602,3,FALSE)</f>
        <v>商贸系</v>
      </c>
      <c r="D35" s="23" t="str">
        <f>VLOOKUP(B35,教师基础数据!$B$1:$G677,4,FALSE)</f>
        <v>专职</v>
      </c>
      <c r="E35" s="23" t="str">
        <f>VLOOKUP(B35,教师基础数据!$B$1:$G4710,5,FALSE)</f>
        <v>商务教研室</v>
      </c>
      <c r="F35" s="21">
        <f t="shared" si="0"/>
        <v>2</v>
      </c>
      <c r="G35" s="24">
        <f>(IF(COUNTIF(课表!$C$190:$C$350,B35)&gt;=2,1,COUNTIF(课表!$C$190:$C$350,B35))+IF(COUNTIF(课表!$D$190:$D$350,B35)&gt;=2,1,COUNTIF(课表!D$190:$D$350,B35))+IF(COUNTIF(课表!$E$182:$E$350,B35)&gt;=2,1,COUNTIF(课表!$E$182:$E$350,B35))+IF(COUNTIF(课表!$F$190:$F$350,B35)&gt;=2,1,COUNTIF(课表!$F$190:$F$350,B35)))*2</f>
        <v>0</v>
      </c>
      <c r="H35" s="24">
        <f>(IF(COUNTIF(课表!$G$191:$G$350,B35)&gt;=2,1,COUNTIF(课表!$G$191:$G$350,B35))+IF(COUNTIF(课表!$H$191:$H$350,B35)&gt;=2,1,COUNTIF(课表!$H$191:$H$350,B35))+IF(COUNTIF(课表!$I$190:$I$350,B35)&gt;=2,1,COUNTIF(课表!$I$190:$I$350,B35))+IF(COUNTIF(课表!$J$190:$J$350,B35)&gt;=2,1,COUNTIF(课表!$J$190:$J$350,B35)))*2</f>
        <v>0</v>
      </c>
      <c r="I35" s="24">
        <f>(IF(COUNTIF(课表!$K$190:$K$350,B35)&gt;=2,1,COUNTIF(课表!$K$190:$K$350,B35))+IF(COUNTIF(课表!$L$190:$L$350,B35)&gt;=2,1,COUNTIF(课表!$L$190:$L$350,B35))+IF(COUNTIF(课表!$M$190:$M$350,B35)&gt;=2,1,COUNTIF(课表!$M$190:$M$350,B35))+IF(COUNTIF(课表!$N$190:$N$350,B35)&gt;=2,1,COUNTIF(课表!$N$190:$N$350,B35)))*2</f>
        <v>0</v>
      </c>
      <c r="J35" s="24">
        <f>(IF(COUNTIF(课表!$O$190:$O$350,B35)&gt;=2,1,COUNTIF(课表!$O$190:$O$350,B35))+IF(COUNTIF(课表!$P$190:$P$350,B35)&gt;=2,1,COUNTIF(课表!$P$190:$P$350,B35))+IF(COUNTIF(课表!$Q$190:$Q$350,B35)&gt;=2,1,COUNTIF(课表!$Q$190:$Q$350,B35))+IF(COUNTIF(课表!$R$190:$R$350,B35)&gt;=2,1,COUNTIF(课表!$R$190:$R$350,B35)))*2</f>
        <v>4</v>
      </c>
      <c r="K35" s="24">
        <f>(IF(COUNTIF(课表!$S$190:$S$350,B35)&gt;=2,1,COUNTIF(课表!$S$190:$S$350,B35))+IF(COUNTIF(课表!$T$190:$T$350,B35)&gt;=2,1,COUNTIF(课表!$T$190:$T$350,B35)))*2+(IF(COUNTIF(课表!$U$190:$U$350,B35)&gt;=2,1,COUNTIF(课表!$U$190:$U$350,B35))+IF(COUNTIF(课表!$V$190:$V$350,B35)&gt;=2,1,COUNTIF(课表!$V$190:$V$350,B35)))*2</f>
        <v>4</v>
      </c>
      <c r="L35" s="24">
        <f>(IF(COUNTIF(课表!$W$190:$W$350,B35)&gt;=2,1,COUNTIF(课表!$W$190:$W$350,B35))+IF(COUNTIF(课表!$X$190:$X$350,B35)&gt;=2,1,COUNTIF(课表!$X$190:$X$350,B35))+IF(COUNTIF(课表!$Y$190:$Y$350,B35)&gt;=2,1,COUNTIF(课表!$Y$190:$Y$350,B35))+IF(COUNTIF(课表!$Z$190:$Z$350,B35)&gt;=2,1,COUNTIF(课表!$Z$190:$Z$350,B35)))*2</f>
        <v>0</v>
      </c>
      <c r="M35" s="24">
        <f>(IF(COUNTIF(课表!$AA$190:$AA$350,B35)&gt;=2,1,COUNTIF(课表!$AA$190:$AA$350,B35))+IF(COUNTIF(课表!$AB$190:$AB$350,B35)&gt;=2,1,COUNTIF(课表!$AB$190:$AB$350,B35))+IF(COUNTIF(课表!$AC$190:$AC$350,B35)&gt;=2,1,COUNTIF(课表!$AC$190:$AC$350,B35))+IF(COUNTIF(课表!$AD$190:$AD$350,B35)&gt;=2,1,COUNTIF(课表!$AD$190:$AD$350,B35)))*2</f>
        <v>0</v>
      </c>
      <c r="N35" s="24">
        <f t="shared" si="1"/>
        <v>8</v>
      </c>
    </row>
    <row r="36" ht="20.1" customHeight="1" spans="1:14">
      <c r="A36" s="21" t="str">
        <f>VLOOKUP(B36,教师基础数据!$B$1:$H$502,7,FALSE)</f>
        <v>0000061</v>
      </c>
      <c r="B36" s="25" t="s">
        <v>1364</v>
      </c>
      <c r="C36" s="23" t="str">
        <f>VLOOKUP(B36,教师基础数据!$B$1:$G4520,3,FALSE)</f>
        <v>信艺系</v>
      </c>
      <c r="D36" s="23" t="str">
        <f>VLOOKUP(B36,教师基础数据!$B$1:$G720,4,FALSE)</f>
        <v>兼职</v>
      </c>
      <c r="E36" s="23" t="str">
        <f>VLOOKUP(B36,教师基础数据!$B$1:$G4753,5,FALSE)</f>
        <v>室内教研室</v>
      </c>
      <c r="F36" s="21">
        <f t="shared" si="0"/>
        <v>2</v>
      </c>
      <c r="G36" s="24">
        <f>(IF(COUNTIF(课表!$C$190:$C$350,B36)&gt;=2,1,COUNTIF(课表!$C$190:$C$350,B36))+IF(COUNTIF(课表!$D$190:$D$350,B36)&gt;=2,1,COUNTIF(课表!D$190:$D$350,B36))+IF(COUNTIF(课表!$E$182:$E$350,B36)&gt;=2,1,COUNTIF(课表!$E$182:$E$350,B36))+IF(COUNTIF(课表!$F$190:$F$350,B36)&gt;=2,1,COUNTIF(课表!$F$190:$F$350,B36)))*2</f>
        <v>0</v>
      </c>
      <c r="H36" s="24">
        <f>(IF(COUNTIF(课表!$G$191:$G$350,B36)&gt;=2,1,COUNTIF(课表!$G$191:$G$350,B36))+IF(COUNTIF(课表!$H$191:$H$350,B36)&gt;=2,1,COUNTIF(课表!$H$191:$H$350,B36))+IF(COUNTIF(课表!$I$190:$I$350,B36)&gt;=2,1,COUNTIF(课表!$I$190:$I$350,B36))+IF(COUNTIF(课表!$J$190:$J$350,B36)&gt;=2,1,COUNTIF(课表!$J$190:$J$350,B36)))*2</f>
        <v>4</v>
      </c>
      <c r="I36" s="24">
        <f>(IF(COUNTIF(课表!$K$190:$K$350,B36)&gt;=2,1,COUNTIF(课表!$K$190:$K$350,B36))+IF(COUNTIF(课表!$L$190:$L$350,B36)&gt;=2,1,COUNTIF(课表!$L$190:$L$350,B36))+IF(COUNTIF(课表!$M$190:$M$350,B36)&gt;=2,1,COUNTIF(课表!$M$190:$M$350,B36))+IF(COUNTIF(课表!$N$190:$N$350,B36)&gt;=2,1,COUNTIF(课表!$N$190:$N$350,B36)))*2</f>
        <v>2</v>
      </c>
      <c r="J36" s="24">
        <f>(IF(COUNTIF(课表!$O$190:$O$350,B36)&gt;=2,1,COUNTIF(课表!$O$190:$O$350,B36))+IF(COUNTIF(课表!$P$190:$P$350,B36)&gt;=2,1,COUNTIF(课表!$P$190:$P$350,B36))+IF(COUNTIF(课表!$Q$190:$Q$350,B36)&gt;=2,1,COUNTIF(课表!$Q$190:$Q$350,B36))+IF(COUNTIF(课表!$R$190:$R$350,B36)&gt;=2,1,COUNTIF(课表!$R$190:$R$350,B36)))*2</f>
        <v>0</v>
      </c>
      <c r="K36" s="24">
        <f>(IF(COUNTIF(课表!$S$190:$S$350,B36)&gt;=2,1,COUNTIF(课表!$S$190:$S$350,B36))+IF(COUNTIF(课表!$T$190:$T$350,B36)&gt;=2,1,COUNTIF(课表!$T$190:$T$350,B36)))*2+(IF(COUNTIF(课表!$U$190:$U$350,B36)&gt;=2,1,COUNTIF(课表!$U$190:$U$350,B36))+IF(COUNTIF(课表!$V$190:$V$350,B36)&gt;=2,1,COUNTIF(课表!$V$190:$V$350,B36)))*2</f>
        <v>0</v>
      </c>
      <c r="L36" s="24">
        <f>(IF(COUNTIF(课表!$W$190:$W$350,B36)&gt;=2,1,COUNTIF(课表!$W$190:$W$350,B36))+IF(COUNTIF(课表!$X$190:$X$350,B36)&gt;=2,1,COUNTIF(课表!$X$190:$X$350,B36))+IF(COUNTIF(课表!$Y$190:$Y$350,B36)&gt;=2,1,COUNTIF(课表!$Y$190:$Y$350,B36))+IF(COUNTIF(课表!$Z$190:$Z$350,B36)&gt;=2,1,COUNTIF(课表!$Z$190:$Z$350,B36)))*2</f>
        <v>0</v>
      </c>
      <c r="M36" s="24">
        <f>(IF(COUNTIF(课表!$AA$190:$AA$350,B36)&gt;=2,1,COUNTIF(课表!$AA$190:$AA$350,B36))+IF(COUNTIF(课表!$AB$190:$AB$350,B36)&gt;=2,1,COUNTIF(课表!$AB$190:$AB$350,B36))+IF(COUNTIF(课表!$AC$190:$AC$350,B36)&gt;=2,1,COUNTIF(课表!$AC$190:$AC$350,B36))+IF(COUNTIF(课表!$AD$190:$AD$350,B36)&gt;=2,1,COUNTIF(课表!$AD$190:$AD$350,B36)))*2</f>
        <v>0</v>
      </c>
      <c r="N36" s="24">
        <f t="shared" si="1"/>
        <v>6</v>
      </c>
    </row>
    <row r="37" ht="20.1" customHeight="1" spans="1:14">
      <c r="A37" s="21" t="str">
        <f>VLOOKUP(B37,教师基础数据!$B$1:$H$502,7,FALSE)</f>
        <v>0000063</v>
      </c>
      <c r="B37" s="30" t="s">
        <v>1351</v>
      </c>
      <c r="C37" s="23" t="str">
        <f>VLOOKUP(B37,教师基础数据!$B$1:$G4778,3,FALSE)</f>
        <v>信艺系</v>
      </c>
      <c r="D37" s="23" t="str">
        <f>VLOOKUP(B37,教师基础数据!$B$1:$G704,4,FALSE)</f>
        <v>专职</v>
      </c>
      <c r="E37" s="23" t="str">
        <f>VLOOKUP(B37,教师基础数据!$B$1:$G4737,5,FALSE)</f>
        <v>数媒教研室</v>
      </c>
      <c r="F37" s="21">
        <f t="shared" si="0"/>
        <v>3</v>
      </c>
      <c r="G37" s="24">
        <f>(IF(COUNTIF(课表!$C$190:$C$350,B37)&gt;=2,1,COUNTIF(课表!$C$190:$C$350,B37))+IF(COUNTIF(课表!$D$190:$D$350,B37)&gt;=2,1,COUNTIF(课表!D$190:$D$350,B37))+IF(COUNTIF(课表!$E$182:$E$350,B37)&gt;=2,1,COUNTIF(课表!$E$182:$E$350,B37))+IF(COUNTIF(课表!$F$190:$F$350,B37)&gt;=2,1,COUNTIF(课表!$F$190:$F$350,B37)))*2</f>
        <v>8</v>
      </c>
      <c r="H37" s="24">
        <f>(IF(COUNTIF(课表!$G$191:$G$350,B37)&gt;=2,1,COUNTIF(课表!$G$191:$G$350,B37))+IF(COUNTIF(课表!$H$191:$H$350,B37)&gt;=2,1,COUNTIF(课表!$H$191:$H$350,B37))+IF(COUNTIF(课表!$I$190:$I$350,B37)&gt;=2,1,COUNTIF(课表!$I$190:$I$350,B37))+IF(COUNTIF(课表!$J$190:$J$350,B37)&gt;=2,1,COUNTIF(课表!$J$190:$J$350,B37)))*2</f>
        <v>4</v>
      </c>
      <c r="I37" s="24">
        <f>(IF(COUNTIF(课表!$K$190:$K$350,B37)&gt;=2,1,COUNTIF(课表!$K$190:$K$350,B37))+IF(COUNTIF(课表!$L$190:$L$350,B37)&gt;=2,1,COUNTIF(课表!$L$190:$L$350,B37))+IF(COUNTIF(课表!$M$190:$M$350,B37)&gt;=2,1,COUNTIF(课表!$M$190:$M$350,B37))+IF(COUNTIF(课表!$N$190:$N$350,B37)&gt;=2,1,COUNTIF(课表!$N$190:$N$350,B37)))*2</f>
        <v>0</v>
      </c>
      <c r="J37" s="24">
        <f>(IF(COUNTIF(课表!$O$190:$O$350,B37)&gt;=2,1,COUNTIF(课表!$O$190:$O$350,B37))+IF(COUNTIF(课表!$P$190:$P$350,B37)&gt;=2,1,COUNTIF(课表!$P$190:$P$350,B37))+IF(COUNTIF(课表!$Q$190:$Q$350,B37)&gt;=2,1,COUNTIF(课表!$Q$190:$Q$350,B37))+IF(COUNTIF(课表!$R$190:$R$350,B37)&gt;=2,1,COUNTIF(课表!$R$190:$R$350,B37)))*2</f>
        <v>0</v>
      </c>
      <c r="K37" s="24">
        <f>(IF(COUNTIF(课表!$S$190:$S$350,B37)&gt;=2,1,COUNTIF(课表!$S$190:$S$350,B37))+IF(COUNTIF(课表!$T$190:$T$350,B37)&gt;=2,1,COUNTIF(课表!$T$190:$T$350,B37)))*2+(IF(COUNTIF(课表!$U$190:$U$350,B37)&gt;=2,1,COUNTIF(课表!$U$190:$U$350,B37))+IF(COUNTIF(课表!$V$190:$V$350,B37)&gt;=2,1,COUNTIF(课表!$V$190:$V$350,B37)))*2</f>
        <v>0</v>
      </c>
      <c r="L37" s="24">
        <f>(IF(COUNTIF(课表!$W$190:$W$350,B37)&gt;=2,1,COUNTIF(课表!$W$190:$W$350,B37))+IF(COUNTIF(课表!$X$190:$X$350,B37)&gt;=2,1,COUNTIF(课表!$X$190:$X$350,B37))+IF(COUNTIF(课表!$Y$190:$Y$350,B37)&gt;=2,1,COUNTIF(课表!$Y$190:$Y$350,B37))+IF(COUNTIF(课表!$Z$190:$Z$350,B37)&gt;=2,1,COUNTIF(课表!$Z$190:$Z$350,B37)))*2</f>
        <v>0</v>
      </c>
      <c r="M37" s="24">
        <f>(IF(COUNTIF(课表!$AA$190:$AA$350,B37)&gt;=2,1,COUNTIF(课表!$AA$190:$AA$350,B37))+IF(COUNTIF(课表!$AB$190:$AB$350,B37)&gt;=2,1,COUNTIF(课表!$AB$190:$AB$350,B37))+IF(COUNTIF(课表!$AC$190:$AC$350,B37)&gt;=2,1,COUNTIF(课表!$AC$190:$AC$350,B37))+IF(COUNTIF(课表!$AD$190:$AD$350,B37)&gt;=2,1,COUNTIF(课表!$AD$190:$AD$350,B37)))*2</f>
        <v>8</v>
      </c>
      <c r="N37" s="24">
        <f t="shared" si="1"/>
        <v>20</v>
      </c>
    </row>
    <row r="38" ht="20.1" customHeight="1" spans="1:14">
      <c r="A38" s="21" t="str">
        <f>VLOOKUP(B38,教师基础数据!$B$1:$H$502,7,FALSE)</f>
        <v>0000064</v>
      </c>
      <c r="B38" s="29" t="s">
        <v>1365</v>
      </c>
      <c r="C38" s="23" t="str">
        <f>VLOOKUP(B38,教师基础数据!$B$1:$G4871,3,FALSE)</f>
        <v>信艺系</v>
      </c>
      <c r="D38" s="23" t="str">
        <f>VLOOKUP(B38,教师基础数据!$B$1:$G716,4,FALSE)</f>
        <v>专职</v>
      </c>
      <c r="E38" s="23" t="str">
        <f>VLOOKUP(B38,教师基础数据!$B$1:$G4749,5,FALSE)</f>
        <v>室内教研室</v>
      </c>
      <c r="F38" s="21">
        <f t="shared" si="0"/>
        <v>3</v>
      </c>
      <c r="G38" s="24">
        <f>(IF(COUNTIF(课表!$C$190:$C$350,B38)&gt;=2,1,COUNTIF(课表!$C$190:$C$350,B38))+IF(COUNTIF(课表!$D$190:$D$350,B38)&gt;=2,1,COUNTIF(课表!D$190:$D$350,B38))+IF(COUNTIF(课表!$E$182:$E$350,B38)&gt;=2,1,COUNTIF(课表!$E$182:$E$350,B38))+IF(COUNTIF(课表!$F$190:$F$350,B38)&gt;=2,1,COUNTIF(课表!$F$190:$F$350,B38)))*2</f>
        <v>6</v>
      </c>
      <c r="H38" s="24">
        <f>(IF(COUNTIF(课表!$G$191:$G$350,B38)&gt;=2,1,COUNTIF(课表!$G$191:$G$350,B38))+IF(COUNTIF(课表!$H$191:$H$350,B38)&gt;=2,1,COUNTIF(课表!$H$191:$H$350,B38))+IF(COUNTIF(课表!$I$190:$I$350,B38)&gt;=2,1,COUNTIF(课表!$I$190:$I$350,B38))+IF(COUNTIF(课表!$J$190:$J$350,B38)&gt;=2,1,COUNTIF(课表!$J$190:$J$350,B38)))*2</f>
        <v>8</v>
      </c>
      <c r="I38" s="24">
        <f>(IF(COUNTIF(课表!$K$190:$K$350,B38)&gt;=2,1,COUNTIF(课表!$K$190:$K$350,B38))+IF(COUNTIF(课表!$L$190:$L$350,B38)&gt;=2,1,COUNTIF(课表!$L$190:$L$350,B38))+IF(COUNTIF(课表!$M$190:$M$350,B38)&gt;=2,1,COUNTIF(课表!$M$190:$M$350,B38))+IF(COUNTIF(课表!$N$190:$N$350,B38)&gt;=2,1,COUNTIF(课表!$N$190:$N$350,B38)))*2</f>
        <v>4</v>
      </c>
      <c r="J38" s="24">
        <f>(IF(COUNTIF(课表!$O$190:$O$350,B38)&gt;=2,1,COUNTIF(课表!$O$190:$O$350,B38))+IF(COUNTIF(课表!$P$190:$P$350,B38)&gt;=2,1,COUNTIF(课表!$P$190:$P$350,B38))+IF(COUNTIF(课表!$Q$190:$Q$350,B38)&gt;=2,1,COUNTIF(课表!$Q$190:$Q$350,B38))+IF(COUNTIF(课表!$R$190:$R$350,B38)&gt;=2,1,COUNTIF(课表!$R$190:$R$350,B38)))*2</f>
        <v>0</v>
      </c>
      <c r="K38" s="24">
        <f>(IF(COUNTIF(课表!$S$190:$S$350,B38)&gt;=2,1,COUNTIF(课表!$S$190:$S$350,B38))+IF(COUNTIF(课表!$T$190:$T$350,B38)&gt;=2,1,COUNTIF(课表!$T$190:$T$350,B38)))*2+(IF(COUNTIF(课表!$U$190:$U$350,B38)&gt;=2,1,COUNTIF(课表!$U$190:$U$350,B38))+IF(COUNTIF(课表!$V$190:$V$350,B38)&gt;=2,1,COUNTIF(课表!$V$190:$V$350,B38)))*2</f>
        <v>0</v>
      </c>
      <c r="L38" s="24">
        <f>(IF(COUNTIF(课表!$W$190:$W$350,B38)&gt;=2,1,COUNTIF(课表!$W$190:$W$350,B38))+IF(COUNTIF(课表!$X$190:$X$350,B38)&gt;=2,1,COUNTIF(课表!$X$190:$X$350,B38))+IF(COUNTIF(课表!$Y$190:$Y$350,B38)&gt;=2,1,COUNTIF(课表!$Y$190:$Y$350,B38))+IF(COUNTIF(课表!$Z$190:$Z$350,B38)&gt;=2,1,COUNTIF(课表!$Z$190:$Z$350,B38)))*2</f>
        <v>0</v>
      </c>
      <c r="M38" s="24">
        <f>(IF(COUNTIF(课表!$AA$190:$AA$350,B38)&gt;=2,1,COUNTIF(课表!$AA$190:$AA$350,B38))+IF(COUNTIF(课表!$AB$190:$AB$350,B38)&gt;=2,1,COUNTIF(课表!$AB$190:$AB$350,B38))+IF(COUNTIF(课表!$AC$190:$AC$350,B38)&gt;=2,1,COUNTIF(课表!$AC$190:$AC$350,B38))+IF(COUNTIF(课表!$AD$190:$AD$350,B38)&gt;=2,1,COUNTIF(课表!$AD$190:$AD$350,B38)))*2</f>
        <v>0</v>
      </c>
      <c r="N38" s="24">
        <f t="shared" si="1"/>
        <v>18</v>
      </c>
    </row>
    <row r="39" ht="20.1" customHeight="1" spans="1:14">
      <c r="A39" s="21" t="str">
        <f>VLOOKUP(B39,教师基础数据!$B$1:$H$502,7,FALSE)</f>
        <v>0000065</v>
      </c>
      <c r="B39" s="25" t="s">
        <v>1352</v>
      </c>
      <c r="C39" s="23" t="str">
        <f>VLOOKUP(B39,教师基础数据!$B$1:$G4712,3,FALSE)</f>
        <v>信艺系</v>
      </c>
      <c r="D39" s="23" t="str">
        <f>VLOOKUP(B39,教师基础数据!$B$1:$G528,4,FALSE)</f>
        <v>专职</v>
      </c>
      <c r="E39" s="23" t="str">
        <f>VLOOKUP(B39,教师基础数据!$B$1:$G4561,5,FALSE)</f>
        <v>数媒教研室</v>
      </c>
      <c r="F39" s="21">
        <f t="shared" si="0"/>
        <v>5</v>
      </c>
      <c r="G39" s="24">
        <f>(IF(COUNTIF(课表!$C$190:$C$350,B39)&gt;=2,1,COUNTIF(课表!$C$190:$C$350,B39))+IF(COUNTIF(课表!$D$190:$D$350,B39)&gt;=2,1,COUNTIF(课表!D$190:$D$350,B39))+IF(COUNTIF(课表!$E$182:$E$350,B39)&gt;=2,1,COUNTIF(课表!$E$182:$E$350,B39))+IF(COUNTIF(课表!$F$190:$F$350,B39)&gt;=2,1,COUNTIF(课表!$F$190:$F$350,B39)))*2</f>
        <v>4</v>
      </c>
      <c r="H39" s="24">
        <f>(IF(COUNTIF(课表!$G$191:$G$350,B39)&gt;=2,1,COUNTIF(课表!$G$191:$G$350,B39))+IF(COUNTIF(课表!$H$191:$H$350,B39)&gt;=2,1,COUNTIF(课表!$H$191:$H$350,B39))+IF(COUNTIF(课表!$I$190:$I$350,B39)&gt;=2,1,COUNTIF(课表!$I$190:$I$350,B39))+IF(COUNTIF(课表!$J$190:$J$350,B39)&gt;=2,1,COUNTIF(课表!$J$190:$J$350,B39)))*2</f>
        <v>0</v>
      </c>
      <c r="I39" s="24">
        <f>(IF(COUNTIF(课表!$K$190:$K$350,B39)&gt;=2,1,COUNTIF(课表!$K$190:$K$350,B39))+IF(COUNTIF(课表!$L$190:$L$350,B39)&gt;=2,1,COUNTIF(课表!$L$190:$L$350,B39))+IF(COUNTIF(课表!$M$190:$M$350,B39)&gt;=2,1,COUNTIF(课表!$M$190:$M$350,B39))+IF(COUNTIF(课表!$N$190:$N$350,B39)&gt;=2,1,COUNTIF(课表!$N$190:$N$350,B39)))*2</f>
        <v>6</v>
      </c>
      <c r="J39" s="24">
        <f>(IF(COUNTIF(课表!$O$190:$O$350,B39)&gt;=2,1,COUNTIF(课表!$O$190:$O$350,B39))+IF(COUNTIF(课表!$P$190:$P$350,B39)&gt;=2,1,COUNTIF(课表!$P$190:$P$350,B39))+IF(COUNTIF(课表!$Q$190:$Q$350,B39)&gt;=2,1,COUNTIF(课表!$Q$190:$Q$350,B39))+IF(COUNTIF(课表!$R$190:$R$350,B39)&gt;=2,1,COUNTIF(课表!$R$190:$R$350,B39)))*2</f>
        <v>4</v>
      </c>
      <c r="K39" s="24">
        <f>(IF(COUNTIF(课表!$S$190:$S$350,B39)&gt;=2,1,COUNTIF(课表!$S$190:$S$350,B39))+IF(COUNTIF(课表!$T$190:$T$350,B39)&gt;=2,1,COUNTIF(课表!$T$190:$T$350,B39)))*2+(IF(COUNTIF(课表!$U$190:$U$350,B39)&gt;=2,1,COUNTIF(课表!$U$190:$U$350,B39))+IF(COUNTIF(课表!$V$190:$V$350,B39)&gt;=2,1,COUNTIF(课表!$V$190:$V$350,B39)))*2</f>
        <v>4</v>
      </c>
      <c r="L39" s="24">
        <f>(IF(COUNTIF(课表!$W$190:$W$350,B39)&gt;=2,1,COUNTIF(课表!$W$190:$W$350,B39))+IF(COUNTIF(课表!$X$190:$X$350,B39)&gt;=2,1,COUNTIF(课表!$X$190:$X$350,B39))+IF(COUNTIF(课表!$Y$190:$Y$350,B39)&gt;=2,1,COUNTIF(课表!$Y$190:$Y$350,B39))+IF(COUNTIF(课表!$Z$190:$Z$350,B39)&gt;=2,1,COUNTIF(课表!$Z$190:$Z$350,B39)))*2</f>
        <v>2</v>
      </c>
      <c r="M39" s="24">
        <f>(IF(COUNTIF(课表!$AA$190:$AA$350,B39)&gt;=2,1,COUNTIF(课表!$AA$190:$AA$350,B39))+IF(COUNTIF(课表!$AB$190:$AB$350,B39)&gt;=2,1,COUNTIF(课表!$AB$190:$AB$350,B39))+IF(COUNTIF(课表!$AC$190:$AC$350,B39)&gt;=2,1,COUNTIF(课表!$AC$190:$AC$350,B39))+IF(COUNTIF(课表!$AD$190:$AD$350,B39)&gt;=2,1,COUNTIF(课表!$AD$190:$AD$350,B39)))*2</f>
        <v>0</v>
      </c>
      <c r="N39" s="24">
        <f t="shared" si="1"/>
        <v>20</v>
      </c>
    </row>
    <row r="40" ht="20.1" customHeight="1" spans="1:14">
      <c r="A40" s="21" t="str">
        <f>VLOOKUP(B40,教师基础数据!$B$1:$H$502,7,FALSE)</f>
        <v>0000069</v>
      </c>
      <c r="B40" s="27" t="s">
        <v>1350</v>
      </c>
      <c r="C40" s="23" t="str">
        <f>VLOOKUP(B40,教师基础数据!$B$1:$G4744,3,FALSE)</f>
        <v>信艺系</v>
      </c>
      <c r="D40" s="23" t="str">
        <f>VLOOKUP(B40,教师基础数据!$B$1:$G540,4,FALSE)</f>
        <v>专职</v>
      </c>
      <c r="E40" s="23" t="str">
        <f>VLOOKUP(B40,教师基础数据!$B$1:$G4573,5,FALSE)</f>
        <v>计应教研室</v>
      </c>
      <c r="F40" s="21">
        <f t="shared" si="0"/>
        <v>5</v>
      </c>
      <c r="G40" s="24">
        <f>(IF(COUNTIF(课表!$C$190:$C$350,B40)&gt;=2,1,COUNTIF(课表!$C$190:$C$350,B40))+IF(COUNTIF(课表!$D$190:$D$350,B40)&gt;=2,1,COUNTIF(课表!D$190:$D$350,B40))+IF(COUNTIF(课表!$E$182:$E$350,B40)&gt;=2,1,COUNTIF(课表!$E$182:$E$350,B40))+IF(COUNTIF(课表!$F$190:$F$350,B40)&gt;=2,1,COUNTIF(课表!$F$190:$F$350,B40)))*2</f>
        <v>4</v>
      </c>
      <c r="H40" s="24">
        <f>(IF(COUNTIF(课表!$G$191:$G$350,B40)&gt;=2,1,COUNTIF(课表!$G$191:$G$350,B40))+IF(COUNTIF(课表!$H$191:$H$350,B40)&gt;=2,1,COUNTIF(课表!$H$191:$H$350,B40))+IF(COUNTIF(课表!$I$190:$I$350,B40)&gt;=2,1,COUNTIF(课表!$I$190:$I$350,B40))+IF(COUNTIF(课表!$J$190:$J$350,B40)&gt;=2,1,COUNTIF(课表!$J$190:$J$350,B40)))*2</f>
        <v>4</v>
      </c>
      <c r="I40" s="24">
        <f>(IF(COUNTIF(课表!$K$190:$K$350,B40)&gt;=2,1,COUNTIF(课表!$K$190:$K$350,B40))+IF(COUNTIF(课表!$L$190:$L$350,B40)&gt;=2,1,COUNTIF(课表!$L$190:$L$350,B40))+IF(COUNTIF(课表!$M$190:$M$350,B40)&gt;=2,1,COUNTIF(课表!$M$190:$M$350,B40))+IF(COUNTIF(课表!$N$190:$N$350,B40)&gt;=2,1,COUNTIF(课表!$N$190:$N$350,B40)))*2</f>
        <v>4</v>
      </c>
      <c r="J40" s="24">
        <f>(IF(COUNTIF(课表!$O$190:$O$350,B40)&gt;=2,1,COUNTIF(课表!$O$190:$O$350,B40))+IF(COUNTIF(课表!$P$190:$P$350,B40)&gt;=2,1,COUNTIF(课表!$P$190:$P$350,B40))+IF(COUNTIF(课表!$Q$190:$Q$350,B40)&gt;=2,1,COUNTIF(课表!$Q$190:$Q$350,B40))+IF(COUNTIF(课表!$R$190:$R$350,B40)&gt;=2,1,COUNTIF(课表!$R$190:$R$350,B40)))*2</f>
        <v>4</v>
      </c>
      <c r="K40" s="24">
        <f>(IF(COUNTIF(课表!$S$190:$S$350,B40)&gt;=2,1,COUNTIF(课表!$S$190:$S$350,B40))+IF(COUNTIF(课表!$T$190:$T$350,B40)&gt;=2,1,COUNTIF(课表!$T$190:$T$350,B40)))*2+(IF(COUNTIF(课表!$U$190:$U$350,B40)&gt;=2,1,COUNTIF(课表!$U$190:$U$350,B40))+IF(COUNTIF(课表!$V$190:$V$350,B40)&gt;=2,1,COUNTIF(课表!$V$190:$V$350,B40)))*2</f>
        <v>4</v>
      </c>
      <c r="L40" s="24">
        <f>(IF(COUNTIF(课表!$W$190:$W$350,B40)&gt;=2,1,COUNTIF(课表!$W$190:$W$350,B40))+IF(COUNTIF(课表!$X$190:$X$350,B40)&gt;=2,1,COUNTIF(课表!$X$190:$X$350,B40))+IF(COUNTIF(课表!$Y$190:$Y$350,B40)&gt;=2,1,COUNTIF(课表!$Y$190:$Y$350,B40))+IF(COUNTIF(课表!$Z$190:$Z$350,B40)&gt;=2,1,COUNTIF(课表!$Z$190:$Z$350,B40)))*2</f>
        <v>0</v>
      </c>
      <c r="M40" s="24">
        <f>(IF(COUNTIF(课表!$AA$190:$AA$350,B40)&gt;=2,1,COUNTIF(课表!$AA$190:$AA$350,B40))+IF(COUNTIF(课表!$AB$190:$AB$350,B40)&gt;=2,1,COUNTIF(课表!$AB$190:$AB$350,B40))+IF(COUNTIF(课表!$AC$190:$AC$350,B40)&gt;=2,1,COUNTIF(课表!$AC$190:$AC$350,B40))+IF(COUNTIF(课表!$AD$190:$AD$350,B40)&gt;=2,1,COUNTIF(课表!$AD$190:$AD$350,B40)))*2</f>
        <v>0</v>
      </c>
      <c r="N40" s="24">
        <f t="shared" si="1"/>
        <v>20</v>
      </c>
    </row>
    <row r="41" ht="20.1" customHeight="1" spans="1:14">
      <c r="A41" s="21" t="str">
        <f>VLOOKUP(B41,教师基础数据!$B$1:$H$502,7,FALSE)</f>
        <v>0000072</v>
      </c>
      <c r="B41" s="25" t="s">
        <v>1408</v>
      </c>
      <c r="C41" s="23" t="str">
        <f>VLOOKUP(B41,教师基础数据!$B$1:$G4524,3,FALSE)</f>
        <v>人文系</v>
      </c>
      <c r="D41" s="23" t="str">
        <f>VLOOKUP(B41,教师基础数据!$B$1:$G537,4,FALSE)</f>
        <v>专职</v>
      </c>
      <c r="E41" s="23" t="str">
        <f>VLOOKUP(B41,教师基础数据!$B$1:$G4570,5,FALSE)</f>
        <v>体育教研室</v>
      </c>
      <c r="F41" s="21">
        <f t="shared" si="0"/>
        <v>3</v>
      </c>
      <c r="G41" s="24">
        <f>(IF(COUNTIF(课表!$C$190:$C$350,B41)&gt;=2,1,COUNTIF(课表!$C$190:$C$350,B41))+IF(COUNTIF(课表!$D$190:$D$350,B41)&gt;=2,1,COUNTIF(课表!D$190:$D$350,B41))+IF(COUNTIF(课表!$E$182:$E$350,B41)&gt;=2,1,COUNTIF(课表!$E$182:$E$350,B41))+IF(COUNTIF(课表!$F$190:$F$350,B41)&gt;=2,1,COUNTIF(课表!$F$190:$F$350,B41)))*2</f>
        <v>4</v>
      </c>
      <c r="H41" s="24">
        <f>(IF(COUNTIF(课表!$G$191:$G$350,B41)&gt;=2,1,COUNTIF(课表!$G$191:$G$350,B41))+IF(COUNTIF(课表!$H$191:$H$350,B41)&gt;=2,1,COUNTIF(课表!$H$191:$H$350,B41))+IF(COUNTIF(课表!$I$190:$I$350,B41)&gt;=2,1,COUNTIF(课表!$I$190:$I$350,B41))+IF(COUNTIF(课表!$J$190:$J$350,B41)&gt;=2,1,COUNTIF(课表!$J$190:$J$350,B41)))*2</f>
        <v>4</v>
      </c>
      <c r="I41" s="24">
        <f>(IF(COUNTIF(课表!$K$190:$K$350,B41)&gt;=2,1,COUNTIF(课表!$K$190:$K$350,B41))+IF(COUNTIF(课表!$L$190:$L$350,B41)&gt;=2,1,COUNTIF(课表!$L$190:$L$350,B41))+IF(COUNTIF(课表!$M$190:$M$350,B41)&gt;=2,1,COUNTIF(课表!$M$190:$M$350,B41))+IF(COUNTIF(课表!$N$190:$N$350,B41)&gt;=2,1,COUNTIF(课表!$N$190:$N$350,B41)))*2</f>
        <v>0</v>
      </c>
      <c r="J41" s="24">
        <f>(IF(COUNTIF(课表!$O$190:$O$350,B41)&gt;=2,1,COUNTIF(课表!$O$190:$O$350,B41))+IF(COUNTIF(课表!$P$190:$P$350,B41)&gt;=2,1,COUNTIF(课表!$P$190:$P$350,B41))+IF(COUNTIF(课表!$Q$190:$Q$350,B41)&gt;=2,1,COUNTIF(课表!$Q$190:$Q$350,B41))+IF(COUNTIF(课表!$R$190:$R$350,B41)&gt;=2,1,COUNTIF(课表!$R$190:$R$350,B41)))*2</f>
        <v>4</v>
      </c>
      <c r="K41" s="24">
        <f>(IF(COUNTIF(课表!$S$190:$S$350,B41)&gt;=2,1,COUNTIF(课表!$S$190:$S$350,B41))+IF(COUNTIF(课表!$T$190:$T$350,B41)&gt;=2,1,COUNTIF(课表!$T$190:$T$350,B41)))*2+(IF(COUNTIF(课表!$U$190:$U$350,B41)&gt;=2,1,COUNTIF(课表!$U$190:$U$350,B41))+IF(COUNTIF(课表!$V$190:$V$350,B41)&gt;=2,1,COUNTIF(课表!$V$190:$V$350,B41)))*2</f>
        <v>0</v>
      </c>
      <c r="L41" s="24">
        <f>(IF(COUNTIF(课表!$W$190:$W$350,B41)&gt;=2,1,COUNTIF(课表!$W$190:$W$350,B41))+IF(COUNTIF(课表!$X$190:$X$350,B41)&gt;=2,1,COUNTIF(课表!$X$190:$X$350,B41))+IF(COUNTIF(课表!$Y$190:$Y$350,B41)&gt;=2,1,COUNTIF(课表!$Y$190:$Y$350,B41))+IF(COUNTIF(课表!$Z$190:$Z$350,B41)&gt;=2,1,COUNTIF(课表!$Z$190:$Z$350,B41)))*2</f>
        <v>0</v>
      </c>
      <c r="M41" s="24">
        <f>(IF(COUNTIF(课表!$AA$190:$AA$350,B41)&gt;=2,1,COUNTIF(课表!$AA$190:$AA$350,B41))+IF(COUNTIF(课表!$AB$190:$AB$350,B41)&gt;=2,1,COUNTIF(课表!$AB$190:$AB$350,B41))+IF(COUNTIF(课表!$AC$190:$AC$350,B41)&gt;=2,1,COUNTIF(课表!$AC$190:$AC$350,B41))+IF(COUNTIF(课表!$AD$190:$AD$350,B41)&gt;=2,1,COUNTIF(课表!$AD$190:$AD$350,B41)))*2</f>
        <v>0</v>
      </c>
      <c r="N41" s="24">
        <f t="shared" si="1"/>
        <v>12</v>
      </c>
    </row>
    <row r="42" ht="20.1" customHeight="1" spans="1:14">
      <c r="A42" s="21" t="str">
        <f>VLOOKUP(B42,教师基础数据!$B$1:$H$502,7,FALSE)</f>
        <v>0000073</v>
      </c>
      <c r="B42" s="22" t="s">
        <v>1385</v>
      </c>
      <c r="C42" s="23" t="str">
        <f>VLOOKUP(B42,教师基础数据!$B$1:$G4594,3,FALSE)</f>
        <v>信艺系</v>
      </c>
      <c r="D42" s="23" t="str">
        <f>VLOOKUP(B42,教师基础数据!$B$1:$G669,4,FALSE)</f>
        <v>专职</v>
      </c>
      <c r="E42" s="23" t="str">
        <f>VLOOKUP(B42,教师基础数据!$B$1:$G4702,5,FALSE)</f>
        <v>计应教研室</v>
      </c>
      <c r="F42" s="21">
        <f t="shared" si="0"/>
        <v>3</v>
      </c>
      <c r="G42" s="24">
        <f>(IF(COUNTIF(课表!$C$190:$C$350,B42)&gt;=2,1,COUNTIF(课表!$C$190:$C$350,B42))+IF(COUNTIF(课表!$D$190:$D$350,B42)&gt;=2,1,COUNTIF(课表!D$190:$D$350,B42))+IF(COUNTIF(课表!$E$182:$E$350,B42)&gt;=2,1,COUNTIF(课表!$E$182:$E$350,B42))+IF(COUNTIF(课表!$F$190:$F$350,B42)&gt;=2,1,COUNTIF(课表!$F$190:$F$350,B42)))*2</f>
        <v>0</v>
      </c>
      <c r="H42" s="24">
        <f>(IF(COUNTIF(课表!$G$191:$G$350,B42)&gt;=2,1,COUNTIF(课表!$G$191:$G$350,B42))+IF(COUNTIF(课表!$H$191:$H$350,B42)&gt;=2,1,COUNTIF(课表!$H$191:$H$350,B42))+IF(COUNTIF(课表!$I$190:$I$350,B42)&gt;=2,1,COUNTIF(课表!$I$190:$I$350,B42))+IF(COUNTIF(课表!$J$190:$J$350,B42)&gt;=2,1,COUNTIF(课表!$J$190:$J$350,B42)))*2</f>
        <v>8</v>
      </c>
      <c r="I42" s="24">
        <f>(IF(COUNTIF(课表!$K$190:$K$350,B42)&gt;=2,1,COUNTIF(课表!$K$190:$K$350,B42))+IF(COUNTIF(课表!$L$190:$L$350,B42)&gt;=2,1,COUNTIF(课表!$L$190:$L$350,B42))+IF(COUNTIF(课表!$M$190:$M$350,B42)&gt;=2,1,COUNTIF(课表!$M$190:$M$350,B42))+IF(COUNTIF(课表!$N$190:$N$350,B42)&gt;=2,1,COUNTIF(课表!$N$190:$N$350,B42)))*2</f>
        <v>8</v>
      </c>
      <c r="J42" s="24">
        <f>(IF(COUNTIF(课表!$O$190:$O$350,B42)&gt;=2,1,COUNTIF(课表!$O$190:$O$350,B42))+IF(COUNTIF(课表!$P$190:$P$350,B42)&gt;=2,1,COUNTIF(课表!$P$190:$P$350,B42))+IF(COUNTIF(课表!$Q$190:$Q$350,B42)&gt;=2,1,COUNTIF(课表!$Q$190:$Q$350,B42))+IF(COUNTIF(课表!$R$190:$R$350,B42)&gt;=2,1,COUNTIF(课表!$R$190:$R$350,B42)))*2</f>
        <v>8</v>
      </c>
      <c r="K42" s="24">
        <f>(IF(COUNTIF(课表!$S$190:$S$350,B42)&gt;=2,1,COUNTIF(课表!$S$190:$S$350,B42))+IF(COUNTIF(课表!$T$190:$T$350,B42)&gt;=2,1,COUNTIF(课表!$T$190:$T$350,B42)))*2+(IF(COUNTIF(课表!$U$190:$U$350,B42)&gt;=2,1,COUNTIF(课表!$U$190:$U$350,B42))+IF(COUNTIF(课表!$V$190:$V$350,B42)&gt;=2,1,COUNTIF(课表!$V$190:$V$350,B42)))*2</f>
        <v>0</v>
      </c>
      <c r="L42" s="24">
        <f>(IF(COUNTIF(课表!$W$190:$W$350,B42)&gt;=2,1,COUNTIF(课表!$W$190:$W$350,B42))+IF(COUNTIF(课表!$X$190:$X$350,B42)&gt;=2,1,COUNTIF(课表!$X$190:$X$350,B42))+IF(COUNTIF(课表!$Y$190:$Y$350,B42)&gt;=2,1,COUNTIF(课表!$Y$190:$Y$350,B42))+IF(COUNTIF(课表!$Z$190:$Z$350,B42)&gt;=2,1,COUNTIF(课表!$Z$190:$Z$350,B42)))*2</f>
        <v>0</v>
      </c>
      <c r="M42" s="24">
        <f>(IF(COUNTIF(课表!$AA$190:$AA$350,B42)&gt;=2,1,COUNTIF(课表!$AA$190:$AA$350,B42))+IF(COUNTIF(课表!$AB$190:$AB$350,B42)&gt;=2,1,COUNTIF(课表!$AB$190:$AB$350,B42))+IF(COUNTIF(课表!$AC$190:$AC$350,B42)&gt;=2,1,COUNTIF(课表!$AC$190:$AC$350,B42))+IF(COUNTIF(课表!$AD$190:$AD$350,B42)&gt;=2,1,COUNTIF(课表!$AD$190:$AD$350,B42)))*2</f>
        <v>0</v>
      </c>
      <c r="N42" s="24">
        <f t="shared" si="1"/>
        <v>24</v>
      </c>
    </row>
    <row r="43" ht="20.1" customHeight="1" spans="1:14">
      <c r="A43" s="21" t="str">
        <f>VLOOKUP(B43,教师基础数据!$B$1:$H$502,7,FALSE)</f>
        <v>0000075</v>
      </c>
      <c r="B43" s="25" t="s">
        <v>1410</v>
      </c>
      <c r="C43" s="23" t="str">
        <f>VLOOKUP(B43,教师基础数据!$B$1:$G4583,3,FALSE)</f>
        <v>人文系</v>
      </c>
      <c r="D43" s="23" t="str">
        <f>VLOOKUP(B43,教师基础数据!$B$1:$G502,4,FALSE)</f>
        <v>专职</v>
      </c>
      <c r="E43" s="23" t="str">
        <f>VLOOKUP(B43,教师基础数据!$B$1:$G4535,5,FALSE)</f>
        <v>体育教研室</v>
      </c>
      <c r="F43" s="21">
        <f t="shared" si="0"/>
        <v>3</v>
      </c>
      <c r="G43" s="24">
        <f>(IF(COUNTIF(课表!$C$190:$C$350,B43)&gt;=2,1,COUNTIF(课表!$C$190:$C$350,B43))+IF(COUNTIF(课表!$D$190:$D$350,B43)&gt;=2,1,COUNTIF(课表!D$190:$D$350,B43))+IF(COUNTIF(课表!$E$182:$E$350,B43)&gt;=2,1,COUNTIF(课表!$E$182:$E$350,B43))+IF(COUNTIF(课表!$F$190:$F$350,B43)&gt;=2,1,COUNTIF(课表!$F$190:$F$350,B43)))*2</f>
        <v>6</v>
      </c>
      <c r="H43" s="24">
        <f>(IF(COUNTIF(课表!$G$191:$G$350,B43)&gt;=2,1,COUNTIF(课表!$G$191:$G$350,B43))+IF(COUNTIF(课表!$H$191:$H$350,B43)&gt;=2,1,COUNTIF(课表!$H$191:$H$350,B43))+IF(COUNTIF(课表!$I$190:$I$350,B43)&gt;=2,1,COUNTIF(课表!$I$190:$I$350,B43))+IF(COUNTIF(课表!$J$190:$J$350,B43)&gt;=2,1,COUNTIF(课表!$J$190:$J$350,B43)))*2</f>
        <v>6</v>
      </c>
      <c r="I43" s="24">
        <f>(IF(COUNTIF(课表!$K$190:$K$350,B43)&gt;=2,1,COUNTIF(课表!$K$190:$K$350,B43))+IF(COUNTIF(课表!$L$190:$L$350,B43)&gt;=2,1,COUNTIF(课表!$L$190:$L$350,B43))+IF(COUNTIF(课表!$M$190:$M$350,B43)&gt;=2,1,COUNTIF(课表!$M$190:$M$350,B43))+IF(COUNTIF(课表!$N$190:$N$350,B43)&gt;=2,1,COUNTIF(课表!$N$190:$N$350,B43)))*2</f>
        <v>0</v>
      </c>
      <c r="J43" s="24">
        <f>(IF(COUNTIF(课表!$O$190:$O$350,B43)&gt;=2,1,COUNTIF(课表!$O$190:$O$350,B43))+IF(COUNTIF(课表!$P$190:$P$350,B43)&gt;=2,1,COUNTIF(课表!$P$190:$P$350,B43))+IF(COUNTIF(课表!$Q$190:$Q$350,B43)&gt;=2,1,COUNTIF(课表!$Q$190:$Q$350,B43))+IF(COUNTIF(课表!$R$190:$R$350,B43)&gt;=2,1,COUNTIF(课表!$R$190:$R$350,B43)))*2</f>
        <v>6</v>
      </c>
      <c r="K43" s="24">
        <f>(IF(COUNTIF(课表!$S$190:$S$350,B43)&gt;=2,1,COUNTIF(课表!$S$190:$S$350,B43))+IF(COUNTIF(课表!$T$190:$T$350,B43)&gt;=2,1,COUNTIF(课表!$T$190:$T$350,B43)))*2+(IF(COUNTIF(课表!$U$190:$U$350,B43)&gt;=2,1,COUNTIF(课表!$U$190:$U$350,B43))+IF(COUNTIF(课表!$V$190:$V$350,B43)&gt;=2,1,COUNTIF(课表!$V$190:$V$350,B43)))*2</f>
        <v>0</v>
      </c>
      <c r="L43" s="24">
        <f>(IF(COUNTIF(课表!$W$190:$W$350,B43)&gt;=2,1,COUNTIF(课表!$W$190:$W$350,B43))+IF(COUNTIF(课表!$X$190:$X$350,B43)&gt;=2,1,COUNTIF(课表!$X$190:$X$350,B43))+IF(COUNTIF(课表!$Y$190:$Y$350,B43)&gt;=2,1,COUNTIF(课表!$Y$190:$Y$350,B43))+IF(COUNTIF(课表!$Z$190:$Z$350,B43)&gt;=2,1,COUNTIF(课表!$Z$190:$Z$350,B43)))*2</f>
        <v>0</v>
      </c>
      <c r="M43" s="24">
        <f>(IF(COUNTIF(课表!$AA$190:$AA$350,B43)&gt;=2,1,COUNTIF(课表!$AA$190:$AA$350,B43))+IF(COUNTIF(课表!$AB$190:$AB$350,B43)&gt;=2,1,COUNTIF(课表!$AB$190:$AB$350,B43))+IF(COUNTIF(课表!$AC$190:$AC$350,B43)&gt;=2,1,COUNTIF(课表!$AC$190:$AC$350,B43))+IF(COUNTIF(课表!$AD$190:$AD$350,B43)&gt;=2,1,COUNTIF(课表!$AD$190:$AD$350,B43)))*2</f>
        <v>0</v>
      </c>
      <c r="N43" s="24">
        <f t="shared" si="1"/>
        <v>18</v>
      </c>
    </row>
    <row r="44" ht="20.1" customHeight="1" spans="1:14">
      <c r="A44" s="21" t="str">
        <f>VLOOKUP(B44,教师基础数据!$B$1:$H$502,7,FALSE)</f>
        <v>0000076</v>
      </c>
      <c r="B44" s="26" t="s">
        <v>1392</v>
      </c>
      <c r="C44" s="23" t="str">
        <f>VLOOKUP(B44,教师基础数据!$B$1:$G4747,3,FALSE)</f>
        <v>信艺系</v>
      </c>
      <c r="D44" s="23" t="str">
        <f>VLOOKUP(B44,教师基础数据!$B$1:$G746,4,FALSE)</f>
        <v>专职</v>
      </c>
      <c r="E44" s="23" t="str">
        <f>VLOOKUP(B44,教师基础数据!$B$1:$G4780,5,FALSE)</f>
        <v>计应教研室</v>
      </c>
      <c r="F44" s="21">
        <f t="shared" si="0"/>
        <v>3</v>
      </c>
      <c r="G44" s="24">
        <f>(IF(COUNTIF(课表!$C$190:$C$350,B44)&gt;=2,1,COUNTIF(课表!$C$190:$C$350,B44))+IF(COUNTIF(课表!$D$190:$D$350,B44)&gt;=2,1,COUNTIF(课表!D$190:$D$350,B44))+IF(COUNTIF(课表!$E$182:$E$350,B44)&gt;=2,1,COUNTIF(课表!$E$182:$E$350,B44))+IF(COUNTIF(课表!$F$190:$F$350,B44)&gt;=2,1,COUNTIF(课表!$F$190:$F$350,B44)))*2</f>
        <v>4</v>
      </c>
      <c r="H44" s="24">
        <f>(IF(COUNTIF(课表!$G$191:$G$350,B44)&gt;=2,1,COUNTIF(课表!$G$191:$G$350,B44))+IF(COUNTIF(课表!$H$191:$H$350,B44)&gt;=2,1,COUNTIF(课表!$H$191:$H$350,B44))+IF(COUNTIF(课表!$I$190:$I$350,B44)&gt;=2,1,COUNTIF(课表!$I$190:$I$350,B44))+IF(COUNTIF(课表!$J$190:$J$350,B44)&gt;=2,1,COUNTIF(课表!$J$190:$J$350,B44)))*2</f>
        <v>4</v>
      </c>
      <c r="I44" s="24">
        <f>(IF(COUNTIF(课表!$K$190:$K$350,B44)&gt;=2,1,COUNTIF(课表!$K$190:$K$350,B44))+IF(COUNTIF(课表!$L$190:$L$350,B44)&gt;=2,1,COUNTIF(课表!$L$190:$L$350,B44))+IF(COUNTIF(课表!$M$190:$M$350,B44)&gt;=2,1,COUNTIF(课表!$M$190:$M$350,B44))+IF(COUNTIF(课表!$N$190:$N$350,B44)&gt;=2,1,COUNTIF(课表!$N$190:$N$350,B44)))*2</f>
        <v>4</v>
      </c>
      <c r="J44" s="24">
        <f>(IF(COUNTIF(课表!$O$190:$O$350,B44)&gt;=2,1,COUNTIF(课表!$O$190:$O$350,B44))+IF(COUNTIF(课表!$P$190:$P$350,B44)&gt;=2,1,COUNTIF(课表!$P$190:$P$350,B44))+IF(COUNTIF(课表!$Q$190:$Q$350,B44)&gt;=2,1,COUNTIF(课表!$Q$190:$Q$350,B44))+IF(COUNTIF(课表!$R$190:$R$350,B44)&gt;=2,1,COUNTIF(课表!$R$190:$R$350,B44)))*2</f>
        <v>0</v>
      </c>
      <c r="K44" s="24">
        <f>(IF(COUNTIF(课表!$S$190:$S$350,B44)&gt;=2,1,COUNTIF(课表!$S$190:$S$350,B44))+IF(COUNTIF(课表!$T$190:$T$350,B44)&gt;=2,1,COUNTIF(课表!$T$190:$T$350,B44)))*2+(IF(COUNTIF(课表!$U$190:$U$350,B44)&gt;=2,1,COUNTIF(课表!$U$190:$U$350,B44))+IF(COUNTIF(课表!$V$190:$V$350,B44)&gt;=2,1,COUNTIF(课表!$V$190:$V$350,B44)))*2</f>
        <v>0</v>
      </c>
      <c r="L44" s="24">
        <f>(IF(COUNTIF(课表!$W$190:$W$350,B44)&gt;=2,1,COUNTIF(课表!$W$190:$W$350,B44))+IF(COUNTIF(课表!$X$190:$X$350,B44)&gt;=2,1,COUNTIF(课表!$X$190:$X$350,B44))+IF(COUNTIF(课表!$Y$190:$Y$350,B44)&gt;=2,1,COUNTIF(课表!$Y$190:$Y$350,B44))+IF(COUNTIF(课表!$Z$190:$Z$350,B44)&gt;=2,1,COUNTIF(课表!$Z$190:$Z$350,B44)))*2</f>
        <v>0</v>
      </c>
      <c r="M44" s="24">
        <f>(IF(COUNTIF(课表!$AA$190:$AA$350,B44)&gt;=2,1,COUNTIF(课表!$AA$190:$AA$350,B44))+IF(COUNTIF(课表!$AB$190:$AB$350,B44)&gt;=2,1,COUNTIF(课表!$AB$190:$AB$350,B44))+IF(COUNTIF(课表!$AC$190:$AC$350,B44)&gt;=2,1,COUNTIF(课表!$AC$190:$AC$350,B44))+IF(COUNTIF(课表!$AD$190:$AD$350,B44)&gt;=2,1,COUNTIF(课表!$AD$190:$AD$350,B44)))*2</f>
        <v>0</v>
      </c>
      <c r="N44" s="24">
        <f t="shared" si="1"/>
        <v>12</v>
      </c>
    </row>
    <row r="45" ht="20.1" customHeight="1" spans="1:14">
      <c r="A45" s="21" t="str">
        <f>VLOOKUP(B45,教师基础数据!$B$1:$H$502,7,FALSE)</f>
        <v>0000079</v>
      </c>
      <c r="B45" s="25" t="s">
        <v>1370</v>
      </c>
      <c r="C45" s="23" t="str">
        <f>VLOOKUP(B45,教师基础数据!$B$1:$G4507,3,FALSE)</f>
        <v>信艺系</v>
      </c>
      <c r="D45" s="23" t="str">
        <f>VLOOKUP(B45,教师基础数据!$B$1:$G510,4,FALSE)</f>
        <v>专职</v>
      </c>
      <c r="E45" s="23" t="str">
        <f>VLOOKUP(B45,教师基础数据!$B$1:$G4543,5,FALSE)</f>
        <v>计应教研室</v>
      </c>
      <c r="F45" s="21">
        <f t="shared" si="0"/>
        <v>2</v>
      </c>
      <c r="G45" s="24">
        <f>(IF(COUNTIF(课表!$C$190:$C$350,B45)&gt;=2,1,COUNTIF(课表!$C$190:$C$350,B45))+IF(COUNTIF(课表!$D$190:$D$350,B45)&gt;=2,1,COUNTIF(课表!D$190:$D$350,B45))+IF(COUNTIF(课表!$E$182:$E$350,B45)&gt;=2,1,COUNTIF(课表!$E$182:$E$350,B45))+IF(COUNTIF(课表!$F$190:$F$350,B45)&gt;=2,1,COUNTIF(课表!$F$190:$F$350,B45)))*2</f>
        <v>0</v>
      </c>
      <c r="H45" s="24">
        <f>(IF(COUNTIF(课表!$G$191:$G$350,B45)&gt;=2,1,COUNTIF(课表!$G$191:$G$350,B45))+IF(COUNTIF(课表!$H$191:$H$350,B45)&gt;=2,1,COUNTIF(课表!$H$191:$H$350,B45))+IF(COUNTIF(课表!$I$190:$I$350,B45)&gt;=2,1,COUNTIF(课表!$I$190:$I$350,B45))+IF(COUNTIF(课表!$J$190:$J$350,B45)&gt;=2,1,COUNTIF(课表!$J$190:$J$350,B45)))*2</f>
        <v>0</v>
      </c>
      <c r="I45" s="24">
        <f>(IF(COUNTIF(课表!$K$190:$K$350,B45)&gt;=2,1,COUNTIF(课表!$K$190:$K$350,B45))+IF(COUNTIF(课表!$L$190:$L$350,B45)&gt;=2,1,COUNTIF(课表!$L$190:$L$350,B45))+IF(COUNTIF(课表!$M$190:$M$350,B45)&gt;=2,1,COUNTIF(课表!$M$190:$M$350,B45))+IF(COUNTIF(课表!$N$190:$N$350,B45)&gt;=2,1,COUNTIF(课表!$N$190:$N$350,B45)))*2</f>
        <v>4</v>
      </c>
      <c r="J45" s="24">
        <f>(IF(COUNTIF(课表!$O$190:$O$350,B45)&gt;=2,1,COUNTIF(课表!$O$190:$O$350,B45))+IF(COUNTIF(课表!$P$190:$P$350,B45)&gt;=2,1,COUNTIF(课表!$P$190:$P$350,B45))+IF(COUNTIF(课表!$Q$190:$Q$350,B45)&gt;=2,1,COUNTIF(课表!$Q$190:$Q$350,B45))+IF(COUNTIF(课表!$R$190:$R$350,B45)&gt;=2,1,COUNTIF(课表!$R$190:$R$350,B45)))*2</f>
        <v>4</v>
      </c>
      <c r="K45" s="24">
        <f>(IF(COUNTIF(课表!$S$190:$S$350,B45)&gt;=2,1,COUNTIF(课表!$S$190:$S$350,B45))+IF(COUNTIF(课表!$T$190:$T$350,B45)&gt;=2,1,COUNTIF(课表!$T$190:$T$350,B45)))*2+(IF(COUNTIF(课表!$U$190:$U$350,B45)&gt;=2,1,COUNTIF(课表!$U$190:$U$350,B45))+IF(COUNTIF(课表!$V$190:$V$350,B45)&gt;=2,1,COUNTIF(课表!$V$190:$V$350,B45)))*2</f>
        <v>0</v>
      </c>
      <c r="L45" s="24">
        <f>(IF(COUNTIF(课表!$W$190:$W$350,B45)&gt;=2,1,COUNTIF(课表!$W$190:$W$350,B45))+IF(COUNTIF(课表!$X$190:$X$350,B45)&gt;=2,1,COUNTIF(课表!$X$190:$X$350,B45))+IF(COUNTIF(课表!$Y$190:$Y$350,B45)&gt;=2,1,COUNTIF(课表!$Y$190:$Y$350,B45))+IF(COUNTIF(课表!$Z$190:$Z$350,B45)&gt;=2,1,COUNTIF(课表!$Z$190:$Z$350,B45)))*2</f>
        <v>0</v>
      </c>
      <c r="M45" s="24">
        <f>(IF(COUNTIF(课表!$AA$190:$AA$350,B45)&gt;=2,1,COUNTIF(课表!$AA$190:$AA$350,B45))+IF(COUNTIF(课表!$AB$190:$AB$350,B45)&gt;=2,1,COUNTIF(课表!$AB$190:$AB$350,B45))+IF(COUNTIF(课表!$AC$190:$AC$350,B45)&gt;=2,1,COUNTIF(课表!$AC$190:$AC$350,B45))+IF(COUNTIF(课表!$AD$190:$AD$350,B45)&gt;=2,1,COUNTIF(课表!$AD$190:$AD$350,B45)))*2</f>
        <v>0</v>
      </c>
      <c r="N45" s="24">
        <f t="shared" si="1"/>
        <v>8</v>
      </c>
    </row>
    <row r="46" ht="20.1" customHeight="1" spans="1:14">
      <c r="A46" s="21" t="str">
        <f>VLOOKUP(B46,教师基础数据!$B$1:$H$502,7,FALSE)</f>
        <v>0000080</v>
      </c>
      <c r="B46" s="27" t="s">
        <v>999</v>
      </c>
      <c r="C46" s="23" t="str">
        <f>VLOOKUP(B46,教师基础数据!$B$1:$G4637,3,FALSE)</f>
        <v>电子系</v>
      </c>
      <c r="D46" s="23" t="str">
        <f>VLOOKUP(B46,教师基础数据!$B$1:$G660,4,FALSE)</f>
        <v>专职</v>
      </c>
      <c r="E46" s="23" t="str">
        <f>VLOOKUP(B46,教师基础数据!$B$1:$G4693,5,FALSE)</f>
        <v>机电一体化教研室</v>
      </c>
      <c r="F46" s="21">
        <f t="shared" si="0"/>
        <v>5</v>
      </c>
      <c r="G46" s="24">
        <f>(IF(COUNTIF(课表!$C$190:$C$350,B46)&gt;=2,1,COUNTIF(课表!$C$190:$C$350,B46))+IF(COUNTIF(课表!$D$190:$D$350,B46)&gt;=2,1,COUNTIF(课表!D$190:$D$350,B46))+IF(COUNTIF(课表!$E$182:$E$350,B46)&gt;=2,1,COUNTIF(课表!$E$182:$E$350,B46))+IF(COUNTIF(课表!$F$190:$F$350,B46)&gt;=2,1,COUNTIF(课表!$F$190:$F$350,B46)))*2</f>
        <v>6</v>
      </c>
      <c r="H46" s="24">
        <f>(IF(COUNTIF(课表!$G$191:$G$350,B46)&gt;=2,1,COUNTIF(课表!$G$191:$G$350,B46))+IF(COUNTIF(课表!$H$191:$H$350,B46)&gt;=2,1,COUNTIF(课表!$H$191:$H$350,B46))+IF(COUNTIF(课表!$I$190:$I$350,B46)&gt;=2,1,COUNTIF(课表!$I$190:$I$350,B46))+IF(COUNTIF(课表!$J$190:$J$350,B46)&gt;=2,1,COUNTIF(课表!$J$190:$J$350,B46)))*2</f>
        <v>6</v>
      </c>
      <c r="I46" s="24">
        <f>(IF(COUNTIF(课表!$K$190:$K$350,B46)&gt;=2,1,COUNTIF(课表!$K$190:$K$350,B46))+IF(COUNTIF(课表!$L$190:$L$350,B46)&gt;=2,1,COUNTIF(课表!$L$190:$L$350,B46))+IF(COUNTIF(课表!$M$190:$M$350,B46)&gt;=2,1,COUNTIF(课表!$M$190:$M$350,B46))+IF(COUNTIF(课表!$N$190:$N$350,B46)&gt;=2,1,COUNTIF(课表!$N$190:$N$350,B46)))*2</f>
        <v>2</v>
      </c>
      <c r="J46" s="24">
        <f>(IF(COUNTIF(课表!$O$190:$O$350,B46)&gt;=2,1,COUNTIF(课表!$O$190:$O$350,B46))+IF(COUNTIF(课表!$P$190:$P$350,B46)&gt;=2,1,COUNTIF(课表!$P$190:$P$350,B46))+IF(COUNTIF(课表!$Q$190:$Q$350,B46)&gt;=2,1,COUNTIF(课表!$Q$190:$Q$350,B46))+IF(COUNTIF(课表!$R$190:$R$350,B46)&gt;=2,1,COUNTIF(课表!$R$190:$R$350,B46)))*2</f>
        <v>6</v>
      </c>
      <c r="K46" s="24">
        <f>(IF(COUNTIF(课表!$S$190:$S$350,B46)&gt;=2,1,COUNTIF(课表!$S$190:$S$350,B46))+IF(COUNTIF(课表!$T$190:$T$350,B46)&gt;=2,1,COUNTIF(课表!$T$190:$T$350,B46)))*2+(IF(COUNTIF(课表!$U$190:$U$350,B46)&gt;=2,1,COUNTIF(课表!$U$190:$U$350,B46))+IF(COUNTIF(课表!$V$190:$V$350,B46)&gt;=2,1,COUNTIF(课表!$V$190:$V$350,B46)))*2</f>
        <v>4</v>
      </c>
      <c r="L46" s="24">
        <f>(IF(COUNTIF(课表!$W$190:$W$350,B46)&gt;=2,1,COUNTIF(课表!$W$190:$W$350,B46))+IF(COUNTIF(课表!$X$190:$X$350,B46)&gt;=2,1,COUNTIF(课表!$X$190:$X$350,B46))+IF(COUNTIF(课表!$Y$190:$Y$350,B46)&gt;=2,1,COUNTIF(课表!$Y$190:$Y$350,B46))+IF(COUNTIF(课表!$Z$190:$Z$350,B46)&gt;=2,1,COUNTIF(课表!$Z$190:$Z$350,B46)))*2</f>
        <v>0</v>
      </c>
      <c r="M46" s="24">
        <f>(IF(COUNTIF(课表!$AA$190:$AA$350,B46)&gt;=2,1,COUNTIF(课表!$AA$190:$AA$350,B46))+IF(COUNTIF(课表!$AB$190:$AB$350,B46)&gt;=2,1,COUNTIF(课表!$AB$190:$AB$350,B46))+IF(COUNTIF(课表!$AC$190:$AC$350,B46)&gt;=2,1,COUNTIF(课表!$AC$190:$AC$350,B46))+IF(COUNTIF(课表!$AD$190:$AD$350,B46)&gt;=2,1,COUNTIF(课表!$AD$190:$AD$350,B46)))*2</f>
        <v>0</v>
      </c>
      <c r="N46" s="24">
        <f t="shared" si="1"/>
        <v>24</v>
      </c>
    </row>
    <row r="47" ht="20.1" customHeight="1" spans="1:14">
      <c r="A47" s="21" t="str">
        <f>VLOOKUP(B47,教师基础数据!$B$1:$H$502,7,FALSE)</f>
        <v>0000082</v>
      </c>
      <c r="B47" s="25" t="s">
        <v>1283</v>
      </c>
      <c r="C47" s="23" t="str">
        <f>VLOOKUP(B47,教师基础数据!$B$1:$G4620,3,FALSE)</f>
        <v>电子系</v>
      </c>
      <c r="D47" s="23" t="str">
        <f>VLOOKUP(B47,教师基础数据!$B$1:$G635,4,FALSE)</f>
        <v>专职</v>
      </c>
      <c r="E47" s="23" t="str">
        <f>VLOOKUP(B47,教师基础数据!$B$1:$G4668,5,FALSE)</f>
        <v>机电一体化教研室</v>
      </c>
      <c r="F47" s="21">
        <f t="shared" si="0"/>
        <v>3</v>
      </c>
      <c r="G47" s="24">
        <f>(IF(COUNTIF(课表!$C$190:$C$350,B47)&gt;=2,1,COUNTIF(课表!$C$190:$C$350,B47))+IF(COUNTIF(课表!$D$190:$D$350,B47)&gt;=2,1,COUNTIF(课表!D$190:$D$350,B47))+IF(COUNTIF(课表!$E$182:$E$350,B47)&gt;=2,1,COUNTIF(课表!$E$182:$E$350,B47))+IF(COUNTIF(课表!$F$190:$F$350,B47)&gt;=2,1,COUNTIF(课表!$F$190:$F$350,B47)))*2</f>
        <v>4</v>
      </c>
      <c r="H47" s="24">
        <f>(IF(COUNTIF(课表!$G$191:$G$350,B47)&gt;=2,1,COUNTIF(课表!$G$191:$G$350,B47))+IF(COUNTIF(课表!$H$191:$H$350,B47)&gt;=2,1,COUNTIF(课表!$H$191:$H$350,B47))+IF(COUNTIF(课表!$I$190:$I$350,B47)&gt;=2,1,COUNTIF(课表!$I$190:$I$350,B47))+IF(COUNTIF(课表!$J$190:$J$350,B47)&gt;=2,1,COUNTIF(课表!$J$190:$J$350,B47)))*2</f>
        <v>0</v>
      </c>
      <c r="I47" s="24">
        <f>(IF(COUNTIF(课表!$K$190:$K$350,B47)&gt;=2,1,COUNTIF(课表!$K$190:$K$350,B47))+IF(COUNTIF(课表!$L$190:$L$350,B47)&gt;=2,1,COUNTIF(课表!$L$190:$L$350,B47))+IF(COUNTIF(课表!$M$190:$M$350,B47)&gt;=2,1,COUNTIF(课表!$M$190:$M$350,B47))+IF(COUNTIF(课表!$N$190:$N$350,B47)&gt;=2,1,COUNTIF(课表!$N$190:$N$350,B47)))*2</f>
        <v>4</v>
      </c>
      <c r="J47" s="24">
        <f>(IF(COUNTIF(课表!$O$190:$O$350,B47)&gt;=2,1,COUNTIF(课表!$O$190:$O$350,B47))+IF(COUNTIF(课表!$P$190:$P$350,B47)&gt;=2,1,COUNTIF(课表!$P$190:$P$350,B47))+IF(COUNTIF(课表!$Q$190:$Q$350,B47)&gt;=2,1,COUNTIF(课表!$Q$190:$Q$350,B47))+IF(COUNTIF(课表!$R$190:$R$350,B47)&gt;=2,1,COUNTIF(课表!$R$190:$R$350,B47)))*2</f>
        <v>4</v>
      </c>
      <c r="K47" s="24">
        <f>(IF(COUNTIF(课表!$S$190:$S$350,B47)&gt;=2,1,COUNTIF(课表!$S$190:$S$350,B47))+IF(COUNTIF(课表!$T$190:$T$350,B47)&gt;=2,1,COUNTIF(课表!$T$190:$T$350,B47)))*2+(IF(COUNTIF(课表!$U$190:$U$350,B47)&gt;=2,1,COUNTIF(课表!$U$190:$U$350,B47))+IF(COUNTIF(课表!$V$190:$V$350,B47)&gt;=2,1,COUNTIF(课表!$V$190:$V$350,B47)))*2</f>
        <v>0</v>
      </c>
      <c r="L47" s="24">
        <f>(IF(COUNTIF(课表!$W$190:$W$350,B47)&gt;=2,1,COUNTIF(课表!$W$190:$W$350,B47))+IF(COUNTIF(课表!$X$190:$X$350,B47)&gt;=2,1,COUNTIF(课表!$X$190:$X$350,B47))+IF(COUNTIF(课表!$Y$190:$Y$350,B47)&gt;=2,1,COUNTIF(课表!$Y$190:$Y$350,B47))+IF(COUNTIF(课表!$Z$190:$Z$350,B47)&gt;=2,1,COUNTIF(课表!$Z$190:$Z$350,B47)))*2</f>
        <v>0</v>
      </c>
      <c r="M47" s="24">
        <f>(IF(COUNTIF(课表!$AA$190:$AA$350,B47)&gt;=2,1,COUNTIF(课表!$AA$190:$AA$350,B47))+IF(COUNTIF(课表!$AB$190:$AB$350,B47)&gt;=2,1,COUNTIF(课表!$AB$190:$AB$350,B47))+IF(COUNTIF(课表!$AC$190:$AC$350,B47)&gt;=2,1,COUNTIF(课表!$AC$190:$AC$350,B47))+IF(COUNTIF(课表!$AD$190:$AD$350,B47)&gt;=2,1,COUNTIF(课表!$AD$190:$AD$350,B47)))*2</f>
        <v>0</v>
      </c>
      <c r="N47" s="24">
        <f t="shared" si="1"/>
        <v>12</v>
      </c>
    </row>
    <row r="48" ht="20.1" customHeight="1" spans="1:14">
      <c r="A48" s="21" t="str">
        <f>VLOOKUP(B48,教师基础数据!$B$1:$H$502,7,FALSE)</f>
        <v>0000084</v>
      </c>
      <c r="B48" s="25" t="s">
        <v>1382</v>
      </c>
      <c r="C48" s="23" t="str">
        <f>VLOOKUP(B48,教师基础数据!$B$1:$G4753,3,FALSE)</f>
        <v>信艺系</v>
      </c>
      <c r="D48" s="23" t="str">
        <f>VLOOKUP(B48,教师基础数据!$B$1:$G505,4,FALSE)</f>
        <v>专职</v>
      </c>
      <c r="E48" s="23" t="str">
        <f>VLOOKUP(B48,教师基础数据!$B$1:$G4538,5,FALSE)</f>
        <v>计应教研室</v>
      </c>
      <c r="F48" s="21">
        <f t="shared" si="0"/>
        <v>4</v>
      </c>
      <c r="G48" s="24">
        <f>(IF(COUNTIF(课表!$C$190:$C$350,B48)&gt;=2,1,COUNTIF(课表!$C$190:$C$350,B48))+IF(COUNTIF(课表!$D$190:$D$350,B48)&gt;=2,1,COUNTIF(课表!D$190:$D$350,B48))+IF(COUNTIF(课表!$E$182:$E$350,B48)&gt;=2,1,COUNTIF(课表!$E$182:$E$350,B48))+IF(COUNTIF(课表!$F$190:$F$350,B48)&gt;=2,1,COUNTIF(课表!$F$190:$F$350,B48)))*2</f>
        <v>0</v>
      </c>
      <c r="H48" s="24">
        <f>(IF(COUNTIF(课表!$G$191:$G$350,B48)&gt;=2,1,COUNTIF(课表!$G$191:$G$350,B48))+IF(COUNTIF(课表!$H$191:$H$350,B48)&gt;=2,1,COUNTIF(课表!$H$191:$H$350,B48))+IF(COUNTIF(课表!$I$190:$I$350,B48)&gt;=2,1,COUNTIF(课表!$I$190:$I$350,B48))+IF(COUNTIF(课表!$J$190:$J$350,B48)&gt;=2,1,COUNTIF(课表!$J$190:$J$350,B48)))*2</f>
        <v>4</v>
      </c>
      <c r="I48" s="24">
        <f>(IF(COUNTIF(课表!$K$190:$K$350,B48)&gt;=2,1,COUNTIF(课表!$K$190:$K$350,B48))+IF(COUNTIF(课表!$L$190:$L$350,B48)&gt;=2,1,COUNTIF(课表!$L$190:$L$350,B48))+IF(COUNTIF(课表!$M$190:$M$350,B48)&gt;=2,1,COUNTIF(课表!$M$190:$M$350,B48))+IF(COUNTIF(课表!$N$190:$N$350,B48)&gt;=2,1,COUNTIF(课表!$N$190:$N$350,B48)))*2</f>
        <v>4</v>
      </c>
      <c r="J48" s="24">
        <f>(IF(COUNTIF(课表!$O$190:$O$350,B48)&gt;=2,1,COUNTIF(课表!$O$190:$O$350,B48))+IF(COUNTIF(课表!$P$190:$P$350,B48)&gt;=2,1,COUNTIF(课表!$P$190:$P$350,B48))+IF(COUNTIF(课表!$Q$190:$Q$350,B48)&gt;=2,1,COUNTIF(课表!$Q$190:$Q$350,B48))+IF(COUNTIF(课表!$R$190:$R$350,B48)&gt;=2,1,COUNTIF(课表!$R$190:$R$350,B48)))*2</f>
        <v>4</v>
      </c>
      <c r="K48" s="24">
        <f>(IF(COUNTIF(课表!$S$190:$S$350,B48)&gt;=2,1,COUNTIF(课表!$S$190:$S$350,B48))+IF(COUNTIF(课表!$T$190:$T$350,B48)&gt;=2,1,COUNTIF(课表!$T$190:$T$350,B48)))*2+(IF(COUNTIF(课表!$U$190:$U$350,B48)&gt;=2,1,COUNTIF(课表!$U$190:$U$350,B48))+IF(COUNTIF(课表!$V$190:$V$350,B48)&gt;=2,1,COUNTIF(课表!$V$190:$V$350,B48)))*2</f>
        <v>4</v>
      </c>
      <c r="L48" s="24">
        <f>(IF(COUNTIF(课表!$W$190:$W$350,B48)&gt;=2,1,COUNTIF(课表!$W$190:$W$350,B48))+IF(COUNTIF(课表!$X$190:$X$350,B48)&gt;=2,1,COUNTIF(课表!$X$190:$X$350,B48))+IF(COUNTIF(课表!$Y$190:$Y$350,B48)&gt;=2,1,COUNTIF(课表!$Y$190:$Y$350,B48))+IF(COUNTIF(课表!$Z$190:$Z$350,B48)&gt;=2,1,COUNTIF(课表!$Z$190:$Z$350,B48)))*2</f>
        <v>0</v>
      </c>
      <c r="M48" s="24">
        <f>(IF(COUNTIF(课表!$AA$190:$AA$350,B48)&gt;=2,1,COUNTIF(课表!$AA$190:$AA$350,B48))+IF(COUNTIF(课表!$AB$190:$AB$350,B48)&gt;=2,1,COUNTIF(课表!$AB$190:$AB$350,B48))+IF(COUNTIF(课表!$AC$190:$AC$350,B48)&gt;=2,1,COUNTIF(课表!$AC$190:$AC$350,B48))+IF(COUNTIF(课表!$AD$190:$AD$350,B48)&gt;=2,1,COUNTIF(课表!$AD$190:$AD$350,B48)))*2</f>
        <v>0</v>
      </c>
      <c r="N48" s="24">
        <f t="shared" si="1"/>
        <v>16</v>
      </c>
    </row>
    <row r="49" ht="20.1" customHeight="1" spans="1:14">
      <c r="A49" s="21" t="str">
        <f>VLOOKUP(B49,教师基础数据!$B$1:$H$502,7,FALSE)</f>
        <v>0000085</v>
      </c>
      <c r="B49" s="29" t="s">
        <v>1205</v>
      </c>
      <c r="C49" s="23" t="str">
        <f>VLOOKUP(B49,教师基础数据!$B$1:$G4859,3,FALSE)</f>
        <v>电子系</v>
      </c>
      <c r="D49" s="23" t="str">
        <f>VLOOKUP(B49,教师基础数据!$B$1:$G549,4,FALSE)</f>
        <v>专职</v>
      </c>
      <c r="E49" s="23" t="str">
        <f>VLOOKUP(B49,教师基础数据!$B$1:$G4582,5,FALSE)</f>
        <v>机电一体化教研室</v>
      </c>
      <c r="F49" s="21">
        <f t="shared" si="0"/>
        <v>4</v>
      </c>
      <c r="G49" s="24">
        <f>(IF(COUNTIF(课表!$C$190:$C$350,B49)&gt;=2,1,COUNTIF(课表!$C$190:$C$350,B49))+IF(COUNTIF(课表!$D$190:$D$350,B49)&gt;=2,1,COUNTIF(课表!D$190:$D$350,B49))+IF(COUNTIF(课表!$E$182:$E$350,B49)&gt;=2,1,COUNTIF(课表!$E$182:$E$350,B49))+IF(COUNTIF(课表!$F$190:$F$350,B49)&gt;=2,1,COUNTIF(课表!$F$190:$F$350,B49)))*2</f>
        <v>4</v>
      </c>
      <c r="H49" s="24">
        <f>(IF(COUNTIF(课表!$G$191:$G$350,B49)&gt;=2,1,COUNTIF(课表!$G$191:$G$350,B49))+IF(COUNTIF(课表!$H$191:$H$350,B49)&gt;=2,1,COUNTIF(课表!$H$191:$H$350,B49))+IF(COUNTIF(课表!$I$190:$I$350,B49)&gt;=2,1,COUNTIF(课表!$I$190:$I$350,B49))+IF(COUNTIF(课表!$J$190:$J$350,B49)&gt;=2,1,COUNTIF(课表!$J$190:$J$350,B49)))*2</f>
        <v>4</v>
      </c>
      <c r="I49" s="24">
        <f>(IF(COUNTIF(课表!$K$190:$K$350,B49)&gt;=2,1,COUNTIF(课表!$K$190:$K$350,B49))+IF(COUNTIF(课表!$L$190:$L$350,B49)&gt;=2,1,COUNTIF(课表!$L$190:$L$350,B49))+IF(COUNTIF(课表!$M$190:$M$350,B49)&gt;=2,1,COUNTIF(课表!$M$190:$M$350,B49))+IF(COUNTIF(课表!$N$190:$N$350,B49)&gt;=2,1,COUNTIF(课表!$N$190:$N$350,B49)))*2</f>
        <v>4</v>
      </c>
      <c r="J49" s="24">
        <f>(IF(COUNTIF(课表!$O$190:$O$350,B49)&gt;=2,1,COUNTIF(课表!$O$190:$O$350,B49))+IF(COUNTIF(课表!$P$190:$P$350,B49)&gt;=2,1,COUNTIF(课表!$P$190:$P$350,B49))+IF(COUNTIF(课表!$Q$190:$Q$350,B49)&gt;=2,1,COUNTIF(课表!$Q$190:$Q$350,B49))+IF(COUNTIF(课表!$R$190:$R$350,B49)&gt;=2,1,COUNTIF(课表!$R$190:$R$350,B49)))*2</f>
        <v>4</v>
      </c>
      <c r="K49" s="24">
        <f>(IF(COUNTIF(课表!$S$190:$S$350,B49)&gt;=2,1,COUNTIF(课表!$S$190:$S$350,B49))+IF(COUNTIF(课表!$T$190:$T$350,B49)&gt;=2,1,COUNTIF(课表!$T$190:$T$350,B49)))*2+(IF(COUNTIF(课表!$U$190:$U$350,B49)&gt;=2,1,COUNTIF(课表!$U$190:$U$350,B49))+IF(COUNTIF(课表!$V$190:$V$350,B49)&gt;=2,1,COUNTIF(课表!$V$190:$V$350,B49)))*2</f>
        <v>0</v>
      </c>
      <c r="L49" s="24">
        <f>(IF(COUNTIF(课表!$W$190:$W$350,B49)&gt;=2,1,COUNTIF(课表!$W$190:$W$350,B49))+IF(COUNTIF(课表!$X$190:$X$350,B49)&gt;=2,1,COUNTIF(课表!$X$190:$X$350,B49))+IF(COUNTIF(课表!$Y$190:$Y$350,B49)&gt;=2,1,COUNTIF(课表!$Y$190:$Y$350,B49))+IF(COUNTIF(课表!$Z$190:$Z$350,B49)&gt;=2,1,COUNTIF(课表!$Z$190:$Z$350,B49)))*2</f>
        <v>0</v>
      </c>
      <c r="M49" s="24">
        <f>(IF(COUNTIF(课表!$AA$190:$AA$350,B49)&gt;=2,1,COUNTIF(课表!$AA$190:$AA$350,B49))+IF(COUNTIF(课表!$AB$190:$AB$350,B49)&gt;=2,1,COUNTIF(课表!$AB$190:$AB$350,B49))+IF(COUNTIF(课表!$AC$190:$AC$350,B49)&gt;=2,1,COUNTIF(课表!$AC$190:$AC$350,B49))+IF(COUNTIF(课表!$AD$190:$AD$350,B49)&gt;=2,1,COUNTIF(课表!$AD$190:$AD$350,B49)))*2</f>
        <v>0</v>
      </c>
      <c r="N49" s="24">
        <f t="shared" si="1"/>
        <v>16</v>
      </c>
    </row>
    <row r="50" ht="20.1" customHeight="1" spans="1:14">
      <c r="A50" s="21" t="str">
        <f>VLOOKUP(B50,教师基础数据!$B$1:$H$502,7,FALSE)</f>
        <v>0000088</v>
      </c>
      <c r="B50" s="22" t="s">
        <v>1321</v>
      </c>
      <c r="C50" s="23" t="str">
        <f>VLOOKUP(B50,教师基础数据!$B$1:$G4866,3,FALSE)</f>
        <v>电子系</v>
      </c>
      <c r="D50" s="23" t="str">
        <f>VLOOKUP(B50,教师基础数据!$B$1:$G724,4,FALSE)</f>
        <v>兼职</v>
      </c>
      <c r="E50" s="23" t="str">
        <f>VLOOKUP(B50,教师基础数据!$B$1:$G4757,5,FALSE)</f>
        <v>应用电子技术教研室</v>
      </c>
      <c r="F50" s="21">
        <f t="shared" si="0"/>
        <v>1</v>
      </c>
      <c r="G50" s="24">
        <f>(IF(COUNTIF(课表!$C$190:$C$350,B50)&gt;=2,1,COUNTIF(课表!$C$190:$C$350,B50))+IF(COUNTIF(课表!$D$190:$D$350,B50)&gt;=2,1,COUNTIF(课表!D$190:$D$350,B50))+IF(COUNTIF(课表!$E$182:$E$350,B50)&gt;=2,1,COUNTIF(课表!$E$182:$E$350,B50))+IF(COUNTIF(课表!$F$190:$F$350,B50)&gt;=2,1,COUNTIF(课表!$F$190:$F$350,B50)))*2</f>
        <v>0</v>
      </c>
      <c r="H50" s="24">
        <f>(IF(COUNTIF(课表!$G$191:$G$350,B50)&gt;=2,1,COUNTIF(课表!$G$191:$G$350,B50))+IF(COUNTIF(课表!$H$191:$H$350,B50)&gt;=2,1,COUNTIF(课表!$H$191:$H$350,B50))+IF(COUNTIF(课表!$I$190:$I$350,B50)&gt;=2,1,COUNTIF(课表!$I$190:$I$350,B50))+IF(COUNTIF(课表!$J$190:$J$350,B50)&gt;=2,1,COUNTIF(课表!$J$190:$J$350,B50)))*2</f>
        <v>0</v>
      </c>
      <c r="I50" s="24">
        <f>(IF(COUNTIF(课表!$K$190:$K$350,B50)&gt;=2,1,COUNTIF(课表!$K$190:$K$350,B50))+IF(COUNTIF(课表!$L$190:$L$350,B50)&gt;=2,1,COUNTIF(课表!$L$190:$L$350,B50))+IF(COUNTIF(课表!$M$190:$M$350,B50)&gt;=2,1,COUNTIF(课表!$M$190:$M$350,B50))+IF(COUNTIF(课表!$N$190:$N$350,B50)&gt;=2,1,COUNTIF(课表!$N$190:$N$350,B50)))*2</f>
        <v>4</v>
      </c>
      <c r="J50" s="24">
        <f>(IF(COUNTIF(课表!$O$190:$O$350,B50)&gt;=2,1,COUNTIF(课表!$O$190:$O$350,B50))+IF(COUNTIF(课表!$P$190:$P$350,B50)&gt;=2,1,COUNTIF(课表!$P$190:$P$350,B50))+IF(COUNTIF(课表!$Q$190:$Q$350,B50)&gt;=2,1,COUNTIF(课表!$Q$190:$Q$350,B50))+IF(COUNTIF(课表!$R$190:$R$350,B50)&gt;=2,1,COUNTIF(课表!$R$190:$R$350,B50)))*2</f>
        <v>0</v>
      </c>
      <c r="K50" s="24">
        <f>(IF(COUNTIF(课表!$S$190:$S$350,B50)&gt;=2,1,COUNTIF(课表!$S$190:$S$350,B50))+IF(COUNTIF(课表!$T$190:$T$350,B50)&gt;=2,1,COUNTIF(课表!$T$190:$T$350,B50)))*2+(IF(COUNTIF(课表!$U$190:$U$350,B50)&gt;=2,1,COUNTIF(课表!$U$190:$U$350,B50))+IF(COUNTIF(课表!$V$190:$V$350,B50)&gt;=2,1,COUNTIF(课表!$V$190:$V$350,B50)))*2</f>
        <v>0</v>
      </c>
      <c r="L50" s="24">
        <f>(IF(COUNTIF(课表!$W$190:$W$350,B50)&gt;=2,1,COUNTIF(课表!$W$190:$W$350,B50))+IF(COUNTIF(课表!$X$190:$X$350,B50)&gt;=2,1,COUNTIF(课表!$X$190:$X$350,B50))+IF(COUNTIF(课表!$Y$190:$Y$350,B50)&gt;=2,1,COUNTIF(课表!$Y$190:$Y$350,B50))+IF(COUNTIF(课表!$Z$190:$Z$350,B50)&gt;=2,1,COUNTIF(课表!$Z$190:$Z$350,B50)))*2</f>
        <v>0</v>
      </c>
      <c r="M50" s="24">
        <f>(IF(COUNTIF(课表!$AA$190:$AA$350,B50)&gt;=2,1,COUNTIF(课表!$AA$190:$AA$350,B50))+IF(COUNTIF(课表!$AB$190:$AB$350,B50)&gt;=2,1,COUNTIF(课表!$AB$190:$AB$350,B50))+IF(COUNTIF(课表!$AC$190:$AC$350,B50)&gt;=2,1,COUNTIF(课表!$AC$190:$AC$350,B50))+IF(COUNTIF(课表!$AD$190:$AD$350,B50)&gt;=2,1,COUNTIF(课表!$AD$190:$AD$350,B50)))*2</f>
        <v>0</v>
      </c>
      <c r="N50" s="24">
        <f t="shared" si="1"/>
        <v>4</v>
      </c>
    </row>
    <row r="51" ht="20.1" customHeight="1" spans="1:14">
      <c r="A51" s="21" t="str">
        <f>VLOOKUP(B51,教师基础数据!$B$1:$H$502,7,FALSE)</f>
        <v>0000089</v>
      </c>
      <c r="B51" s="26" t="s">
        <v>1126</v>
      </c>
      <c r="C51" s="23" t="str">
        <f>VLOOKUP(B51,教师基础数据!$B$1:$G4512,3,FALSE)</f>
        <v>机械系</v>
      </c>
      <c r="D51" s="23" t="str">
        <f>VLOOKUP(B51,教师基础数据!$B$1:$G700,4,FALSE)</f>
        <v>专职</v>
      </c>
      <c r="E51" s="23" t="str">
        <f>VLOOKUP(B51,教师基础数据!$B$1:$G4733,5,FALSE)</f>
        <v>汽车运用与维修教研室</v>
      </c>
      <c r="F51" s="21">
        <f t="shared" si="0"/>
        <v>5</v>
      </c>
      <c r="G51" s="24">
        <f>(IF(COUNTIF(课表!$C$190:$C$350,B51)&gt;=2,1,COUNTIF(课表!$C$190:$C$350,B51))+IF(COUNTIF(课表!$D$190:$D$350,B51)&gt;=2,1,COUNTIF(课表!D$190:$D$350,B51))+IF(COUNTIF(课表!$E$182:$E$350,B51)&gt;=2,1,COUNTIF(课表!$E$182:$E$350,B51))+IF(COUNTIF(课表!$F$190:$F$350,B51)&gt;=2,1,COUNTIF(课表!$F$190:$F$350,B51)))*2</f>
        <v>8</v>
      </c>
      <c r="H51" s="24">
        <f>(IF(COUNTIF(课表!$G$191:$G$350,B51)&gt;=2,1,COUNTIF(课表!$G$191:$G$350,B51))+IF(COUNTIF(课表!$H$191:$H$350,B51)&gt;=2,1,COUNTIF(课表!$H$191:$H$350,B51))+IF(COUNTIF(课表!$I$190:$I$350,B51)&gt;=2,1,COUNTIF(课表!$I$190:$I$350,B51))+IF(COUNTIF(课表!$J$190:$J$350,B51)&gt;=2,1,COUNTIF(课表!$J$190:$J$350,B51)))*2</f>
        <v>4</v>
      </c>
      <c r="I51" s="24">
        <f>(IF(COUNTIF(课表!$K$190:$K$350,B51)&gt;=2,1,COUNTIF(课表!$K$190:$K$350,B51))+IF(COUNTIF(课表!$L$190:$L$350,B51)&gt;=2,1,COUNTIF(课表!$L$190:$L$350,B51))+IF(COUNTIF(课表!$M$190:$M$350,B51)&gt;=2,1,COUNTIF(课表!$M$190:$M$350,B51))+IF(COUNTIF(课表!$N$190:$N$350,B51)&gt;=2,1,COUNTIF(课表!$N$190:$N$350,B51)))*2</f>
        <v>6</v>
      </c>
      <c r="J51" s="24">
        <f>(IF(COUNTIF(课表!$O$190:$O$350,B51)&gt;=2,1,COUNTIF(课表!$O$190:$O$350,B51))+IF(COUNTIF(课表!$P$190:$P$350,B51)&gt;=2,1,COUNTIF(课表!$P$190:$P$350,B51))+IF(COUNTIF(课表!$Q$190:$Q$350,B51)&gt;=2,1,COUNTIF(课表!$Q$190:$Q$350,B51))+IF(COUNTIF(课表!$R$190:$R$350,B51)&gt;=2,1,COUNTIF(课表!$R$190:$R$350,B51)))*2</f>
        <v>8</v>
      </c>
      <c r="K51" s="24">
        <f>(IF(COUNTIF(课表!$S$190:$S$350,B51)&gt;=2,1,COUNTIF(课表!$S$190:$S$350,B51))+IF(COUNTIF(课表!$T$190:$T$350,B51)&gt;=2,1,COUNTIF(课表!$T$190:$T$350,B51)))*2+(IF(COUNTIF(课表!$U$190:$U$350,B51)&gt;=2,1,COUNTIF(课表!$U$190:$U$350,B51))+IF(COUNTIF(课表!$V$190:$V$350,B51)&gt;=2,1,COUNTIF(课表!$V$190:$V$350,B51)))*2</f>
        <v>4</v>
      </c>
      <c r="L51" s="24">
        <f>(IF(COUNTIF(课表!$W$190:$W$350,B51)&gt;=2,1,COUNTIF(课表!$W$190:$W$350,B51))+IF(COUNTIF(课表!$X$190:$X$350,B51)&gt;=2,1,COUNTIF(课表!$X$190:$X$350,B51))+IF(COUNTIF(课表!$Y$190:$Y$350,B51)&gt;=2,1,COUNTIF(课表!$Y$190:$Y$350,B51))+IF(COUNTIF(课表!$Z$190:$Z$350,B51)&gt;=2,1,COUNTIF(课表!$Z$190:$Z$350,B51)))*2</f>
        <v>0</v>
      </c>
      <c r="M51" s="24">
        <f>(IF(COUNTIF(课表!$AA$190:$AA$350,B51)&gt;=2,1,COUNTIF(课表!$AA$190:$AA$350,B51))+IF(COUNTIF(课表!$AB$190:$AB$350,B51)&gt;=2,1,COUNTIF(课表!$AB$190:$AB$350,B51))+IF(COUNTIF(课表!$AC$190:$AC$350,B51)&gt;=2,1,COUNTIF(课表!$AC$190:$AC$350,B51))+IF(COUNTIF(课表!$AD$190:$AD$350,B51)&gt;=2,1,COUNTIF(课表!$AD$190:$AD$350,B51)))*2</f>
        <v>0</v>
      </c>
      <c r="N51" s="24">
        <f t="shared" si="1"/>
        <v>30</v>
      </c>
    </row>
    <row r="52" ht="20.1" customHeight="1" spans="1:14">
      <c r="A52" s="21" t="str">
        <f>VLOOKUP(B52,教师基础数据!$B$1:$H$502,7,FALSE)</f>
        <v>0000091</v>
      </c>
      <c r="B52" s="25" t="s">
        <v>1389</v>
      </c>
      <c r="C52" s="23" t="str">
        <f>VLOOKUP(B52,教师基础数据!$B$1:$G4544,3,FALSE)</f>
        <v>人文系</v>
      </c>
      <c r="D52" s="23" t="str">
        <f>VLOOKUP(B52,教师基础数据!$B$1:$G523,4,FALSE)</f>
        <v>专职</v>
      </c>
      <c r="E52" s="23" t="str">
        <f>VLOOKUP(B52,教师基础数据!$B$1:$G4556,5,FALSE)</f>
        <v>服装教研室</v>
      </c>
      <c r="F52" s="21">
        <f t="shared" si="0"/>
        <v>3</v>
      </c>
      <c r="G52" s="24">
        <f>(IF(COUNTIF(课表!$C$190:$C$350,B52)&gt;=2,1,COUNTIF(课表!$C$190:$C$350,B52))+IF(COUNTIF(课表!$D$190:$D$350,B52)&gt;=2,1,COUNTIF(课表!D$190:$D$350,B52))+IF(COUNTIF(课表!$E$182:$E$350,B52)&gt;=2,1,COUNTIF(课表!$E$182:$E$350,B52))+IF(COUNTIF(课表!$F$190:$F$350,B52)&gt;=2,1,COUNTIF(课表!$F$190:$F$350,B52)))*2</f>
        <v>4</v>
      </c>
      <c r="H52" s="24">
        <f>(IF(COUNTIF(课表!$G$191:$G$350,B52)&gt;=2,1,COUNTIF(课表!$G$191:$G$350,B52))+IF(COUNTIF(课表!$H$191:$H$350,B52)&gt;=2,1,COUNTIF(课表!$H$191:$H$350,B52))+IF(COUNTIF(课表!$I$190:$I$350,B52)&gt;=2,1,COUNTIF(课表!$I$190:$I$350,B52))+IF(COUNTIF(课表!$J$190:$J$350,B52)&gt;=2,1,COUNTIF(课表!$J$190:$J$350,B52)))*2</f>
        <v>0</v>
      </c>
      <c r="I52" s="24">
        <f>(IF(COUNTIF(课表!$K$190:$K$350,B52)&gt;=2,1,COUNTIF(课表!$K$190:$K$350,B52))+IF(COUNTIF(课表!$L$190:$L$350,B52)&gt;=2,1,COUNTIF(课表!$L$190:$L$350,B52))+IF(COUNTIF(课表!$M$190:$M$350,B52)&gt;=2,1,COUNTIF(课表!$M$190:$M$350,B52))+IF(COUNTIF(课表!$N$190:$N$350,B52)&gt;=2,1,COUNTIF(课表!$N$190:$N$350,B52)))*2</f>
        <v>0</v>
      </c>
      <c r="J52" s="24">
        <f>(IF(COUNTIF(课表!$O$190:$O$350,B52)&gt;=2,1,COUNTIF(课表!$O$190:$O$350,B52))+IF(COUNTIF(课表!$P$190:$P$350,B52)&gt;=2,1,COUNTIF(课表!$P$190:$P$350,B52))+IF(COUNTIF(课表!$Q$190:$Q$350,B52)&gt;=2,1,COUNTIF(课表!$Q$190:$Q$350,B52))+IF(COUNTIF(课表!$R$190:$R$350,B52)&gt;=2,1,COUNTIF(课表!$R$190:$R$350,B52)))*2</f>
        <v>4</v>
      </c>
      <c r="K52" s="24">
        <f>(IF(COUNTIF(课表!$S$190:$S$350,B52)&gt;=2,1,COUNTIF(课表!$S$190:$S$350,B52))+IF(COUNTIF(课表!$T$190:$T$350,B52)&gt;=2,1,COUNTIF(课表!$T$190:$T$350,B52)))*2+(IF(COUNTIF(课表!$U$190:$U$350,B52)&gt;=2,1,COUNTIF(课表!$U$190:$U$350,B52))+IF(COUNTIF(课表!$V$190:$V$350,B52)&gt;=2,1,COUNTIF(课表!$V$190:$V$350,B52)))*2</f>
        <v>0</v>
      </c>
      <c r="L52" s="24">
        <f>(IF(COUNTIF(课表!$W$190:$W$350,B52)&gt;=2,1,COUNTIF(课表!$W$190:$W$350,B52))+IF(COUNTIF(课表!$X$190:$X$350,B52)&gt;=2,1,COUNTIF(课表!$X$190:$X$350,B52))+IF(COUNTIF(课表!$Y$190:$Y$350,B52)&gt;=2,1,COUNTIF(课表!$Y$190:$Y$350,B52))+IF(COUNTIF(课表!$Z$190:$Z$350,B52)&gt;=2,1,COUNTIF(课表!$Z$190:$Z$350,B52)))*2</f>
        <v>4</v>
      </c>
      <c r="M52" s="24">
        <f>(IF(COUNTIF(课表!$AA$190:$AA$350,B52)&gt;=2,1,COUNTIF(课表!$AA$190:$AA$350,B52))+IF(COUNTIF(课表!$AB$190:$AB$350,B52)&gt;=2,1,COUNTIF(课表!$AB$190:$AB$350,B52))+IF(COUNTIF(课表!$AC$190:$AC$350,B52)&gt;=2,1,COUNTIF(课表!$AC$190:$AC$350,B52))+IF(COUNTIF(课表!$AD$190:$AD$350,B52)&gt;=2,1,COUNTIF(课表!$AD$190:$AD$350,B52)))*2</f>
        <v>0</v>
      </c>
      <c r="N52" s="24">
        <f t="shared" si="1"/>
        <v>12</v>
      </c>
    </row>
    <row r="53" ht="20.1" customHeight="1" spans="1:14">
      <c r="A53" s="21" t="str">
        <f>VLOOKUP(B53,教师基础数据!$B$1:$H$502,7,FALSE)</f>
        <v>0000092</v>
      </c>
      <c r="B53" s="22" t="s">
        <v>1133</v>
      </c>
      <c r="C53" s="23" t="str">
        <f>VLOOKUP(B53,教师基础数据!$B$1:$G4813,3,FALSE)</f>
        <v>机械系</v>
      </c>
      <c r="D53" s="23" t="str">
        <f>VLOOKUP(B53,教师基础数据!$B$1:$G645,4,FALSE)</f>
        <v>专职</v>
      </c>
      <c r="E53" s="23" t="str">
        <f>VLOOKUP(B53,教师基础数据!$B$1:$G4678,5,FALSE)</f>
        <v>汽车运用与维修教研室</v>
      </c>
      <c r="F53" s="21">
        <f t="shared" si="0"/>
        <v>2</v>
      </c>
      <c r="G53" s="24">
        <f>(IF(COUNTIF(课表!$C$190:$C$350,B53)&gt;=2,1,COUNTIF(课表!$C$190:$C$350,B53))+IF(COUNTIF(课表!$D$190:$D$350,B53)&gt;=2,1,COUNTIF(课表!D$190:$D$350,B53))+IF(COUNTIF(课表!$E$182:$E$350,B53)&gt;=2,1,COUNTIF(课表!$E$182:$E$350,B53))+IF(COUNTIF(课表!$F$190:$F$350,B53)&gt;=2,1,COUNTIF(课表!$F$190:$F$350,B53)))*2</f>
        <v>0</v>
      </c>
      <c r="H53" s="24">
        <f>(IF(COUNTIF(课表!$G$191:$G$350,B53)&gt;=2,1,COUNTIF(课表!$G$191:$G$350,B53))+IF(COUNTIF(课表!$H$191:$H$350,B53)&gt;=2,1,COUNTIF(课表!$H$191:$H$350,B53))+IF(COUNTIF(课表!$I$190:$I$350,B53)&gt;=2,1,COUNTIF(课表!$I$190:$I$350,B53))+IF(COUNTIF(课表!$J$190:$J$350,B53)&gt;=2,1,COUNTIF(课表!$J$190:$J$350,B53)))*2</f>
        <v>0</v>
      </c>
      <c r="I53" s="24">
        <f>(IF(COUNTIF(课表!$K$190:$K$350,B53)&gt;=2,1,COUNTIF(课表!$K$190:$K$350,B53))+IF(COUNTIF(课表!$L$190:$L$350,B53)&gt;=2,1,COUNTIF(课表!$L$190:$L$350,B53))+IF(COUNTIF(课表!$M$190:$M$350,B53)&gt;=2,1,COUNTIF(课表!$M$190:$M$350,B53))+IF(COUNTIF(课表!$N$190:$N$350,B53)&gt;=2,1,COUNTIF(课表!$N$190:$N$350,B53)))*2</f>
        <v>0</v>
      </c>
      <c r="J53" s="24">
        <f>(IF(COUNTIF(课表!$O$190:$O$350,B53)&gt;=2,1,COUNTIF(课表!$O$190:$O$350,B53))+IF(COUNTIF(课表!$P$190:$P$350,B53)&gt;=2,1,COUNTIF(课表!$P$190:$P$350,B53))+IF(COUNTIF(课表!$Q$190:$Q$350,B53)&gt;=2,1,COUNTIF(课表!$Q$190:$Q$350,B53))+IF(COUNTIF(课表!$R$190:$R$350,B53)&gt;=2,1,COUNTIF(课表!$R$190:$R$350,B53)))*2</f>
        <v>4</v>
      </c>
      <c r="K53" s="24">
        <f>(IF(COUNTIF(课表!$S$190:$S$350,B53)&gt;=2,1,COUNTIF(课表!$S$190:$S$350,B53))+IF(COUNTIF(课表!$T$190:$T$350,B53)&gt;=2,1,COUNTIF(课表!$T$190:$T$350,B53)))*2+(IF(COUNTIF(课表!$U$190:$U$350,B53)&gt;=2,1,COUNTIF(课表!$U$190:$U$350,B53))+IF(COUNTIF(课表!$V$190:$V$350,B53)&gt;=2,1,COUNTIF(课表!$V$190:$V$350,B53)))*2</f>
        <v>4</v>
      </c>
      <c r="L53" s="24">
        <f>(IF(COUNTIF(课表!$W$190:$W$350,B53)&gt;=2,1,COUNTIF(课表!$W$190:$W$350,B53))+IF(COUNTIF(课表!$X$190:$X$350,B53)&gt;=2,1,COUNTIF(课表!$X$190:$X$350,B53))+IF(COUNTIF(课表!$Y$190:$Y$350,B53)&gt;=2,1,COUNTIF(课表!$Y$190:$Y$350,B53))+IF(COUNTIF(课表!$Z$190:$Z$350,B53)&gt;=2,1,COUNTIF(课表!$Z$190:$Z$350,B53)))*2</f>
        <v>0</v>
      </c>
      <c r="M53" s="24">
        <f>(IF(COUNTIF(课表!$AA$190:$AA$350,B53)&gt;=2,1,COUNTIF(课表!$AA$190:$AA$350,B53))+IF(COUNTIF(课表!$AB$190:$AB$350,B53)&gt;=2,1,COUNTIF(课表!$AB$190:$AB$350,B53))+IF(COUNTIF(课表!$AC$190:$AC$350,B53)&gt;=2,1,COUNTIF(课表!$AC$190:$AC$350,B53))+IF(COUNTIF(课表!$AD$190:$AD$350,B53)&gt;=2,1,COUNTIF(课表!$AD$190:$AD$350,B53)))*2</f>
        <v>0</v>
      </c>
      <c r="N53" s="24">
        <f t="shared" si="1"/>
        <v>8</v>
      </c>
    </row>
    <row r="54" ht="20.1" customHeight="1" spans="1:14">
      <c r="A54" s="21" t="str">
        <f>VLOOKUP(B54,教师基础数据!$B$1:$H$502,7,FALSE)</f>
        <v>0000094</v>
      </c>
      <c r="B54" s="28" t="s">
        <v>1261</v>
      </c>
      <c r="C54" s="23" t="str">
        <f>VLOOKUP(B54,教师基础数据!$B$1:$G4585,3,FALSE)</f>
        <v>动科系</v>
      </c>
      <c r="D54" s="23" t="str">
        <f>VLOOKUP(B54,教师基础数据!$B$1:$G557,4,FALSE)</f>
        <v>专职</v>
      </c>
      <c r="E54" s="23" t="str">
        <f>VLOOKUP(B54,教师基础数据!$B$1:$G4590,5,FALSE)</f>
        <v>兽医教研室</v>
      </c>
      <c r="F54" s="21">
        <f t="shared" si="0"/>
        <v>3</v>
      </c>
      <c r="G54" s="24">
        <f>(IF(COUNTIF(课表!$C$190:$C$350,B54)&gt;=2,1,COUNTIF(课表!$C$190:$C$350,B54))+IF(COUNTIF(课表!$D$190:$D$350,B54)&gt;=2,1,COUNTIF(课表!D$190:$D$350,B54))+IF(COUNTIF(课表!$E$182:$E$350,B54)&gt;=2,1,COUNTIF(课表!$E$182:$E$350,B54))+IF(COUNTIF(课表!$F$190:$F$350,B54)&gt;=2,1,COUNTIF(课表!$F$190:$F$350,B54)))*2</f>
        <v>4</v>
      </c>
      <c r="H54" s="24">
        <f>(IF(COUNTIF(课表!$G$191:$G$350,B54)&gt;=2,1,COUNTIF(课表!$G$191:$G$350,B54))+IF(COUNTIF(课表!$H$191:$H$350,B54)&gt;=2,1,COUNTIF(课表!$H$191:$H$350,B54))+IF(COUNTIF(课表!$I$190:$I$350,B54)&gt;=2,1,COUNTIF(课表!$I$190:$I$350,B54))+IF(COUNTIF(课表!$J$190:$J$350,B54)&gt;=2,1,COUNTIF(课表!$J$190:$J$350,B54)))*2</f>
        <v>0</v>
      </c>
      <c r="I54" s="24">
        <f>(IF(COUNTIF(课表!$K$190:$K$350,B54)&gt;=2,1,COUNTIF(课表!$K$190:$K$350,B54))+IF(COUNTIF(课表!$L$190:$L$350,B54)&gt;=2,1,COUNTIF(课表!$L$190:$L$350,B54))+IF(COUNTIF(课表!$M$190:$M$350,B54)&gt;=2,1,COUNTIF(课表!$M$190:$M$350,B54))+IF(COUNTIF(课表!$N$190:$N$350,B54)&gt;=2,1,COUNTIF(课表!$N$190:$N$350,B54)))*2</f>
        <v>4</v>
      </c>
      <c r="J54" s="24">
        <f>(IF(COUNTIF(课表!$O$190:$O$350,B54)&gt;=2,1,COUNTIF(课表!$O$190:$O$350,B54))+IF(COUNTIF(课表!$P$190:$P$350,B54)&gt;=2,1,COUNTIF(课表!$P$190:$P$350,B54))+IF(COUNTIF(课表!$Q$190:$Q$350,B54)&gt;=2,1,COUNTIF(课表!$Q$190:$Q$350,B54))+IF(COUNTIF(课表!$R$190:$R$350,B54)&gt;=2,1,COUNTIF(课表!$R$190:$R$350,B54)))*2</f>
        <v>6</v>
      </c>
      <c r="K54" s="24">
        <f>(IF(COUNTIF(课表!$S$190:$S$350,B54)&gt;=2,1,COUNTIF(课表!$S$190:$S$350,B54))+IF(COUNTIF(课表!$T$190:$T$350,B54)&gt;=2,1,COUNTIF(课表!$T$190:$T$350,B54)))*2+(IF(COUNTIF(课表!$U$190:$U$350,B54)&gt;=2,1,COUNTIF(课表!$U$190:$U$350,B54))+IF(COUNTIF(课表!$V$190:$V$350,B54)&gt;=2,1,COUNTIF(课表!$V$190:$V$350,B54)))*2</f>
        <v>0</v>
      </c>
      <c r="L54" s="24">
        <f>(IF(COUNTIF(课表!$W$190:$W$350,B54)&gt;=2,1,COUNTIF(课表!$W$190:$W$350,B54))+IF(COUNTIF(课表!$X$190:$X$350,B54)&gt;=2,1,COUNTIF(课表!$X$190:$X$350,B54))+IF(COUNTIF(课表!$Y$190:$Y$350,B54)&gt;=2,1,COUNTIF(课表!$Y$190:$Y$350,B54))+IF(COUNTIF(课表!$Z$190:$Z$350,B54)&gt;=2,1,COUNTIF(课表!$Z$190:$Z$350,B54)))*2</f>
        <v>0</v>
      </c>
      <c r="M54" s="24">
        <f>(IF(COUNTIF(课表!$AA$190:$AA$350,B54)&gt;=2,1,COUNTIF(课表!$AA$190:$AA$350,B54))+IF(COUNTIF(课表!$AB$190:$AB$350,B54)&gt;=2,1,COUNTIF(课表!$AB$190:$AB$350,B54))+IF(COUNTIF(课表!$AC$190:$AC$350,B54)&gt;=2,1,COUNTIF(课表!$AC$190:$AC$350,B54))+IF(COUNTIF(课表!$AD$190:$AD$350,B54)&gt;=2,1,COUNTIF(课表!$AD$190:$AD$350,B54)))*2</f>
        <v>0</v>
      </c>
      <c r="N54" s="24">
        <f t="shared" si="1"/>
        <v>14</v>
      </c>
    </row>
    <row r="55" ht="20.1" customHeight="1" spans="1:14">
      <c r="A55" s="21" t="str">
        <f>VLOOKUP(B55,教师基础数据!$B$1:$H$502,7,FALSE)</f>
        <v>0000099</v>
      </c>
      <c r="B55" s="25" t="s">
        <v>1160</v>
      </c>
      <c r="C55" s="23" t="str">
        <f>VLOOKUP(B55,教师基础数据!$B$1:$G4680,3,FALSE)</f>
        <v>动科系</v>
      </c>
      <c r="D55" s="23" t="str">
        <f>VLOOKUP(B55,教师基础数据!$B$1:$G605,4,FALSE)</f>
        <v>兼职</v>
      </c>
      <c r="E55" s="23" t="str">
        <f>VLOOKUP(B55,教师基础数据!$B$1:$G4638,5,FALSE)</f>
        <v>畜牧水产</v>
      </c>
      <c r="F55" s="21">
        <f t="shared" si="0"/>
        <v>2</v>
      </c>
      <c r="G55" s="24">
        <f>(IF(COUNTIF(课表!$C$190:$C$350,B55)&gt;=2,1,COUNTIF(课表!$C$190:$C$350,B55))+IF(COUNTIF(课表!$D$190:$D$350,B55)&gt;=2,1,COUNTIF(课表!D$190:$D$350,B55))+IF(COUNTIF(课表!$E$182:$E$350,B55)&gt;=2,1,COUNTIF(课表!$E$182:$E$350,B55))+IF(COUNTIF(课表!$F$190:$F$350,B55)&gt;=2,1,COUNTIF(课表!$F$190:$F$350,B55)))*2</f>
        <v>0</v>
      </c>
      <c r="H55" s="24">
        <f>(IF(COUNTIF(课表!$G$191:$G$350,B55)&gt;=2,1,COUNTIF(课表!$G$191:$G$350,B55))+IF(COUNTIF(课表!$H$191:$H$350,B55)&gt;=2,1,COUNTIF(课表!$H$191:$H$350,B55))+IF(COUNTIF(课表!$I$190:$I$350,B55)&gt;=2,1,COUNTIF(课表!$I$190:$I$350,B55))+IF(COUNTIF(课表!$J$190:$J$350,B55)&gt;=2,1,COUNTIF(课表!$J$190:$J$350,B55)))*2</f>
        <v>0</v>
      </c>
      <c r="I55" s="24">
        <f>(IF(COUNTIF(课表!$K$190:$K$350,B55)&gt;=2,1,COUNTIF(课表!$K$190:$K$350,B55))+IF(COUNTIF(课表!$L$190:$L$350,B55)&gt;=2,1,COUNTIF(课表!$L$190:$L$350,B55))+IF(COUNTIF(课表!$M$190:$M$350,B55)&gt;=2,1,COUNTIF(课表!$M$190:$M$350,B55))+IF(COUNTIF(课表!$N$190:$N$350,B55)&gt;=2,1,COUNTIF(课表!$N$190:$N$350,B55)))*2</f>
        <v>2</v>
      </c>
      <c r="J55" s="24">
        <f>(IF(COUNTIF(课表!$O$190:$O$350,B55)&gt;=2,1,COUNTIF(课表!$O$190:$O$350,B55))+IF(COUNTIF(课表!$P$190:$P$350,B55)&gt;=2,1,COUNTIF(课表!$P$190:$P$350,B55))+IF(COUNTIF(课表!$Q$190:$Q$350,B55)&gt;=2,1,COUNTIF(课表!$Q$190:$Q$350,B55))+IF(COUNTIF(课表!$R$190:$R$350,B55)&gt;=2,1,COUNTIF(课表!$R$190:$R$350,B55)))*2</f>
        <v>0</v>
      </c>
      <c r="K55" s="24">
        <f>(IF(COUNTIF(课表!$S$190:$S$350,B55)&gt;=2,1,COUNTIF(课表!$S$190:$S$350,B55))+IF(COUNTIF(课表!$T$190:$T$350,B55)&gt;=2,1,COUNTIF(课表!$T$190:$T$350,B55)))*2+(IF(COUNTIF(课表!$U$190:$U$350,B55)&gt;=2,1,COUNTIF(课表!$U$190:$U$350,B55))+IF(COUNTIF(课表!$V$190:$V$350,B55)&gt;=2,1,COUNTIF(课表!$V$190:$V$350,B55)))*2</f>
        <v>2</v>
      </c>
      <c r="L55" s="24">
        <f>(IF(COUNTIF(课表!$W$190:$W$350,B55)&gt;=2,1,COUNTIF(课表!$W$190:$W$350,B55))+IF(COUNTIF(课表!$X$190:$X$350,B55)&gt;=2,1,COUNTIF(课表!$X$190:$X$350,B55))+IF(COUNTIF(课表!$Y$190:$Y$350,B55)&gt;=2,1,COUNTIF(课表!$Y$190:$Y$350,B55))+IF(COUNTIF(课表!$Z$190:$Z$350,B55)&gt;=2,1,COUNTIF(课表!$Z$190:$Z$350,B55)))*2</f>
        <v>0</v>
      </c>
      <c r="M55" s="24">
        <f>(IF(COUNTIF(课表!$AA$190:$AA$350,B55)&gt;=2,1,COUNTIF(课表!$AA$190:$AA$350,B55))+IF(COUNTIF(课表!$AB$190:$AB$350,B55)&gt;=2,1,COUNTIF(课表!$AB$190:$AB$350,B55))+IF(COUNTIF(课表!$AC$190:$AC$350,B55)&gt;=2,1,COUNTIF(课表!$AC$190:$AC$350,B55))+IF(COUNTIF(课表!$AD$190:$AD$350,B55)&gt;=2,1,COUNTIF(课表!$AD$190:$AD$350,B55)))*2</f>
        <v>0</v>
      </c>
      <c r="N55" s="24">
        <f t="shared" si="1"/>
        <v>4</v>
      </c>
    </row>
    <row r="56" ht="20.1" customHeight="1" spans="1:14">
      <c r="A56" s="21" t="str">
        <f>VLOOKUP(B56,教师基础数据!$B$1:$H$502,7,FALSE)</f>
        <v>0000101</v>
      </c>
      <c r="B56" s="26" t="s">
        <v>1116</v>
      </c>
      <c r="C56" s="23" t="str">
        <f>VLOOKUP(B56,教师基础数据!$B$1:$G4720,3,FALSE)</f>
        <v>机械系</v>
      </c>
      <c r="D56" s="23" t="str">
        <f>VLOOKUP(B56,教师基础数据!$B$1:$G507,4,FALSE)</f>
        <v>专职</v>
      </c>
      <c r="E56" s="23" t="str">
        <f>VLOOKUP(B56,教师基础数据!$B$1:$G4540,5,FALSE)</f>
        <v>汽车运用与维修教研室</v>
      </c>
      <c r="F56" s="21">
        <f t="shared" si="0"/>
        <v>5</v>
      </c>
      <c r="G56" s="24">
        <f>(IF(COUNTIF(课表!$C$190:$C$350,B56)&gt;=2,1,COUNTIF(课表!$C$190:$C$350,B56))+IF(COUNTIF(课表!$D$190:$D$350,B56)&gt;=2,1,COUNTIF(课表!D$190:$D$350,B56))+IF(COUNTIF(课表!$E$182:$E$350,B56)&gt;=2,1,COUNTIF(课表!$E$182:$E$350,B56))+IF(COUNTIF(课表!$F$190:$F$350,B56)&gt;=2,1,COUNTIF(课表!$F$190:$F$350,B56)))*2</f>
        <v>2</v>
      </c>
      <c r="H56" s="24">
        <f>(IF(COUNTIF(课表!$G$191:$G$350,B56)&gt;=2,1,COUNTIF(课表!$G$191:$G$350,B56))+IF(COUNTIF(课表!$H$191:$H$350,B56)&gt;=2,1,COUNTIF(课表!$H$191:$H$350,B56))+IF(COUNTIF(课表!$I$190:$I$350,B56)&gt;=2,1,COUNTIF(课表!$I$190:$I$350,B56))+IF(COUNTIF(课表!$J$190:$J$350,B56)&gt;=2,1,COUNTIF(课表!$J$190:$J$350,B56)))*2</f>
        <v>4</v>
      </c>
      <c r="I56" s="24">
        <f>(IF(COUNTIF(课表!$K$190:$K$350,B56)&gt;=2,1,COUNTIF(课表!$K$190:$K$350,B56))+IF(COUNTIF(课表!$L$190:$L$350,B56)&gt;=2,1,COUNTIF(课表!$L$190:$L$350,B56))+IF(COUNTIF(课表!$M$190:$M$350,B56)&gt;=2,1,COUNTIF(课表!$M$190:$M$350,B56))+IF(COUNTIF(课表!$N$190:$N$350,B56)&gt;=2,1,COUNTIF(课表!$N$190:$N$350,B56)))*2</f>
        <v>4</v>
      </c>
      <c r="J56" s="24">
        <f>(IF(COUNTIF(课表!$O$190:$O$350,B56)&gt;=2,1,COUNTIF(课表!$O$190:$O$350,B56))+IF(COUNTIF(课表!$P$190:$P$350,B56)&gt;=2,1,COUNTIF(课表!$P$190:$P$350,B56))+IF(COUNTIF(课表!$Q$190:$Q$350,B56)&gt;=2,1,COUNTIF(课表!$Q$190:$Q$350,B56))+IF(COUNTIF(课表!$R$190:$R$350,B56)&gt;=2,1,COUNTIF(课表!$R$190:$R$350,B56)))*2</f>
        <v>4</v>
      </c>
      <c r="K56" s="24">
        <f>(IF(COUNTIF(课表!$S$190:$S$350,B56)&gt;=2,1,COUNTIF(课表!$S$190:$S$350,B56))+IF(COUNTIF(课表!$T$190:$T$350,B56)&gt;=2,1,COUNTIF(课表!$T$190:$T$350,B56)))*2+(IF(COUNTIF(课表!$U$190:$U$350,B56)&gt;=2,1,COUNTIF(课表!$U$190:$U$350,B56))+IF(COUNTIF(课表!$V$190:$V$350,B56)&gt;=2,1,COUNTIF(课表!$V$190:$V$350,B56)))*2</f>
        <v>4</v>
      </c>
      <c r="L56" s="24">
        <f>(IF(COUNTIF(课表!$W$190:$W$350,B56)&gt;=2,1,COUNTIF(课表!$W$190:$W$350,B56))+IF(COUNTIF(课表!$X$190:$X$350,B56)&gt;=2,1,COUNTIF(课表!$X$190:$X$350,B56))+IF(COUNTIF(课表!$Y$190:$Y$350,B56)&gt;=2,1,COUNTIF(课表!$Y$190:$Y$350,B56))+IF(COUNTIF(课表!$Z$190:$Z$350,B56)&gt;=2,1,COUNTIF(课表!$Z$190:$Z$350,B56)))*2</f>
        <v>0</v>
      </c>
      <c r="M56" s="24">
        <f>(IF(COUNTIF(课表!$AA$190:$AA$350,B56)&gt;=2,1,COUNTIF(课表!$AA$190:$AA$350,B56))+IF(COUNTIF(课表!$AB$190:$AB$350,B56)&gt;=2,1,COUNTIF(课表!$AB$190:$AB$350,B56))+IF(COUNTIF(课表!$AC$190:$AC$350,B56)&gt;=2,1,COUNTIF(课表!$AC$190:$AC$350,B56))+IF(COUNTIF(课表!$AD$190:$AD$350,B56)&gt;=2,1,COUNTIF(课表!$AD$190:$AD$350,B56)))*2</f>
        <v>0</v>
      </c>
      <c r="N56" s="24">
        <f t="shared" si="1"/>
        <v>18</v>
      </c>
    </row>
    <row r="57" ht="20.1" customHeight="1" spans="1:14">
      <c r="A57" s="21" t="str">
        <f>VLOOKUP(B57,教师基础数据!$B$1:$H$502,7,FALSE)</f>
        <v>0000102</v>
      </c>
      <c r="B57" s="22" t="s">
        <v>1022</v>
      </c>
      <c r="C57" s="23" t="str">
        <f>VLOOKUP(B57,教师基础数据!$B$1:$G4749,3,FALSE)</f>
        <v>动科系</v>
      </c>
      <c r="D57" s="23" t="str">
        <f>VLOOKUP(B57,教师基础数据!$B$1:$G748,4,FALSE)</f>
        <v>兼职</v>
      </c>
      <c r="E57" s="23" t="str">
        <f>VLOOKUP(B57,教师基础数据!$B$1:$G4782,5,FALSE)</f>
        <v>兽医教研室</v>
      </c>
      <c r="F57" s="21">
        <f t="shared" si="0"/>
        <v>3</v>
      </c>
      <c r="G57" s="24">
        <f>(IF(COUNTIF(课表!$C$190:$C$350,B57)&gt;=2,1,COUNTIF(课表!$C$190:$C$350,B57))+IF(COUNTIF(课表!$D$190:$D$350,B57)&gt;=2,1,COUNTIF(课表!D$190:$D$350,B57))+IF(COUNTIF(课表!$E$182:$E$350,B57)&gt;=2,1,COUNTIF(课表!$E$182:$E$350,B57))+IF(COUNTIF(课表!$F$190:$F$350,B57)&gt;=2,1,COUNTIF(课表!$F$190:$F$350,B57)))*2</f>
        <v>0</v>
      </c>
      <c r="H57" s="24">
        <f>(IF(COUNTIF(课表!$G$191:$G$350,B57)&gt;=2,1,COUNTIF(课表!$G$191:$G$350,B57))+IF(COUNTIF(课表!$H$191:$H$350,B57)&gt;=2,1,COUNTIF(课表!$H$191:$H$350,B57))+IF(COUNTIF(课表!$I$190:$I$350,B57)&gt;=2,1,COUNTIF(课表!$I$190:$I$350,B57))+IF(COUNTIF(课表!$J$190:$J$350,B57)&gt;=2,1,COUNTIF(课表!$J$190:$J$350,B57)))*2</f>
        <v>0</v>
      </c>
      <c r="I57" s="24">
        <f>(IF(COUNTIF(课表!$K$190:$K$350,B57)&gt;=2,1,COUNTIF(课表!$K$190:$K$350,B57))+IF(COUNTIF(课表!$L$190:$L$350,B57)&gt;=2,1,COUNTIF(课表!$L$190:$L$350,B57))+IF(COUNTIF(课表!$M$190:$M$350,B57)&gt;=2,1,COUNTIF(课表!$M$190:$M$350,B57))+IF(COUNTIF(课表!$N$190:$N$350,B57)&gt;=2,1,COUNTIF(课表!$N$190:$N$350,B57)))*2</f>
        <v>4</v>
      </c>
      <c r="J57" s="24">
        <f>(IF(COUNTIF(课表!$O$190:$O$350,B57)&gt;=2,1,COUNTIF(课表!$O$190:$O$350,B57))+IF(COUNTIF(课表!$P$190:$P$350,B57)&gt;=2,1,COUNTIF(课表!$P$190:$P$350,B57))+IF(COUNTIF(课表!$Q$190:$Q$350,B57)&gt;=2,1,COUNTIF(课表!$Q$190:$Q$350,B57))+IF(COUNTIF(课表!$R$190:$R$350,B57)&gt;=2,1,COUNTIF(课表!$R$190:$R$350,B57)))*2</f>
        <v>4</v>
      </c>
      <c r="K57" s="24">
        <f>(IF(COUNTIF(课表!$S$190:$S$350,B57)&gt;=2,1,COUNTIF(课表!$S$190:$S$350,B57))+IF(COUNTIF(课表!$T$190:$T$350,B57)&gt;=2,1,COUNTIF(课表!$T$190:$T$350,B57)))*2+(IF(COUNTIF(课表!$U$190:$U$350,B57)&gt;=2,1,COUNTIF(课表!$U$190:$U$350,B57))+IF(COUNTIF(课表!$V$190:$V$350,B57)&gt;=2,1,COUNTIF(课表!$V$190:$V$350,B57)))*2</f>
        <v>4</v>
      </c>
      <c r="L57" s="24">
        <f>(IF(COUNTIF(课表!$W$190:$W$350,B57)&gt;=2,1,COUNTIF(课表!$W$190:$W$350,B57))+IF(COUNTIF(课表!$X$190:$X$350,B57)&gt;=2,1,COUNTIF(课表!$X$190:$X$350,B57))+IF(COUNTIF(课表!$Y$190:$Y$350,B57)&gt;=2,1,COUNTIF(课表!$Y$190:$Y$350,B57))+IF(COUNTIF(课表!$Z$190:$Z$350,B57)&gt;=2,1,COUNTIF(课表!$Z$190:$Z$350,B57)))*2</f>
        <v>0</v>
      </c>
      <c r="M57" s="24">
        <f>(IF(COUNTIF(课表!$AA$190:$AA$350,B57)&gt;=2,1,COUNTIF(课表!$AA$190:$AA$350,B57))+IF(COUNTIF(课表!$AB$190:$AB$350,B57)&gt;=2,1,COUNTIF(课表!$AB$190:$AB$350,B57))+IF(COUNTIF(课表!$AC$190:$AC$350,B57)&gt;=2,1,COUNTIF(课表!$AC$190:$AC$350,B57))+IF(COUNTIF(课表!$AD$190:$AD$350,B57)&gt;=2,1,COUNTIF(课表!$AD$190:$AD$350,B57)))*2</f>
        <v>0</v>
      </c>
      <c r="N57" s="24">
        <f t="shared" si="1"/>
        <v>12</v>
      </c>
    </row>
    <row r="58" ht="20.1" customHeight="1" spans="1:14">
      <c r="A58" s="21" t="str">
        <f>VLOOKUP(B58,教师基础数据!$B$1:$H$502,7,FALSE)</f>
        <v>0000103</v>
      </c>
      <c r="B58" s="22" t="s">
        <v>1258</v>
      </c>
      <c r="C58" s="23" t="str">
        <f>VLOOKUP(B58,教师基础数据!$B$1:$G4600,3,FALSE)</f>
        <v>机械系</v>
      </c>
      <c r="D58" s="23" t="str">
        <f>VLOOKUP(B58,教师基础数据!$B$1:$G594,4,FALSE)</f>
        <v>专职</v>
      </c>
      <c r="E58" s="23" t="str">
        <f>VLOOKUP(B58,教师基础数据!$B$1:$G4627,5,FALSE)</f>
        <v>汽车营销与服务教研室</v>
      </c>
      <c r="F58" s="21">
        <f t="shared" si="0"/>
        <v>5</v>
      </c>
      <c r="G58" s="24">
        <f>(IF(COUNTIF(课表!$C$190:$C$350,B58)&gt;=2,1,COUNTIF(课表!$C$190:$C$350,B58))+IF(COUNTIF(课表!$D$190:$D$350,B58)&gt;=2,1,COUNTIF(课表!D$190:$D$350,B58))+IF(COUNTIF(课表!$E$182:$E$350,B58)&gt;=2,1,COUNTIF(课表!$E$182:$E$350,B58))+IF(COUNTIF(课表!$F$190:$F$350,B58)&gt;=2,1,COUNTIF(课表!$F$190:$F$350,B58)))*2</f>
        <v>4</v>
      </c>
      <c r="H58" s="24">
        <f>(IF(COUNTIF(课表!$G$191:$G$350,B58)&gt;=2,1,COUNTIF(课表!$G$191:$G$350,B58))+IF(COUNTIF(课表!$H$191:$H$350,B58)&gt;=2,1,COUNTIF(课表!$H$191:$H$350,B58))+IF(COUNTIF(课表!$I$190:$I$350,B58)&gt;=2,1,COUNTIF(课表!$I$190:$I$350,B58))+IF(COUNTIF(课表!$J$190:$J$350,B58)&gt;=2,1,COUNTIF(课表!$J$190:$J$350,B58)))*2</f>
        <v>4</v>
      </c>
      <c r="I58" s="24">
        <f>(IF(COUNTIF(课表!$K$190:$K$350,B58)&gt;=2,1,COUNTIF(课表!$K$190:$K$350,B58))+IF(COUNTIF(课表!$L$190:$L$350,B58)&gt;=2,1,COUNTIF(课表!$L$190:$L$350,B58))+IF(COUNTIF(课表!$M$190:$M$350,B58)&gt;=2,1,COUNTIF(课表!$M$190:$M$350,B58))+IF(COUNTIF(课表!$N$190:$N$350,B58)&gt;=2,1,COUNTIF(课表!$N$190:$N$350,B58)))*2</f>
        <v>4</v>
      </c>
      <c r="J58" s="24">
        <f>(IF(COUNTIF(课表!$O$190:$O$350,B58)&gt;=2,1,COUNTIF(课表!$O$190:$O$350,B58))+IF(COUNTIF(课表!$P$190:$P$350,B58)&gt;=2,1,COUNTIF(课表!$P$190:$P$350,B58))+IF(COUNTIF(课表!$Q$190:$Q$350,B58)&gt;=2,1,COUNTIF(课表!$Q$190:$Q$350,B58))+IF(COUNTIF(课表!$R$190:$R$350,B58)&gt;=2,1,COUNTIF(课表!$R$190:$R$350,B58)))*2</f>
        <v>4</v>
      </c>
      <c r="K58" s="24">
        <f>(IF(COUNTIF(课表!$S$190:$S$350,B58)&gt;=2,1,COUNTIF(课表!$S$190:$S$350,B58))+IF(COUNTIF(课表!$T$190:$T$350,B58)&gt;=2,1,COUNTIF(课表!$T$190:$T$350,B58)))*2+(IF(COUNTIF(课表!$U$190:$U$350,B58)&gt;=2,1,COUNTIF(课表!$U$190:$U$350,B58))+IF(COUNTIF(课表!$V$190:$V$350,B58)&gt;=2,1,COUNTIF(课表!$V$190:$V$350,B58)))*2</f>
        <v>4</v>
      </c>
      <c r="L58" s="24">
        <f>(IF(COUNTIF(课表!$W$190:$W$350,B58)&gt;=2,1,COUNTIF(课表!$W$190:$W$350,B58))+IF(COUNTIF(课表!$X$190:$X$350,B58)&gt;=2,1,COUNTIF(课表!$X$190:$X$350,B58))+IF(COUNTIF(课表!$Y$190:$Y$350,B58)&gt;=2,1,COUNTIF(课表!$Y$190:$Y$350,B58))+IF(COUNTIF(课表!$Z$190:$Z$350,B58)&gt;=2,1,COUNTIF(课表!$Z$190:$Z$350,B58)))*2</f>
        <v>0</v>
      </c>
      <c r="M58" s="24">
        <f>(IF(COUNTIF(课表!$AA$190:$AA$350,B58)&gt;=2,1,COUNTIF(课表!$AA$190:$AA$350,B58))+IF(COUNTIF(课表!$AB$190:$AB$350,B58)&gt;=2,1,COUNTIF(课表!$AB$190:$AB$350,B58))+IF(COUNTIF(课表!$AC$190:$AC$350,B58)&gt;=2,1,COUNTIF(课表!$AC$190:$AC$350,B58))+IF(COUNTIF(课表!$AD$190:$AD$350,B58)&gt;=2,1,COUNTIF(课表!$AD$190:$AD$350,B58)))*2</f>
        <v>0</v>
      </c>
      <c r="N58" s="24">
        <f t="shared" si="1"/>
        <v>20</v>
      </c>
    </row>
    <row r="59" ht="20.1" customHeight="1" spans="1:14">
      <c r="A59" s="21" t="str">
        <f>VLOOKUP(B59,教师基础数据!$B$1:$H$502,7,FALSE)</f>
        <v>0000105</v>
      </c>
      <c r="B59" s="27" t="s">
        <v>1254</v>
      </c>
      <c r="C59" s="23" t="str">
        <f>VLOOKUP(B59,教师基础数据!$B$1:$G4861,3,FALSE)</f>
        <v>机械系</v>
      </c>
      <c r="D59" s="23" t="str">
        <f>VLOOKUP(B59,教师基础数据!$B$1:$G614,4,FALSE)</f>
        <v>专职</v>
      </c>
      <c r="E59" s="23" t="str">
        <f>VLOOKUP(B59,教师基础数据!$B$1:$G4647,5,FALSE)</f>
        <v>汽车营销与服务教研室</v>
      </c>
      <c r="F59" s="21">
        <f t="shared" si="0"/>
        <v>5</v>
      </c>
      <c r="G59" s="24">
        <f>(IF(COUNTIF(课表!$C$190:$C$350,B59)&gt;=2,1,COUNTIF(课表!$C$190:$C$350,B59))+IF(COUNTIF(课表!$D$190:$D$350,B59)&gt;=2,1,COUNTIF(课表!D$190:$D$350,B59))+IF(COUNTIF(课表!$E$182:$E$350,B59)&gt;=2,1,COUNTIF(课表!$E$182:$E$350,B59))+IF(COUNTIF(课表!$F$190:$F$350,B59)&gt;=2,1,COUNTIF(课表!$F$190:$F$350,B59)))*2</f>
        <v>4</v>
      </c>
      <c r="H59" s="24">
        <f>(IF(COUNTIF(课表!$G$191:$G$350,B59)&gt;=2,1,COUNTIF(课表!$G$191:$G$350,B59))+IF(COUNTIF(课表!$H$191:$H$350,B59)&gt;=2,1,COUNTIF(课表!$H$191:$H$350,B59))+IF(COUNTIF(课表!$I$190:$I$350,B59)&gt;=2,1,COUNTIF(课表!$I$190:$I$350,B59))+IF(COUNTIF(课表!$J$190:$J$350,B59)&gt;=2,1,COUNTIF(课表!$J$190:$J$350,B59)))*2</f>
        <v>6</v>
      </c>
      <c r="I59" s="24">
        <f>(IF(COUNTIF(课表!$K$190:$K$350,B59)&gt;=2,1,COUNTIF(课表!$K$190:$K$350,B59))+IF(COUNTIF(课表!$L$190:$L$350,B59)&gt;=2,1,COUNTIF(课表!$L$190:$L$350,B59))+IF(COUNTIF(课表!$M$190:$M$350,B59)&gt;=2,1,COUNTIF(课表!$M$190:$M$350,B59))+IF(COUNTIF(课表!$N$190:$N$350,B59)&gt;=2,1,COUNTIF(课表!$N$190:$N$350,B59)))*2</f>
        <v>6</v>
      </c>
      <c r="J59" s="24">
        <f>(IF(COUNTIF(课表!$O$190:$O$350,B59)&gt;=2,1,COUNTIF(课表!$O$190:$O$350,B59))+IF(COUNTIF(课表!$P$190:$P$350,B59)&gt;=2,1,COUNTIF(课表!$P$190:$P$350,B59))+IF(COUNTIF(课表!$Q$190:$Q$350,B59)&gt;=2,1,COUNTIF(课表!$Q$190:$Q$350,B59))+IF(COUNTIF(课表!$R$190:$R$350,B59)&gt;=2,1,COUNTIF(课表!$R$190:$R$350,B59)))*2</f>
        <v>6</v>
      </c>
      <c r="K59" s="24">
        <f>(IF(COUNTIF(课表!$S$190:$S$350,B59)&gt;=2,1,COUNTIF(课表!$S$190:$S$350,B59))+IF(COUNTIF(课表!$T$190:$T$350,B59)&gt;=2,1,COUNTIF(课表!$T$190:$T$350,B59)))*2+(IF(COUNTIF(课表!$U$190:$U$350,B59)&gt;=2,1,COUNTIF(课表!$U$190:$U$350,B59))+IF(COUNTIF(课表!$V$190:$V$350,B59)&gt;=2,1,COUNTIF(课表!$V$190:$V$350,B59)))*2</f>
        <v>2</v>
      </c>
      <c r="L59" s="24">
        <f>(IF(COUNTIF(课表!$W$190:$W$350,B59)&gt;=2,1,COUNTIF(课表!$W$190:$W$350,B59))+IF(COUNTIF(课表!$X$190:$X$350,B59)&gt;=2,1,COUNTIF(课表!$X$190:$X$350,B59))+IF(COUNTIF(课表!$Y$190:$Y$350,B59)&gt;=2,1,COUNTIF(课表!$Y$190:$Y$350,B59))+IF(COUNTIF(课表!$Z$190:$Z$350,B59)&gt;=2,1,COUNTIF(课表!$Z$190:$Z$350,B59)))*2</f>
        <v>0</v>
      </c>
      <c r="M59" s="24">
        <f>(IF(COUNTIF(课表!$AA$190:$AA$350,B59)&gt;=2,1,COUNTIF(课表!$AA$190:$AA$350,B59))+IF(COUNTIF(课表!$AB$190:$AB$350,B59)&gt;=2,1,COUNTIF(课表!$AB$190:$AB$350,B59))+IF(COUNTIF(课表!$AC$190:$AC$350,B59)&gt;=2,1,COUNTIF(课表!$AC$190:$AC$350,B59))+IF(COUNTIF(课表!$AD$190:$AD$350,B59)&gt;=2,1,COUNTIF(课表!$AD$190:$AD$350,B59)))*2</f>
        <v>0</v>
      </c>
      <c r="N59" s="24">
        <f t="shared" si="1"/>
        <v>24</v>
      </c>
    </row>
    <row r="60" ht="20.1" customHeight="1" spans="1:14">
      <c r="A60" s="21" t="str">
        <f>VLOOKUP(B60,教师基础数据!$B$1:$H$502,7,FALSE)</f>
        <v>0000107</v>
      </c>
      <c r="B60" s="25" t="s">
        <v>1378</v>
      </c>
      <c r="C60" s="23" t="str">
        <f>VLOOKUP(B60,教师基础数据!$B$1:$G4656,3,FALSE)</f>
        <v>信艺系</v>
      </c>
      <c r="D60" s="23" t="str">
        <f>VLOOKUP(B60,教师基础数据!$B$1:$G567,4,FALSE)</f>
        <v>兼职</v>
      </c>
      <c r="E60" s="23" t="str">
        <f>VLOOKUP(B60,教师基础数据!$B$1:$G4600,5,FALSE)</f>
        <v>计应教研室</v>
      </c>
      <c r="F60" s="21">
        <f t="shared" si="0"/>
        <v>2</v>
      </c>
      <c r="G60" s="24">
        <f>(IF(COUNTIF(课表!$C$190:$C$350,B60)&gt;=2,1,COUNTIF(课表!$C$190:$C$350,B60))+IF(COUNTIF(课表!$D$190:$D$350,B60)&gt;=2,1,COUNTIF(课表!D$190:$D$350,B60))+IF(COUNTIF(课表!$E$182:$E$350,B60)&gt;=2,1,COUNTIF(课表!$E$182:$E$350,B60))+IF(COUNTIF(课表!$F$190:$F$350,B60)&gt;=2,1,COUNTIF(课表!$F$190:$F$350,B60)))*2</f>
        <v>4</v>
      </c>
      <c r="H60" s="24">
        <f>(IF(COUNTIF(课表!$G$191:$G$350,B60)&gt;=2,1,COUNTIF(课表!$G$191:$G$350,B60))+IF(COUNTIF(课表!$H$191:$H$350,B60)&gt;=2,1,COUNTIF(课表!$H$191:$H$350,B60))+IF(COUNTIF(课表!$I$190:$I$350,B60)&gt;=2,1,COUNTIF(课表!$I$190:$I$350,B60))+IF(COUNTIF(课表!$J$190:$J$350,B60)&gt;=2,1,COUNTIF(课表!$J$190:$J$350,B60)))*2</f>
        <v>0</v>
      </c>
      <c r="I60" s="24">
        <f>(IF(COUNTIF(课表!$K$190:$K$350,B60)&gt;=2,1,COUNTIF(课表!$K$190:$K$350,B60))+IF(COUNTIF(课表!$L$190:$L$350,B60)&gt;=2,1,COUNTIF(课表!$L$190:$L$350,B60))+IF(COUNTIF(课表!$M$190:$M$350,B60)&gt;=2,1,COUNTIF(课表!$M$190:$M$350,B60))+IF(COUNTIF(课表!$N$190:$N$350,B60)&gt;=2,1,COUNTIF(课表!$N$190:$N$350,B60)))*2</f>
        <v>4</v>
      </c>
      <c r="J60" s="24">
        <f>(IF(COUNTIF(课表!$O$190:$O$350,B60)&gt;=2,1,COUNTIF(课表!$O$190:$O$350,B60))+IF(COUNTIF(课表!$P$190:$P$350,B60)&gt;=2,1,COUNTIF(课表!$P$190:$P$350,B60))+IF(COUNTIF(课表!$Q$190:$Q$350,B60)&gt;=2,1,COUNTIF(课表!$Q$190:$Q$350,B60))+IF(COUNTIF(课表!$R$190:$R$350,B60)&gt;=2,1,COUNTIF(课表!$R$190:$R$350,B60)))*2</f>
        <v>0</v>
      </c>
      <c r="K60" s="24">
        <f>(IF(COUNTIF(课表!$S$190:$S$350,B60)&gt;=2,1,COUNTIF(课表!$S$190:$S$350,B60))+IF(COUNTIF(课表!$T$190:$T$350,B60)&gt;=2,1,COUNTIF(课表!$T$190:$T$350,B60)))*2+(IF(COUNTIF(课表!$U$190:$U$350,B60)&gt;=2,1,COUNTIF(课表!$U$190:$U$350,B60))+IF(COUNTIF(课表!$V$190:$V$350,B60)&gt;=2,1,COUNTIF(课表!$V$190:$V$350,B60)))*2</f>
        <v>0</v>
      </c>
      <c r="L60" s="24">
        <f>(IF(COUNTIF(课表!$W$190:$W$350,B60)&gt;=2,1,COUNTIF(课表!$W$190:$W$350,B60))+IF(COUNTIF(课表!$X$190:$X$350,B60)&gt;=2,1,COUNTIF(课表!$X$190:$X$350,B60))+IF(COUNTIF(课表!$Y$190:$Y$350,B60)&gt;=2,1,COUNTIF(课表!$Y$190:$Y$350,B60))+IF(COUNTIF(课表!$Z$190:$Z$350,B60)&gt;=2,1,COUNTIF(课表!$Z$190:$Z$350,B60)))*2</f>
        <v>0</v>
      </c>
      <c r="M60" s="24">
        <f>(IF(COUNTIF(课表!$AA$190:$AA$350,B60)&gt;=2,1,COUNTIF(课表!$AA$190:$AA$350,B60))+IF(COUNTIF(课表!$AB$190:$AB$350,B60)&gt;=2,1,COUNTIF(课表!$AB$190:$AB$350,B60))+IF(COUNTIF(课表!$AC$190:$AC$350,B60)&gt;=2,1,COUNTIF(课表!$AC$190:$AC$350,B60))+IF(COUNTIF(课表!$AD$190:$AD$350,B60)&gt;=2,1,COUNTIF(课表!$AD$190:$AD$350,B60)))*2</f>
        <v>0</v>
      </c>
      <c r="N60" s="24">
        <f t="shared" si="1"/>
        <v>8</v>
      </c>
    </row>
    <row r="61" ht="20.1" customHeight="1" spans="1:14">
      <c r="A61" s="209" t="str">
        <f>VLOOKUP(B61,教师基础数据!$B$1:$H$502,7,FALSE)</f>
        <v>0000109</v>
      </c>
      <c r="B61" s="22" t="s">
        <v>1161</v>
      </c>
      <c r="C61" s="23" t="str">
        <f>VLOOKUP(B61,教师基础数据!$B$1:$G4605,3,FALSE)</f>
        <v>机械系</v>
      </c>
      <c r="D61" s="23" t="str">
        <f>VLOOKUP(B61,教师基础数据!$B$1:$G638,4,FALSE)</f>
        <v>兼职</v>
      </c>
      <c r="E61" s="23" t="str">
        <f>VLOOKUP(B61,教师基础数据!$B$1:$G4671,5,FALSE)</f>
        <v>机械设计与制造教研室</v>
      </c>
      <c r="F61" s="21">
        <f t="shared" si="0"/>
        <v>2</v>
      </c>
      <c r="G61" s="24">
        <f>(IF(COUNTIF(课表!$C$190:$C$350,B61)&gt;=2,1,COUNTIF(课表!$C$190:$C$350,B61))+IF(COUNTIF(课表!$D$190:$D$350,B61)&gt;=2,1,COUNTIF(课表!D$190:$D$350,B61))+IF(COUNTIF(课表!$E$182:$E$350,B61)&gt;=2,1,COUNTIF(课表!$E$182:$E$350,B61))+IF(COUNTIF(课表!$F$190:$F$350,B61)&gt;=2,1,COUNTIF(课表!$F$190:$F$350,B61)))*2</f>
        <v>0</v>
      </c>
      <c r="H61" s="24">
        <f>(IF(COUNTIF(课表!$G$191:$G$350,B61)&gt;=2,1,COUNTIF(课表!$G$191:$G$350,B61))+IF(COUNTIF(课表!$H$191:$H$350,B61)&gt;=2,1,COUNTIF(课表!$H$191:$H$350,B61))+IF(COUNTIF(课表!$I$190:$I$350,B61)&gt;=2,1,COUNTIF(课表!$I$190:$I$350,B61))+IF(COUNTIF(课表!$J$190:$J$350,B61)&gt;=2,1,COUNTIF(课表!$J$190:$J$350,B61)))*2</f>
        <v>0</v>
      </c>
      <c r="I61" s="24">
        <f>(IF(COUNTIF(课表!$K$190:$K$350,B61)&gt;=2,1,COUNTIF(课表!$K$190:$K$350,B61))+IF(COUNTIF(课表!$L$190:$L$350,B61)&gt;=2,1,COUNTIF(课表!$L$190:$L$350,B61))+IF(COUNTIF(课表!$M$190:$M$350,B61)&gt;=2,1,COUNTIF(课表!$M$190:$M$350,B61))+IF(COUNTIF(课表!$N$190:$N$350,B61)&gt;=2,1,COUNTIF(课表!$N$190:$N$350,B61)))*2</f>
        <v>4</v>
      </c>
      <c r="J61" s="24">
        <f>(IF(COUNTIF(课表!$O$190:$O$350,B61)&gt;=2,1,COUNTIF(课表!$O$190:$O$350,B61))+IF(COUNTIF(课表!$P$190:$P$350,B61)&gt;=2,1,COUNTIF(课表!$P$190:$P$350,B61))+IF(COUNTIF(课表!$Q$190:$Q$350,B61)&gt;=2,1,COUNTIF(课表!$Q$190:$Q$350,B61))+IF(COUNTIF(课表!$R$190:$R$350,B61)&gt;=2,1,COUNTIF(课表!$R$190:$R$350,B61)))*2</f>
        <v>4</v>
      </c>
      <c r="K61" s="24">
        <f>(IF(COUNTIF(课表!$S$190:$S$350,B61)&gt;=2,1,COUNTIF(课表!$S$190:$S$350,B61))+IF(COUNTIF(课表!$T$190:$T$350,B61)&gt;=2,1,COUNTIF(课表!$T$190:$T$350,B61)))*2+(IF(COUNTIF(课表!$U$190:$U$350,B61)&gt;=2,1,COUNTIF(课表!$U$190:$U$350,B61))+IF(COUNTIF(课表!$V$190:$V$350,B61)&gt;=2,1,COUNTIF(课表!$V$190:$V$350,B61)))*2</f>
        <v>0</v>
      </c>
      <c r="L61" s="24">
        <f>(IF(COUNTIF(课表!$W$190:$W$350,B61)&gt;=2,1,COUNTIF(课表!$W$190:$W$350,B61))+IF(COUNTIF(课表!$X$190:$X$350,B61)&gt;=2,1,COUNTIF(课表!$X$190:$X$350,B61))+IF(COUNTIF(课表!$Y$190:$Y$350,B61)&gt;=2,1,COUNTIF(课表!$Y$190:$Y$350,B61))+IF(COUNTIF(课表!$Z$190:$Z$350,B61)&gt;=2,1,COUNTIF(课表!$Z$190:$Z$350,B61)))*2</f>
        <v>0</v>
      </c>
      <c r="M61" s="24">
        <f>(IF(COUNTIF(课表!$AA$190:$AA$350,B61)&gt;=2,1,COUNTIF(课表!$AA$190:$AA$350,B61))+IF(COUNTIF(课表!$AB$190:$AB$350,B61)&gt;=2,1,COUNTIF(课表!$AB$190:$AB$350,B61))+IF(COUNTIF(课表!$AC$190:$AC$350,B61)&gt;=2,1,COUNTIF(课表!$AC$190:$AC$350,B61))+IF(COUNTIF(课表!$AD$190:$AD$350,B61)&gt;=2,1,COUNTIF(课表!$AD$190:$AD$350,B61)))*2</f>
        <v>0</v>
      </c>
      <c r="N61" s="24">
        <f t="shared" si="1"/>
        <v>8</v>
      </c>
    </row>
    <row r="62" ht="20.1" customHeight="1" spans="1:14">
      <c r="A62" s="21" t="str">
        <f>VLOOKUP(B62,教师基础数据!$B$1:$H$502,7,FALSE)</f>
        <v>0000117</v>
      </c>
      <c r="B62" s="27" t="s">
        <v>1335</v>
      </c>
      <c r="C62" s="23" t="str">
        <f>VLOOKUP(B62,教师基础数据!$B$1:$G4630,3,FALSE)</f>
        <v>商贸系</v>
      </c>
      <c r="D62" s="23" t="str">
        <f>VLOOKUP(B62,教师基础数据!$B$1:$G519,4,FALSE)</f>
        <v>专职</v>
      </c>
      <c r="E62" s="23" t="str">
        <f>VLOOKUP(B62,教师基础数据!$B$1:$G4552,5,FALSE)</f>
        <v>商务教研室</v>
      </c>
      <c r="F62" s="21">
        <f t="shared" si="0"/>
        <v>2</v>
      </c>
      <c r="G62" s="24">
        <f>(IF(COUNTIF(课表!$C$190:$C$350,B62)&gt;=2,1,COUNTIF(课表!$C$190:$C$350,B62))+IF(COUNTIF(课表!$D$190:$D$350,B62)&gt;=2,1,COUNTIF(课表!D$190:$D$350,B62))+IF(COUNTIF(课表!$E$182:$E$350,B62)&gt;=2,1,COUNTIF(课表!$E$182:$E$350,B62))+IF(COUNTIF(课表!$F$190:$F$350,B62)&gt;=2,1,COUNTIF(课表!$F$190:$F$350,B62)))*2</f>
        <v>8</v>
      </c>
      <c r="H62" s="24">
        <f>(IF(COUNTIF(课表!$G$191:$G$350,B62)&gt;=2,1,COUNTIF(课表!$G$191:$G$350,B62))+IF(COUNTIF(课表!$H$191:$H$350,B62)&gt;=2,1,COUNTIF(课表!$H$191:$H$350,B62))+IF(COUNTIF(课表!$I$190:$I$350,B62)&gt;=2,1,COUNTIF(课表!$I$190:$I$350,B62))+IF(COUNTIF(课表!$J$190:$J$350,B62)&gt;=2,1,COUNTIF(课表!$J$190:$J$350,B62)))*2</f>
        <v>0</v>
      </c>
      <c r="I62" s="24">
        <f>(IF(COUNTIF(课表!$K$190:$K$350,B62)&gt;=2,1,COUNTIF(课表!$K$190:$K$350,B62))+IF(COUNTIF(课表!$L$190:$L$350,B62)&gt;=2,1,COUNTIF(课表!$L$190:$L$350,B62))+IF(COUNTIF(课表!$M$190:$M$350,B62)&gt;=2,1,COUNTIF(课表!$M$190:$M$350,B62))+IF(COUNTIF(课表!$N$190:$N$350,B62)&gt;=2,1,COUNTIF(课表!$N$190:$N$350,B62)))*2</f>
        <v>8</v>
      </c>
      <c r="J62" s="24">
        <f>(IF(COUNTIF(课表!$O$190:$O$350,B62)&gt;=2,1,COUNTIF(课表!$O$190:$O$350,B62))+IF(COUNTIF(课表!$P$190:$P$350,B62)&gt;=2,1,COUNTIF(课表!$P$190:$P$350,B62))+IF(COUNTIF(课表!$Q$190:$Q$350,B62)&gt;=2,1,COUNTIF(课表!$Q$190:$Q$350,B62))+IF(COUNTIF(课表!$R$190:$R$350,B62)&gt;=2,1,COUNTIF(课表!$R$190:$R$350,B62)))*2</f>
        <v>0</v>
      </c>
      <c r="K62" s="24">
        <f>(IF(COUNTIF(课表!$S$190:$S$350,B62)&gt;=2,1,COUNTIF(课表!$S$190:$S$350,B62))+IF(COUNTIF(课表!$T$190:$T$350,B62)&gt;=2,1,COUNTIF(课表!$T$190:$T$350,B62)))*2+(IF(COUNTIF(课表!$U$190:$U$350,B62)&gt;=2,1,COUNTIF(课表!$U$190:$U$350,B62))+IF(COUNTIF(课表!$V$190:$V$350,B62)&gt;=2,1,COUNTIF(课表!$V$190:$V$350,B62)))*2</f>
        <v>0</v>
      </c>
      <c r="L62" s="24">
        <f>(IF(COUNTIF(课表!$W$190:$W$350,B62)&gt;=2,1,COUNTIF(课表!$W$190:$W$350,B62))+IF(COUNTIF(课表!$X$190:$X$350,B62)&gt;=2,1,COUNTIF(课表!$X$190:$X$350,B62))+IF(COUNTIF(课表!$Y$190:$Y$350,B62)&gt;=2,1,COUNTIF(课表!$Y$190:$Y$350,B62))+IF(COUNTIF(课表!$Z$190:$Z$350,B62)&gt;=2,1,COUNTIF(课表!$Z$190:$Z$350,B62)))*2</f>
        <v>0</v>
      </c>
      <c r="M62" s="24">
        <f>(IF(COUNTIF(课表!$AA$190:$AA$350,B62)&gt;=2,1,COUNTIF(课表!$AA$190:$AA$350,B62))+IF(COUNTIF(课表!$AB$190:$AB$350,B62)&gt;=2,1,COUNTIF(课表!$AB$190:$AB$350,B62))+IF(COUNTIF(课表!$AC$190:$AC$350,B62)&gt;=2,1,COUNTIF(课表!$AC$190:$AC$350,B62))+IF(COUNTIF(课表!$AD$190:$AD$350,B62)&gt;=2,1,COUNTIF(课表!$AD$190:$AD$350,B62)))*2</f>
        <v>0</v>
      </c>
      <c r="N62" s="24">
        <f t="shared" si="1"/>
        <v>16</v>
      </c>
    </row>
    <row r="63" ht="20.1" customHeight="1" spans="1:14">
      <c r="A63" s="21" t="str">
        <f>VLOOKUP(B63,教师基础数据!$B$1:$H$502,7,FALSE)</f>
        <v>0000120</v>
      </c>
      <c r="B63" s="22" t="s">
        <v>1316</v>
      </c>
      <c r="C63" s="23" t="str">
        <f>VLOOKUP(B63,教师基础数据!$B$1:$G4845,3,FALSE)</f>
        <v>机械系</v>
      </c>
      <c r="D63" s="23" t="str">
        <f>VLOOKUP(B63,教师基础数据!$B$1:$G515,4,FALSE)</f>
        <v>兼职</v>
      </c>
      <c r="E63" s="23" t="str">
        <f>VLOOKUP(B63,教师基础数据!$B$1:$G4548,5,FALSE)</f>
        <v>汽车运用与维修教研室</v>
      </c>
      <c r="F63" s="21">
        <f t="shared" si="0"/>
        <v>4</v>
      </c>
      <c r="G63" s="24">
        <f>(IF(COUNTIF(课表!$C$190:$C$350,B63)&gt;=2,1,COUNTIF(课表!$C$190:$C$350,B63))+IF(COUNTIF(课表!$D$190:$D$350,B63)&gt;=2,1,COUNTIF(课表!D$190:$D$350,B63))+IF(COUNTIF(课表!$E$182:$E$350,B63)&gt;=2,1,COUNTIF(课表!$E$182:$E$350,B63))+IF(COUNTIF(课表!$F$190:$F$350,B63)&gt;=2,1,COUNTIF(课表!$F$190:$F$350,B63)))*2</f>
        <v>4</v>
      </c>
      <c r="H63" s="24">
        <f>(IF(COUNTIF(课表!$G$191:$G$350,B63)&gt;=2,1,COUNTIF(课表!$G$191:$G$350,B63))+IF(COUNTIF(课表!$H$191:$H$350,B63)&gt;=2,1,COUNTIF(课表!$H$191:$H$350,B63))+IF(COUNTIF(课表!$I$190:$I$350,B63)&gt;=2,1,COUNTIF(课表!$I$190:$I$350,B63))+IF(COUNTIF(课表!$J$190:$J$350,B63)&gt;=2,1,COUNTIF(课表!$J$190:$J$350,B63)))*2</f>
        <v>4</v>
      </c>
      <c r="I63" s="24">
        <f>(IF(COUNTIF(课表!$K$190:$K$350,B63)&gt;=2,1,COUNTIF(课表!$K$190:$K$350,B63))+IF(COUNTIF(课表!$L$190:$L$350,B63)&gt;=2,1,COUNTIF(课表!$L$190:$L$350,B63))+IF(COUNTIF(课表!$M$190:$M$350,B63)&gt;=2,1,COUNTIF(课表!$M$190:$M$350,B63))+IF(COUNTIF(课表!$N$190:$N$350,B63)&gt;=2,1,COUNTIF(课表!$N$190:$N$350,B63)))*2</f>
        <v>4</v>
      </c>
      <c r="J63" s="24">
        <f>(IF(COUNTIF(课表!$O$190:$O$350,B63)&gt;=2,1,COUNTIF(课表!$O$190:$O$350,B63))+IF(COUNTIF(课表!$P$190:$P$350,B63)&gt;=2,1,COUNTIF(课表!$P$190:$P$350,B63))+IF(COUNTIF(课表!$Q$190:$Q$350,B63)&gt;=2,1,COUNTIF(课表!$Q$190:$Q$350,B63))+IF(COUNTIF(课表!$R$190:$R$350,B63)&gt;=2,1,COUNTIF(课表!$R$190:$R$350,B63)))*2</f>
        <v>4</v>
      </c>
      <c r="K63" s="24">
        <f>(IF(COUNTIF(课表!$S$190:$S$350,B63)&gt;=2,1,COUNTIF(课表!$S$190:$S$350,B63))+IF(COUNTIF(课表!$T$190:$T$350,B63)&gt;=2,1,COUNTIF(课表!$T$190:$T$350,B63)))*2+(IF(COUNTIF(课表!$U$190:$U$350,B63)&gt;=2,1,COUNTIF(课表!$U$190:$U$350,B63))+IF(COUNTIF(课表!$V$190:$V$350,B63)&gt;=2,1,COUNTIF(课表!$V$190:$V$350,B63)))*2</f>
        <v>0</v>
      </c>
      <c r="L63" s="24">
        <f>(IF(COUNTIF(课表!$W$190:$W$350,B63)&gt;=2,1,COUNTIF(课表!$W$190:$W$350,B63))+IF(COUNTIF(课表!$X$190:$X$350,B63)&gt;=2,1,COUNTIF(课表!$X$190:$X$350,B63))+IF(COUNTIF(课表!$Y$190:$Y$350,B63)&gt;=2,1,COUNTIF(课表!$Y$190:$Y$350,B63))+IF(COUNTIF(课表!$Z$190:$Z$350,B63)&gt;=2,1,COUNTIF(课表!$Z$190:$Z$350,B63)))*2</f>
        <v>0</v>
      </c>
      <c r="M63" s="24">
        <f>(IF(COUNTIF(课表!$AA$190:$AA$350,B63)&gt;=2,1,COUNTIF(课表!$AA$190:$AA$350,B63))+IF(COUNTIF(课表!$AB$190:$AB$350,B63)&gt;=2,1,COUNTIF(课表!$AB$190:$AB$350,B63))+IF(COUNTIF(课表!$AC$190:$AC$350,B63)&gt;=2,1,COUNTIF(课表!$AC$190:$AC$350,B63))+IF(COUNTIF(课表!$AD$190:$AD$350,B63)&gt;=2,1,COUNTIF(课表!$AD$190:$AD$350,B63)))*2</f>
        <v>0</v>
      </c>
      <c r="N63" s="24">
        <f t="shared" si="1"/>
        <v>16</v>
      </c>
    </row>
    <row r="64" ht="20.1" customHeight="1" spans="1:14">
      <c r="A64" s="21" t="str">
        <f>VLOOKUP(B64,教师基础数据!$B$1:$H$502,7,FALSE)</f>
        <v>0000121</v>
      </c>
      <c r="B64" s="25" t="s">
        <v>1360</v>
      </c>
      <c r="C64" s="23" t="str">
        <f>VLOOKUP(B64,教师基础数据!$B$1:$G4789,3,FALSE)</f>
        <v>信艺系</v>
      </c>
      <c r="D64" s="23" t="str">
        <f>VLOOKUP(B64,教师基础数据!$B$1:$G690,4,FALSE)</f>
        <v>专职</v>
      </c>
      <c r="E64" s="23" t="str">
        <f>VLOOKUP(B64,教师基础数据!$B$1:$G4723,5,FALSE)</f>
        <v>室内教研室</v>
      </c>
      <c r="F64" s="21">
        <f t="shared" si="0"/>
        <v>5</v>
      </c>
      <c r="G64" s="24">
        <f>(IF(COUNTIF(课表!$C$190:$C$350,B64)&gt;=2,1,COUNTIF(课表!$C$190:$C$350,B64))+IF(COUNTIF(课表!$D$190:$D$350,B64)&gt;=2,1,COUNTIF(课表!D$190:$D$350,B64))+IF(COUNTIF(课表!$E$182:$E$350,B64)&gt;=2,1,COUNTIF(课表!$E$182:$E$350,B64))+IF(COUNTIF(课表!$F$190:$F$350,B64)&gt;=2,1,COUNTIF(课表!$F$190:$F$350,B64)))*2</f>
        <v>4</v>
      </c>
      <c r="H64" s="24">
        <f>(IF(COUNTIF(课表!$G$191:$G$350,B64)&gt;=2,1,COUNTIF(课表!$G$191:$G$350,B64))+IF(COUNTIF(课表!$H$191:$H$350,B64)&gt;=2,1,COUNTIF(课表!$H$191:$H$350,B64))+IF(COUNTIF(课表!$I$190:$I$350,B64)&gt;=2,1,COUNTIF(课表!$I$190:$I$350,B64))+IF(COUNTIF(课表!$J$190:$J$350,B64)&gt;=2,1,COUNTIF(课表!$J$190:$J$350,B64)))*2</f>
        <v>8</v>
      </c>
      <c r="I64" s="24">
        <f>(IF(COUNTIF(课表!$K$190:$K$350,B64)&gt;=2,1,COUNTIF(课表!$K$190:$K$350,B64))+IF(COUNTIF(课表!$L$190:$L$350,B64)&gt;=2,1,COUNTIF(课表!$L$190:$L$350,B64))+IF(COUNTIF(课表!$M$190:$M$350,B64)&gt;=2,1,COUNTIF(课表!$M$190:$M$350,B64))+IF(COUNTIF(课表!$N$190:$N$350,B64)&gt;=2,1,COUNTIF(课表!$N$190:$N$350,B64)))*2</f>
        <v>8</v>
      </c>
      <c r="J64" s="24">
        <f>(IF(COUNTIF(课表!$O$190:$O$350,B64)&gt;=2,1,COUNTIF(课表!$O$190:$O$350,B64))+IF(COUNTIF(课表!$P$190:$P$350,B64)&gt;=2,1,COUNTIF(课表!$P$190:$P$350,B64))+IF(COUNTIF(课表!$Q$190:$Q$350,B64)&gt;=2,1,COUNTIF(课表!$Q$190:$Q$350,B64))+IF(COUNTIF(课表!$R$190:$R$350,B64)&gt;=2,1,COUNTIF(课表!$R$190:$R$350,B64)))*2</f>
        <v>4</v>
      </c>
      <c r="K64" s="24">
        <f>(IF(COUNTIF(课表!$S$190:$S$350,B64)&gt;=2,1,COUNTIF(课表!$S$190:$S$350,B64))+IF(COUNTIF(课表!$T$190:$T$350,B64)&gt;=2,1,COUNTIF(课表!$T$190:$T$350,B64)))*2+(IF(COUNTIF(课表!$U$190:$U$350,B64)&gt;=2,1,COUNTIF(课表!$U$190:$U$350,B64))+IF(COUNTIF(课表!$V$190:$V$350,B64)&gt;=2,1,COUNTIF(课表!$V$190:$V$350,B64)))*2</f>
        <v>4</v>
      </c>
      <c r="L64" s="24">
        <f>(IF(COUNTIF(课表!$W$190:$W$350,B64)&gt;=2,1,COUNTIF(课表!$W$190:$W$350,B64))+IF(COUNTIF(课表!$X$190:$X$350,B64)&gt;=2,1,COUNTIF(课表!$X$190:$X$350,B64))+IF(COUNTIF(课表!$Y$190:$Y$350,B64)&gt;=2,1,COUNTIF(课表!$Y$190:$Y$350,B64))+IF(COUNTIF(课表!$Z$190:$Z$350,B64)&gt;=2,1,COUNTIF(课表!$Z$190:$Z$350,B64)))*2</f>
        <v>0</v>
      </c>
      <c r="M64" s="24">
        <f>(IF(COUNTIF(课表!$AA$190:$AA$350,B64)&gt;=2,1,COUNTIF(课表!$AA$190:$AA$350,B64))+IF(COUNTIF(课表!$AB$190:$AB$350,B64)&gt;=2,1,COUNTIF(课表!$AB$190:$AB$350,B64))+IF(COUNTIF(课表!$AC$190:$AC$350,B64)&gt;=2,1,COUNTIF(课表!$AC$190:$AC$350,B64))+IF(COUNTIF(课表!$AD$190:$AD$350,B64)&gt;=2,1,COUNTIF(课表!$AD$190:$AD$350,B64)))*2</f>
        <v>0</v>
      </c>
      <c r="N64" s="24">
        <f t="shared" si="1"/>
        <v>28</v>
      </c>
    </row>
    <row r="65" ht="20.1" customHeight="1" spans="1:14">
      <c r="A65" s="21" t="str">
        <f>VLOOKUP(B65,教师基础数据!$B$1:$H$502,7,FALSE)</f>
        <v>0000123</v>
      </c>
      <c r="B65" s="27" t="s">
        <v>1188</v>
      </c>
      <c r="C65" s="23" t="str">
        <f>VLOOKUP(B65,教师基础数据!$B$1:$G4610,3,FALSE)</f>
        <v>动科系</v>
      </c>
      <c r="D65" s="23" t="str">
        <f>VLOOKUP(B65,教师基础数据!$B$1:$G596,4,FALSE)</f>
        <v>专职</v>
      </c>
      <c r="E65" s="23" t="str">
        <f>VLOOKUP(B65,教师基础数据!$B$1:$G4629,5,FALSE)</f>
        <v>兽医教研室</v>
      </c>
      <c r="F65" s="21">
        <f t="shared" si="0"/>
        <v>5</v>
      </c>
      <c r="G65" s="24">
        <f>(IF(COUNTIF(课表!$C$190:$C$350,B65)&gt;=2,1,COUNTIF(课表!$C$190:$C$350,B65))+IF(COUNTIF(课表!$D$190:$D$350,B65)&gt;=2,1,COUNTIF(课表!D$190:$D$350,B65))+IF(COUNTIF(课表!$E$182:$E$350,B65)&gt;=2,1,COUNTIF(课表!$E$182:$E$350,B65))+IF(COUNTIF(课表!$F$190:$F$350,B65)&gt;=2,1,COUNTIF(课表!$F$190:$F$350,B65)))*2</f>
        <v>4</v>
      </c>
      <c r="H65" s="24">
        <f>(IF(COUNTIF(课表!$G$191:$G$350,B65)&gt;=2,1,COUNTIF(课表!$G$191:$G$350,B65))+IF(COUNTIF(课表!$H$191:$H$350,B65)&gt;=2,1,COUNTIF(课表!$H$191:$H$350,B65))+IF(COUNTIF(课表!$I$190:$I$350,B65)&gt;=2,1,COUNTIF(课表!$I$190:$I$350,B65))+IF(COUNTIF(课表!$J$190:$J$350,B65)&gt;=2,1,COUNTIF(课表!$J$190:$J$350,B65)))*2</f>
        <v>4</v>
      </c>
      <c r="I65" s="24">
        <f>(IF(COUNTIF(课表!$K$190:$K$350,B65)&gt;=2,1,COUNTIF(课表!$K$190:$K$350,B65))+IF(COUNTIF(课表!$L$190:$L$350,B65)&gt;=2,1,COUNTIF(课表!$L$190:$L$350,B65))+IF(COUNTIF(课表!$M$190:$M$350,B65)&gt;=2,1,COUNTIF(课表!$M$190:$M$350,B65))+IF(COUNTIF(课表!$N$190:$N$350,B65)&gt;=2,1,COUNTIF(课表!$N$190:$N$350,B65)))*2</f>
        <v>8</v>
      </c>
      <c r="J65" s="24">
        <f>(IF(COUNTIF(课表!$O$190:$O$350,B65)&gt;=2,1,COUNTIF(课表!$O$190:$O$350,B65))+IF(COUNTIF(课表!$P$190:$P$350,B65)&gt;=2,1,COUNTIF(课表!$P$190:$P$350,B65))+IF(COUNTIF(课表!$Q$190:$Q$350,B65)&gt;=2,1,COUNTIF(课表!$Q$190:$Q$350,B65))+IF(COUNTIF(课表!$R$190:$R$350,B65)&gt;=2,1,COUNTIF(课表!$R$190:$R$350,B65)))*2</f>
        <v>4</v>
      </c>
      <c r="K65" s="24">
        <f>(IF(COUNTIF(课表!$S$190:$S$350,B65)&gt;=2,1,COUNTIF(课表!$S$190:$S$350,B65))+IF(COUNTIF(课表!$T$190:$T$350,B65)&gt;=2,1,COUNTIF(课表!$T$190:$T$350,B65)))*2+(IF(COUNTIF(课表!$U$190:$U$350,B65)&gt;=2,1,COUNTIF(课表!$U$190:$U$350,B65))+IF(COUNTIF(课表!$V$190:$V$350,B65)&gt;=2,1,COUNTIF(课表!$V$190:$V$350,B65)))*2</f>
        <v>4</v>
      </c>
      <c r="L65" s="24">
        <f>(IF(COUNTIF(课表!$W$190:$W$350,B65)&gt;=2,1,COUNTIF(课表!$W$190:$W$350,B65))+IF(COUNTIF(课表!$X$190:$X$350,B65)&gt;=2,1,COUNTIF(课表!$X$190:$X$350,B65))+IF(COUNTIF(课表!$Y$190:$Y$350,B65)&gt;=2,1,COUNTIF(课表!$Y$190:$Y$350,B65))+IF(COUNTIF(课表!$Z$190:$Z$350,B65)&gt;=2,1,COUNTIF(课表!$Z$190:$Z$350,B65)))*2</f>
        <v>0</v>
      </c>
      <c r="M65" s="24">
        <f>(IF(COUNTIF(课表!$AA$190:$AA$350,B65)&gt;=2,1,COUNTIF(课表!$AA$190:$AA$350,B65))+IF(COUNTIF(课表!$AB$190:$AB$350,B65)&gt;=2,1,COUNTIF(课表!$AB$190:$AB$350,B65))+IF(COUNTIF(课表!$AC$190:$AC$350,B65)&gt;=2,1,COUNTIF(课表!$AC$190:$AC$350,B65))+IF(COUNTIF(课表!$AD$190:$AD$350,B65)&gt;=2,1,COUNTIF(课表!$AD$190:$AD$350,B65)))*2</f>
        <v>0</v>
      </c>
      <c r="N65" s="24">
        <f t="shared" si="1"/>
        <v>24</v>
      </c>
    </row>
    <row r="66" ht="20.1" customHeight="1" spans="1:14">
      <c r="A66" s="21" t="str">
        <f>VLOOKUP(B66,教师基础数据!$B$1:$H$502,7,FALSE)</f>
        <v>0000125</v>
      </c>
      <c r="B66" s="22" t="s">
        <v>1413</v>
      </c>
      <c r="C66" s="23" t="str">
        <f>VLOOKUP(B66,教师基础数据!$B$1:$G4505,3,FALSE)</f>
        <v>人文系</v>
      </c>
      <c r="D66" s="23" t="str">
        <f>VLOOKUP(B66,教师基础数据!$B$1:$G587,4,FALSE)</f>
        <v>专职</v>
      </c>
      <c r="E66" s="23" t="str">
        <f>VLOOKUP(B66,教师基础数据!$B$1:$G4620,5,FALSE)</f>
        <v>体育教研室</v>
      </c>
      <c r="F66" s="21">
        <f t="shared" si="0"/>
        <v>3</v>
      </c>
      <c r="G66" s="24">
        <f>(IF(COUNTIF(课表!$C$190:$C$350,B66)&gt;=2,1,COUNTIF(课表!$C$190:$C$350,B66))+IF(COUNTIF(课表!$D$190:$D$350,B66)&gt;=2,1,COUNTIF(课表!D$190:$D$350,B66))+IF(COUNTIF(课表!$E$182:$E$350,B66)&gt;=2,1,COUNTIF(课表!$E$182:$E$350,B66))+IF(COUNTIF(课表!$F$190:$F$350,B66)&gt;=2,1,COUNTIF(课表!$F$190:$F$350,B66)))*2</f>
        <v>4</v>
      </c>
      <c r="H66" s="24">
        <f>(IF(COUNTIF(课表!$G$191:$G$350,B66)&gt;=2,1,COUNTIF(课表!$G$191:$G$350,B66))+IF(COUNTIF(课表!$H$191:$H$350,B66)&gt;=2,1,COUNTIF(课表!$H$191:$H$350,B66))+IF(COUNTIF(课表!$I$190:$I$350,B66)&gt;=2,1,COUNTIF(课表!$I$190:$I$350,B66))+IF(COUNTIF(课表!$J$190:$J$350,B66)&gt;=2,1,COUNTIF(课表!$J$190:$J$350,B66)))*2</f>
        <v>4</v>
      </c>
      <c r="I66" s="24">
        <f>(IF(COUNTIF(课表!$K$190:$K$350,B66)&gt;=2,1,COUNTIF(课表!$K$190:$K$350,B66))+IF(COUNTIF(课表!$L$190:$L$350,B66)&gt;=2,1,COUNTIF(课表!$L$190:$L$350,B66))+IF(COUNTIF(课表!$M$190:$M$350,B66)&gt;=2,1,COUNTIF(课表!$M$190:$M$350,B66))+IF(COUNTIF(课表!$N$190:$N$350,B66)&gt;=2,1,COUNTIF(课表!$N$190:$N$350,B66)))*2</f>
        <v>0</v>
      </c>
      <c r="J66" s="24">
        <f>(IF(COUNTIF(课表!$O$190:$O$350,B66)&gt;=2,1,COUNTIF(课表!$O$190:$O$350,B66))+IF(COUNTIF(课表!$P$190:$P$350,B66)&gt;=2,1,COUNTIF(课表!$P$190:$P$350,B66))+IF(COUNTIF(课表!$Q$190:$Q$350,B66)&gt;=2,1,COUNTIF(课表!$Q$190:$Q$350,B66))+IF(COUNTIF(课表!$R$190:$R$350,B66)&gt;=2,1,COUNTIF(课表!$R$190:$R$350,B66)))*2</f>
        <v>4</v>
      </c>
      <c r="K66" s="24">
        <f>(IF(COUNTIF(课表!$S$190:$S$350,B66)&gt;=2,1,COUNTIF(课表!$S$190:$S$350,B66))+IF(COUNTIF(课表!$T$190:$T$350,B66)&gt;=2,1,COUNTIF(课表!$T$190:$T$350,B66)))*2+(IF(COUNTIF(课表!$U$190:$U$350,B66)&gt;=2,1,COUNTIF(课表!$U$190:$U$350,B66))+IF(COUNTIF(课表!$V$190:$V$350,B66)&gt;=2,1,COUNTIF(课表!$V$190:$V$350,B66)))*2</f>
        <v>0</v>
      </c>
      <c r="L66" s="24">
        <f>(IF(COUNTIF(课表!$W$190:$W$350,B66)&gt;=2,1,COUNTIF(课表!$W$190:$W$350,B66))+IF(COUNTIF(课表!$X$190:$X$350,B66)&gt;=2,1,COUNTIF(课表!$X$190:$X$350,B66))+IF(COUNTIF(课表!$Y$190:$Y$350,B66)&gt;=2,1,COUNTIF(课表!$Y$190:$Y$350,B66))+IF(COUNTIF(课表!$Z$190:$Z$350,B66)&gt;=2,1,COUNTIF(课表!$Z$190:$Z$350,B66)))*2</f>
        <v>0</v>
      </c>
      <c r="M66" s="24">
        <f>(IF(COUNTIF(课表!$AA$190:$AA$350,B66)&gt;=2,1,COUNTIF(课表!$AA$190:$AA$350,B66))+IF(COUNTIF(课表!$AB$190:$AB$350,B66)&gt;=2,1,COUNTIF(课表!$AB$190:$AB$350,B66))+IF(COUNTIF(课表!$AC$190:$AC$350,B66)&gt;=2,1,COUNTIF(课表!$AC$190:$AC$350,B66))+IF(COUNTIF(课表!$AD$190:$AD$350,B66)&gt;=2,1,COUNTIF(课表!$AD$190:$AD$350,B66)))*2</f>
        <v>0</v>
      </c>
      <c r="N66" s="24">
        <f t="shared" si="1"/>
        <v>12</v>
      </c>
    </row>
    <row r="67" ht="20.1" customHeight="1" spans="1:14">
      <c r="A67" s="21" t="str">
        <f>VLOOKUP(B67,教师基础数据!$B$1:$H$502,7,FALSE)</f>
        <v>0000128</v>
      </c>
      <c r="B67" s="22" t="s">
        <v>1256</v>
      </c>
      <c r="C67" s="23" t="str">
        <f>VLOOKUP(B67,教师基础数据!$B$1:$G4658,3,FALSE)</f>
        <v>机械系</v>
      </c>
      <c r="D67" s="23" t="str">
        <f>VLOOKUP(B67,教师基础数据!$B$1:$G569,4,FALSE)</f>
        <v>兼职</v>
      </c>
      <c r="E67" s="23" t="str">
        <f>VLOOKUP(B67,教师基础数据!$B$1:$G4602,5,FALSE)</f>
        <v>机械设计与制造教研室</v>
      </c>
      <c r="F67" s="21">
        <f t="shared" ref="F67:F130" si="2">COUNTIF(G67:M67,"&lt;&gt;0")</f>
        <v>2</v>
      </c>
      <c r="G67" s="24">
        <f>(IF(COUNTIF(课表!$C$190:$C$350,B67)&gt;=2,1,COUNTIF(课表!$C$190:$C$350,B67))+IF(COUNTIF(课表!$D$190:$D$350,B67)&gt;=2,1,COUNTIF(课表!D$190:$D$350,B67))+IF(COUNTIF(课表!$E$182:$E$350,B67)&gt;=2,1,COUNTIF(课表!$E$182:$E$350,B67))+IF(COUNTIF(课表!$F$190:$F$350,B67)&gt;=2,1,COUNTIF(课表!$F$190:$F$350,B67)))*2</f>
        <v>4</v>
      </c>
      <c r="H67" s="24">
        <f>(IF(COUNTIF(课表!$G$191:$G$350,B67)&gt;=2,1,COUNTIF(课表!$G$191:$G$350,B67))+IF(COUNTIF(课表!$H$191:$H$350,B67)&gt;=2,1,COUNTIF(课表!$H$191:$H$350,B67))+IF(COUNTIF(课表!$I$190:$I$350,B67)&gt;=2,1,COUNTIF(课表!$I$190:$I$350,B67))+IF(COUNTIF(课表!$J$190:$J$350,B67)&gt;=2,1,COUNTIF(课表!$J$190:$J$350,B67)))*2</f>
        <v>0</v>
      </c>
      <c r="I67" s="24">
        <f>(IF(COUNTIF(课表!$K$190:$K$350,B67)&gt;=2,1,COUNTIF(课表!$K$190:$K$350,B67))+IF(COUNTIF(课表!$L$190:$L$350,B67)&gt;=2,1,COUNTIF(课表!$L$190:$L$350,B67))+IF(COUNTIF(课表!$M$190:$M$350,B67)&gt;=2,1,COUNTIF(课表!$M$190:$M$350,B67))+IF(COUNTIF(课表!$N$190:$N$350,B67)&gt;=2,1,COUNTIF(课表!$N$190:$N$350,B67)))*2</f>
        <v>4</v>
      </c>
      <c r="J67" s="24">
        <f>(IF(COUNTIF(课表!$O$190:$O$350,B67)&gt;=2,1,COUNTIF(课表!$O$190:$O$350,B67))+IF(COUNTIF(课表!$P$190:$P$350,B67)&gt;=2,1,COUNTIF(课表!$P$190:$P$350,B67))+IF(COUNTIF(课表!$Q$190:$Q$350,B67)&gt;=2,1,COUNTIF(课表!$Q$190:$Q$350,B67))+IF(COUNTIF(课表!$R$190:$R$350,B67)&gt;=2,1,COUNTIF(课表!$R$190:$R$350,B67)))*2</f>
        <v>0</v>
      </c>
      <c r="K67" s="24">
        <f>(IF(COUNTIF(课表!$S$190:$S$350,B67)&gt;=2,1,COUNTIF(课表!$S$190:$S$350,B67))+IF(COUNTIF(课表!$T$190:$T$350,B67)&gt;=2,1,COUNTIF(课表!$T$190:$T$350,B67)))*2+(IF(COUNTIF(课表!$U$190:$U$350,B67)&gt;=2,1,COUNTIF(课表!$U$190:$U$350,B67))+IF(COUNTIF(课表!$V$190:$V$350,B67)&gt;=2,1,COUNTIF(课表!$V$190:$V$350,B67)))*2</f>
        <v>0</v>
      </c>
      <c r="L67" s="24">
        <f>(IF(COUNTIF(课表!$W$190:$W$350,B67)&gt;=2,1,COUNTIF(课表!$W$190:$W$350,B67))+IF(COUNTIF(课表!$X$190:$X$350,B67)&gt;=2,1,COUNTIF(课表!$X$190:$X$350,B67))+IF(COUNTIF(课表!$Y$190:$Y$350,B67)&gt;=2,1,COUNTIF(课表!$Y$190:$Y$350,B67))+IF(COUNTIF(课表!$Z$190:$Z$350,B67)&gt;=2,1,COUNTIF(课表!$Z$190:$Z$350,B67)))*2</f>
        <v>0</v>
      </c>
      <c r="M67" s="24">
        <f>(IF(COUNTIF(课表!$AA$190:$AA$350,B67)&gt;=2,1,COUNTIF(课表!$AA$190:$AA$350,B67))+IF(COUNTIF(课表!$AB$190:$AB$350,B67)&gt;=2,1,COUNTIF(课表!$AB$190:$AB$350,B67))+IF(COUNTIF(课表!$AC$190:$AC$350,B67)&gt;=2,1,COUNTIF(课表!$AC$190:$AC$350,B67))+IF(COUNTIF(课表!$AD$190:$AD$350,B67)&gt;=2,1,COUNTIF(课表!$AD$190:$AD$350,B67)))*2</f>
        <v>0</v>
      </c>
      <c r="N67" s="24">
        <f t="shared" ref="N67:N130" si="3">SUM(G67:M67)</f>
        <v>8</v>
      </c>
    </row>
    <row r="68" ht="20.1" customHeight="1" spans="1:14">
      <c r="A68" s="21" t="str">
        <f>VLOOKUP(B68,教师基础数据!$B$1:$H$502,7,FALSE)</f>
        <v>0000129</v>
      </c>
      <c r="B68" s="26" t="s">
        <v>983</v>
      </c>
      <c r="C68" s="23" t="str">
        <f>VLOOKUP(B68,教师基础数据!$B$1:$G4863,3,FALSE)</f>
        <v>环生系</v>
      </c>
      <c r="D68" s="23" t="str">
        <f>VLOOKUP(B68,教师基础数据!$B$1:$G616,4,FALSE)</f>
        <v>专职</v>
      </c>
      <c r="E68" s="23" t="str">
        <f>VLOOKUP(B68,教师基础数据!$B$1:$G4649,5,FALSE)</f>
        <v>种植教研室</v>
      </c>
      <c r="F68" s="21">
        <f t="shared" si="2"/>
        <v>4</v>
      </c>
      <c r="G68" s="24">
        <f>(IF(COUNTIF(课表!$C$190:$C$350,B68)&gt;=2,1,COUNTIF(课表!$C$190:$C$350,B68))+IF(COUNTIF(课表!$D$190:$D$350,B68)&gt;=2,1,COUNTIF(课表!D$190:$D$350,B68))+IF(COUNTIF(课表!$E$182:$E$350,B68)&gt;=2,1,COUNTIF(课表!$E$182:$E$350,B68))+IF(COUNTIF(课表!$F$190:$F$350,B68)&gt;=2,1,COUNTIF(课表!$F$190:$F$350,B68)))*2</f>
        <v>2</v>
      </c>
      <c r="H68" s="24">
        <f>(IF(COUNTIF(课表!$G$191:$G$350,B68)&gt;=2,1,COUNTIF(课表!$G$191:$G$350,B68))+IF(COUNTIF(课表!$H$191:$H$350,B68)&gt;=2,1,COUNTIF(课表!$H$191:$H$350,B68))+IF(COUNTIF(课表!$I$190:$I$350,B68)&gt;=2,1,COUNTIF(课表!$I$190:$I$350,B68))+IF(COUNTIF(课表!$J$190:$J$350,B68)&gt;=2,1,COUNTIF(课表!$J$190:$J$350,B68)))*2</f>
        <v>2</v>
      </c>
      <c r="I68" s="24">
        <f>(IF(COUNTIF(课表!$K$190:$K$350,B68)&gt;=2,1,COUNTIF(课表!$K$190:$K$350,B68))+IF(COUNTIF(课表!$L$190:$L$350,B68)&gt;=2,1,COUNTIF(课表!$L$190:$L$350,B68))+IF(COUNTIF(课表!$M$190:$M$350,B68)&gt;=2,1,COUNTIF(课表!$M$190:$M$350,B68))+IF(COUNTIF(课表!$N$190:$N$350,B68)&gt;=2,1,COUNTIF(课表!$N$190:$N$350,B68)))*2</f>
        <v>2</v>
      </c>
      <c r="J68" s="24">
        <f>(IF(COUNTIF(课表!$O$190:$O$350,B68)&gt;=2,1,COUNTIF(课表!$O$190:$O$350,B68))+IF(COUNTIF(课表!$P$190:$P$350,B68)&gt;=2,1,COUNTIF(课表!$P$190:$P$350,B68))+IF(COUNTIF(课表!$Q$190:$Q$350,B68)&gt;=2,1,COUNTIF(课表!$Q$190:$Q$350,B68))+IF(COUNTIF(课表!$R$190:$R$350,B68)&gt;=2,1,COUNTIF(课表!$R$190:$R$350,B68)))*2</f>
        <v>4</v>
      </c>
      <c r="K68" s="24">
        <f>(IF(COUNTIF(课表!$S$190:$S$350,B68)&gt;=2,1,COUNTIF(课表!$S$190:$S$350,B68))+IF(COUNTIF(课表!$T$190:$T$350,B68)&gt;=2,1,COUNTIF(课表!$T$190:$T$350,B68)))*2+(IF(COUNTIF(课表!$U$190:$U$350,B68)&gt;=2,1,COUNTIF(课表!$U$190:$U$350,B68))+IF(COUNTIF(课表!$V$190:$V$350,B68)&gt;=2,1,COUNTIF(课表!$V$190:$V$350,B68)))*2</f>
        <v>0</v>
      </c>
      <c r="L68" s="24">
        <f>(IF(COUNTIF(课表!$W$190:$W$350,B68)&gt;=2,1,COUNTIF(课表!$W$190:$W$350,B68))+IF(COUNTIF(课表!$X$190:$X$350,B68)&gt;=2,1,COUNTIF(课表!$X$190:$X$350,B68))+IF(COUNTIF(课表!$Y$190:$Y$350,B68)&gt;=2,1,COUNTIF(课表!$Y$190:$Y$350,B68))+IF(COUNTIF(课表!$Z$190:$Z$350,B68)&gt;=2,1,COUNTIF(课表!$Z$190:$Z$350,B68)))*2</f>
        <v>0</v>
      </c>
      <c r="M68" s="24">
        <f>(IF(COUNTIF(课表!$AA$190:$AA$350,B68)&gt;=2,1,COUNTIF(课表!$AA$190:$AA$350,B68))+IF(COUNTIF(课表!$AB$190:$AB$350,B68)&gt;=2,1,COUNTIF(课表!$AB$190:$AB$350,B68))+IF(COUNTIF(课表!$AC$190:$AC$350,B68)&gt;=2,1,COUNTIF(课表!$AC$190:$AC$350,B68))+IF(COUNTIF(课表!$AD$190:$AD$350,B68)&gt;=2,1,COUNTIF(课表!$AD$190:$AD$350,B68)))*2</f>
        <v>0</v>
      </c>
      <c r="N68" s="24">
        <f t="shared" si="3"/>
        <v>10</v>
      </c>
    </row>
    <row r="69" ht="20.1" customHeight="1" spans="1:15">
      <c r="A69" s="21" t="str">
        <f>VLOOKUP(B69,教师基础数据!$B$1:$H$502,7,FALSE)</f>
        <v>0000130</v>
      </c>
      <c r="B69" s="22" t="s">
        <v>1269</v>
      </c>
      <c r="C69" s="23" t="str">
        <f>VLOOKUP(B69,教师基础数据!$B$1:$G4862,3,FALSE)</f>
        <v>人文系</v>
      </c>
      <c r="D69" s="23" t="str">
        <f>VLOOKUP(B69,教师基础数据!$B$1:$G615,4,FALSE)</f>
        <v>专职</v>
      </c>
      <c r="E69" s="23" t="str">
        <f>VLOOKUP(B69,教师基础数据!$B$1:$G4648,5,FALSE)</f>
        <v>服装教研室</v>
      </c>
      <c r="F69" s="21">
        <f t="shared" si="2"/>
        <v>5</v>
      </c>
      <c r="G69" s="24">
        <f>(IF(COUNTIF(课表!$C$190:$C$350,B69)&gt;=2,1,COUNTIF(课表!$C$190:$C$350,B69))+IF(COUNTIF(课表!$D$190:$D$350,B69)&gt;=2,1,COUNTIF(课表!D$190:$D$350,B69))+IF(COUNTIF(课表!$E$182:$E$350,B69)&gt;=2,1,COUNTIF(课表!$E$182:$E$350,B69))+IF(COUNTIF(课表!$F$190:$F$350,B69)&gt;=2,1,COUNTIF(课表!$F$190:$F$350,B69)))*2</f>
        <v>4</v>
      </c>
      <c r="H69" s="24">
        <f>(IF(COUNTIF(课表!$G$191:$G$350,B69)&gt;=2,1,COUNTIF(课表!$G$191:$G$350,B69))+IF(COUNTIF(课表!$H$191:$H$350,B69)&gt;=2,1,COUNTIF(课表!$H$191:$H$350,B69))+IF(COUNTIF(课表!$I$190:$I$350,B69)&gt;=2,1,COUNTIF(课表!$I$190:$I$350,B69))+IF(COUNTIF(课表!$J$190:$J$350,B69)&gt;=2,1,COUNTIF(课表!$J$190:$J$350,B69)))*2</f>
        <v>4</v>
      </c>
      <c r="I69" s="24">
        <f>(IF(COUNTIF(课表!$K$190:$K$350,B69)&gt;=2,1,COUNTIF(课表!$K$190:$K$350,B69))+IF(COUNTIF(课表!$L$190:$L$350,B69)&gt;=2,1,COUNTIF(课表!$L$190:$L$350,B69))+IF(COUNTIF(课表!$M$190:$M$350,B69)&gt;=2,1,COUNTIF(课表!$M$190:$M$350,B69))+IF(COUNTIF(课表!$N$190:$N$350,B69)&gt;=2,1,COUNTIF(课表!$N$190:$N$350,B69)))*2</f>
        <v>4</v>
      </c>
      <c r="J69" s="24">
        <f>(IF(COUNTIF(课表!$O$190:$O$350,B69)&gt;=2,1,COUNTIF(课表!$O$190:$O$350,B69))+IF(COUNTIF(课表!$P$190:$P$350,B69)&gt;=2,1,COUNTIF(课表!$P$190:$P$350,B69))+IF(COUNTIF(课表!$Q$190:$Q$350,B69)&gt;=2,1,COUNTIF(课表!$Q$190:$Q$350,B69))+IF(COUNTIF(课表!$R$190:$R$350,B69)&gt;=2,1,COUNTIF(课表!$R$190:$R$350,B69)))*2</f>
        <v>4</v>
      </c>
      <c r="K69" s="24">
        <f>(IF(COUNTIF(课表!$S$190:$S$350,B69)&gt;=2,1,COUNTIF(课表!$S$190:$S$350,B69))+IF(COUNTIF(课表!$T$190:$T$350,B69)&gt;=2,1,COUNTIF(课表!$T$190:$T$350,B69)))*2+(IF(COUNTIF(课表!$U$190:$U$350,B69)&gt;=2,1,COUNTIF(课表!$U$190:$U$350,B69))+IF(COUNTIF(课表!$V$190:$V$350,B69)&gt;=2,1,COUNTIF(课表!$V$190:$V$350,B69)))*2</f>
        <v>4</v>
      </c>
      <c r="L69" s="24">
        <f>(IF(COUNTIF(课表!$W$190:$W$350,B69)&gt;=2,1,COUNTIF(课表!$W$190:$W$350,B69))+IF(COUNTIF(课表!$X$190:$X$350,B69)&gt;=2,1,COUNTIF(课表!$X$190:$X$350,B69))+IF(COUNTIF(课表!$Y$190:$Y$350,B69)&gt;=2,1,COUNTIF(课表!$Y$190:$Y$350,B69))+IF(COUNTIF(课表!$Z$190:$Z$350,B69)&gt;=2,1,COUNTIF(课表!$Z$190:$Z$350,B69)))*2</f>
        <v>0</v>
      </c>
      <c r="M69" s="24">
        <f>(IF(COUNTIF(课表!$AA$190:$AA$350,B69)&gt;=2,1,COUNTIF(课表!$AA$190:$AA$350,B69))+IF(COUNTIF(课表!$AB$190:$AB$350,B69)&gt;=2,1,COUNTIF(课表!$AB$190:$AB$350,B69))+IF(COUNTIF(课表!$AC$190:$AC$350,B69)&gt;=2,1,COUNTIF(课表!$AC$190:$AC$350,B69))+IF(COUNTIF(课表!$AD$190:$AD$350,B69)&gt;=2,1,COUNTIF(课表!$AD$190:$AD$350,B69)))*2</f>
        <v>0</v>
      </c>
      <c r="N69" s="24">
        <f t="shared" si="3"/>
        <v>20</v>
      </c>
      <c r="O69" s="33"/>
    </row>
    <row r="70" ht="20.1" customHeight="1" spans="1:14">
      <c r="A70" s="21" t="str">
        <f>VLOOKUP(B70,教师基础数据!$B$1:$H$502,7,FALSE)</f>
        <v>0000131</v>
      </c>
      <c r="B70" s="26" t="s">
        <v>1127</v>
      </c>
      <c r="C70" s="23" t="str">
        <f>VLOOKUP(B70,教师基础数据!$B$1:$G4848,3,FALSE)</f>
        <v>动科系</v>
      </c>
      <c r="D70" s="23" t="str">
        <f>VLOOKUP(B70,教师基础数据!$B$1:$G770,4,FALSE)</f>
        <v>专职</v>
      </c>
      <c r="E70" s="23" t="str">
        <f>VLOOKUP(B70,教师基础数据!$B$1:$G4803,5,FALSE)</f>
        <v>畜牧水产</v>
      </c>
      <c r="F70" s="21">
        <f t="shared" si="2"/>
        <v>4</v>
      </c>
      <c r="G70" s="24">
        <f>(IF(COUNTIF(课表!$C$190:$C$350,B70)&gt;=2,1,COUNTIF(课表!$C$190:$C$350,B70))+IF(COUNTIF(课表!$D$190:$D$350,B70)&gt;=2,1,COUNTIF(课表!D$190:$D$350,B70))+IF(COUNTIF(课表!$E$182:$E$350,B70)&gt;=2,1,COUNTIF(课表!$E$182:$E$350,B70))+IF(COUNTIF(课表!$F$190:$F$350,B70)&gt;=2,1,COUNTIF(课表!$F$190:$F$350,B70)))*2</f>
        <v>8</v>
      </c>
      <c r="H70" s="24">
        <f>(IF(COUNTIF(课表!$G$191:$G$350,B70)&gt;=2,1,COUNTIF(课表!$G$191:$G$350,B70))+IF(COUNTIF(课表!$H$191:$H$350,B70)&gt;=2,1,COUNTIF(课表!$H$191:$H$350,B70))+IF(COUNTIF(课表!$I$190:$I$350,B70)&gt;=2,1,COUNTIF(课表!$I$190:$I$350,B70))+IF(COUNTIF(课表!$J$190:$J$350,B70)&gt;=2,1,COUNTIF(课表!$J$190:$J$350,B70)))*2</f>
        <v>4</v>
      </c>
      <c r="I70" s="24">
        <f>(IF(COUNTIF(课表!$K$190:$K$350,B70)&gt;=2,1,COUNTIF(课表!$K$190:$K$350,B70))+IF(COUNTIF(课表!$L$190:$L$350,B70)&gt;=2,1,COUNTIF(课表!$L$190:$L$350,B70))+IF(COUNTIF(课表!$M$190:$M$350,B70)&gt;=2,1,COUNTIF(课表!$M$190:$M$350,B70))+IF(COUNTIF(课表!$N$190:$N$350,B70)&gt;=2,1,COUNTIF(课表!$N$190:$N$350,B70)))*2</f>
        <v>4</v>
      </c>
      <c r="J70" s="24">
        <f>(IF(COUNTIF(课表!$O$190:$O$350,B70)&gt;=2,1,COUNTIF(课表!$O$190:$O$350,B70))+IF(COUNTIF(课表!$P$190:$P$350,B70)&gt;=2,1,COUNTIF(课表!$P$190:$P$350,B70))+IF(COUNTIF(课表!$Q$190:$Q$350,B70)&gt;=2,1,COUNTIF(课表!$Q$190:$Q$350,B70))+IF(COUNTIF(课表!$R$190:$R$350,B70)&gt;=2,1,COUNTIF(课表!$R$190:$R$350,B70)))*2</f>
        <v>4</v>
      </c>
      <c r="K70" s="24">
        <f>(IF(COUNTIF(课表!$S$190:$S$350,B70)&gt;=2,1,COUNTIF(课表!$S$190:$S$350,B70))+IF(COUNTIF(课表!$T$190:$T$350,B70)&gt;=2,1,COUNTIF(课表!$T$190:$T$350,B70)))*2+(IF(COUNTIF(课表!$U$190:$U$350,B70)&gt;=2,1,COUNTIF(课表!$U$190:$U$350,B70))+IF(COUNTIF(课表!$V$190:$V$350,B70)&gt;=2,1,COUNTIF(课表!$V$190:$V$350,B70)))*2</f>
        <v>0</v>
      </c>
      <c r="L70" s="24">
        <f>(IF(COUNTIF(课表!$W$190:$W$350,B70)&gt;=2,1,COUNTIF(课表!$W$190:$W$350,B70))+IF(COUNTIF(课表!$X$190:$X$350,B70)&gt;=2,1,COUNTIF(课表!$X$190:$X$350,B70))+IF(COUNTIF(课表!$Y$190:$Y$350,B70)&gt;=2,1,COUNTIF(课表!$Y$190:$Y$350,B70))+IF(COUNTIF(课表!$Z$190:$Z$350,B70)&gt;=2,1,COUNTIF(课表!$Z$190:$Z$350,B70)))*2</f>
        <v>0</v>
      </c>
      <c r="M70" s="24">
        <f>(IF(COUNTIF(课表!$AA$190:$AA$350,B70)&gt;=2,1,COUNTIF(课表!$AA$190:$AA$350,B70))+IF(COUNTIF(课表!$AB$190:$AB$350,B70)&gt;=2,1,COUNTIF(课表!$AB$190:$AB$350,B70))+IF(COUNTIF(课表!$AC$190:$AC$350,B70)&gt;=2,1,COUNTIF(课表!$AC$190:$AC$350,B70))+IF(COUNTIF(课表!$AD$190:$AD$350,B70)&gt;=2,1,COUNTIF(课表!$AD$190:$AD$350,B70)))*2</f>
        <v>0</v>
      </c>
      <c r="N70" s="24">
        <f t="shared" si="3"/>
        <v>20</v>
      </c>
    </row>
    <row r="71" ht="20.1" customHeight="1" spans="1:14">
      <c r="A71" s="21" t="str">
        <f>VLOOKUP(B71,教师基础数据!$B$1:$H$502,7,FALSE)</f>
        <v>0000136</v>
      </c>
      <c r="B71" s="22" t="s">
        <v>1018</v>
      </c>
      <c r="C71" s="23" t="str">
        <f>VLOOKUP(B71,教师基础数据!$B$1:$G4593,3,FALSE)</f>
        <v>环生系</v>
      </c>
      <c r="D71" s="23" t="str">
        <f>VLOOKUP(B71,教师基础数据!$B$1:$G579,4,FALSE)</f>
        <v>专职</v>
      </c>
      <c r="E71" s="23" t="str">
        <f>VLOOKUP(B71,教师基础数据!$B$1:$G4612,5,FALSE)</f>
        <v>种植教研室</v>
      </c>
      <c r="F71" s="21">
        <f t="shared" si="2"/>
        <v>4</v>
      </c>
      <c r="G71" s="24">
        <f>(IF(COUNTIF(课表!$C$190:$C$350,B71)&gt;=2,1,COUNTIF(课表!$C$190:$C$350,B71))+IF(COUNTIF(课表!$D$190:$D$350,B71)&gt;=2,1,COUNTIF(课表!D$190:$D$350,B71))+IF(COUNTIF(课表!$E$182:$E$350,B71)&gt;=2,1,COUNTIF(课表!$E$182:$E$350,B71))+IF(COUNTIF(课表!$F$190:$F$350,B71)&gt;=2,1,COUNTIF(课表!$F$190:$F$350,B71)))*2</f>
        <v>6</v>
      </c>
      <c r="H71" s="24">
        <f>(IF(COUNTIF(课表!$G$191:$G$350,B71)&gt;=2,1,COUNTIF(课表!$G$191:$G$350,B71))+IF(COUNTIF(课表!$H$191:$H$350,B71)&gt;=2,1,COUNTIF(课表!$H$191:$H$350,B71))+IF(COUNTIF(课表!$I$190:$I$350,B71)&gt;=2,1,COUNTIF(课表!$I$190:$I$350,B71))+IF(COUNTIF(课表!$J$190:$J$350,B71)&gt;=2,1,COUNTIF(课表!$J$190:$J$350,B71)))*2</f>
        <v>4</v>
      </c>
      <c r="I71" s="24">
        <f>(IF(COUNTIF(课表!$K$190:$K$350,B71)&gt;=2,1,COUNTIF(课表!$K$190:$K$350,B71))+IF(COUNTIF(课表!$L$190:$L$350,B71)&gt;=2,1,COUNTIF(课表!$L$190:$L$350,B71))+IF(COUNTIF(课表!$M$190:$M$350,B71)&gt;=2,1,COUNTIF(课表!$M$190:$M$350,B71))+IF(COUNTIF(课表!$N$190:$N$350,B71)&gt;=2,1,COUNTIF(课表!$N$190:$N$350,B71)))*2</f>
        <v>0</v>
      </c>
      <c r="J71" s="24">
        <f>(IF(COUNTIF(课表!$O$190:$O$350,B71)&gt;=2,1,COUNTIF(课表!$O$190:$O$350,B71))+IF(COUNTIF(课表!$P$190:$P$350,B71)&gt;=2,1,COUNTIF(课表!$P$190:$P$350,B71))+IF(COUNTIF(课表!$Q$190:$Q$350,B71)&gt;=2,1,COUNTIF(课表!$Q$190:$Q$350,B71))+IF(COUNTIF(课表!$R$190:$R$350,B71)&gt;=2,1,COUNTIF(课表!$R$190:$R$350,B71)))*2</f>
        <v>4</v>
      </c>
      <c r="K71" s="24">
        <f>(IF(COUNTIF(课表!$S$190:$S$350,B71)&gt;=2,1,COUNTIF(课表!$S$190:$S$350,B71))+IF(COUNTIF(课表!$T$190:$T$350,B71)&gt;=2,1,COUNTIF(课表!$T$190:$T$350,B71)))*2+(IF(COUNTIF(课表!$U$190:$U$350,B71)&gt;=2,1,COUNTIF(课表!$U$190:$U$350,B71))+IF(COUNTIF(课表!$V$190:$V$350,B71)&gt;=2,1,COUNTIF(课表!$V$190:$V$350,B71)))*2</f>
        <v>4</v>
      </c>
      <c r="L71" s="24">
        <f>(IF(COUNTIF(课表!$W$190:$W$350,B71)&gt;=2,1,COUNTIF(课表!$W$190:$W$350,B71))+IF(COUNTIF(课表!$X$190:$X$350,B71)&gt;=2,1,COUNTIF(课表!$X$190:$X$350,B71))+IF(COUNTIF(课表!$Y$190:$Y$350,B71)&gt;=2,1,COUNTIF(课表!$Y$190:$Y$350,B71))+IF(COUNTIF(课表!$Z$190:$Z$350,B71)&gt;=2,1,COUNTIF(课表!$Z$190:$Z$350,B71)))*2</f>
        <v>0</v>
      </c>
      <c r="M71" s="24">
        <f>(IF(COUNTIF(课表!$AA$190:$AA$350,B71)&gt;=2,1,COUNTIF(课表!$AA$190:$AA$350,B71))+IF(COUNTIF(课表!$AB$190:$AB$350,B71)&gt;=2,1,COUNTIF(课表!$AB$190:$AB$350,B71))+IF(COUNTIF(课表!$AC$190:$AC$350,B71)&gt;=2,1,COUNTIF(课表!$AC$190:$AC$350,B71))+IF(COUNTIF(课表!$AD$190:$AD$350,B71)&gt;=2,1,COUNTIF(课表!$AD$190:$AD$350,B71)))*2</f>
        <v>0</v>
      </c>
      <c r="N71" s="24">
        <f t="shared" si="3"/>
        <v>18</v>
      </c>
    </row>
    <row r="72" ht="20.1" customHeight="1" spans="1:14">
      <c r="A72" s="21" t="str">
        <f>VLOOKUP(B72,教师基础数据!$B$1:$H$502,7,FALSE)</f>
        <v>0000137</v>
      </c>
      <c r="B72" s="22" t="s">
        <v>1100</v>
      </c>
      <c r="C72" s="23" t="str">
        <f>VLOOKUP(B72,教师基础数据!$B$1:$G4627,3,FALSE)</f>
        <v>机械系</v>
      </c>
      <c r="D72" s="23" t="str">
        <f>VLOOKUP(B72,教师基础数据!$B$1:$G652,4,FALSE)</f>
        <v>专职</v>
      </c>
      <c r="E72" s="23" t="str">
        <f>VLOOKUP(B72,教师基础数据!$B$1:$G4685,5,FALSE)</f>
        <v>机械设计与制造教研室</v>
      </c>
      <c r="F72" s="21">
        <f t="shared" si="2"/>
        <v>3</v>
      </c>
      <c r="G72" s="24">
        <f>(IF(COUNTIF(课表!$C$190:$C$350,B72)&gt;=2,1,COUNTIF(课表!$C$190:$C$350,B72))+IF(COUNTIF(课表!$D$190:$D$350,B72)&gt;=2,1,COUNTIF(课表!D$190:$D$350,B72))+IF(COUNTIF(课表!$E$182:$E$350,B72)&gt;=2,1,COUNTIF(课表!$E$182:$E$350,B72))+IF(COUNTIF(课表!$F$190:$F$350,B72)&gt;=2,1,COUNTIF(课表!$F$190:$F$350,B72)))*2</f>
        <v>0</v>
      </c>
      <c r="H72" s="24">
        <f>(IF(COUNTIF(课表!$G$191:$G$350,B72)&gt;=2,1,COUNTIF(课表!$G$191:$G$350,B72))+IF(COUNTIF(课表!$H$191:$H$350,B72)&gt;=2,1,COUNTIF(课表!$H$191:$H$350,B72))+IF(COUNTIF(课表!$I$190:$I$350,B72)&gt;=2,1,COUNTIF(课表!$I$190:$I$350,B72))+IF(COUNTIF(课表!$J$190:$J$350,B72)&gt;=2,1,COUNTIF(课表!$J$190:$J$350,B72)))*2</f>
        <v>4</v>
      </c>
      <c r="I72" s="24">
        <f>(IF(COUNTIF(课表!$K$190:$K$350,B72)&gt;=2,1,COUNTIF(课表!$K$190:$K$350,B72))+IF(COUNTIF(课表!$L$190:$L$350,B72)&gt;=2,1,COUNTIF(课表!$L$190:$L$350,B72))+IF(COUNTIF(课表!$M$190:$M$350,B72)&gt;=2,1,COUNTIF(课表!$M$190:$M$350,B72))+IF(COUNTIF(课表!$N$190:$N$350,B72)&gt;=2,1,COUNTIF(课表!$N$190:$N$350,B72)))*2</f>
        <v>4</v>
      </c>
      <c r="J72" s="24">
        <f>(IF(COUNTIF(课表!$O$190:$O$350,B72)&gt;=2,1,COUNTIF(课表!$O$190:$O$350,B72))+IF(COUNTIF(课表!$P$190:$P$350,B72)&gt;=2,1,COUNTIF(课表!$P$190:$P$350,B72))+IF(COUNTIF(课表!$Q$190:$Q$350,B72)&gt;=2,1,COUNTIF(课表!$Q$190:$Q$350,B72))+IF(COUNTIF(课表!$R$190:$R$350,B72)&gt;=2,1,COUNTIF(课表!$R$190:$R$350,B72)))*2</f>
        <v>0</v>
      </c>
      <c r="K72" s="24">
        <f>(IF(COUNTIF(课表!$S$190:$S$350,B72)&gt;=2,1,COUNTIF(课表!$S$190:$S$350,B72))+IF(COUNTIF(课表!$T$190:$T$350,B72)&gt;=2,1,COUNTIF(课表!$T$190:$T$350,B72)))*2+(IF(COUNTIF(课表!$U$190:$U$350,B72)&gt;=2,1,COUNTIF(课表!$U$190:$U$350,B72))+IF(COUNTIF(课表!$V$190:$V$350,B72)&gt;=2,1,COUNTIF(课表!$V$190:$V$350,B72)))*2</f>
        <v>4</v>
      </c>
      <c r="L72" s="24">
        <f>(IF(COUNTIF(课表!$W$190:$W$350,B72)&gt;=2,1,COUNTIF(课表!$W$190:$W$350,B72))+IF(COUNTIF(课表!$X$190:$X$350,B72)&gt;=2,1,COUNTIF(课表!$X$190:$X$350,B72))+IF(COUNTIF(课表!$Y$190:$Y$350,B72)&gt;=2,1,COUNTIF(课表!$Y$190:$Y$350,B72))+IF(COUNTIF(课表!$Z$190:$Z$350,B72)&gt;=2,1,COUNTIF(课表!$Z$190:$Z$350,B72)))*2</f>
        <v>0</v>
      </c>
      <c r="M72" s="24">
        <f>(IF(COUNTIF(课表!$AA$190:$AA$350,B72)&gt;=2,1,COUNTIF(课表!$AA$190:$AA$350,B72))+IF(COUNTIF(课表!$AB$190:$AB$350,B72)&gt;=2,1,COUNTIF(课表!$AB$190:$AB$350,B72))+IF(COUNTIF(课表!$AC$190:$AC$350,B72)&gt;=2,1,COUNTIF(课表!$AC$190:$AC$350,B72))+IF(COUNTIF(课表!$AD$190:$AD$350,B72)&gt;=2,1,COUNTIF(课表!$AD$190:$AD$350,B72)))*2</f>
        <v>0</v>
      </c>
      <c r="N72" s="24">
        <f t="shared" si="3"/>
        <v>12</v>
      </c>
    </row>
    <row r="73" ht="20.1" customHeight="1" spans="1:14">
      <c r="A73" s="21" t="str">
        <f>VLOOKUP(B73,教师基础数据!$B$1:$H$502,7,FALSE)</f>
        <v>0000139</v>
      </c>
      <c r="B73" s="22" t="s">
        <v>1014</v>
      </c>
      <c r="C73" s="23" t="str">
        <f>VLOOKUP(B73,教师基础数据!$B$1:$G4818,3,FALSE)</f>
        <v>环生系</v>
      </c>
      <c r="D73" s="23" t="str">
        <f>VLOOKUP(B73,教师基础数据!$B$1:$G438,4,FALSE)</f>
        <v>专职</v>
      </c>
      <c r="E73" s="23" t="str">
        <f>VLOOKUP(B73,教师基础数据!$B$1:$G4523,5,FALSE)</f>
        <v>园林教研室</v>
      </c>
      <c r="F73" s="21">
        <f t="shared" si="2"/>
        <v>2</v>
      </c>
      <c r="G73" s="24">
        <f>(IF(COUNTIF(课表!$C$190:$C$350,B73)&gt;=2,1,COUNTIF(课表!$C$190:$C$350,B73))+IF(COUNTIF(课表!$D$190:$D$350,B73)&gt;=2,1,COUNTIF(课表!D$190:$D$350,B73))+IF(COUNTIF(课表!$E$182:$E$350,B73)&gt;=2,1,COUNTIF(课表!$E$182:$E$350,B73))+IF(COUNTIF(课表!$F$190:$F$350,B73)&gt;=2,1,COUNTIF(课表!$F$190:$F$350,B73)))*2</f>
        <v>4</v>
      </c>
      <c r="H73" s="24">
        <f>(IF(COUNTIF(课表!$G$191:$G$350,B73)&gt;=2,1,COUNTIF(课表!$G$191:$G$350,B73))+IF(COUNTIF(课表!$H$191:$H$350,B73)&gt;=2,1,COUNTIF(课表!$H$191:$H$350,B73))+IF(COUNTIF(课表!$I$190:$I$350,B73)&gt;=2,1,COUNTIF(课表!$I$190:$I$350,B73))+IF(COUNTIF(课表!$J$190:$J$350,B73)&gt;=2,1,COUNTIF(课表!$J$190:$J$350,B73)))*2</f>
        <v>0</v>
      </c>
      <c r="I73" s="24">
        <f>(IF(COUNTIF(课表!$K$190:$K$350,B73)&gt;=2,1,COUNTIF(课表!$K$190:$K$350,B73))+IF(COUNTIF(课表!$L$190:$L$350,B73)&gt;=2,1,COUNTIF(课表!$L$190:$L$350,B73))+IF(COUNTIF(课表!$M$190:$M$350,B73)&gt;=2,1,COUNTIF(课表!$M$190:$M$350,B73))+IF(COUNTIF(课表!$N$190:$N$350,B73)&gt;=2,1,COUNTIF(课表!$N$190:$N$350,B73)))*2</f>
        <v>8</v>
      </c>
      <c r="J73" s="24">
        <f>(IF(COUNTIF(课表!$O$190:$O$350,B73)&gt;=2,1,COUNTIF(课表!$O$190:$O$350,B73))+IF(COUNTIF(课表!$P$190:$P$350,B73)&gt;=2,1,COUNTIF(课表!$P$190:$P$350,B73))+IF(COUNTIF(课表!$Q$190:$Q$350,B73)&gt;=2,1,COUNTIF(课表!$Q$190:$Q$350,B73))+IF(COUNTIF(课表!$R$190:$R$350,B73)&gt;=2,1,COUNTIF(课表!$R$190:$R$350,B73)))*2</f>
        <v>0</v>
      </c>
      <c r="K73" s="24">
        <f>(IF(COUNTIF(课表!$S$190:$S$350,B73)&gt;=2,1,COUNTIF(课表!$S$190:$S$350,B73))+IF(COUNTIF(课表!$T$190:$T$350,B73)&gt;=2,1,COUNTIF(课表!$T$190:$T$350,B73)))*2+(IF(COUNTIF(课表!$U$190:$U$350,B73)&gt;=2,1,COUNTIF(课表!$U$190:$U$350,B73))+IF(COUNTIF(课表!$V$190:$V$350,B73)&gt;=2,1,COUNTIF(课表!$V$190:$V$350,B73)))*2</f>
        <v>0</v>
      </c>
      <c r="L73" s="24">
        <f>(IF(COUNTIF(课表!$W$190:$W$350,B73)&gt;=2,1,COUNTIF(课表!$W$190:$W$350,B73))+IF(COUNTIF(课表!$X$190:$X$350,B73)&gt;=2,1,COUNTIF(课表!$X$190:$X$350,B73))+IF(COUNTIF(课表!$Y$190:$Y$350,B73)&gt;=2,1,COUNTIF(课表!$Y$190:$Y$350,B73))+IF(COUNTIF(课表!$Z$190:$Z$350,B73)&gt;=2,1,COUNTIF(课表!$Z$190:$Z$350,B73)))*2</f>
        <v>0</v>
      </c>
      <c r="M73" s="24">
        <f>(IF(COUNTIF(课表!$AA$190:$AA$350,B73)&gt;=2,1,COUNTIF(课表!$AA$190:$AA$350,B73))+IF(COUNTIF(课表!$AB$190:$AB$350,B73)&gt;=2,1,COUNTIF(课表!$AB$190:$AB$350,B73))+IF(COUNTIF(课表!$AC$190:$AC$350,B73)&gt;=2,1,COUNTIF(课表!$AC$190:$AC$350,B73))+IF(COUNTIF(课表!$AD$190:$AD$350,B73)&gt;=2,1,COUNTIF(课表!$AD$190:$AD$350,B73)))*2</f>
        <v>0</v>
      </c>
      <c r="N73" s="24">
        <f t="shared" si="3"/>
        <v>12</v>
      </c>
    </row>
    <row r="74" ht="20.1" customHeight="1" spans="1:14">
      <c r="A74" s="21" t="str">
        <f>VLOOKUP(B74,教师基础数据!$B$1:$H$502,7,FALSE)</f>
        <v>0000141</v>
      </c>
      <c r="B74" s="22" t="s">
        <v>1047</v>
      </c>
      <c r="C74" s="23" t="str">
        <f>VLOOKUP(B74,教师基础数据!$B$1:$G4521,3,FALSE)</f>
        <v>环生系</v>
      </c>
      <c r="D74" s="23" t="str">
        <f>VLOOKUP(B74,教师基础数据!$B$1:$G721,4,FALSE)</f>
        <v>专职</v>
      </c>
      <c r="E74" s="23" t="str">
        <f>VLOOKUP(B74,教师基础数据!$B$1:$G4754,5,FALSE)</f>
        <v>种植教研室</v>
      </c>
      <c r="F74" s="21">
        <f t="shared" si="2"/>
        <v>1</v>
      </c>
      <c r="G74" s="24">
        <f>(IF(COUNTIF(课表!$C$190:$C$350,B74)&gt;=2,1,COUNTIF(课表!$C$190:$C$350,B74))+IF(COUNTIF(课表!$D$190:$D$350,B74)&gt;=2,1,COUNTIF(课表!D$190:$D$350,B74))+IF(COUNTIF(课表!$E$182:$E$350,B74)&gt;=2,1,COUNTIF(课表!$E$182:$E$350,B74))+IF(COUNTIF(课表!$F$190:$F$350,B74)&gt;=2,1,COUNTIF(课表!$F$190:$F$350,B74)))*2</f>
        <v>0</v>
      </c>
      <c r="H74" s="24">
        <f>(IF(COUNTIF(课表!$G$191:$G$350,B74)&gt;=2,1,COUNTIF(课表!$G$191:$G$350,B74))+IF(COUNTIF(课表!$H$191:$H$350,B74)&gt;=2,1,COUNTIF(课表!$H$191:$H$350,B74))+IF(COUNTIF(课表!$I$190:$I$350,B74)&gt;=2,1,COUNTIF(课表!$I$190:$I$350,B74))+IF(COUNTIF(课表!$J$190:$J$350,B74)&gt;=2,1,COUNTIF(课表!$J$190:$J$350,B74)))*2</f>
        <v>0</v>
      </c>
      <c r="I74" s="24">
        <f>(IF(COUNTIF(课表!$K$190:$K$350,B74)&gt;=2,1,COUNTIF(课表!$K$190:$K$350,B74))+IF(COUNTIF(课表!$L$190:$L$350,B74)&gt;=2,1,COUNTIF(课表!$L$190:$L$350,B74))+IF(COUNTIF(课表!$M$190:$M$350,B74)&gt;=2,1,COUNTIF(课表!$M$190:$M$350,B74))+IF(COUNTIF(课表!$N$190:$N$350,B74)&gt;=2,1,COUNTIF(课表!$N$190:$N$350,B74)))*2</f>
        <v>0</v>
      </c>
      <c r="J74" s="24">
        <f>(IF(COUNTIF(课表!$O$190:$O$350,B74)&gt;=2,1,COUNTIF(课表!$O$190:$O$350,B74))+IF(COUNTIF(课表!$P$190:$P$350,B74)&gt;=2,1,COUNTIF(课表!$P$190:$P$350,B74))+IF(COUNTIF(课表!$Q$190:$Q$350,B74)&gt;=2,1,COUNTIF(课表!$Q$190:$Q$350,B74))+IF(COUNTIF(课表!$R$190:$R$350,B74)&gt;=2,1,COUNTIF(课表!$R$190:$R$350,B74)))*2</f>
        <v>4</v>
      </c>
      <c r="K74" s="24">
        <f>(IF(COUNTIF(课表!$S$190:$S$350,B74)&gt;=2,1,COUNTIF(课表!$S$190:$S$350,B74))+IF(COUNTIF(课表!$T$190:$T$350,B74)&gt;=2,1,COUNTIF(课表!$T$190:$T$350,B74)))*2+(IF(COUNTIF(课表!$U$190:$U$350,B74)&gt;=2,1,COUNTIF(课表!$U$190:$U$350,B74))+IF(COUNTIF(课表!$V$190:$V$350,B74)&gt;=2,1,COUNTIF(课表!$V$190:$V$350,B74)))*2</f>
        <v>0</v>
      </c>
      <c r="L74" s="24">
        <f>(IF(COUNTIF(课表!$W$190:$W$350,B74)&gt;=2,1,COUNTIF(课表!$W$190:$W$350,B74))+IF(COUNTIF(课表!$X$190:$X$350,B74)&gt;=2,1,COUNTIF(课表!$X$190:$X$350,B74))+IF(COUNTIF(课表!$Y$190:$Y$350,B74)&gt;=2,1,COUNTIF(课表!$Y$190:$Y$350,B74))+IF(COUNTIF(课表!$Z$190:$Z$350,B74)&gt;=2,1,COUNTIF(课表!$Z$190:$Z$350,B74)))*2</f>
        <v>0</v>
      </c>
      <c r="M74" s="24">
        <f>(IF(COUNTIF(课表!$AA$190:$AA$350,B74)&gt;=2,1,COUNTIF(课表!$AA$190:$AA$350,B74))+IF(COUNTIF(课表!$AB$190:$AB$350,B74)&gt;=2,1,COUNTIF(课表!$AB$190:$AB$350,B74))+IF(COUNTIF(课表!$AC$190:$AC$350,B74)&gt;=2,1,COUNTIF(课表!$AC$190:$AC$350,B74))+IF(COUNTIF(课表!$AD$190:$AD$350,B74)&gt;=2,1,COUNTIF(课表!$AD$190:$AD$350,B74)))*2</f>
        <v>0</v>
      </c>
      <c r="N74" s="24">
        <f t="shared" si="3"/>
        <v>4</v>
      </c>
    </row>
    <row r="75" ht="20.1" customHeight="1" spans="1:14">
      <c r="A75" s="21" t="str">
        <f>VLOOKUP(B75,教师基础数据!$B$1:$H$502,7,FALSE)</f>
        <v>0000144</v>
      </c>
      <c r="B75" s="27" t="s">
        <v>1104</v>
      </c>
      <c r="C75" s="23" t="str">
        <f>VLOOKUP(B75,教师基础数据!$B$1:$G4813,3,FALSE)</f>
        <v>环生系</v>
      </c>
      <c r="D75" s="23" t="str">
        <f>VLOOKUP(B75,教师基础数据!$B$1:$G590,4,FALSE)</f>
        <v>专职</v>
      </c>
      <c r="E75" s="23" t="str">
        <f>VLOOKUP(B75,教师基础数据!$B$1:$G4623,5,FALSE)</f>
        <v>种植教研室</v>
      </c>
      <c r="F75" s="21">
        <f t="shared" si="2"/>
        <v>3</v>
      </c>
      <c r="G75" s="24">
        <f>(IF(COUNTIF(课表!$C$190:$C$350,B75)&gt;=2,1,COUNTIF(课表!$C$190:$C$350,B75))+IF(COUNTIF(课表!$D$190:$D$350,B75)&gt;=2,1,COUNTIF(课表!D$190:$D$350,B75))+IF(COUNTIF(课表!$E$182:$E$350,B75)&gt;=2,1,COUNTIF(课表!$E$182:$E$350,B75))+IF(COUNTIF(课表!$F$190:$F$350,B75)&gt;=2,1,COUNTIF(课表!$F$190:$F$350,B75)))*2</f>
        <v>4</v>
      </c>
      <c r="H75" s="24">
        <f>(IF(COUNTIF(课表!$G$191:$G$350,B75)&gt;=2,1,COUNTIF(课表!$G$191:$G$350,B75))+IF(COUNTIF(课表!$H$191:$H$350,B75)&gt;=2,1,COUNTIF(课表!$H$191:$H$350,B75))+IF(COUNTIF(课表!$I$190:$I$350,B75)&gt;=2,1,COUNTIF(课表!$I$190:$I$350,B75))+IF(COUNTIF(课表!$J$190:$J$350,B75)&gt;=2,1,COUNTIF(课表!$J$190:$J$350,B75)))*2</f>
        <v>0</v>
      </c>
      <c r="I75" s="24">
        <f>(IF(COUNTIF(课表!$K$190:$K$350,B75)&gt;=2,1,COUNTIF(课表!$K$190:$K$350,B75))+IF(COUNTIF(课表!$L$190:$L$350,B75)&gt;=2,1,COUNTIF(课表!$L$190:$L$350,B75))+IF(COUNTIF(课表!$M$190:$M$350,B75)&gt;=2,1,COUNTIF(课表!$M$190:$M$350,B75))+IF(COUNTIF(课表!$N$190:$N$350,B75)&gt;=2,1,COUNTIF(课表!$N$190:$N$350,B75)))*2</f>
        <v>6</v>
      </c>
      <c r="J75" s="24">
        <f>(IF(COUNTIF(课表!$O$190:$O$350,B75)&gt;=2,1,COUNTIF(课表!$O$190:$O$350,B75))+IF(COUNTIF(课表!$P$190:$P$350,B75)&gt;=2,1,COUNTIF(课表!$P$190:$P$350,B75))+IF(COUNTIF(课表!$Q$190:$Q$350,B75)&gt;=2,1,COUNTIF(课表!$Q$190:$Q$350,B75))+IF(COUNTIF(课表!$R$190:$R$350,B75)&gt;=2,1,COUNTIF(课表!$R$190:$R$350,B75)))*2</f>
        <v>0</v>
      </c>
      <c r="K75" s="24">
        <f>(IF(COUNTIF(课表!$S$190:$S$350,B75)&gt;=2,1,COUNTIF(课表!$S$190:$S$350,B75))+IF(COUNTIF(课表!$T$190:$T$350,B75)&gt;=2,1,COUNTIF(课表!$T$190:$T$350,B75)))*2+(IF(COUNTIF(课表!$U$190:$U$350,B75)&gt;=2,1,COUNTIF(课表!$U$190:$U$350,B75))+IF(COUNTIF(课表!$V$190:$V$350,B75)&gt;=2,1,COUNTIF(课表!$V$190:$V$350,B75)))*2</f>
        <v>4</v>
      </c>
      <c r="L75" s="24">
        <f>(IF(COUNTIF(课表!$W$190:$W$350,B75)&gt;=2,1,COUNTIF(课表!$W$190:$W$350,B75))+IF(COUNTIF(课表!$X$190:$X$350,B75)&gt;=2,1,COUNTIF(课表!$X$190:$X$350,B75))+IF(COUNTIF(课表!$Y$190:$Y$350,B75)&gt;=2,1,COUNTIF(课表!$Y$190:$Y$350,B75))+IF(COUNTIF(课表!$Z$190:$Z$350,B75)&gt;=2,1,COUNTIF(课表!$Z$190:$Z$350,B75)))*2</f>
        <v>0</v>
      </c>
      <c r="M75" s="24">
        <f>(IF(COUNTIF(课表!$AA$190:$AA$350,B75)&gt;=2,1,COUNTIF(课表!$AA$190:$AA$350,B75))+IF(COUNTIF(课表!$AB$190:$AB$350,B75)&gt;=2,1,COUNTIF(课表!$AB$190:$AB$350,B75))+IF(COUNTIF(课表!$AC$190:$AC$350,B75)&gt;=2,1,COUNTIF(课表!$AC$190:$AC$350,B75))+IF(COUNTIF(课表!$AD$190:$AD$350,B75)&gt;=2,1,COUNTIF(课表!$AD$190:$AD$350,B75)))*2</f>
        <v>0</v>
      </c>
      <c r="N75" s="24">
        <f t="shared" si="3"/>
        <v>14</v>
      </c>
    </row>
    <row r="76" ht="20.1" customHeight="1" spans="1:14">
      <c r="A76" s="21" t="str">
        <f>VLOOKUP(B76,教师基础数据!$B$1:$H$502,7,FALSE)</f>
        <v>0000145</v>
      </c>
      <c r="B76" s="22" t="s">
        <v>1170</v>
      </c>
      <c r="C76" s="23" t="str">
        <f>VLOOKUP(B76,教师基础数据!$B$1:$G4809,3,FALSE)</f>
        <v>电子系</v>
      </c>
      <c r="D76" s="23" t="str">
        <f>VLOOKUP(B76,教师基础数据!$B$1:$G444,4,FALSE)</f>
        <v>兼职</v>
      </c>
      <c r="E76" s="23" t="str">
        <f>VLOOKUP(B76,教师基础数据!$B$1:$G4529,5,FALSE)</f>
        <v>机电一体化教研室</v>
      </c>
      <c r="F76" s="21">
        <f t="shared" si="2"/>
        <v>2</v>
      </c>
      <c r="G76" s="24">
        <f>(IF(COUNTIF(课表!$C$190:$C$350,B76)&gt;=2,1,COUNTIF(课表!$C$190:$C$350,B76))+IF(COUNTIF(课表!$D$190:$D$350,B76)&gt;=2,1,COUNTIF(课表!D$190:$D$350,B76))+IF(COUNTIF(课表!$E$182:$E$350,B76)&gt;=2,1,COUNTIF(课表!$E$182:$E$350,B76))+IF(COUNTIF(课表!$F$190:$F$350,B76)&gt;=2,1,COUNTIF(课表!$F$190:$F$350,B76)))*2</f>
        <v>0</v>
      </c>
      <c r="H76" s="24">
        <f>(IF(COUNTIF(课表!$G$191:$G$350,B76)&gt;=2,1,COUNTIF(课表!$G$191:$G$350,B76))+IF(COUNTIF(课表!$H$191:$H$350,B76)&gt;=2,1,COUNTIF(课表!$H$191:$H$350,B76))+IF(COUNTIF(课表!$I$190:$I$350,B76)&gt;=2,1,COUNTIF(课表!$I$190:$I$350,B76))+IF(COUNTIF(课表!$J$190:$J$350,B76)&gt;=2,1,COUNTIF(课表!$J$190:$J$350,B76)))*2</f>
        <v>0</v>
      </c>
      <c r="I76" s="24">
        <f>(IF(COUNTIF(课表!$K$190:$K$350,B76)&gt;=2,1,COUNTIF(课表!$K$190:$K$350,B76))+IF(COUNTIF(课表!$L$190:$L$350,B76)&gt;=2,1,COUNTIF(课表!$L$190:$L$350,B76))+IF(COUNTIF(课表!$M$190:$M$350,B76)&gt;=2,1,COUNTIF(课表!$M$190:$M$350,B76))+IF(COUNTIF(课表!$N$190:$N$350,B76)&gt;=2,1,COUNTIF(课表!$N$190:$N$350,B76)))*2</f>
        <v>4</v>
      </c>
      <c r="J76" s="24">
        <f>(IF(COUNTIF(课表!$O$190:$O$350,B76)&gt;=2,1,COUNTIF(课表!$O$190:$O$350,B76))+IF(COUNTIF(课表!$P$190:$P$350,B76)&gt;=2,1,COUNTIF(课表!$P$190:$P$350,B76))+IF(COUNTIF(课表!$Q$190:$Q$350,B76)&gt;=2,1,COUNTIF(课表!$Q$190:$Q$350,B76))+IF(COUNTIF(课表!$R$190:$R$350,B76)&gt;=2,1,COUNTIF(课表!$R$190:$R$350,B76)))*2</f>
        <v>4</v>
      </c>
      <c r="K76" s="24">
        <f>(IF(COUNTIF(课表!$S$190:$S$350,B76)&gt;=2,1,COUNTIF(课表!$S$190:$S$350,B76))+IF(COUNTIF(课表!$T$190:$T$350,B76)&gt;=2,1,COUNTIF(课表!$T$190:$T$350,B76)))*2+(IF(COUNTIF(课表!$U$190:$U$350,B76)&gt;=2,1,COUNTIF(课表!$U$190:$U$350,B76))+IF(COUNTIF(课表!$V$190:$V$350,B76)&gt;=2,1,COUNTIF(课表!$V$190:$V$350,B76)))*2</f>
        <v>0</v>
      </c>
      <c r="L76" s="24">
        <f>(IF(COUNTIF(课表!$W$190:$W$350,B76)&gt;=2,1,COUNTIF(课表!$W$190:$W$350,B76))+IF(COUNTIF(课表!$X$190:$X$350,B76)&gt;=2,1,COUNTIF(课表!$X$190:$X$350,B76))+IF(COUNTIF(课表!$Y$190:$Y$350,B76)&gt;=2,1,COUNTIF(课表!$Y$190:$Y$350,B76))+IF(COUNTIF(课表!$Z$190:$Z$350,B76)&gt;=2,1,COUNTIF(课表!$Z$190:$Z$350,B76)))*2</f>
        <v>0</v>
      </c>
      <c r="M76" s="24">
        <f>(IF(COUNTIF(课表!$AA$190:$AA$350,B76)&gt;=2,1,COUNTIF(课表!$AA$190:$AA$350,B76))+IF(COUNTIF(课表!$AB$190:$AB$350,B76)&gt;=2,1,COUNTIF(课表!$AB$190:$AB$350,B76))+IF(COUNTIF(课表!$AC$190:$AC$350,B76)&gt;=2,1,COUNTIF(课表!$AC$190:$AC$350,B76))+IF(COUNTIF(课表!$AD$190:$AD$350,B76)&gt;=2,1,COUNTIF(课表!$AD$190:$AD$350,B76)))*2</f>
        <v>0</v>
      </c>
      <c r="N76" s="24">
        <f t="shared" si="3"/>
        <v>8</v>
      </c>
    </row>
    <row r="77" ht="20.1" customHeight="1" spans="1:14">
      <c r="A77" s="21" t="str">
        <f>VLOOKUP(B77,教师基础数据!$B$1:$H$502,7,FALSE)</f>
        <v>0000146</v>
      </c>
      <c r="B77" s="25" t="s">
        <v>1411</v>
      </c>
      <c r="C77" s="23" t="str">
        <f>VLOOKUP(B77,教师基础数据!$B$1:$G4527,3,FALSE)</f>
        <v>人文系</v>
      </c>
      <c r="D77" s="23" t="str">
        <f>VLOOKUP(B77,教师基础数据!$B$1:$G591,4,FALSE)</f>
        <v>专职</v>
      </c>
      <c r="E77" s="23" t="str">
        <f>VLOOKUP(B77,教师基础数据!$B$1:$G4624,5,FALSE)</f>
        <v>体育教研室</v>
      </c>
      <c r="F77" s="21">
        <f t="shared" si="2"/>
        <v>2</v>
      </c>
      <c r="G77" s="24">
        <f>(IF(COUNTIF(课表!$C$190:$C$350,B77)&gt;=2,1,COUNTIF(课表!$C$190:$C$350,B77))+IF(COUNTIF(课表!$D$190:$D$350,B77)&gt;=2,1,COUNTIF(课表!D$190:$D$350,B77))+IF(COUNTIF(课表!$E$182:$E$350,B77)&gt;=2,1,COUNTIF(课表!$E$182:$E$350,B77))+IF(COUNTIF(课表!$F$190:$F$350,B77)&gt;=2,1,COUNTIF(课表!$F$190:$F$350,B77)))*2</f>
        <v>0</v>
      </c>
      <c r="H77" s="24">
        <f>(IF(COUNTIF(课表!$G$191:$G$350,B77)&gt;=2,1,COUNTIF(课表!$G$191:$G$350,B77))+IF(COUNTIF(课表!$H$191:$H$350,B77)&gt;=2,1,COUNTIF(课表!$H$191:$H$350,B77))+IF(COUNTIF(课表!$I$190:$I$350,B77)&gt;=2,1,COUNTIF(课表!$I$190:$I$350,B77))+IF(COUNTIF(课表!$J$190:$J$350,B77)&gt;=2,1,COUNTIF(课表!$J$190:$J$350,B77)))*2</f>
        <v>6</v>
      </c>
      <c r="I77" s="24">
        <f>(IF(COUNTIF(课表!$K$190:$K$350,B77)&gt;=2,1,COUNTIF(课表!$K$190:$K$350,B77))+IF(COUNTIF(课表!$L$190:$L$350,B77)&gt;=2,1,COUNTIF(课表!$L$190:$L$350,B77))+IF(COUNTIF(课表!$M$190:$M$350,B77)&gt;=2,1,COUNTIF(课表!$M$190:$M$350,B77))+IF(COUNTIF(课表!$N$190:$N$350,B77)&gt;=2,1,COUNTIF(课表!$N$190:$N$350,B77)))*2</f>
        <v>0</v>
      </c>
      <c r="J77" s="24">
        <f>(IF(COUNTIF(课表!$O$190:$O$350,B77)&gt;=2,1,COUNTIF(课表!$O$190:$O$350,B77))+IF(COUNTIF(课表!$P$190:$P$350,B77)&gt;=2,1,COUNTIF(课表!$P$190:$P$350,B77))+IF(COUNTIF(课表!$Q$190:$Q$350,B77)&gt;=2,1,COUNTIF(课表!$Q$190:$Q$350,B77))+IF(COUNTIF(课表!$R$190:$R$350,B77)&gt;=2,1,COUNTIF(课表!$R$190:$R$350,B77)))*2</f>
        <v>4</v>
      </c>
      <c r="K77" s="24">
        <f>(IF(COUNTIF(课表!$S$190:$S$350,B77)&gt;=2,1,COUNTIF(课表!$S$190:$S$350,B77))+IF(COUNTIF(课表!$T$190:$T$350,B77)&gt;=2,1,COUNTIF(课表!$T$190:$T$350,B77)))*2+(IF(COUNTIF(课表!$U$190:$U$350,B77)&gt;=2,1,COUNTIF(课表!$U$190:$U$350,B77))+IF(COUNTIF(课表!$V$190:$V$350,B77)&gt;=2,1,COUNTIF(课表!$V$190:$V$350,B77)))*2</f>
        <v>0</v>
      </c>
      <c r="L77" s="24">
        <f>(IF(COUNTIF(课表!$W$190:$W$350,B77)&gt;=2,1,COUNTIF(课表!$W$190:$W$350,B77))+IF(COUNTIF(课表!$X$190:$X$350,B77)&gt;=2,1,COUNTIF(课表!$X$190:$X$350,B77))+IF(COUNTIF(课表!$Y$190:$Y$350,B77)&gt;=2,1,COUNTIF(课表!$Y$190:$Y$350,B77))+IF(COUNTIF(课表!$Z$190:$Z$350,B77)&gt;=2,1,COUNTIF(课表!$Z$190:$Z$350,B77)))*2</f>
        <v>0</v>
      </c>
      <c r="M77" s="24">
        <f>(IF(COUNTIF(课表!$AA$190:$AA$350,B77)&gt;=2,1,COUNTIF(课表!$AA$190:$AA$350,B77))+IF(COUNTIF(课表!$AB$190:$AB$350,B77)&gt;=2,1,COUNTIF(课表!$AB$190:$AB$350,B77))+IF(COUNTIF(课表!$AC$190:$AC$350,B77)&gt;=2,1,COUNTIF(课表!$AC$190:$AC$350,B77))+IF(COUNTIF(课表!$AD$190:$AD$350,B77)&gt;=2,1,COUNTIF(课表!$AD$190:$AD$350,B77)))*2</f>
        <v>0</v>
      </c>
      <c r="N77" s="24">
        <f t="shared" si="3"/>
        <v>10</v>
      </c>
    </row>
    <row r="78" ht="20.1" customHeight="1" spans="1:14">
      <c r="A78" s="21" t="str">
        <f>VLOOKUP(B78,教师基础数据!$B$1:$H$502,7,FALSE)</f>
        <v>0000148</v>
      </c>
      <c r="B78" s="25" t="s">
        <v>1109</v>
      </c>
      <c r="C78" s="23" t="str">
        <f>VLOOKUP(B78,教师基础数据!$B$1:$G4607,3,FALSE)</f>
        <v>机械系</v>
      </c>
      <c r="D78" s="23" t="str">
        <f>VLOOKUP(B78,教师基础数据!$B$1:$G671,4,FALSE)</f>
        <v>专职</v>
      </c>
      <c r="E78" s="23" t="str">
        <f>VLOOKUP(B78,教师基础数据!$B$1:$G4704,5,FALSE)</f>
        <v>机械设计与制造教研室</v>
      </c>
      <c r="F78" s="21">
        <f t="shared" si="2"/>
        <v>2</v>
      </c>
      <c r="G78" s="24">
        <f>(IF(COUNTIF(课表!$C$190:$C$350,B78)&gt;=2,1,COUNTIF(课表!$C$190:$C$350,B78))+IF(COUNTIF(课表!$D$190:$D$350,B78)&gt;=2,1,COUNTIF(课表!D$190:$D$350,B78))+IF(COUNTIF(课表!$E$182:$E$350,B78)&gt;=2,1,COUNTIF(课表!$E$182:$E$350,B78))+IF(COUNTIF(课表!$F$190:$F$350,B78)&gt;=2,1,COUNTIF(课表!$F$190:$F$350,B78)))*2</f>
        <v>0</v>
      </c>
      <c r="H78" s="24">
        <f>(IF(COUNTIF(课表!$G$191:$G$350,B78)&gt;=2,1,COUNTIF(课表!$G$191:$G$350,B78))+IF(COUNTIF(课表!$H$191:$H$350,B78)&gt;=2,1,COUNTIF(课表!$H$191:$H$350,B78))+IF(COUNTIF(课表!$I$190:$I$350,B78)&gt;=2,1,COUNTIF(课表!$I$190:$I$350,B78))+IF(COUNTIF(课表!$J$190:$J$350,B78)&gt;=2,1,COUNTIF(课表!$J$190:$J$350,B78)))*2</f>
        <v>2</v>
      </c>
      <c r="I78" s="24">
        <f>(IF(COUNTIF(课表!$K$190:$K$350,B78)&gt;=2,1,COUNTIF(课表!$K$190:$K$350,B78))+IF(COUNTIF(课表!$L$190:$L$350,B78)&gt;=2,1,COUNTIF(课表!$L$190:$L$350,B78))+IF(COUNTIF(课表!$M$190:$M$350,B78)&gt;=2,1,COUNTIF(课表!$M$190:$M$350,B78))+IF(COUNTIF(课表!$N$190:$N$350,B78)&gt;=2,1,COUNTIF(课表!$N$190:$N$350,B78)))*2</f>
        <v>0</v>
      </c>
      <c r="J78" s="24">
        <f>(IF(COUNTIF(课表!$O$190:$O$350,B78)&gt;=2,1,COUNTIF(课表!$O$190:$O$350,B78))+IF(COUNTIF(课表!$P$190:$P$350,B78)&gt;=2,1,COUNTIF(课表!$P$190:$P$350,B78))+IF(COUNTIF(课表!$Q$190:$Q$350,B78)&gt;=2,1,COUNTIF(课表!$Q$190:$Q$350,B78))+IF(COUNTIF(课表!$R$190:$R$350,B78)&gt;=2,1,COUNTIF(课表!$R$190:$R$350,B78)))*2</f>
        <v>0</v>
      </c>
      <c r="K78" s="24">
        <f>(IF(COUNTIF(课表!$S$190:$S$350,B78)&gt;=2,1,COUNTIF(课表!$S$190:$S$350,B78))+IF(COUNTIF(课表!$T$190:$T$350,B78)&gt;=2,1,COUNTIF(课表!$T$190:$T$350,B78)))*2+(IF(COUNTIF(课表!$U$190:$U$350,B78)&gt;=2,1,COUNTIF(课表!$U$190:$U$350,B78))+IF(COUNTIF(课表!$V$190:$V$350,B78)&gt;=2,1,COUNTIF(课表!$V$190:$V$350,B78)))*2</f>
        <v>4</v>
      </c>
      <c r="L78" s="24">
        <f>(IF(COUNTIF(课表!$W$190:$W$350,B78)&gt;=2,1,COUNTIF(课表!$W$190:$W$350,B78))+IF(COUNTIF(课表!$X$190:$X$350,B78)&gt;=2,1,COUNTIF(课表!$X$190:$X$350,B78))+IF(COUNTIF(课表!$Y$190:$Y$350,B78)&gt;=2,1,COUNTIF(课表!$Y$190:$Y$350,B78))+IF(COUNTIF(课表!$Z$190:$Z$350,B78)&gt;=2,1,COUNTIF(课表!$Z$190:$Z$350,B78)))*2</f>
        <v>0</v>
      </c>
      <c r="M78" s="24">
        <f>(IF(COUNTIF(课表!$AA$190:$AA$350,B78)&gt;=2,1,COUNTIF(课表!$AA$190:$AA$350,B78))+IF(COUNTIF(课表!$AB$190:$AB$350,B78)&gt;=2,1,COUNTIF(课表!$AB$190:$AB$350,B78))+IF(COUNTIF(课表!$AC$190:$AC$350,B78)&gt;=2,1,COUNTIF(课表!$AC$190:$AC$350,B78))+IF(COUNTIF(课表!$AD$190:$AD$350,B78)&gt;=2,1,COUNTIF(课表!$AD$190:$AD$350,B78)))*2</f>
        <v>0</v>
      </c>
      <c r="N78" s="24">
        <f t="shared" si="3"/>
        <v>6</v>
      </c>
    </row>
    <row r="79" ht="20.1" customHeight="1" spans="1:14">
      <c r="A79" s="21" t="str">
        <f>VLOOKUP(B79,教师基础数据!$B$1:$H$502,7,FALSE)</f>
        <v>0000152</v>
      </c>
      <c r="B79" s="25" t="s">
        <v>1052</v>
      </c>
      <c r="C79" s="23" t="str">
        <f>VLOOKUP(B79,教师基础数据!$B$1:$G4753,3,FALSE)</f>
        <v>环生系</v>
      </c>
      <c r="D79" s="23" t="str">
        <f>VLOOKUP(B79,教师基础数据!$B$1:$G752,4,FALSE)</f>
        <v>专职</v>
      </c>
      <c r="E79" s="23" t="str">
        <f>VLOOKUP(B79,教师基础数据!$B$1:$G4786,5,FALSE)</f>
        <v>种植教研室</v>
      </c>
      <c r="F79" s="21">
        <f t="shared" si="2"/>
        <v>3</v>
      </c>
      <c r="G79" s="24">
        <f>(IF(COUNTIF(课表!$C$190:$C$350,B79)&gt;=2,1,COUNTIF(课表!$C$190:$C$350,B79))+IF(COUNTIF(课表!$D$190:$D$350,B79)&gt;=2,1,COUNTIF(课表!D$190:$D$350,B79))+IF(COUNTIF(课表!$E$182:$E$350,B79)&gt;=2,1,COUNTIF(课表!$E$182:$E$350,B79))+IF(COUNTIF(课表!$F$190:$F$350,B79)&gt;=2,1,COUNTIF(课表!$F$190:$F$350,B79)))*2</f>
        <v>2</v>
      </c>
      <c r="H79" s="24">
        <f>(IF(COUNTIF(课表!$G$191:$G$350,B79)&gt;=2,1,COUNTIF(课表!$G$191:$G$350,B79))+IF(COUNTIF(课表!$H$191:$H$350,B79)&gt;=2,1,COUNTIF(课表!$H$191:$H$350,B79))+IF(COUNTIF(课表!$I$190:$I$350,B79)&gt;=2,1,COUNTIF(课表!$I$190:$I$350,B79))+IF(COUNTIF(课表!$J$190:$J$350,B79)&gt;=2,1,COUNTIF(课表!$J$190:$J$350,B79)))*2</f>
        <v>2</v>
      </c>
      <c r="I79" s="24">
        <f>(IF(COUNTIF(课表!$K$190:$K$350,B79)&gt;=2,1,COUNTIF(课表!$K$190:$K$350,B79))+IF(COUNTIF(课表!$L$190:$L$350,B79)&gt;=2,1,COUNTIF(课表!$L$190:$L$350,B79))+IF(COUNTIF(课表!$M$190:$M$350,B79)&gt;=2,1,COUNTIF(课表!$M$190:$M$350,B79))+IF(COUNTIF(课表!$N$190:$N$350,B79)&gt;=2,1,COUNTIF(课表!$N$190:$N$350,B79)))*2</f>
        <v>2</v>
      </c>
      <c r="J79" s="24">
        <f>(IF(COUNTIF(课表!$O$190:$O$350,B79)&gt;=2,1,COUNTIF(课表!$O$190:$O$350,B79))+IF(COUNTIF(课表!$P$190:$P$350,B79)&gt;=2,1,COUNTIF(课表!$P$190:$P$350,B79))+IF(COUNTIF(课表!$Q$190:$Q$350,B79)&gt;=2,1,COUNTIF(课表!$Q$190:$Q$350,B79))+IF(COUNTIF(课表!$R$190:$R$350,B79)&gt;=2,1,COUNTIF(课表!$R$190:$R$350,B79)))*2</f>
        <v>0</v>
      </c>
      <c r="K79" s="24">
        <f>(IF(COUNTIF(课表!$S$190:$S$350,B79)&gt;=2,1,COUNTIF(课表!$S$190:$S$350,B79))+IF(COUNTIF(课表!$T$190:$T$350,B79)&gt;=2,1,COUNTIF(课表!$T$190:$T$350,B79)))*2+(IF(COUNTIF(课表!$U$190:$U$350,B79)&gt;=2,1,COUNTIF(课表!$U$190:$U$350,B79))+IF(COUNTIF(课表!$V$190:$V$350,B79)&gt;=2,1,COUNTIF(课表!$V$190:$V$350,B79)))*2</f>
        <v>0</v>
      </c>
      <c r="L79" s="24">
        <f>(IF(COUNTIF(课表!$W$190:$W$350,B79)&gt;=2,1,COUNTIF(课表!$W$190:$W$350,B79))+IF(COUNTIF(课表!$X$190:$X$350,B79)&gt;=2,1,COUNTIF(课表!$X$190:$X$350,B79))+IF(COUNTIF(课表!$Y$190:$Y$350,B79)&gt;=2,1,COUNTIF(课表!$Y$190:$Y$350,B79))+IF(COUNTIF(课表!$Z$190:$Z$350,B79)&gt;=2,1,COUNTIF(课表!$Z$190:$Z$350,B79)))*2</f>
        <v>0</v>
      </c>
      <c r="M79" s="24">
        <f>(IF(COUNTIF(课表!$AA$190:$AA$350,B79)&gt;=2,1,COUNTIF(课表!$AA$190:$AA$350,B79))+IF(COUNTIF(课表!$AB$190:$AB$350,B79)&gt;=2,1,COUNTIF(课表!$AB$190:$AB$350,B79))+IF(COUNTIF(课表!$AC$190:$AC$350,B79)&gt;=2,1,COUNTIF(课表!$AC$190:$AC$350,B79))+IF(COUNTIF(课表!$AD$190:$AD$350,B79)&gt;=2,1,COUNTIF(课表!$AD$190:$AD$350,B79)))*2</f>
        <v>0</v>
      </c>
      <c r="N79" s="24">
        <f t="shared" si="3"/>
        <v>6</v>
      </c>
    </row>
    <row r="80" ht="20.1" customHeight="1" spans="1:14">
      <c r="A80" s="21" t="str">
        <f>VLOOKUP(B80,教师基础数据!$B$1:$H$502,7,FALSE)</f>
        <v>0000155</v>
      </c>
      <c r="B80" s="25" t="s">
        <v>1416</v>
      </c>
      <c r="C80" s="23" t="str">
        <f>VLOOKUP(B80,教师基础数据!$B$1:$G4762,3,FALSE)</f>
        <v>人文系</v>
      </c>
      <c r="D80" s="23" t="str">
        <f>VLOOKUP(B80,教师基础数据!$B$1:$G761,4,FALSE)</f>
        <v>专职</v>
      </c>
      <c r="E80" s="23" t="str">
        <f>VLOOKUP(B80,教师基础数据!$B$1:$G4795,5,FALSE)</f>
        <v>体育教研室</v>
      </c>
      <c r="F80" s="21">
        <f t="shared" si="2"/>
        <v>3</v>
      </c>
      <c r="G80" s="24">
        <f>(IF(COUNTIF(课表!$C$190:$C$350,B80)&gt;=2,1,COUNTIF(课表!$C$190:$C$350,B80))+IF(COUNTIF(课表!$D$190:$D$350,B80)&gt;=2,1,COUNTIF(课表!D$190:$D$350,B80))+IF(COUNTIF(课表!$E$182:$E$350,B80)&gt;=2,1,COUNTIF(课表!$E$182:$E$350,B80))+IF(COUNTIF(课表!$F$190:$F$350,B80)&gt;=2,1,COUNTIF(课表!$F$190:$F$350,B80)))*2</f>
        <v>6</v>
      </c>
      <c r="H80" s="24">
        <f>(IF(COUNTIF(课表!$G$191:$G$350,B80)&gt;=2,1,COUNTIF(课表!$G$191:$G$350,B80))+IF(COUNTIF(课表!$H$191:$H$350,B80)&gt;=2,1,COUNTIF(课表!$H$191:$H$350,B80))+IF(COUNTIF(课表!$I$190:$I$350,B80)&gt;=2,1,COUNTIF(课表!$I$190:$I$350,B80))+IF(COUNTIF(课表!$J$190:$J$350,B80)&gt;=2,1,COUNTIF(课表!$J$190:$J$350,B80)))*2</f>
        <v>6</v>
      </c>
      <c r="I80" s="24">
        <f>(IF(COUNTIF(课表!$K$190:$K$350,B80)&gt;=2,1,COUNTIF(课表!$K$190:$K$350,B80))+IF(COUNTIF(课表!$L$190:$L$350,B80)&gt;=2,1,COUNTIF(课表!$L$190:$L$350,B80))+IF(COUNTIF(课表!$M$190:$M$350,B80)&gt;=2,1,COUNTIF(课表!$M$190:$M$350,B80))+IF(COUNTIF(课表!$N$190:$N$350,B80)&gt;=2,1,COUNTIF(课表!$N$190:$N$350,B80)))*2</f>
        <v>6</v>
      </c>
      <c r="J80" s="24">
        <f>(IF(COUNTIF(课表!$O$190:$O$350,B80)&gt;=2,1,COUNTIF(课表!$O$190:$O$350,B80))+IF(COUNTIF(课表!$P$190:$P$350,B80)&gt;=2,1,COUNTIF(课表!$P$190:$P$350,B80))+IF(COUNTIF(课表!$Q$190:$Q$350,B80)&gt;=2,1,COUNTIF(课表!$Q$190:$Q$350,B80))+IF(COUNTIF(课表!$R$190:$R$350,B80)&gt;=2,1,COUNTIF(课表!$R$190:$R$350,B80)))*2</f>
        <v>0</v>
      </c>
      <c r="K80" s="24">
        <f>(IF(COUNTIF(课表!$S$190:$S$350,B80)&gt;=2,1,COUNTIF(课表!$S$190:$S$350,B80))+IF(COUNTIF(课表!$T$190:$T$350,B80)&gt;=2,1,COUNTIF(课表!$T$190:$T$350,B80)))*2+(IF(COUNTIF(课表!$U$190:$U$350,B80)&gt;=2,1,COUNTIF(课表!$U$190:$U$350,B80))+IF(COUNTIF(课表!$V$190:$V$350,B80)&gt;=2,1,COUNTIF(课表!$V$190:$V$350,B80)))*2</f>
        <v>0</v>
      </c>
      <c r="L80" s="24">
        <f>(IF(COUNTIF(课表!$W$190:$W$350,B80)&gt;=2,1,COUNTIF(课表!$W$190:$W$350,B80))+IF(COUNTIF(课表!$X$190:$X$350,B80)&gt;=2,1,COUNTIF(课表!$X$190:$X$350,B80))+IF(COUNTIF(课表!$Y$190:$Y$350,B80)&gt;=2,1,COUNTIF(课表!$Y$190:$Y$350,B80))+IF(COUNTIF(课表!$Z$190:$Z$350,B80)&gt;=2,1,COUNTIF(课表!$Z$190:$Z$350,B80)))*2</f>
        <v>0</v>
      </c>
      <c r="M80" s="24">
        <f>(IF(COUNTIF(课表!$AA$190:$AA$350,B80)&gt;=2,1,COUNTIF(课表!$AA$190:$AA$350,B80))+IF(COUNTIF(课表!$AB$190:$AB$350,B80)&gt;=2,1,COUNTIF(课表!$AB$190:$AB$350,B80))+IF(COUNTIF(课表!$AC$190:$AC$350,B80)&gt;=2,1,COUNTIF(课表!$AC$190:$AC$350,B80))+IF(COUNTIF(课表!$AD$190:$AD$350,B80)&gt;=2,1,COUNTIF(课表!$AD$190:$AD$350,B80)))*2</f>
        <v>0</v>
      </c>
      <c r="N80" s="24">
        <f t="shared" si="3"/>
        <v>18</v>
      </c>
    </row>
    <row r="81" ht="20.1" customHeight="1" spans="1:14">
      <c r="A81" s="21" t="str">
        <f>VLOOKUP(B81,教师基础数据!$B$1:$H$502,7,FALSE)</f>
        <v>0000157</v>
      </c>
      <c r="B81" s="22" t="s">
        <v>1248</v>
      </c>
      <c r="C81" s="23" t="str">
        <f>VLOOKUP(B81,教师基础数据!$B$1:$G4882,3,FALSE)</f>
        <v>机械系</v>
      </c>
      <c r="D81" s="23" t="str">
        <f>VLOOKUP(B81,教师基础数据!$B$1:$G727,4,FALSE)</f>
        <v>兼职</v>
      </c>
      <c r="E81" s="23" t="str">
        <f>VLOOKUP(B81,教师基础数据!$B$1:$G4760,5,FALSE)</f>
        <v>机械设计与制造教研室</v>
      </c>
      <c r="F81" s="21">
        <f t="shared" si="2"/>
        <v>3</v>
      </c>
      <c r="G81" s="24">
        <f>(IF(COUNTIF(课表!$C$190:$C$350,B81)&gt;=2,1,COUNTIF(课表!$C$190:$C$350,B81))+IF(COUNTIF(课表!$D$190:$D$350,B81)&gt;=2,1,COUNTIF(课表!D$190:$D$350,B81))+IF(COUNTIF(课表!$E$182:$E$350,B81)&gt;=2,1,COUNTIF(课表!$E$182:$E$350,B81))+IF(COUNTIF(课表!$F$190:$F$350,B81)&gt;=2,1,COUNTIF(课表!$F$190:$F$350,B81)))*2</f>
        <v>4</v>
      </c>
      <c r="H81" s="24">
        <f>(IF(COUNTIF(课表!$G$191:$G$350,B81)&gt;=2,1,COUNTIF(课表!$G$191:$G$350,B81))+IF(COUNTIF(课表!$H$191:$H$350,B81)&gt;=2,1,COUNTIF(课表!$H$191:$H$350,B81))+IF(COUNTIF(课表!$I$190:$I$350,B81)&gt;=2,1,COUNTIF(课表!$I$190:$I$350,B81))+IF(COUNTIF(课表!$J$190:$J$350,B81)&gt;=2,1,COUNTIF(课表!$J$190:$J$350,B81)))*2</f>
        <v>4</v>
      </c>
      <c r="I81" s="24">
        <f>(IF(COUNTIF(课表!$K$190:$K$350,B81)&gt;=2,1,COUNTIF(课表!$K$190:$K$350,B81))+IF(COUNTIF(课表!$L$190:$L$350,B81)&gt;=2,1,COUNTIF(课表!$L$190:$L$350,B81))+IF(COUNTIF(课表!$M$190:$M$350,B81)&gt;=2,1,COUNTIF(课表!$M$190:$M$350,B81))+IF(COUNTIF(课表!$N$190:$N$350,B81)&gt;=2,1,COUNTIF(课表!$N$190:$N$350,B81)))*2</f>
        <v>0</v>
      </c>
      <c r="J81" s="24">
        <f>(IF(COUNTIF(课表!$O$190:$O$350,B81)&gt;=2,1,COUNTIF(课表!$O$190:$O$350,B81))+IF(COUNTIF(课表!$P$190:$P$350,B81)&gt;=2,1,COUNTIF(课表!$P$190:$P$350,B81))+IF(COUNTIF(课表!$Q$190:$Q$350,B81)&gt;=2,1,COUNTIF(课表!$Q$190:$Q$350,B81))+IF(COUNTIF(课表!$R$190:$R$350,B81)&gt;=2,1,COUNTIF(课表!$R$190:$R$350,B81)))*2</f>
        <v>0</v>
      </c>
      <c r="K81" s="24">
        <f>(IF(COUNTIF(课表!$S$190:$S$350,B81)&gt;=2,1,COUNTIF(课表!$S$190:$S$350,B81))+IF(COUNTIF(课表!$T$190:$T$350,B81)&gt;=2,1,COUNTIF(课表!$T$190:$T$350,B81)))*2+(IF(COUNTIF(课表!$U$190:$U$350,B81)&gt;=2,1,COUNTIF(课表!$U$190:$U$350,B81))+IF(COUNTIF(课表!$V$190:$V$350,B81)&gt;=2,1,COUNTIF(课表!$V$190:$V$350,B81)))*2</f>
        <v>4</v>
      </c>
      <c r="L81" s="24">
        <f>(IF(COUNTIF(课表!$W$190:$W$350,B81)&gt;=2,1,COUNTIF(课表!$W$190:$W$350,B81))+IF(COUNTIF(课表!$X$190:$X$350,B81)&gt;=2,1,COUNTIF(课表!$X$190:$X$350,B81))+IF(COUNTIF(课表!$Y$190:$Y$350,B81)&gt;=2,1,COUNTIF(课表!$Y$190:$Y$350,B81))+IF(COUNTIF(课表!$Z$190:$Z$350,B81)&gt;=2,1,COUNTIF(课表!$Z$190:$Z$350,B81)))*2</f>
        <v>0</v>
      </c>
      <c r="M81" s="24">
        <f>(IF(COUNTIF(课表!$AA$190:$AA$350,B81)&gt;=2,1,COUNTIF(课表!$AA$190:$AA$350,B81))+IF(COUNTIF(课表!$AB$190:$AB$350,B81)&gt;=2,1,COUNTIF(课表!$AB$190:$AB$350,B81))+IF(COUNTIF(课表!$AC$190:$AC$350,B81)&gt;=2,1,COUNTIF(课表!$AC$190:$AC$350,B81))+IF(COUNTIF(课表!$AD$190:$AD$350,B81)&gt;=2,1,COUNTIF(课表!$AD$190:$AD$350,B81)))*2</f>
        <v>0</v>
      </c>
      <c r="N81" s="24">
        <f t="shared" si="3"/>
        <v>12</v>
      </c>
    </row>
    <row r="82" ht="20.1" customHeight="1" spans="1:14">
      <c r="A82" s="21" t="str">
        <f>VLOOKUP(B82,教师基础数据!$B$1:$H$502,7,FALSE)</f>
        <v>0000158</v>
      </c>
      <c r="B82" s="27" t="s">
        <v>1301</v>
      </c>
      <c r="C82" s="23" t="str">
        <f>VLOOKUP(B82,教师基础数据!$B$1:$G4814,3,FALSE)</f>
        <v>环生系</v>
      </c>
      <c r="D82" s="23" t="str">
        <f>VLOOKUP(B82,教师基础数据!$B$1:$G610,4,FALSE)</f>
        <v>专职</v>
      </c>
      <c r="E82" s="23" t="str">
        <f>VLOOKUP(B82,教师基础数据!$B$1:$G4643,5,FALSE)</f>
        <v>园林教研室</v>
      </c>
      <c r="F82" s="21">
        <f t="shared" si="2"/>
        <v>3</v>
      </c>
      <c r="G82" s="24">
        <f>(IF(COUNTIF(课表!$C$190:$C$350,B82)&gt;=2,1,COUNTIF(课表!$C$190:$C$350,B82))+IF(COUNTIF(课表!$D$190:$D$350,B82)&gt;=2,1,COUNTIF(课表!D$190:$D$350,B82))+IF(COUNTIF(课表!$E$182:$E$350,B82)&gt;=2,1,COUNTIF(课表!$E$182:$E$350,B82))+IF(COUNTIF(课表!$F$190:$F$350,B82)&gt;=2,1,COUNTIF(课表!$F$190:$F$350,B82)))*2</f>
        <v>4</v>
      </c>
      <c r="H82" s="24">
        <f>(IF(COUNTIF(课表!$G$191:$G$350,B82)&gt;=2,1,COUNTIF(课表!$G$191:$G$350,B82))+IF(COUNTIF(课表!$H$191:$H$350,B82)&gt;=2,1,COUNTIF(课表!$H$191:$H$350,B82))+IF(COUNTIF(课表!$I$190:$I$350,B82)&gt;=2,1,COUNTIF(课表!$I$190:$I$350,B82))+IF(COUNTIF(课表!$J$190:$J$350,B82)&gt;=2,1,COUNTIF(课表!$J$190:$J$350,B82)))*2</f>
        <v>0</v>
      </c>
      <c r="I82" s="24">
        <f>(IF(COUNTIF(课表!$K$190:$K$350,B82)&gt;=2,1,COUNTIF(课表!$K$190:$K$350,B82))+IF(COUNTIF(课表!$L$190:$L$350,B82)&gt;=2,1,COUNTIF(课表!$L$190:$L$350,B82))+IF(COUNTIF(课表!$M$190:$M$350,B82)&gt;=2,1,COUNTIF(课表!$M$190:$M$350,B82))+IF(COUNTIF(课表!$N$190:$N$350,B82)&gt;=2,1,COUNTIF(课表!$N$190:$N$350,B82)))*2</f>
        <v>4</v>
      </c>
      <c r="J82" s="24">
        <f>(IF(COUNTIF(课表!$O$190:$O$350,B82)&gt;=2,1,COUNTIF(课表!$O$190:$O$350,B82))+IF(COUNTIF(课表!$P$190:$P$350,B82)&gt;=2,1,COUNTIF(课表!$P$190:$P$350,B82))+IF(COUNTIF(课表!$Q$190:$Q$350,B82)&gt;=2,1,COUNTIF(课表!$Q$190:$Q$350,B82))+IF(COUNTIF(课表!$R$190:$R$350,B82)&gt;=2,1,COUNTIF(课表!$R$190:$R$350,B82)))*2</f>
        <v>0</v>
      </c>
      <c r="K82" s="24">
        <f>(IF(COUNTIF(课表!$S$190:$S$350,B82)&gt;=2,1,COUNTIF(课表!$S$190:$S$350,B82))+IF(COUNTIF(课表!$T$190:$T$350,B82)&gt;=2,1,COUNTIF(课表!$T$190:$T$350,B82)))*2+(IF(COUNTIF(课表!$U$190:$U$350,B82)&gt;=2,1,COUNTIF(课表!$U$190:$U$350,B82))+IF(COUNTIF(课表!$V$190:$V$350,B82)&gt;=2,1,COUNTIF(课表!$V$190:$V$350,B82)))*2</f>
        <v>4</v>
      </c>
      <c r="L82" s="24">
        <f>(IF(COUNTIF(课表!$W$190:$W$350,B82)&gt;=2,1,COUNTIF(课表!$W$190:$W$350,B82))+IF(COUNTIF(课表!$X$190:$X$350,B82)&gt;=2,1,COUNTIF(课表!$X$190:$X$350,B82))+IF(COUNTIF(课表!$Y$190:$Y$350,B82)&gt;=2,1,COUNTIF(课表!$Y$190:$Y$350,B82))+IF(COUNTIF(课表!$Z$190:$Z$350,B82)&gt;=2,1,COUNTIF(课表!$Z$190:$Z$350,B82)))*2</f>
        <v>0</v>
      </c>
      <c r="M82" s="24">
        <f>(IF(COUNTIF(课表!$AA$190:$AA$350,B82)&gt;=2,1,COUNTIF(课表!$AA$190:$AA$350,B82))+IF(COUNTIF(课表!$AB$190:$AB$350,B82)&gt;=2,1,COUNTIF(课表!$AB$190:$AB$350,B82))+IF(COUNTIF(课表!$AC$190:$AC$350,B82)&gt;=2,1,COUNTIF(课表!$AC$190:$AC$350,B82))+IF(COUNTIF(课表!$AD$190:$AD$350,B82)&gt;=2,1,COUNTIF(课表!$AD$190:$AD$350,B82)))*2</f>
        <v>0</v>
      </c>
      <c r="N82" s="24">
        <f t="shared" si="3"/>
        <v>12</v>
      </c>
    </row>
    <row r="83" ht="20.1" customHeight="1" spans="1:14">
      <c r="A83" s="21" t="str">
        <f>VLOOKUP(B83,教师基础数据!$B$1:$H$502,7,FALSE)</f>
        <v>0000165</v>
      </c>
      <c r="B83" s="34" t="s">
        <v>1009</v>
      </c>
      <c r="C83" s="23" t="str">
        <f>VLOOKUP(B83,教师基础数据!$B$1:$G4808,3,FALSE)</f>
        <v>环生系</v>
      </c>
      <c r="D83" s="23" t="str">
        <f>VLOOKUP(B83,教师基础数据!$B$1:$G744,4,FALSE)</f>
        <v>专职</v>
      </c>
      <c r="E83" s="23" t="str">
        <f>VLOOKUP(B83,教师基础数据!$B$1:$G4778,5,FALSE)</f>
        <v>园林教研室</v>
      </c>
      <c r="F83" s="21">
        <f t="shared" si="2"/>
        <v>3</v>
      </c>
      <c r="G83" s="24">
        <f>(IF(COUNTIF(课表!$C$190:$C$350,B83)&gt;=2,1,COUNTIF(课表!$C$190:$C$350,B83))+IF(COUNTIF(课表!$D$190:$D$350,B83)&gt;=2,1,COUNTIF(课表!D$190:$D$350,B83))+IF(COUNTIF(课表!$E$182:$E$350,B83)&gt;=2,1,COUNTIF(课表!$E$182:$E$350,B83))+IF(COUNTIF(课表!$F$190:$F$350,B83)&gt;=2,1,COUNTIF(课表!$F$190:$F$350,B83)))*2</f>
        <v>4</v>
      </c>
      <c r="H83" s="24">
        <f>(IF(COUNTIF(课表!$G$191:$G$350,B83)&gt;=2,1,COUNTIF(课表!$G$191:$G$350,B83))+IF(COUNTIF(课表!$H$191:$H$350,B83)&gt;=2,1,COUNTIF(课表!$H$191:$H$350,B83))+IF(COUNTIF(课表!$I$190:$I$350,B83)&gt;=2,1,COUNTIF(课表!$I$190:$I$350,B83))+IF(COUNTIF(课表!$J$190:$J$350,B83)&gt;=2,1,COUNTIF(课表!$J$190:$J$350,B83)))*2</f>
        <v>0</v>
      </c>
      <c r="I83" s="24">
        <f>(IF(COUNTIF(课表!$K$190:$K$350,B83)&gt;=2,1,COUNTIF(课表!$K$190:$K$350,B83))+IF(COUNTIF(课表!$L$190:$L$350,B83)&gt;=2,1,COUNTIF(课表!$L$190:$L$350,B83))+IF(COUNTIF(课表!$M$190:$M$350,B83)&gt;=2,1,COUNTIF(课表!$M$190:$M$350,B83))+IF(COUNTIF(课表!$N$190:$N$350,B83)&gt;=2,1,COUNTIF(课表!$N$190:$N$350,B83)))*2</f>
        <v>6</v>
      </c>
      <c r="J83" s="24">
        <f>(IF(COUNTIF(课表!$O$190:$O$350,B83)&gt;=2,1,COUNTIF(课表!$O$190:$O$350,B83))+IF(COUNTIF(课表!$P$190:$P$350,B83)&gt;=2,1,COUNTIF(课表!$P$190:$P$350,B83))+IF(COUNTIF(课表!$Q$190:$Q$350,B83)&gt;=2,1,COUNTIF(课表!$Q$190:$Q$350,B83))+IF(COUNTIF(课表!$R$190:$R$350,B83)&gt;=2,1,COUNTIF(课表!$R$190:$R$350,B83)))*2</f>
        <v>0</v>
      </c>
      <c r="K83" s="24">
        <f>(IF(COUNTIF(课表!$S$190:$S$350,B83)&gt;=2,1,COUNTIF(课表!$S$190:$S$350,B83))+IF(COUNTIF(课表!$T$190:$T$350,B83)&gt;=2,1,COUNTIF(课表!$T$190:$T$350,B83)))*2+(IF(COUNTIF(课表!$U$190:$U$350,B83)&gt;=2,1,COUNTIF(课表!$U$190:$U$350,B83))+IF(COUNTIF(课表!$V$190:$V$350,B83)&gt;=2,1,COUNTIF(课表!$V$190:$V$350,B83)))*2</f>
        <v>0</v>
      </c>
      <c r="L83" s="24">
        <f>(IF(COUNTIF(课表!$W$190:$W$350,B83)&gt;=2,1,COUNTIF(课表!$W$190:$W$350,B83))+IF(COUNTIF(课表!$X$190:$X$350,B83)&gt;=2,1,COUNTIF(课表!$X$190:$X$350,B83))+IF(COUNTIF(课表!$Y$190:$Y$350,B83)&gt;=2,1,COUNTIF(课表!$Y$190:$Y$350,B83))+IF(COUNTIF(课表!$Z$190:$Z$350,B83)&gt;=2,1,COUNTIF(课表!$Z$190:$Z$350,B83)))*2</f>
        <v>4</v>
      </c>
      <c r="M83" s="24">
        <f>(IF(COUNTIF(课表!$AA$190:$AA$350,B83)&gt;=2,1,COUNTIF(课表!$AA$190:$AA$350,B83))+IF(COUNTIF(课表!$AB$190:$AB$350,B83)&gt;=2,1,COUNTIF(课表!$AB$190:$AB$350,B83))+IF(COUNTIF(课表!$AC$190:$AC$350,B83)&gt;=2,1,COUNTIF(课表!$AC$190:$AC$350,B83))+IF(COUNTIF(课表!$AD$190:$AD$350,B83)&gt;=2,1,COUNTIF(课表!$AD$190:$AD$350,B83)))*2</f>
        <v>0</v>
      </c>
      <c r="N83" s="24">
        <f t="shared" si="3"/>
        <v>14</v>
      </c>
    </row>
    <row r="84" ht="20.1" customHeight="1" spans="1:14">
      <c r="A84" s="21" t="str">
        <f>VLOOKUP(B84,教师基础数据!$B$1:$H$502,7,FALSE)</f>
        <v>0000170</v>
      </c>
      <c r="B84" s="25" t="s">
        <v>984</v>
      </c>
      <c r="C84" s="23" t="str">
        <f>VLOOKUP(B84,教师基础数据!$B$1:$G4648,3,FALSE)</f>
        <v>人文系</v>
      </c>
      <c r="D84" s="23" t="str">
        <f>VLOOKUP(B84,教师基础数据!$B$1:$G607,4,FALSE)</f>
        <v>专职</v>
      </c>
      <c r="E84" s="23" t="str">
        <f>VLOOKUP(B84,教师基础数据!$B$1:$G4640,5,FALSE)</f>
        <v>数学教研室</v>
      </c>
      <c r="F84" s="21">
        <f t="shared" si="2"/>
        <v>2</v>
      </c>
      <c r="G84" s="24">
        <f>(IF(COUNTIF(课表!$C$190:$C$350,B84)&gt;=2,1,COUNTIF(课表!$C$190:$C$350,B84))+IF(COUNTIF(课表!$D$190:$D$350,B84)&gt;=2,1,COUNTIF(课表!D$190:$D$350,B84))+IF(COUNTIF(课表!$E$182:$E$350,B84)&gt;=2,1,COUNTIF(课表!$E$182:$E$350,B84))+IF(COUNTIF(课表!$F$190:$F$350,B84)&gt;=2,1,COUNTIF(课表!$F$190:$F$350,B84)))*2</f>
        <v>6</v>
      </c>
      <c r="H84" s="24">
        <f>(IF(COUNTIF(课表!$G$191:$G$350,B84)&gt;=2,1,COUNTIF(课表!$G$191:$G$350,B84))+IF(COUNTIF(课表!$H$191:$H$350,B84)&gt;=2,1,COUNTIF(课表!$H$191:$H$350,B84))+IF(COUNTIF(课表!$I$190:$I$350,B84)&gt;=2,1,COUNTIF(课表!$I$190:$I$350,B84))+IF(COUNTIF(课表!$J$190:$J$350,B84)&gt;=2,1,COUNTIF(课表!$J$190:$J$350,B84)))*2</f>
        <v>0</v>
      </c>
      <c r="I84" s="24">
        <f>(IF(COUNTIF(课表!$K$190:$K$350,B84)&gt;=2,1,COUNTIF(课表!$K$190:$K$350,B84))+IF(COUNTIF(课表!$L$190:$L$350,B84)&gt;=2,1,COUNTIF(课表!$L$190:$L$350,B84))+IF(COUNTIF(课表!$M$190:$M$350,B84)&gt;=2,1,COUNTIF(课表!$M$190:$M$350,B84))+IF(COUNTIF(课表!$N$190:$N$350,B84)&gt;=2,1,COUNTIF(课表!$N$190:$N$350,B84)))*2</f>
        <v>0</v>
      </c>
      <c r="J84" s="24">
        <f>(IF(COUNTIF(课表!$O$190:$O$350,B84)&gt;=2,1,COUNTIF(课表!$O$190:$O$350,B84))+IF(COUNTIF(课表!$P$190:$P$350,B84)&gt;=2,1,COUNTIF(课表!$P$190:$P$350,B84))+IF(COUNTIF(课表!$Q$190:$Q$350,B84)&gt;=2,1,COUNTIF(课表!$Q$190:$Q$350,B84))+IF(COUNTIF(课表!$R$190:$R$350,B84)&gt;=2,1,COUNTIF(课表!$R$190:$R$350,B84)))*2</f>
        <v>4</v>
      </c>
      <c r="K84" s="24">
        <f>(IF(COUNTIF(课表!$S$190:$S$350,B84)&gt;=2,1,COUNTIF(课表!$S$190:$S$350,B84))+IF(COUNTIF(课表!$T$190:$T$350,B84)&gt;=2,1,COUNTIF(课表!$T$190:$T$350,B84)))*2+(IF(COUNTIF(课表!$U$190:$U$350,B84)&gt;=2,1,COUNTIF(课表!$U$190:$U$350,B84))+IF(COUNTIF(课表!$V$190:$V$350,B84)&gt;=2,1,COUNTIF(课表!$V$190:$V$350,B84)))*2</f>
        <v>0</v>
      </c>
      <c r="L84" s="24">
        <f>(IF(COUNTIF(课表!$W$190:$W$350,B84)&gt;=2,1,COUNTIF(课表!$W$190:$W$350,B84))+IF(COUNTIF(课表!$X$190:$X$350,B84)&gt;=2,1,COUNTIF(课表!$X$190:$X$350,B84))+IF(COUNTIF(课表!$Y$190:$Y$350,B84)&gt;=2,1,COUNTIF(课表!$Y$190:$Y$350,B84))+IF(COUNTIF(课表!$Z$190:$Z$350,B84)&gt;=2,1,COUNTIF(课表!$Z$190:$Z$350,B84)))*2</f>
        <v>0</v>
      </c>
      <c r="M84" s="24">
        <f>(IF(COUNTIF(课表!$AA$190:$AA$350,B84)&gt;=2,1,COUNTIF(课表!$AA$190:$AA$350,B84))+IF(COUNTIF(课表!$AB$190:$AB$350,B84)&gt;=2,1,COUNTIF(课表!$AB$190:$AB$350,B84))+IF(COUNTIF(课表!$AC$190:$AC$350,B84)&gt;=2,1,COUNTIF(课表!$AC$190:$AC$350,B84))+IF(COUNTIF(课表!$AD$190:$AD$350,B84)&gt;=2,1,COUNTIF(课表!$AD$190:$AD$350,B84)))*2</f>
        <v>0</v>
      </c>
      <c r="N84" s="24">
        <f t="shared" si="3"/>
        <v>10</v>
      </c>
    </row>
    <row r="85" ht="20.1" customHeight="1" spans="1:14">
      <c r="A85" s="21" t="str">
        <f>VLOOKUP(B85,教师基础数据!$B$1:$H$502,7,FALSE)</f>
        <v>0000171</v>
      </c>
      <c r="B85" s="25" t="s">
        <v>1028</v>
      </c>
      <c r="C85" s="23" t="str">
        <f>VLOOKUP(B85,教师基础数据!$B$1:$G4854,3,FALSE)</f>
        <v>环生系</v>
      </c>
      <c r="D85" s="23" t="str">
        <f>VLOOKUP(B85,教师基础数据!$B$1:$G728,4,FALSE)</f>
        <v>专职</v>
      </c>
      <c r="E85" s="23" t="str">
        <f>VLOOKUP(B85,教师基础数据!$B$1:$G4795,5,FALSE)</f>
        <v>园林教研室</v>
      </c>
      <c r="F85" s="21">
        <f t="shared" si="2"/>
        <v>2</v>
      </c>
      <c r="G85" s="24">
        <f>(IF(COUNTIF(课表!$C$190:$C$350,B85)&gt;=2,1,COUNTIF(课表!$C$190:$C$350,B85))+IF(COUNTIF(课表!$D$190:$D$350,B85)&gt;=2,1,COUNTIF(课表!D$190:$D$350,B85))+IF(COUNTIF(课表!$E$182:$E$350,B85)&gt;=2,1,COUNTIF(课表!$E$182:$E$350,B85))+IF(COUNTIF(课表!$F$190:$F$350,B85)&gt;=2,1,COUNTIF(课表!$F$190:$F$350,B85)))*2</f>
        <v>0</v>
      </c>
      <c r="H85" s="24">
        <f>(IF(COUNTIF(课表!$G$191:$G$350,B85)&gt;=2,1,COUNTIF(课表!$G$191:$G$350,B85))+IF(COUNTIF(课表!$H$191:$H$350,B85)&gt;=2,1,COUNTIF(课表!$H$191:$H$350,B85))+IF(COUNTIF(课表!$I$190:$I$350,B85)&gt;=2,1,COUNTIF(课表!$I$190:$I$350,B85))+IF(COUNTIF(课表!$J$190:$J$350,B85)&gt;=2,1,COUNTIF(课表!$J$190:$J$350,B85)))*2</f>
        <v>4</v>
      </c>
      <c r="I85" s="24">
        <f>(IF(COUNTIF(课表!$K$190:$K$350,B85)&gt;=2,1,COUNTIF(课表!$K$190:$K$350,B85))+IF(COUNTIF(课表!$L$190:$L$350,B85)&gt;=2,1,COUNTIF(课表!$L$190:$L$350,B85))+IF(COUNTIF(课表!$M$190:$M$350,B85)&gt;=2,1,COUNTIF(课表!$M$190:$M$350,B85))+IF(COUNTIF(课表!$N$190:$N$350,B85)&gt;=2,1,COUNTIF(课表!$N$190:$N$350,B85)))*2</f>
        <v>4</v>
      </c>
      <c r="J85" s="24">
        <f>(IF(COUNTIF(课表!$O$190:$O$350,B85)&gt;=2,1,COUNTIF(课表!$O$190:$O$350,B85))+IF(COUNTIF(课表!$P$190:$P$350,B85)&gt;=2,1,COUNTIF(课表!$P$190:$P$350,B85))+IF(COUNTIF(课表!$Q$190:$Q$350,B85)&gt;=2,1,COUNTIF(课表!$Q$190:$Q$350,B85))+IF(COUNTIF(课表!$R$190:$R$350,B85)&gt;=2,1,COUNTIF(课表!$R$190:$R$350,B85)))*2</f>
        <v>0</v>
      </c>
      <c r="K85" s="24">
        <f>(IF(COUNTIF(课表!$S$190:$S$350,B85)&gt;=2,1,COUNTIF(课表!$S$190:$S$350,B85))+IF(COUNTIF(课表!$T$190:$T$350,B85)&gt;=2,1,COUNTIF(课表!$T$190:$T$350,B85)))*2+(IF(COUNTIF(课表!$U$190:$U$350,B85)&gt;=2,1,COUNTIF(课表!$U$190:$U$350,B85))+IF(COUNTIF(课表!$V$190:$V$350,B85)&gt;=2,1,COUNTIF(课表!$V$190:$V$350,B85)))*2</f>
        <v>0</v>
      </c>
      <c r="L85" s="24">
        <f>(IF(COUNTIF(课表!$W$190:$W$350,B85)&gt;=2,1,COUNTIF(课表!$W$190:$W$350,B85))+IF(COUNTIF(课表!$X$190:$X$350,B85)&gt;=2,1,COUNTIF(课表!$X$190:$X$350,B85))+IF(COUNTIF(课表!$Y$190:$Y$350,B85)&gt;=2,1,COUNTIF(课表!$Y$190:$Y$350,B85))+IF(COUNTIF(课表!$Z$190:$Z$350,B85)&gt;=2,1,COUNTIF(课表!$Z$190:$Z$350,B85)))*2</f>
        <v>0</v>
      </c>
      <c r="M85" s="24">
        <f>(IF(COUNTIF(课表!$AA$190:$AA$350,B85)&gt;=2,1,COUNTIF(课表!$AA$190:$AA$350,B85))+IF(COUNTIF(课表!$AB$190:$AB$350,B85)&gt;=2,1,COUNTIF(课表!$AB$190:$AB$350,B85))+IF(COUNTIF(课表!$AC$190:$AC$350,B85)&gt;=2,1,COUNTIF(课表!$AC$190:$AC$350,B85))+IF(COUNTIF(课表!$AD$190:$AD$350,B85)&gt;=2,1,COUNTIF(课表!$AD$190:$AD$350,B85)))*2</f>
        <v>0</v>
      </c>
      <c r="N85" s="24">
        <f t="shared" si="3"/>
        <v>8</v>
      </c>
    </row>
    <row r="86" ht="20.1" customHeight="1" spans="1:14">
      <c r="A86" s="21" t="str">
        <f>VLOOKUP(B86,教师基础数据!$B$1:$H$502,7,FALSE)</f>
        <v>0000175</v>
      </c>
      <c r="B86" s="25" t="s">
        <v>1155</v>
      </c>
      <c r="C86" s="23" t="str">
        <f>VLOOKUP(B86,教师基础数据!$B$1:$G4849,3,FALSE)</f>
        <v>动科系</v>
      </c>
      <c r="D86" s="23" t="str">
        <f>VLOOKUP(B86,教师基础数据!$B$1:$G680,4,FALSE)</f>
        <v>专职</v>
      </c>
      <c r="E86" s="23" t="str">
        <f>VLOOKUP(B86,教师基础数据!$B$1:$G4713,5,FALSE)</f>
        <v>畜牧水产</v>
      </c>
      <c r="F86" s="21">
        <f t="shared" si="2"/>
        <v>2</v>
      </c>
      <c r="G86" s="24">
        <f>(IF(COUNTIF(课表!$C$190:$C$350,B86)&gt;=2,1,COUNTIF(课表!$C$190:$C$350,B86))+IF(COUNTIF(课表!$D$190:$D$350,B86)&gt;=2,1,COUNTIF(课表!D$190:$D$350,B86))+IF(COUNTIF(课表!$E$182:$E$350,B86)&gt;=2,1,COUNTIF(课表!$E$182:$E$350,B86))+IF(COUNTIF(课表!$F$190:$F$350,B86)&gt;=2,1,COUNTIF(课表!$F$190:$F$350,B86)))*2</f>
        <v>0</v>
      </c>
      <c r="H86" s="24">
        <f>(IF(COUNTIF(课表!$G$191:$G$350,B86)&gt;=2,1,COUNTIF(课表!$G$191:$G$350,B86))+IF(COUNTIF(课表!$H$191:$H$350,B86)&gt;=2,1,COUNTIF(课表!$H$191:$H$350,B86))+IF(COUNTIF(课表!$I$190:$I$350,B86)&gt;=2,1,COUNTIF(课表!$I$190:$I$350,B86))+IF(COUNTIF(课表!$J$190:$J$350,B86)&gt;=2,1,COUNTIF(课表!$J$190:$J$350,B86)))*2</f>
        <v>6</v>
      </c>
      <c r="I86" s="24">
        <f>(IF(COUNTIF(课表!$K$190:$K$350,B86)&gt;=2,1,COUNTIF(课表!$K$190:$K$350,B86))+IF(COUNTIF(课表!$L$190:$L$350,B86)&gt;=2,1,COUNTIF(课表!$L$190:$L$350,B86))+IF(COUNTIF(课表!$M$190:$M$350,B86)&gt;=2,1,COUNTIF(课表!$M$190:$M$350,B86))+IF(COUNTIF(课表!$N$190:$N$350,B86)&gt;=2,1,COUNTIF(课表!$N$190:$N$350,B86)))*2</f>
        <v>6</v>
      </c>
      <c r="J86" s="24">
        <f>(IF(COUNTIF(课表!$O$190:$O$350,B86)&gt;=2,1,COUNTIF(课表!$O$190:$O$350,B86))+IF(COUNTIF(课表!$P$190:$P$350,B86)&gt;=2,1,COUNTIF(课表!$P$190:$P$350,B86))+IF(COUNTIF(课表!$Q$190:$Q$350,B86)&gt;=2,1,COUNTIF(课表!$Q$190:$Q$350,B86))+IF(COUNTIF(课表!$R$190:$R$350,B86)&gt;=2,1,COUNTIF(课表!$R$190:$R$350,B86)))*2</f>
        <v>0</v>
      </c>
      <c r="K86" s="24">
        <f>(IF(COUNTIF(课表!$S$190:$S$350,B86)&gt;=2,1,COUNTIF(课表!$S$190:$S$350,B86))+IF(COUNTIF(课表!$T$190:$T$350,B86)&gt;=2,1,COUNTIF(课表!$T$190:$T$350,B86)))*2+(IF(COUNTIF(课表!$U$190:$U$350,B86)&gt;=2,1,COUNTIF(课表!$U$190:$U$350,B86))+IF(COUNTIF(课表!$V$190:$V$350,B86)&gt;=2,1,COUNTIF(课表!$V$190:$V$350,B86)))*2</f>
        <v>0</v>
      </c>
      <c r="L86" s="24">
        <f>(IF(COUNTIF(课表!$W$190:$W$350,B86)&gt;=2,1,COUNTIF(课表!$W$190:$W$350,B86))+IF(COUNTIF(课表!$X$190:$X$350,B86)&gt;=2,1,COUNTIF(课表!$X$190:$X$350,B86))+IF(COUNTIF(课表!$Y$190:$Y$350,B86)&gt;=2,1,COUNTIF(课表!$Y$190:$Y$350,B86))+IF(COUNTIF(课表!$Z$190:$Z$350,B86)&gt;=2,1,COUNTIF(课表!$Z$190:$Z$350,B86)))*2</f>
        <v>0</v>
      </c>
      <c r="M86" s="24">
        <f>(IF(COUNTIF(课表!$AA$190:$AA$350,B86)&gt;=2,1,COUNTIF(课表!$AA$190:$AA$350,B86))+IF(COUNTIF(课表!$AB$190:$AB$350,B86)&gt;=2,1,COUNTIF(课表!$AB$190:$AB$350,B86))+IF(COUNTIF(课表!$AC$190:$AC$350,B86)&gt;=2,1,COUNTIF(课表!$AC$190:$AC$350,B86))+IF(COUNTIF(课表!$AD$190:$AD$350,B86)&gt;=2,1,COUNTIF(课表!$AD$190:$AD$350,B86)))*2</f>
        <v>0</v>
      </c>
      <c r="N86" s="24">
        <f t="shared" si="3"/>
        <v>12</v>
      </c>
    </row>
    <row r="87" ht="20.1" customHeight="1" spans="1:14">
      <c r="A87" s="21" t="str">
        <f>VLOOKUP(B87,教师基础数据!$B$1:$H$502,7,FALSE)</f>
        <v>0000176</v>
      </c>
      <c r="B87" s="22" t="s">
        <v>980</v>
      </c>
      <c r="C87" s="23" t="str">
        <f>VLOOKUP(B87,教师基础数据!$B$1:$G4731,3,FALSE)</f>
        <v>思政部</v>
      </c>
      <c r="D87" s="23" t="str">
        <f>VLOOKUP(B87,教师基础数据!$B$1:$G597,4,FALSE)</f>
        <v>专职</v>
      </c>
      <c r="E87" s="23" t="str">
        <f>VLOOKUP(B87,教师基础数据!$B$1:$G4630,5,FALSE)</f>
        <v>大学生思想政治理论课教研室</v>
      </c>
      <c r="F87" s="21">
        <f t="shared" si="2"/>
        <v>2</v>
      </c>
      <c r="G87" s="24">
        <f>(IF(COUNTIF(课表!$C$190:$C$350,B87)&gt;=2,1,COUNTIF(课表!$C$190:$C$350,B87))+IF(COUNTIF(课表!$D$190:$D$350,B87)&gt;=2,1,COUNTIF(课表!D$190:$D$350,B87))+IF(COUNTIF(课表!$E$182:$E$350,B87)&gt;=2,1,COUNTIF(课表!$E$182:$E$350,B87))+IF(COUNTIF(课表!$F$190:$F$350,B87)&gt;=2,1,COUNTIF(课表!$F$190:$F$350,B87)))*2</f>
        <v>0</v>
      </c>
      <c r="H87" s="24">
        <f>(IF(COUNTIF(课表!$G$191:$G$350,B87)&gt;=2,1,COUNTIF(课表!$G$191:$G$350,B87))+IF(COUNTIF(课表!$H$191:$H$350,B87)&gt;=2,1,COUNTIF(课表!$H$191:$H$350,B87))+IF(COUNTIF(课表!$I$190:$I$350,B87)&gt;=2,1,COUNTIF(课表!$I$190:$I$350,B87))+IF(COUNTIF(课表!$J$190:$J$350,B87)&gt;=2,1,COUNTIF(课表!$J$190:$J$350,B87)))*2</f>
        <v>0</v>
      </c>
      <c r="I87" s="24">
        <f>(IF(COUNTIF(课表!$K$190:$K$350,B87)&gt;=2,1,COUNTIF(课表!$K$190:$K$350,B87))+IF(COUNTIF(课表!$L$190:$L$350,B87)&gt;=2,1,COUNTIF(课表!$L$190:$L$350,B87))+IF(COUNTIF(课表!$M$190:$M$350,B87)&gt;=2,1,COUNTIF(课表!$M$190:$M$350,B87))+IF(COUNTIF(课表!$N$190:$N$350,B87)&gt;=2,1,COUNTIF(课表!$N$190:$N$350,B87)))*2</f>
        <v>6</v>
      </c>
      <c r="J87" s="24">
        <f>(IF(COUNTIF(课表!$O$190:$O$350,B87)&gt;=2,1,COUNTIF(课表!$O$190:$O$350,B87))+IF(COUNTIF(课表!$P$190:$P$350,B87)&gt;=2,1,COUNTIF(课表!$P$190:$P$350,B87))+IF(COUNTIF(课表!$Q$190:$Q$350,B87)&gt;=2,1,COUNTIF(课表!$Q$190:$Q$350,B87))+IF(COUNTIF(课表!$R$190:$R$350,B87)&gt;=2,1,COUNTIF(课表!$R$190:$R$350,B87)))*2</f>
        <v>8</v>
      </c>
      <c r="K87" s="24">
        <f>(IF(COUNTIF(课表!$S$190:$S$350,B87)&gt;=2,1,COUNTIF(课表!$S$190:$S$350,B87))+IF(COUNTIF(课表!$T$190:$T$350,B87)&gt;=2,1,COUNTIF(课表!$T$190:$T$350,B87)))*2+(IF(COUNTIF(课表!$U$190:$U$350,B87)&gt;=2,1,COUNTIF(课表!$U$190:$U$350,B87))+IF(COUNTIF(课表!$V$190:$V$350,B87)&gt;=2,1,COUNTIF(课表!$V$190:$V$350,B87)))*2</f>
        <v>0</v>
      </c>
      <c r="L87" s="24">
        <f>(IF(COUNTIF(课表!$W$190:$W$350,B87)&gt;=2,1,COUNTIF(课表!$W$190:$W$350,B87))+IF(COUNTIF(课表!$X$190:$X$350,B87)&gt;=2,1,COUNTIF(课表!$X$190:$X$350,B87))+IF(COUNTIF(课表!$Y$190:$Y$350,B87)&gt;=2,1,COUNTIF(课表!$Y$190:$Y$350,B87))+IF(COUNTIF(课表!$Z$190:$Z$350,B87)&gt;=2,1,COUNTIF(课表!$Z$190:$Z$350,B87)))*2</f>
        <v>0</v>
      </c>
      <c r="M87" s="24">
        <f>(IF(COUNTIF(课表!$AA$190:$AA$350,B87)&gt;=2,1,COUNTIF(课表!$AA$190:$AA$350,B87))+IF(COUNTIF(课表!$AB$190:$AB$350,B87)&gt;=2,1,COUNTIF(课表!$AB$190:$AB$350,B87))+IF(COUNTIF(课表!$AC$190:$AC$350,B87)&gt;=2,1,COUNTIF(课表!$AC$190:$AC$350,B87))+IF(COUNTIF(课表!$AD$190:$AD$350,B87)&gt;=2,1,COUNTIF(课表!$AD$190:$AD$350,B87)))*2</f>
        <v>0</v>
      </c>
      <c r="N87" s="24">
        <f t="shared" si="3"/>
        <v>14</v>
      </c>
    </row>
    <row r="88" ht="20.1" customHeight="1" spans="1:14">
      <c r="A88" s="21" t="str">
        <f>VLOOKUP(B88,教师基础数据!$B$1:$H$502,7,FALSE)</f>
        <v>0000178</v>
      </c>
      <c r="B88" s="26" t="s">
        <v>997</v>
      </c>
      <c r="C88" s="23" t="str">
        <f>VLOOKUP(B88,教师基础数据!$B$1:$G4703,3,FALSE)</f>
        <v>人文系</v>
      </c>
      <c r="D88" s="23" t="str">
        <f>VLOOKUP(B88,教师基础数据!$B$1:$G731,4,FALSE)</f>
        <v>专职</v>
      </c>
      <c r="E88" s="23" t="str">
        <f>VLOOKUP(B88,教师基础数据!$B$1:$G4764,5,FALSE)</f>
        <v>人文教研室</v>
      </c>
      <c r="F88" s="21">
        <f t="shared" si="2"/>
        <v>3</v>
      </c>
      <c r="G88" s="24">
        <f>(IF(COUNTIF(课表!$C$190:$C$350,B88)&gt;=2,1,COUNTIF(课表!$C$190:$C$350,B88))+IF(COUNTIF(课表!$D$190:$D$350,B88)&gt;=2,1,COUNTIF(课表!D$190:$D$350,B88))+IF(COUNTIF(课表!$E$182:$E$350,B88)&gt;=2,1,COUNTIF(课表!$E$182:$E$350,B88))+IF(COUNTIF(课表!$F$190:$F$350,B88)&gt;=2,1,COUNTIF(课表!$F$190:$F$350,B88)))*2</f>
        <v>6</v>
      </c>
      <c r="H88" s="24">
        <f>(IF(COUNTIF(课表!$G$191:$G$350,B88)&gt;=2,1,COUNTIF(课表!$G$191:$G$350,B88))+IF(COUNTIF(课表!$H$191:$H$350,B88)&gt;=2,1,COUNTIF(课表!$H$191:$H$350,B88))+IF(COUNTIF(课表!$I$190:$I$350,B88)&gt;=2,1,COUNTIF(课表!$I$190:$I$350,B88))+IF(COUNTIF(课表!$J$190:$J$350,B88)&gt;=2,1,COUNTIF(课表!$J$190:$J$350,B88)))*2</f>
        <v>6</v>
      </c>
      <c r="I88" s="24">
        <f>(IF(COUNTIF(课表!$K$190:$K$350,B88)&gt;=2,1,COUNTIF(课表!$K$190:$K$350,B88))+IF(COUNTIF(课表!$L$190:$L$350,B88)&gt;=2,1,COUNTIF(课表!$L$190:$L$350,B88))+IF(COUNTIF(课表!$M$190:$M$350,B88)&gt;=2,1,COUNTIF(课表!$M$190:$M$350,B88))+IF(COUNTIF(课表!$N$190:$N$350,B88)&gt;=2,1,COUNTIF(课表!$N$190:$N$350,B88)))*2</f>
        <v>6</v>
      </c>
      <c r="J88" s="24">
        <f>(IF(COUNTIF(课表!$O$190:$O$350,B88)&gt;=2,1,COUNTIF(课表!$O$190:$O$350,B88))+IF(COUNTIF(课表!$P$190:$P$350,B88)&gt;=2,1,COUNTIF(课表!$P$190:$P$350,B88))+IF(COUNTIF(课表!$Q$190:$Q$350,B88)&gt;=2,1,COUNTIF(课表!$Q$190:$Q$350,B88))+IF(COUNTIF(课表!$R$190:$R$350,B88)&gt;=2,1,COUNTIF(课表!$R$190:$R$350,B88)))*2</f>
        <v>0</v>
      </c>
      <c r="K88" s="24">
        <f>(IF(COUNTIF(课表!$S$190:$S$350,B88)&gt;=2,1,COUNTIF(课表!$S$190:$S$350,B88))+IF(COUNTIF(课表!$T$190:$T$350,B88)&gt;=2,1,COUNTIF(课表!$T$190:$T$350,B88)))*2+(IF(COUNTIF(课表!$U$190:$U$350,B88)&gt;=2,1,COUNTIF(课表!$U$190:$U$350,B88))+IF(COUNTIF(课表!$V$190:$V$350,B88)&gt;=2,1,COUNTIF(课表!$V$190:$V$350,B88)))*2</f>
        <v>0</v>
      </c>
      <c r="L88" s="24">
        <f>(IF(COUNTIF(课表!$W$190:$W$350,B88)&gt;=2,1,COUNTIF(课表!$W$190:$W$350,B88))+IF(COUNTIF(课表!$X$190:$X$350,B88)&gt;=2,1,COUNTIF(课表!$X$190:$X$350,B88))+IF(COUNTIF(课表!$Y$190:$Y$350,B88)&gt;=2,1,COUNTIF(课表!$Y$190:$Y$350,B88))+IF(COUNTIF(课表!$Z$190:$Z$350,B88)&gt;=2,1,COUNTIF(课表!$Z$190:$Z$350,B88)))*2</f>
        <v>0</v>
      </c>
      <c r="M88" s="24">
        <f>(IF(COUNTIF(课表!$AA$190:$AA$350,B88)&gt;=2,1,COUNTIF(课表!$AA$190:$AA$350,B88))+IF(COUNTIF(课表!$AB$190:$AB$350,B88)&gt;=2,1,COUNTIF(课表!$AB$190:$AB$350,B88))+IF(COUNTIF(课表!$AC$190:$AC$350,B88)&gt;=2,1,COUNTIF(课表!$AC$190:$AC$350,B88))+IF(COUNTIF(课表!$AD$190:$AD$350,B88)&gt;=2,1,COUNTIF(课表!$AD$190:$AD$350,B88)))*2</f>
        <v>0</v>
      </c>
      <c r="N88" s="24">
        <f t="shared" si="3"/>
        <v>18</v>
      </c>
    </row>
    <row r="89" ht="20.1" customHeight="1" spans="1:14">
      <c r="A89" s="21" t="str">
        <f>VLOOKUP(B89,教师基础数据!$B$1:$H$502,7,FALSE)</f>
        <v>0000183</v>
      </c>
      <c r="B89" s="26" t="s">
        <v>1080</v>
      </c>
      <c r="C89" s="23" t="str">
        <f>VLOOKUP(B89,教师基础数据!$B$1:$G4573,3,FALSE)</f>
        <v>建筑系</v>
      </c>
      <c r="D89" s="23" t="str">
        <f>VLOOKUP(B89,教师基础数据!$B$1:$G729,4,FALSE)</f>
        <v>专职</v>
      </c>
      <c r="E89" s="23" t="str">
        <f>VLOOKUP(B89,教师基础数据!$B$1:$G4762,5,FALSE)</f>
        <v>工程造价教研室</v>
      </c>
      <c r="F89" s="21">
        <f t="shared" si="2"/>
        <v>4</v>
      </c>
      <c r="G89" s="24">
        <f>(IF(COUNTIF(课表!$C$190:$C$350,B89)&gt;=2,1,COUNTIF(课表!$C$190:$C$350,B89))+IF(COUNTIF(课表!$D$190:$D$350,B89)&gt;=2,1,COUNTIF(课表!D$190:$D$350,B89))+IF(COUNTIF(课表!$E$182:$E$350,B89)&gt;=2,1,COUNTIF(课表!$E$182:$E$350,B89))+IF(COUNTIF(课表!$F$190:$F$350,B89)&gt;=2,1,COUNTIF(课表!$F$190:$F$350,B89)))*2</f>
        <v>4</v>
      </c>
      <c r="H89" s="24">
        <f>(IF(COUNTIF(课表!$G$191:$G$350,B89)&gt;=2,1,COUNTIF(课表!$G$191:$G$350,B89))+IF(COUNTIF(课表!$H$191:$H$350,B89)&gt;=2,1,COUNTIF(课表!$H$191:$H$350,B89))+IF(COUNTIF(课表!$I$190:$I$350,B89)&gt;=2,1,COUNTIF(课表!$I$190:$I$350,B89))+IF(COUNTIF(课表!$J$190:$J$350,B89)&gt;=2,1,COUNTIF(课表!$J$190:$J$350,B89)))*2</f>
        <v>6</v>
      </c>
      <c r="I89" s="24">
        <f>(IF(COUNTIF(课表!$K$190:$K$350,B89)&gt;=2,1,COUNTIF(课表!$K$190:$K$350,B89))+IF(COUNTIF(课表!$L$190:$L$350,B89)&gt;=2,1,COUNTIF(课表!$L$190:$L$350,B89))+IF(COUNTIF(课表!$M$190:$M$350,B89)&gt;=2,1,COUNTIF(课表!$M$190:$M$350,B89))+IF(COUNTIF(课表!$N$190:$N$350,B89)&gt;=2,1,COUNTIF(课表!$N$190:$N$350,B89)))*2</f>
        <v>4</v>
      </c>
      <c r="J89" s="24">
        <f>(IF(COUNTIF(课表!$O$190:$O$350,B89)&gt;=2,1,COUNTIF(课表!$O$190:$O$350,B89))+IF(COUNTIF(课表!$P$190:$P$350,B89)&gt;=2,1,COUNTIF(课表!$P$190:$P$350,B89))+IF(COUNTIF(课表!$Q$190:$Q$350,B89)&gt;=2,1,COUNTIF(课表!$Q$190:$Q$350,B89))+IF(COUNTIF(课表!$R$190:$R$350,B89)&gt;=2,1,COUNTIF(课表!$R$190:$R$350,B89)))*2</f>
        <v>4</v>
      </c>
      <c r="K89" s="24">
        <f>(IF(COUNTIF(课表!$S$190:$S$350,B89)&gt;=2,1,COUNTIF(课表!$S$190:$S$350,B89))+IF(COUNTIF(课表!$T$190:$T$350,B89)&gt;=2,1,COUNTIF(课表!$T$190:$T$350,B89)))*2+(IF(COUNTIF(课表!$U$190:$U$350,B89)&gt;=2,1,COUNTIF(课表!$U$190:$U$350,B89))+IF(COUNTIF(课表!$V$190:$V$350,B89)&gt;=2,1,COUNTIF(课表!$V$190:$V$350,B89)))*2</f>
        <v>0</v>
      </c>
      <c r="L89" s="24">
        <f>(IF(COUNTIF(课表!$W$190:$W$350,B89)&gt;=2,1,COUNTIF(课表!$W$190:$W$350,B89))+IF(COUNTIF(课表!$X$190:$X$350,B89)&gt;=2,1,COUNTIF(课表!$X$190:$X$350,B89))+IF(COUNTIF(课表!$Y$190:$Y$350,B89)&gt;=2,1,COUNTIF(课表!$Y$190:$Y$350,B89))+IF(COUNTIF(课表!$Z$190:$Z$350,B89)&gt;=2,1,COUNTIF(课表!$Z$190:$Z$350,B89)))*2</f>
        <v>0</v>
      </c>
      <c r="M89" s="24">
        <f>(IF(COUNTIF(课表!$AA$190:$AA$350,B89)&gt;=2,1,COUNTIF(课表!$AA$190:$AA$350,B89))+IF(COUNTIF(课表!$AB$190:$AB$350,B89)&gt;=2,1,COUNTIF(课表!$AB$190:$AB$350,B89))+IF(COUNTIF(课表!$AC$190:$AC$350,B89)&gt;=2,1,COUNTIF(课表!$AC$190:$AC$350,B89))+IF(COUNTIF(课表!$AD$190:$AD$350,B89)&gt;=2,1,COUNTIF(课表!$AD$190:$AD$350,B89)))*2</f>
        <v>0</v>
      </c>
      <c r="N89" s="24">
        <f t="shared" si="3"/>
        <v>18</v>
      </c>
    </row>
    <row r="90" ht="20.1" customHeight="1" spans="1:14">
      <c r="A90" s="21" t="str">
        <f>VLOOKUP(B90,教师基础数据!$B$1:$H$502,7,FALSE)</f>
        <v>0000184</v>
      </c>
      <c r="B90" s="29" t="s">
        <v>1308</v>
      </c>
      <c r="C90" s="23" t="str">
        <f>VLOOKUP(B90,教师基础数据!$B$1:$G4614,3,FALSE)</f>
        <v>环生系</v>
      </c>
      <c r="D90" s="23" t="str">
        <f>VLOOKUP(B90,教师基础数据!$B$1:$G691,4,FALSE)</f>
        <v>兼职</v>
      </c>
      <c r="E90" s="23" t="str">
        <f>VLOOKUP(B90,教师基础数据!$B$1:$G4724,5,FALSE)</f>
        <v>种植教研室</v>
      </c>
      <c r="F90" s="21">
        <f t="shared" si="2"/>
        <v>5</v>
      </c>
      <c r="G90" s="24">
        <f>(IF(COUNTIF(课表!$C$190:$C$350,B90)&gt;=2,1,COUNTIF(课表!$C$190:$C$350,B90))+IF(COUNTIF(课表!$D$190:$D$350,B90)&gt;=2,1,COUNTIF(课表!D$190:$D$350,B90))+IF(COUNTIF(课表!$E$182:$E$350,B90)&gt;=2,1,COUNTIF(课表!$E$182:$E$350,B90))+IF(COUNTIF(课表!$F$190:$F$350,B90)&gt;=2,1,COUNTIF(课表!$F$190:$F$350,B90)))*2</f>
        <v>4</v>
      </c>
      <c r="H90" s="24">
        <f>(IF(COUNTIF(课表!$G$191:$G$350,B90)&gt;=2,1,COUNTIF(课表!$G$191:$G$350,B90))+IF(COUNTIF(课表!$H$191:$H$350,B90)&gt;=2,1,COUNTIF(课表!$H$191:$H$350,B90))+IF(COUNTIF(课表!$I$190:$I$350,B90)&gt;=2,1,COUNTIF(课表!$I$190:$I$350,B90))+IF(COUNTIF(课表!$J$190:$J$350,B90)&gt;=2,1,COUNTIF(课表!$J$190:$J$350,B90)))*2</f>
        <v>6</v>
      </c>
      <c r="I90" s="24">
        <f>(IF(COUNTIF(课表!$K$190:$K$350,B90)&gt;=2,1,COUNTIF(课表!$K$190:$K$350,B90))+IF(COUNTIF(课表!$L$190:$L$350,B90)&gt;=2,1,COUNTIF(课表!$L$190:$L$350,B90))+IF(COUNTIF(课表!$M$190:$M$350,B90)&gt;=2,1,COUNTIF(课表!$M$190:$M$350,B90))+IF(COUNTIF(课表!$N$190:$N$350,B90)&gt;=2,1,COUNTIF(课表!$N$190:$N$350,B90)))*2</f>
        <v>4</v>
      </c>
      <c r="J90" s="24">
        <f>(IF(COUNTIF(课表!$O$190:$O$350,B90)&gt;=2,1,COUNTIF(课表!$O$190:$O$350,B90))+IF(COUNTIF(课表!$P$190:$P$350,B90)&gt;=2,1,COUNTIF(课表!$P$190:$P$350,B90))+IF(COUNTIF(课表!$Q$190:$Q$350,B90)&gt;=2,1,COUNTIF(课表!$Q$190:$Q$350,B90))+IF(COUNTIF(课表!$R$190:$R$350,B90)&gt;=2,1,COUNTIF(课表!$R$190:$R$350,B90)))*2</f>
        <v>4</v>
      </c>
      <c r="K90" s="24">
        <f>(IF(COUNTIF(课表!$S$190:$S$350,B90)&gt;=2,1,COUNTIF(课表!$S$190:$S$350,B90))+IF(COUNTIF(课表!$T$190:$T$350,B90)&gt;=2,1,COUNTIF(课表!$T$190:$T$350,B90)))*2+(IF(COUNTIF(课表!$U$190:$U$350,B90)&gt;=2,1,COUNTIF(课表!$U$190:$U$350,B90))+IF(COUNTIF(课表!$V$190:$V$350,B90)&gt;=2,1,COUNTIF(课表!$V$190:$V$350,B90)))*2</f>
        <v>2</v>
      </c>
      <c r="L90" s="24">
        <f>(IF(COUNTIF(课表!$W$190:$W$350,B90)&gt;=2,1,COUNTIF(课表!$W$190:$W$350,B90))+IF(COUNTIF(课表!$X$190:$X$350,B90)&gt;=2,1,COUNTIF(课表!$X$190:$X$350,B90))+IF(COUNTIF(课表!$Y$190:$Y$350,B90)&gt;=2,1,COUNTIF(课表!$Y$190:$Y$350,B90))+IF(COUNTIF(课表!$Z$190:$Z$350,B90)&gt;=2,1,COUNTIF(课表!$Z$190:$Z$350,B90)))*2</f>
        <v>0</v>
      </c>
      <c r="M90" s="24">
        <f>(IF(COUNTIF(课表!$AA$190:$AA$350,B90)&gt;=2,1,COUNTIF(课表!$AA$190:$AA$350,B90))+IF(COUNTIF(课表!$AB$190:$AB$350,B90)&gt;=2,1,COUNTIF(课表!$AB$190:$AB$350,B90))+IF(COUNTIF(课表!$AC$190:$AC$350,B90)&gt;=2,1,COUNTIF(课表!$AC$190:$AC$350,B90))+IF(COUNTIF(课表!$AD$190:$AD$350,B90)&gt;=2,1,COUNTIF(课表!$AD$190:$AD$350,B90)))*2</f>
        <v>0</v>
      </c>
      <c r="N90" s="24">
        <f t="shared" si="3"/>
        <v>20</v>
      </c>
    </row>
    <row r="91" ht="20.1" customHeight="1" spans="1:14">
      <c r="A91" s="21" t="str">
        <f>VLOOKUP(B91,教师基础数据!$B$1:$H$502,7,FALSE)</f>
        <v>0000195</v>
      </c>
      <c r="B91" s="25" t="s">
        <v>1039</v>
      </c>
      <c r="C91" s="23" t="str">
        <f>VLOOKUP(B91,教师基础数据!$B$1:$G4724,3,FALSE)</f>
        <v>商贸系</v>
      </c>
      <c r="D91" s="23" t="str">
        <f>VLOOKUP(B91,教师基础数据!$B$1:$G582,4,FALSE)</f>
        <v>兼职</v>
      </c>
      <c r="E91" s="23" t="str">
        <f>VLOOKUP(B91,教师基础数据!$B$1:$G4615,5,FALSE)</f>
        <v>会计教研室</v>
      </c>
      <c r="F91" s="21">
        <f t="shared" si="2"/>
        <v>2</v>
      </c>
      <c r="G91" s="24">
        <f>(IF(COUNTIF(课表!$C$190:$C$350,B91)&gt;=2,1,COUNTIF(课表!$C$190:$C$350,B91))+IF(COUNTIF(课表!$D$190:$D$350,B91)&gt;=2,1,COUNTIF(课表!D$190:$D$350,B91))+IF(COUNTIF(课表!$E$182:$E$350,B91)&gt;=2,1,COUNTIF(课表!$E$182:$E$350,B91))+IF(COUNTIF(课表!$F$190:$F$350,B91)&gt;=2,1,COUNTIF(课表!$F$190:$F$350,B91)))*2</f>
        <v>4</v>
      </c>
      <c r="H91" s="24">
        <f>(IF(COUNTIF(课表!$G$191:$G$350,B91)&gt;=2,1,COUNTIF(课表!$G$191:$G$350,B91))+IF(COUNTIF(课表!$H$191:$H$350,B91)&gt;=2,1,COUNTIF(课表!$H$191:$H$350,B91))+IF(COUNTIF(课表!$I$190:$I$350,B91)&gt;=2,1,COUNTIF(课表!$I$190:$I$350,B91))+IF(COUNTIF(课表!$J$190:$J$350,B91)&gt;=2,1,COUNTIF(课表!$J$190:$J$350,B91)))*2</f>
        <v>0</v>
      </c>
      <c r="I91" s="24">
        <f>(IF(COUNTIF(课表!$K$190:$K$350,B91)&gt;=2,1,COUNTIF(课表!$K$190:$K$350,B91))+IF(COUNTIF(课表!$L$190:$L$350,B91)&gt;=2,1,COUNTIF(课表!$L$190:$L$350,B91))+IF(COUNTIF(课表!$M$190:$M$350,B91)&gt;=2,1,COUNTIF(课表!$M$190:$M$350,B91))+IF(COUNTIF(课表!$N$190:$N$350,B91)&gt;=2,1,COUNTIF(课表!$N$190:$N$350,B91)))*2</f>
        <v>4</v>
      </c>
      <c r="J91" s="24">
        <f>(IF(COUNTIF(课表!$O$190:$O$350,B91)&gt;=2,1,COUNTIF(课表!$O$190:$O$350,B91))+IF(COUNTIF(课表!$P$190:$P$350,B91)&gt;=2,1,COUNTIF(课表!$P$190:$P$350,B91))+IF(COUNTIF(课表!$Q$190:$Q$350,B91)&gt;=2,1,COUNTIF(课表!$Q$190:$Q$350,B91))+IF(COUNTIF(课表!$R$190:$R$350,B91)&gt;=2,1,COUNTIF(课表!$R$190:$R$350,B91)))*2</f>
        <v>0</v>
      </c>
      <c r="K91" s="24">
        <f>(IF(COUNTIF(课表!$S$190:$S$350,B91)&gt;=2,1,COUNTIF(课表!$S$190:$S$350,B91))+IF(COUNTIF(课表!$T$190:$T$350,B91)&gt;=2,1,COUNTIF(课表!$T$190:$T$350,B91)))*2+(IF(COUNTIF(课表!$U$190:$U$350,B91)&gt;=2,1,COUNTIF(课表!$U$190:$U$350,B91))+IF(COUNTIF(课表!$V$190:$V$350,B91)&gt;=2,1,COUNTIF(课表!$V$190:$V$350,B91)))*2</f>
        <v>0</v>
      </c>
      <c r="L91" s="24">
        <f>(IF(COUNTIF(课表!$W$190:$W$350,B91)&gt;=2,1,COUNTIF(课表!$W$190:$W$350,B91))+IF(COUNTIF(课表!$X$190:$X$350,B91)&gt;=2,1,COUNTIF(课表!$X$190:$X$350,B91))+IF(COUNTIF(课表!$Y$190:$Y$350,B91)&gt;=2,1,COUNTIF(课表!$Y$190:$Y$350,B91))+IF(COUNTIF(课表!$Z$190:$Z$350,B91)&gt;=2,1,COUNTIF(课表!$Z$190:$Z$350,B91)))*2</f>
        <v>0</v>
      </c>
      <c r="M91" s="24">
        <f>(IF(COUNTIF(课表!$AA$190:$AA$350,B91)&gt;=2,1,COUNTIF(课表!$AA$190:$AA$350,B91))+IF(COUNTIF(课表!$AB$190:$AB$350,B91)&gt;=2,1,COUNTIF(课表!$AB$190:$AB$350,B91))+IF(COUNTIF(课表!$AC$190:$AC$350,B91)&gt;=2,1,COUNTIF(课表!$AC$190:$AC$350,B91))+IF(COUNTIF(课表!$AD$190:$AD$350,B91)&gt;=2,1,COUNTIF(课表!$AD$190:$AD$350,B91)))*2</f>
        <v>0</v>
      </c>
      <c r="N91" s="24">
        <f t="shared" si="3"/>
        <v>8</v>
      </c>
    </row>
    <row r="92" ht="20.1" customHeight="1" spans="1:14">
      <c r="A92" s="21" t="str">
        <f>VLOOKUP(B92,教师基础数据!$B$1:$H$502,7,FALSE)</f>
        <v>0000199</v>
      </c>
      <c r="B92" s="26" t="s">
        <v>1101</v>
      </c>
      <c r="C92" s="23" t="str">
        <f>VLOOKUP(B92,教师基础数据!$B$1:$G4867,3,FALSE)</f>
        <v>商贸系</v>
      </c>
      <c r="D92" s="23" t="str">
        <f>VLOOKUP(B92,教师基础数据!$B$1:$G670,4,FALSE)</f>
        <v>专职</v>
      </c>
      <c r="E92" s="23" t="str">
        <f>VLOOKUP(B92,教师基础数据!$B$1:$G4703,5,FALSE)</f>
        <v>会计教研室</v>
      </c>
      <c r="F92" s="21">
        <f t="shared" si="2"/>
        <v>5</v>
      </c>
      <c r="G92" s="24">
        <f>(IF(COUNTIF(课表!$C$190:$C$350,B92)&gt;=2,1,COUNTIF(课表!$C$190:$C$350,B92))+IF(COUNTIF(课表!$D$190:$D$350,B92)&gt;=2,1,COUNTIF(课表!D$190:$D$350,B92))+IF(COUNTIF(课表!$E$182:$E$350,B92)&gt;=2,1,COUNTIF(课表!$E$182:$E$350,B92))+IF(COUNTIF(课表!$F$190:$F$350,B92)&gt;=2,1,COUNTIF(课表!$F$190:$F$350,B92)))*2</f>
        <v>4</v>
      </c>
      <c r="H92" s="24">
        <f>(IF(COUNTIF(课表!$G$191:$G$350,B92)&gt;=2,1,COUNTIF(课表!$G$191:$G$350,B92))+IF(COUNTIF(课表!$H$191:$H$350,B92)&gt;=2,1,COUNTIF(课表!$H$191:$H$350,B92))+IF(COUNTIF(课表!$I$190:$I$350,B92)&gt;=2,1,COUNTIF(课表!$I$190:$I$350,B92))+IF(COUNTIF(课表!$J$190:$J$350,B92)&gt;=2,1,COUNTIF(课表!$J$190:$J$350,B92)))*2</f>
        <v>4</v>
      </c>
      <c r="I92" s="24">
        <f>(IF(COUNTIF(课表!$K$190:$K$350,B92)&gt;=2,1,COUNTIF(课表!$K$190:$K$350,B92))+IF(COUNTIF(课表!$L$190:$L$350,B92)&gt;=2,1,COUNTIF(课表!$L$190:$L$350,B92))+IF(COUNTIF(课表!$M$190:$M$350,B92)&gt;=2,1,COUNTIF(课表!$M$190:$M$350,B92))+IF(COUNTIF(课表!$N$190:$N$350,B92)&gt;=2,1,COUNTIF(课表!$N$190:$N$350,B92)))*2</f>
        <v>6</v>
      </c>
      <c r="J92" s="24">
        <f>(IF(COUNTIF(课表!$O$190:$O$350,B92)&gt;=2,1,COUNTIF(课表!$O$190:$O$350,B92))+IF(COUNTIF(课表!$P$190:$P$350,B92)&gt;=2,1,COUNTIF(课表!$P$190:$P$350,B92))+IF(COUNTIF(课表!$Q$190:$Q$350,B92)&gt;=2,1,COUNTIF(课表!$Q$190:$Q$350,B92))+IF(COUNTIF(课表!$R$190:$R$350,B92)&gt;=2,1,COUNTIF(课表!$R$190:$R$350,B92)))*2</f>
        <v>6</v>
      </c>
      <c r="K92" s="24">
        <f>(IF(COUNTIF(课表!$S$190:$S$350,B92)&gt;=2,1,COUNTIF(课表!$S$190:$S$350,B92))+IF(COUNTIF(课表!$T$190:$T$350,B92)&gt;=2,1,COUNTIF(课表!$T$190:$T$350,B92)))*2+(IF(COUNTIF(课表!$U$190:$U$350,B92)&gt;=2,1,COUNTIF(课表!$U$190:$U$350,B92))+IF(COUNTIF(课表!$V$190:$V$350,B92)&gt;=2,1,COUNTIF(课表!$V$190:$V$350,B92)))*2</f>
        <v>2</v>
      </c>
      <c r="L92" s="24">
        <f>(IF(COUNTIF(课表!$W$190:$W$350,B92)&gt;=2,1,COUNTIF(课表!$W$190:$W$350,B92))+IF(COUNTIF(课表!$X$190:$X$350,B92)&gt;=2,1,COUNTIF(课表!$X$190:$X$350,B92))+IF(COUNTIF(课表!$Y$190:$Y$350,B92)&gt;=2,1,COUNTIF(课表!$Y$190:$Y$350,B92))+IF(COUNTIF(课表!$Z$190:$Z$350,B92)&gt;=2,1,COUNTIF(课表!$Z$190:$Z$350,B92)))*2</f>
        <v>0</v>
      </c>
      <c r="M92" s="24">
        <f>(IF(COUNTIF(课表!$AA$190:$AA$350,B92)&gt;=2,1,COUNTIF(课表!$AA$190:$AA$350,B92))+IF(COUNTIF(课表!$AB$190:$AB$350,B92)&gt;=2,1,COUNTIF(课表!$AB$190:$AB$350,B92))+IF(COUNTIF(课表!$AC$190:$AC$350,B92)&gt;=2,1,COUNTIF(课表!$AC$190:$AC$350,B92))+IF(COUNTIF(课表!$AD$190:$AD$350,B92)&gt;=2,1,COUNTIF(课表!$AD$190:$AD$350,B92)))*2</f>
        <v>0</v>
      </c>
      <c r="N92" s="24">
        <f t="shared" si="3"/>
        <v>22</v>
      </c>
    </row>
    <row r="93" ht="20.1" customHeight="1" spans="1:14">
      <c r="A93" s="21" t="str">
        <f>VLOOKUP(B93,教师基础数据!$B$1:$H$502,7,FALSE)</f>
        <v>0000200</v>
      </c>
      <c r="B93" s="28" t="s">
        <v>1312</v>
      </c>
      <c r="C93" s="23" t="str">
        <f>VLOOKUP(B93,教师基础数据!$B$1:$G4855,3,FALSE)</f>
        <v>商贸系</v>
      </c>
      <c r="D93" s="23" t="str">
        <f>VLOOKUP(B93,教师基础数据!$B$1:$G625,4,FALSE)</f>
        <v>兼职</v>
      </c>
      <c r="E93" s="23" t="str">
        <f>VLOOKUP(B93,教师基础数据!$B$1:$G4658,5,FALSE)</f>
        <v>旅游管理教研室</v>
      </c>
      <c r="F93" s="21">
        <f t="shared" si="2"/>
        <v>2</v>
      </c>
      <c r="G93" s="24">
        <f>(IF(COUNTIF(课表!$C$190:$C$350,B93)&gt;=2,1,COUNTIF(课表!$C$190:$C$350,B93))+IF(COUNTIF(课表!$D$190:$D$350,B93)&gt;=2,1,COUNTIF(课表!D$190:$D$350,B93))+IF(COUNTIF(课表!$E$182:$E$350,B93)&gt;=2,1,COUNTIF(课表!$E$182:$E$350,B93))+IF(COUNTIF(课表!$F$190:$F$350,B93)&gt;=2,1,COUNTIF(课表!$F$190:$F$350,B93)))*2</f>
        <v>0</v>
      </c>
      <c r="H93" s="24">
        <f>(IF(COUNTIF(课表!$G$191:$G$350,B93)&gt;=2,1,COUNTIF(课表!$G$191:$G$350,B93))+IF(COUNTIF(课表!$H$191:$H$350,B93)&gt;=2,1,COUNTIF(课表!$H$191:$H$350,B93))+IF(COUNTIF(课表!$I$190:$I$350,B93)&gt;=2,1,COUNTIF(课表!$I$190:$I$350,B93))+IF(COUNTIF(课表!$J$190:$J$350,B93)&gt;=2,1,COUNTIF(课表!$J$190:$J$350,B93)))*2</f>
        <v>4</v>
      </c>
      <c r="I93" s="24">
        <f>(IF(COUNTIF(课表!$K$190:$K$350,B93)&gt;=2,1,COUNTIF(课表!$K$190:$K$350,B93))+IF(COUNTIF(课表!$L$190:$L$350,B93)&gt;=2,1,COUNTIF(课表!$L$190:$L$350,B93))+IF(COUNTIF(课表!$M$190:$M$350,B93)&gt;=2,1,COUNTIF(课表!$M$190:$M$350,B93))+IF(COUNTIF(课表!$N$190:$N$350,B93)&gt;=2,1,COUNTIF(课表!$N$190:$N$350,B93)))*2</f>
        <v>0</v>
      </c>
      <c r="J93" s="24">
        <f>(IF(COUNTIF(课表!$O$190:$O$350,B93)&gt;=2,1,COUNTIF(课表!$O$190:$O$350,B93))+IF(COUNTIF(课表!$P$190:$P$350,B93)&gt;=2,1,COUNTIF(课表!$P$190:$P$350,B93))+IF(COUNTIF(课表!$Q$190:$Q$350,B93)&gt;=2,1,COUNTIF(课表!$Q$190:$Q$350,B93))+IF(COUNTIF(课表!$R$190:$R$350,B93)&gt;=2,1,COUNTIF(课表!$R$190:$R$350,B93)))*2</f>
        <v>0</v>
      </c>
      <c r="K93" s="24">
        <f>(IF(COUNTIF(课表!$S$190:$S$350,B93)&gt;=2,1,COUNTIF(课表!$S$190:$S$350,B93))+IF(COUNTIF(课表!$T$190:$T$350,B93)&gt;=2,1,COUNTIF(课表!$T$190:$T$350,B93)))*2+(IF(COUNTIF(课表!$U$190:$U$350,B93)&gt;=2,1,COUNTIF(课表!$U$190:$U$350,B93))+IF(COUNTIF(课表!$V$190:$V$350,B93)&gt;=2,1,COUNTIF(课表!$V$190:$V$350,B93)))*2</f>
        <v>4</v>
      </c>
      <c r="L93" s="24">
        <f>(IF(COUNTIF(课表!$W$190:$W$350,B93)&gt;=2,1,COUNTIF(课表!$W$190:$W$350,B93))+IF(COUNTIF(课表!$X$190:$X$350,B93)&gt;=2,1,COUNTIF(课表!$X$190:$X$350,B93))+IF(COUNTIF(课表!$Y$190:$Y$350,B93)&gt;=2,1,COUNTIF(课表!$Y$190:$Y$350,B93))+IF(COUNTIF(课表!$Z$190:$Z$350,B93)&gt;=2,1,COUNTIF(课表!$Z$190:$Z$350,B93)))*2</f>
        <v>0</v>
      </c>
      <c r="M93" s="24">
        <f>(IF(COUNTIF(课表!$AA$190:$AA$350,B93)&gt;=2,1,COUNTIF(课表!$AA$190:$AA$350,B93))+IF(COUNTIF(课表!$AB$190:$AB$350,B93)&gt;=2,1,COUNTIF(课表!$AB$190:$AB$350,B93))+IF(COUNTIF(课表!$AC$190:$AC$350,B93)&gt;=2,1,COUNTIF(课表!$AC$190:$AC$350,B93))+IF(COUNTIF(课表!$AD$190:$AD$350,B93)&gt;=2,1,COUNTIF(课表!$AD$190:$AD$350,B93)))*2</f>
        <v>0</v>
      </c>
      <c r="N93" s="24">
        <f t="shared" si="3"/>
        <v>8</v>
      </c>
    </row>
    <row r="94" ht="20.1" customHeight="1" spans="1:14">
      <c r="A94" s="21" t="str">
        <f>VLOOKUP(B94,教师基础数据!$B$1:$H$502,7,FALSE)</f>
        <v>0000201</v>
      </c>
      <c r="B94" s="29" t="s">
        <v>1131</v>
      </c>
      <c r="C94" s="23" t="str">
        <f>VLOOKUP(B94,教师基础数据!$B$1:$G4722,3,FALSE)</f>
        <v>商贸系</v>
      </c>
      <c r="D94" s="23" t="str">
        <f>VLOOKUP(B94,教师基础数据!$B$1:$G740,4,FALSE)</f>
        <v>专职</v>
      </c>
      <c r="E94" s="23" t="str">
        <f>VLOOKUP(B94,教师基础数据!$B$1:$G4774,5,FALSE)</f>
        <v>会计教研室</v>
      </c>
      <c r="F94" s="21">
        <f t="shared" si="2"/>
        <v>5</v>
      </c>
      <c r="G94" s="24">
        <f>(IF(COUNTIF(课表!$C$190:$C$350,B94)&gt;=2,1,COUNTIF(课表!$C$190:$C$350,B94))+IF(COUNTIF(课表!$D$190:$D$350,B94)&gt;=2,1,COUNTIF(课表!D$190:$D$350,B94))+IF(COUNTIF(课表!$E$182:$E$350,B94)&gt;=2,1,COUNTIF(课表!$E$182:$E$350,B94))+IF(COUNTIF(课表!$F$190:$F$350,B94)&gt;=2,1,COUNTIF(课表!$F$190:$F$350,B94)))*2</f>
        <v>8</v>
      </c>
      <c r="H94" s="24">
        <f>(IF(COUNTIF(课表!$G$191:$G$350,B94)&gt;=2,1,COUNTIF(课表!$G$191:$G$350,B94))+IF(COUNTIF(课表!$H$191:$H$350,B94)&gt;=2,1,COUNTIF(课表!$H$191:$H$350,B94))+IF(COUNTIF(课表!$I$190:$I$350,B94)&gt;=2,1,COUNTIF(课表!$I$190:$I$350,B94))+IF(COUNTIF(课表!$J$190:$J$350,B94)&gt;=2,1,COUNTIF(课表!$J$190:$J$350,B94)))*2</f>
        <v>4</v>
      </c>
      <c r="I94" s="24">
        <f>(IF(COUNTIF(课表!$K$190:$K$350,B94)&gt;=2,1,COUNTIF(课表!$K$190:$K$350,B94))+IF(COUNTIF(课表!$L$190:$L$350,B94)&gt;=2,1,COUNTIF(课表!$L$190:$L$350,B94))+IF(COUNTIF(课表!$M$190:$M$350,B94)&gt;=2,1,COUNTIF(课表!$M$190:$M$350,B94))+IF(COUNTIF(课表!$N$190:$N$350,B94)&gt;=2,1,COUNTIF(课表!$N$190:$N$350,B94)))*2</f>
        <v>4</v>
      </c>
      <c r="J94" s="24">
        <f>(IF(COUNTIF(课表!$O$190:$O$350,B94)&gt;=2,1,COUNTIF(课表!$O$190:$O$350,B94))+IF(COUNTIF(课表!$P$190:$P$350,B94)&gt;=2,1,COUNTIF(课表!$P$190:$P$350,B94))+IF(COUNTIF(课表!$Q$190:$Q$350,B94)&gt;=2,1,COUNTIF(课表!$Q$190:$Q$350,B94))+IF(COUNTIF(课表!$R$190:$R$350,B94)&gt;=2,1,COUNTIF(课表!$R$190:$R$350,B94)))*2</f>
        <v>4</v>
      </c>
      <c r="K94" s="24">
        <f>(IF(COUNTIF(课表!$S$190:$S$350,B94)&gt;=2,1,COUNTIF(课表!$S$190:$S$350,B94))+IF(COUNTIF(课表!$T$190:$T$350,B94)&gt;=2,1,COUNTIF(课表!$T$190:$T$350,B94)))*2+(IF(COUNTIF(课表!$U$190:$U$350,B94)&gt;=2,1,COUNTIF(课表!$U$190:$U$350,B94))+IF(COUNTIF(课表!$V$190:$V$350,B94)&gt;=2,1,COUNTIF(课表!$V$190:$V$350,B94)))*2</f>
        <v>0</v>
      </c>
      <c r="L94" s="24">
        <f>(IF(COUNTIF(课表!$W$190:$W$350,B94)&gt;=2,1,COUNTIF(课表!$W$190:$W$350,B94))+IF(COUNTIF(课表!$X$190:$X$350,B94)&gt;=2,1,COUNTIF(课表!$X$190:$X$350,B94))+IF(COUNTIF(课表!$Y$190:$Y$350,B94)&gt;=2,1,COUNTIF(课表!$Y$190:$Y$350,B94))+IF(COUNTIF(课表!$Z$190:$Z$350,B94)&gt;=2,1,COUNTIF(课表!$Z$190:$Z$350,B94)))*2</f>
        <v>0</v>
      </c>
      <c r="M94" s="24">
        <f>(IF(COUNTIF(课表!$AA$190:$AA$350,B94)&gt;=2,1,COUNTIF(课表!$AA$190:$AA$350,B94))+IF(COUNTIF(课表!$AB$190:$AB$350,B94)&gt;=2,1,COUNTIF(课表!$AB$190:$AB$350,B94))+IF(COUNTIF(课表!$AC$190:$AC$350,B94)&gt;=2,1,COUNTIF(课表!$AC$190:$AC$350,B94))+IF(COUNTIF(课表!$AD$190:$AD$350,B94)&gt;=2,1,COUNTIF(课表!$AD$190:$AD$350,B94)))*2</f>
        <v>8</v>
      </c>
      <c r="N94" s="24">
        <f t="shared" si="3"/>
        <v>28</v>
      </c>
    </row>
    <row r="95" ht="20.1" customHeight="1" spans="1:14">
      <c r="A95" s="21" t="str">
        <f>VLOOKUP(B95,教师基础数据!$B$1:$H$502,7,FALSE)</f>
        <v>0000203</v>
      </c>
      <c r="B95" s="27" t="s">
        <v>1336</v>
      </c>
      <c r="C95" s="23" t="str">
        <f>VLOOKUP(B95,教师基础数据!$B$1:$G4508,3,FALSE)</f>
        <v>商贸系</v>
      </c>
      <c r="D95" s="23" t="str">
        <f>VLOOKUP(B95,教师基础数据!$B$1:$G631,4,FALSE)</f>
        <v>专职</v>
      </c>
      <c r="E95" s="23" t="str">
        <f>VLOOKUP(B95,教师基础数据!$B$1:$G4664,5,FALSE)</f>
        <v>商务教研室</v>
      </c>
      <c r="F95" s="21">
        <f t="shared" si="2"/>
        <v>3</v>
      </c>
      <c r="G95" s="24">
        <f>(IF(COUNTIF(课表!$C$190:$C$350,B95)&gt;=2,1,COUNTIF(课表!$C$190:$C$350,B95))+IF(COUNTIF(课表!$D$190:$D$350,B95)&gt;=2,1,COUNTIF(课表!D$190:$D$350,B95))+IF(COUNTIF(课表!$E$182:$E$350,B95)&gt;=2,1,COUNTIF(课表!$E$182:$E$350,B95))+IF(COUNTIF(课表!$F$190:$F$350,B95)&gt;=2,1,COUNTIF(课表!$F$190:$F$350,B95)))*2</f>
        <v>8</v>
      </c>
      <c r="H95" s="24">
        <f>(IF(COUNTIF(课表!$G$191:$G$350,B95)&gt;=2,1,COUNTIF(课表!$G$191:$G$350,B95))+IF(COUNTIF(课表!$H$191:$H$350,B95)&gt;=2,1,COUNTIF(课表!$H$191:$H$350,B95))+IF(COUNTIF(课表!$I$190:$I$350,B95)&gt;=2,1,COUNTIF(课表!$I$190:$I$350,B95))+IF(COUNTIF(课表!$J$190:$J$350,B95)&gt;=2,1,COUNTIF(课表!$J$190:$J$350,B95)))*2</f>
        <v>4</v>
      </c>
      <c r="I95" s="24">
        <f>(IF(COUNTIF(课表!$K$190:$K$350,B95)&gt;=2,1,COUNTIF(课表!$K$190:$K$350,B95))+IF(COUNTIF(课表!$L$190:$L$350,B95)&gt;=2,1,COUNTIF(课表!$L$190:$L$350,B95))+IF(COUNTIF(课表!$M$190:$M$350,B95)&gt;=2,1,COUNTIF(课表!$M$190:$M$350,B95))+IF(COUNTIF(课表!$N$190:$N$350,B95)&gt;=2,1,COUNTIF(课表!$N$190:$N$350,B95)))*2</f>
        <v>0</v>
      </c>
      <c r="J95" s="24">
        <f>(IF(COUNTIF(课表!$O$190:$O$350,B95)&gt;=2,1,COUNTIF(课表!$O$190:$O$350,B95))+IF(COUNTIF(课表!$P$190:$P$350,B95)&gt;=2,1,COUNTIF(课表!$P$190:$P$350,B95))+IF(COUNTIF(课表!$Q$190:$Q$350,B95)&gt;=2,1,COUNTIF(课表!$Q$190:$Q$350,B95))+IF(COUNTIF(课表!$R$190:$R$350,B95)&gt;=2,1,COUNTIF(课表!$R$190:$R$350,B95)))*2</f>
        <v>0</v>
      </c>
      <c r="K95" s="24">
        <f>(IF(COUNTIF(课表!$S$190:$S$350,B95)&gt;=2,1,COUNTIF(课表!$S$190:$S$350,B95))+IF(COUNTIF(课表!$T$190:$T$350,B95)&gt;=2,1,COUNTIF(课表!$T$190:$T$350,B95)))*2+(IF(COUNTIF(课表!$U$190:$U$350,B95)&gt;=2,1,COUNTIF(课表!$U$190:$U$350,B95))+IF(COUNTIF(课表!$V$190:$V$350,B95)&gt;=2,1,COUNTIF(课表!$V$190:$V$350,B95)))*2</f>
        <v>4</v>
      </c>
      <c r="L95" s="24">
        <f>(IF(COUNTIF(课表!$W$190:$W$350,B95)&gt;=2,1,COUNTIF(课表!$W$190:$W$350,B95))+IF(COUNTIF(课表!$X$190:$X$350,B95)&gt;=2,1,COUNTIF(课表!$X$190:$X$350,B95))+IF(COUNTIF(课表!$Y$190:$Y$350,B95)&gt;=2,1,COUNTIF(课表!$Y$190:$Y$350,B95))+IF(COUNTIF(课表!$Z$190:$Z$350,B95)&gt;=2,1,COUNTIF(课表!$Z$190:$Z$350,B95)))*2</f>
        <v>0</v>
      </c>
      <c r="M95" s="24">
        <f>(IF(COUNTIF(课表!$AA$190:$AA$350,B95)&gt;=2,1,COUNTIF(课表!$AA$190:$AA$350,B95))+IF(COUNTIF(课表!$AB$190:$AB$350,B95)&gt;=2,1,COUNTIF(课表!$AB$190:$AB$350,B95))+IF(COUNTIF(课表!$AC$190:$AC$350,B95)&gt;=2,1,COUNTIF(课表!$AC$190:$AC$350,B95))+IF(COUNTIF(课表!$AD$190:$AD$350,B95)&gt;=2,1,COUNTIF(课表!$AD$190:$AD$350,B95)))*2</f>
        <v>0</v>
      </c>
      <c r="N95" s="24">
        <f t="shared" si="3"/>
        <v>16</v>
      </c>
    </row>
    <row r="96" ht="20.1" customHeight="1" spans="1:14">
      <c r="A96" s="21" t="str">
        <f>VLOOKUP(B96,教师基础数据!$B$1:$H$502,7,FALSE)</f>
        <v>0000205</v>
      </c>
      <c r="B96" s="26" t="s">
        <v>1174</v>
      </c>
      <c r="C96" s="23" t="str">
        <f>VLOOKUP(B96,教师基础数据!$B$1:$G4765,3,FALSE)</f>
        <v>商贸系</v>
      </c>
      <c r="D96" s="23" t="str">
        <f>VLOOKUP(B96,教师基础数据!$B$1:$G764,4,FALSE)</f>
        <v>专职</v>
      </c>
      <c r="E96" s="23" t="str">
        <f>VLOOKUP(B96,教师基础数据!$B$1:$G4798,5,FALSE)</f>
        <v>旅游管理教研室</v>
      </c>
      <c r="F96" s="21">
        <f t="shared" si="2"/>
        <v>4</v>
      </c>
      <c r="G96" s="24">
        <f>(IF(COUNTIF(课表!$C$190:$C$350,B96)&gt;=2,1,COUNTIF(课表!$C$190:$C$350,B96))+IF(COUNTIF(课表!$D$190:$D$350,B96)&gt;=2,1,COUNTIF(课表!D$190:$D$350,B96))+IF(COUNTIF(课表!$E$182:$E$350,B96)&gt;=2,1,COUNTIF(课表!$E$182:$E$350,B96))+IF(COUNTIF(课表!$F$190:$F$350,B96)&gt;=2,1,COUNTIF(课表!$F$190:$F$350,B96)))*2</f>
        <v>8</v>
      </c>
      <c r="H96" s="24">
        <f>(IF(COUNTIF(课表!$G$191:$G$350,B96)&gt;=2,1,COUNTIF(课表!$G$191:$G$350,B96))+IF(COUNTIF(课表!$H$191:$H$350,B96)&gt;=2,1,COUNTIF(课表!$H$191:$H$350,B96))+IF(COUNTIF(课表!$I$190:$I$350,B96)&gt;=2,1,COUNTIF(课表!$I$190:$I$350,B96))+IF(COUNTIF(课表!$J$190:$J$350,B96)&gt;=2,1,COUNTIF(课表!$J$190:$J$350,B96)))*2</f>
        <v>4</v>
      </c>
      <c r="I96" s="24">
        <f>(IF(COUNTIF(课表!$K$190:$K$350,B96)&gt;=2,1,COUNTIF(课表!$K$190:$K$350,B96))+IF(COUNTIF(课表!$L$190:$L$350,B96)&gt;=2,1,COUNTIF(课表!$L$190:$L$350,B96))+IF(COUNTIF(课表!$M$190:$M$350,B96)&gt;=2,1,COUNTIF(课表!$M$190:$M$350,B96))+IF(COUNTIF(课表!$N$190:$N$350,B96)&gt;=2,1,COUNTIF(课表!$N$190:$N$350,B96)))*2</f>
        <v>4</v>
      </c>
      <c r="J96" s="24">
        <f>(IF(COUNTIF(课表!$O$190:$O$350,B96)&gt;=2,1,COUNTIF(课表!$O$190:$O$350,B96))+IF(COUNTIF(课表!$P$190:$P$350,B96)&gt;=2,1,COUNTIF(课表!$P$190:$P$350,B96))+IF(COUNTIF(课表!$Q$190:$Q$350,B96)&gt;=2,1,COUNTIF(课表!$Q$190:$Q$350,B96))+IF(COUNTIF(课表!$R$190:$R$350,B96)&gt;=2,1,COUNTIF(课表!$R$190:$R$350,B96)))*2</f>
        <v>4</v>
      </c>
      <c r="K96" s="24">
        <f>(IF(COUNTIF(课表!$S$190:$S$350,B96)&gt;=2,1,COUNTIF(课表!$S$190:$S$350,B96))+IF(COUNTIF(课表!$T$190:$T$350,B96)&gt;=2,1,COUNTIF(课表!$T$190:$T$350,B96)))*2+(IF(COUNTIF(课表!$U$190:$U$350,B96)&gt;=2,1,COUNTIF(课表!$U$190:$U$350,B96))+IF(COUNTIF(课表!$V$190:$V$350,B96)&gt;=2,1,COUNTIF(课表!$V$190:$V$350,B96)))*2</f>
        <v>0</v>
      </c>
      <c r="L96" s="24">
        <f>(IF(COUNTIF(课表!$W$190:$W$350,B96)&gt;=2,1,COUNTIF(课表!$W$190:$W$350,B96))+IF(COUNTIF(课表!$X$190:$X$350,B96)&gt;=2,1,COUNTIF(课表!$X$190:$X$350,B96))+IF(COUNTIF(课表!$Y$190:$Y$350,B96)&gt;=2,1,COUNTIF(课表!$Y$190:$Y$350,B96))+IF(COUNTIF(课表!$Z$190:$Z$350,B96)&gt;=2,1,COUNTIF(课表!$Z$190:$Z$350,B96)))*2</f>
        <v>0</v>
      </c>
      <c r="M96" s="24">
        <f>(IF(COUNTIF(课表!$AA$190:$AA$350,B96)&gt;=2,1,COUNTIF(课表!$AA$190:$AA$350,B96))+IF(COUNTIF(课表!$AB$190:$AB$350,B96)&gt;=2,1,COUNTIF(课表!$AB$190:$AB$350,B96))+IF(COUNTIF(课表!$AC$190:$AC$350,B96)&gt;=2,1,COUNTIF(课表!$AC$190:$AC$350,B96))+IF(COUNTIF(课表!$AD$190:$AD$350,B96)&gt;=2,1,COUNTIF(课表!$AD$190:$AD$350,B96)))*2</f>
        <v>0</v>
      </c>
      <c r="N96" s="24">
        <f t="shared" si="3"/>
        <v>20</v>
      </c>
    </row>
    <row r="97" ht="20.1" customHeight="1" spans="1:14">
      <c r="A97" s="21" t="str">
        <f>VLOOKUP(B97,教师基础数据!$B$1:$H$502,7,FALSE)</f>
        <v>0000208</v>
      </c>
      <c r="B97" s="22" t="s">
        <v>1015</v>
      </c>
      <c r="C97" s="23" t="str">
        <f>VLOOKUP(B97,教师基础数据!$B$1:$G4850,3,FALSE)</f>
        <v>人文系</v>
      </c>
      <c r="D97" s="23" t="str">
        <f>VLOOKUP(B97,教师基础数据!$B$1:$G629,4,FALSE)</f>
        <v>兼职</v>
      </c>
      <c r="E97" s="23" t="str">
        <f>VLOOKUP(B97,教师基础数据!$B$1:$G4662,5,FALSE)</f>
        <v>大学生思想政治理论课教研室</v>
      </c>
      <c r="F97" s="21">
        <f t="shared" si="2"/>
        <v>1</v>
      </c>
      <c r="G97" s="24">
        <f>(IF(COUNTIF(课表!$C$190:$C$350,B97)&gt;=2,1,COUNTIF(课表!$C$190:$C$350,B97))+IF(COUNTIF(课表!$D$190:$D$350,B97)&gt;=2,1,COUNTIF(课表!D$190:$D$350,B97))+IF(COUNTIF(课表!$E$182:$E$350,B97)&gt;=2,1,COUNTIF(课表!$E$182:$E$350,B97))+IF(COUNTIF(课表!$F$190:$F$350,B97)&gt;=2,1,COUNTIF(课表!$F$190:$F$350,B97)))*2</f>
        <v>0</v>
      </c>
      <c r="H97" s="24">
        <f>(IF(COUNTIF(课表!$G$191:$G$350,B97)&gt;=2,1,COUNTIF(课表!$G$191:$G$350,B97))+IF(COUNTIF(课表!$H$191:$H$350,B97)&gt;=2,1,COUNTIF(课表!$H$191:$H$350,B97))+IF(COUNTIF(课表!$I$190:$I$350,B97)&gt;=2,1,COUNTIF(课表!$I$190:$I$350,B97))+IF(COUNTIF(课表!$J$190:$J$350,B97)&gt;=2,1,COUNTIF(课表!$J$190:$J$350,B97)))*2</f>
        <v>0</v>
      </c>
      <c r="I97" s="24">
        <f>(IF(COUNTIF(课表!$K$190:$K$350,B97)&gt;=2,1,COUNTIF(课表!$K$190:$K$350,B97))+IF(COUNTIF(课表!$L$190:$L$350,B97)&gt;=2,1,COUNTIF(课表!$L$190:$L$350,B97))+IF(COUNTIF(课表!$M$190:$M$350,B97)&gt;=2,1,COUNTIF(课表!$M$190:$M$350,B97))+IF(COUNTIF(课表!$N$190:$N$350,B97)&gt;=2,1,COUNTIF(课表!$N$190:$N$350,B97)))*2</f>
        <v>4</v>
      </c>
      <c r="J97" s="24">
        <f>(IF(COUNTIF(课表!$O$190:$O$350,B97)&gt;=2,1,COUNTIF(课表!$O$190:$O$350,B97))+IF(COUNTIF(课表!$P$190:$P$350,B97)&gt;=2,1,COUNTIF(课表!$P$190:$P$350,B97))+IF(COUNTIF(课表!$Q$190:$Q$350,B97)&gt;=2,1,COUNTIF(课表!$Q$190:$Q$350,B97))+IF(COUNTIF(课表!$R$190:$R$350,B97)&gt;=2,1,COUNTIF(课表!$R$190:$R$350,B97)))*2</f>
        <v>0</v>
      </c>
      <c r="K97" s="24">
        <f>(IF(COUNTIF(课表!$S$190:$S$350,B97)&gt;=2,1,COUNTIF(课表!$S$190:$S$350,B97))+IF(COUNTIF(课表!$T$190:$T$350,B97)&gt;=2,1,COUNTIF(课表!$T$190:$T$350,B97)))*2+(IF(COUNTIF(课表!$U$190:$U$350,B97)&gt;=2,1,COUNTIF(课表!$U$190:$U$350,B97))+IF(COUNTIF(课表!$V$190:$V$350,B97)&gt;=2,1,COUNTIF(课表!$V$190:$V$350,B97)))*2</f>
        <v>0</v>
      </c>
      <c r="L97" s="24">
        <f>(IF(COUNTIF(课表!$W$190:$W$350,B97)&gt;=2,1,COUNTIF(课表!$W$190:$W$350,B97))+IF(COUNTIF(课表!$X$190:$X$350,B97)&gt;=2,1,COUNTIF(课表!$X$190:$X$350,B97))+IF(COUNTIF(课表!$Y$190:$Y$350,B97)&gt;=2,1,COUNTIF(课表!$Y$190:$Y$350,B97))+IF(COUNTIF(课表!$Z$190:$Z$350,B97)&gt;=2,1,COUNTIF(课表!$Z$190:$Z$350,B97)))*2</f>
        <v>0</v>
      </c>
      <c r="M97" s="24">
        <f>(IF(COUNTIF(课表!$AA$190:$AA$350,B97)&gt;=2,1,COUNTIF(课表!$AA$190:$AA$350,B97))+IF(COUNTIF(课表!$AB$190:$AB$350,B97)&gt;=2,1,COUNTIF(课表!$AB$190:$AB$350,B97))+IF(COUNTIF(课表!$AC$190:$AC$350,B97)&gt;=2,1,COUNTIF(课表!$AC$190:$AC$350,B97))+IF(COUNTIF(课表!$AD$190:$AD$350,B97)&gt;=2,1,COUNTIF(课表!$AD$190:$AD$350,B97)))*2</f>
        <v>0</v>
      </c>
      <c r="N97" s="24">
        <f t="shared" si="3"/>
        <v>4</v>
      </c>
    </row>
    <row r="98" ht="20.1" customHeight="1" spans="1:14">
      <c r="A98" s="21" t="str">
        <f>VLOOKUP(B98,教师基础数据!$B$1:$H$502,7,FALSE)</f>
        <v>0000209</v>
      </c>
      <c r="B98" s="25" t="s">
        <v>1380</v>
      </c>
      <c r="C98" s="23" t="str">
        <f>VLOOKUP(B98,教师基础数据!$B$1:$G4587,3,FALSE)</f>
        <v>信艺系</v>
      </c>
      <c r="D98" s="23" t="str">
        <f>VLOOKUP(B98,教师基础数据!$B$1:$G693,4,FALSE)</f>
        <v>兼职</v>
      </c>
      <c r="E98" s="23" t="str">
        <f>VLOOKUP(B98,教师基础数据!$B$1:$G4726,5,FALSE)</f>
        <v>计应教研室</v>
      </c>
      <c r="F98" s="21">
        <f t="shared" si="2"/>
        <v>2</v>
      </c>
      <c r="G98" s="24">
        <f>(IF(COUNTIF(课表!$C$190:$C$350,B98)&gt;=2,1,COUNTIF(课表!$C$190:$C$350,B98))+IF(COUNTIF(课表!$D$190:$D$350,B98)&gt;=2,1,COUNTIF(课表!D$190:$D$350,B98))+IF(COUNTIF(课表!$E$182:$E$350,B98)&gt;=2,1,COUNTIF(课表!$E$182:$E$350,B98))+IF(COUNTIF(课表!$F$190:$F$350,B98)&gt;=2,1,COUNTIF(课表!$F$190:$F$350,B98)))*2</f>
        <v>0</v>
      </c>
      <c r="H98" s="24">
        <f>(IF(COUNTIF(课表!$G$191:$G$350,B98)&gt;=2,1,COUNTIF(课表!$G$191:$G$350,B98))+IF(COUNTIF(课表!$H$191:$H$350,B98)&gt;=2,1,COUNTIF(课表!$H$191:$H$350,B98))+IF(COUNTIF(课表!$I$190:$I$350,B98)&gt;=2,1,COUNTIF(课表!$I$190:$I$350,B98))+IF(COUNTIF(课表!$J$190:$J$350,B98)&gt;=2,1,COUNTIF(课表!$J$190:$J$350,B98)))*2</f>
        <v>0</v>
      </c>
      <c r="I98" s="24">
        <f>(IF(COUNTIF(课表!$K$190:$K$350,B98)&gt;=2,1,COUNTIF(课表!$K$190:$K$350,B98))+IF(COUNTIF(课表!$L$190:$L$350,B98)&gt;=2,1,COUNTIF(课表!$L$190:$L$350,B98))+IF(COUNTIF(课表!$M$190:$M$350,B98)&gt;=2,1,COUNTIF(课表!$M$190:$M$350,B98))+IF(COUNTIF(课表!$N$190:$N$350,B98)&gt;=2,1,COUNTIF(课表!$N$190:$N$350,B98)))*2</f>
        <v>2</v>
      </c>
      <c r="J98" s="24">
        <f>(IF(COUNTIF(课表!$O$190:$O$350,B98)&gt;=2,1,COUNTIF(课表!$O$190:$O$350,B98))+IF(COUNTIF(课表!$P$190:$P$350,B98)&gt;=2,1,COUNTIF(课表!$P$190:$P$350,B98))+IF(COUNTIF(课表!$Q$190:$Q$350,B98)&gt;=2,1,COUNTIF(课表!$Q$190:$Q$350,B98))+IF(COUNTIF(课表!$R$190:$R$350,B98)&gt;=2,1,COUNTIF(课表!$R$190:$R$350,B98)))*2</f>
        <v>4</v>
      </c>
      <c r="K98" s="24">
        <f>(IF(COUNTIF(课表!$S$190:$S$350,B98)&gt;=2,1,COUNTIF(课表!$S$190:$S$350,B98))+IF(COUNTIF(课表!$T$190:$T$350,B98)&gt;=2,1,COUNTIF(课表!$T$190:$T$350,B98)))*2+(IF(COUNTIF(课表!$U$190:$U$350,B98)&gt;=2,1,COUNTIF(课表!$U$190:$U$350,B98))+IF(COUNTIF(课表!$V$190:$V$350,B98)&gt;=2,1,COUNTIF(课表!$V$190:$V$350,B98)))*2</f>
        <v>0</v>
      </c>
      <c r="L98" s="24">
        <f>(IF(COUNTIF(课表!$W$190:$W$350,B98)&gt;=2,1,COUNTIF(课表!$W$190:$W$350,B98))+IF(COUNTIF(课表!$X$190:$X$350,B98)&gt;=2,1,COUNTIF(课表!$X$190:$X$350,B98))+IF(COUNTIF(课表!$Y$190:$Y$350,B98)&gt;=2,1,COUNTIF(课表!$Y$190:$Y$350,B98))+IF(COUNTIF(课表!$Z$190:$Z$350,B98)&gt;=2,1,COUNTIF(课表!$Z$190:$Z$350,B98)))*2</f>
        <v>0</v>
      </c>
      <c r="M98" s="24">
        <f>(IF(COUNTIF(课表!$AA$190:$AA$350,B98)&gt;=2,1,COUNTIF(课表!$AA$190:$AA$350,B98))+IF(COUNTIF(课表!$AB$190:$AB$350,B98)&gt;=2,1,COUNTIF(课表!$AB$190:$AB$350,B98))+IF(COUNTIF(课表!$AC$190:$AC$350,B98)&gt;=2,1,COUNTIF(课表!$AC$190:$AC$350,B98))+IF(COUNTIF(课表!$AD$190:$AD$350,B98)&gt;=2,1,COUNTIF(课表!$AD$190:$AD$350,B98)))*2</f>
        <v>0</v>
      </c>
      <c r="N98" s="24">
        <f t="shared" si="3"/>
        <v>6</v>
      </c>
    </row>
    <row r="99" ht="20.1" customHeight="1" spans="1:14">
      <c r="A99" s="21" t="str">
        <f>VLOOKUP(B99,教师基础数据!$B$1:$H$502,7,FALSE)</f>
        <v>0000210</v>
      </c>
      <c r="B99" s="25" t="s">
        <v>1200</v>
      </c>
      <c r="C99" s="23" t="str">
        <f>VLOOKUP(B99,教师基础数据!$B$1:$G4745,3,FALSE)</f>
        <v>信艺系</v>
      </c>
      <c r="D99" s="23" t="str">
        <f>VLOOKUP(B99,教师基础数据!$B$1:$G673,4,FALSE)</f>
        <v>专职</v>
      </c>
      <c r="E99" s="23" t="str">
        <f>VLOOKUP(B99,教师基础数据!$B$1:$G4706,5,FALSE)</f>
        <v>数媒教研室</v>
      </c>
      <c r="F99" s="21">
        <f t="shared" si="2"/>
        <v>5</v>
      </c>
      <c r="G99" s="24">
        <f>(IF(COUNTIF(课表!$C$190:$C$350,B99)&gt;=2,1,COUNTIF(课表!$C$190:$C$350,B99))+IF(COUNTIF(课表!$D$190:$D$350,B99)&gt;=2,1,COUNTIF(课表!D$190:$D$350,B99))+IF(COUNTIF(课表!$E$182:$E$350,B99)&gt;=2,1,COUNTIF(课表!$E$182:$E$350,B99))+IF(COUNTIF(课表!$F$190:$F$350,B99)&gt;=2,1,COUNTIF(课表!$F$190:$F$350,B99)))*2</f>
        <v>0</v>
      </c>
      <c r="H99" s="24">
        <f>(IF(COUNTIF(课表!$G$191:$G$350,B99)&gt;=2,1,COUNTIF(课表!$G$191:$G$350,B99))+IF(COUNTIF(课表!$H$191:$H$350,B99)&gt;=2,1,COUNTIF(课表!$H$191:$H$350,B99))+IF(COUNTIF(课表!$I$190:$I$350,B99)&gt;=2,1,COUNTIF(课表!$I$190:$I$350,B99))+IF(COUNTIF(课表!$J$190:$J$350,B99)&gt;=2,1,COUNTIF(课表!$J$190:$J$350,B99)))*2</f>
        <v>8</v>
      </c>
      <c r="I99" s="24">
        <f>(IF(COUNTIF(课表!$K$190:$K$350,B99)&gt;=2,1,COUNTIF(课表!$K$190:$K$350,B99))+IF(COUNTIF(课表!$L$190:$L$350,B99)&gt;=2,1,COUNTIF(课表!$L$190:$L$350,B99))+IF(COUNTIF(课表!$M$190:$M$350,B99)&gt;=2,1,COUNTIF(课表!$M$190:$M$350,B99))+IF(COUNTIF(课表!$N$190:$N$350,B99)&gt;=2,1,COUNTIF(课表!$N$190:$N$350,B99)))*2</f>
        <v>6</v>
      </c>
      <c r="J99" s="24">
        <f>(IF(COUNTIF(课表!$O$190:$O$350,B99)&gt;=2,1,COUNTIF(课表!$O$190:$O$350,B99))+IF(COUNTIF(课表!$P$190:$P$350,B99)&gt;=2,1,COUNTIF(课表!$P$190:$P$350,B99))+IF(COUNTIF(课表!$Q$190:$Q$350,B99)&gt;=2,1,COUNTIF(课表!$Q$190:$Q$350,B99))+IF(COUNTIF(课表!$R$190:$R$350,B99)&gt;=2,1,COUNTIF(课表!$R$190:$R$350,B99)))*2</f>
        <v>2</v>
      </c>
      <c r="K99" s="24">
        <f>(IF(COUNTIF(课表!$S$190:$S$350,B99)&gt;=2,1,COUNTIF(课表!$S$190:$S$350,B99))+IF(COUNTIF(课表!$T$190:$T$350,B99)&gt;=2,1,COUNTIF(课表!$T$190:$T$350,B99)))*2+(IF(COUNTIF(课表!$U$190:$U$350,B99)&gt;=2,1,COUNTIF(课表!$U$190:$U$350,B99))+IF(COUNTIF(课表!$V$190:$V$350,B99)&gt;=2,1,COUNTIF(课表!$V$190:$V$350,B99)))*2</f>
        <v>4</v>
      </c>
      <c r="L99" s="24">
        <f>(IF(COUNTIF(课表!$W$190:$W$350,B99)&gt;=2,1,COUNTIF(课表!$W$190:$W$350,B99))+IF(COUNTIF(课表!$X$190:$X$350,B99)&gt;=2,1,COUNTIF(课表!$X$190:$X$350,B99))+IF(COUNTIF(课表!$Y$190:$Y$350,B99)&gt;=2,1,COUNTIF(课表!$Y$190:$Y$350,B99))+IF(COUNTIF(课表!$Z$190:$Z$350,B99)&gt;=2,1,COUNTIF(课表!$Z$190:$Z$350,B99)))*2</f>
        <v>8</v>
      </c>
      <c r="M99" s="24">
        <f>(IF(COUNTIF(课表!$AA$190:$AA$350,B99)&gt;=2,1,COUNTIF(课表!$AA$190:$AA$350,B99))+IF(COUNTIF(课表!$AB$190:$AB$350,B99)&gt;=2,1,COUNTIF(课表!$AB$190:$AB$350,B99))+IF(COUNTIF(课表!$AC$190:$AC$350,B99)&gt;=2,1,COUNTIF(课表!$AC$190:$AC$350,B99))+IF(COUNTIF(课表!$AD$190:$AD$350,B99)&gt;=2,1,COUNTIF(课表!$AD$190:$AD$350,B99)))*2</f>
        <v>0</v>
      </c>
      <c r="N99" s="24">
        <f t="shared" si="3"/>
        <v>28</v>
      </c>
    </row>
    <row r="100" ht="20.1" customHeight="1" spans="1:14">
      <c r="A100" s="21" t="str">
        <f>VLOOKUP(B100,教师基础数据!$B$1:$H$502,7,FALSE)</f>
        <v>0000212</v>
      </c>
      <c r="B100" s="29" t="s">
        <v>1164</v>
      </c>
      <c r="C100" s="23" t="str">
        <f>VLOOKUP(B100,教师基础数据!$B$1:$G4804,3,FALSE)</f>
        <v>电子系</v>
      </c>
      <c r="D100" s="23" t="str">
        <f>VLOOKUP(B100,教师基础数据!$B$1:$G619,4,FALSE)</f>
        <v>专职</v>
      </c>
      <c r="E100" s="23" t="str">
        <f>VLOOKUP(B100,教师基础数据!$B$1:$G4652,5,FALSE)</f>
        <v>应用电子技术教研室</v>
      </c>
      <c r="F100" s="21">
        <f t="shared" si="2"/>
        <v>4</v>
      </c>
      <c r="G100" s="24">
        <f>(IF(COUNTIF(课表!$C$190:$C$350,B100)&gt;=2,1,COUNTIF(课表!$C$190:$C$350,B100))+IF(COUNTIF(课表!$D$190:$D$350,B100)&gt;=2,1,COUNTIF(课表!D$190:$D$350,B100))+IF(COUNTIF(课表!$E$182:$E$350,B100)&gt;=2,1,COUNTIF(课表!$E$182:$E$350,B100))+IF(COUNTIF(课表!$F$190:$F$350,B100)&gt;=2,1,COUNTIF(课表!$F$190:$F$350,B100)))*2</f>
        <v>4</v>
      </c>
      <c r="H100" s="24">
        <f>(IF(COUNTIF(课表!$G$191:$G$350,B100)&gt;=2,1,COUNTIF(课表!$G$191:$G$350,B100))+IF(COUNTIF(课表!$H$191:$H$350,B100)&gt;=2,1,COUNTIF(课表!$H$191:$H$350,B100))+IF(COUNTIF(课表!$I$190:$I$350,B100)&gt;=2,1,COUNTIF(课表!$I$190:$I$350,B100))+IF(COUNTIF(课表!$J$190:$J$350,B100)&gt;=2,1,COUNTIF(课表!$J$190:$J$350,B100)))*2</f>
        <v>6</v>
      </c>
      <c r="I100" s="24">
        <f>(IF(COUNTIF(课表!$K$190:$K$350,B100)&gt;=2,1,COUNTIF(课表!$K$190:$K$350,B100))+IF(COUNTIF(课表!$L$190:$L$350,B100)&gt;=2,1,COUNTIF(课表!$L$190:$L$350,B100))+IF(COUNTIF(课表!$M$190:$M$350,B100)&gt;=2,1,COUNTIF(课表!$M$190:$M$350,B100))+IF(COUNTIF(课表!$N$190:$N$350,B100)&gt;=2,1,COUNTIF(课表!$N$190:$N$350,B100)))*2</f>
        <v>4</v>
      </c>
      <c r="J100" s="24">
        <f>(IF(COUNTIF(课表!$O$190:$O$350,B100)&gt;=2,1,COUNTIF(课表!$O$190:$O$350,B100))+IF(COUNTIF(课表!$P$190:$P$350,B100)&gt;=2,1,COUNTIF(课表!$P$190:$P$350,B100))+IF(COUNTIF(课表!$Q$190:$Q$350,B100)&gt;=2,1,COUNTIF(课表!$Q$190:$Q$350,B100))+IF(COUNTIF(课表!$R$190:$R$350,B100)&gt;=2,1,COUNTIF(课表!$R$190:$R$350,B100)))*2</f>
        <v>4</v>
      </c>
      <c r="K100" s="24">
        <f>(IF(COUNTIF(课表!$S$190:$S$350,B100)&gt;=2,1,COUNTIF(课表!$S$190:$S$350,B100))+IF(COUNTIF(课表!$T$190:$T$350,B100)&gt;=2,1,COUNTIF(课表!$T$190:$T$350,B100)))*2+(IF(COUNTIF(课表!$U$190:$U$350,B100)&gt;=2,1,COUNTIF(课表!$U$190:$U$350,B100))+IF(COUNTIF(课表!$V$190:$V$350,B100)&gt;=2,1,COUNTIF(课表!$V$190:$V$350,B100)))*2</f>
        <v>0</v>
      </c>
      <c r="L100" s="24">
        <f>(IF(COUNTIF(课表!$W$190:$W$350,B100)&gt;=2,1,COUNTIF(课表!$W$190:$W$350,B100))+IF(COUNTIF(课表!$X$190:$X$350,B100)&gt;=2,1,COUNTIF(课表!$X$190:$X$350,B100))+IF(COUNTIF(课表!$Y$190:$Y$350,B100)&gt;=2,1,COUNTIF(课表!$Y$190:$Y$350,B100))+IF(COUNTIF(课表!$Z$190:$Z$350,B100)&gt;=2,1,COUNTIF(课表!$Z$190:$Z$350,B100)))*2</f>
        <v>0</v>
      </c>
      <c r="M100" s="24">
        <f>(IF(COUNTIF(课表!$AA$190:$AA$350,B100)&gt;=2,1,COUNTIF(课表!$AA$190:$AA$350,B100))+IF(COUNTIF(课表!$AB$190:$AB$350,B100)&gt;=2,1,COUNTIF(课表!$AB$190:$AB$350,B100))+IF(COUNTIF(课表!$AC$190:$AC$350,B100)&gt;=2,1,COUNTIF(课表!$AC$190:$AC$350,B100))+IF(COUNTIF(课表!$AD$190:$AD$350,B100)&gt;=2,1,COUNTIF(课表!$AD$190:$AD$350,B100)))*2</f>
        <v>0</v>
      </c>
      <c r="N100" s="24">
        <f t="shared" si="3"/>
        <v>18</v>
      </c>
    </row>
    <row r="101" ht="20.1" customHeight="1" spans="1:14">
      <c r="A101" s="21" t="str">
        <f>VLOOKUP(B101,教师基础数据!$B$1:$H$502,7,FALSE)</f>
        <v>0000213</v>
      </c>
      <c r="B101" s="22" t="s">
        <v>1280</v>
      </c>
      <c r="C101" s="23" t="str">
        <f>VLOOKUP(B101,教师基础数据!$B$1:$G4843,3,FALSE)</f>
        <v>商贸系</v>
      </c>
      <c r="D101" s="23" t="str">
        <f>VLOOKUP(B101,教师基础数据!$B$1:$G701,4,FALSE)</f>
        <v>兼职</v>
      </c>
      <c r="E101" s="23" t="str">
        <f>VLOOKUP(B101,教师基础数据!$B$1:$G4734,5,FALSE)</f>
        <v>商务教研室</v>
      </c>
      <c r="F101" s="21">
        <f t="shared" si="2"/>
        <v>2</v>
      </c>
      <c r="G101" s="24">
        <f>(IF(COUNTIF(课表!$C$190:$C$350,B101)&gt;=2,1,COUNTIF(课表!$C$190:$C$350,B101))+IF(COUNTIF(课表!$D$190:$D$350,B101)&gt;=2,1,COUNTIF(课表!D$190:$D$350,B101))+IF(COUNTIF(课表!$E$182:$E$350,B101)&gt;=2,1,COUNTIF(课表!$E$182:$E$350,B101))+IF(COUNTIF(课表!$F$190:$F$350,B101)&gt;=2,1,COUNTIF(课表!$F$190:$F$350,B101)))*2</f>
        <v>4</v>
      </c>
      <c r="H101" s="24">
        <f>(IF(COUNTIF(课表!$G$191:$G$350,B101)&gt;=2,1,COUNTIF(课表!$G$191:$G$350,B101))+IF(COUNTIF(课表!$H$191:$H$350,B101)&gt;=2,1,COUNTIF(课表!$H$191:$H$350,B101))+IF(COUNTIF(课表!$I$190:$I$350,B101)&gt;=2,1,COUNTIF(课表!$I$190:$I$350,B101))+IF(COUNTIF(课表!$J$190:$J$350,B101)&gt;=2,1,COUNTIF(课表!$J$190:$J$350,B101)))*2</f>
        <v>0</v>
      </c>
      <c r="I101" s="24">
        <f>(IF(COUNTIF(课表!$K$190:$K$350,B101)&gt;=2,1,COUNTIF(课表!$K$190:$K$350,B101))+IF(COUNTIF(课表!$L$190:$L$350,B101)&gt;=2,1,COUNTIF(课表!$L$190:$L$350,B101))+IF(COUNTIF(课表!$M$190:$M$350,B101)&gt;=2,1,COUNTIF(课表!$M$190:$M$350,B101))+IF(COUNTIF(课表!$N$190:$N$350,B101)&gt;=2,1,COUNTIF(课表!$N$190:$N$350,B101)))*2</f>
        <v>4</v>
      </c>
      <c r="J101" s="24">
        <f>(IF(COUNTIF(课表!$O$190:$O$350,B101)&gt;=2,1,COUNTIF(课表!$O$190:$O$350,B101))+IF(COUNTIF(课表!$P$190:$P$350,B101)&gt;=2,1,COUNTIF(课表!$P$190:$P$350,B101))+IF(COUNTIF(课表!$Q$190:$Q$350,B101)&gt;=2,1,COUNTIF(课表!$Q$190:$Q$350,B101))+IF(COUNTIF(课表!$R$190:$R$350,B101)&gt;=2,1,COUNTIF(课表!$R$190:$R$350,B101)))*2</f>
        <v>0</v>
      </c>
      <c r="K101" s="24">
        <f>(IF(COUNTIF(课表!$S$190:$S$350,B101)&gt;=2,1,COUNTIF(课表!$S$190:$S$350,B101))+IF(COUNTIF(课表!$T$190:$T$350,B101)&gt;=2,1,COUNTIF(课表!$T$190:$T$350,B101)))*2+(IF(COUNTIF(课表!$U$190:$U$350,B101)&gt;=2,1,COUNTIF(课表!$U$190:$U$350,B101))+IF(COUNTIF(课表!$V$190:$V$350,B101)&gt;=2,1,COUNTIF(课表!$V$190:$V$350,B101)))*2</f>
        <v>0</v>
      </c>
      <c r="L101" s="24">
        <f>(IF(COUNTIF(课表!$W$190:$W$350,B101)&gt;=2,1,COUNTIF(课表!$W$190:$W$350,B101))+IF(COUNTIF(课表!$X$190:$X$350,B101)&gt;=2,1,COUNTIF(课表!$X$190:$X$350,B101))+IF(COUNTIF(课表!$Y$190:$Y$350,B101)&gt;=2,1,COUNTIF(课表!$Y$190:$Y$350,B101))+IF(COUNTIF(课表!$Z$190:$Z$350,B101)&gt;=2,1,COUNTIF(课表!$Z$190:$Z$350,B101)))*2</f>
        <v>0</v>
      </c>
      <c r="M101" s="24">
        <f>(IF(COUNTIF(课表!$AA$190:$AA$350,B101)&gt;=2,1,COUNTIF(课表!$AA$190:$AA$350,B101))+IF(COUNTIF(课表!$AB$190:$AB$350,B101)&gt;=2,1,COUNTIF(课表!$AB$190:$AB$350,B101))+IF(COUNTIF(课表!$AC$190:$AC$350,B101)&gt;=2,1,COUNTIF(课表!$AC$190:$AC$350,B101))+IF(COUNTIF(课表!$AD$190:$AD$350,B101)&gt;=2,1,COUNTIF(课表!$AD$190:$AD$350,B101)))*2</f>
        <v>0</v>
      </c>
      <c r="N101" s="24">
        <f t="shared" si="3"/>
        <v>8</v>
      </c>
    </row>
    <row r="102" ht="20.1" customHeight="1" spans="1:14">
      <c r="A102" s="21" t="str">
        <f>VLOOKUP(B102,教师基础数据!$B$1:$H$502,7,FALSE)</f>
        <v>0000214</v>
      </c>
      <c r="B102" s="25" t="s">
        <v>978</v>
      </c>
      <c r="C102" s="23" t="str">
        <f>VLOOKUP(B102,教师基础数据!$B$1:$G4854,3,FALSE)</f>
        <v>电子系</v>
      </c>
      <c r="D102" s="23" t="str">
        <f>VLOOKUP(B102,教师基础数据!$B$1:$G517,4,FALSE)</f>
        <v>兼职</v>
      </c>
      <c r="E102" s="23" t="str">
        <f>VLOOKUP(B102,教师基础数据!$B$1:$G4550,5,FALSE)</f>
        <v>应用电子技术教研室</v>
      </c>
      <c r="F102" s="21">
        <f t="shared" si="2"/>
        <v>3</v>
      </c>
      <c r="G102" s="24">
        <f>(IF(COUNTIF(课表!$C$190:$C$350,B102)&gt;=2,1,COUNTIF(课表!$C$190:$C$350,B102))+IF(COUNTIF(课表!$D$190:$D$350,B102)&gt;=2,1,COUNTIF(课表!D$190:$D$350,B102))+IF(COUNTIF(课表!$E$182:$E$350,B102)&gt;=2,1,COUNTIF(课表!$E$182:$E$350,B102))+IF(COUNTIF(课表!$F$190:$F$350,B102)&gt;=2,1,COUNTIF(课表!$F$190:$F$350,B102)))*2</f>
        <v>4</v>
      </c>
      <c r="H102" s="24">
        <f>(IF(COUNTIF(课表!$G$191:$G$350,B102)&gt;=2,1,COUNTIF(课表!$G$191:$G$350,B102))+IF(COUNTIF(课表!$H$191:$H$350,B102)&gt;=2,1,COUNTIF(课表!$H$191:$H$350,B102))+IF(COUNTIF(课表!$I$190:$I$350,B102)&gt;=2,1,COUNTIF(课表!$I$190:$I$350,B102))+IF(COUNTIF(课表!$J$190:$J$350,B102)&gt;=2,1,COUNTIF(课表!$J$190:$J$350,B102)))*2</f>
        <v>4</v>
      </c>
      <c r="I102" s="24">
        <f>(IF(COUNTIF(课表!$K$190:$K$350,B102)&gt;=2,1,COUNTIF(课表!$K$190:$K$350,B102))+IF(COUNTIF(课表!$L$190:$L$350,B102)&gt;=2,1,COUNTIF(课表!$L$190:$L$350,B102))+IF(COUNTIF(课表!$M$190:$M$350,B102)&gt;=2,1,COUNTIF(课表!$M$190:$M$350,B102))+IF(COUNTIF(课表!$N$190:$N$350,B102)&gt;=2,1,COUNTIF(课表!$N$190:$N$350,B102)))*2</f>
        <v>0</v>
      </c>
      <c r="J102" s="24">
        <f>(IF(COUNTIF(课表!$O$190:$O$350,B102)&gt;=2,1,COUNTIF(课表!$O$190:$O$350,B102))+IF(COUNTIF(课表!$P$190:$P$350,B102)&gt;=2,1,COUNTIF(课表!$P$190:$P$350,B102))+IF(COUNTIF(课表!$Q$190:$Q$350,B102)&gt;=2,1,COUNTIF(课表!$Q$190:$Q$350,B102))+IF(COUNTIF(课表!$R$190:$R$350,B102)&gt;=2,1,COUNTIF(课表!$R$190:$R$350,B102)))*2</f>
        <v>4</v>
      </c>
      <c r="K102" s="24">
        <f>(IF(COUNTIF(课表!$S$190:$S$350,B102)&gt;=2,1,COUNTIF(课表!$S$190:$S$350,B102))+IF(COUNTIF(课表!$T$190:$T$350,B102)&gt;=2,1,COUNTIF(课表!$T$190:$T$350,B102)))*2+(IF(COUNTIF(课表!$U$190:$U$350,B102)&gt;=2,1,COUNTIF(课表!$U$190:$U$350,B102))+IF(COUNTIF(课表!$V$190:$V$350,B102)&gt;=2,1,COUNTIF(课表!$V$190:$V$350,B102)))*2</f>
        <v>0</v>
      </c>
      <c r="L102" s="24">
        <f>(IF(COUNTIF(课表!$W$190:$W$350,B102)&gt;=2,1,COUNTIF(课表!$W$190:$W$350,B102))+IF(COUNTIF(课表!$X$190:$X$350,B102)&gt;=2,1,COUNTIF(课表!$X$190:$X$350,B102))+IF(COUNTIF(课表!$Y$190:$Y$350,B102)&gt;=2,1,COUNTIF(课表!$Y$190:$Y$350,B102))+IF(COUNTIF(课表!$Z$190:$Z$350,B102)&gt;=2,1,COUNTIF(课表!$Z$190:$Z$350,B102)))*2</f>
        <v>0</v>
      </c>
      <c r="M102" s="24">
        <f>(IF(COUNTIF(课表!$AA$190:$AA$350,B102)&gt;=2,1,COUNTIF(课表!$AA$190:$AA$350,B102))+IF(COUNTIF(课表!$AB$190:$AB$350,B102)&gt;=2,1,COUNTIF(课表!$AB$190:$AB$350,B102))+IF(COUNTIF(课表!$AC$190:$AC$350,B102)&gt;=2,1,COUNTIF(课表!$AC$190:$AC$350,B102))+IF(COUNTIF(课表!$AD$190:$AD$350,B102)&gt;=2,1,COUNTIF(课表!$AD$190:$AD$350,B102)))*2</f>
        <v>0</v>
      </c>
      <c r="N102" s="24">
        <f t="shared" si="3"/>
        <v>12</v>
      </c>
    </row>
    <row r="103" ht="20.1" customHeight="1" spans="1:14">
      <c r="A103" s="21" t="str">
        <f>VLOOKUP(B103,教师基础数据!$B$1:$H$502,7,FALSE)</f>
        <v>0000219</v>
      </c>
      <c r="B103" s="27" t="s">
        <v>1010</v>
      </c>
      <c r="C103" s="23" t="str">
        <f>VLOOKUP(B103,教师基础数据!$B$1:$G4818,3,FALSE)</f>
        <v>电子系</v>
      </c>
      <c r="D103" s="23" t="str">
        <f>VLOOKUP(B103,教师基础数据!$B$1:$G543,4,FALSE)</f>
        <v>兼职</v>
      </c>
      <c r="E103" s="23" t="str">
        <f>VLOOKUP(B103,教师基础数据!$B$1:$G4576,5,FALSE)</f>
        <v>机电一体化教研室</v>
      </c>
      <c r="F103" s="21">
        <f t="shared" si="2"/>
        <v>3</v>
      </c>
      <c r="G103" s="24">
        <f>(IF(COUNTIF(课表!$C$190:$C$350,B103)&gt;=2,1,COUNTIF(课表!$C$190:$C$350,B103))+IF(COUNTIF(课表!$D$190:$D$350,B103)&gt;=2,1,COUNTIF(课表!D$190:$D$350,B103))+IF(COUNTIF(课表!$E$182:$E$350,B103)&gt;=2,1,COUNTIF(课表!$E$182:$E$350,B103))+IF(COUNTIF(课表!$F$190:$F$350,B103)&gt;=2,1,COUNTIF(课表!$F$190:$F$350,B103)))*2</f>
        <v>2</v>
      </c>
      <c r="H103" s="24">
        <f>(IF(COUNTIF(课表!$G$191:$G$350,B103)&gt;=2,1,COUNTIF(课表!$G$191:$G$350,B103))+IF(COUNTIF(课表!$H$191:$H$350,B103)&gt;=2,1,COUNTIF(课表!$H$191:$H$350,B103))+IF(COUNTIF(课表!$I$190:$I$350,B103)&gt;=2,1,COUNTIF(课表!$I$190:$I$350,B103))+IF(COUNTIF(课表!$J$190:$J$350,B103)&gt;=2,1,COUNTIF(课表!$J$190:$J$350,B103)))*2</f>
        <v>0</v>
      </c>
      <c r="I103" s="24">
        <f>(IF(COUNTIF(课表!$K$190:$K$350,B103)&gt;=2,1,COUNTIF(课表!$K$190:$K$350,B103))+IF(COUNTIF(课表!$L$190:$L$350,B103)&gt;=2,1,COUNTIF(课表!$L$190:$L$350,B103))+IF(COUNTIF(课表!$M$190:$M$350,B103)&gt;=2,1,COUNTIF(课表!$M$190:$M$350,B103))+IF(COUNTIF(课表!$N$190:$N$350,B103)&gt;=2,1,COUNTIF(课表!$N$190:$N$350,B103)))*2</f>
        <v>4</v>
      </c>
      <c r="J103" s="24">
        <f>(IF(COUNTIF(课表!$O$190:$O$350,B103)&gt;=2,1,COUNTIF(课表!$O$190:$O$350,B103))+IF(COUNTIF(课表!$P$190:$P$350,B103)&gt;=2,1,COUNTIF(课表!$P$190:$P$350,B103))+IF(COUNTIF(课表!$Q$190:$Q$350,B103)&gt;=2,1,COUNTIF(课表!$Q$190:$Q$350,B103))+IF(COUNTIF(课表!$R$190:$R$350,B103)&gt;=2,1,COUNTIF(课表!$R$190:$R$350,B103)))*2</f>
        <v>4</v>
      </c>
      <c r="K103" s="24">
        <f>(IF(COUNTIF(课表!$S$190:$S$350,B103)&gt;=2,1,COUNTIF(课表!$S$190:$S$350,B103))+IF(COUNTIF(课表!$T$190:$T$350,B103)&gt;=2,1,COUNTIF(课表!$T$190:$T$350,B103)))*2+(IF(COUNTIF(课表!$U$190:$U$350,B103)&gt;=2,1,COUNTIF(课表!$U$190:$U$350,B103))+IF(COUNTIF(课表!$V$190:$V$350,B103)&gt;=2,1,COUNTIF(课表!$V$190:$V$350,B103)))*2</f>
        <v>0</v>
      </c>
      <c r="L103" s="24">
        <f>(IF(COUNTIF(课表!$W$190:$W$350,B103)&gt;=2,1,COUNTIF(课表!$W$190:$W$350,B103))+IF(COUNTIF(课表!$X$190:$X$350,B103)&gt;=2,1,COUNTIF(课表!$X$190:$X$350,B103))+IF(COUNTIF(课表!$Y$190:$Y$350,B103)&gt;=2,1,COUNTIF(课表!$Y$190:$Y$350,B103))+IF(COUNTIF(课表!$Z$190:$Z$350,B103)&gt;=2,1,COUNTIF(课表!$Z$190:$Z$350,B103)))*2</f>
        <v>0</v>
      </c>
      <c r="M103" s="24">
        <f>(IF(COUNTIF(课表!$AA$190:$AA$350,B103)&gt;=2,1,COUNTIF(课表!$AA$190:$AA$350,B103))+IF(COUNTIF(课表!$AB$190:$AB$350,B103)&gt;=2,1,COUNTIF(课表!$AB$190:$AB$350,B103))+IF(COUNTIF(课表!$AC$190:$AC$350,B103)&gt;=2,1,COUNTIF(课表!$AC$190:$AC$350,B103))+IF(COUNTIF(课表!$AD$190:$AD$350,B103)&gt;=2,1,COUNTIF(课表!$AD$190:$AD$350,B103)))*2</f>
        <v>0</v>
      </c>
      <c r="N103" s="24">
        <f t="shared" si="3"/>
        <v>10</v>
      </c>
    </row>
    <row r="104" ht="20.1" customHeight="1" spans="1:14">
      <c r="A104" s="21" t="str">
        <f>VLOOKUP(B104,教师基础数据!$B$1:$H$502,7,FALSE)</f>
        <v>0000220</v>
      </c>
      <c r="B104" s="27" t="s">
        <v>1286</v>
      </c>
      <c r="C104" s="23" t="str">
        <f>VLOOKUP(B104,教师基础数据!$B$1:$G4697,3,FALSE)</f>
        <v>电子系</v>
      </c>
      <c r="D104" s="23" t="str">
        <f>VLOOKUP(B104,教师基础数据!$B$1:$G538,4,FALSE)</f>
        <v>兼职</v>
      </c>
      <c r="E104" s="23" t="str">
        <f>VLOOKUP(B104,教师基础数据!$B$1:$G4571,5,FALSE)</f>
        <v>应用电子技术教研室</v>
      </c>
      <c r="F104" s="21">
        <f t="shared" si="2"/>
        <v>2</v>
      </c>
      <c r="G104" s="24">
        <f>(IF(COUNTIF(课表!$C$190:$C$350,B104)&gt;=2,1,COUNTIF(课表!$C$190:$C$350,B104))+IF(COUNTIF(课表!$D$190:$D$350,B104)&gt;=2,1,COUNTIF(课表!D$190:$D$350,B104))+IF(COUNTIF(课表!$E$182:$E$350,B104)&gt;=2,1,COUNTIF(课表!$E$182:$E$350,B104))+IF(COUNTIF(课表!$F$190:$F$350,B104)&gt;=2,1,COUNTIF(课表!$F$190:$F$350,B104)))*2</f>
        <v>4</v>
      </c>
      <c r="H104" s="24">
        <f>(IF(COUNTIF(课表!$G$191:$G$350,B104)&gt;=2,1,COUNTIF(课表!$G$191:$G$350,B104))+IF(COUNTIF(课表!$H$191:$H$350,B104)&gt;=2,1,COUNTIF(课表!$H$191:$H$350,B104))+IF(COUNTIF(课表!$I$190:$I$350,B104)&gt;=2,1,COUNTIF(课表!$I$190:$I$350,B104))+IF(COUNTIF(课表!$J$190:$J$350,B104)&gt;=2,1,COUNTIF(课表!$J$190:$J$350,B104)))*2</f>
        <v>4</v>
      </c>
      <c r="I104" s="24">
        <f>(IF(COUNTIF(课表!$K$190:$K$350,B104)&gt;=2,1,COUNTIF(课表!$K$190:$K$350,B104))+IF(COUNTIF(课表!$L$190:$L$350,B104)&gt;=2,1,COUNTIF(课表!$L$190:$L$350,B104))+IF(COUNTIF(课表!$M$190:$M$350,B104)&gt;=2,1,COUNTIF(课表!$M$190:$M$350,B104))+IF(COUNTIF(课表!$N$190:$N$350,B104)&gt;=2,1,COUNTIF(课表!$N$190:$N$350,B104)))*2</f>
        <v>0</v>
      </c>
      <c r="J104" s="24">
        <f>(IF(COUNTIF(课表!$O$190:$O$350,B104)&gt;=2,1,COUNTIF(课表!$O$190:$O$350,B104))+IF(COUNTIF(课表!$P$190:$P$350,B104)&gt;=2,1,COUNTIF(课表!$P$190:$P$350,B104))+IF(COUNTIF(课表!$Q$190:$Q$350,B104)&gt;=2,1,COUNTIF(课表!$Q$190:$Q$350,B104))+IF(COUNTIF(课表!$R$190:$R$350,B104)&gt;=2,1,COUNTIF(课表!$R$190:$R$350,B104)))*2</f>
        <v>0</v>
      </c>
      <c r="K104" s="24">
        <f>(IF(COUNTIF(课表!$S$190:$S$350,B104)&gt;=2,1,COUNTIF(课表!$S$190:$S$350,B104))+IF(COUNTIF(课表!$T$190:$T$350,B104)&gt;=2,1,COUNTIF(课表!$T$190:$T$350,B104)))*2+(IF(COUNTIF(课表!$U$190:$U$350,B104)&gt;=2,1,COUNTIF(课表!$U$190:$U$350,B104))+IF(COUNTIF(课表!$V$190:$V$350,B104)&gt;=2,1,COUNTIF(课表!$V$190:$V$350,B104)))*2</f>
        <v>0</v>
      </c>
      <c r="L104" s="24">
        <f>(IF(COUNTIF(课表!$W$190:$W$350,B104)&gt;=2,1,COUNTIF(课表!$W$190:$W$350,B104))+IF(COUNTIF(课表!$X$190:$X$350,B104)&gt;=2,1,COUNTIF(课表!$X$190:$X$350,B104))+IF(COUNTIF(课表!$Y$190:$Y$350,B104)&gt;=2,1,COUNTIF(课表!$Y$190:$Y$350,B104))+IF(COUNTIF(课表!$Z$190:$Z$350,B104)&gt;=2,1,COUNTIF(课表!$Z$190:$Z$350,B104)))*2</f>
        <v>0</v>
      </c>
      <c r="M104" s="24">
        <f>(IF(COUNTIF(课表!$AA$190:$AA$350,B104)&gt;=2,1,COUNTIF(课表!$AA$190:$AA$350,B104))+IF(COUNTIF(课表!$AB$190:$AB$350,B104)&gt;=2,1,COUNTIF(课表!$AB$190:$AB$350,B104))+IF(COUNTIF(课表!$AC$190:$AC$350,B104)&gt;=2,1,COUNTIF(课表!$AC$190:$AC$350,B104))+IF(COUNTIF(课表!$AD$190:$AD$350,B104)&gt;=2,1,COUNTIF(课表!$AD$190:$AD$350,B104)))*2</f>
        <v>0</v>
      </c>
      <c r="N104" s="24">
        <f t="shared" si="3"/>
        <v>8</v>
      </c>
    </row>
    <row r="105" ht="20.1" customHeight="1" spans="1:14">
      <c r="A105" s="21" t="str">
        <f>VLOOKUP(B105,教师基础数据!$B$1:$H$502,7,FALSE)</f>
        <v>0000221</v>
      </c>
      <c r="B105" s="26" t="s">
        <v>1319</v>
      </c>
      <c r="C105" s="23" t="str">
        <f>VLOOKUP(B105,教师基础数据!$B$1:$G4867,3,FALSE)</f>
        <v>电子系</v>
      </c>
      <c r="D105" s="23" t="str">
        <f>VLOOKUP(B105,教师基础数据!$B$1:$G712,4,FALSE)</f>
        <v>专职</v>
      </c>
      <c r="E105" s="23" t="str">
        <f>VLOOKUP(B105,教师基础数据!$B$1:$G4745,5,FALSE)</f>
        <v>应用电子技术教研室</v>
      </c>
      <c r="F105" s="21">
        <f t="shared" si="2"/>
        <v>5</v>
      </c>
      <c r="G105" s="24">
        <f>(IF(COUNTIF(课表!$C$190:$C$350,B105)&gt;=2,1,COUNTIF(课表!$C$190:$C$350,B105))+IF(COUNTIF(课表!$D$190:$D$350,B105)&gt;=2,1,COUNTIF(课表!D$190:$D$350,B105))+IF(COUNTIF(课表!$E$182:$E$350,B105)&gt;=2,1,COUNTIF(课表!$E$182:$E$350,B105))+IF(COUNTIF(课表!$F$190:$F$350,B105)&gt;=2,1,COUNTIF(课表!$F$190:$F$350,B105)))*2</f>
        <v>4</v>
      </c>
      <c r="H105" s="24">
        <f>(IF(COUNTIF(课表!$G$191:$G$350,B105)&gt;=2,1,COUNTIF(课表!$G$191:$G$350,B105))+IF(COUNTIF(课表!$H$191:$H$350,B105)&gt;=2,1,COUNTIF(课表!$H$191:$H$350,B105))+IF(COUNTIF(课表!$I$190:$I$350,B105)&gt;=2,1,COUNTIF(课表!$I$190:$I$350,B105))+IF(COUNTIF(课表!$J$190:$J$350,B105)&gt;=2,1,COUNTIF(课表!$J$190:$J$350,B105)))*2</f>
        <v>0</v>
      </c>
      <c r="I105" s="24">
        <f>(IF(COUNTIF(课表!$K$190:$K$350,B105)&gt;=2,1,COUNTIF(课表!$K$190:$K$350,B105))+IF(COUNTIF(课表!$L$190:$L$350,B105)&gt;=2,1,COUNTIF(课表!$L$190:$L$350,B105))+IF(COUNTIF(课表!$M$190:$M$350,B105)&gt;=2,1,COUNTIF(课表!$M$190:$M$350,B105))+IF(COUNTIF(课表!$N$190:$N$350,B105)&gt;=2,1,COUNTIF(课表!$N$190:$N$350,B105)))*2</f>
        <v>4</v>
      </c>
      <c r="J105" s="24">
        <f>(IF(COUNTIF(课表!$O$190:$O$350,B105)&gt;=2,1,COUNTIF(课表!$O$190:$O$350,B105))+IF(COUNTIF(课表!$P$190:$P$350,B105)&gt;=2,1,COUNTIF(课表!$P$190:$P$350,B105))+IF(COUNTIF(课表!$Q$190:$Q$350,B105)&gt;=2,1,COUNTIF(课表!$Q$190:$Q$350,B105))+IF(COUNTIF(课表!$R$190:$R$350,B105)&gt;=2,1,COUNTIF(课表!$R$190:$R$350,B105)))*2</f>
        <v>4</v>
      </c>
      <c r="K105" s="24">
        <f>(IF(COUNTIF(课表!$S$190:$S$350,B105)&gt;=2,1,COUNTIF(课表!$S$190:$S$350,B105))+IF(COUNTIF(课表!$T$190:$T$350,B105)&gt;=2,1,COUNTIF(课表!$T$190:$T$350,B105)))*2+(IF(COUNTIF(课表!$U$190:$U$350,B105)&gt;=2,1,COUNTIF(课表!$U$190:$U$350,B105))+IF(COUNTIF(课表!$V$190:$V$350,B105)&gt;=2,1,COUNTIF(课表!$V$190:$V$350,B105)))*2</f>
        <v>4</v>
      </c>
      <c r="L105" s="24">
        <f>(IF(COUNTIF(课表!$W$190:$W$350,B105)&gt;=2,1,COUNTIF(课表!$W$190:$W$350,B105))+IF(COUNTIF(课表!$X$190:$X$350,B105)&gt;=2,1,COUNTIF(课表!$X$190:$X$350,B105))+IF(COUNTIF(课表!$Y$190:$Y$350,B105)&gt;=2,1,COUNTIF(课表!$Y$190:$Y$350,B105))+IF(COUNTIF(课表!$Z$190:$Z$350,B105)&gt;=2,1,COUNTIF(课表!$Z$190:$Z$350,B105)))*2</f>
        <v>4</v>
      </c>
      <c r="M105" s="24">
        <f>(IF(COUNTIF(课表!$AA$190:$AA$350,B105)&gt;=2,1,COUNTIF(课表!$AA$190:$AA$350,B105))+IF(COUNTIF(课表!$AB$190:$AB$350,B105)&gt;=2,1,COUNTIF(课表!$AB$190:$AB$350,B105))+IF(COUNTIF(课表!$AC$190:$AC$350,B105)&gt;=2,1,COUNTIF(课表!$AC$190:$AC$350,B105))+IF(COUNTIF(课表!$AD$190:$AD$350,B105)&gt;=2,1,COUNTIF(课表!$AD$190:$AD$350,B105)))*2</f>
        <v>0</v>
      </c>
      <c r="N105" s="24">
        <f t="shared" si="3"/>
        <v>20</v>
      </c>
    </row>
    <row r="106" ht="20.1" customHeight="1" spans="1:14">
      <c r="A106" s="21" t="str">
        <f>VLOOKUP(B106,教师基础数据!$B$1:$H$502,7,FALSE)</f>
        <v>0000225</v>
      </c>
      <c r="B106" s="26" t="s">
        <v>1156</v>
      </c>
      <c r="C106" s="23" t="str">
        <f>VLOOKUP(B106,教师基础数据!$B$1:$G4641,3,FALSE)</f>
        <v>动科系</v>
      </c>
      <c r="D106" s="23" t="str">
        <f>VLOOKUP(B106,教师基础数据!$B$1:$G580,4,FALSE)</f>
        <v>专职</v>
      </c>
      <c r="E106" s="23" t="str">
        <f>VLOOKUP(B106,教师基础数据!$B$1:$G4613,5,FALSE)</f>
        <v>兽医教研室</v>
      </c>
      <c r="F106" s="21">
        <f t="shared" si="2"/>
        <v>4</v>
      </c>
      <c r="G106" s="24">
        <f>(IF(COUNTIF(课表!$C$190:$C$350,B106)&gt;=2,1,COUNTIF(课表!$C$190:$C$350,B106))+IF(COUNTIF(课表!$D$190:$D$350,B106)&gt;=2,1,COUNTIF(课表!D$190:$D$350,B106))+IF(COUNTIF(课表!$E$182:$E$350,B106)&gt;=2,1,COUNTIF(课表!$E$182:$E$350,B106))+IF(COUNTIF(课表!$F$190:$F$350,B106)&gt;=2,1,COUNTIF(课表!$F$190:$F$350,B106)))*2</f>
        <v>2</v>
      </c>
      <c r="H106" s="24">
        <f>(IF(COUNTIF(课表!$G$191:$G$350,B106)&gt;=2,1,COUNTIF(课表!$G$191:$G$350,B106))+IF(COUNTIF(课表!$H$191:$H$350,B106)&gt;=2,1,COUNTIF(课表!$H$191:$H$350,B106))+IF(COUNTIF(课表!$I$190:$I$350,B106)&gt;=2,1,COUNTIF(课表!$I$190:$I$350,B106))+IF(COUNTIF(课表!$J$190:$J$350,B106)&gt;=2,1,COUNTIF(课表!$J$190:$J$350,B106)))*2</f>
        <v>0</v>
      </c>
      <c r="I106" s="24">
        <f>(IF(COUNTIF(课表!$K$190:$K$350,B106)&gt;=2,1,COUNTIF(课表!$K$190:$K$350,B106))+IF(COUNTIF(课表!$L$190:$L$350,B106)&gt;=2,1,COUNTIF(课表!$L$190:$L$350,B106))+IF(COUNTIF(课表!$M$190:$M$350,B106)&gt;=2,1,COUNTIF(课表!$M$190:$M$350,B106))+IF(COUNTIF(课表!$N$190:$N$350,B106)&gt;=2,1,COUNTIF(课表!$N$190:$N$350,B106)))*2</f>
        <v>4</v>
      </c>
      <c r="J106" s="24">
        <f>(IF(COUNTIF(课表!$O$190:$O$350,B106)&gt;=2,1,COUNTIF(课表!$O$190:$O$350,B106))+IF(COUNTIF(课表!$P$190:$P$350,B106)&gt;=2,1,COUNTIF(课表!$P$190:$P$350,B106))+IF(COUNTIF(课表!$Q$190:$Q$350,B106)&gt;=2,1,COUNTIF(课表!$Q$190:$Q$350,B106))+IF(COUNTIF(课表!$R$190:$R$350,B106)&gt;=2,1,COUNTIF(课表!$R$190:$R$350,B106)))*2</f>
        <v>4</v>
      </c>
      <c r="K106" s="24">
        <f>(IF(COUNTIF(课表!$S$190:$S$350,B106)&gt;=2,1,COUNTIF(课表!$S$190:$S$350,B106))+IF(COUNTIF(课表!$T$190:$T$350,B106)&gt;=2,1,COUNTIF(课表!$T$190:$T$350,B106)))*2+(IF(COUNTIF(课表!$U$190:$U$350,B106)&gt;=2,1,COUNTIF(课表!$U$190:$U$350,B106))+IF(COUNTIF(课表!$V$190:$V$350,B106)&gt;=2,1,COUNTIF(课表!$V$190:$V$350,B106)))*2</f>
        <v>4</v>
      </c>
      <c r="L106" s="24">
        <f>(IF(COUNTIF(课表!$W$190:$W$350,B106)&gt;=2,1,COUNTIF(课表!$W$190:$W$350,B106))+IF(COUNTIF(课表!$X$190:$X$350,B106)&gt;=2,1,COUNTIF(课表!$X$190:$X$350,B106))+IF(COUNTIF(课表!$Y$190:$Y$350,B106)&gt;=2,1,COUNTIF(课表!$Y$190:$Y$350,B106))+IF(COUNTIF(课表!$Z$190:$Z$350,B106)&gt;=2,1,COUNTIF(课表!$Z$190:$Z$350,B106)))*2</f>
        <v>0</v>
      </c>
      <c r="M106" s="24">
        <f>(IF(COUNTIF(课表!$AA$190:$AA$350,B106)&gt;=2,1,COUNTIF(课表!$AA$190:$AA$350,B106))+IF(COUNTIF(课表!$AB$190:$AB$350,B106)&gt;=2,1,COUNTIF(课表!$AB$190:$AB$350,B106))+IF(COUNTIF(课表!$AC$190:$AC$350,B106)&gt;=2,1,COUNTIF(课表!$AC$190:$AC$350,B106))+IF(COUNTIF(课表!$AD$190:$AD$350,B106)&gt;=2,1,COUNTIF(课表!$AD$190:$AD$350,B106)))*2</f>
        <v>0</v>
      </c>
      <c r="N106" s="24">
        <f t="shared" si="3"/>
        <v>14</v>
      </c>
    </row>
    <row r="107" ht="20.1" customHeight="1" spans="1:14">
      <c r="A107" s="21" t="str">
        <f>VLOOKUP(B107,教师基础数据!$B$1:$H$502,7,FALSE)</f>
        <v>0000231</v>
      </c>
      <c r="B107" s="22" t="s">
        <v>1146</v>
      </c>
      <c r="C107" s="23" t="str">
        <f>VLOOKUP(B107,教师基础数据!$B$1:$G4847,3,FALSE)</f>
        <v>商贸系</v>
      </c>
      <c r="D107" s="23" t="str">
        <f>VLOOKUP(B107,教师基础数据!$B$1:$G666,4,FALSE)</f>
        <v>兼职</v>
      </c>
      <c r="E107" s="23" t="str">
        <f>VLOOKUP(B107,教师基础数据!$B$1:$G4699,5,FALSE)</f>
        <v>商务教研室</v>
      </c>
      <c r="F107" s="21">
        <f t="shared" si="2"/>
        <v>2</v>
      </c>
      <c r="G107" s="24">
        <f>(IF(COUNTIF(课表!$C$190:$C$350,B107)&gt;=2,1,COUNTIF(课表!$C$190:$C$350,B107))+IF(COUNTIF(课表!$D$190:$D$350,B107)&gt;=2,1,COUNTIF(课表!D$190:$D$350,B107))+IF(COUNTIF(课表!$E$182:$E$350,B107)&gt;=2,1,COUNTIF(课表!$E$182:$E$350,B107))+IF(COUNTIF(课表!$F$190:$F$350,B107)&gt;=2,1,COUNTIF(课表!$F$190:$F$350,B107)))*2</f>
        <v>0</v>
      </c>
      <c r="H107" s="24">
        <f>(IF(COUNTIF(课表!$G$191:$G$350,B107)&gt;=2,1,COUNTIF(课表!$G$191:$G$350,B107))+IF(COUNTIF(课表!$H$191:$H$350,B107)&gt;=2,1,COUNTIF(课表!$H$191:$H$350,B107))+IF(COUNTIF(课表!$I$190:$I$350,B107)&gt;=2,1,COUNTIF(课表!$I$190:$I$350,B107))+IF(COUNTIF(课表!$J$190:$J$350,B107)&gt;=2,1,COUNTIF(课表!$J$190:$J$350,B107)))*2</f>
        <v>4</v>
      </c>
      <c r="I107" s="24">
        <f>(IF(COUNTIF(课表!$K$190:$K$350,B107)&gt;=2,1,COUNTIF(课表!$K$190:$K$350,B107))+IF(COUNTIF(课表!$L$190:$L$350,B107)&gt;=2,1,COUNTIF(课表!$L$190:$L$350,B107))+IF(COUNTIF(课表!$M$190:$M$350,B107)&gt;=2,1,COUNTIF(课表!$M$190:$M$350,B107))+IF(COUNTIF(课表!$N$190:$N$350,B107)&gt;=2,1,COUNTIF(课表!$N$190:$N$350,B107)))*2</f>
        <v>4</v>
      </c>
      <c r="J107" s="24">
        <f>(IF(COUNTIF(课表!$O$190:$O$350,B107)&gt;=2,1,COUNTIF(课表!$O$190:$O$350,B107))+IF(COUNTIF(课表!$P$190:$P$350,B107)&gt;=2,1,COUNTIF(课表!$P$190:$P$350,B107))+IF(COUNTIF(课表!$Q$190:$Q$350,B107)&gt;=2,1,COUNTIF(课表!$Q$190:$Q$350,B107))+IF(COUNTIF(课表!$R$190:$R$350,B107)&gt;=2,1,COUNTIF(课表!$R$190:$R$350,B107)))*2</f>
        <v>0</v>
      </c>
      <c r="K107" s="24">
        <f>(IF(COUNTIF(课表!$S$190:$S$350,B107)&gt;=2,1,COUNTIF(课表!$S$190:$S$350,B107))+IF(COUNTIF(课表!$T$190:$T$350,B107)&gt;=2,1,COUNTIF(课表!$T$190:$T$350,B107)))*2+(IF(COUNTIF(课表!$U$190:$U$350,B107)&gt;=2,1,COUNTIF(课表!$U$190:$U$350,B107))+IF(COUNTIF(课表!$V$190:$V$350,B107)&gt;=2,1,COUNTIF(课表!$V$190:$V$350,B107)))*2</f>
        <v>0</v>
      </c>
      <c r="L107" s="24">
        <f>(IF(COUNTIF(课表!$W$190:$W$350,B107)&gt;=2,1,COUNTIF(课表!$W$190:$W$350,B107))+IF(COUNTIF(课表!$X$190:$X$350,B107)&gt;=2,1,COUNTIF(课表!$X$190:$X$350,B107))+IF(COUNTIF(课表!$Y$190:$Y$350,B107)&gt;=2,1,COUNTIF(课表!$Y$190:$Y$350,B107))+IF(COUNTIF(课表!$Z$190:$Z$350,B107)&gt;=2,1,COUNTIF(课表!$Z$190:$Z$350,B107)))*2</f>
        <v>0</v>
      </c>
      <c r="M107" s="24">
        <f>(IF(COUNTIF(课表!$AA$190:$AA$350,B107)&gt;=2,1,COUNTIF(课表!$AA$190:$AA$350,B107))+IF(COUNTIF(课表!$AB$190:$AB$350,B107)&gt;=2,1,COUNTIF(课表!$AB$190:$AB$350,B107))+IF(COUNTIF(课表!$AC$190:$AC$350,B107)&gt;=2,1,COUNTIF(课表!$AC$190:$AC$350,B107))+IF(COUNTIF(课表!$AD$190:$AD$350,B107)&gt;=2,1,COUNTIF(课表!$AD$190:$AD$350,B107)))*2</f>
        <v>0</v>
      </c>
      <c r="N107" s="24">
        <f t="shared" si="3"/>
        <v>8</v>
      </c>
    </row>
    <row r="108" ht="20.1" customHeight="1" spans="1:14">
      <c r="A108" s="21" t="str">
        <f>VLOOKUP(B108,教师基础数据!$B$1:$H$502,7,FALSE)</f>
        <v>0000237</v>
      </c>
      <c r="B108" s="22" t="s">
        <v>1124</v>
      </c>
      <c r="C108" s="23" t="str">
        <f>VLOOKUP(B108,教师基础数据!$B$1:$G4519,3,FALSE)</f>
        <v>商贸系</v>
      </c>
      <c r="D108" s="23" t="str">
        <f>VLOOKUP(B108,教师基础数据!$B$1:$G434,4,FALSE)</f>
        <v>专职</v>
      </c>
      <c r="E108" s="23" t="str">
        <f>VLOOKUP(B108,教师基础数据!$B$1:$G4519,5,FALSE)</f>
        <v>会计教研室</v>
      </c>
      <c r="F108" s="21">
        <f t="shared" si="2"/>
        <v>5</v>
      </c>
      <c r="G108" s="24">
        <f>(IF(COUNTIF(课表!$C$190:$C$350,B108)&gt;=2,1,COUNTIF(课表!$C$190:$C$350,B108))+IF(COUNTIF(课表!$D$190:$D$350,B108)&gt;=2,1,COUNTIF(课表!D$190:$D$350,B108))+IF(COUNTIF(课表!$E$182:$E$350,B108)&gt;=2,1,COUNTIF(课表!$E$182:$E$350,B108))+IF(COUNTIF(课表!$F$190:$F$350,B108)&gt;=2,1,COUNTIF(课表!$F$190:$F$350,B108)))*2</f>
        <v>4</v>
      </c>
      <c r="H108" s="24">
        <f>(IF(COUNTIF(课表!$G$191:$G$350,B108)&gt;=2,1,COUNTIF(课表!$G$191:$G$350,B108))+IF(COUNTIF(课表!$H$191:$H$350,B108)&gt;=2,1,COUNTIF(课表!$H$191:$H$350,B108))+IF(COUNTIF(课表!$I$190:$I$350,B108)&gt;=2,1,COUNTIF(课表!$I$190:$I$350,B108))+IF(COUNTIF(课表!$J$190:$J$350,B108)&gt;=2,1,COUNTIF(课表!$J$190:$J$350,B108)))*2</f>
        <v>4</v>
      </c>
      <c r="I108" s="24">
        <f>(IF(COUNTIF(课表!$K$190:$K$350,B108)&gt;=2,1,COUNTIF(课表!$K$190:$K$350,B108))+IF(COUNTIF(课表!$L$190:$L$350,B108)&gt;=2,1,COUNTIF(课表!$L$190:$L$350,B108))+IF(COUNTIF(课表!$M$190:$M$350,B108)&gt;=2,1,COUNTIF(课表!$M$190:$M$350,B108))+IF(COUNTIF(课表!$N$190:$N$350,B108)&gt;=2,1,COUNTIF(课表!$N$190:$N$350,B108)))*2</f>
        <v>4</v>
      </c>
      <c r="J108" s="24">
        <f>(IF(COUNTIF(课表!$O$190:$O$350,B108)&gt;=2,1,COUNTIF(课表!$O$190:$O$350,B108))+IF(COUNTIF(课表!$P$190:$P$350,B108)&gt;=2,1,COUNTIF(课表!$P$190:$P$350,B108))+IF(COUNTIF(课表!$Q$190:$Q$350,B108)&gt;=2,1,COUNTIF(课表!$Q$190:$Q$350,B108))+IF(COUNTIF(课表!$R$190:$R$350,B108)&gt;=2,1,COUNTIF(课表!$R$190:$R$350,B108)))*2</f>
        <v>4</v>
      </c>
      <c r="K108" s="24">
        <f>(IF(COUNTIF(课表!$S$190:$S$350,B108)&gt;=2,1,COUNTIF(课表!$S$190:$S$350,B108))+IF(COUNTIF(课表!$T$190:$T$350,B108)&gt;=2,1,COUNTIF(课表!$T$190:$T$350,B108)))*2+(IF(COUNTIF(课表!$U$190:$U$350,B108)&gt;=2,1,COUNTIF(课表!$U$190:$U$350,B108))+IF(COUNTIF(课表!$V$190:$V$350,B108)&gt;=2,1,COUNTIF(课表!$V$190:$V$350,B108)))*2</f>
        <v>4</v>
      </c>
      <c r="L108" s="24">
        <f>(IF(COUNTIF(课表!$W$190:$W$350,B108)&gt;=2,1,COUNTIF(课表!$W$190:$W$350,B108))+IF(COUNTIF(课表!$X$190:$X$350,B108)&gt;=2,1,COUNTIF(课表!$X$190:$X$350,B108))+IF(COUNTIF(课表!$Y$190:$Y$350,B108)&gt;=2,1,COUNTIF(课表!$Y$190:$Y$350,B108))+IF(COUNTIF(课表!$Z$190:$Z$350,B108)&gt;=2,1,COUNTIF(课表!$Z$190:$Z$350,B108)))*2</f>
        <v>0</v>
      </c>
      <c r="M108" s="24">
        <f>(IF(COUNTIF(课表!$AA$190:$AA$350,B108)&gt;=2,1,COUNTIF(课表!$AA$190:$AA$350,B108))+IF(COUNTIF(课表!$AB$190:$AB$350,B108)&gt;=2,1,COUNTIF(课表!$AB$190:$AB$350,B108))+IF(COUNTIF(课表!$AC$190:$AC$350,B108)&gt;=2,1,COUNTIF(课表!$AC$190:$AC$350,B108))+IF(COUNTIF(课表!$AD$190:$AD$350,B108)&gt;=2,1,COUNTIF(课表!$AD$190:$AD$350,B108)))*2</f>
        <v>0</v>
      </c>
      <c r="N108" s="24">
        <f t="shared" si="3"/>
        <v>20</v>
      </c>
    </row>
    <row r="109" ht="20.1" customHeight="1" spans="1:14">
      <c r="A109" s="21" t="str">
        <f>VLOOKUP(B109,教师基础数据!$B$1:$H$502,7,FALSE)</f>
        <v>0000258</v>
      </c>
      <c r="B109" s="25" t="s">
        <v>1119</v>
      </c>
      <c r="C109" s="23" t="str">
        <f>VLOOKUP(B109,教师基础数据!$B$1:$G4601,3,FALSE)</f>
        <v>机械系</v>
      </c>
      <c r="D109" s="23" t="str">
        <f>VLOOKUP(B109,教师基础数据!$B$1:$G656,4,FALSE)</f>
        <v>专职</v>
      </c>
      <c r="E109" s="23" t="str">
        <f>VLOOKUP(B109,教师基础数据!$B$1:$G4689,5,FALSE)</f>
        <v>汽车运用与维修教研室</v>
      </c>
      <c r="F109" s="21">
        <f t="shared" si="2"/>
        <v>5</v>
      </c>
      <c r="G109" s="24">
        <f>(IF(COUNTIF(课表!$C$190:$C$350,B109)&gt;=2,1,COUNTIF(课表!$C$190:$C$350,B109))+IF(COUNTIF(课表!$D$190:$D$350,B109)&gt;=2,1,COUNTIF(课表!D$190:$D$350,B109))+IF(COUNTIF(课表!$E$182:$E$350,B109)&gt;=2,1,COUNTIF(课表!$E$182:$E$350,B109))+IF(COUNTIF(课表!$F$190:$F$350,B109)&gt;=2,1,COUNTIF(课表!$F$190:$F$350,B109)))*2</f>
        <v>4</v>
      </c>
      <c r="H109" s="24">
        <f>(IF(COUNTIF(课表!$G$191:$G$350,B109)&gt;=2,1,COUNTIF(课表!$G$191:$G$350,B109))+IF(COUNTIF(课表!$H$191:$H$350,B109)&gt;=2,1,COUNTIF(课表!$H$191:$H$350,B109))+IF(COUNTIF(课表!$I$190:$I$350,B109)&gt;=2,1,COUNTIF(课表!$I$190:$I$350,B109))+IF(COUNTIF(课表!$J$190:$J$350,B109)&gt;=2,1,COUNTIF(课表!$J$190:$J$350,B109)))*2</f>
        <v>4</v>
      </c>
      <c r="I109" s="24">
        <f>(IF(COUNTIF(课表!$K$190:$K$350,B109)&gt;=2,1,COUNTIF(课表!$K$190:$K$350,B109))+IF(COUNTIF(课表!$L$190:$L$350,B109)&gt;=2,1,COUNTIF(课表!$L$190:$L$350,B109))+IF(COUNTIF(课表!$M$190:$M$350,B109)&gt;=2,1,COUNTIF(课表!$M$190:$M$350,B109))+IF(COUNTIF(课表!$N$190:$N$350,B109)&gt;=2,1,COUNTIF(课表!$N$190:$N$350,B109)))*2</f>
        <v>4</v>
      </c>
      <c r="J109" s="24">
        <f>(IF(COUNTIF(课表!$O$190:$O$350,B109)&gt;=2,1,COUNTIF(课表!$O$190:$O$350,B109))+IF(COUNTIF(课表!$P$190:$P$350,B109)&gt;=2,1,COUNTIF(课表!$P$190:$P$350,B109))+IF(COUNTIF(课表!$Q$190:$Q$350,B109)&gt;=2,1,COUNTIF(课表!$Q$190:$Q$350,B109))+IF(COUNTIF(课表!$R$190:$R$350,B109)&gt;=2,1,COUNTIF(课表!$R$190:$R$350,B109)))*2</f>
        <v>4</v>
      </c>
      <c r="K109" s="24">
        <f>(IF(COUNTIF(课表!$S$190:$S$350,B109)&gt;=2,1,COUNTIF(课表!$S$190:$S$350,B109))+IF(COUNTIF(课表!$T$190:$T$350,B109)&gt;=2,1,COUNTIF(课表!$T$190:$T$350,B109)))*2+(IF(COUNTIF(课表!$U$190:$U$350,B109)&gt;=2,1,COUNTIF(课表!$U$190:$U$350,B109))+IF(COUNTIF(课表!$V$190:$V$350,B109)&gt;=2,1,COUNTIF(课表!$V$190:$V$350,B109)))*2</f>
        <v>4</v>
      </c>
      <c r="L109" s="24">
        <f>(IF(COUNTIF(课表!$W$190:$W$350,B109)&gt;=2,1,COUNTIF(课表!$W$190:$W$350,B109))+IF(COUNTIF(课表!$X$190:$X$350,B109)&gt;=2,1,COUNTIF(课表!$X$190:$X$350,B109))+IF(COUNTIF(课表!$Y$190:$Y$350,B109)&gt;=2,1,COUNTIF(课表!$Y$190:$Y$350,B109))+IF(COUNTIF(课表!$Z$190:$Z$350,B109)&gt;=2,1,COUNTIF(课表!$Z$190:$Z$350,B109)))*2</f>
        <v>0</v>
      </c>
      <c r="M109" s="24">
        <f>(IF(COUNTIF(课表!$AA$190:$AA$350,B109)&gt;=2,1,COUNTIF(课表!$AA$190:$AA$350,B109))+IF(COUNTIF(课表!$AB$190:$AB$350,B109)&gt;=2,1,COUNTIF(课表!$AB$190:$AB$350,B109))+IF(COUNTIF(课表!$AC$190:$AC$350,B109)&gt;=2,1,COUNTIF(课表!$AC$190:$AC$350,B109))+IF(COUNTIF(课表!$AD$190:$AD$350,B109)&gt;=2,1,COUNTIF(课表!$AD$190:$AD$350,B109)))*2</f>
        <v>0</v>
      </c>
      <c r="N109" s="24">
        <f t="shared" si="3"/>
        <v>20</v>
      </c>
    </row>
    <row r="110" ht="20.1" customHeight="1" spans="1:14">
      <c r="A110" s="21" t="str">
        <f>VLOOKUP(B110,教师基础数据!$B$1:$H$502,7,FALSE)</f>
        <v>0000266</v>
      </c>
      <c r="B110" s="22" t="s">
        <v>1084</v>
      </c>
      <c r="C110" s="23" t="str">
        <f>VLOOKUP(B110,教师基础数据!$B$1:$G4526,3,FALSE)</f>
        <v>机械系</v>
      </c>
      <c r="D110" s="23" t="str">
        <f>VLOOKUP(B110,教师基础数据!$B$1:$G599,4,FALSE)</f>
        <v>专职</v>
      </c>
      <c r="E110" s="23" t="str">
        <f>VLOOKUP(B110,教师基础数据!$B$1:$G4632,5,FALSE)</f>
        <v>机械设计与制造教研室</v>
      </c>
      <c r="F110" s="21">
        <f t="shared" si="2"/>
        <v>3</v>
      </c>
      <c r="G110" s="24">
        <f>(IF(COUNTIF(课表!$C$190:$C$350,B110)&gt;=2,1,COUNTIF(课表!$C$190:$C$350,B110))+IF(COUNTIF(课表!$D$190:$D$350,B110)&gt;=2,1,COUNTIF(课表!D$190:$D$350,B110))+IF(COUNTIF(课表!$E$182:$E$350,B110)&gt;=2,1,COUNTIF(课表!$E$182:$E$350,B110))+IF(COUNTIF(课表!$F$190:$F$350,B110)&gt;=2,1,COUNTIF(课表!$F$190:$F$350,B110)))*2</f>
        <v>0</v>
      </c>
      <c r="H110" s="24">
        <f>(IF(COUNTIF(课表!$G$191:$G$350,B110)&gt;=2,1,COUNTIF(课表!$G$191:$G$350,B110))+IF(COUNTIF(课表!$H$191:$H$350,B110)&gt;=2,1,COUNTIF(课表!$H$191:$H$350,B110))+IF(COUNTIF(课表!$I$190:$I$350,B110)&gt;=2,1,COUNTIF(课表!$I$190:$I$350,B110))+IF(COUNTIF(课表!$J$190:$J$350,B110)&gt;=2,1,COUNTIF(课表!$J$190:$J$350,B110)))*2</f>
        <v>8</v>
      </c>
      <c r="I110" s="24">
        <f>(IF(COUNTIF(课表!$K$190:$K$350,B110)&gt;=2,1,COUNTIF(课表!$K$190:$K$350,B110))+IF(COUNTIF(课表!$L$190:$L$350,B110)&gt;=2,1,COUNTIF(课表!$L$190:$L$350,B110))+IF(COUNTIF(课表!$M$190:$M$350,B110)&gt;=2,1,COUNTIF(课表!$M$190:$M$350,B110))+IF(COUNTIF(课表!$N$190:$N$350,B110)&gt;=2,1,COUNTIF(课表!$N$190:$N$350,B110)))*2</f>
        <v>0</v>
      </c>
      <c r="J110" s="24">
        <f>(IF(COUNTIF(课表!$O$190:$O$350,B110)&gt;=2,1,COUNTIF(课表!$O$190:$O$350,B110))+IF(COUNTIF(课表!$P$190:$P$350,B110)&gt;=2,1,COUNTIF(课表!$P$190:$P$350,B110))+IF(COUNTIF(课表!$Q$190:$Q$350,B110)&gt;=2,1,COUNTIF(课表!$Q$190:$Q$350,B110))+IF(COUNTIF(课表!$R$190:$R$350,B110)&gt;=2,1,COUNTIF(课表!$R$190:$R$350,B110)))*2</f>
        <v>4</v>
      </c>
      <c r="K110" s="24">
        <f>(IF(COUNTIF(课表!$S$190:$S$350,B110)&gt;=2,1,COUNTIF(课表!$S$190:$S$350,B110))+IF(COUNTIF(课表!$T$190:$T$350,B110)&gt;=2,1,COUNTIF(课表!$T$190:$T$350,B110)))*2+(IF(COUNTIF(课表!$U$190:$U$350,B110)&gt;=2,1,COUNTIF(课表!$U$190:$U$350,B110))+IF(COUNTIF(课表!$V$190:$V$350,B110)&gt;=2,1,COUNTIF(课表!$V$190:$V$350,B110)))*2</f>
        <v>4</v>
      </c>
      <c r="L110" s="24">
        <f>(IF(COUNTIF(课表!$W$190:$W$350,B110)&gt;=2,1,COUNTIF(课表!$W$190:$W$350,B110))+IF(COUNTIF(课表!$X$190:$X$350,B110)&gt;=2,1,COUNTIF(课表!$X$190:$X$350,B110))+IF(COUNTIF(课表!$Y$190:$Y$350,B110)&gt;=2,1,COUNTIF(课表!$Y$190:$Y$350,B110))+IF(COUNTIF(课表!$Z$190:$Z$350,B110)&gt;=2,1,COUNTIF(课表!$Z$190:$Z$350,B110)))*2</f>
        <v>0</v>
      </c>
      <c r="M110" s="24">
        <f>(IF(COUNTIF(课表!$AA$190:$AA$350,B110)&gt;=2,1,COUNTIF(课表!$AA$190:$AA$350,B110))+IF(COUNTIF(课表!$AB$190:$AB$350,B110)&gt;=2,1,COUNTIF(课表!$AB$190:$AB$350,B110))+IF(COUNTIF(课表!$AC$190:$AC$350,B110)&gt;=2,1,COUNTIF(课表!$AC$190:$AC$350,B110))+IF(COUNTIF(课表!$AD$190:$AD$350,B110)&gt;=2,1,COUNTIF(课表!$AD$190:$AD$350,B110)))*2</f>
        <v>0</v>
      </c>
      <c r="N110" s="24">
        <f t="shared" si="3"/>
        <v>16</v>
      </c>
    </row>
    <row r="111" ht="20.1" customHeight="1" spans="1:14">
      <c r="A111" s="209" t="str">
        <f>VLOOKUP(B111,教师基础数据!$B$1:$H$502,7,FALSE)</f>
        <v>0000272</v>
      </c>
      <c r="B111" s="22" t="s">
        <v>1169</v>
      </c>
      <c r="C111" s="23" t="str">
        <f>VLOOKUP(B111,教师基础数据!$B$1:$G4863,3,FALSE)</f>
        <v>动科系</v>
      </c>
      <c r="D111" s="23" t="str">
        <f>VLOOKUP(B111,教师基础数据!$B$1:$G445,4,FALSE)</f>
        <v>兼职</v>
      </c>
      <c r="E111" s="23" t="str">
        <f>VLOOKUP(B111,教师基础数据!$B$1:$G4530,5,FALSE)</f>
        <v>畜牧水产</v>
      </c>
      <c r="F111" s="21">
        <f t="shared" si="2"/>
        <v>2</v>
      </c>
      <c r="G111" s="24">
        <f>(IF(COUNTIF(课表!$C$190:$C$350,B111)&gt;=2,1,COUNTIF(课表!$C$190:$C$350,B111))+IF(COUNTIF(课表!$D$190:$D$350,B111)&gt;=2,1,COUNTIF(课表!D$190:$D$350,B111))+IF(COUNTIF(课表!$E$182:$E$350,B111)&gt;=2,1,COUNTIF(课表!$E$182:$E$350,B111))+IF(COUNTIF(课表!$F$190:$F$350,B111)&gt;=2,1,COUNTIF(课表!$F$190:$F$350,B111)))*2</f>
        <v>0</v>
      </c>
      <c r="H111" s="24">
        <f>(IF(COUNTIF(课表!$G$191:$G$350,B111)&gt;=2,1,COUNTIF(课表!$G$191:$G$350,B111))+IF(COUNTIF(课表!$H$191:$H$350,B111)&gt;=2,1,COUNTIF(课表!$H$191:$H$350,B111))+IF(COUNTIF(课表!$I$190:$I$350,B111)&gt;=2,1,COUNTIF(课表!$I$190:$I$350,B111))+IF(COUNTIF(课表!$J$190:$J$350,B111)&gt;=2,1,COUNTIF(课表!$J$190:$J$350,B111)))*2</f>
        <v>4</v>
      </c>
      <c r="I111" s="24">
        <f>(IF(COUNTIF(课表!$K$190:$K$350,B111)&gt;=2,1,COUNTIF(课表!$K$190:$K$350,B111))+IF(COUNTIF(课表!$L$190:$L$350,B111)&gt;=2,1,COUNTIF(课表!$L$190:$L$350,B111))+IF(COUNTIF(课表!$M$190:$M$350,B111)&gt;=2,1,COUNTIF(课表!$M$190:$M$350,B111))+IF(COUNTIF(课表!$N$190:$N$350,B111)&gt;=2,1,COUNTIF(课表!$N$190:$N$350,B111)))*2</f>
        <v>4</v>
      </c>
      <c r="J111" s="24">
        <f>(IF(COUNTIF(课表!$O$190:$O$350,B111)&gt;=2,1,COUNTIF(课表!$O$190:$O$350,B111))+IF(COUNTIF(课表!$P$190:$P$350,B111)&gt;=2,1,COUNTIF(课表!$P$190:$P$350,B111))+IF(COUNTIF(课表!$Q$190:$Q$350,B111)&gt;=2,1,COUNTIF(课表!$Q$190:$Q$350,B111))+IF(COUNTIF(课表!$R$190:$R$350,B111)&gt;=2,1,COUNTIF(课表!$R$190:$R$350,B111)))*2</f>
        <v>0</v>
      </c>
      <c r="K111" s="24">
        <f>(IF(COUNTIF(课表!$S$190:$S$350,B111)&gt;=2,1,COUNTIF(课表!$S$190:$S$350,B111))+IF(COUNTIF(课表!$T$190:$T$350,B111)&gt;=2,1,COUNTIF(课表!$T$190:$T$350,B111)))*2+(IF(COUNTIF(课表!$U$190:$U$350,B111)&gt;=2,1,COUNTIF(课表!$U$190:$U$350,B111))+IF(COUNTIF(课表!$V$190:$V$350,B111)&gt;=2,1,COUNTIF(课表!$V$190:$V$350,B111)))*2</f>
        <v>0</v>
      </c>
      <c r="L111" s="24">
        <f>(IF(COUNTIF(课表!$W$190:$W$350,B111)&gt;=2,1,COUNTIF(课表!$W$190:$W$350,B111))+IF(COUNTIF(课表!$X$190:$X$350,B111)&gt;=2,1,COUNTIF(课表!$X$190:$X$350,B111))+IF(COUNTIF(课表!$Y$190:$Y$350,B111)&gt;=2,1,COUNTIF(课表!$Y$190:$Y$350,B111))+IF(COUNTIF(课表!$Z$190:$Z$350,B111)&gt;=2,1,COUNTIF(课表!$Z$190:$Z$350,B111)))*2</f>
        <v>0</v>
      </c>
      <c r="M111" s="24">
        <f>(IF(COUNTIF(课表!$AA$190:$AA$350,B111)&gt;=2,1,COUNTIF(课表!$AA$190:$AA$350,B111))+IF(COUNTIF(课表!$AB$190:$AB$350,B111)&gt;=2,1,COUNTIF(课表!$AB$190:$AB$350,B111))+IF(COUNTIF(课表!$AC$190:$AC$350,B111)&gt;=2,1,COUNTIF(课表!$AC$190:$AC$350,B111))+IF(COUNTIF(课表!$AD$190:$AD$350,B111)&gt;=2,1,COUNTIF(课表!$AD$190:$AD$350,B111)))*2</f>
        <v>0</v>
      </c>
      <c r="N111" s="24">
        <f t="shared" si="3"/>
        <v>8</v>
      </c>
    </row>
    <row r="112" ht="20.1" customHeight="1" spans="1:14">
      <c r="A112" s="21" t="str">
        <f>VLOOKUP(B112,教师基础数据!$B$1:$H$502,7,FALSE)</f>
        <v>0000281</v>
      </c>
      <c r="B112" s="25" t="s">
        <v>1154</v>
      </c>
      <c r="C112" s="23" t="str">
        <f>VLOOKUP(B112,教师基础数据!$B$1:$G4576,3,FALSE)</f>
        <v>动科系</v>
      </c>
      <c r="D112" s="23" t="str">
        <f>VLOOKUP(B112,教师基础数据!$B$1:$G685,4,FALSE)</f>
        <v>兼职</v>
      </c>
      <c r="E112" s="23" t="str">
        <f>VLOOKUP(B112,教师基础数据!$B$1:$G4718,5,FALSE)</f>
        <v>兽医教研室</v>
      </c>
      <c r="F112" s="21">
        <f t="shared" si="2"/>
        <v>4</v>
      </c>
      <c r="G112" s="24">
        <f>(IF(COUNTIF(课表!$C$190:$C$350,B112)&gt;=2,1,COUNTIF(课表!$C$190:$C$350,B112))+IF(COUNTIF(课表!$D$190:$D$350,B112)&gt;=2,1,COUNTIF(课表!D$190:$D$350,B112))+IF(COUNTIF(课表!$E$182:$E$350,B112)&gt;=2,1,COUNTIF(课表!$E$182:$E$350,B112))+IF(COUNTIF(课表!$F$190:$F$350,B112)&gt;=2,1,COUNTIF(课表!$F$190:$F$350,B112)))*2</f>
        <v>8</v>
      </c>
      <c r="H112" s="24">
        <f>(IF(COUNTIF(课表!$G$191:$G$350,B112)&gt;=2,1,COUNTIF(课表!$G$191:$G$350,B112))+IF(COUNTIF(课表!$H$191:$H$350,B112)&gt;=2,1,COUNTIF(课表!$H$191:$H$350,B112))+IF(COUNTIF(课表!$I$190:$I$350,B112)&gt;=2,1,COUNTIF(课表!$I$190:$I$350,B112))+IF(COUNTIF(课表!$J$190:$J$350,B112)&gt;=2,1,COUNTIF(课表!$J$190:$J$350,B112)))*2</f>
        <v>2</v>
      </c>
      <c r="I112" s="24">
        <f>(IF(COUNTIF(课表!$K$190:$K$350,B112)&gt;=2,1,COUNTIF(课表!$K$190:$K$350,B112))+IF(COUNTIF(课表!$L$190:$L$350,B112)&gt;=2,1,COUNTIF(课表!$L$190:$L$350,B112))+IF(COUNTIF(课表!$M$190:$M$350,B112)&gt;=2,1,COUNTIF(课表!$M$190:$M$350,B112))+IF(COUNTIF(课表!$N$190:$N$350,B112)&gt;=2,1,COUNTIF(课表!$N$190:$N$350,B112)))*2</f>
        <v>4</v>
      </c>
      <c r="J112" s="24">
        <f>(IF(COUNTIF(课表!$O$190:$O$350,B112)&gt;=2,1,COUNTIF(课表!$O$190:$O$350,B112))+IF(COUNTIF(课表!$P$190:$P$350,B112)&gt;=2,1,COUNTIF(课表!$P$190:$P$350,B112))+IF(COUNTIF(课表!$Q$190:$Q$350,B112)&gt;=2,1,COUNTIF(课表!$Q$190:$Q$350,B112))+IF(COUNTIF(课表!$R$190:$R$350,B112)&gt;=2,1,COUNTIF(课表!$R$190:$R$350,B112)))*2</f>
        <v>4</v>
      </c>
      <c r="K112" s="24">
        <f>(IF(COUNTIF(课表!$S$190:$S$350,B112)&gt;=2,1,COUNTIF(课表!$S$190:$S$350,B112))+IF(COUNTIF(课表!$T$190:$T$350,B112)&gt;=2,1,COUNTIF(课表!$T$190:$T$350,B112)))*2+(IF(COUNTIF(课表!$U$190:$U$350,B112)&gt;=2,1,COUNTIF(课表!$U$190:$U$350,B112))+IF(COUNTIF(课表!$V$190:$V$350,B112)&gt;=2,1,COUNTIF(课表!$V$190:$V$350,B112)))*2</f>
        <v>0</v>
      </c>
      <c r="L112" s="24">
        <f>(IF(COUNTIF(课表!$W$190:$W$350,B112)&gt;=2,1,COUNTIF(课表!$W$190:$W$350,B112))+IF(COUNTIF(课表!$X$190:$X$350,B112)&gt;=2,1,COUNTIF(课表!$X$190:$X$350,B112))+IF(COUNTIF(课表!$Y$190:$Y$350,B112)&gt;=2,1,COUNTIF(课表!$Y$190:$Y$350,B112))+IF(COUNTIF(课表!$Z$190:$Z$350,B112)&gt;=2,1,COUNTIF(课表!$Z$190:$Z$350,B112)))*2</f>
        <v>0</v>
      </c>
      <c r="M112" s="24">
        <f>(IF(COUNTIF(课表!$AA$190:$AA$350,B112)&gt;=2,1,COUNTIF(课表!$AA$190:$AA$350,B112))+IF(COUNTIF(课表!$AB$190:$AB$350,B112)&gt;=2,1,COUNTIF(课表!$AB$190:$AB$350,B112))+IF(COUNTIF(课表!$AC$190:$AC$350,B112)&gt;=2,1,COUNTIF(课表!$AC$190:$AC$350,B112))+IF(COUNTIF(课表!$AD$190:$AD$350,B112)&gt;=2,1,COUNTIF(课表!$AD$190:$AD$350,B112)))*2</f>
        <v>0</v>
      </c>
      <c r="N112" s="24">
        <f t="shared" si="3"/>
        <v>18</v>
      </c>
    </row>
    <row r="113" ht="20.1" customHeight="1" spans="1:14">
      <c r="A113" s="21" t="str">
        <f>VLOOKUP(B113,教师基础数据!$B$1:$H$502,7,FALSE)</f>
        <v>0000288</v>
      </c>
      <c r="B113" s="25" t="s">
        <v>1418</v>
      </c>
      <c r="C113" s="23" t="str">
        <f>VLOOKUP(B113,教师基础数据!$B$1:$G4506,3,FALSE)</f>
        <v>人文系</v>
      </c>
      <c r="D113" s="23" t="str">
        <f>VLOOKUP(B113,教师基础数据!$B$1:$G589,4,FALSE)</f>
        <v>专职</v>
      </c>
      <c r="E113" s="23" t="str">
        <f>VLOOKUP(B113,教师基础数据!$B$1:$G4622,5,FALSE)</f>
        <v>体育教研室</v>
      </c>
      <c r="F113" s="21">
        <f t="shared" si="2"/>
        <v>3</v>
      </c>
      <c r="G113" s="24">
        <f>(IF(COUNTIF(课表!$C$190:$C$350,B113)&gt;=2,1,COUNTIF(课表!$C$190:$C$350,B113))+IF(COUNTIF(课表!$D$190:$D$350,B113)&gt;=2,1,COUNTIF(课表!D$190:$D$350,B113))+IF(COUNTIF(课表!$E$182:$E$350,B113)&gt;=2,1,COUNTIF(课表!$E$182:$E$350,B113))+IF(COUNTIF(课表!$F$190:$F$350,B113)&gt;=2,1,COUNTIF(课表!$F$190:$F$350,B113)))*2</f>
        <v>4</v>
      </c>
      <c r="H113" s="24">
        <f>(IF(COUNTIF(课表!$G$191:$G$350,B113)&gt;=2,1,COUNTIF(课表!$G$191:$G$350,B113))+IF(COUNTIF(课表!$H$191:$H$350,B113)&gt;=2,1,COUNTIF(课表!$H$191:$H$350,B113))+IF(COUNTIF(课表!$I$190:$I$350,B113)&gt;=2,1,COUNTIF(课表!$I$190:$I$350,B113))+IF(COUNTIF(课表!$J$190:$J$350,B113)&gt;=2,1,COUNTIF(课表!$J$190:$J$350,B113)))*2</f>
        <v>4</v>
      </c>
      <c r="I113" s="24">
        <f>(IF(COUNTIF(课表!$K$190:$K$350,B113)&gt;=2,1,COUNTIF(课表!$K$190:$K$350,B113))+IF(COUNTIF(课表!$L$190:$L$350,B113)&gt;=2,1,COUNTIF(课表!$L$190:$L$350,B113))+IF(COUNTIF(课表!$M$190:$M$350,B113)&gt;=2,1,COUNTIF(课表!$M$190:$M$350,B113))+IF(COUNTIF(课表!$N$190:$N$350,B113)&gt;=2,1,COUNTIF(课表!$N$190:$N$350,B113)))*2</f>
        <v>0</v>
      </c>
      <c r="J113" s="24">
        <f>(IF(COUNTIF(课表!$O$190:$O$350,B113)&gt;=2,1,COUNTIF(课表!$O$190:$O$350,B113))+IF(COUNTIF(课表!$P$190:$P$350,B113)&gt;=2,1,COUNTIF(课表!$P$190:$P$350,B113))+IF(COUNTIF(课表!$Q$190:$Q$350,B113)&gt;=2,1,COUNTIF(课表!$Q$190:$Q$350,B113))+IF(COUNTIF(课表!$R$190:$R$350,B113)&gt;=2,1,COUNTIF(课表!$R$190:$R$350,B113)))*2</f>
        <v>4</v>
      </c>
      <c r="K113" s="24">
        <f>(IF(COUNTIF(课表!$S$190:$S$350,B113)&gt;=2,1,COUNTIF(课表!$S$190:$S$350,B113))+IF(COUNTIF(课表!$T$190:$T$350,B113)&gt;=2,1,COUNTIF(课表!$T$190:$T$350,B113)))*2+(IF(COUNTIF(课表!$U$190:$U$350,B113)&gt;=2,1,COUNTIF(课表!$U$190:$U$350,B113))+IF(COUNTIF(课表!$V$190:$V$350,B113)&gt;=2,1,COUNTIF(课表!$V$190:$V$350,B113)))*2</f>
        <v>0</v>
      </c>
      <c r="L113" s="24">
        <f>(IF(COUNTIF(课表!$W$190:$W$350,B113)&gt;=2,1,COUNTIF(课表!$W$190:$W$350,B113))+IF(COUNTIF(课表!$X$190:$X$350,B113)&gt;=2,1,COUNTIF(课表!$X$190:$X$350,B113))+IF(COUNTIF(课表!$Y$190:$Y$350,B113)&gt;=2,1,COUNTIF(课表!$Y$190:$Y$350,B113))+IF(COUNTIF(课表!$Z$190:$Z$350,B113)&gt;=2,1,COUNTIF(课表!$Z$190:$Z$350,B113)))*2</f>
        <v>0</v>
      </c>
      <c r="M113" s="24">
        <f>(IF(COUNTIF(课表!$AA$190:$AA$350,B113)&gt;=2,1,COUNTIF(课表!$AA$190:$AA$350,B113))+IF(COUNTIF(课表!$AB$190:$AB$350,B113)&gt;=2,1,COUNTIF(课表!$AB$190:$AB$350,B113))+IF(COUNTIF(课表!$AC$190:$AC$350,B113)&gt;=2,1,COUNTIF(课表!$AC$190:$AC$350,B113))+IF(COUNTIF(课表!$AD$190:$AD$350,B113)&gt;=2,1,COUNTIF(课表!$AD$190:$AD$350,B113)))*2</f>
        <v>0</v>
      </c>
      <c r="N113" s="24">
        <f t="shared" si="3"/>
        <v>12</v>
      </c>
    </row>
    <row r="114" ht="20.1" customHeight="1" spans="1:14">
      <c r="A114" s="21" t="str">
        <f>VLOOKUP(B114,教师基础数据!$B$1:$H$502,7,FALSE)</f>
        <v>0000290</v>
      </c>
      <c r="B114" s="27" t="s">
        <v>1215</v>
      </c>
      <c r="C114" s="23" t="str">
        <f>VLOOKUP(B114,教师基础数据!$B$1:$G4848,3,FALSE)</f>
        <v>信艺系</v>
      </c>
      <c r="D114" s="23" t="str">
        <f>VLOOKUP(B114,教师基础数据!$B$1:$G689,4,FALSE)</f>
        <v>专职</v>
      </c>
      <c r="E114" s="23" t="str">
        <f>VLOOKUP(B114,教师基础数据!$B$1:$G4722,5,FALSE)</f>
        <v>计应教研室</v>
      </c>
      <c r="F114" s="21">
        <f t="shared" si="2"/>
        <v>3</v>
      </c>
      <c r="G114" s="24">
        <f>(IF(COUNTIF(课表!$C$190:$C$350,B114)&gt;=2,1,COUNTIF(课表!$C$190:$C$350,B114))+IF(COUNTIF(课表!$D$190:$D$350,B114)&gt;=2,1,COUNTIF(课表!D$190:$D$350,B114))+IF(COUNTIF(课表!$E$182:$E$350,B114)&gt;=2,1,COUNTIF(课表!$E$182:$E$350,B114))+IF(COUNTIF(课表!$F$190:$F$350,B114)&gt;=2,1,COUNTIF(课表!$F$190:$F$350,B114)))*2</f>
        <v>4</v>
      </c>
      <c r="H114" s="24">
        <f>(IF(COUNTIF(课表!$G$191:$G$350,B114)&gt;=2,1,COUNTIF(课表!$G$191:$G$350,B114))+IF(COUNTIF(课表!$H$191:$H$350,B114)&gt;=2,1,COUNTIF(课表!$H$191:$H$350,B114))+IF(COUNTIF(课表!$I$190:$I$350,B114)&gt;=2,1,COUNTIF(课表!$I$190:$I$350,B114))+IF(COUNTIF(课表!$J$190:$J$350,B114)&gt;=2,1,COUNTIF(课表!$J$190:$J$350,B114)))*2</f>
        <v>2</v>
      </c>
      <c r="I114" s="24">
        <f>(IF(COUNTIF(课表!$K$190:$K$350,B114)&gt;=2,1,COUNTIF(课表!$K$190:$K$350,B114))+IF(COUNTIF(课表!$L$190:$L$350,B114)&gt;=2,1,COUNTIF(课表!$L$190:$L$350,B114))+IF(COUNTIF(课表!$M$190:$M$350,B114)&gt;=2,1,COUNTIF(课表!$M$190:$M$350,B114))+IF(COUNTIF(课表!$N$190:$N$350,B114)&gt;=2,1,COUNTIF(课表!$N$190:$N$350,B114)))*2</f>
        <v>0</v>
      </c>
      <c r="J114" s="24">
        <f>(IF(COUNTIF(课表!$O$190:$O$350,B114)&gt;=2,1,COUNTIF(课表!$O$190:$O$350,B114))+IF(COUNTIF(课表!$P$190:$P$350,B114)&gt;=2,1,COUNTIF(课表!$P$190:$P$350,B114))+IF(COUNTIF(课表!$Q$190:$Q$350,B114)&gt;=2,1,COUNTIF(课表!$Q$190:$Q$350,B114))+IF(COUNTIF(课表!$R$190:$R$350,B114)&gt;=2,1,COUNTIF(课表!$R$190:$R$350,B114)))*2</f>
        <v>0</v>
      </c>
      <c r="K114" s="24">
        <f>(IF(COUNTIF(课表!$S$190:$S$350,B114)&gt;=2,1,COUNTIF(课表!$S$190:$S$350,B114))+IF(COUNTIF(课表!$T$190:$T$350,B114)&gt;=2,1,COUNTIF(课表!$T$190:$T$350,B114)))*2+(IF(COUNTIF(课表!$U$190:$U$350,B114)&gt;=2,1,COUNTIF(课表!$U$190:$U$350,B114))+IF(COUNTIF(课表!$V$190:$V$350,B114)&gt;=2,1,COUNTIF(课表!$V$190:$V$350,B114)))*2</f>
        <v>4</v>
      </c>
      <c r="L114" s="24">
        <f>(IF(COUNTIF(课表!$W$190:$W$350,B114)&gt;=2,1,COUNTIF(课表!$W$190:$W$350,B114))+IF(COUNTIF(课表!$X$190:$X$350,B114)&gt;=2,1,COUNTIF(课表!$X$190:$X$350,B114))+IF(COUNTIF(课表!$Y$190:$Y$350,B114)&gt;=2,1,COUNTIF(课表!$Y$190:$Y$350,B114))+IF(COUNTIF(课表!$Z$190:$Z$350,B114)&gt;=2,1,COUNTIF(课表!$Z$190:$Z$350,B114)))*2</f>
        <v>0</v>
      </c>
      <c r="M114" s="24">
        <f>(IF(COUNTIF(课表!$AA$190:$AA$350,B114)&gt;=2,1,COUNTIF(课表!$AA$190:$AA$350,B114))+IF(COUNTIF(课表!$AB$190:$AB$350,B114)&gt;=2,1,COUNTIF(课表!$AB$190:$AB$350,B114))+IF(COUNTIF(课表!$AC$190:$AC$350,B114)&gt;=2,1,COUNTIF(课表!$AC$190:$AC$350,B114))+IF(COUNTIF(课表!$AD$190:$AD$350,B114)&gt;=2,1,COUNTIF(课表!$AD$190:$AD$350,B114)))*2</f>
        <v>0</v>
      </c>
      <c r="N114" s="24">
        <f t="shared" si="3"/>
        <v>10</v>
      </c>
    </row>
    <row r="115" ht="20.1" customHeight="1" spans="1:14">
      <c r="A115" s="21" t="str">
        <f>VLOOKUP(B115,教师基础数据!$B$1:$H$502,7,FALSE)</f>
        <v>0000295</v>
      </c>
      <c r="B115" s="22" t="s">
        <v>1007</v>
      </c>
      <c r="C115" s="23" t="str">
        <f>VLOOKUP(B115,教师基础数据!$B$1:$G4855,3,FALSE)</f>
        <v>商贸系</v>
      </c>
      <c r="D115" s="23" t="str">
        <f>VLOOKUP(B115,教师基础数据!$B$1:$G729,4,FALSE)</f>
        <v>兼职</v>
      </c>
      <c r="E115" s="23" t="str">
        <f>VLOOKUP(B115,教师基础数据!$B$1:$G4796,5,FALSE)</f>
        <v>商务教研室</v>
      </c>
      <c r="F115" s="21">
        <f t="shared" si="2"/>
        <v>1</v>
      </c>
      <c r="G115" s="24">
        <f>(IF(COUNTIF(课表!$C$190:$C$350,B115)&gt;=2,1,COUNTIF(课表!$C$190:$C$350,B115))+IF(COUNTIF(课表!$D$190:$D$350,B115)&gt;=2,1,COUNTIF(课表!D$190:$D$350,B115))+IF(COUNTIF(课表!$E$182:$E$350,B115)&gt;=2,1,COUNTIF(课表!$E$182:$E$350,B115))+IF(COUNTIF(课表!$F$190:$F$350,B115)&gt;=2,1,COUNTIF(课表!$F$190:$F$350,B115)))*2</f>
        <v>0</v>
      </c>
      <c r="H115" s="24">
        <f>(IF(COUNTIF(课表!$G$191:$G$350,B115)&gt;=2,1,COUNTIF(课表!$G$191:$G$350,B115))+IF(COUNTIF(课表!$H$191:$H$350,B115)&gt;=2,1,COUNTIF(课表!$H$191:$H$350,B115))+IF(COUNTIF(课表!$I$190:$I$350,B115)&gt;=2,1,COUNTIF(课表!$I$190:$I$350,B115))+IF(COUNTIF(课表!$J$190:$J$350,B115)&gt;=2,1,COUNTIF(课表!$J$190:$J$350,B115)))*2</f>
        <v>4</v>
      </c>
      <c r="I115" s="24">
        <f>(IF(COUNTIF(课表!$K$190:$K$350,B115)&gt;=2,1,COUNTIF(课表!$K$190:$K$350,B115))+IF(COUNTIF(课表!$L$190:$L$350,B115)&gt;=2,1,COUNTIF(课表!$L$190:$L$350,B115))+IF(COUNTIF(课表!$M$190:$M$350,B115)&gt;=2,1,COUNTIF(课表!$M$190:$M$350,B115))+IF(COUNTIF(课表!$N$190:$N$350,B115)&gt;=2,1,COUNTIF(课表!$N$190:$N$350,B115)))*2</f>
        <v>0</v>
      </c>
      <c r="J115" s="24">
        <f>(IF(COUNTIF(课表!$O$190:$O$350,B115)&gt;=2,1,COUNTIF(课表!$O$190:$O$350,B115))+IF(COUNTIF(课表!$P$190:$P$350,B115)&gt;=2,1,COUNTIF(课表!$P$190:$P$350,B115))+IF(COUNTIF(课表!$Q$190:$Q$350,B115)&gt;=2,1,COUNTIF(课表!$Q$190:$Q$350,B115))+IF(COUNTIF(课表!$R$190:$R$350,B115)&gt;=2,1,COUNTIF(课表!$R$190:$R$350,B115)))*2</f>
        <v>0</v>
      </c>
      <c r="K115" s="24">
        <f>(IF(COUNTIF(课表!$S$190:$S$350,B115)&gt;=2,1,COUNTIF(课表!$S$190:$S$350,B115))+IF(COUNTIF(课表!$T$190:$T$350,B115)&gt;=2,1,COUNTIF(课表!$T$190:$T$350,B115)))*2+(IF(COUNTIF(课表!$U$190:$U$350,B115)&gt;=2,1,COUNTIF(课表!$U$190:$U$350,B115))+IF(COUNTIF(课表!$V$190:$V$350,B115)&gt;=2,1,COUNTIF(课表!$V$190:$V$350,B115)))*2</f>
        <v>0</v>
      </c>
      <c r="L115" s="24">
        <f>(IF(COUNTIF(课表!$W$190:$W$350,B115)&gt;=2,1,COUNTIF(课表!$W$190:$W$350,B115))+IF(COUNTIF(课表!$X$190:$X$350,B115)&gt;=2,1,COUNTIF(课表!$X$190:$X$350,B115))+IF(COUNTIF(课表!$Y$190:$Y$350,B115)&gt;=2,1,COUNTIF(课表!$Y$190:$Y$350,B115))+IF(COUNTIF(课表!$Z$190:$Z$350,B115)&gt;=2,1,COUNTIF(课表!$Z$190:$Z$350,B115)))*2</f>
        <v>0</v>
      </c>
      <c r="M115" s="24">
        <f>(IF(COUNTIF(课表!$AA$190:$AA$350,B115)&gt;=2,1,COUNTIF(课表!$AA$190:$AA$350,B115))+IF(COUNTIF(课表!$AB$190:$AB$350,B115)&gt;=2,1,COUNTIF(课表!$AB$190:$AB$350,B115))+IF(COUNTIF(课表!$AC$190:$AC$350,B115)&gt;=2,1,COUNTIF(课表!$AC$190:$AC$350,B115))+IF(COUNTIF(课表!$AD$190:$AD$350,B115)&gt;=2,1,COUNTIF(课表!$AD$190:$AD$350,B115)))*2</f>
        <v>0</v>
      </c>
      <c r="N115" s="24">
        <f t="shared" si="3"/>
        <v>4</v>
      </c>
    </row>
    <row r="116" ht="20.1" customHeight="1" spans="1:14">
      <c r="A116" s="21" t="str">
        <f>VLOOKUP(B116,教师基础数据!$B$1:$H$502,7,FALSE)</f>
        <v>0000296</v>
      </c>
      <c r="B116" s="26" t="s">
        <v>1331</v>
      </c>
      <c r="C116" s="23" t="str">
        <f>VLOOKUP(B116,教师基础数据!$B$1:$G4815,3,FALSE)</f>
        <v>商贸系</v>
      </c>
      <c r="D116" s="23" t="str">
        <f>VLOOKUP(B116,教师基础数据!$B$1:$G647,4,FALSE)</f>
        <v>专职</v>
      </c>
      <c r="E116" s="23" t="str">
        <f>VLOOKUP(B116,教师基础数据!$B$1:$G4680,5,FALSE)</f>
        <v>会计教研室</v>
      </c>
      <c r="F116" s="21">
        <f t="shared" si="2"/>
        <v>5</v>
      </c>
      <c r="G116" s="24">
        <f>(IF(COUNTIF(课表!$C$190:$C$350,B116)&gt;=2,1,COUNTIF(课表!$C$190:$C$350,B116))+IF(COUNTIF(课表!$D$190:$D$350,B116)&gt;=2,1,COUNTIF(课表!D$190:$D$350,B116))+IF(COUNTIF(课表!$E$182:$E$350,B116)&gt;=2,1,COUNTIF(课表!$E$182:$E$350,B116))+IF(COUNTIF(课表!$F$190:$F$350,B116)&gt;=2,1,COUNTIF(课表!$F$190:$F$350,B116)))*2</f>
        <v>4</v>
      </c>
      <c r="H116" s="24">
        <f>(IF(COUNTIF(课表!$G$191:$G$350,B116)&gt;=2,1,COUNTIF(课表!$G$191:$G$350,B116))+IF(COUNTIF(课表!$H$191:$H$350,B116)&gt;=2,1,COUNTIF(课表!$H$191:$H$350,B116))+IF(COUNTIF(课表!$I$190:$I$350,B116)&gt;=2,1,COUNTIF(课表!$I$190:$I$350,B116))+IF(COUNTIF(课表!$J$190:$J$350,B116)&gt;=2,1,COUNTIF(课表!$J$190:$J$350,B116)))*2</f>
        <v>4</v>
      </c>
      <c r="I116" s="24">
        <f>(IF(COUNTIF(课表!$K$190:$K$350,B116)&gt;=2,1,COUNTIF(课表!$K$190:$K$350,B116))+IF(COUNTIF(课表!$L$190:$L$350,B116)&gt;=2,1,COUNTIF(课表!$L$190:$L$350,B116))+IF(COUNTIF(课表!$M$190:$M$350,B116)&gt;=2,1,COUNTIF(课表!$M$190:$M$350,B116))+IF(COUNTIF(课表!$N$190:$N$350,B116)&gt;=2,1,COUNTIF(课表!$N$190:$N$350,B116)))*2</f>
        <v>4</v>
      </c>
      <c r="J116" s="24">
        <f>(IF(COUNTIF(课表!$O$190:$O$350,B116)&gt;=2,1,COUNTIF(课表!$O$190:$O$350,B116))+IF(COUNTIF(课表!$P$190:$P$350,B116)&gt;=2,1,COUNTIF(课表!$P$190:$P$350,B116))+IF(COUNTIF(课表!$Q$190:$Q$350,B116)&gt;=2,1,COUNTIF(课表!$Q$190:$Q$350,B116))+IF(COUNTIF(课表!$R$190:$R$350,B116)&gt;=2,1,COUNTIF(课表!$R$190:$R$350,B116)))*2</f>
        <v>8</v>
      </c>
      <c r="K116" s="24">
        <f>(IF(COUNTIF(课表!$S$190:$S$350,B116)&gt;=2,1,COUNTIF(课表!$S$190:$S$350,B116))+IF(COUNTIF(课表!$T$190:$T$350,B116)&gt;=2,1,COUNTIF(课表!$T$190:$T$350,B116)))*2+(IF(COUNTIF(课表!$U$190:$U$350,B116)&gt;=2,1,COUNTIF(课表!$U$190:$U$350,B116))+IF(COUNTIF(课表!$V$190:$V$350,B116)&gt;=2,1,COUNTIF(课表!$V$190:$V$350,B116)))*2</f>
        <v>4</v>
      </c>
      <c r="L116" s="24">
        <f>(IF(COUNTIF(课表!$W$190:$W$350,B116)&gt;=2,1,COUNTIF(课表!$W$190:$W$350,B116))+IF(COUNTIF(课表!$X$190:$X$350,B116)&gt;=2,1,COUNTIF(课表!$X$190:$X$350,B116))+IF(COUNTIF(课表!$Y$190:$Y$350,B116)&gt;=2,1,COUNTIF(课表!$Y$190:$Y$350,B116))+IF(COUNTIF(课表!$Z$190:$Z$350,B116)&gt;=2,1,COUNTIF(课表!$Z$190:$Z$350,B116)))*2</f>
        <v>0</v>
      </c>
      <c r="M116" s="24">
        <f>(IF(COUNTIF(课表!$AA$190:$AA$350,B116)&gt;=2,1,COUNTIF(课表!$AA$190:$AA$350,B116))+IF(COUNTIF(课表!$AB$190:$AB$350,B116)&gt;=2,1,COUNTIF(课表!$AB$190:$AB$350,B116))+IF(COUNTIF(课表!$AC$190:$AC$350,B116)&gt;=2,1,COUNTIF(课表!$AC$190:$AC$350,B116))+IF(COUNTIF(课表!$AD$190:$AD$350,B116)&gt;=2,1,COUNTIF(课表!$AD$190:$AD$350,B116)))*2</f>
        <v>0</v>
      </c>
      <c r="N116" s="24">
        <f t="shared" si="3"/>
        <v>24</v>
      </c>
    </row>
    <row r="117" ht="20.1" customHeight="1" spans="1:14">
      <c r="A117" s="21" t="str">
        <f>VLOOKUP(B117,教师基础数据!$B$1:$H$502,7,FALSE)</f>
        <v>0000297</v>
      </c>
      <c r="B117" s="22" t="s">
        <v>1105</v>
      </c>
      <c r="C117" s="23" t="str">
        <f>VLOOKUP(B117,教师基础数据!$B$1:$G4688,3,FALSE)</f>
        <v>机械系</v>
      </c>
      <c r="D117" s="23" t="str">
        <f>VLOOKUP(B117,教师基础数据!$B$1:$G546,4,FALSE)</f>
        <v>专职</v>
      </c>
      <c r="E117" s="23" t="str">
        <f>VLOOKUP(B117,教师基础数据!$B$1:$G4579,5,FALSE)</f>
        <v>汽车营销与服务教研室</v>
      </c>
      <c r="F117" s="21">
        <f t="shared" si="2"/>
        <v>1</v>
      </c>
      <c r="G117" s="24">
        <f>(IF(COUNTIF(课表!$C$190:$C$350,B117)&gt;=2,1,COUNTIF(课表!$C$190:$C$350,B117))+IF(COUNTIF(课表!$D$190:$D$350,B117)&gt;=2,1,COUNTIF(课表!D$190:$D$350,B117))+IF(COUNTIF(课表!$E$182:$E$350,B117)&gt;=2,1,COUNTIF(课表!$E$182:$E$350,B117))+IF(COUNTIF(课表!$F$190:$F$350,B117)&gt;=2,1,COUNTIF(课表!$F$190:$F$350,B117)))*2</f>
        <v>0</v>
      </c>
      <c r="H117" s="24">
        <f>(IF(COUNTIF(课表!$G$191:$G$350,B117)&gt;=2,1,COUNTIF(课表!$G$191:$G$350,B117))+IF(COUNTIF(课表!$H$191:$H$350,B117)&gt;=2,1,COUNTIF(课表!$H$191:$H$350,B117))+IF(COUNTIF(课表!$I$190:$I$350,B117)&gt;=2,1,COUNTIF(课表!$I$190:$I$350,B117))+IF(COUNTIF(课表!$J$190:$J$350,B117)&gt;=2,1,COUNTIF(课表!$J$190:$J$350,B117)))*2</f>
        <v>0</v>
      </c>
      <c r="I117" s="24">
        <f>(IF(COUNTIF(课表!$K$190:$K$350,B117)&gt;=2,1,COUNTIF(课表!$K$190:$K$350,B117))+IF(COUNTIF(课表!$L$190:$L$350,B117)&gt;=2,1,COUNTIF(课表!$L$190:$L$350,B117))+IF(COUNTIF(课表!$M$190:$M$350,B117)&gt;=2,1,COUNTIF(课表!$M$190:$M$350,B117))+IF(COUNTIF(课表!$N$190:$N$350,B117)&gt;=2,1,COUNTIF(课表!$N$190:$N$350,B117)))*2</f>
        <v>0</v>
      </c>
      <c r="J117" s="24">
        <f>(IF(COUNTIF(课表!$O$190:$O$350,B117)&gt;=2,1,COUNTIF(课表!$O$190:$O$350,B117))+IF(COUNTIF(课表!$P$190:$P$350,B117)&gt;=2,1,COUNTIF(课表!$P$190:$P$350,B117))+IF(COUNTIF(课表!$Q$190:$Q$350,B117)&gt;=2,1,COUNTIF(课表!$Q$190:$Q$350,B117))+IF(COUNTIF(课表!$R$190:$R$350,B117)&gt;=2,1,COUNTIF(课表!$R$190:$R$350,B117)))*2</f>
        <v>4</v>
      </c>
      <c r="K117" s="24">
        <f>(IF(COUNTIF(课表!$S$190:$S$350,B117)&gt;=2,1,COUNTIF(课表!$S$190:$S$350,B117))+IF(COUNTIF(课表!$T$190:$T$350,B117)&gt;=2,1,COUNTIF(课表!$T$190:$T$350,B117)))*2+(IF(COUNTIF(课表!$U$190:$U$350,B117)&gt;=2,1,COUNTIF(课表!$U$190:$U$350,B117))+IF(COUNTIF(课表!$V$190:$V$350,B117)&gt;=2,1,COUNTIF(课表!$V$190:$V$350,B117)))*2</f>
        <v>0</v>
      </c>
      <c r="L117" s="24">
        <f>(IF(COUNTIF(课表!$W$190:$W$350,B117)&gt;=2,1,COUNTIF(课表!$W$190:$W$350,B117))+IF(COUNTIF(课表!$X$190:$X$350,B117)&gt;=2,1,COUNTIF(课表!$X$190:$X$350,B117))+IF(COUNTIF(课表!$Y$190:$Y$350,B117)&gt;=2,1,COUNTIF(课表!$Y$190:$Y$350,B117))+IF(COUNTIF(课表!$Z$190:$Z$350,B117)&gt;=2,1,COUNTIF(课表!$Z$190:$Z$350,B117)))*2</f>
        <v>0</v>
      </c>
      <c r="M117" s="24">
        <f>(IF(COUNTIF(课表!$AA$190:$AA$350,B117)&gt;=2,1,COUNTIF(课表!$AA$190:$AA$350,B117))+IF(COUNTIF(课表!$AB$190:$AB$350,B117)&gt;=2,1,COUNTIF(课表!$AB$190:$AB$350,B117))+IF(COUNTIF(课表!$AC$190:$AC$350,B117)&gt;=2,1,COUNTIF(课表!$AC$190:$AC$350,B117))+IF(COUNTIF(课表!$AD$190:$AD$350,B117)&gt;=2,1,COUNTIF(课表!$AD$190:$AD$350,B117)))*2</f>
        <v>0</v>
      </c>
      <c r="N117" s="24">
        <f t="shared" si="3"/>
        <v>4</v>
      </c>
    </row>
    <row r="118" ht="20.1" customHeight="1" spans="1:14">
      <c r="A118" s="21" t="str">
        <f>VLOOKUP(B118,教师基础数据!$B$1:$H$502,7,FALSE)</f>
        <v>0000303</v>
      </c>
      <c r="B118" s="26" t="s">
        <v>1172</v>
      </c>
      <c r="C118" s="23" t="str">
        <f>VLOOKUP(B118,教师基础数据!$B$1:$G4591,3,FALSE)</f>
        <v>商贸系</v>
      </c>
      <c r="D118" s="23" t="str">
        <f>VLOOKUP(B118,教师基础数据!$B$1:$G627,4,FALSE)</f>
        <v>专职</v>
      </c>
      <c r="E118" s="23" t="str">
        <f>VLOOKUP(B118,教师基础数据!$B$1:$G4660,5,FALSE)</f>
        <v>旅游管理教研室</v>
      </c>
      <c r="F118" s="21">
        <f t="shared" si="2"/>
        <v>4</v>
      </c>
      <c r="G118" s="24">
        <f>(IF(COUNTIF(课表!$C$190:$C$350,B118)&gt;=2,1,COUNTIF(课表!$C$190:$C$350,B118))+IF(COUNTIF(课表!$D$190:$D$350,B118)&gt;=2,1,COUNTIF(课表!D$190:$D$350,B118))+IF(COUNTIF(课表!$E$182:$E$350,B118)&gt;=2,1,COUNTIF(课表!$E$182:$E$350,B118))+IF(COUNTIF(课表!$F$190:$F$350,B118)&gt;=2,1,COUNTIF(课表!$F$190:$F$350,B118)))*2</f>
        <v>4</v>
      </c>
      <c r="H118" s="24">
        <f>(IF(COUNTIF(课表!$G$191:$G$350,B118)&gt;=2,1,COUNTIF(课表!$G$191:$G$350,B118))+IF(COUNTIF(课表!$H$191:$H$350,B118)&gt;=2,1,COUNTIF(课表!$H$191:$H$350,B118))+IF(COUNTIF(课表!$I$190:$I$350,B118)&gt;=2,1,COUNTIF(课表!$I$190:$I$350,B118))+IF(COUNTIF(课表!$J$190:$J$350,B118)&gt;=2,1,COUNTIF(课表!$J$190:$J$350,B118)))*2</f>
        <v>0</v>
      </c>
      <c r="I118" s="24">
        <f>(IF(COUNTIF(课表!$K$190:$K$350,B118)&gt;=2,1,COUNTIF(课表!$K$190:$K$350,B118))+IF(COUNTIF(课表!$L$190:$L$350,B118)&gt;=2,1,COUNTIF(课表!$L$190:$L$350,B118))+IF(COUNTIF(课表!$M$190:$M$350,B118)&gt;=2,1,COUNTIF(课表!$M$190:$M$350,B118))+IF(COUNTIF(课表!$N$190:$N$350,B118)&gt;=2,1,COUNTIF(课表!$N$190:$N$350,B118)))*2</f>
        <v>4</v>
      </c>
      <c r="J118" s="24">
        <f>(IF(COUNTIF(课表!$O$190:$O$350,B118)&gt;=2,1,COUNTIF(课表!$O$190:$O$350,B118))+IF(COUNTIF(课表!$P$190:$P$350,B118)&gt;=2,1,COUNTIF(课表!$P$190:$P$350,B118))+IF(COUNTIF(课表!$Q$190:$Q$350,B118)&gt;=2,1,COUNTIF(课表!$Q$190:$Q$350,B118))+IF(COUNTIF(课表!$R$190:$R$350,B118)&gt;=2,1,COUNTIF(课表!$R$190:$R$350,B118)))*2</f>
        <v>4</v>
      </c>
      <c r="K118" s="24">
        <f>(IF(COUNTIF(课表!$S$190:$S$350,B118)&gt;=2,1,COUNTIF(课表!$S$190:$S$350,B118))+IF(COUNTIF(课表!$T$190:$T$350,B118)&gt;=2,1,COUNTIF(课表!$T$190:$T$350,B118)))*2+(IF(COUNTIF(课表!$U$190:$U$350,B118)&gt;=2,1,COUNTIF(课表!$U$190:$U$350,B118))+IF(COUNTIF(课表!$V$190:$V$350,B118)&gt;=2,1,COUNTIF(课表!$V$190:$V$350,B118)))*2</f>
        <v>4</v>
      </c>
      <c r="L118" s="24">
        <f>(IF(COUNTIF(课表!$W$190:$W$350,B118)&gt;=2,1,COUNTIF(课表!$W$190:$W$350,B118))+IF(COUNTIF(课表!$X$190:$X$350,B118)&gt;=2,1,COUNTIF(课表!$X$190:$X$350,B118))+IF(COUNTIF(课表!$Y$190:$Y$350,B118)&gt;=2,1,COUNTIF(课表!$Y$190:$Y$350,B118))+IF(COUNTIF(课表!$Z$190:$Z$350,B118)&gt;=2,1,COUNTIF(课表!$Z$190:$Z$350,B118)))*2</f>
        <v>0</v>
      </c>
      <c r="M118" s="24">
        <f>(IF(COUNTIF(课表!$AA$190:$AA$350,B118)&gt;=2,1,COUNTIF(课表!$AA$190:$AA$350,B118))+IF(COUNTIF(课表!$AB$190:$AB$350,B118)&gt;=2,1,COUNTIF(课表!$AB$190:$AB$350,B118))+IF(COUNTIF(课表!$AC$190:$AC$350,B118)&gt;=2,1,COUNTIF(课表!$AC$190:$AC$350,B118))+IF(COUNTIF(课表!$AD$190:$AD$350,B118)&gt;=2,1,COUNTIF(课表!$AD$190:$AD$350,B118)))*2</f>
        <v>0</v>
      </c>
      <c r="N118" s="24">
        <f t="shared" si="3"/>
        <v>16</v>
      </c>
    </row>
    <row r="119" ht="20.1" customHeight="1" spans="1:14">
      <c r="A119" s="21" t="str">
        <f>VLOOKUP(B119,教师基础数据!$B$1:$H$502,7,FALSE)</f>
        <v>0000305</v>
      </c>
      <c r="B119" s="22" t="s">
        <v>1130</v>
      </c>
      <c r="C119" s="23" t="str">
        <f>VLOOKUP(B119,教师基础数据!$B$1:$G4824,3,FALSE)</f>
        <v>机械系</v>
      </c>
      <c r="D119" s="23" t="str">
        <f>VLOOKUP(B119,教师基础数据!$B$1:$G745,4,FALSE)</f>
        <v>兼职</v>
      </c>
      <c r="E119" s="23" t="str">
        <f>VLOOKUP(B119,教师基础数据!$B$1:$G4779,5,FALSE)</f>
        <v>机械设计与制造教研室</v>
      </c>
      <c r="F119" s="21">
        <f t="shared" si="2"/>
        <v>2</v>
      </c>
      <c r="G119" s="24">
        <f>(IF(COUNTIF(课表!$C$190:$C$350,B119)&gt;=2,1,COUNTIF(课表!$C$190:$C$350,B119))+IF(COUNTIF(课表!$D$190:$D$350,B119)&gt;=2,1,COUNTIF(课表!D$190:$D$350,B119))+IF(COUNTIF(课表!$E$182:$E$350,B119)&gt;=2,1,COUNTIF(课表!$E$182:$E$350,B119))+IF(COUNTIF(课表!$F$190:$F$350,B119)&gt;=2,1,COUNTIF(课表!$F$190:$F$350,B119)))*2</f>
        <v>0</v>
      </c>
      <c r="H119" s="24">
        <f>(IF(COUNTIF(课表!$G$191:$G$350,B119)&gt;=2,1,COUNTIF(课表!$G$191:$G$350,B119))+IF(COUNTIF(课表!$H$191:$H$350,B119)&gt;=2,1,COUNTIF(课表!$H$191:$H$350,B119))+IF(COUNTIF(课表!$I$190:$I$350,B119)&gt;=2,1,COUNTIF(课表!$I$190:$I$350,B119))+IF(COUNTIF(课表!$J$190:$J$350,B119)&gt;=2,1,COUNTIF(课表!$J$190:$J$350,B119)))*2</f>
        <v>4</v>
      </c>
      <c r="I119" s="24">
        <f>(IF(COUNTIF(课表!$K$190:$K$350,B119)&gt;=2,1,COUNTIF(课表!$K$190:$K$350,B119))+IF(COUNTIF(课表!$L$190:$L$350,B119)&gt;=2,1,COUNTIF(课表!$L$190:$L$350,B119))+IF(COUNTIF(课表!$M$190:$M$350,B119)&gt;=2,1,COUNTIF(课表!$M$190:$M$350,B119))+IF(COUNTIF(课表!$N$190:$N$350,B119)&gt;=2,1,COUNTIF(课表!$N$190:$N$350,B119)))*2</f>
        <v>4</v>
      </c>
      <c r="J119" s="24">
        <f>(IF(COUNTIF(课表!$O$190:$O$350,B119)&gt;=2,1,COUNTIF(课表!$O$190:$O$350,B119))+IF(COUNTIF(课表!$P$190:$P$350,B119)&gt;=2,1,COUNTIF(课表!$P$190:$P$350,B119))+IF(COUNTIF(课表!$Q$190:$Q$350,B119)&gt;=2,1,COUNTIF(课表!$Q$190:$Q$350,B119))+IF(COUNTIF(课表!$R$190:$R$350,B119)&gt;=2,1,COUNTIF(课表!$R$190:$R$350,B119)))*2</f>
        <v>0</v>
      </c>
      <c r="K119" s="24">
        <f>(IF(COUNTIF(课表!$S$190:$S$350,B119)&gt;=2,1,COUNTIF(课表!$S$190:$S$350,B119))+IF(COUNTIF(课表!$T$190:$T$350,B119)&gt;=2,1,COUNTIF(课表!$T$190:$T$350,B119)))*2+(IF(COUNTIF(课表!$U$190:$U$350,B119)&gt;=2,1,COUNTIF(课表!$U$190:$U$350,B119))+IF(COUNTIF(课表!$V$190:$V$350,B119)&gt;=2,1,COUNTIF(课表!$V$190:$V$350,B119)))*2</f>
        <v>0</v>
      </c>
      <c r="L119" s="24">
        <f>(IF(COUNTIF(课表!$W$190:$W$350,B119)&gt;=2,1,COUNTIF(课表!$W$190:$W$350,B119))+IF(COUNTIF(课表!$X$190:$X$350,B119)&gt;=2,1,COUNTIF(课表!$X$190:$X$350,B119))+IF(COUNTIF(课表!$Y$190:$Y$350,B119)&gt;=2,1,COUNTIF(课表!$Y$190:$Y$350,B119))+IF(COUNTIF(课表!$Z$190:$Z$350,B119)&gt;=2,1,COUNTIF(课表!$Z$190:$Z$350,B119)))*2</f>
        <v>0</v>
      </c>
      <c r="M119" s="24">
        <f>(IF(COUNTIF(课表!$AA$190:$AA$350,B119)&gt;=2,1,COUNTIF(课表!$AA$190:$AA$350,B119))+IF(COUNTIF(课表!$AB$190:$AB$350,B119)&gt;=2,1,COUNTIF(课表!$AB$190:$AB$350,B119))+IF(COUNTIF(课表!$AC$190:$AC$350,B119)&gt;=2,1,COUNTIF(课表!$AC$190:$AC$350,B119))+IF(COUNTIF(课表!$AD$190:$AD$350,B119)&gt;=2,1,COUNTIF(课表!$AD$190:$AD$350,B119)))*2</f>
        <v>0</v>
      </c>
      <c r="N119" s="24">
        <f t="shared" si="3"/>
        <v>8</v>
      </c>
    </row>
    <row r="120" ht="20.1" customHeight="1" spans="1:14">
      <c r="A120" s="21" t="str">
        <f>VLOOKUP(B120,教师基础数据!$B$1:$H$502,7,FALSE)</f>
        <v>0000309</v>
      </c>
      <c r="B120" s="26" t="s">
        <v>1038</v>
      </c>
      <c r="C120" s="23" t="str">
        <f>VLOOKUP(B120,教师基础数据!$B$1:$G4701,3,FALSE)</f>
        <v>环生系</v>
      </c>
      <c r="D120" s="23" t="str">
        <f>VLOOKUP(B120,教师基础数据!$B$1:$G676,4,FALSE)</f>
        <v>专职</v>
      </c>
      <c r="E120" s="23" t="str">
        <f>VLOOKUP(B120,教师基础数据!$B$1:$G4709,5,FALSE)</f>
        <v>种植教研室</v>
      </c>
      <c r="F120" s="21">
        <f t="shared" si="2"/>
        <v>4</v>
      </c>
      <c r="G120" s="24">
        <f>(IF(COUNTIF(课表!$C$190:$C$350,B120)&gt;=2,1,COUNTIF(课表!$C$190:$C$350,B120))+IF(COUNTIF(课表!$D$190:$D$350,B120)&gt;=2,1,COUNTIF(课表!D$190:$D$350,B120))+IF(COUNTIF(课表!$E$182:$E$350,B120)&gt;=2,1,COUNTIF(课表!$E$182:$E$350,B120))+IF(COUNTIF(课表!$F$190:$F$350,B120)&gt;=2,1,COUNTIF(课表!$F$190:$F$350,B120)))*2</f>
        <v>4</v>
      </c>
      <c r="H120" s="24">
        <f>(IF(COUNTIF(课表!$G$191:$G$350,B120)&gt;=2,1,COUNTIF(课表!$G$191:$G$350,B120))+IF(COUNTIF(课表!$H$191:$H$350,B120)&gt;=2,1,COUNTIF(课表!$H$191:$H$350,B120))+IF(COUNTIF(课表!$I$190:$I$350,B120)&gt;=2,1,COUNTIF(课表!$I$190:$I$350,B120))+IF(COUNTIF(课表!$J$190:$J$350,B120)&gt;=2,1,COUNTIF(课表!$J$190:$J$350,B120)))*2</f>
        <v>2</v>
      </c>
      <c r="I120" s="24">
        <f>(IF(COUNTIF(课表!$K$190:$K$350,B120)&gt;=2,1,COUNTIF(课表!$K$190:$K$350,B120))+IF(COUNTIF(课表!$L$190:$L$350,B120)&gt;=2,1,COUNTIF(课表!$L$190:$L$350,B120))+IF(COUNTIF(课表!$M$190:$M$350,B120)&gt;=2,1,COUNTIF(课表!$M$190:$M$350,B120))+IF(COUNTIF(课表!$N$190:$N$350,B120)&gt;=2,1,COUNTIF(课表!$N$190:$N$350,B120)))*2</f>
        <v>0</v>
      </c>
      <c r="J120" s="24">
        <f>(IF(COUNTIF(课表!$O$190:$O$350,B120)&gt;=2,1,COUNTIF(课表!$O$190:$O$350,B120))+IF(COUNTIF(课表!$P$190:$P$350,B120)&gt;=2,1,COUNTIF(课表!$P$190:$P$350,B120))+IF(COUNTIF(课表!$Q$190:$Q$350,B120)&gt;=2,1,COUNTIF(课表!$Q$190:$Q$350,B120))+IF(COUNTIF(课表!$R$190:$R$350,B120)&gt;=2,1,COUNTIF(课表!$R$190:$R$350,B120)))*2</f>
        <v>4</v>
      </c>
      <c r="K120" s="24">
        <f>(IF(COUNTIF(课表!$S$190:$S$350,B120)&gt;=2,1,COUNTIF(课表!$S$190:$S$350,B120))+IF(COUNTIF(课表!$T$190:$T$350,B120)&gt;=2,1,COUNTIF(课表!$T$190:$T$350,B120)))*2+(IF(COUNTIF(课表!$U$190:$U$350,B120)&gt;=2,1,COUNTIF(课表!$U$190:$U$350,B120))+IF(COUNTIF(课表!$V$190:$V$350,B120)&gt;=2,1,COUNTIF(课表!$V$190:$V$350,B120)))*2</f>
        <v>4</v>
      </c>
      <c r="L120" s="24">
        <f>(IF(COUNTIF(课表!$W$190:$W$350,B120)&gt;=2,1,COUNTIF(课表!$W$190:$W$350,B120))+IF(COUNTIF(课表!$X$190:$X$350,B120)&gt;=2,1,COUNTIF(课表!$X$190:$X$350,B120))+IF(COUNTIF(课表!$Y$190:$Y$350,B120)&gt;=2,1,COUNTIF(课表!$Y$190:$Y$350,B120))+IF(COUNTIF(课表!$Z$190:$Z$350,B120)&gt;=2,1,COUNTIF(课表!$Z$190:$Z$350,B120)))*2</f>
        <v>0</v>
      </c>
      <c r="M120" s="24">
        <f>(IF(COUNTIF(课表!$AA$190:$AA$350,B120)&gt;=2,1,COUNTIF(课表!$AA$190:$AA$350,B120))+IF(COUNTIF(课表!$AB$190:$AB$350,B120)&gt;=2,1,COUNTIF(课表!$AB$190:$AB$350,B120))+IF(COUNTIF(课表!$AC$190:$AC$350,B120)&gt;=2,1,COUNTIF(课表!$AC$190:$AC$350,B120))+IF(COUNTIF(课表!$AD$190:$AD$350,B120)&gt;=2,1,COUNTIF(课表!$AD$190:$AD$350,B120)))*2</f>
        <v>0</v>
      </c>
      <c r="N120" s="24">
        <f t="shared" si="3"/>
        <v>14</v>
      </c>
    </row>
    <row r="121" ht="20.1" customHeight="1" spans="1:14">
      <c r="A121" s="21" t="str">
        <f>VLOOKUP(B121,教师基础数据!$B$1:$H$502,7,FALSE)</f>
        <v>0000311</v>
      </c>
      <c r="B121" s="28" t="s">
        <v>1194</v>
      </c>
      <c r="C121" s="23" t="str">
        <f>VLOOKUP(B121,教师基础数据!$B$1:$G4726,3,FALSE)</f>
        <v>商贸系</v>
      </c>
      <c r="D121" s="23" t="str">
        <f>VLOOKUP(B121,教师基础数据!$B$1:$G544,4,FALSE)</f>
        <v>兼职</v>
      </c>
      <c r="E121" s="23" t="str">
        <f>VLOOKUP(B121,教师基础数据!$B$1:$G4577,5,FALSE)</f>
        <v>商务教研室</v>
      </c>
      <c r="F121" s="21">
        <f t="shared" si="2"/>
        <v>2</v>
      </c>
      <c r="G121" s="24">
        <f>(IF(COUNTIF(课表!$C$190:$C$350,B121)&gt;=2,1,COUNTIF(课表!$C$190:$C$350,B121))+IF(COUNTIF(课表!$D$190:$D$350,B121)&gt;=2,1,COUNTIF(课表!D$190:$D$350,B121))+IF(COUNTIF(课表!$E$182:$E$350,B121)&gt;=2,1,COUNTIF(课表!$E$182:$E$350,B121))+IF(COUNTIF(课表!$F$190:$F$350,B121)&gt;=2,1,COUNTIF(课表!$F$190:$F$350,B121)))*2</f>
        <v>4</v>
      </c>
      <c r="H121" s="24">
        <f>(IF(COUNTIF(课表!$G$191:$G$350,B121)&gt;=2,1,COUNTIF(课表!$G$191:$G$350,B121))+IF(COUNTIF(课表!$H$191:$H$350,B121)&gt;=2,1,COUNTIF(课表!$H$191:$H$350,B121))+IF(COUNTIF(课表!$I$190:$I$350,B121)&gt;=2,1,COUNTIF(课表!$I$190:$I$350,B121))+IF(COUNTIF(课表!$J$190:$J$350,B121)&gt;=2,1,COUNTIF(课表!$J$190:$J$350,B121)))*2</f>
        <v>0</v>
      </c>
      <c r="I121" s="24">
        <f>(IF(COUNTIF(课表!$K$190:$K$350,B121)&gt;=2,1,COUNTIF(课表!$K$190:$K$350,B121))+IF(COUNTIF(课表!$L$190:$L$350,B121)&gt;=2,1,COUNTIF(课表!$L$190:$L$350,B121))+IF(COUNTIF(课表!$M$190:$M$350,B121)&gt;=2,1,COUNTIF(课表!$M$190:$M$350,B121))+IF(COUNTIF(课表!$N$190:$N$350,B121)&gt;=2,1,COUNTIF(课表!$N$190:$N$350,B121)))*2</f>
        <v>0</v>
      </c>
      <c r="J121" s="24">
        <f>(IF(COUNTIF(课表!$O$190:$O$350,B121)&gt;=2,1,COUNTIF(课表!$O$190:$O$350,B121))+IF(COUNTIF(课表!$P$190:$P$350,B121)&gt;=2,1,COUNTIF(课表!$P$190:$P$350,B121))+IF(COUNTIF(课表!$Q$190:$Q$350,B121)&gt;=2,1,COUNTIF(课表!$Q$190:$Q$350,B121))+IF(COUNTIF(课表!$R$190:$R$350,B121)&gt;=2,1,COUNTIF(课表!$R$190:$R$350,B121)))*2</f>
        <v>2</v>
      </c>
      <c r="K121" s="24">
        <f>(IF(COUNTIF(课表!$S$190:$S$350,B121)&gt;=2,1,COUNTIF(课表!$S$190:$S$350,B121))+IF(COUNTIF(课表!$T$190:$T$350,B121)&gt;=2,1,COUNTIF(课表!$T$190:$T$350,B121)))*2+(IF(COUNTIF(课表!$U$190:$U$350,B121)&gt;=2,1,COUNTIF(课表!$U$190:$U$350,B121))+IF(COUNTIF(课表!$V$190:$V$350,B121)&gt;=2,1,COUNTIF(课表!$V$190:$V$350,B121)))*2</f>
        <v>0</v>
      </c>
      <c r="L121" s="24">
        <f>(IF(COUNTIF(课表!$W$190:$W$350,B121)&gt;=2,1,COUNTIF(课表!$W$190:$W$350,B121))+IF(COUNTIF(课表!$X$190:$X$350,B121)&gt;=2,1,COUNTIF(课表!$X$190:$X$350,B121))+IF(COUNTIF(课表!$Y$190:$Y$350,B121)&gt;=2,1,COUNTIF(课表!$Y$190:$Y$350,B121))+IF(COUNTIF(课表!$Z$190:$Z$350,B121)&gt;=2,1,COUNTIF(课表!$Z$190:$Z$350,B121)))*2</f>
        <v>0</v>
      </c>
      <c r="M121" s="24">
        <f>(IF(COUNTIF(课表!$AA$190:$AA$350,B121)&gt;=2,1,COUNTIF(课表!$AA$190:$AA$350,B121))+IF(COUNTIF(课表!$AB$190:$AB$350,B121)&gt;=2,1,COUNTIF(课表!$AB$190:$AB$350,B121))+IF(COUNTIF(课表!$AC$190:$AC$350,B121)&gt;=2,1,COUNTIF(课表!$AC$190:$AC$350,B121))+IF(COUNTIF(课表!$AD$190:$AD$350,B121)&gt;=2,1,COUNTIF(课表!$AD$190:$AD$350,B121)))*2</f>
        <v>0</v>
      </c>
      <c r="N121" s="24">
        <f t="shared" si="3"/>
        <v>6</v>
      </c>
    </row>
    <row r="122" ht="20.1" customHeight="1" spans="1:14">
      <c r="A122" s="21" t="str">
        <f>VLOOKUP(B122,教师基础数据!$B$1:$H$502,7,FALSE)</f>
        <v>0000312</v>
      </c>
      <c r="B122" s="26" t="s">
        <v>1343</v>
      </c>
      <c r="C122" s="23" t="str">
        <f>VLOOKUP(B122,教师基础数据!$B$1:$G4777,3,FALSE)</f>
        <v>商贸系</v>
      </c>
      <c r="D122" s="23" t="str">
        <f>VLOOKUP(B122,教师基础数据!$B$1:$G719,4,FALSE)</f>
        <v>专职</v>
      </c>
      <c r="E122" s="23" t="str">
        <f>VLOOKUP(B122,教师基础数据!$B$1:$G4752,5,FALSE)</f>
        <v>商务教研室</v>
      </c>
      <c r="F122" s="21">
        <f t="shared" si="2"/>
        <v>1</v>
      </c>
      <c r="G122" s="24">
        <f>(IF(COUNTIF(课表!$C$190:$C$350,B122)&gt;=2,1,COUNTIF(课表!$C$190:$C$350,B122))+IF(COUNTIF(课表!$D$190:$D$350,B122)&gt;=2,1,COUNTIF(课表!D$190:$D$350,B122))+IF(COUNTIF(课表!$E$182:$E$350,B122)&gt;=2,1,COUNTIF(课表!$E$182:$E$350,B122))+IF(COUNTIF(课表!$F$190:$F$350,B122)&gt;=2,1,COUNTIF(课表!$F$190:$F$350,B122)))*2</f>
        <v>0</v>
      </c>
      <c r="H122" s="24">
        <f>(IF(COUNTIF(课表!$G$191:$G$350,B122)&gt;=2,1,COUNTIF(课表!$G$191:$G$350,B122))+IF(COUNTIF(课表!$H$191:$H$350,B122)&gt;=2,1,COUNTIF(课表!$H$191:$H$350,B122))+IF(COUNTIF(课表!$I$190:$I$350,B122)&gt;=2,1,COUNTIF(课表!$I$190:$I$350,B122))+IF(COUNTIF(课表!$J$190:$J$350,B122)&gt;=2,1,COUNTIF(课表!$J$190:$J$350,B122)))*2</f>
        <v>0</v>
      </c>
      <c r="I122" s="24">
        <f>(IF(COUNTIF(课表!$K$190:$K$350,B122)&gt;=2,1,COUNTIF(课表!$K$190:$K$350,B122))+IF(COUNTIF(课表!$L$190:$L$350,B122)&gt;=2,1,COUNTIF(课表!$L$190:$L$350,B122))+IF(COUNTIF(课表!$M$190:$M$350,B122)&gt;=2,1,COUNTIF(课表!$M$190:$M$350,B122))+IF(COUNTIF(课表!$N$190:$N$350,B122)&gt;=2,1,COUNTIF(课表!$N$190:$N$350,B122)))*2</f>
        <v>0</v>
      </c>
      <c r="J122" s="24">
        <f>(IF(COUNTIF(课表!$O$190:$O$350,B122)&gt;=2,1,COUNTIF(课表!$O$190:$O$350,B122))+IF(COUNTIF(课表!$P$190:$P$350,B122)&gt;=2,1,COUNTIF(课表!$P$190:$P$350,B122))+IF(COUNTIF(课表!$Q$190:$Q$350,B122)&gt;=2,1,COUNTIF(课表!$Q$190:$Q$350,B122))+IF(COUNTIF(课表!$R$190:$R$350,B122)&gt;=2,1,COUNTIF(课表!$R$190:$R$350,B122)))*2</f>
        <v>0</v>
      </c>
      <c r="K122" s="24">
        <f>(IF(COUNTIF(课表!$S$190:$S$350,B122)&gt;=2,1,COUNTIF(课表!$S$190:$S$350,B122))+IF(COUNTIF(课表!$T$190:$T$350,B122)&gt;=2,1,COUNTIF(课表!$T$190:$T$350,B122)))*2+(IF(COUNTIF(课表!$U$190:$U$350,B122)&gt;=2,1,COUNTIF(课表!$U$190:$U$350,B122))+IF(COUNTIF(课表!$V$190:$V$350,B122)&gt;=2,1,COUNTIF(课表!$V$190:$V$350,B122)))*2</f>
        <v>0</v>
      </c>
      <c r="L122" s="24">
        <f>(IF(COUNTIF(课表!$W$190:$W$350,B122)&gt;=2,1,COUNTIF(课表!$W$190:$W$350,B122))+IF(COUNTIF(课表!$X$190:$X$350,B122)&gt;=2,1,COUNTIF(课表!$X$190:$X$350,B122))+IF(COUNTIF(课表!$Y$190:$Y$350,B122)&gt;=2,1,COUNTIF(课表!$Y$190:$Y$350,B122))+IF(COUNTIF(课表!$Z$190:$Z$350,B122)&gt;=2,1,COUNTIF(课表!$Z$190:$Z$350,B122)))*2</f>
        <v>0</v>
      </c>
      <c r="M122" s="24">
        <f>(IF(COUNTIF(课表!$AA$190:$AA$350,B122)&gt;=2,1,COUNTIF(课表!$AA$190:$AA$350,B122))+IF(COUNTIF(课表!$AB$190:$AB$350,B122)&gt;=2,1,COUNTIF(课表!$AB$190:$AB$350,B122))+IF(COUNTIF(课表!$AC$190:$AC$350,B122)&gt;=2,1,COUNTIF(课表!$AC$190:$AC$350,B122))+IF(COUNTIF(课表!$AD$190:$AD$350,B122)&gt;=2,1,COUNTIF(课表!$AD$190:$AD$350,B122)))*2</f>
        <v>8</v>
      </c>
      <c r="N122" s="24">
        <f t="shared" si="3"/>
        <v>8</v>
      </c>
    </row>
    <row r="123" ht="20.1" customHeight="1" spans="1:14">
      <c r="A123" s="21" t="str">
        <f>VLOOKUP(B123,教师基础数据!$B$1:$H$502,7,FALSE)</f>
        <v>0000314</v>
      </c>
      <c r="B123" s="26" t="s">
        <v>1013</v>
      </c>
      <c r="C123" s="23" t="str">
        <f>VLOOKUP(B123,教师基础数据!$B$1:$G4798,3,FALSE)</f>
        <v>环生系</v>
      </c>
      <c r="D123" s="23" t="str">
        <f>VLOOKUP(B123,教师基础数据!$B$1:$G598,4,FALSE)</f>
        <v>专职</v>
      </c>
      <c r="E123" s="23" t="str">
        <f>VLOOKUP(B123,教师基础数据!$B$1:$G4631,5,FALSE)</f>
        <v>种植教研室</v>
      </c>
      <c r="F123" s="21">
        <f t="shared" si="2"/>
        <v>5</v>
      </c>
      <c r="G123" s="24">
        <f>(IF(COUNTIF(课表!$C$190:$C$350,B123)&gt;=2,1,COUNTIF(课表!$C$190:$C$350,B123))+IF(COUNTIF(课表!$D$190:$D$350,B123)&gt;=2,1,COUNTIF(课表!D$190:$D$350,B123))+IF(COUNTIF(课表!$E$182:$E$350,B123)&gt;=2,1,COUNTIF(课表!$E$182:$E$350,B123))+IF(COUNTIF(课表!$F$190:$F$350,B123)&gt;=2,1,COUNTIF(课表!$F$190:$F$350,B123)))*2</f>
        <v>6</v>
      </c>
      <c r="H123" s="24">
        <f>(IF(COUNTIF(课表!$G$191:$G$350,B123)&gt;=2,1,COUNTIF(课表!$G$191:$G$350,B123))+IF(COUNTIF(课表!$H$191:$H$350,B123)&gt;=2,1,COUNTIF(课表!$H$191:$H$350,B123))+IF(COUNTIF(课表!$I$190:$I$350,B123)&gt;=2,1,COUNTIF(课表!$I$190:$I$350,B123))+IF(COUNTIF(课表!$J$190:$J$350,B123)&gt;=2,1,COUNTIF(课表!$J$190:$J$350,B123)))*2</f>
        <v>2</v>
      </c>
      <c r="I123" s="24">
        <f>(IF(COUNTIF(课表!$K$190:$K$350,B123)&gt;=2,1,COUNTIF(课表!$K$190:$K$350,B123))+IF(COUNTIF(课表!$L$190:$L$350,B123)&gt;=2,1,COUNTIF(课表!$L$190:$L$350,B123))+IF(COUNTIF(课表!$M$190:$M$350,B123)&gt;=2,1,COUNTIF(课表!$M$190:$M$350,B123))+IF(COUNTIF(课表!$N$190:$N$350,B123)&gt;=2,1,COUNTIF(课表!$N$190:$N$350,B123)))*2</f>
        <v>4</v>
      </c>
      <c r="J123" s="24">
        <f>(IF(COUNTIF(课表!$O$190:$O$350,B123)&gt;=2,1,COUNTIF(课表!$O$190:$O$350,B123))+IF(COUNTIF(课表!$P$190:$P$350,B123)&gt;=2,1,COUNTIF(课表!$P$190:$P$350,B123))+IF(COUNTIF(课表!$Q$190:$Q$350,B123)&gt;=2,1,COUNTIF(课表!$Q$190:$Q$350,B123))+IF(COUNTIF(课表!$R$190:$R$350,B123)&gt;=2,1,COUNTIF(课表!$R$190:$R$350,B123)))*2</f>
        <v>6</v>
      </c>
      <c r="K123" s="24">
        <f>(IF(COUNTIF(课表!$S$190:$S$350,B123)&gt;=2,1,COUNTIF(课表!$S$190:$S$350,B123))+IF(COUNTIF(课表!$T$190:$T$350,B123)&gt;=2,1,COUNTIF(课表!$T$190:$T$350,B123)))*2+(IF(COUNTIF(课表!$U$190:$U$350,B123)&gt;=2,1,COUNTIF(课表!$U$190:$U$350,B123))+IF(COUNTIF(课表!$V$190:$V$350,B123)&gt;=2,1,COUNTIF(课表!$V$190:$V$350,B123)))*2</f>
        <v>4</v>
      </c>
      <c r="L123" s="24">
        <f>(IF(COUNTIF(课表!$W$190:$W$350,B123)&gt;=2,1,COUNTIF(课表!$W$190:$W$350,B123))+IF(COUNTIF(课表!$X$190:$X$350,B123)&gt;=2,1,COUNTIF(课表!$X$190:$X$350,B123))+IF(COUNTIF(课表!$Y$190:$Y$350,B123)&gt;=2,1,COUNTIF(课表!$Y$190:$Y$350,B123))+IF(COUNTIF(课表!$Z$190:$Z$350,B123)&gt;=2,1,COUNTIF(课表!$Z$190:$Z$350,B123)))*2</f>
        <v>0</v>
      </c>
      <c r="M123" s="24">
        <f>(IF(COUNTIF(课表!$AA$190:$AA$350,B123)&gt;=2,1,COUNTIF(课表!$AA$190:$AA$350,B123))+IF(COUNTIF(课表!$AB$190:$AB$350,B123)&gt;=2,1,COUNTIF(课表!$AB$190:$AB$350,B123))+IF(COUNTIF(课表!$AC$190:$AC$350,B123)&gt;=2,1,COUNTIF(课表!$AC$190:$AC$350,B123))+IF(COUNTIF(课表!$AD$190:$AD$350,B123)&gt;=2,1,COUNTIF(课表!$AD$190:$AD$350,B123)))*2</f>
        <v>0</v>
      </c>
      <c r="N123" s="24">
        <f t="shared" si="3"/>
        <v>22</v>
      </c>
    </row>
    <row r="124" ht="20.1" customHeight="1" spans="1:14">
      <c r="A124" s="21" t="str">
        <f>VLOOKUP(B124,教师基础数据!$B$1:$H$502,7,FALSE)</f>
        <v>0000316</v>
      </c>
      <c r="B124" s="25" t="s">
        <v>1303</v>
      </c>
      <c r="C124" s="23" t="str">
        <f>VLOOKUP(B124,教师基础数据!$B$1:$G4864,3,FALSE)</f>
        <v>环生系</v>
      </c>
      <c r="D124" s="23" t="str">
        <f>VLOOKUP(B124,教师基础数据!$B$1:$G592,4,FALSE)</f>
        <v>专职</v>
      </c>
      <c r="E124" s="23" t="str">
        <f>VLOOKUP(B124,教师基础数据!$B$1:$G4625,5,FALSE)</f>
        <v>园林教研室</v>
      </c>
      <c r="F124" s="21">
        <f t="shared" si="2"/>
        <v>4</v>
      </c>
      <c r="G124" s="24">
        <f>(IF(COUNTIF(课表!$C$190:$C$350,B124)&gt;=2,1,COUNTIF(课表!$C$190:$C$350,B124))+IF(COUNTIF(课表!$D$190:$D$350,B124)&gt;=2,1,COUNTIF(课表!D$190:$D$350,B124))+IF(COUNTIF(课表!$E$182:$E$350,B124)&gt;=2,1,COUNTIF(课表!$E$182:$E$350,B124))+IF(COUNTIF(课表!$F$190:$F$350,B124)&gt;=2,1,COUNTIF(课表!$F$190:$F$350,B124)))*2</f>
        <v>2</v>
      </c>
      <c r="H124" s="24">
        <f>(IF(COUNTIF(课表!$G$191:$G$350,B124)&gt;=2,1,COUNTIF(课表!$G$191:$G$350,B124))+IF(COUNTIF(课表!$H$191:$H$350,B124)&gt;=2,1,COUNTIF(课表!$H$191:$H$350,B124))+IF(COUNTIF(课表!$I$190:$I$350,B124)&gt;=2,1,COUNTIF(课表!$I$190:$I$350,B124))+IF(COUNTIF(课表!$J$190:$J$350,B124)&gt;=2,1,COUNTIF(课表!$J$190:$J$350,B124)))*2</f>
        <v>4</v>
      </c>
      <c r="I124" s="24">
        <f>(IF(COUNTIF(课表!$K$190:$K$350,B124)&gt;=2,1,COUNTIF(课表!$K$190:$K$350,B124))+IF(COUNTIF(课表!$L$190:$L$350,B124)&gt;=2,1,COUNTIF(课表!$L$190:$L$350,B124))+IF(COUNTIF(课表!$M$190:$M$350,B124)&gt;=2,1,COUNTIF(课表!$M$190:$M$350,B124))+IF(COUNTIF(课表!$N$190:$N$350,B124)&gt;=2,1,COUNTIF(课表!$N$190:$N$350,B124)))*2</f>
        <v>4</v>
      </c>
      <c r="J124" s="24">
        <f>(IF(COUNTIF(课表!$O$190:$O$350,B124)&gt;=2,1,COUNTIF(课表!$O$190:$O$350,B124))+IF(COUNTIF(课表!$P$190:$P$350,B124)&gt;=2,1,COUNTIF(课表!$P$190:$P$350,B124))+IF(COUNTIF(课表!$Q$190:$Q$350,B124)&gt;=2,1,COUNTIF(课表!$Q$190:$Q$350,B124))+IF(COUNTIF(课表!$R$190:$R$350,B124)&gt;=2,1,COUNTIF(课表!$R$190:$R$350,B124)))*2</f>
        <v>8</v>
      </c>
      <c r="K124" s="24">
        <f>(IF(COUNTIF(课表!$S$190:$S$350,B124)&gt;=2,1,COUNTIF(课表!$S$190:$S$350,B124))+IF(COUNTIF(课表!$T$190:$T$350,B124)&gt;=2,1,COUNTIF(课表!$T$190:$T$350,B124)))*2+(IF(COUNTIF(课表!$U$190:$U$350,B124)&gt;=2,1,COUNTIF(课表!$U$190:$U$350,B124))+IF(COUNTIF(课表!$V$190:$V$350,B124)&gt;=2,1,COUNTIF(课表!$V$190:$V$350,B124)))*2</f>
        <v>0</v>
      </c>
      <c r="L124" s="24">
        <f>(IF(COUNTIF(课表!$W$190:$W$350,B124)&gt;=2,1,COUNTIF(课表!$W$190:$W$350,B124))+IF(COUNTIF(课表!$X$190:$X$350,B124)&gt;=2,1,COUNTIF(课表!$X$190:$X$350,B124))+IF(COUNTIF(课表!$Y$190:$Y$350,B124)&gt;=2,1,COUNTIF(课表!$Y$190:$Y$350,B124))+IF(COUNTIF(课表!$Z$190:$Z$350,B124)&gt;=2,1,COUNTIF(课表!$Z$190:$Z$350,B124)))*2</f>
        <v>0</v>
      </c>
      <c r="M124" s="24">
        <f>(IF(COUNTIF(课表!$AA$190:$AA$350,B124)&gt;=2,1,COUNTIF(课表!$AA$190:$AA$350,B124))+IF(COUNTIF(课表!$AB$190:$AB$350,B124)&gt;=2,1,COUNTIF(课表!$AB$190:$AB$350,B124))+IF(COUNTIF(课表!$AC$190:$AC$350,B124)&gt;=2,1,COUNTIF(课表!$AC$190:$AC$350,B124))+IF(COUNTIF(课表!$AD$190:$AD$350,B124)&gt;=2,1,COUNTIF(课表!$AD$190:$AD$350,B124)))*2</f>
        <v>0</v>
      </c>
      <c r="N124" s="24">
        <f t="shared" si="3"/>
        <v>18</v>
      </c>
    </row>
    <row r="125" ht="20.1" customHeight="1" spans="1:14">
      <c r="A125" s="21" t="str">
        <f>VLOOKUP(B125,教师基础数据!$B$1:$H$502,7,FALSE)</f>
        <v>0000326</v>
      </c>
      <c r="B125" s="22" t="s">
        <v>1068</v>
      </c>
      <c r="C125" s="23" t="str">
        <f>VLOOKUP(B125,教师基础数据!$B$1:$G4827,3,FALSE)</f>
        <v>建筑系</v>
      </c>
      <c r="D125" s="23" t="str">
        <f>VLOOKUP(B125,教师基础数据!$B$1:$G571,4,FALSE)</f>
        <v>兼职</v>
      </c>
      <c r="E125" s="23" t="str">
        <f>VLOOKUP(B125,教师基础数据!$B$1:$G4604,5,FALSE)</f>
        <v>工程造价教研室</v>
      </c>
      <c r="F125" s="21">
        <f t="shared" si="2"/>
        <v>3</v>
      </c>
      <c r="G125" s="24">
        <f>(IF(COUNTIF(课表!$C$190:$C$350,B125)&gt;=2,1,COUNTIF(课表!$C$190:$C$350,B125))+IF(COUNTIF(课表!$D$190:$D$350,B125)&gt;=2,1,COUNTIF(课表!D$190:$D$350,B125))+IF(COUNTIF(课表!$E$182:$E$350,B125)&gt;=2,1,COUNTIF(课表!$E$182:$E$350,B125))+IF(COUNTIF(课表!$F$190:$F$350,B125)&gt;=2,1,COUNTIF(课表!$F$190:$F$350,B125)))*2</f>
        <v>0</v>
      </c>
      <c r="H125" s="24">
        <f>(IF(COUNTIF(课表!$G$191:$G$350,B125)&gt;=2,1,COUNTIF(课表!$G$191:$G$350,B125))+IF(COUNTIF(课表!$H$191:$H$350,B125)&gt;=2,1,COUNTIF(课表!$H$191:$H$350,B125))+IF(COUNTIF(课表!$I$190:$I$350,B125)&gt;=2,1,COUNTIF(课表!$I$190:$I$350,B125))+IF(COUNTIF(课表!$J$190:$J$350,B125)&gt;=2,1,COUNTIF(课表!$J$190:$J$350,B125)))*2</f>
        <v>0</v>
      </c>
      <c r="I125" s="24">
        <f>(IF(COUNTIF(课表!$K$190:$K$350,B125)&gt;=2,1,COUNTIF(课表!$K$190:$K$350,B125))+IF(COUNTIF(课表!$L$190:$L$350,B125)&gt;=2,1,COUNTIF(课表!$L$190:$L$350,B125))+IF(COUNTIF(课表!$M$190:$M$350,B125)&gt;=2,1,COUNTIF(课表!$M$190:$M$350,B125))+IF(COUNTIF(课表!$N$190:$N$350,B125)&gt;=2,1,COUNTIF(课表!$N$190:$N$350,B125)))*2</f>
        <v>4</v>
      </c>
      <c r="J125" s="24">
        <f>(IF(COUNTIF(课表!$O$190:$O$350,B125)&gt;=2,1,COUNTIF(课表!$O$190:$O$350,B125))+IF(COUNTIF(课表!$P$190:$P$350,B125)&gt;=2,1,COUNTIF(课表!$P$190:$P$350,B125))+IF(COUNTIF(课表!$Q$190:$Q$350,B125)&gt;=2,1,COUNTIF(课表!$Q$190:$Q$350,B125))+IF(COUNTIF(课表!$R$190:$R$350,B125)&gt;=2,1,COUNTIF(课表!$R$190:$R$350,B125)))*2</f>
        <v>4</v>
      </c>
      <c r="K125" s="24">
        <f>(IF(COUNTIF(课表!$S$190:$S$350,B125)&gt;=2,1,COUNTIF(课表!$S$190:$S$350,B125))+IF(COUNTIF(课表!$T$190:$T$350,B125)&gt;=2,1,COUNTIF(课表!$T$190:$T$350,B125)))*2+(IF(COUNTIF(课表!$U$190:$U$350,B125)&gt;=2,1,COUNTIF(课表!$U$190:$U$350,B125))+IF(COUNTIF(课表!$V$190:$V$350,B125)&gt;=2,1,COUNTIF(课表!$V$190:$V$350,B125)))*2</f>
        <v>2</v>
      </c>
      <c r="L125" s="24">
        <f>(IF(COUNTIF(课表!$W$190:$W$350,B125)&gt;=2,1,COUNTIF(课表!$W$190:$W$350,B125))+IF(COUNTIF(课表!$X$190:$X$350,B125)&gt;=2,1,COUNTIF(课表!$X$190:$X$350,B125))+IF(COUNTIF(课表!$Y$190:$Y$350,B125)&gt;=2,1,COUNTIF(课表!$Y$190:$Y$350,B125))+IF(COUNTIF(课表!$Z$190:$Z$350,B125)&gt;=2,1,COUNTIF(课表!$Z$190:$Z$350,B125)))*2</f>
        <v>0</v>
      </c>
      <c r="M125" s="24">
        <f>(IF(COUNTIF(课表!$AA$190:$AA$350,B125)&gt;=2,1,COUNTIF(课表!$AA$190:$AA$350,B125))+IF(COUNTIF(课表!$AB$190:$AB$350,B125)&gt;=2,1,COUNTIF(课表!$AB$190:$AB$350,B125))+IF(COUNTIF(课表!$AC$190:$AC$350,B125)&gt;=2,1,COUNTIF(课表!$AC$190:$AC$350,B125))+IF(COUNTIF(课表!$AD$190:$AD$350,B125)&gt;=2,1,COUNTIF(课表!$AD$190:$AD$350,B125)))*2</f>
        <v>0</v>
      </c>
      <c r="N125" s="24">
        <f t="shared" si="3"/>
        <v>10</v>
      </c>
    </row>
    <row r="126" ht="20.1" customHeight="1" spans="1:14">
      <c r="A126" s="21" t="str">
        <f>VLOOKUP(B126,教师基础数据!$B$1:$H$502,7,FALSE)</f>
        <v>0000330</v>
      </c>
      <c r="B126" s="22" t="s">
        <v>1030</v>
      </c>
      <c r="C126" s="23" t="str">
        <f>VLOOKUP(B126,教师基础数据!$B$1:$G4804,3,FALSE)</f>
        <v>建筑系</v>
      </c>
      <c r="D126" s="23" t="str">
        <f>VLOOKUP(B126,教师基础数据!$B$1:$G692,4,FALSE)</f>
        <v>专职</v>
      </c>
      <c r="E126" s="23" t="str">
        <f>VLOOKUP(B126,教师基础数据!$B$1:$G4725,5,FALSE)</f>
        <v>建筑工程技术教研室</v>
      </c>
      <c r="F126" s="21">
        <f t="shared" si="2"/>
        <v>4</v>
      </c>
      <c r="G126" s="24">
        <f>(IF(COUNTIF(课表!$C$190:$C$350,B126)&gt;=2,1,COUNTIF(课表!$C$190:$C$350,B126))+IF(COUNTIF(课表!$D$190:$D$350,B126)&gt;=2,1,COUNTIF(课表!D$190:$D$350,B126))+IF(COUNTIF(课表!$E$182:$E$350,B126)&gt;=2,1,COUNTIF(课表!$E$182:$E$350,B126))+IF(COUNTIF(课表!$F$190:$F$350,B126)&gt;=2,1,COUNTIF(课表!$F$190:$F$350,B126)))*2</f>
        <v>4</v>
      </c>
      <c r="H126" s="24">
        <f>(IF(COUNTIF(课表!$G$191:$G$350,B126)&gt;=2,1,COUNTIF(课表!$G$191:$G$350,B126))+IF(COUNTIF(课表!$H$191:$H$350,B126)&gt;=2,1,COUNTIF(课表!$H$191:$H$350,B126))+IF(COUNTIF(课表!$I$190:$I$350,B126)&gt;=2,1,COUNTIF(课表!$I$190:$I$350,B126))+IF(COUNTIF(课表!$J$190:$J$350,B126)&gt;=2,1,COUNTIF(课表!$J$190:$J$350,B126)))*2</f>
        <v>0</v>
      </c>
      <c r="I126" s="24">
        <f>(IF(COUNTIF(课表!$K$190:$K$350,B126)&gt;=2,1,COUNTIF(课表!$K$190:$K$350,B126))+IF(COUNTIF(课表!$L$190:$L$350,B126)&gt;=2,1,COUNTIF(课表!$L$190:$L$350,B126))+IF(COUNTIF(课表!$M$190:$M$350,B126)&gt;=2,1,COUNTIF(课表!$M$190:$M$350,B126))+IF(COUNTIF(课表!$N$190:$N$350,B126)&gt;=2,1,COUNTIF(课表!$N$190:$N$350,B126)))*2</f>
        <v>4</v>
      </c>
      <c r="J126" s="24">
        <f>(IF(COUNTIF(课表!$O$190:$O$350,B126)&gt;=2,1,COUNTIF(课表!$O$190:$O$350,B126))+IF(COUNTIF(课表!$P$190:$P$350,B126)&gt;=2,1,COUNTIF(课表!$P$190:$P$350,B126))+IF(COUNTIF(课表!$Q$190:$Q$350,B126)&gt;=2,1,COUNTIF(课表!$Q$190:$Q$350,B126))+IF(COUNTIF(课表!$R$190:$R$350,B126)&gt;=2,1,COUNTIF(课表!$R$190:$R$350,B126)))*2</f>
        <v>4</v>
      </c>
      <c r="K126" s="24">
        <f>(IF(COUNTIF(课表!$S$190:$S$350,B126)&gt;=2,1,COUNTIF(课表!$S$190:$S$350,B126))+IF(COUNTIF(课表!$T$190:$T$350,B126)&gt;=2,1,COUNTIF(课表!$T$190:$T$350,B126)))*2+(IF(COUNTIF(课表!$U$190:$U$350,B126)&gt;=2,1,COUNTIF(课表!$U$190:$U$350,B126))+IF(COUNTIF(课表!$V$190:$V$350,B126)&gt;=2,1,COUNTIF(课表!$V$190:$V$350,B126)))*2</f>
        <v>4</v>
      </c>
      <c r="L126" s="24">
        <f>(IF(COUNTIF(课表!$W$190:$W$350,B126)&gt;=2,1,COUNTIF(课表!$W$190:$W$350,B126))+IF(COUNTIF(课表!$X$190:$X$350,B126)&gt;=2,1,COUNTIF(课表!$X$190:$X$350,B126))+IF(COUNTIF(课表!$Y$190:$Y$350,B126)&gt;=2,1,COUNTIF(课表!$Y$190:$Y$350,B126))+IF(COUNTIF(课表!$Z$190:$Z$350,B126)&gt;=2,1,COUNTIF(课表!$Z$190:$Z$350,B126)))*2</f>
        <v>0</v>
      </c>
      <c r="M126" s="24">
        <f>(IF(COUNTIF(课表!$AA$190:$AA$350,B126)&gt;=2,1,COUNTIF(课表!$AA$190:$AA$350,B126))+IF(COUNTIF(课表!$AB$190:$AB$350,B126)&gt;=2,1,COUNTIF(课表!$AB$190:$AB$350,B126))+IF(COUNTIF(课表!$AC$190:$AC$350,B126)&gt;=2,1,COUNTIF(课表!$AC$190:$AC$350,B126))+IF(COUNTIF(课表!$AD$190:$AD$350,B126)&gt;=2,1,COUNTIF(课表!$AD$190:$AD$350,B126)))*2</f>
        <v>0</v>
      </c>
      <c r="N126" s="24">
        <f t="shared" si="3"/>
        <v>16</v>
      </c>
    </row>
    <row r="127" ht="20.1" customHeight="1" spans="1:14">
      <c r="A127" s="21" t="str">
        <f>VLOOKUP(B127,教师基础数据!$B$1:$H$502,7,FALSE)</f>
        <v>0000331</v>
      </c>
      <c r="B127" s="25" t="s">
        <v>1083</v>
      </c>
      <c r="C127" s="23" t="s">
        <v>1298</v>
      </c>
      <c r="D127" s="23" t="str">
        <f>VLOOKUP(B127,教师基础数据!$B$1:$G758,4,FALSE)</f>
        <v>专职</v>
      </c>
      <c r="E127" s="23" t="str">
        <f>VLOOKUP(B127,教师基础数据!$B$1:$G4792,5,FALSE)</f>
        <v>建筑工程技术教研室</v>
      </c>
      <c r="F127" s="21">
        <f t="shared" si="2"/>
        <v>3</v>
      </c>
      <c r="G127" s="24">
        <f>(IF(COUNTIF(课表!$C$190:$C$350,B127)&gt;=2,1,COUNTIF(课表!$C$190:$C$350,B127))+IF(COUNTIF(课表!$D$190:$D$350,B127)&gt;=2,1,COUNTIF(课表!D$190:$D$350,B127))+IF(COUNTIF(课表!$E$182:$E$350,B127)&gt;=2,1,COUNTIF(课表!$E$182:$E$350,B127))+IF(COUNTIF(课表!$F$190:$F$350,B127)&gt;=2,1,COUNTIF(课表!$F$190:$F$350,B127)))*2</f>
        <v>4</v>
      </c>
      <c r="H127" s="24">
        <f>(IF(COUNTIF(课表!$G$191:$G$350,B127)&gt;=2,1,COUNTIF(课表!$G$191:$G$350,B127))+IF(COUNTIF(课表!$H$191:$H$350,B127)&gt;=2,1,COUNTIF(课表!$H$191:$H$350,B127))+IF(COUNTIF(课表!$I$190:$I$350,B127)&gt;=2,1,COUNTIF(课表!$I$190:$I$350,B127))+IF(COUNTIF(课表!$J$190:$J$350,B127)&gt;=2,1,COUNTIF(课表!$J$190:$J$350,B127)))*2</f>
        <v>0</v>
      </c>
      <c r="I127" s="24">
        <f>(IF(COUNTIF(课表!$K$190:$K$350,B127)&gt;=2,1,COUNTIF(课表!$K$190:$K$350,B127))+IF(COUNTIF(课表!$L$190:$L$350,B127)&gt;=2,1,COUNTIF(课表!$L$190:$L$350,B127))+IF(COUNTIF(课表!$M$190:$M$350,B127)&gt;=2,1,COUNTIF(课表!$M$190:$M$350,B127))+IF(COUNTIF(课表!$N$190:$N$350,B127)&gt;=2,1,COUNTIF(课表!$N$190:$N$350,B127)))*2</f>
        <v>4</v>
      </c>
      <c r="J127" s="24">
        <f>(IF(COUNTIF(课表!$O$190:$O$350,B127)&gt;=2,1,COUNTIF(课表!$O$190:$O$350,B127))+IF(COUNTIF(课表!$P$190:$P$350,B127)&gt;=2,1,COUNTIF(课表!$P$190:$P$350,B127))+IF(COUNTIF(课表!$Q$190:$Q$350,B127)&gt;=2,1,COUNTIF(课表!$Q$190:$Q$350,B127))+IF(COUNTIF(课表!$R$190:$R$350,B127)&gt;=2,1,COUNTIF(课表!$R$190:$R$350,B127)))*2</f>
        <v>4</v>
      </c>
      <c r="K127" s="24">
        <f>(IF(COUNTIF(课表!$S$190:$S$350,B127)&gt;=2,1,COUNTIF(课表!$S$190:$S$350,B127))+IF(COUNTIF(课表!$T$190:$T$350,B127)&gt;=2,1,COUNTIF(课表!$T$190:$T$350,B127)))*2+(IF(COUNTIF(课表!$U$190:$U$350,B127)&gt;=2,1,COUNTIF(课表!$U$190:$U$350,B127))+IF(COUNTIF(课表!$V$190:$V$350,B127)&gt;=2,1,COUNTIF(课表!$V$190:$V$350,B127)))*2</f>
        <v>0</v>
      </c>
      <c r="L127" s="24">
        <f>(IF(COUNTIF(课表!$W$190:$W$350,B127)&gt;=2,1,COUNTIF(课表!$W$190:$W$350,B127))+IF(COUNTIF(课表!$X$190:$X$350,B127)&gt;=2,1,COUNTIF(课表!$X$190:$X$350,B127))+IF(COUNTIF(课表!$Y$190:$Y$350,B127)&gt;=2,1,COUNTIF(课表!$Y$190:$Y$350,B127))+IF(COUNTIF(课表!$Z$190:$Z$350,B127)&gt;=2,1,COUNTIF(课表!$Z$190:$Z$350,B127)))*2</f>
        <v>0</v>
      </c>
      <c r="M127" s="24">
        <f>(IF(COUNTIF(课表!$AA$190:$AA$350,B127)&gt;=2,1,COUNTIF(课表!$AA$190:$AA$350,B127))+IF(COUNTIF(课表!$AB$190:$AB$350,B127)&gt;=2,1,COUNTIF(课表!$AB$190:$AB$350,B127))+IF(COUNTIF(课表!$AC$190:$AC$350,B127)&gt;=2,1,COUNTIF(课表!$AC$190:$AC$350,B127))+IF(COUNTIF(课表!$AD$190:$AD$350,B127)&gt;=2,1,COUNTIF(课表!$AD$190:$AD$350,B127)))*2</f>
        <v>0</v>
      </c>
      <c r="N127" s="24">
        <f t="shared" si="3"/>
        <v>12</v>
      </c>
    </row>
    <row r="128" ht="20.1" customHeight="1" spans="1:14">
      <c r="A128" s="21" t="str">
        <f>VLOOKUP(B128,教师基础数据!$B$1:$H$502,7,FALSE)</f>
        <v>0000332</v>
      </c>
      <c r="B128" s="22" t="s">
        <v>1034</v>
      </c>
      <c r="C128" s="23" t="str">
        <f>VLOOKUP(B128,教师基础数据!$B$1:$G4692,3,FALSE)</f>
        <v>建筑系</v>
      </c>
      <c r="D128" s="23" t="str">
        <f>VLOOKUP(B128,教师基础数据!$B$1:$G531,4,FALSE)</f>
        <v>专职</v>
      </c>
      <c r="E128" s="23" t="str">
        <f>VLOOKUP(B128,教师基础数据!$B$1:$G4564,5,FALSE)</f>
        <v>建筑工程技术教研室</v>
      </c>
      <c r="F128" s="21">
        <f t="shared" si="2"/>
        <v>1</v>
      </c>
      <c r="G128" s="24">
        <f>(IF(COUNTIF(课表!$C$190:$C$350,B128)&gt;=2,1,COUNTIF(课表!$C$190:$C$350,B128))+IF(COUNTIF(课表!$D$190:$D$350,B128)&gt;=2,1,COUNTIF(课表!D$190:$D$350,B128))+IF(COUNTIF(课表!$E$182:$E$350,B128)&gt;=2,1,COUNTIF(课表!$E$182:$E$350,B128))+IF(COUNTIF(课表!$F$190:$F$350,B128)&gt;=2,1,COUNTIF(课表!$F$190:$F$350,B128)))*2</f>
        <v>0</v>
      </c>
      <c r="H128" s="24">
        <f>(IF(COUNTIF(课表!$G$191:$G$350,B128)&gt;=2,1,COUNTIF(课表!$G$191:$G$350,B128))+IF(COUNTIF(课表!$H$191:$H$350,B128)&gt;=2,1,COUNTIF(课表!$H$191:$H$350,B128))+IF(COUNTIF(课表!$I$190:$I$350,B128)&gt;=2,1,COUNTIF(课表!$I$190:$I$350,B128))+IF(COUNTIF(课表!$J$190:$J$350,B128)&gt;=2,1,COUNTIF(课表!$J$190:$J$350,B128)))*2</f>
        <v>0</v>
      </c>
      <c r="I128" s="24">
        <f>(IF(COUNTIF(课表!$K$190:$K$350,B128)&gt;=2,1,COUNTIF(课表!$K$190:$K$350,B128))+IF(COUNTIF(课表!$L$190:$L$350,B128)&gt;=2,1,COUNTIF(课表!$L$190:$L$350,B128))+IF(COUNTIF(课表!$M$190:$M$350,B128)&gt;=2,1,COUNTIF(课表!$M$190:$M$350,B128))+IF(COUNTIF(课表!$N$190:$N$350,B128)&gt;=2,1,COUNTIF(课表!$N$190:$N$350,B128)))*2</f>
        <v>0</v>
      </c>
      <c r="J128" s="24">
        <f>(IF(COUNTIF(课表!$O$190:$O$350,B128)&gt;=2,1,COUNTIF(课表!$O$190:$O$350,B128))+IF(COUNTIF(课表!$P$190:$P$350,B128)&gt;=2,1,COUNTIF(课表!$P$190:$P$350,B128))+IF(COUNTIF(课表!$Q$190:$Q$350,B128)&gt;=2,1,COUNTIF(课表!$Q$190:$Q$350,B128))+IF(COUNTIF(课表!$R$190:$R$350,B128)&gt;=2,1,COUNTIF(课表!$R$190:$R$350,B128)))*2</f>
        <v>2</v>
      </c>
      <c r="K128" s="24">
        <f>(IF(COUNTIF(课表!$S$190:$S$350,B128)&gt;=2,1,COUNTIF(课表!$S$190:$S$350,B128))+IF(COUNTIF(课表!$T$190:$T$350,B128)&gt;=2,1,COUNTIF(课表!$T$190:$T$350,B128)))*2+(IF(COUNTIF(课表!$U$190:$U$350,B128)&gt;=2,1,COUNTIF(课表!$U$190:$U$350,B128))+IF(COUNTIF(课表!$V$190:$V$350,B128)&gt;=2,1,COUNTIF(课表!$V$190:$V$350,B128)))*2</f>
        <v>0</v>
      </c>
      <c r="L128" s="24">
        <f>(IF(COUNTIF(课表!$W$190:$W$350,B128)&gt;=2,1,COUNTIF(课表!$W$190:$W$350,B128))+IF(COUNTIF(课表!$X$190:$X$350,B128)&gt;=2,1,COUNTIF(课表!$X$190:$X$350,B128))+IF(COUNTIF(课表!$Y$190:$Y$350,B128)&gt;=2,1,COUNTIF(课表!$Y$190:$Y$350,B128))+IF(COUNTIF(课表!$Z$190:$Z$350,B128)&gt;=2,1,COUNTIF(课表!$Z$190:$Z$350,B128)))*2</f>
        <v>0</v>
      </c>
      <c r="M128" s="24">
        <f>(IF(COUNTIF(课表!$AA$190:$AA$350,B128)&gt;=2,1,COUNTIF(课表!$AA$190:$AA$350,B128))+IF(COUNTIF(课表!$AB$190:$AB$350,B128)&gt;=2,1,COUNTIF(课表!$AB$190:$AB$350,B128))+IF(COUNTIF(课表!$AC$190:$AC$350,B128)&gt;=2,1,COUNTIF(课表!$AC$190:$AC$350,B128))+IF(COUNTIF(课表!$AD$190:$AD$350,B128)&gt;=2,1,COUNTIF(课表!$AD$190:$AD$350,B128)))*2</f>
        <v>0</v>
      </c>
      <c r="N128" s="24">
        <f t="shared" si="3"/>
        <v>2</v>
      </c>
    </row>
    <row r="129" ht="20.1" customHeight="1" spans="1:14">
      <c r="A129" s="21" t="str">
        <f>VLOOKUP(B129,教师基础数据!$B$1:$H$502,7,FALSE)</f>
        <v>0000333</v>
      </c>
      <c r="B129" s="29" t="s">
        <v>1065</v>
      </c>
      <c r="C129" s="23" t="str">
        <f>VLOOKUP(B129,教师基础数据!$B$1:$G4811,3,FALSE)</f>
        <v>建筑系</v>
      </c>
      <c r="D129" s="23" t="str">
        <f>VLOOKUP(B129,教师基础数据!$B$1:$G559,4,FALSE)</f>
        <v>专职</v>
      </c>
      <c r="E129" s="23" t="str">
        <f>VLOOKUP(B129,教师基础数据!$B$1:$G4592,5,FALSE)</f>
        <v>建筑工程技术教研室</v>
      </c>
      <c r="F129" s="21">
        <f t="shared" si="2"/>
        <v>2</v>
      </c>
      <c r="G129" s="24">
        <f>(IF(COUNTIF(课表!$C$190:$C$350,B129)&gt;=2,1,COUNTIF(课表!$C$190:$C$350,B129))+IF(COUNTIF(课表!$D$190:$D$350,B129)&gt;=2,1,COUNTIF(课表!D$190:$D$350,B129))+IF(COUNTIF(课表!$E$182:$E$350,B129)&gt;=2,1,COUNTIF(课表!$E$182:$E$350,B129))+IF(COUNTIF(课表!$F$190:$F$350,B129)&gt;=2,1,COUNTIF(课表!$F$190:$F$350,B129)))*2</f>
        <v>4</v>
      </c>
      <c r="H129" s="24">
        <f>(IF(COUNTIF(课表!$G$191:$G$350,B129)&gt;=2,1,COUNTIF(课表!$G$191:$G$350,B129))+IF(COUNTIF(课表!$H$191:$H$350,B129)&gt;=2,1,COUNTIF(课表!$H$191:$H$350,B129))+IF(COUNTIF(课表!$I$190:$I$350,B129)&gt;=2,1,COUNTIF(课表!$I$190:$I$350,B129))+IF(COUNTIF(课表!$J$190:$J$350,B129)&gt;=2,1,COUNTIF(课表!$J$190:$J$350,B129)))*2</f>
        <v>0</v>
      </c>
      <c r="I129" s="24">
        <f>(IF(COUNTIF(课表!$K$190:$K$350,B129)&gt;=2,1,COUNTIF(课表!$K$190:$K$350,B129))+IF(COUNTIF(课表!$L$190:$L$350,B129)&gt;=2,1,COUNTIF(课表!$L$190:$L$350,B129))+IF(COUNTIF(课表!$M$190:$M$350,B129)&gt;=2,1,COUNTIF(课表!$M$190:$M$350,B129))+IF(COUNTIF(课表!$N$190:$N$350,B129)&gt;=2,1,COUNTIF(课表!$N$190:$N$350,B129)))*2</f>
        <v>6</v>
      </c>
      <c r="J129" s="24">
        <f>(IF(COUNTIF(课表!$O$190:$O$350,B129)&gt;=2,1,COUNTIF(课表!$O$190:$O$350,B129))+IF(COUNTIF(课表!$P$190:$P$350,B129)&gt;=2,1,COUNTIF(课表!$P$190:$P$350,B129))+IF(COUNTIF(课表!$Q$190:$Q$350,B129)&gt;=2,1,COUNTIF(课表!$Q$190:$Q$350,B129))+IF(COUNTIF(课表!$R$190:$R$350,B129)&gt;=2,1,COUNTIF(课表!$R$190:$R$350,B129)))*2</f>
        <v>0</v>
      </c>
      <c r="K129" s="24">
        <f>(IF(COUNTIF(课表!$S$190:$S$350,B129)&gt;=2,1,COUNTIF(课表!$S$190:$S$350,B129))+IF(COUNTIF(课表!$T$190:$T$350,B129)&gt;=2,1,COUNTIF(课表!$T$190:$T$350,B129)))*2+(IF(COUNTIF(课表!$U$190:$U$350,B129)&gt;=2,1,COUNTIF(课表!$U$190:$U$350,B129))+IF(COUNTIF(课表!$V$190:$V$350,B129)&gt;=2,1,COUNTIF(课表!$V$190:$V$350,B129)))*2</f>
        <v>0</v>
      </c>
      <c r="L129" s="24">
        <f>(IF(COUNTIF(课表!$W$190:$W$350,B129)&gt;=2,1,COUNTIF(课表!$W$190:$W$350,B129))+IF(COUNTIF(课表!$X$190:$X$350,B129)&gt;=2,1,COUNTIF(课表!$X$190:$X$350,B129))+IF(COUNTIF(课表!$Y$190:$Y$350,B129)&gt;=2,1,COUNTIF(课表!$Y$190:$Y$350,B129))+IF(COUNTIF(课表!$Z$190:$Z$350,B129)&gt;=2,1,COUNTIF(课表!$Z$190:$Z$350,B129)))*2</f>
        <v>0</v>
      </c>
      <c r="M129" s="24">
        <f>(IF(COUNTIF(课表!$AA$190:$AA$350,B129)&gt;=2,1,COUNTIF(课表!$AA$190:$AA$350,B129))+IF(COUNTIF(课表!$AB$190:$AB$350,B129)&gt;=2,1,COUNTIF(课表!$AB$190:$AB$350,B129))+IF(COUNTIF(课表!$AC$190:$AC$350,B129)&gt;=2,1,COUNTIF(课表!$AC$190:$AC$350,B129))+IF(COUNTIF(课表!$AD$190:$AD$350,B129)&gt;=2,1,COUNTIF(课表!$AD$190:$AD$350,B129)))*2</f>
        <v>0</v>
      </c>
      <c r="N129" s="24">
        <f t="shared" si="3"/>
        <v>10</v>
      </c>
    </row>
    <row r="130" ht="20.1" customHeight="1" spans="1:15">
      <c r="A130" s="21" t="str">
        <f>VLOOKUP(B130,教师基础数据!$B$1:$H$502,7,FALSE)</f>
        <v>0000335</v>
      </c>
      <c r="B130" s="26" t="s">
        <v>1079</v>
      </c>
      <c r="C130" s="23" t="str">
        <f>VLOOKUP(B130,教师基础数据!$B$1:$G4803,3,FALSE)</f>
        <v>建筑系</v>
      </c>
      <c r="D130" s="23" t="str">
        <f>VLOOKUP(B130,教师基础数据!$B$1:$G728,4,FALSE)</f>
        <v>专职</v>
      </c>
      <c r="E130" s="23" t="str">
        <f>VLOOKUP(B130,教师基础数据!$B$1:$G4761,5,FALSE)</f>
        <v>建筑工程技术教研室</v>
      </c>
      <c r="F130" s="21">
        <f t="shared" si="2"/>
        <v>4</v>
      </c>
      <c r="G130" s="24">
        <f>(IF(COUNTIF(课表!$C$190:$C$350,B130)&gt;=2,1,COUNTIF(课表!$C$190:$C$350,B130))+IF(COUNTIF(课表!$D$190:$D$350,B130)&gt;=2,1,COUNTIF(课表!D$190:$D$350,B130))+IF(COUNTIF(课表!$E$182:$E$350,B130)&gt;=2,1,COUNTIF(课表!$E$182:$E$350,B130))+IF(COUNTIF(课表!$F$190:$F$350,B130)&gt;=2,1,COUNTIF(课表!$F$190:$F$350,B130)))*2</f>
        <v>8</v>
      </c>
      <c r="H130" s="24">
        <f>(IF(COUNTIF(课表!$G$191:$G$350,B130)&gt;=2,1,COUNTIF(课表!$G$191:$G$350,B130))+IF(COUNTIF(课表!$H$191:$H$350,B130)&gt;=2,1,COUNTIF(课表!$H$191:$H$350,B130))+IF(COUNTIF(课表!$I$190:$I$350,B130)&gt;=2,1,COUNTIF(课表!$I$190:$I$350,B130))+IF(COUNTIF(课表!$J$190:$J$350,B130)&gt;=2,1,COUNTIF(课表!$J$190:$J$350,B130)))*2</f>
        <v>0</v>
      </c>
      <c r="I130" s="24">
        <f>(IF(COUNTIF(课表!$K$190:$K$350,B130)&gt;=2,1,COUNTIF(课表!$K$190:$K$350,B130))+IF(COUNTIF(课表!$L$190:$L$350,B130)&gt;=2,1,COUNTIF(课表!$L$190:$L$350,B130))+IF(COUNTIF(课表!$M$190:$M$350,B130)&gt;=2,1,COUNTIF(课表!$M$190:$M$350,B130))+IF(COUNTIF(课表!$N$190:$N$350,B130)&gt;=2,1,COUNTIF(课表!$N$190:$N$350,B130)))*2</f>
        <v>4</v>
      </c>
      <c r="J130" s="24">
        <f>(IF(COUNTIF(课表!$O$190:$O$350,B130)&gt;=2,1,COUNTIF(课表!$O$190:$O$350,B130))+IF(COUNTIF(课表!$P$190:$P$350,B130)&gt;=2,1,COUNTIF(课表!$P$190:$P$350,B130))+IF(COUNTIF(课表!$Q$190:$Q$350,B130)&gt;=2,1,COUNTIF(课表!$Q$190:$Q$350,B130))+IF(COUNTIF(课表!$R$190:$R$350,B130)&gt;=2,1,COUNTIF(课表!$R$190:$R$350,B130)))*2</f>
        <v>4</v>
      </c>
      <c r="K130" s="24">
        <f>(IF(COUNTIF(课表!$S$190:$S$350,B130)&gt;=2,1,COUNTIF(课表!$S$190:$S$350,B130))+IF(COUNTIF(课表!$T$190:$T$350,B130)&gt;=2,1,COUNTIF(课表!$T$190:$T$350,B130)))*2+(IF(COUNTIF(课表!$U$190:$U$350,B130)&gt;=2,1,COUNTIF(课表!$U$190:$U$350,B130))+IF(COUNTIF(课表!$V$190:$V$350,B130)&gt;=2,1,COUNTIF(课表!$V$190:$V$350,B130)))*2</f>
        <v>4</v>
      </c>
      <c r="L130" s="24">
        <f>(IF(COUNTIF(课表!$W$190:$W$350,B130)&gt;=2,1,COUNTIF(课表!$W$190:$W$350,B130))+IF(COUNTIF(课表!$X$190:$X$350,B130)&gt;=2,1,COUNTIF(课表!$X$190:$X$350,B130))+IF(COUNTIF(课表!$Y$190:$Y$350,B130)&gt;=2,1,COUNTIF(课表!$Y$190:$Y$350,B130))+IF(COUNTIF(课表!$Z$190:$Z$350,B130)&gt;=2,1,COUNTIF(课表!$Z$190:$Z$350,B130)))*2</f>
        <v>0</v>
      </c>
      <c r="M130" s="24">
        <f>(IF(COUNTIF(课表!$AA$190:$AA$350,B130)&gt;=2,1,COUNTIF(课表!$AA$190:$AA$350,B130))+IF(COUNTIF(课表!$AB$190:$AB$350,B130)&gt;=2,1,COUNTIF(课表!$AB$190:$AB$350,B130))+IF(COUNTIF(课表!$AC$190:$AC$350,B130)&gt;=2,1,COUNTIF(课表!$AC$190:$AC$350,B130))+IF(COUNTIF(课表!$AD$190:$AD$350,B130)&gt;=2,1,COUNTIF(课表!$AD$190:$AD$350,B130)))*2</f>
        <v>0</v>
      </c>
      <c r="N130" s="24">
        <f t="shared" si="3"/>
        <v>20</v>
      </c>
      <c r="O130" s="33"/>
    </row>
    <row r="131" ht="20.1" customHeight="1" spans="1:14">
      <c r="A131" s="21" t="str">
        <f>VLOOKUP(B131,教师基础数据!$B$1:$H$502,7,FALSE)</f>
        <v>0000338</v>
      </c>
      <c r="B131" s="27" t="s">
        <v>1240</v>
      </c>
      <c r="C131" s="23" t="str">
        <f>VLOOKUP(B131,教师基础数据!$B$1:$G4590,3,FALSE)</f>
        <v>建筑系</v>
      </c>
      <c r="D131" s="23" t="str">
        <f>VLOOKUP(B131,教师基础数据!$B$1:$G509,4,FALSE)</f>
        <v>专职</v>
      </c>
      <c r="E131" s="23" t="str">
        <f>VLOOKUP(B131,教师基础数据!$B$1:$G4542,5,FALSE)</f>
        <v>建筑工程技术教研室</v>
      </c>
      <c r="F131" s="21">
        <f t="shared" ref="F131:F194" si="4">COUNTIF(G131:M131,"&lt;&gt;0")</f>
        <v>4</v>
      </c>
      <c r="G131" s="24">
        <f>(IF(COUNTIF(课表!$C$190:$C$350,B131)&gt;=2,1,COUNTIF(课表!$C$190:$C$350,B131))+IF(COUNTIF(课表!$D$190:$D$350,B131)&gt;=2,1,COUNTIF(课表!D$190:$D$350,B131))+IF(COUNTIF(课表!$E$182:$E$350,B131)&gt;=2,1,COUNTIF(课表!$E$182:$E$350,B131))+IF(COUNTIF(课表!$F$190:$F$350,B131)&gt;=2,1,COUNTIF(课表!$F$190:$F$350,B131)))*2</f>
        <v>4</v>
      </c>
      <c r="H131" s="24">
        <f>(IF(COUNTIF(课表!$G$191:$G$350,B131)&gt;=2,1,COUNTIF(课表!$G$191:$G$350,B131))+IF(COUNTIF(课表!$H$191:$H$350,B131)&gt;=2,1,COUNTIF(课表!$H$191:$H$350,B131))+IF(COUNTIF(课表!$I$190:$I$350,B131)&gt;=2,1,COUNTIF(课表!$I$190:$I$350,B131))+IF(COUNTIF(课表!$J$190:$J$350,B131)&gt;=2,1,COUNTIF(课表!$J$190:$J$350,B131)))*2</f>
        <v>8</v>
      </c>
      <c r="I131" s="24">
        <f>(IF(COUNTIF(课表!$K$190:$K$350,B131)&gt;=2,1,COUNTIF(课表!$K$190:$K$350,B131))+IF(COUNTIF(课表!$L$190:$L$350,B131)&gt;=2,1,COUNTIF(课表!$L$190:$L$350,B131))+IF(COUNTIF(课表!$M$190:$M$350,B131)&gt;=2,1,COUNTIF(课表!$M$190:$M$350,B131))+IF(COUNTIF(课表!$N$190:$N$350,B131)&gt;=2,1,COUNTIF(课表!$N$190:$N$350,B131)))*2</f>
        <v>4</v>
      </c>
      <c r="J131" s="24">
        <f>(IF(COUNTIF(课表!$O$190:$O$350,B131)&gt;=2,1,COUNTIF(课表!$O$190:$O$350,B131))+IF(COUNTIF(课表!$P$190:$P$350,B131)&gt;=2,1,COUNTIF(课表!$P$190:$P$350,B131))+IF(COUNTIF(课表!$Q$190:$Q$350,B131)&gt;=2,1,COUNTIF(课表!$Q$190:$Q$350,B131))+IF(COUNTIF(课表!$R$190:$R$350,B131)&gt;=2,1,COUNTIF(课表!$R$190:$R$350,B131)))*2</f>
        <v>4</v>
      </c>
      <c r="K131" s="24">
        <f>(IF(COUNTIF(课表!$S$190:$S$350,B131)&gt;=2,1,COUNTIF(课表!$S$190:$S$350,B131))+IF(COUNTIF(课表!$T$190:$T$350,B131)&gt;=2,1,COUNTIF(课表!$T$190:$T$350,B131)))*2+(IF(COUNTIF(课表!$U$190:$U$350,B131)&gt;=2,1,COUNTIF(课表!$U$190:$U$350,B131))+IF(COUNTIF(课表!$V$190:$V$350,B131)&gt;=2,1,COUNTIF(课表!$V$190:$V$350,B131)))*2</f>
        <v>0</v>
      </c>
      <c r="L131" s="24">
        <f>(IF(COUNTIF(课表!$W$190:$W$350,B131)&gt;=2,1,COUNTIF(课表!$W$190:$W$350,B131))+IF(COUNTIF(课表!$X$190:$X$350,B131)&gt;=2,1,COUNTIF(课表!$X$190:$X$350,B131))+IF(COUNTIF(课表!$Y$190:$Y$350,B131)&gt;=2,1,COUNTIF(课表!$Y$190:$Y$350,B131))+IF(COUNTIF(课表!$Z$190:$Z$350,B131)&gt;=2,1,COUNTIF(课表!$Z$190:$Z$350,B131)))*2</f>
        <v>0</v>
      </c>
      <c r="M131" s="24">
        <f>(IF(COUNTIF(课表!$AA$190:$AA$350,B131)&gt;=2,1,COUNTIF(课表!$AA$190:$AA$350,B131))+IF(COUNTIF(课表!$AB$190:$AB$350,B131)&gt;=2,1,COUNTIF(课表!$AB$190:$AB$350,B131))+IF(COUNTIF(课表!$AC$190:$AC$350,B131)&gt;=2,1,COUNTIF(课表!$AC$190:$AC$350,B131))+IF(COUNTIF(课表!$AD$190:$AD$350,B131)&gt;=2,1,COUNTIF(课表!$AD$190:$AD$350,B131)))*2</f>
        <v>0</v>
      </c>
      <c r="N131" s="24">
        <f t="shared" ref="N131:N194" si="5">SUM(G131:M131)</f>
        <v>20</v>
      </c>
    </row>
    <row r="132" ht="20.1" customHeight="1" spans="1:14">
      <c r="A132" s="21" t="str">
        <f>VLOOKUP(B132,教师基础数据!$B$1:$H$502,7,FALSE)</f>
        <v>0000348</v>
      </c>
      <c r="B132" s="22" t="s">
        <v>1144</v>
      </c>
      <c r="C132" s="23" t="str">
        <f>VLOOKUP(B132,教师基础数据!$B$1:$G4784,3,FALSE)</f>
        <v>人文系</v>
      </c>
      <c r="D132" s="23" t="str">
        <f>VLOOKUP(B132,教师基础数据!$B$1:$G609,4,FALSE)</f>
        <v>专职</v>
      </c>
      <c r="E132" s="23" t="str">
        <f>VLOOKUP(B132,教师基础数据!$B$1:$G4642,5,FALSE)</f>
        <v>人文教研室</v>
      </c>
      <c r="F132" s="21">
        <f t="shared" si="4"/>
        <v>3</v>
      </c>
      <c r="G132" s="24">
        <f>(IF(COUNTIF(课表!$C$190:$C$350,B132)&gt;=2,1,COUNTIF(课表!$C$190:$C$350,B132))+IF(COUNTIF(课表!$D$190:$D$350,B132)&gt;=2,1,COUNTIF(课表!D$190:$D$350,B132))+IF(COUNTIF(课表!$E$182:$E$350,B132)&gt;=2,1,COUNTIF(课表!$E$182:$E$350,B132))+IF(COUNTIF(课表!$F$190:$F$350,B132)&gt;=2,1,COUNTIF(课表!$F$190:$F$350,B132)))*2</f>
        <v>0</v>
      </c>
      <c r="H132" s="24">
        <f>(IF(COUNTIF(课表!$G$191:$G$350,B132)&gt;=2,1,COUNTIF(课表!$G$191:$G$350,B132))+IF(COUNTIF(课表!$H$191:$H$350,B132)&gt;=2,1,COUNTIF(课表!$H$191:$H$350,B132))+IF(COUNTIF(课表!$I$190:$I$350,B132)&gt;=2,1,COUNTIF(课表!$I$190:$I$350,B132))+IF(COUNTIF(课表!$J$190:$J$350,B132)&gt;=2,1,COUNTIF(课表!$J$190:$J$350,B132)))*2</f>
        <v>6</v>
      </c>
      <c r="I132" s="24">
        <f>(IF(COUNTIF(课表!$K$190:$K$350,B132)&gt;=2,1,COUNTIF(课表!$K$190:$K$350,B132))+IF(COUNTIF(课表!$L$190:$L$350,B132)&gt;=2,1,COUNTIF(课表!$L$190:$L$350,B132))+IF(COUNTIF(课表!$M$190:$M$350,B132)&gt;=2,1,COUNTIF(课表!$M$190:$M$350,B132))+IF(COUNTIF(课表!$N$190:$N$350,B132)&gt;=2,1,COUNTIF(课表!$N$190:$N$350,B132)))*2</f>
        <v>2</v>
      </c>
      <c r="J132" s="24">
        <f>(IF(COUNTIF(课表!$O$190:$O$350,B132)&gt;=2,1,COUNTIF(课表!$O$190:$O$350,B132))+IF(COUNTIF(课表!$P$190:$P$350,B132)&gt;=2,1,COUNTIF(课表!$P$190:$P$350,B132))+IF(COUNTIF(课表!$Q$190:$Q$350,B132)&gt;=2,1,COUNTIF(课表!$Q$190:$Q$350,B132))+IF(COUNTIF(课表!$R$190:$R$350,B132)&gt;=2,1,COUNTIF(课表!$R$190:$R$350,B132)))*2</f>
        <v>6</v>
      </c>
      <c r="K132" s="24">
        <f>(IF(COUNTIF(课表!$S$190:$S$350,B132)&gt;=2,1,COUNTIF(课表!$S$190:$S$350,B132))+IF(COUNTIF(课表!$T$190:$T$350,B132)&gt;=2,1,COUNTIF(课表!$T$190:$T$350,B132)))*2+(IF(COUNTIF(课表!$U$190:$U$350,B132)&gt;=2,1,COUNTIF(课表!$U$190:$U$350,B132))+IF(COUNTIF(课表!$V$190:$V$350,B132)&gt;=2,1,COUNTIF(课表!$V$190:$V$350,B132)))*2</f>
        <v>0</v>
      </c>
      <c r="L132" s="24">
        <f>(IF(COUNTIF(课表!$W$190:$W$350,B132)&gt;=2,1,COUNTIF(课表!$W$190:$W$350,B132))+IF(COUNTIF(课表!$X$190:$X$350,B132)&gt;=2,1,COUNTIF(课表!$X$190:$X$350,B132))+IF(COUNTIF(课表!$Y$190:$Y$350,B132)&gt;=2,1,COUNTIF(课表!$Y$190:$Y$350,B132))+IF(COUNTIF(课表!$Z$190:$Z$350,B132)&gt;=2,1,COUNTIF(课表!$Z$190:$Z$350,B132)))*2</f>
        <v>0</v>
      </c>
      <c r="M132" s="24">
        <f>(IF(COUNTIF(课表!$AA$190:$AA$350,B132)&gt;=2,1,COUNTIF(课表!$AA$190:$AA$350,B132))+IF(COUNTIF(课表!$AB$190:$AB$350,B132)&gt;=2,1,COUNTIF(课表!$AB$190:$AB$350,B132))+IF(COUNTIF(课表!$AC$190:$AC$350,B132)&gt;=2,1,COUNTIF(课表!$AC$190:$AC$350,B132))+IF(COUNTIF(课表!$AD$190:$AD$350,B132)&gt;=2,1,COUNTIF(课表!$AD$190:$AD$350,B132)))*2</f>
        <v>0</v>
      </c>
      <c r="N132" s="24">
        <f t="shared" si="5"/>
        <v>14</v>
      </c>
    </row>
    <row r="133" ht="20.1" customHeight="1" spans="1:14">
      <c r="A133" s="21" t="str">
        <f>VLOOKUP(B133,教师基础数据!$B$1:$H$502,7,FALSE)</f>
        <v>0000352</v>
      </c>
      <c r="B133" s="22" t="s">
        <v>1114</v>
      </c>
      <c r="C133" s="23" t="str">
        <f>VLOOKUP(B133,教师基础数据!$B$1:$G4582,3,FALSE)</f>
        <v>动科系</v>
      </c>
      <c r="D133" s="23" t="str">
        <f>VLOOKUP(B133,教师基础数据!$B$1:$G555,4,FALSE)</f>
        <v>兼职</v>
      </c>
      <c r="E133" s="23" t="str">
        <f>VLOOKUP(B133,教师基础数据!$B$1:$G4588,5,FALSE)</f>
        <v>畜牧水产</v>
      </c>
      <c r="F133" s="21">
        <f t="shared" si="4"/>
        <v>3</v>
      </c>
      <c r="G133" s="24">
        <f>(IF(COUNTIF(课表!$C$190:$C$350,B133)&gt;=2,1,COUNTIF(课表!$C$190:$C$350,B133))+IF(COUNTIF(课表!$D$190:$D$350,B133)&gt;=2,1,COUNTIF(课表!D$190:$D$350,B133))+IF(COUNTIF(课表!$E$182:$E$350,B133)&gt;=2,1,COUNTIF(课表!$E$182:$E$350,B133))+IF(COUNTIF(课表!$F$190:$F$350,B133)&gt;=2,1,COUNTIF(课表!$F$190:$F$350,B133)))*2</f>
        <v>4</v>
      </c>
      <c r="H133" s="24">
        <f>(IF(COUNTIF(课表!$G$191:$G$350,B133)&gt;=2,1,COUNTIF(课表!$G$191:$G$350,B133))+IF(COUNTIF(课表!$H$191:$H$350,B133)&gt;=2,1,COUNTIF(课表!$H$191:$H$350,B133))+IF(COUNTIF(课表!$I$190:$I$350,B133)&gt;=2,1,COUNTIF(课表!$I$190:$I$350,B133))+IF(COUNTIF(课表!$J$190:$J$350,B133)&gt;=2,1,COUNTIF(课表!$J$190:$J$350,B133)))*2</f>
        <v>0</v>
      </c>
      <c r="I133" s="24">
        <f>(IF(COUNTIF(课表!$K$190:$K$350,B133)&gt;=2,1,COUNTIF(课表!$K$190:$K$350,B133))+IF(COUNTIF(课表!$L$190:$L$350,B133)&gt;=2,1,COUNTIF(课表!$L$190:$L$350,B133))+IF(COUNTIF(课表!$M$190:$M$350,B133)&gt;=2,1,COUNTIF(课表!$M$190:$M$350,B133))+IF(COUNTIF(课表!$N$190:$N$350,B133)&gt;=2,1,COUNTIF(课表!$N$190:$N$350,B133)))*2</f>
        <v>4</v>
      </c>
      <c r="J133" s="24">
        <f>(IF(COUNTIF(课表!$O$190:$O$350,B133)&gt;=2,1,COUNTIF(课表!$O$190:$O$350,B133))+IF(COUNTIF(课表!$P$190:$P$350,B133)&gt;=2,1,COUNTIF(课表!$P$190:$P$350,B133))+IF(COUNTIF(课表!$Q$190:$Q$350,B133)&gt;=2,1,COUNTIF(课表!$Q$190:$Q$350,B133))+IF(COUNTIF(课表!$R$190:$R$350,B133)&gt;=2,1,COUNTIF(课表!$R$190:$R$350,B133)))*2</f>
        <v>4</v>
      </c>
      <c r="K133" s="24">
        <f>(IF(COUNTIF(课表!$S$190:$S$350,B133)&gt;=2,1,COUNTIF(课表!$S$190:$S$350,B133))+IF(COUNTIF(课表!$T$190:$T$350,B133)&gt;=2,1,COUNTIF(课表!$T$190:$T$350,B133)))*2+(IF(COUNTIF(课表!$U$190:$U$350,B133)&gt;=2,1,COUNTIF(课表!$U$190:$U$350,B133))+IF(COUNTIF(课表!$V$190:$V$350,B133)&gt;=2,1,COUNTIF(课表!$V$190:$V$350,B133)))*2</f>
        <v>0</v>
      </c>
      <c r="L133" s="24">
        <f>(IF(COUNTIF(课表!$W$190:$W$350,B133)&gt;=2,1,COUNTIF(课表!$W$190:$W$350,B133))+IF(COUNTIF(课表!$X$190:$X$350,B133)&gt;=2,1,COUNTIF(课表!$X$190:$X$350,B133))+IF(COUNTIF(课表!$Y$190:$Y$350,B133)&gt;=2,1,COUNTIF(课表!$Y$190:$Y$350,B133))+IF(COUNTIF(课表!$Z$190:$Z$350,B133)&gt;=2,1,COUNTIF(课表!$Z$190:$Z$350,B133)))*2</f>
        <v>0</v>
      </c>
      <c r="M133" s="24">
        <f>(IF(COUNTIF(课表!$AA$190:$AA$350,B133)&gt;=2,1,COUNTIF(课表!$AA$190:$AA$350,B133))+IF(COUNTIF(课表!$AB$190:$AB$350,B133)&gt;=2,1,COUNTIF(课表!$AB$190:$AB$350,B133))+IF(COUNTIF(课表!$AC$190:$AC$350,B133)&gt;=2,1,COUNTIF(课表!$AC$190:$AC$350,B133))+IF(COUNTIF(课表!$AD$190:$AD$350,B133)&gt;=2,1,COUNTIF(课表!$AD$190:$AD$350,B133)))*2</f>
        <v>0</v>
      </c>
      <c r="N133" s="24">
        <f t="shared" si="5"/>
        <v>12</v>
      </c>
    </row>
    <row r="134" ht="20.1" customHeight="1" spans="1:14">
      <c r="A134" s="21" t="str">
        <f>VLOOKUP(B134,教师基础数据!$B$1:$H$502,7,FALSE)</f>
        <v>0000359</v>
      </c>
      <c r="B134" s="25" t="s">
        <v>1092</v>
      </c>
      <c r="C134" s="23" t="str">
        <f>VLOOKUP(B134,教师基础数据!$B$1:$G4864,3,FALSE)</f>
        <v>商贸系</v>
      </c>
      <c r="D134" s="23" t="str">
        <f>VLOOKUP(B134,教师基础数据!$B$1:$G617,4,FALSE)</f>
        <v>专职</v>
      </c>
      <c r="E134" s="23" t="str">
        <f>VLOOKUP(B134,教师基础数据!$B$1:$G4650,5,FALSE)</f>
        <v>旅游管理教研室</v>
      </c>
      <c r="F134" s="21">
        <f t="shared" si="4"/>
        <v>3</v>
      </c>
      <c r="G134" s="24">
        <f>(IF(COUNTIF(课表!$C$190:$C$350,B134)&gt;=2,1,COUNTIF(课表!$C$190:$C$350,B134))+IF(COUNTIF(课表!$D$190:$D$350,B134)&gt;=2,1,COUNTIF(课表!D$190:$D$350,B134))+IF(COUNTIF(课表!$E$182:$E$350,B134)&gt;=2,1,COUNTIF(课表!$E$182:$E$350,B134))+IF(COUNTIF(课表!$F$190:$F$350,B134)&gt;=2,1,COUNTIF(课表!$F$190:$F$350,B134)))*2</f>
        <v>0</v>
      </c>
      <c r="H134" s="24">
        <f>(IF(COUNTIF(课表!$G$191:$G$350,B134)&gt;=2,1,COUNTIF(课表!$G$191:$G$350,B134))+IF(COUNTIF(课表!$H$191:$H$350,B134)&gt;=2,1,COUNTIF(课表!$H$191:$H$350,B134))+IF(COUNTIF(课表!$I$190:$I$350,B134)&gt;=2,1,COUNTIF(课表!$I$190:$I$350,B134))+IF(COUNTIF(课表!$J$190:$J$350,B134)&gt;=2,1,COUNTIF(课表!$J$190:$J$350,B134)))*2</f>
        <v>8</v>
      </c>
      <c r="I134" s="24">
        <f>(IF(COUNTIF(课表!$K$190:$K$350,B134)&gt;=2,1,COUNTIF(课表!$K$190:$K$350,B134))+IF(COUNTIF(课表!$L$190:$L$350,B134)&gt;=2,1,COUNTIF(课表!$L$190:$L$350,B134))+IF(COUNTIF(课表!$M$190:$M$350,B134)&gt;=2,1,COUNTIF(课表!$M$190:$M$350,B134))+IF(COUNTIF(课表!$N$190:$N$350,B134)&gt;=2,1,COUNTIF(课表!$N$190:$N$350,B134)))*2</f>
        <v>6</v>
      </c>
      <c r="J134" s="24">
        <f>(IF(COUNTIF(课表!$O$190:$O$350,B134)&gt;=2,1,COUNTIF(课表!$O$190:$O$350,B134))+IF(COUNTIF(课表!$P$190:$P$350,B134)&gt;=2,1,COUNTIF(课表!$P$190:$P$350,B134))+IF(COUNTIF(课表!$Q$190:$Q$350,B134)&gt;=2,1,COUNTIF(课表!$Q$190:$Q$350,B134))+IF(COUNTIF(课表!$R$190:$R$350,B134)&gt;=2,1,COUNTIF(课表!$R$190:$R$350,B134)))*2</f>
        <v>4</v>
      </c>
      <c r="K134" s="24">
        <f>(IF(COUNTIF(课表!$S$190:$S$350,B134)&gt;=2,1,COUNTIF(课表!$S$190:$S$350,B134))+IF(COUNTIF(课表!$T$190:$T$350,B134)&gt;=2,1,COUNTIF(课表!$T$190:$T$350,B134)))*2+(IF(COUNTIF(课表!$U$190:$U$350,B134)&gt;=2,1,COUNTIF(课表!$U$190:$U$350,B134))+IF(COUNTIF(课表!$V$190:$V$350,B134)&gt;=2,1,COUNTIF(课表!$V$190:$V$350,B134)))*2</f>
        <v>0</v>
      </c>
      <c r="L134" s="24">
        <f>(IF(COUNTIF(课表!$W$190:$W$350,B134)&gt;=2,1,COUNTIF(课表!$W$190:$W$350,B134))+IF(COUNTIF(课表!$X$190:$X$350,B134)&gt;=2,1,COUNTIF(课表!$X$190:$X$350,B134))+IF(COUNTIF(课表!$Y$190:$Y$350,B134)&gt;=2,1,COUNTIF(课表!$Y$190:$Y$350,B134))+IF(COUNTIF(课表!$Z$190:$Z$350,B134)&gt;=2,1,COUNTIF(课表!$Z$190:$Z$350,B134)))*2</f>
        <v>0</v>
      </c>
      <c r="M134" s="24">
        <f>(IF(COUNTIF(课表!$AA$190:$AA$350,B134)&gt;=2,1,COUNTIF(课表!$AA$190:$AA$350,B134))+IF(COUNTIF(课表!$AB$190:$AB$350,B134)&gt;=2,1,COUNTIF(课表!$AB$190:$AB$350,B134))+IF(COUNTIF(课表!$AC$190:$AC$350,B134)&gt;=2,1,COUNTIF(课表!$AC$190:$AC$350,B134))+IF(COUNTIF(课表!$AD$190:$AD$350,B134)&gt;=2,1,COUNTIF(课表!$AD$190:$AD$350,B134)))*2</f>
        <v>0</v>
      </c>
      <c r="N134" s="24">
        <f t="shared" si="5"/>
        <v>18</v>
      </c>
    </row>
    <row r="135" ht="20.1" customHeight="1" spans="1:14">
      <c r="A135" s="21" t="str">
        <f>VLOOKUP(B135,教师基础数据!$B$1:$H$502,7,FALSE)</f>
        <v>0000360</v>
      </c>
      <c r="B135" s="35" t="s">
        <v>1122</v>
      </c>
      <c r="C135" s="23" t="str">
        <f>VLOOKUP(B135,教师基础数据!$B$1:$G4787,3,FALSE)</f>
        <v>商贸系</v>
      </c>
      <c r="D135" s="23" t="str">
        <f>VLOOKUP(B135,教师基础数据!$B$1:$G648,4,FALSE)</f>
        <v>专职</v>
      </c>
      <c r="E135" s="23" t="str">
        <f>VLOOKUP(B135,教师基础数据!$B$1:$G4681,5,FALSE)</f>
        <v>会计教研室</v>
      </c>
      <c r="F135" s="21">
        <f t="shared" si="4"/>
        <v>4</v>
      </c>
      <c r="G135" s="24">
        <f>(IF(COUNTIF(课表!$C$190:$C$350,B135)&gt;=2,1,COUNTIF(课表!$C$190:$C$350,B135))+IF(COUNTIF(课表!$D$190:$D$350,B135)&gt;=2,1,COUNTIF(课表!D$190:$D$350,B135))+IF(COUNTIF(课表!$E$182:$E$350,B135)&gt;=2,1,COUNTIF(课表!$E$182:$E$350,B135))+IF(COUNTIF(课表!$F$190:$F$350,B135)&gt;=2,1,COUNTIF(课表!$F$190:$F$350,B135)))*2</f>
        <v>4</v>
      </c>
      <c r="H135" s="24">
        <f>(IF(COUNTIF(课表!$G$191:$G$350,B135)&gt;=2,1,COUNTIF(课表!$G$191:$G$350,B135))+IF(COUNTIF(课表!$H$191:$H$350,B135)&gt;=2,1,COUNTIF(课表!$H$191:$H$350,B135))+IF(COUNTIF(课表!$I$190:$I$350,B135)&gt;=2,1,COUNTIF(课表!$I$190:$I$350,B135))+IF(COUNTIF(课表!$J$190:$J$350,B135)&gt;=2,1,COUNTIF(课表!$J$190:$J$350,B135)))*2</f>
        <v>4</v>
      </c>
      <c r="I135" s="24">
        <f>(IF(COUNTIF(课表!$K$190:$K$350,B135)&gt;=2,1,COUNTIF(课表!$K$190:$K$350,B135))+IF(COUNTIF(课表!$L$190:$L$350,B135)&gt;=2,1,COUNTIF(课表!$L$190:$L$350,B135))+IF(COUNTIF(课表!$M$190:$M$350,B135)&gt;=2,1,COUNTIF(课表!$M$190:$M$350,B135))+IF(COUNTIF(课表!$N$190:$N$350,B135)&gt;=2,1,COUNTIF(课表!$N$190:$N$350,B135)))*2</f>
        <v>0</v>
      </c>
      <c r="J135" s="24">
        <f>(IF(COUNTIF(课表!$O$190:$O$350,B135)&gt;=2,1,COUNTIF(课表!$O$190:$O$350,B135))+IF(COUNTIF(课表!$P$190:$P$350,B135)&gt;=2,1,COUNTIF(课表!$P$190:$P$350,B135))+IF(COUNTIF(课表!$Q$190:$Q$350,B135)&gt;=2,1,COUNTIF(课表!$Q$190:$Q$350,B135))+IF(COUNTIF(课表!$R$190:$R$350,B135)&gt;=2,1,COUNTIF(课表!$R$190:$R$350,B135)))*2</f>
        <v>4</v>
      </c>
      <c r="K135" s="24">
        <f>(IF(COUNTIF(课表!$S$190:$S$350,B135)&gt;=2,1,COUNTIF(课表!$S$190:$S$350,B135))+IF(COUNTIF(课表!$T$190:$T$350,B135)&gt;=2,1,COUNTIF(课表!$T$190:$T$350,B135)))*2+(IF(COUNTIF(课表!$U$190:$U$350,B135)&gt;=2,1,COUNTIF(课表!$U$190:$U$350,B135))+IF(COUNTIF(课表!$V$190:$V$350,B135)&gt;=2,1,COUNTIF(课表!$V$190:$V$350,B135)))*2</f>
        <v>4</v>
      </c>
      <c r="L135" s="24">
        <f>(IF(COUNTIF(课表!$W$190:$W$350,B135)&gt;=2,1,COUNTIF(课表!$W$190:$W$350,B135))+IF(COUNTIF(课表!$X$190:$X$350,B135)&gt;=2,1,COUNTIF(课表!$X$190:$X$350,B135))+IF(COUNTIF(课表!$Y$190:$Y$350,B135)&gt;=2,1,COUNTIF(课表!$Y$190:$Y$350,B135))+IF(COUNTIF(课表!$Z$190:$Z$350,B135)&gt;=2,1,COUNTIF(课表!$Z$190:$Z$350,B135)))*2</f>
        <v>0</v>
      </c>
      <c r="M135" s="24">
        <f>(IF(COUNTIF(课表!$AA$190:$AA$350,B135)&gt;=2,1,COUNTIF(课表!$AA$190:$AA$350,B135))+IF(COUNTIF(课表!$AB$190:$AB$350,B135)&gt;=2,1,COUNTIF(课表!$AB$190:$AB$350,B135))+IF(COUNTIF(课表!$AC$190:$AC$350,B135)&gt;=2,1,COUNTIF(课表!$AC$190:$AC$350,B135))+IF(COUNTIF(课表!$AD$190:$AD$350,B135)&gt;=2,1,COUNTIF(课表!$AD$190:$AD$350,B135)))*2</f>
        <v>0</v>
      </c>
      <c r="N135" s="24">
        <f t="shared" si="5"/>
        <v>16</v>
      </c>
    </row>
    <row r="136" ht="20.1" customHeight="1" spans="1:14">
      <c r="A136" s="21" t="str">
        <f>VLOOKUP(B136,教师基础数据!$B$1:$H$502,7,FALSE)</f>
        <v>0000365</v>
      </c>
      <c r="B136" s="22" t="s">
        <v>1073</v>
      </c>
      <c r="C136" s="23" t="str">
        <f>VLOOKUP(B136,教师基础数据!$B$1:$G4817,3,FALSE)</f>
        <v>建筑系</v>
      </c>
      <c r="D136" s="23" t="str">
        <f>VLOOKUP(B136,教师基础数据!$B$1:$G714,4,FALSE)</f>
        <v>专职</v>
      </c>
      <c r="E136" s="23" t="str">
        <f>VLOOKUP(B136,教师基础数据!$B$1:$G4747,5,FALSE)</f>
        <v>建筑工程技术教研室</v>
      </c>
      <c r="F136" s="21">
        <f t="shared" si="4"/>
        <v>4</v>
      </c>
      <c r="G136" s="24">
        <f>(IF(COUNTIF(课表!$C$190:$C$350,B136)&gt;=2,1,COUNTIF(课表!$C$190:$C$350,B136))+IF(COUNTIF(课表!$D$190:$D$350,B136)&gt;=2,1,COUNTIF(课表!D$190:$D$350,B136))+IF(COUNTIF(课表!$E$182:$E$350,B136)&gt;=2,1,COUNTIF(课表!$E$182:$E$350,B136))+IF(COUNTIF(课表!$F$190:$F$350,B136)&gt;=2,1,COUNTIF(课表!$F$190:$F$350,B136)))*2</f>
        <v>2</v>
      </c>
      <c r="H136" s="24">
        <f>(IF(COUNTIF(课表!$G$191:$G$350,B136)&gt;=2,1,COUNTIF(课表!$G$191:$G$350,B136))+IF(COUNTIF(课表!$H$191:$H$350,B136)&gt;=2,1,COUNTIF(课表!$H$191:$H$350,B136))+IF(COUNTIF(课表!$I$190:$I$350,B136)&gt;=2,1,COUNTIF(课表!$I$190:$I$350,B136))+IF(COUNTIF(课表!$J$190:$J$350,B136)&gt;=2,1,COUNTIF(课表!$J$190:$J$350,B136)))*2</f>
        <v>4</v>
      </c>
      <c r="I136" s="24">
        <f>(IF(COUNTIF(课表!$K$190:$K$350,B136)&gt;=2,1,COUNTIF(课表!$K$190:$K$350,B136))+IF(COUNTIF(课表!$L$190:$L$350,B136)&gt;=2,1,COUNTIF(课表!$L$190:$L$350,B136))+IF(COUNTIF(课表!$M$190:$M$350,B136)&gt;=2,1,COUNTIF(课表!$M$190:$M$350,B136))+IF(COUNTIF(课表!$N$190:$N$350,B136)&gt;=2,1,COUNTIF(课表!$N$190:$N$350,B136)))*2</f>
        <v>4</v>
      </c>
      <c r="J136" s="24">
        <f>(IF(COUNTIF(课表!$O$190:$O$350,B136)&gt;=2,1,COUNTIF(课表!$O$190:$O$350,B136))+IF(COUNTIF(课表!$P$190:$P$350,B136)&gt;=2,1,COUNTIF(课表!$P$190:$P$350,B136))+IF(COUNTIF(课表!$Q$190:$Q$350,B136)&gt;=2,1,COUNTIF(课表!$Q$190:$Q$350,B136))+IF(COUNTIF(课表!$R$190:$R$350,B136)&gt;=2,1,COUNTIF(课表!$R$190:$R$350,B136)))*2</f>
        <v>2</v>
      </c>
      <c r="K136" s="24">
        <f>(IF(COUNTIF(课表!$S$190:$S$350,B136)&gt;=2,1,COUNTIF(课表!$S$190:$S$350,B136))+IF(COUNTIF(课表!$T$190:$T$350,B136)&gt;=2,1,COUNTIF(课表!$T$190:$T$350,B136)))*2+(IF(COUNTIF(课表!$U$190:$U$350,B136)&gt;=2,1,COUNTIF(课表!$U$190:$U$350,B136))+IF(COUNTIF(课表!$V$190:$V$350,B136)&gt;=2,1,COUNTIF(课表!$V$190:$V$350,B136)))*2</f>
        <v>0</v>
      </c>
      <c r="L136" s="24">
        <f>(IF(COUNTIF(课表!$W$190:$W$350,B136)&gt;=2,1,COUNTIF(课表!$W$190:$W$350,B136))+IF(COUNTIF(课表!$X$190:$X$350,B136)&gt;=2,1,COUNTIF(课表!$X$190:$X$350,B136))+IF(COUNTIF(课表!$Y$190:$Y$350,B136)&gt;=2,1,COUNTIF(课表!$Y$190:$Y$350,B136))+IF(COUNTIF(课表!$Z$190:$Z$350,B136)&gt;=2,1,COUNTIF(课表!$Z$190:$Z$350,B136)))*2</f>
        <v>0</v>
      </c>
      <c r="M136" s="24">
        <f>(IF(COUNTIF(课表!$AA$190:$AA$350,B136)&gt;=2,1,COUNTIF(课表!$AA$190:$AA$350,B136))+IF(COUNTIF(课表!$AB$190:$AB$350,B136)&gt;=2,1,COUNTIF(课表!$AB$190:$AB$350,B136))+IF(COUNTIF(课表!$AC$190:$AC$350,B136)&gt;=2,1,COUNTIF(课表!$AC$190:$AC$350,B136))+IF(COUNTIF(课表!$AD$190:$AD$350,B136)&gt;=2,1,COUNTIF(课表!$AD$190:$AD$350,B136)))*2</f>
        <v>0</v>
      </c>
      <c r="N136" s="24">
        <f t="shared" si="5"/>
        <v>12</v>
      </c>
    </row>
    <row r="137" ht="20.1" customHeight="1" spans="1:14">
      <c r="A137" s="21" t="str">
        <f>VLOOKUP(B137,教师基础数据!$B$1:$H$502,7,FALSE)</f>
        <v>0000366</v>
      </c>
      <c r="B137" s="27" t="s">
        <v>1074</v>
      </c>
      <c r="C137" s="23" t="str">
        <f>VLOOKUP(B137,教师基础数据!$B$1:$G4592,3,FALSE)</f>
        <v>建筑系</v>
      </c>
      <c r="D137" s="23" t="str">
        <f>VLOOKUP(B137,教师基础数据!$B$1:$G525,4,FALSE)</f>
        <v>专职</v>
      </c>
      <c r="E137" s="23" t="str">
        <f>VLOOKUP(B137,教师基础数据!$B$1:$G4558,5,FALSE)</f>
        <v>建筑工程技术教研室</v>
      </c>
      <c r="F137" s="21">
        <f t="shared" si="4"/>
        <v>5</v>
      </c>
      <c r="G137" s="24">
        <f>(IF(COUNTIF(课表!$C$190:$C$350,B137)&gt;=2,1,COUNTIF(课表!$C$190:$C$350,B137))+IF(COUNTIF(课表!$D$190:$D$350,B137)&gt;=2,1,COUNTIF(课表!D$190:$D$350,B137))+IF(COUNTIF(课表!$E$182:$E$350,B137)&gt;=2,1,COUNTIF(课表!$E$182:$E$350,B137))+IF(COUNTIF(课表!$F$190:$F$350,B137)&gt;=2,1,COUNTIF(课表!$F$190:$F$350,B137)))*2</f>
        <v>8</v>
      </c>
      <c r="H137" s="24">
        <f>(IF(COUNTIF(课表!$G$191:$G$350,B137)&gt;=2,1,COUNTIF(课表!$G$191:$G$350,B137))+IF(COUNTIF(课表!$H$191:$H$350,B137)&gt;=2,1,COUNTIF(课表!$H$191:$H$350,B137))+IF(COUNTIF(课表!$I$190:$I$350,B137)&gt;=2,1,COUNTIF(课表!$I$190:$I$350,B137))+IF(COUNTIF(课表!$J$190:$J$350,B137)&gt;=2,1,COUNTIF(课表!$J$190:$J$350,B137)))*2</f>
        <v>2</v>
      </c>
      <c r="I137" s="24">
        <f>(IF(COUNTIF(课表!$K$190:$K$350,B137)&gt;=2,1,COUNTIF(课表!$K$190:$K$350,B137))+IF(COUNTIF(课表!$L$190:$L$350,B137)&gt;=2,1,COUNTIF(课表!$L$190:$L$350,B137))+IF(COUNTIF(课表!$M$190:$M$350,B137)&gt;=2,1,COUNTIF(课表!$M$190:$M$350,B137))+IF(COUNTIF(课表!$N$190:$N$350,B137)&gt;=2,1,COUNTIF(课表!$N$190:$N$350,B137)))*2</f>
        <v>4</v>
      </c>
      <c r="J137" s="24">
        <f>(IF(COUNTIF(课表!$O$190:$O$350,B137)&gt;=2,1,COUNTIF(课表!$O$190:$O$350,B137))+IF(COUNTIF(课表!$P$190:$P$350,B137)&gt;=2,1,COUNTIF(课表!$P$190:$P$350,B137))+IF(COUNTIF(课表!$Q$190:$Q$350,B137)&gt;=2,1,COUNTIF(课表!$Q$190:$Q$350,B137))+IF(COUNTIF(课表!$R$190:$R$350,B137)&gt;=2,1,COUNTIF(课表!$R$190:$R$350,B137)))*2</f>
        <v>6</v>
      </c>
      <c r="K137" s="24">
        <f>(IF(COUNTIF(课表!$S$190:$S$350,B137)&gt;=2,1,COUNTIF(课表!$S$190:$S$350,B137))+IF(COUNTIF(课表!$T$190:$T$350,B137)&gt;=2,1,COUNTIF(课表!$T$190:$T$350,B137)))*2+(IF(COUNTIF(课表!$U$190:$U$350,B137)&gt;=2,1,COUNTIF(课表!$U$190:$U$350,B137))+IF(COUNTIF(课表!$V$190:$V$350,B137)&gt;=2,1,COUNTIF(课表!$V$190:$V$350,B137)))*2</f>
        <v>2</v>
      </c>
      <c r="L137" s="24">
        <f>(IF(COUNTIF(课表!$W$190:$W$350,B137)&gt;=2,1,COUNTIF(课表!$W$190:$W$350,B137))+IF(COUNTIF(课表!$X$190:$X$350,B137)&gt;=2,1,COUNTIF(课表!$X$190:$X$350,B137))+IF(COUNTIF(课表!$Y$190:$Y$350,B137)&gt;=2,1,COUNTIF(课表!$Y$190:$Y$350,B137))+IF(COUNTIF(课表!$Z$190:$Z$350,B137)&gt;=2,1,COUNTIF(课表!$Z$190:$Z$350,B137)))*2</f>
        <v>0</v>
      </c>
      <c r="M137" s="24">
        <f>(IF(COUNTIF(课表!$AA$190:$AA$350,B137)&gt;=2,1,COUNTIF(课表!$AA$190:$AA$350,B137))+IF(COUNTIF(课表!$AB$190:$AB$350,B137)&gt;=2,1,COUNTIF(课表!$AB$190:$AB$350,B137))+IF(COUNTIF(课表!$AC$190:$AC$350,B137)&gt;=2,1,COUNTIF(课表!$AC$190:$AC$350,B137))+IF(COUNTIF(课表!$AD$190:$AD$350,B137)&gt;=2,1,COUNTIF(课表!$AD$190:$AD$350,B137)))*2</f>
        <v>0</v>
      </c>
      <c r="N137" s="24">
        <f t="shared" si="5"/>
        <v>22</v>
      </c>
    </row>
    <row r="138" ht="20.1" customHeight="1" spans="1:14">
      <c r="A138" s="21" t="str">
        <f>VLOOKUP(B138,教师基础数据!$B$1:$H$502,7,FALSE)</f>
        <v>0000367</v>
      </c>
      <c r="B138" s="26" t="s">
        <v>1027</v>
      </c>
      <c r="C138" s="23" t="str">
        <f>VLOOKUP(B138,教师基础数据!$B$1:$G4810,3,FALSE)</f>
        <v>电子系</v>
      </c>
      <c r="D138" s="23" t="str">
        <f>VLOOKUP(B138,教师基础数据!$B$1:$G536,4,FALSE)</f>
        <v>专职</v>
      </c>
      <c r="E138" s="23" t="str">
        <f>VLOOKUP(B138,教师基础数据!$B$1:$G4569,5,FALSE)</f>
        <v>应用电子技术教研室</v>
      </c>
      <c r="F138" s="21">
        <f t="shared" si="4"/>
        <v>4</v>
      </c>
      <c r="G138" s="24">
        <f>(IF(COUNTIF(课表!$C$190:$C$350,B138)&gt;=2,1,COUNTIF(课表!$C$190:$C$350,B138))+IF(COUNTIF(课表!$D$190:$D$350,B138)&gt;=2,1,COUNTIF(课表!D$190:$D$350,B138))+IF(COUNTIF(课表!$E$182:$E$350,B138)&gt;=2,1,COUNTIF(课表!$E$182:$E$350,B138))+IF(COUNTIF(课表!$F$190:$F$350,B138)&gt;=2,1,COUNTIF(课表!$F$190:$F$350,B138)))*2</f>
        <v>8</v>
      </c>
      <c r="H138" s="24">
        <f>(IF(COUNTIF(课表!$G$191:$G$350,B138)&gt;=2,1,COUNTIF(课表!$G$191:$G$350,B138))+IF(COUNTIF(课表!$H$191:$H$350,B138)&gt;=2,1,COUNTIF(课表!$H$191:$H$350,B138))+IF(COUNTIF(课表!$I$190:$I$350,B138)&gt;=2,1,COUNTIF(课表!$I$190:$I$350,B138))+IF(COUNTIF(课表!$J$190:$J$350,B138)&gt;=2,1,COUNTIF(课表!$J$190:$J$350,B138)))*2</f>
        <v>4</v>
      </c>
      <c r="I138" s="24">
        <f>(IF(COUNTIF(课表!$K$190:$K$350,B138)&gt;=2,1,COUNTIF(课表!$K$190:$K$350,B138))+IF(COUNTIF(课表!$L$190:$L$350,B138)&gt;=2,1,COUNTIF(课表!$L$190:$L$350,B138))+IF(COUNTIF(课表!$M$190:$M$350,B138)&gt;=2,1,COUNTIF(课表!$M$190:$M$350,B138))+IF(COUNTIF(课表!$N$190:$N$350,B138)&gt;=2,1,COUNTIF(课表!$N$190:$N$350,B138)))*2</f>
        <v>6</v>
      </c>
      <c r="J138" s="24">
        <f>(IF(COUNTIF(课表!$O$190:$O$350,B138)&gt;=2,1,COUNTIF(课表!$O$190:$O$350,B138))+IF(COUNTIF(课表!$P$190:$P$350,B138)&gt;=2,1,COUNTIF(课表!$P$190:$P$350,B138))+IF(COUNTIF(课表!$Q$190:$Q$350,B138)&gt;=2,1,COUNTIF(课表!$Q$190:$Q$350,B138))+IF(COUNTIF(课表!$R$190:$R$350,B138)&gt;=2,1,COUNTIF(课表!$R$190:$R$350,B138)))*2</f>
        <v>4</v>
      </c>
      <c r="K138" s="24">
        <f>(IF(COUNTIF(课表!$S$190:$S$350,B138)&gt;=2,1,COUNTIF(课表!$S$190:$S$350,B138))+IF(COUNTIF(课表!$T$190:$T$350,B138)&gt;=2,1,COUNTIF(课表!$T$190:$T$350,B138)))*2+(IF(COUNTIF(课表!$U$190:$U$350,B138)&gt;=2,1,COUNTIF(课表!$U$190:$U$350,B138))+IF(COUNTIF(课表!$V$190:$V$350,B138)&gt;=2,1,COUNTIF(课表!$V$190:$V$350,B138)))*2</f>
        <v>0</v>
      </c>
      <c r="L138" s="24">
        <f>(IF(COUNTIF(课表!$W$190:$W$350,B138)&gt;=2,1,COUNTIF(课表!$W$190:$W$350,B138))+IF(COUNTIF(课表!$X$190:$X$350,B138)&gt;=2,1,COUNTIF(课表!$X$190:$X$350,B138))+IF(COUNTIF(课表!$Y$190:$Y$350,B138)&gt;=2,1,COUNTIF(课表!$Y$190:$Y$350,B138))+IF(COUNTIF(课表!$Z$190:$Z$350,B138)&gt;=2,1,COUNTIF(课表!$Z$190:$Z$350,B138)))*2</f>
        <v>0</v>
      </c>
      <c r="M138" s="24">
        <f>(IF(COUNTIF(课表!$AA$190:$AA$350,B138)&gt;=2,1,COUNTIF(课表!$AA$190:$AA$350,B138))+IF(COUNTIF(课表!$AB$190:$AB$350,B138)&gt;=2,1,COUNTIF(课表!$AB$190:$AB$350,B138))+IF(COUNTIF(课表!$AC$190:$AC$350,B138)&gt;=2,1,COUNTIF(课表!$AC$190:$AC$350,B138))+IF(COUNTIF(课表!$AD$190:$AD$350,B138)&gt;=2,1,COUNTIF(课表!$AD$190:$AD$350,B138)))*2</f>
        <v>0</v>
      </c>
      <c r="N138" s="24">
        <f t="shared" si="5"/>
        <v>22</v>
      </c>
    </row>
    <row r="139" ht="20.1" customHeight="1" spans="1:14">
      <c r="A139" s="21" t="str">
        <f>VLOOKUP(B139,教师基础数据!$B$1:$H$502,7,FALSE)</f>
        <v>0000368</v>
      </c>
      <c r="B139" s="25" t="s">
        <v>1284</v>
      </c>
      <c r="C139" s="23" t="str">
        <f>VLOOKUP(B139,教师基础数据!$B$1:$G4783,3,FALSE)</f>
        <v>电子系</v>
      </c>
      <c r="D139" s="23" t="str">
        <f>VLOOKUP(B139,教师基础数据!$B$1:$G440,4,FALSE)</f>
        <v>专职</v>
      </c>
      <c r="E139" s="23" t="str">
        <f>VLOOKUP(B139,教师基础数据!$B$1:$G4525,5,FALSE)</f>
        <v>机电一体化教研室</v>
      </c>
      <c r="F139" s="21">
        <f t="shared" si="4"/>
        <v>5</v>
      </c>
      <c r="G139" s="24">
        <f>(IF(COUNTIF(课表!$C$190:$C$350,B139)&gt;=2,1,COUNTIF(课表!$C$190:$C$350,B139))+IF(COUNTIF(课表!$D$190:$D$350,B139)&gt;=2,1,COUNTIF(课表!D$190:$D$350,B139))+IF(COUNTIF(课表!$E$182:$E$350,B139)&gt;=2,1,COUNTIF(课表!$E$182:$E$350,B139))+IF(COUNTIF(课表!$F$190:$F$350,B139)&gt;=2,1,COUNTIF(课表!$F$190:$F$350,B139)))*2</f>
        <v>4</v>
      </c>
      <c r="H139" s="24">
        <f>(IF(COUNTIF(课表!$G$191:$G$350,B139)&gt;=2,1,COUNTIF(课表!$G$191:$G$350,B139))+IF(COUNTIF(课表!$H$191:$H$350,B139)&gt;=2,1,COUNTIF(课表!$H$191:$H$350,B139))+IF(COUNTIF(课表!$I$190:$I$350,B139)&gt;=2,1,COUNTIF(课表!$I$190:$I$350,B139))+IF(COUNTIF(课表!$J$190:$J$350,B139)&gt;=2,1,COUNTIF(课表!$J$190:$J$350,B139)))*2</f>
        <v>4</v>
      </c>
      <c r="I139" s="24">
        <f>(IF(COUNTIF(课表!$K$190:$K$350,B139)&gt;=2,1,COUNTIF(课表!$K$190:$K$350,B139))+IF(COUNTIF(课表!$L$190:$L$350,B139)&gt;=2,1,COUNTIF(课表!$L$190:$L$350,B139))+IF(COUNTIF(课表!$M$190:$M$350,B139)&gt;=2,1,COUNTIF(课表!$M$190:$M$350,B139))+IF(COUNTIF(课表!$N$190:$N$350,B139)&gt;=2,1,COUNTIF(课表!$N$190:$N$350,B139)))*2</f>
        <v>8</v>
      </c>
      <c r="J139" s="24">
        <f>(IF(COUNTIF(课表!$O$190:$O$350,B139)&gt;=2,1,COUNTIF(课表!$O$190:$O$350,B139))+IF(COUNTIF(课表!$P$190:$P$350,B139)&gt;=2,1,COUNTIF(课表!$P$190:$P$350,B139))+IF(COUNTIF(课表!$Q$190:$Q$350,B139)&gt;=2,1,COUNTIF(课表!$Q$190:$Q$350,B139))+IF(COUNTIF(课表!$R$190:$R$350,B139)&gt;=2,1,COUNTIF(课表!$R$190:$R$350,B139)))*2</f>
        <v>4</v>
      </c>
      <c r="K139" s="24">
        <f>(IF(COUNTIF(课表!$S$190:$S$350,B139)&gt;=2,1,COUNTIF(课表!$S$190:$S$350,B139))+IF(COUNTIF(课表!$T$190:$T$350,B139)&gt;=2,1,COUNTIF(课表!$T$190:$T$350,B139)))*2+(IF(COUNTIF(课表!$U$190:$U$350,B139)&gt;=2,1,COUNTIF(课表!$U$190:$U$350,B139))+IF(COUNTIF(课表!$V$190:$V$350,B139)&gt;=2,1,COUNTIF(课表!$V$190:$V$350,B139)))*2</f>
        <v>4</v>
      </c>
      <c r="L139" s="24">
        <f>(IF(COUNTIF(课表!$W$190:$W$350,B139)&gt;=2,1,COUNTIF(课表!$W$190:$W$350,B139))+IF(COUNTIF(课表!$X$190:$X$350,B139)&gt;=2,1,COUNTIF(课表!$X$190:$X$350,B139))+IF(COUNTIF(课表!$Y$190:$Y$350,B139)&gt;=2,1,COUNTIF(课表!$Y$190:$Y$350,B139))+IF(COUNTIF(课表!$Z$190:$Z$350,B139)&gt;=2,1,COUNTIF(课表!$Z$190:$Z$350,B139)))*2</f>
        <v>0</v>
      </c>
      <c r="M139" s="24">
        <f>(IF(COUNTIF(课表!$AA$190:$AA$350,B139)&gt;=2,1,COUNTIF(课表!$AA$190:$AA$350,B139))+IF(COUNTIF(课表!$AB$190:$AB$350,B139)&gt;=2,1,COUNTIF(课表!$AB$190:$AB$350,B139))+IF(COUNTIF(课表!$AC$190:$AC$350,B139)&gt;=2,1,COUNTIF(课表!$AC$190:$AC$350,B139))+IF(COUNTIF(课表!$AD$190:$AD$350,B139)&gt;=2,1,COUNTIF(课表!$AD$190:$AD$350,B139)))*2</f>
        <v>0</v>
      </c>
      <c r="N139" s="24">
        <f t="shared" si="5"/>
        <v>24</v>
      </c>
    </row>
    <row r="140" ht="20.1" customHeight="1" spans="1:14">
      <c r="A140" s="21" t="str">
        <f>VLOOKUP(B140,教师基础数据!$B$1:$H$502,7,FALSE)</f>
        <v>0000370</v>
      </c>
      <c r="B140" s="26" t="s">
        <v>1271</v>
      </c>
      <c r="C140" s="23" t="str">
        <f>VLOOKUP(B140,教师基础数据!$B$1:$G4612,3,FALSE)</f>
        <v>人文系</v>
      </c>
      <c r="D140" s="23" t="str">
        <f>VLOOKUP(B140,教师基础数据!$B$1:$G634,4,FALSE)</f>
        <v>兼职</v>
      </c>
      <c r="E140" s="23" t="str">
        <f>VLOOKUP(B140,教师基础数据!$B$1:$G4667,5,FALSE)</f>
        <v>服装教研室</v>
      </c>
      <c r="F140" s="21">
        <f t="shared" si="4"/>
        <v>2</v>
      </c>
      <c r="G140" s="24">
        <f>(IF(COUNTIF(课表!$C$190:$C$350,B140)&gt;=2,1,COUNTIF(课表!$C$190:$C$350,B140))+IF(COUNTIF(课表!$D$190:$D$350,B140)&gt;=2,1,COUNTIF(课表!D$190:$D$350,B140))+IF(COUNTIF(课表!$E$182:$E$350,B140)&gt;=2,1,COUNTIF(课表!$E$182:$E$350,B140))+IF(COUNTIF(课表!$F$190:$F$350,B140)&gt;=2,1,COUNTIF(课表!$F$190:$F$350,B140)))*2</f>
        <v>6</v>
      </c>
      <c r="H140" s="24">
        <f>(IF(COUNTIF(课表!$G$191:$G$350,B140)&gt;=2,1,COUNTIF(课表!$G$191:$G$350,B140))+IF(COUNTIF(课表!$H$191:$H$350,B140)&gt;=2,1,COUNTIF(课表!$H$191:$H$350,B140))+IF(COUNTIF(课表!$I$190:$I$350,B140)&gt;=2,1,COUNTIF(课表!$I$190:$I$350,B140))+IF(COUNTIF(课表!$J$190:$J$350,B140)&gt;=2,1,COUNTIF(课表!$J$190:$J$350,B140)))*2</f>
        <v>0</v>
      </c>
      <c r="I140" s="24">
        <f>(IF(COUNTIF(课表!$K$190:$K$350,B140)&gt;=2,1,COUNTIF(课表!$K$190:$K$350,B140))+IF(COUNTIF(课表!$L$190:$L$350,B140)&gt;=2,1,COUNTIF(课表!$L$190:$L$350,B140))+IF(COUNTIF(课表!$M$190:$M$350,B140)&gt;=2,1,COUNTIF(课表!$M$190:$M$350,B140))+IF(COUNTIF(课表!$N$190:$N$350,B140)&gt;=2,1,COUNTIF(课表!$N$190:$N$350,B140)))*2</f>
        <v>4</v>
      </c>
      <c r="J140" s="24">
        <f>(IF(COUNTIF(课表!$O$190:$O$350,B140)&gt;=2,1,COUNTIF(课表!$O$190:$O$350,B140))+IF(COUNTIF(课表!$P$190:$P$350,B140)&gt;=2,1,COUNTIF(课表!$P$190:$P$350,B140))+IF(COUNTIF(课表!$Q$190:$Q$350,B140)&gt;=2,1,COUNTIF(课表!$Q$190:$Q$350,B140))+IF(COUNTIF(课表!$R$190:$R$350,B140)&gt;=2,1,COUNTIF(课表!$R$190:$R$350,B140)))*2</f>
        <v>0</v>
      </c>
      <c r="K140" s="24">
        <f>(IF(COUNTIF(课表!$S$190:$S$350,B140)&gt;=2,1,COUNTIF(课表!$S$190:$S$350,B140))+IF(COUNTIF(课表!$T$190:$T$350,B140)&gt;=2,1,COUNTIF(课表!$T$190:$T$350,B140)))*2+(IF(COUNTIF(课表!$U$190:$U$350,B140)&gt;=2,1,COUNTIF(课表!$U$190:$U$350,B140))+IF(COUNTIF(课表!$V$190:$V$350,B140)&gt;=2,1,COUNTIF(课表!$V$190:$V$350,B140)))*2</f>
        <v>0</v>
      </c>
      <c r="L140" s="24">
        <f>(IF(COUNTIF(课表!$W$190:$W$350,B140)&gt;=2,1,COUNTIF(课表!$W$190:$W$350,B140))+IF(COUNTIF(课表!$X$190:$X$350,B140)&gt;=2,1,COUNTIF(课表!$X$190:$X$350,B140))+IF(COUNTIF(课表!$Y$190:$Y$350,B140)&gt;=2,1,COUNTIF(课表!$Y$190:$Y$350,B140))+IF(COUNTIF(课表!$Z$190:$Z$350,B140)&gt;=2,1,COUNTIF(课表!$Z$190:$Z$350,B140)))*2</f>
        <v>0</v>
      </c>
      <c r="M140" s="24">
        <f>(IF(COUNTIF(课表!$AA$190:$AA$350,B140)&gt;=2,1,COUNTIF(课表!$AA$190:$AA$350,B140))+IF(COUNTIF(课表!$AB$190:$AB$350,B140)&gt;=2,1,COUNTIF(课表!$AB$190:$AB$350,B140))+IF(COUNTIF(课表!$AC$190:$AC$350,B140)&gt;=2,1,COUNTIF(课表!$AC$190:$AC$350,B140))+IF(COUNTIF(课表!$AD$190:$AD$350,B140)&gt;=2,1,COUNTIF(课表!$AD$190:$AD$350,B140)))*2</f>
        <v>0</v>
      </c>
      <c r="N140" s="24">
        <f t="shared" si="5"/>
        <v>10</v>
      </c>
    </row>
    <row r="141" ht="20.1" customHeight="1" spans="1:14">
      <c r="A141" s="21" t="str">
        <f>VLOOKUP(B141,教师基础数据!$B$1:$H$502,7,FALSE)</f>
        <v>0000382</v>
      </c>
      <c r="B141" s="22" t="s">
        <v>1040</v>
      </c>
      <c r="C141" s="23" t="str">
        <f>VLOOKUP(B141,教师基础数据!$B$1:$G4591,3,FALSE)</f>
        <v>环生系</v>
      </c>
      <c r="D141" s="23" t="str">
        <f>VLOOKUP(B141,教师基础数据!$B$1:$G681,4,FALSE)</f>
        <v>专职</v>
      </c>
      <c r="E141" s="23" t="str">
        <f>VLOOKUP(B141,教师基础数据!$B$1:$G4714,5,FALSE)</f>
        <v>园林教研室</v>
      </c>
      <c r="F141" s="21">
        <f t="shared" si="4"/>
        <v>2</v>
      </c>
      <c r="G141" s="24">
        <f>(IF(COUNTIF(课表!$C$190:$C$350,B141)&gt;=2,1,COUNTIF(课表!$C$190:$C$350,B141))+IF(COUNTIF(课表!$D$190:$D$350,B141)&gt;=2,1,COUNTIF(课表!D$190:$D$350,B141))+IF(COUNTIF(课表!$E$182:$E$350,B141)&gt;=2,1,COUNTIF(课表!$E$182:$E$350,B141))+IF(COUNTIF(课表!$F$190:$F$350,B141)&gt;=2,1,COUNTIF(课表!$F$190:$F$350,B141)))*2</f>
        <v>0</v>
      </c>
      <c r="H141" s="24">
        <f>(IF(COUNTIF(课表!$G$191:$G$350,B141)&gt;=2,1,COUNTIF(课表!$G$191:$G$350,B141))+IF(COUNTIF(课表!$H$191:$H$350,B141)&gt;=2,1,COUNTIF(课表!$H$191:$H$350,B141))+IF(COUNTIF(课表!$I$190:$I$350,B141)&gt;=2,1,COUNTIF(课表!$I$190:$I$350,B141))+IF(COUNTIF(课表!$J$190:$J$350,B141)&gt;=2,1,COUNTIF(课表!$J$190:$J$350,B141)))*2</f>
        <v>2</v>
      </c>
      <c r="I141" s="24">
        <f>(IF(COUNTIF(课表!$K$190:$K$350,B141)&gt;=2,1,COUNTIF(课表!$K$190:$K$350,B141))+IF(COUNTIF(课表!$L$190:$L$350,B141)&gt;=2,1,COUNTIF(课表!$L$190:$L$350,B141))+IF(COUNTIF(课表!$M$190:$M$350,B141)&gt;=2,1,COUNTIF(课表!$M$190:$M$350,B141))+IF(COUNTIF(课表!$N$190:$N$350,B141)&gt;=2,1,COUNTIF(课表!$N$190:$N$350,B141)))*2</f>
        <v>4</v>
      </c>
      <c r="J141" s="24">
        <f>(IF(COUNTIF(课表!$O$190:$O$350,B141)&gt;=2,1,COUNTIF(课表!$O$190:$O$350,B141))+IF(COUNTIF(课表!$P$190:$P$350,B141)&gt;=2,1,COUNTIF(课表!$P$190:$P$350,B141))+IF(COUNTIF(课表!$Q$190:$Q$350,B141)&gt;=2,1,COUNTIF(课表!$Q$190:$Q$350,B141))+IF(COUNTIF(课表!$R$190:$R$350,B141)&gt;=2,1,COUNTIF(课表!$R$190:$R$350,B141)))*2</f>
        <v>0</v>
      </c>
      <c r="K141" s="24">
        <f>(IF(COUNTIF(课表!$S$190:$S$350,B141)&gt;=2,1,COUNTIF(课表!$S$190:$S$350,B141))+IF(COUNTIF(课表!$T$190:$T$350,B141)&gt;=2,1,COUNTIF(课表!$T$190:$T$350,B141)))*2+(IF(COUNTIF(课表!$U$190:$U$350,B141)&gt;=2,1,COUNTIF(课表!$U$190:$U$350,B141))+IF(COUNTIF(课表!$V$190:$V$350,B141)&gt;=2,1,COUNTIF(课表!$V$190:$V$350,B141)))*2</f>
        <v>0</v>
      </c>
      <c r="L141" s="24">
        <f>(IF(COUNTIF(课表!$W$190:$W$350,B141)&gt;=2,1,COUNTIF(课表!$W$190:$W$350,B141))+IF(COUNTIF(课表!$X$190:$X$350,B141)&gt;=2,1,COUNTIF(课表!$X$190:$X$350,B141))+IF(COUNTIF(课表!$Y$190:$Y$350,B141)&gt;=2,1,COUNTIF(课表!$Y$190:$Y$350,B141))+IF(COUNTIF(课表!$Z$190:$Z$350,B141)&gt;=2,1,COUNTIF(课表!$Z$190:$Z$350,B141)))*2</f>
        <v>0</v>
      </c>
      <c r="M141" s="24">
        <f>(IF(COUNTIF(课表!$AA$190:$AA$350,B141)&gt;=2,1,COUNTIF(课表!$AA$190:$AA$350,B141))+IF(COUNTIF(课表!$AB$190:$AB$350,B141)&gt;=2,1,COUNTIF(课表!$AB$190:$AB$350,B141))+IF(COUNTIF(课表!$AC$190:$AC$350,B141)&gt;=2,1,COUNTIF(课表!$AC$190:$AC$350,B141))+IF(COUNTIF(课表!$AD$190:$AD$350,B141)&gt;=2,1,COUNTIF(课表!$AD$190:$AD$350,B141)))*2</f>
        <v>0</v>
      </c>
      <c r="N141" s="24">
        <f t="shared" si="5"/>
        <v>6</v>
      </c>
    </row>
    <row r="142" ht="20.1" customHeight="1" spans="1:14">
      <c r="A142" s="21" t="str">
        <f>VLOOKUP(B142,教师基础数据!$B$1:$H$502,7,FALSE)</f>
        <v>0000387</v>
      </c>
      <c r="B142" s="25" t="s">
        <v>1390</v>
      </c>
      <c r="C142" s="23" t="str">
        <f>VLOOKUP(B142,教师基础数据!$B$1:$G4533,3,FALSE)</f>
        <v>人文系</v>
      </c>
      <c r="D142" s="23" t="str">
        <f>VLOOKUP(B142,教师基础数据!$B$1:$G706,4,FALSE)</f>
        <v>专职</v>
      </c>
      <c r="E142" s="23" t="str">
        <f>VLOOKUP(B142,教师基础数据!$B$1:$G4739,5,FALSE)</f>
        <v>服装教研室</v>
      </c>
      <c r="F142" s="21">
        <f t="shared" si="4"/>
        <v>5</v>
      </c>
      <c r="G142" s="24">
        <f>(IF(COUNTIF(课表!$C$190:$C$350,B142)&gt;=2,1,COUNTIF(课表!$C$190:$C$350,B142))+IF(COUNTIF(课表!$D$190:$D$350,B142)&gt;=2,1,COUNTIF(课表!D$190:$D$350,B142))+IF(COUNTIF(课表!$E$182:$E$350,B142)&gt;=2,1,COUNTIF(课表!$E$182:$E$350,B142))+IF(COUNTIF(课表!$F$190:$F$350,B142)&gt;=2,1,COUNTIF(课表!$F$190:$F$350,B142)))*2</f>
        <v>0</v>
      </c>
      <c r="H142" s="24">
        <f>(IF(COUNTIF(课表!$G$191:$G$350,B142)&gt;=2,1,COUNTIF(课表!$G$191:$G$350,B142))+IF(COUNTIF(课表!$H$191:$H$350,B142)&gt;=2,1,COUNTIF(课表!$H$191:$H$350,B142))+IF(COUNTIF(课表!$I$190:$I$350,B142)&gt;=2,1,COUNTIF(课表!$I$190:$I$350,B142))+IF(COUNTIF(课表!$J$190:$J$350,B142)&gt;=2,1,COUNTIF(课表!$J$190:$J$350,B142)))*2</f>
        <v>8</v>
      </c>
      <c r="I142" s="24">
        <f>(IF(COUNTIF(课表!$K$190:$K$350,B142)&gt;=2,1,COUNTIF(课表!$K$190:$K$350,B142))+IF(COUNTIF(课表!$L$190:$L$350,B142)&gt;=2,1,COUNTIF(课表!$L$190:$L$350,B142))+IF(COUNTIF(课表!$M$190:$M$350,B142)&gt;=2,1,COUNTIF(课表!$M$190:$M$350,B142))+IF(COUNTIF(课表!$N$190:$N$350,B142)&gt;=2,1,COUNTIF(课表!$N$190:$N$350,B142)))*2</f>
        <v>4</v>
      </c>
      <c r="J142" s="24">
        <f>(IF(COUNTIF(课表!$O$190:$O$350,B142)&gt;=2,1,COUNTIF(课表!$O$190:$O$350,B142))+IF(COUNTIF(课表!$P$190:$P$350,B142)&gt;=2,1,COUNTIF(课表!$P$190:$P$350,B142))+IF(COUNTIF(课表!$Q$190:$Q$350,B142)&gt;=2,1,COUNTIF(课表!$Q$190:$Q$350,B142))+IF(COUNTIF(课表!$R$190:$R$350,B142)&gt;=2,1,COUNTIF(课表!$R$190:$R$350,B142)))*2</f>
        <v>4</v>
      </c>
      <c r="K142" s="24">
        <f>(IF(COUNTIF(课表!$S$190:$S$350,B142)&gt;=2,1,COUNTIF(课表!$S$190:$S$350,B142))+IF(COUNTIF(课表!$T$190:$T$350,B142)&gt;=2,1,COUNTIF(课表!$T$190:$T$350,B142)))*2+(IF(COUNTIF(课表!$U$190:$U$350,B142)&gt;=2,1,COUNTIF(课表!$U$190:$U$350,B142))+IF(COUNTIF(课表!$V$190:$V$350,B142)&gt;=2,1,COUNTIF(课表!$V$190:$V$350,B142)))*2</f>
        <v>4</v>
      </c>
      <c r="L142" s="24">
        <f>(IF(COUNTIF(课表!$W$190:$W$350,B142)&gt;=2,1,COUNTIF(课表!$W$190:$W$350,B142))+IF(COUNTIF(课表!$X$190:$X$350,B142)&gt;=2,1,COUNTIF(课表!$X$190:$X$350,B142))+IF(COUNTIF(课表!$Y$190:$Y$350,B142)&gt;=2,1,COUNTIF(课表!$Y$190:$Y$350,B142))+IF(COUNTIF(课表!$Z$190:$Z$350,B142)&gt;=2,1,COUNTIF(课表!$Z$190:$Z$350,B142)))*2</f>
        <v>4</v>
      </c>
      <c r="M142" s="24">
        <f>(IF(COUNTIF(课表!$AA$190:$AA$350,B142)&gt;=2,1,COUNTIF(课表!$AA$190:$AA$350,B142))+IF(COUNTIF(课表!$AB$190:$AB$350,B142)&gt;=2,1,COUNTIF(课表!$AB$190:$AB$350,B142))+IF(COUNTIF(课表!$AC$190:$AC$350,B142)&gt;=2,1,COUNTIF(课表!$AC$190:$AC$350,B142))+IF(COUNTIF(课表!$AD$190:$AD$350,B142)&gt;=2,1,COUNTIF(课表!$AD$190:$AD$350,B142)))*2</f>
        <v>0</v>
      </c>
      <c r="N142" s="24">
        <f t="shared" si="5"/>
        <v>24</v>
      </c>
    </row>
    <row r="143" ht="20.1" customHeight="1" spans="1:14">
      <c r="A143" s="21" t="str">
        <f>VLOOKUP(B143,教师基础数据!$B$1:$H$502,7,FALSE)</f>
        <v>0000391</v>
      </c>
      <c r="B143" s="25" t="s">
        <v>1035</v>
      </c>
      <c r="C143" s="23" t="str">
        <f>VLOOKUP(B143,教师基础数据!$B$1:$G4820,3,FALSE)</f>
        <v>建筑系</v>
      </c>
      <c r="D143" s="23" t="str">
        <f>VLOOKUP(B143,教师基础数据!$B$1:$G703,4,FALSE)</f>
        <v>专职</v>
      </c>
      <c r="E143" s="23" t="str">
        <f>VLOOKUP(B143,教师基础数据!$B$1:$G4736,5,FALSE)</f>
        <v>建筑工程技术教研室</v>
      </c>
      <c r="F143" s="21">
        <f t="shared" si="4"/>
        <v>3</v>
      </c>
      <c r="G143" s="24">
        <f>(IF(COUNTIF(课表!$C$190:$C$350,B143)&gt;=2,1,COUNTIF(课表!$C$190:$C$350,B143))+IF(COUNTIF(课表!$D$190:$D$350,B143)&gt;=2,1,COUNTIF(课表!D$190:$D$350,B143))+IF(COUNTIF(课表!$E$182:$E$350,B143)&gt;=2,1,COUNTIF(课表!$E$182:$E$350,B143))+IF(COUNTIF(课表!$F$190:$F$350,B143)&gt;=2,1,COUNTIF(课表!$F$190:$F$350,B143)))*2</f>
        <v>0</v>
      </c>
      <c r="H143" s="24">
        <f>(IF(COUNTIF(课表!$G$191:$G$350,B143)&gt;=2,1,COUNTIF(课表!$G$191:$G$350,B143))+IF(COUNTIF(课表!$H$191:$H$350,B143)&gt;=2,1,COUNTIF(课表!$H$191:$H$350,B143))+IF(COUNTIF(课表!$I$190:$I$350,B143)&gt;=2,1,COUNTIF(课表!$I$190:$I$350,B143))+IF(COUNTIF(课表!$J$190:$J$350,B143)&gt;=2,1,COUNTIF(课表!$J$190:$J$350,B143)))*2</f>
        <v>0</v>
      </c>
      <c r="I143" s="24">
        <f>(IF(COUNTIF(课表!$K$190:$K$350,B143)&gt;=2,1,COUNTIF(课表!$K$190:$K$350,B143))+IF(COUNTIF(课表!$L$190:$L$350,B143)&gt;=2,1,COUNTIF(课表!$L$190:$L$350,B143))+IF(COUNTIF(课表!$M$190:$M$350,B143)&gt;=2,1,COUNTIF(课表!$M$190:$M$350,B143))+IF(COUNTIF(课表!$N$190:$N$350,B143)&gt;=2,1,COUNTIF(课表!$N$190:$N$350,B143)))*2</f>
        <v>4</v>
      </c>
      <c r="J143" s="24">
        <f>(IF(COUNTIF(课表!$O$190:$O$350,B143)&gt;=2,1,COUNTIF(课表!$O$190:$O$350,B143))+IF(COUNTIF(课表!$P$190:$P$350,B143)&gt;=2,1,COUNTIF(课表!$P$190:$P$350,B143))+IF(COUNTIF(课表!$Q$190:$Q$350,B143)&gt;=2,1,COUNTIF(课表!$Q$190:$Q$350,B143))+IF(COUNTIF(课表!$R$190:$R$350,B143)&gt;=2,1,COUNTIF(课表!$R$190:$R$350,B143)))*2</f>
        <v>6</v>
      </c>
      <c r="K143" s="24">
        <f>(IF(COUNTIF(课表!$S$190:$S$350,B143)&gt;=2,1,COUNTIF(课表!$S$190:$S$350,B143))+IF(COUNTIF(课表!$T$190:$T$350,B143)&gt;=2,1,COUNTIF(课表!$T$190:$T$350,B143)))*2+(IF(COUNTIF(课表!$U$190:$U$350,B143)&gt;=2,1,COUNTIF(课表!$U$190:$U$350,B143))+IF(COUNTIF(课表!$V$190:$V$350,B143)&gt;=2,1,COUNTIF(课表!$V$190:$V$350,B143)))*2</f>
        <v>2</v>
      </c>
      <c r="L143" s="24">
        <f>(IF(COUNTIF(课表!$W$190:$W$350,B143)&gt;=2,1,COUNTIF(课表!$W$190:$W$350,B143))+IF(COUNTIF(课表!$X$190:$X$350,B143)&gt;=2,1,COUNTIF(课表!$X$190:$X$350,B143))+IF(COUNTIF(课表!$Y$190:$Y$350,B143)&gt;=2,1,COUNTIF(课表!$Y$190:$Y$350,B143))+IF(COUNTIF(课表!$Z$190:$Z$350,B143)&gt;=2,1,COUNTIF(课表!$Z$190:$Z$350,B143)))*2</f>
        <v>0</v>
      </c>
      <c r="M143" s="24">
        <f>(IF(COUNTIF(课表!$AA$190:$AA$350,B143)&gt;=2,1,COUNTIF(课表!$AA$190:$AA$350,B143))+IF(COUNTIF(课表!$AB$190:$AB$350,B143)&gt;=2,1,COUNTIF(课表!$AB$190:$AB$350,B143))+IF(COUNTIF(课表!$AC$190:$AC$350,B143)&gt;=2,1,COUNTIF(课表!$AC$190:$AC$350,B143))+IF(COUNTIF(课表!$AD$190:$AD$350,B143)&gt;=2,1,COUNTIF(课表!$AD$190:$AD$350,B143)))*2</f>
        <v>0</v>
      </c>
      <c r="N143" s="24">
        <f t="shared" si="5"/>
        <v>12</v>
      </c>
    </row>
    <row r="144" ht="20.1" customHeight="1" spans="1:14">
      <c r="A144" s="21" t="str">
        <f>VLOOKUP(B144,教师基础数据!$B$1:$H$502,7,FALSE)</f>
        <v>0000393</v>
      </c>
      <c r="B144" s="36" t="s">
        <v>1090</v>
      </c>
      <c r="C144" s="23" t="str">
        <f>VLOOKUP(B144,教师基础数据!$B$1:$G4780,3,FALSE)</f>
        <v>建筑系</v>
      </c>
      <c r="D144" s="23" t="str">
        <f>VLOOKUP(B144,教师基础数据!$B$1:$G516,4,FALSE)</f>
        <v>专职</v>
      </c>
      <c r="E144" s="23" t="str">
        <f>VLOOKUP(B144,教师基础数据!$B$1:$G4549,5,FALSE)</f>
        <v>工程造价教研室</v>
      </c>
      <c r="F144" s="21">
        <f t="shared" si="4"/>
        <v>4</v>
      </c>
      <c r="G144" s="24">
        <f>(IF(COUNTIF(课表!$C$190:$C$350,B144)&gt;=2,1,COUNTIF(课表!$C$190:$C$350,B144))+IF(COUNTIF(课表!$D$190:$D$350,B144)&gt;=2,1,COUNTIF(课表!D$190:$D$350,B144))+IF(COUNTIF(课表!$E$182:$E$350,B144)&gt;=2,1,COUNTIF(课表!$E$182:$E$350,B144))+IF(COUNTIF(课表!$F$190:$F$350,B144)&gt;=2,1,COUNTIF(课表!$F$190:$F$350,B144)))*2</f>
        <v>4</v>
      </c>
      <c r="H144" s="24">
        <f>(IF(COUNTIF(课表!$G$191:$G$350,B144)&gt;=2,1,COUNTIF(课表!$G$191:$G$350,B144))+IF(COUNTIF(课表!$H$191:$H$350,B144)&gt;=2,1,COUNTIF(课表!$H$191:$H$350,B144))+IF(COUNTIF(课表!$I$190:$I$350,B144)&gt;=2,1,COUNTIF(课表!$I$190:$I$350,B144))+IF(COUNTIF(课表!$J$190:$J$350,B144)&gt;=2,1,COUNTIF(课表!$J$190:$J$350,B144)))*2</f>
        <v>0</v>
      </c>
      <c r="I144" s="24">
        <f>(IF(COUNTIF(课表!$K$190:$K$350,B144)&gt;=2,1,COUNTIF(课表!$K$190:$K$350,B144))+IF(COUNTIF(课表!$L$190:$L$350,B144)&gt;=2,1,COUNTIF(课表!$L$190:$L$350,B144))+IF(COUNTIF(课表!$M$190:$M$350,B144)&gt;=2,1,COUNTIF(课表!$M$190:$M$350,B144))+IF(COUNTIF(课表!$N$190:$N$350,B144)&gt;=2,1,COUNTIF(课表!$N$190:$N$350,B144)))*2</f>
        <v>4</v>
      </c>
      <c r="J144" s="24">
        <f>(IF(COUNTIF(课表!$O$190:$O$350,B144)&gt;=2,1,COUNTIF(课表!$O$190:$O$350,B144))+IF(COUNTIF(课表!$P$190:$P$350,B144)&gt;=2,1,COUNTIF(课表!$P$190:$P$350,B144))+IF(COUNTIF(课表!$Q$190:$Q$350,B144)&gt;=2,1,COUNTIF(课表!$Q$190:$Q$350,B144))+IF(COUNTIF(课表!$R$190:$R$350,B144)&gt;=2,1,COUNTIF(课表!$R$190:$R$350,B144)))*2</f>
        <v>4</v>
      </c>
      <c r="K144" s="24">
        <f>(IF(COUNTIF(课表!$S$190:$S$350,B144)&gt;=2,1,COUNTIF(课表!$S$190:$S$350,B144))+IF(COUNTIF(课表!$T$190:$T$350,B144)&gt;=2,1,COUNTIF(课表!$T$190:$T$350,B144)))*2+(IF(COUNTIF(课表!$U$190:$U$350,B144)&gt;=2,1,COUNTIF(课表!$U$190:$U$350,B144))+IF(COUNTIF(课表!$V$190:$V$350,B144)&gt;=2,1,COUNTIF(课表!$V$190:$V$350,B144)))*2</f>
        <v>4</v>
      </c>
      <c r="L144" s="24">
        <f>(IF(COUNTIF(课表!$W$190:$W$350,B144)&gt;=2,1,COUNTIF(课表!$W$190:$W$350,B144))+IF(COUNTIF(课表!$X$190:$X$350,B144)&gt;=2,1,COUNTIF(课表!$X$190:$X$350,B144))+IF(COUNTIF(课表!$Y$190:$Y$350,B144)&gt;=2,1,COUNTIF(课表!$Y$190:$Y$350,B144))+IF(COUNTIF(课表!$Z$190:$Z$350,B144)&gt;=2,1,COUNTIF(课表!$Z$190:$Z$350,B144)))*2</f>
        <v>0</v>
      </c>
      <c r="M144" s="24">
        <f>(IF(COUNTIF(课表!$AA$190:$AA$350,B144)&gt;=2,1,COUNTIF(课表!$AA$190:$AA$350,B144))+IF(COUNTIF(课表!$AB$190:$AB$350,B144)&gt;=2,1,COUNTIF(课表!$AB$190:$AB$350,B144))+IF(COUNTIF(课表!$AC$190:$AC$350,B144)&gt;=2,1,COUNTIF(课表!$AC$190:$AC$350,B144))+IF(COUNTIF(课表!$AD$190:$AD$350,B144)&gt;=2,1,COUNTIF(课表!$AD$190:$AD$350,B144)))*2</f>
        <v>0</v>
      </c>
      <c r="N144" s="24">
        <f t="shared" si="5"/>
        <v>16</v>
      </c>
    </row>
    <row r="145" ht="20.1" customHeight="1" spans="1:14">
      <c r="A145" s="21" t="str">
        <f>VLOOKUP(B145,教师基础数据!$B$1:$H$502,7,FALSE)</f>
        <v>0000401</v>
      </c>
      <c r="B145" s="22" t="s">
        <v>1347</v>
      </c>
      <c r="C145" s="23" t="str">
        <f>VLOOKUP(B145,教师基础数据!$B$1:$G4584,3,FALSE)</f>
        <v>商贸系</v>
      </c>
      <c r="D145" s="23" t="str">
        <f>VLOOKUP(B145,教师基础数据!$B$1:$G600,4,FALSE)</f>
        <v>兼职</v>
      </c>
      <c r="E145" s="23" t="str">
        <f>VLOOKUP(B145,教师基础数据!$B$1:$G4633,5,FALSE)</f>
        <v>商务教研室</v>
      </c>
      <c r="F145" s="21">
        <f t="shared" si="4"/>
        <v>2</v>
      </c>
      <c r="G145" s="24">
        <f>(IF(COUNTIF(课表!$C$190:$C$350,B145)&gt;=2,1,COUNTIF(课表!$C$190:$C$350,B145))+IF(COUNTIF(课表!$D$190:$D$350,B145)&gt;=2,1,COUNTIF(课表!D$190:$D$350,B145))+IF(COUNTIF(课表!$E$182:$E$350,B145)&gt;=2,1,COUNTIF(课表!$E$182:$E$350,B145))+IF(COUNTIF(课表!$F$190:$F$350,B145)&gt;=2,1,COUNTIF(课表!$F$190:$F$350,B145)))*2</f>
        <v>0</v>
      </c>
      <c r="H145" s="24">
        <f>(IF(COUNTIF(课表!$G$191:$G$350,B145)&gt;=2,1,COUNTIF(课表!$G$191:$G$350,B145))+IF(COUNTIF(课表!$H$191:$H$350,B145)&gt;=2,1,COUNTIF(课表!$H$191:$H$350,B145))+IF(COUNTIF(课表!$I$190:$I$350,B145)&gt;=2,1,COUNTIF(课表!$I$190:$I$350,B145))+IF(COUNTIF(课表!$J$190:$J$350,B145)&gt;=2,1,COUNTIF(课表!$J$190:$J$350,B145)))*2</f>
        <v>4</v>
      </c>
      <c r="I145" s="24">
        <f>(IF(COUNTIF(课表!$K$190:$K$350,B145)&gt;=2,1,COUNTIF(课表!$K$190:$K$350,B145))+IF(COUNTIF(课表!$L$190:$L$350,B145)&gt;=2,1,COUNTIF(课表!$L$190:$L$350,B145))+IF(COUNTIF(课表!$M$190:$M$350,B145)&gt;=2,1,COUNTIF(课表!$M$190:$M$350,B145))+IF(COUNTIF(课表!$N$190:$N$350,B145)&gt;=2,1,COUNTIF(课表!$N$190:$N$350,B145)))*2</f>
        <v>4</v>
      </c>
      <c r="J145" s="24">
        <f>(IF(COUNTIF(课表!$O$190:$O$350,B145)&gt;=2,1,COUNTIF(课表!$O$190:$O$350,B145))+IF(COUNTIF(课表!$P$190:$P$350,B145)&gt;=2,1,COUNTIF(课表!$P$190:$P$350,B145))+IF(COUNTIF(课表!$Q$190:$Q$350,B145)&gt;=2,1,COUNTIF(课表!$Q$190:$Q$350,B145))+IF(COUNTIF(课表!$R$190:$R$350,B145)&gt;=2,1,COUNTIF(课表!$R$190:$R$350,B145)))*2</f>
        <v>0</v>
      </c>
      <c r="K145" s="24">
        <f>(IF(COUNTIF(课表!$S$190:$S$350,B145)&gt;=2,1,COUNTIF(课表!$S$190:$S$350,B145))+IF(COUNTIF(课表!$T$190:$T$350,B145)&gt;=2,1,COUNTIF(课表!$T$190:$T$350,B145)))*2+(IF(COUNTIF(课表!$U$190:$U$350,B145)&gt;=2,1,COUNTIF(课表!$U$190:$U$350,B145))+IF(COUNTIF(课表!$V$190:$V$350,B145)&gt;=2,1,COUNTIF(课表!$V$190:$V$350,B145)))*2</f>
        <v>0</v>
      </c>
      <c r="L145" s="24">
        <f>(IF(COUNTIF(课表!$W$190:$W$350,B145)&gt;=2,1,COUNTIF(课表!$W$190:$W$350,B145))+IF(COUNTIF(课表!$X$190:$X$350,B145)&gt;=2,1,COUNTIF(课表!$X$190:$X$350,B145))+IF(COUNTIF(课表!$Y$190:$Y$350,B145)&gt;=2,1,COUNTIF(课表!$Y$190:$Y$350,B145))+IF(COUNTIF(课表!$Z$190:$Z$350,B145)&gt;=2,1,COUNTIF(课表!$Z$190:$Z$350,B145)))*2</f>
        <v>0</v>
      </c>
      <c r="M145" s="24">
        <f>(IF(COUNTIF(课表!$AA$190:$AA$350,B145)&gt;=2,1,COUNTIF(课表!$AA$190:$AA$350,B145))+IF(COUNTIF(课表!$AB$190:$AB$350,B145)&gt;=2,1,COUNTIF(课表!$AB$190:$AB$350,B145))+IF(COUNTIF(课表!$AC$190:$AC$350,B145)&gt;=2,1,COUNTIF(课表!$AC$190:$AC$350,B145))+IF(COUNTIF(课表!$AD$190:$AD$350,B145)&gt;=2,1,COUNTIF(课表!$AD$190:$AD$350,B145)))*2</f>
        <v>0</v>
      </c>
      <c r="N145" s="24">
        <f t="shared" si="5"/>
        <v>8</v>
      </c>
    </row>
    <row r="146" ht="20.1" customHeight="1" spans="1:14">
      <c r="A146" s="21" t="str">
        <f>VLOOKUP(B146,教师基础数据!$B$1:$H$502,7,FALSE)</f>
        <v>0000402</v>
      </c>
      <c r="B146" s="25" t="s">
        <v>1086</v>
      </c>
      <c r="C146" s="23" t="str">
        <f>VLOOKUP(B146,教师基础数据!$B$1:$G4756,3,FALSE)</f>
        <v>建筑系</v>
      </c>
      <c r="D146" s="23" t="str">
        <f>VLOOKUP(B146,教师基础数据!$B$1:$G755,4,FALSE)</f>
        <v>专职</v>
      </c>
      <c r="E146" s="23" t="str">
        <f>VLOOKUP(B146,教师基础数据!$B$1:$G4789,5,FALSE)</f>
        <v>建筑工程技术教研室</v>
      </c>
      <c r="F146" s="21">
        <f t="shared" si="4"/>
        <v>4</v>
      </c>
      <c r="G146" s="24">
        <f>(IF(COUNTIF(课表!$C$190:$C$350,B146)&gt;=2,1,COUNTIF(课表!$C$190:$C$350,B146))+IF(COUNTIF(课表!$D$190:$D$350,B146)&gt;=2,1,COUNTIF(课表!D$190:$D$350,B146))+IF(COUNTIF(课表!$E$182:$E$350,B146)&gt;=2,1,COUNTIF(课表!$E$182:$E$350,B146))+IF(COUNTIF(课表!$F$190:$F$350,B146)&gt;=2,1,COUNTIF(课表!$F$190:$F$350,B146)))*2</f>
        <v>4</v>
      </c>
      <c r="H146" s="24">
        <f>(IF(COUNTIF(课表!$G$191:$G$350,B146)&gt;=2,1,COUNTIF(课表!$G$191:$G$350,B146))+IF(COUNTIF(课表!$H$191:$H$350,B146)&gt;=2,1,COUNTIF(课表!$H$191:$H$350,B146))+IF(COUNTIF(课表!$I$190:$I$350,B146)&gt;=2,1,COUNTIF(课表!$I$190:$I$350,B146))+IF(COUNTIF(课表!$J$190:$J$350,B146)&gt;=2,1,COUNTIF(课表!$J$190:$J$350,B146)))*2</f>
        <v>4</v>
      </c>
      <c r="I146" s="24">
        <f>(IF(COUNTIF(课表!$K$190:$K$350,B146)&gt;=2,1,COUNTIF(课表!$K$190:$K$350,B146))+IF(COUNTIF(课表!$L$190:$L$350,B146)&gt;=2,1,COUNTIF(课表!$L$190:$L$350,B146))+IF(COUNTIF(课表!$M$190:$M$350,B146)&gt;=2,1,COUNTIF(课表!$M$190:$M$350,B146))+IF(COUNTIF(课表!$N$190:$N$350,B146)&gt;=2,1,COUNTIF(课表!$N$190:$N$350,B146)))*2</f>
        <v>0</v>
      </c>
      <c r="J146" s="24">
        <f>(IF(COUNTIF(课表!$O$190:$O$350,B146)&gt;=2,1,COUNTIF(课表!$O$190:$O$350,B146))+IF(COUNTIF(课表!$P$190:$P$350,B146)&gt;=2,1,COUNTIF(课表!$P$190:$P$350,B146))+IF(COUNTIF(课表!$Q$190:$Q$350,B146)&gt;=2,1,COUNTIF(课表!$Q$190:$Q$350,B146))+IF(COUNTIF(课表!$R$190:$R$350,B146)&gt;=2,1,COUNTIF(课表!$R$190:$R$350,B146)))*2</f>
        <v>8</v>
      </c>
      <c r="K146" s="24">
        <f>(IF(COUNTIF(课表!$S$190:$S$350,B146)&gt;=2,1,COUNTIF(课表!$S$190:$S$350,B146))+IF(COUNTIF(课表!$T$190:$T$350,B146)&gt;=2,1,COUNTIF(课表!$T$190:$T$350,B146)))*2+(IF(COUNTIF(课表!$U$190:$U$350,B146)&gt;=2,1,COUNTIF(课表!$U$190:$U$350,B146))+IF(COUNTIF(课表!$V$190:$V$350,B146)&gt;=2,1,COUNTIF(课表!$V$190:$V$350,B146)))*2</f>
        <v>4</v>
      </c>
      <c r="L146" s="24">
        <f>(IF(COUNTIF(课表!$W$190:$W$350,B146)&gt;=2,1,COUNTIF(课表!$W$190:$W$350,B146))+IF(COUNTIF(课表!$X$190:$X$350,B146)&gt;=2,1,COUNTIF(课表!$X$190:$X$350,B146))+IF(COUNTIF(课表!$Y$190:$Y$350,B146)&gt;=2,1,COUNTIF(课表!$Y$190:$Y$350,B146))+IF(COUNTIF(课表!$Z$190:$Z$350,B146)&gt;=2,1,COUNTIF(课表!$Z$190:$Z$350,B146)))*2</f>
        <v>0</v>
      </c>
      <c r="M146" s="24">
        <f>(IF(COUNTIF(课表!$AA$190:$AA$350,B146)&gt;=2,1,COUNTIF(课表!$AA$190:$AA$350,B146))+IF(COUNTIF(课表!$AB$190:$AB$350,B146)&gt;=2,1,COUNTIF(课表!$AB$190:$AB$350,B146))+IF(COUNTIF(课表!$AC$190:$AC$350,B146)&gt;=2,1,COUNTIF(课表!$AC$190:$AC$350,B146))+IF(COUNTIF(课表!$AD$190:$AD$350,B146)&gt;=2,1,COUNTIF(课表!$AD$190:$AD$350,B146)))*2</f>
        <v>0</v>
      </c>
      <c r="N146" s="24">
        <f t="shared" si="5"/>
        <v>20</v>
      </c>
    </row>
    <row r="147" ht="20.1" customHeight="1" spans="1:14">
      <c r="A147" s="21" t="str">
        <f>VLOOKUP(B147,教师基础数据!$B$1:$H$502,7,FALSE)</f>
        <v>0000405</v>
      </c>
      <c r="B147" s="22" t="s">
        <v>1228</v>
      </c>
      <c r="C147" s="23" t="str">
        <f>VLOOKUP(B147,教师基础数据!$B$1:$G4632,3,FALSE)</f>
        <v>信艺系</v>
      </c>
      <c r="D147" s="23" t="str">
        <f>VLOOKUP(B147,教师基础数据!$B$1:$G527,4,FALSE)</f>
        <v>专职</v>
      </c>
      <c r="E147" s="23" t="str">
        <f>VLOOKUP(B147,教师基础数据!$B$1:$G4560,5,FALSE)</f>
        <v>数媒教研室</v>
      </c>
      <c r="F147" s="21">
        <f t="shared" si="4"/>
        <v>3</v>
      </c>
      <c r="G147" s="24">
        <f>(IF(COUNTIF(课表!$C$190:$C$350,B147)&gt;=2,1,COUNTIF(课表!$C$190:$C$350,B147))+IF(COUNTIF(课表!$D$190:$D$350,B147)&gt;=2,1,COUNTIF(课表!D$190:$D$350,B147))+IF(COUNTIF(课表!$E$182:$E$350,B147)&gt;=2,1,COUNTIF(课表!$E$182:$E$350,B147))+IF(COUNTIF(课表!$F$190:$F$350,B147)&gt;=2,1,COUNTIF(课表!$F$190:$F$350,B147)))*2</f>
        <v>0</v>
      </c>
      <c r="H147" s="24">
        <f>(IF(COUNTIF(课表!$G$191:$G$350,B147)&gt;=2,1,COUNTIF(课表!$G$191:$G$350,B147))+IF(COUNTIF(课表!$H$191:$H$350,B147)&gt;=2,1,COUNTIF(课表!$H$191:$H$350,B147))+IF(COUNTIF(课表!$I$190:$I$350,B147)&gt;=2,1,COUNTIF(课表!$I$190:$I$350,B147))+IF(COUNTIF(课表!$J$190:$J$350,B147)&gt;=2,1,COUNTIF(课表!$J$190:$J$350,B147)))*2</f>
        <v>8</v>
      </c>
      <c r="I147" s="24">
        <f>(IF(COUNTIF(课表!$K$190:$K$350,B147)&gt;=2,1,COUNTIF(课表!$K$190:$K$350,B147))+IF(COUNTIF(课表!$L$190:$L$350,B147)&gt;=2,1,COUNTIF(课表!$L$190:$L$350,B147))+IF(COUNTIF(课表!$M$190:$M$350,B147)&gt;=2,1,COUNTIF(课表!$M$190:$M$350,B147))+IF(COUNTIF(课表!$N$190:$N$350,B147)&gt;=2,1,COUNTIF(课表!$N$190:$N$350,B147)))*2</f>
        <v>8</v>
      </c>
      <c r="J147" s="24">
        <f>(IF(COUNTIF(课表!$O$190:$O$350,B147)&gt;=2,1,COUNTIF(课表!$O$190:$O$350,B147))+IF(COUNTIF(课表!$P$190:$P$350,B147)&gt;=2,1,COUNTIF(课表!$P$190:$P$350,B147))+IF(COUNTIF(课表!$Q$190:$Q$350,B147)&gt;=2,1,COUNTIF(课表!$Q$190:$Q$350,B147))+IF(COUNTIF(课表!$R$190:$R$350,B147)&gt;=2,1,COUNTIF(课表!$R$190:$R$350,B147)))*2</f>
        <v>4</v>
      </c>
      <c r="K147" s="24">
        <f>(IF(COUNTIF(课表!$S$190:$S$350,B147)&gt;=2,1,COUNTIF(课表!$S$190:$S$350,B147))+IF(COUNTIF(课表!$T$190:$T$350,B147)&gt;=2,1,COUNTIF(课表!$T$190:$T$350,B147)))*2+(IF(COUNTIF(课表!$U$190:$U$350,B147)&gt;=2,1,COUNTIF(课表!$U$190:$U$350,B147))+IF(COUNTIF(课表!$V$190:$V$350,B147)&gt;=2,1,COUNTIF(课表!$V$190:$V$350,B147)))*2</f>
        <v>0</v>
      </c>
      <c r="L147" s="24">
        <f>(IF(COUNTIF(课表!$W$190:$W$350,B147)&gt;=2,1,COUNTIF(课表!$W$190:$W$350,B147))+IF(COUNTIF(课表!$X$190:$X$350,B147)&gt;=2,1,COUNTIF(课表!$X$190:$X$350,B147))+IF(COUNTIF(课表!$Y$190:$Y$350,B147)&gt;=2,1,COUNTIF(课表!$Y$190:$Y$350,B147))+IF(COUNTIF(课表!$Z$190:$Z$350,B147)&gt;=2,1,COUNTIF(课表!$Z$190:$Z$350,B147)))*2</f>
        <v>0</v>
      </c>
      <c r="M147" s="24">
        <f>(IF(COUNTIF(课表!$AA$190:$AA$350,B147)&gt;=2,1,COUNTIF(课表!$AA$190:$AA$350,B147))+IF(COUNTIF(课表!$AB$190:$AB$350,B147)&gt;=2,1,COUNTIF(课表!$AB$190:$AB$350,B147))+IF(COUNTIF(课表!$AC$190:$AC$350,B147)&gt;=2,1,COUNTIF(课表!$AC$190:$AC$350,B147))+IF(COUNTIF(课表!$AD$190:$AD$350,B147)&gt;=2,1,COUNTIF(课表!$AD$190:$AD$350,B147)))*2</f>
        <v>0</v>
      </c>
      <c r="N147" s="24">
        <f t="shared" si="5"/>
        <v>20</v>
      </c>
    </row>
    <row r="148" ht="20.1" customHeight="1" spans="1:14">
      <c r="A148" s="21" t="str">
        <f>VLOOKUP(B148,教师基础数据!$B$1:$H$502,7,FALSE)</f>
        <v>0000406</v>
      </c>
      <c r="B148" s="22" t="s">
        <v>1099</v>
      </c>
      <c r="C148" s="23" t="str">
        <f>VLOOKUP(B148,教师基础数据!$B$1:$G4569,3,FALSE)</f>
        <v>动科系</v>
      </c>
      <c r="D148" s="23" t="str">
        <f>VLOOKUP(B148,教师基础数据!$B$1:$G679,4,FALSE)</f>
        <v>专职</v>
      </c>
      <c r="E148" s="23" t="str">
        <f>VLOOKUP(B148,教师基础数据!$B$1:$G4712,5,FALSE)</f>
        <v>兽医教研室</v>
      </c>
      <c r="F148" s="21">
        <f t="shared" si="4"/>
        <v>4</v>
      </c>
      <c r="G148" s="24">
        <f>(IF(COUNTIF(课表!$C$190:$C$350,B148)&gt;=2,1,COUNTIF(课表!$C$190:$C$350,B148))+IF(COUNTIF(课表!$D$190:$D$350,B148)&gt;=2,1,COUNTIF(课表!D$190:$D$350,B148))+IF(COUNTIF(课表!$E$182:$E$350,B148)&gt;=2,1,COUNTIF(课表!$E$182:$E$350,B148))+IF(COUNTIF(课表!$F$190:$F$350,B148)&gt;=2,1,COUNTIF(课表!$F$190:$F$350,B148)))*2</f>
        <v>6</v>
      </c>
      <c r="H148" s="24">
        <f>(IF(COUNTIF(课表!$G$191:$G$350,B148)&gt;=2,1,COUNTIF(课表!$G$191:$G$350,B148))+IF(COUNTIF(课表!$H$191:$H$350,B148)&gt;=2,1,COUNTIF(课表!$H$191:$H$350,B148))+IF(COUNTIF(课表!$I$190:$I$350,B148)&gt;=2,1,COUNTIF(课表!$I$190:$I$350,B148))+IF(COUNTIF(课表!$J$190:$J$350,B148)&gt;=2,1,COUNTIF(课表!$J$190:$J$350,B148)))*2</f>
        <v>0</v>
      </c>
      <c r="I148" s="24">
        <f>(IF(COUNTIF(课表!$K$190:$K$350,B148)&gt;=2,1,COUNTIF(课表!$K$190:$K$350,B148))+IF(COUNTIF(课表!$L$190:$L$350,B148)&gt;=2,1,COUNTIF(课表!$L$190:$L$350,B148))+IF(COUNTIF(课表!$M$190:$M$350,B148)&gt;=2,1,COUNTIF(课表!$M$190:$M$350,B148))+IF(COUNTIF(课表!$N$190:$N$350,B148)&gt;=2,1,COUNTIF(课表!$N$190:$N$350,B148)))*2</f>
        <v>4</v>
      </c>
      <c r="J148" s="24">
        <f>(IF(COUNTIF(课表!$O$190:$O$350,B148)&gt;=2,1,COUNTIF(课表!$O$190:$O$350,B148))+IF(COUNTIF(课表!$P$190:$P$350,B148)&gt;=2,1,COUNTIF(课表!$P$190:$P$350,B148))+IF(COUNTIF(课表!$Q$190:$Q$350,B148)&gt;=2,1,COUNTIF(课表!$Q$190:$Q$350,B148))+IF(COUNTIF(课表!$R$190:$R$350,B148)&gt;=2,1,COUNTIF(课表!$R$190:$R$350,B148)))*2</f>
        <v>4</v>
      </c>
      <c r="K148" s="24">
        <f>(IF(COUNTIF(课表!$S$190:$S$350,B148)&gt;=2,1,COUNTIF(课表!$S$190:$S$350,B148))+IF(COUNTIF(课表!$T$190:$T$350,B148)&gt;=2,1,COUNTIF(课表!$T$190:$T$350,B148)))*2+(IF(COUNTIF(课表!$U$190:$U$350,B148)&gt;=2,1,COUNTIF(课表!$U$190:$U$350,B148))+IF(COUNTIF(课表!$V$190:$V$350,B148)&gt;=2,1,COUNTIF(课表!$V$190:$V$350,B148)))*2</f>
        <v>4</v>
      </c>
      <c r="L148" s="24">
        <f>(IF(COUNTIF(课表!$W$190:$W$350,B148)&gt;=2,1,COUNTIF(课表!$W$190:$W$350,B148))+IF(COUNTIF(课表!$X$190:$X$350,B148)&gt;=2,1,COUNTIF(课表!$X$190:$X$350,B148))+IF(COUNTIF(课表!$Y$190:$Y$350,B148)&gt;=2,1,COUNTIF(课表!$Y$190:$Y$350,B148))+IF(COUNTIF(课表!$Z$190:$Z$350,B148)&gt;=2,1,COUNTIF(课表!$Z$190:$Z$350,B148)))*2</f>
        <v>0</v>
      </c>
      <c r="M148" s="24">
        <f>(IF(COUNTIF(课表!$AA$190:$AA$350,B148)&gt;=2,1,COUNTIF(课表!$AA$190:$AA$350,B148))+IF(COUNTIF(课表!$AB$190:$AB$350,B148)&gt;=2,1,COUNTIF(课表!$AB$190:$AB$350,B148))+IF(COUNTIF(课表!$AC$190:$AC$350,B148)&gt;=2,1,COUNTIF(课表!$AC$190:$AC$350,B148))+IF(COUNTIF(课表!$AD$190:$AD$350,B148)&gt;=2,1,COUNTIF(课表!$AD$190:$AD$350,B148)))*2</f>
        <v>0</v>
      </c>
      <c r="N148" s="24">
        <f t="shared" si="5"/>
        <v>18</v>
      </c>
    </row>
    <row r="149" ht="20.1" customHeight="1" spans="1:14">
      <c r="A149" s="21" t="str">
        <f>VLOOKUP(B149,教师基础数据!$B$1:$H$502,7,FALSE)</f>
        <v>0000408</v>
      </c>
      <c r="B149" s="22" t="s">
        <v>1196</v>
      </c>
      <c r="C149" s="23" t="str">
        <f>VLOOKUP(B149,教师基础数据!$B$1:$G4504,3,FALSE)</f>
        <v>商贸系</v>
      </c>
      <c r="D149" s="23" t="str">
        <f>VLOOKUP(B149,教师基础数据!$B$1:$G633,4,FALSE)</f>
        <v>兼职</v>
      </c>
      <c r="E149" s="23" t="str">
        <f>VLOOKUP(B149,教师基础数据!$B$1:$G4666,5,FALSE)</f>
        <v>会计教研室</v>
      </c>
      <c r="F149" s="21">
        <f t="shared" si="4"/>
        <v>1</v>
      </c>
      <c r="G149" s="24">
        <f>(IF(COUNTIF(课表!$C$190:$C$350,B149)&gt;=2,1,COUNTIF(课表!$C$190:$C$350,B149))+IF(COUNTIF(课表!$D$190:$D$350,B149)&gt;=2,1,COUNTIF(课表!D$190:$D$350,B149))+IF(COUNTIF(课表!$E$182:$E$350,B149)&gt;=2,1,COUNTIF(课表!$E$182:$E$350,B149))+IF(COUNTIF(课表!$F$190:$F$350,B149)&gt;=2,1,COUNTIF(课表!$F$190:$F$350,B149)))*2</f>
        <v>4</v>
      </c>
      <c r="H149" s="24">
        <f>(IF(COUNTIF(课表!$G$191:$G$350,B149)&gt;=2,1,COUNTIF(课表!$G$191:$G$350,B149))+IF(COUNTIF(课表!$H$191:$H$350,B149)&gt;=2,1,COUNTIF(课表!$H$191:$H$350,B149))+IF(COUNTIF(课表!$I$190:$I$350,B149)&gt;=2,1,COUNTIF(课表!$I$190:$I$350,B149))+IF(COUNTIF(课表!$J$190:$J$350,B149)&gt;=2,1,COUNTIF(课表!$J$190:$J$350,B149)))*2</f>
        <v>0</v>
      </c>
      <c r="I149" s="24">
        <f>(IF(COUNTIF(课表!$K$190:$K$350,B149)&gt;=2,1,COUNTIF(课表!$K$190:$K$350,B149))+IF(COUNTIF(课表!$L$190:$L$350,B149)&gt;=2,1,COUNTIF(课表!$L$190:$L$350,B149))+IF(COUNTIF(课表!$M$190:$M$350,B149)&gt;=2,1,COUNTIF(课表!$M$190:$M$350,B149))+IF(COUNTIF(课表!$N$190:$N$350,B149)&gt;=2,1,COUNTIF(课表!$N$190:$N$350,B149)))*2</f>
        <v>0</v>
      </c>
      <c r="J149" s="24">
        <f>(IF(COUNTIF(课表!$O$190:$O$350,B149)&gt;=2,1,COUNTIF(课表!$O$190:$O$350,B149))+IF(COUNTIF(课表!$P$190:$P$350,B149)&gt;=2,1,COUNTIF(课表!$P$190:$P$350,B149))+IF(COUNTIF(课表!$Q$190:$Q$350,B149)&gt;=2,1,COUNTIF(课表!$Q$190:$Q$350,B149))+IF(COUNTIF(课表!$R$190:$R$350,B149)&gt;=2,1,COUNTIF(课表!$R$190:$R$350,B149)))*2</f>
        <v>0</v>
      </c>
      <c r="K149" s="24">
        <f>(IF(COUNTIF(课表!$S$190:$S$350,B149)&gt;=2,1,COUNTIF(课表!$S$190:$S$350,B149))+IF(COUNTIF(课表!$T$190:$T$350,B149)&gt;=2,1,COUNTIF(课表!$T$190:$T$350,B149)))*2+(IF(COUNTIF(课表!$U$190:$U$350,B149)&gt;=2,1,COUNTIF(课表!$U$190:$U$350,B149))+IF(COUNTIF(课表!$V$190:$V$350,B149)&gt;=2,1,COUNTIF(课表!$V$190:$V$350,B149)))*2</f>
        <v>0</v>
      </c>
      <c r="L149" s="24">
        <f>(IF(COUNTIF(课表!$W$190:$W$350,B149)&gt;=2,1,COUNTIF(课表!$W$190:$W$350,B149))+IF(COUNTIF(课表!$X$190:$X$350,B149)&gt;=2,1,COUNTIF(课表!$X$190:$X$350,B149))+IF(COUNTIF(课表!$Y$190:$Y$350,B149)&gt;=2,1,COUNTIF(课表!$Y$190:$Y$350,B149))+IF(COUNTIF(课表!$Z$190:$Z$350,B149)&gt;=2,1,COUNTIF(课表!$Z$190:$Z$350,B149)))*2</f>
        <v>0</v>
      </c>
      <c r="M149" s="24">
        <f>(IF(COUNTIF(课表!$AA$190:$AA$350,B149)&gt;=2,1,COUNTIF(课表!$AA$190:$AA$350,B149))+IF(COUNTIF(课表!$AB$190:$AB$350,B149)&gt;=2,1,COUNTIF(课表!$AB$190:$AB$350,B149))+IF(COUNTIF(课表!$AC$190:$AC$350,B149)&gt;=2,1,COUNTIF(课表!$AC$190:$AC$350,B149))+IF(COUNTIF(课表!$AD$190:$AD$350,B149)&gt;=2,1,COUNTIF(课表!$AD$190:$AD$350,B149)))*2</f>
        <v>0</v>
      </c>
      <c r="N149" s="24">
        <f t="shared" si="5"/>
        <v>4</v>
      </c>
    </row>
    <row r="150" ht="20.1" customHeight="1" spans="1:14">
      <c r="A150" s="21" t="str">
        <f>VLOOKUP(B150,教师基础数据!$B$1:$H$502,7,FALSE)</f>
        <v>0000409</v>
      </c>
      <c r="B150" s="37" t="s">
        <v>1001</v>
      </c>
      <c r="C150" s="23" t="str">
        <f>VLOOKUP(B150,教师基础数据!$B$1:$G4839,3,FALSE)</f>
        <v>建筑系</v>
      </c>
      <c r="D150" s="23" t="str">
        <f>VLOOKUP(B150,教师基础数据!$B$1:$G715,4,FALSE)</f>
        <v>兼职</v>
      </c>
      <c r="E150" s="23" t="str">
        <f>VLOOKUP(B150,教师基础数据!$B$1:$G4748,5,FALSE)</f>
        <v>建筑工程技术教研室</v>
      </c>
      <c r="F150" s="21">
        <f t="shared" si="4"/>
        <v>2</v>
      </c>
      <c r="G150" s="24">
        <f>(IF(COUNTIF(课表!$C$190:$C$350,B150)&gt;=2,1,COUNTIF(课表!$C$190:$C$350,B150))+IF(COUNTIF(课表!$D$190:$D$350,B150)&gt;=2,1,COUNTIF(课表!D$190:$D$350,B150))+IF(COUNTIF(课表!$E$182:$E$350,B150)&gt;=2,1,COUNTIF(课表!$E$182:$E$350,B150))+IF(COUNTIF(课表!$F$190:$F$350,B150)&gt;=2,1,COUNTIF(课表!$F$190:$F$350,B150)))*2</f>
        <v>0</v>
      </c>
      <c r="H150" s="24">
        <f>(IF(COUNTIF(课表!$G$191:$G$350,B150)&gt;=2,1,COUNTIF(课表!$G$191:$G$350,B150))+IF(COUNTIF(课表!$H$191:$H$350,B150)&gt;=2,1,COUNTIF(课表!$H$191:$H$350,B150))+IF(COUNTIF(课表!$I$190:$I$350,B150)&gt;=2,1,COUNTIF(课表!$I$190:$I$350,B150))+IF(COUNTIF(课表!$J$190:$J$350,B150)&gt;=2,1,COUNTIF(课表!$J$190:$J$350,B150)))*2</f>
        <v>4</v>
      </c>
      <c r="I150" s="24">
        <f>(IF(COUNTIF(课表!$K$190:$K$350,B150)&gt;=2,1,COUNTIF(课表!$K$190:$K$350,B150))+IF(COUNTIF(课表!$L$190:$L$350,B150)&gt;=2,1,COUNTIF(课表!$L$190:$L$350,B150))+IF(COUNTIF(课表!$M$190:$M$350,B150)&gt;=2,1,COUNTIF(课表!$M$190:$M$350,B150))+IF(COUNTIF(课表!$N$190:$N$350,B150)&gt;=2,1,COUNTIF(课表!$N$190:$N$350,B150)))*2</f>
        <v>0</v>
      </c>
      <c r="J150" s="24">
        <f>(IF(COUNTIF(课表!$O$190:$O$350,B150)&gt;=2,1,COUNTIF(课表!$O$190:$O$350,B150))+IF(COUNTIF(课表!$P$190:$P$350,B150)&gt;=2,1,COUNTIF(课表!$P$190:$P$350,B150))+IF(COUNTIF(课表!$Q$190:$Q$350,B150)&gt;=2,1,COUNTIF(课表!$Q$190:$Q$350,B150))+IF(COUNTIF(课表!$R$190:$R$350,B150)&gt;=2,1,COUNTIF(课表!$R$190:$R$350,B150)))*2</f>
        <v>4</v>
      </c>
      <c r="K150" s="24">
        <f>(IF(COUNTIF(课表!$S$190:$S$350,B150)&gt;=2,1,COUNTIF(课表!$S$190:$S$350,B150))+IF(COUNTIF(课表!$T$190:$T$350,B150)&gt;=2,1,COUNTIF(课表!$T$190:$T$350,B150)))*2+(IF(COUNTIF(课表!$U$190:$U$350,B150)&gt;=2,1,COUNTIF(课表!$U$190:$U$350,B150))+IF(COUNTIF(课表!$V$190:$V$350,B150)&gt;=2,1,COUNTIF(课表!$V$190:$V$350,B150)))*2</f>
        <v>0</v>
      </c>
      <c r="L150" s="24">
        <f>(IF(COUNTIF(课表!$W$190:$W$350,B150)&gt;=2,1,COUNTIF(课表!$W$190:$W$350,B150))+IF(COUNTIF(课表!$X$190:$X$350,B150)&gt;=2,1,COUNTIF(课表!$X$190:$X$350,B150))+IF(COUNTIF(课表!$Y$190:$Y$350,B150)&gt;=2,1,COUNTIF(课表!$Y$190:$Y$350,B150))+IF(COUNTIF(课表!$Z$190:$Z$350,B150)&gt;=2,1,COUNTIF(课表!$Z$190:$Z$350,B150)))*2</f>
        <v>0</v>
      </c>
      <c r="M150" s="24">
        <f>(IF(COUNTIF(课表!$AA$190:$AA$350,B150)&gt;=2,1,COUNTIF(课表!$AA$190:$AA$350,B150))+IF(COUNTIF(课表!$AB$190:$AB$350,B150)&gt;=2,1,COUNTIF(课表!$AB$190:$AB$350,B150))+IF(COUNTIF(课表!$AC$190:$AC$350,B150)&gt;=2,1,COUNTIF(课表!$AC$190:$AC$350,B150))+IF(COUNTIF(课表!$AD$190:$AD$350,B150)&gt;=2,1,COUNTIF(课表!$AD$190:$AD$350,B150)))*2</f>
        <v>0</v>
      </c>
      <c r="N150" s="24">
        <f t="shared" si="5"/>
        <v>8</v>
      </c>
    </row>
    <row r="151" ht="20.1" customHeight="1" spans="1:14">
      <c r="A151" s="21" t="str">
        <f>VLOOKUP(B151,教师基础数据!$B$1:$H$502,7,FALSE)</f>
        <v>0000424</v>
      </c>
      <c r="B151" s="22" t="s">
        <v>1058</v>
      </c>
      <c r="C151" s="23" t="str">
        <f>VLOOKUP(B151,教师基础数据!$B$1:$G4657,3,FALSE)</f>
        <v>建筑系</v>
      </c>
      <c r="D151" s="23" t="str">
        <f>VLOOKUP(B151,教师基础数据!$B$1:$G568,4,FALSE)</f>
        <v>专职</v>
      </c>
      <c r="E151" s="23" t="str">
        <f>VLOOKUP(B151,教师基础数据!$B$1:$G4601,5,FALSE)</f>
        <v>建筑工程技术教研室</v>
      </c>
      <c r="F151" s="21">
        <f t="shared" si="4"/>
        <v>3</v>
      </c>
      <c r="G151" s="24">
        <f>(IF(COUNTIF(课表!$C$190:$C$350,B151)&gt;=2,1,COUNTIF(课表!$C$190:$C$350,B151))+IF(COUNTIF(课表!$D$190:$D$350,B151)&gt;=2,1,COUNTIF(课表!D$190:$D$350,B151))+IF(COUNTIF(课表!$E$182:$E$350,B151)&gt;=2,1,COUNTIF(课表!$E$182:$E$350,B151))+IF(COUNTIF(课表!$F$190:$F$350,B151)&gt;=2,1,COUNTIF(课表!$F$190:$F$350,B151)))*2</f>
        <v>4</v>
      </c>
      <c r="H151" s="24">
        <f>(IF(COUNTIF(课表!$G$191:$G$350,B151)&gt;=2,1,COUNTIF(课表!$G$191:$G$350,B151))+IF(COUNTIF(课表!$H$191:$H$350,B151)&gt;=2,1,COUNTIF(课表!$H$191:$H$350,B151))+IF(COUNTIF(课表!$I$190:$I$350,B151)&gt;=2,1,COUNTIF(课表!$I$190:$I$350,B151))+IF(COUNTIF(课表!$J$190:$J$350,B151)&gt;=2,1,COUNTIF(课表!$J$190:$J$350,B151)))*2</f>
        <v>8</v>
      </c>
      <c r="I151" s="24">
        <f>(IF(COUNTIF(课表!$K$190:$K$350,B151)&gt;=2,1,COUNTIF(课表!$K$190:$K$350,B151))+IF(COUNTIF(课表!$L$190:$L$350,B151)&gt;=2,1,COUNTIF(课表!$L$190:$L$350,B151))+IF(COUNTIF(课表!$M$190:$M$350,B151)&gt;=2,1,COUNTIF(课表!$M$190:$M$350,B151))+IF(COUNTIF(课表!$N$190:$N$350,B151)&gt;=2,1,COUNTIF(课表!$N$190:$N$350,B151)))*2</f>
        <v>0</v>
      </c>
      <c r="J151" s="24">
        <f>(IF(COUNTIF(课表!$O$190:$O$350,B151)&gt;=2,1,COUNTIF(课表!$O$190:$O$350,B151))+IF(COUNTIF(课表!$P$190:$P$350,B151)&gt;=2,1,COUNTIF(课表!$P$190:$P$350,B151))+IF(COUNTIF(课表!$Q$190:$Q$350,B151)&gt;=2,1,COUNTIF(课表!$Q$190:$Q$350,B151))+IF(COUNTIF(课表!$R$190:$R$350,B151)&gt;=2,1,COUNTIF(课表!$R$190:$R$350,B151)))*2</f>
        <v>8</v>
      </c>
      <c r="K151" s="24">
        <f>(IF(COUNTIF(课表!$S$190:$S$350,B151)&gt;=2,1,COUNTIF(课表!$S$190:$S$350,B151))+IF(COUNTIF(课表!$T$190:$T$350,B151)&gt;=2,1,COUNTIF(课表!$T$190:$T$350,B151)))*2+(IF(COUNTIF(课表!$U$190:$U$350,B151)&gt;=2,1,COUNTIF(课表!$U$190:$U$350,B151))+IF(COUNTIF(课表!$V$190:$V$350,B151)&gt;=2,1,COUNTIF(课表!$V$190:$V$350,B151)))*2</f>
        <v>0</v>
      </c>
      <c r="L151" s="24">
        <f>(IF(COUNTIF(课表!$W$190:$W$350,B151)&gt;=2,1,COUNTIF(课表!$W$190:$W$350,B151))+IF(COUNTIF(课表!$X$190:$X$350,B151)&gt;=2,1,COUNTIF(课表!$X$190:$X$350,B151))+IF(COUNTIF(课表!$Y$190:$Y$350,B151)&gt;=2,1,COUNTIF(课表!$Y$190:$Y$350,B151))+IF(COUNTIF(课表!$Z$190:$Z$350,B151)&gt;=2,1,COUNTIF(课表!$Z$190:$Z$350,B151)))*2</f>
        <v>0</v>
      </c>
      <c r="M151" s="24">
        <f>(IF(COUNTIF(课表!$AA$190:$AA$350,B151)&gt;=2,1,COUNTIF(课表!$AA$190:$AA$350,B151))+IF(COUNTIF(课表!$AB$190:$AB$350,B151)&gt;=2,1,COUNTIF(课表!$AB$190:$AB$350,B151))+IF(COUNTIF(课表!$AC$190:$AC$350,B151)&gt;=2,1,COUNTIF(课表!$AC$190:$AC$350,B151))+IF(COUNTIF(课表!$AD$190:$AD$350,B151)&gt;=2,1,COUNTIF(课表!$AD$190:$AD$350,B151)))*2</f>
        <v>0</v>
      </c>
      <c r="N151" s="24">
        <f t="shared" si="5"/>
        <v>20</v>
      </c>
    </row>
    <row r="152" ht="20.1" customHeight="1" spans="1:14">
      <c r="A152" s="21" t="str">
        <f>VLOOKUP(B152,教师基础数据!$B$1:$H$502,7,FALSE)</f>
        <v>0000430</v>
      </c>
      <c r="B152" s="27" t="s">
        <v>1405</v>
      </c>
      <c r="C152" s="23" t="str">
        <f>VLOOKUP(B152,教师基础数据!$B$1:$G4766,3,FALSE)</f>
        <v>人文系</v>
      </c>
      <c r="D152" s="23" t="str">
        <f>VLOOKUP(B152,教师基础数据!$B$1:$G768,4,FALSE)</f>
        <v>兼职</v>
      </c>
      <c r="E152" s="23" t="str">
        <f>VLOOKUP(B152,教师基础数据!$B$1:$G4802,5,FALSE)</f>
        <v>人文教研室</v>
      </c>
      <c r="F152" s="21">
        <f t="shared" si="4"/>
        <v>3</v>
      </c>
      <c r="G152" s="24">
        <f>(IF(COUNTIF(课表!$C$190:$C$350,B152)&gt;=2,1,COUNTIF(课表!$C$190:$C$350,B152))+IF(COUNTIF(课表!$D$190:$D$350,B152)&gt;=2,1,COUNTIF(课表!D$190:$D$350,B152))+IF(COUNTIF(课表!$E$182:$E$350,B152)&gt;=2,1,COUNTIF(课表!$E$182:$E$350,B152))+IF(COUNTIF(课表!$F$190:$F$350,B152)&gt;=2,1,COUNTIF(课表!$F$190:$F$350,B152)))*2</f>
        <v>4</v>
      </c>
      <c r="H152" s="24">
        <f>(IF(COUNTIF(课表!$G$191:$G$350,B152)&gt;=2,1,COUNTIF(课表!$G$191:$G$350,B152))+IF(COUNTIF(课表!$H$191:$H$350,B152)&gt;=2,1,COUNTIF(课表!$H$191:$H$350,B152))+IF(COUNTIF(课表!$I$190:$I$350,B152)&gt;=2,1,COUNTIF(课表!$I$190:$I$350,B152))+IF(COUNTIF(课表!$J$190:$J$350,B152)&gt;=2,1,COUNTIF(课表!$J$190:$J$350,B152)))*2</f>
        <v>4</v>
      </c>
      <c r="I152" s="24">
        <f>(IF(COUNTIF(课表!$K$190:$K$350,B152)&gt;=2,1,COUNTIF(课表!$K$190:$K$350,B152))+IF(COUNTIF(课表!$L$190:$L$350,B152)&gt;=2,1,COUNTIF(课表!$L$190:$L$350,B152))+IF(COUNTIF(课表!$M$190:$M$350,B152)&gt;=2,1,COUNTIF(课表!$M$190:$M$350,B152))+IF(COUNTIF(课表!$N$190:$N$350,B152)&gt;=2,1,COUNTIF(课表!$N$190:$N$350,B152)))*2</f>
        <v>0</v>
      </c>
      <c r="J152" s="24">
        <f>(IF(COUNTIF(课表!$O$190:$O$350,B152)&gt;=2,1,COUNTIF(课表!$O$190:$O$350,B152))+IF(COUNTIF(课表!$P$190:$P$350,B152)&gt;=2,1,COUNTIF(课表!$P$190:$P$350,B152))+IF(COUNTIF(课表!$Q$190:$Q$350,B152)&gt;=2,1,COUNTIF(课表!$Q$190:$Q$350,B152))+IF(COUNTIF(课表!$R$190:$R$350,B152)&gt;=2,1,COUNTIF(课表!$R$190:$R$350,B152)))*2</f>
        <v>4</v>
      </c>
      <c r="K152" s="24">
        <f>(IF(COUNTIF(课表!$S$190:$S$350,B152)&gt;=2,1,COUNTIF(课表!$S$190:$S$350,B152))+IF(COUNTIF(课表!$T$190:$T$350,B152)&gt;=2,1,COUNTIF(课表!$T$190:$T$350,B152)))*2+(IF(COUNTIF(课表!$U$190:$U$350,B152)&gt;=2,1,COUNTIF(课表!$U$190:$U$350,B152))+IF(COUNTIF(课表!$V$190:$V$350,B152)&gt;=2,1,COUNTIF(课表!$V$190:$V$350,B152)))*2</f>
        <v>0</v>
      </c>
      <c r="L152" s="24">
        <f>(IF(COUNTIF(课表!$W$190:$W$350,B152)&gt;=2,1,COUNTIF(课表!$W$190:$W$350,B152))+IF(COUNTIF(课表!$X$190:$X$350,B152)&gt;=2,1,COUNTIF(课表!$X$190:$X$350,B152))+IF(COUNTIF(课表!$Y$190:$Y$350,B152)&gt;=2,1,COUNTIF(课表!$Y$190:$Y$350,B152))+IF(COUNTIF(课表!$Z$190:$Z$350,B152)&gt;=2,1,COUNTIF(课表!$Z$190:$Z$350,B152)))*2</f>
        <v>0</v>
      </c>
      <c r="M152" s="24">
        <f>(IF(COUNTIF(课表!$AA$190:$AA$350,B152)&gt;=2,1,COUNTIF(课表!$AA$190:$AA$350,B152))+IF(COUNTIF(课表!$AB$190:$AB$350,B152)&gt;=2,1,COUNTIF(课表!$AB$190:$AB$350,B152))+IF(COUNTIF(课表!$AC$190:$AC$350,B152)&gt;=2,1,COUNTIF(课表!$AC$190:$AC$350,B152))+IF(COUNTIF(课表!$AD$190:$AD$350,B152)&gt;=2,1,COUNTIF(课表!$AD$190:$AD$350,B152)))*2</f>
        <v>0</v>
      </c>
      <c r="N152" s="24">
        <f t="shared" si="5"/>
        <v>12</v>
      </c>
    </row>
    <row r="153" ht="20.1" customHeight="1" spans="1:14">
      <c r="A153" s="21" t="str">
        <f>VLOOKUP(B153,教师基础数据!$B$1:$H$502,7,FALSE)</f>
        <v>0000445</v>
      </c>
      <c r="B153" s="26" t="s">
        <v>1072</v>
      </c>
      <c r="C153" s="23" t="str">
        <f>VLOOKUP(B153,教师基础数据!$B$1:$G4757,3,FALSE)</f>
        <v>商贸系</v>
      </c>
      <c r="D153" s="23" t="str">
        <f>VLOOKUP(B153,教师基础数据!$B$1:$G756,4,FALSE)</f>
        <v>专职</v>
      </c>
      <c r="E153" s="23" t="str">
        <f>VLOOKUP(B153,教师基础数据!$B$1:$G4790,5,FALSE)</f>
        <v>会计教研室</v>
      </c>
      <c r="F153" s="21">
        <f t="shared" si="4"/>
        <v>6</v>
      </c>
      <c r="G153" s="24">
        <f>(IF(COUNTIF(课表!$C$190:$C$350,B153)&gt;=2,1,COUNTIF(课表!$C$190:$C$350,B153))+IF(COUNTIF(课表!$D$190:$D$350,B153)&gt;=2,1,COUNTIF(课表!D$190:$D$350,B153))+IF(COUNTIF(课表!$E$182:$E$350,B153)&gt;=2,1,COUNTIF(课表!$E$182:$E$350,B153))+IF(COUNTIF(课表!$F$190:$F$350,B153)&gt;=2,1,COUNTIF(课表!$F$190:$F$350,B153)))*2</f>
        <v>4</v>
      </c>
      <c r="H153" s="24">
        <f>(IF(COUNTIF(课表!$G$191:$G$350,B153)&gt;=2,1,COUNTIF(课表!$G$191:$G$350,B153))+IF(COUNTIF(课表!$H$191:$H$350,B153)&gt;=2,1,COUNTIF(课表!$H$191:$H$350,B153))+IF(COUNTIF(课表!$I$190:$I$350,B153)&gt;=2,1,COUNTIF(课表!$I$190:$I$350,B153))+IF(COUNTIF(课表!$J$190:$J$350,B153)&gt;=2,1,COUNTIF(课表!$J$190:$J$350,B153)))*2</f>
        <v>4</v>
      </c>
      <c r="I153" s="24">
        <f>(IF(COUNTIF(课表!$K$190:$K$350,B153)&gt;=2,1,COUNTIF(课表!$K$190:$K$350,B153))+IF(COUNTIF(课表!$L$190:$L$350,B153)&gt;=2,1,COUNTIF(课表!$L$190:$L$350,B153))+IF(COUNTIF(课表!$M$190:$M$350,B153)&gt;=2,1,COUNTIF(课表!$M$190:$M$350,B153))+IF(COUNTIF(课表!$N$190:$N$350,B153)&gt;=2,1,COUNTIF(课表!$N$190:$N$350,B153)))*2</f>
        <v>4</v>
      </c>
      <c r="J153" s="24">
        <f>(IF(COUNTIF(课表!$O$190:$O$350,B153)&gt;=2,1,COUNTIF(课表!$O$190:$O$350,B153))+IF(COUNTIF(课表!$P$190:$P$350,B153)&gt;=2,1,COUNTIF(课表!$P$190:$P$350,B153))+IF(COUNTIF(课表!$Q$190:$Q$350,B153)&gt;=2,1,COUNTIF(课表!$Q$190:$Q$350,B153))+IF(COUNTIF(课表!$R$190:$R$350,B153)&gt;=2,1,COUNTIF(课表!$R$190:$R$350,B153)))*2</f>
        <v>4</v>
      </c>
      <c r="K153" s="24">
        <f>(IF(COUNTIF(课表!$S$190:$S$350,B153)&gt;=2,1,COUNTIF(课表!$S$190:$S$350,B153))+IF(COUNTIF(课表!$T$190:$T$350,B153)&gt;=2,1,COUNTIF(课表!$T$190:$T$350,B153)))*2+(IF(COUNTIF(课表!$U$190:$U$350,B153)&gt;=2,1,COUNTIF(课表!$U$190:$U$350,B153))+IF(COUNTIF(课表!$V$190:$V$350,B153)&gt;=2,1,COUNTIF(课表!$V$190:$V$350,B153)))*2</f>
        <v>4</v>
      </c>
      <c r="L153" s="24">
        <f>(IF(COUNTIF(课表!$W$190:$W$350,B153)&gt;=2,1,COUNTIF(课表!$W$190:$W$350,B153))+IF(COUNTIF(课表!$X$190:$X$350,B153)&gt;=2,1,COUNTIF(课表!$X$190:$X$350,B153))+IF(COUNTIF(课表!$Y$190:$Y$350,B153)&gt;=2,1,COUNTIF(课表!$Y$190:$Y$350,B153))+IF(COUNTIF(课表!$Z$190:$Z$350,B153)&gt;=2,1,COUNTIF(课表!$Z$190:$Z$350,B153)))*2</f>
        <v>8</v>
      </c>
      <c r="M153" s="24">
        <f>(IF(COUNTIF(课表!$AA$190:$AA$350,B153)&gt;=2,1,COUNTIF(课表!$AA$190:$AA$350,B153))+IF(COUNTIF(课表!$AB$190:$AB$350,B153)&gt;=2,1,COUNTIF(课表!$AB$190:$AB$350,B153))+IF(COUNTIF(课表!$AC$190:$AC$350,B153)&gt;=2,1,COUNTIF(课表!$AC$190:$AC$350,B153))+IF(COUNTIF(课表!$AD$190:$AD$350,B153)&gt;=2,1,COUNTIF(课表!$AD$190:$AD$350,B153)))*2</f>
        <v>0</v>
      </c>
      <c r="N153" s="24">
        <f t="shared" si="5"/>
        <v>28</v>
      </c>
    </row>
    <row r="154" ht="20.1" customHeight="1" spans="1:14">
      <c r="A154" s="21" t="str">
        <f>VLOOKUP(B154,教师基础数据!$B$1:$H$502,7,FALSE)</f>
        <v>0000467</v>
      </c>
      <c r="B154" s="26" t="s">
        <v>1077</v>
      </c>
      <c r="C154" s="23" t="str">
        <f>VLOOKUP(B154,教师基础数据!$B$1:$G4551,3,FALSE)</f>
        <v>动科系</v>
      </c>
      <c r="D154" s="23" t="str">
        <f>VLOOKUP(B154,教师基础数据!$B$1:$G441,4,FALSE)</f>
        <v>兼职</v>
      </c>
      <c r="E154" s="23" t="str">
        <f>VLOOKUP(B154,教师基础数据!$B$1:$G4526,5,FALSE)</f>
        <v>兽医教研室</v>
      </c>
      <c r="F154" s="21">
        <f t="shared" si="4"/>
        <v>3</v>
      </c>
      <c r="G154" s="24">
        <f>(IF(COUNTIF(课表!$C$190:$C$350,B154)&gt;=2,1,COUNTIF(课表!$C$190:$C$350,B154))+IF(COUNTIF(课表!$D$190:$D$350,B154)&gt;=2,1,COUNTIF(课表!D$190:$D$350,B154))+IF(COUNTIF(课表!$E$182:$E$350,B154)&gt;=2,1,COUNTIF(课表!$E$182:$E$350,B154))+IF(COUNTIF(课表!$F$190:$F$350,B154)&gt;=2,1,COUNTIF(课表!$F$190:$F$350,B154)))*2</f>
        <v>2</v>
      </c>
      <c r="H154" s="24">
        <f>(IF(COUNTIF(课表!$G$191:$G$350,B154)&gt;=2,1,COUNTIF(课表!$G$191:$G$350,B154))+IF(COUNTIF(课表!$H$191:$H$350,B154)&gt;=2,1,COUNTIF(课表!$H$191:$H$350,B154))+IF(COUNTIF(课表!$I$190:$I$350,B154)&gt;=2,1,COUNTIF(课表!$I$190:$I$350,B154))+IF(COUNTIF(课表!$J$190:$J$350,B154)&gt;=2,1,COUNTIF(课表!$J$190:$J$350,B154)))*2</f>
        <v>0</v>
      </c>
      <c r="I154" s="24">
        <f>(IF(COUNTIF(课表!$K$190:$K$350,B154)&gt;=2,1,COUNTIF(课表!$K$190:$K$350,B154))+IF(COUNTIF(课表!$L$190:$L$350,B154)&gt;=2,1,COUNTIF(课表!$L$190:$L$350,B154))+IF(COUNTIF(课表!$M$190:$M$350,B154)&gt;=2,1,COUNTIF(课表!$M$190:$M$350,B154))+IF(COUNTIF(课表!$N$190:$N$350,B154)&gt;=2,1,COUNTIF(课表!$N$190:$N$350,B154)))*2</f>
        <v>4</v>
      </c>
      <c r="J154" s="24">
        <f>(IF(COUNTIF(课表!$O$190:$O$350,B154)&gt;=2,1,COUNTIF(课表!$O$190:$O$350,B154))+IF(COUNTIF(课表!$P$190:$P$350,B154)&gt;=2,1,COUNTIF(课表!$P$190:$P$350,B154))+IF(COUNTIF(课表!$Q$190:$Q$350,B154)&gt;=2,1,COUNTIF(课表!$Q$190:$Q$350,B154))+IF(COUNTIF(课表!$R$190:$R$350,B154)&gt;=2,1,COUNTIF(课表!$R$190:$R$350,B154)))*2</f>
        <v>4</v>
      </c>
      <c r="K154" s="24">
        <f>(IF(COUNTIF(课表!$S$190:$S$350,B154)&gt;=2,1,COUNTIF(课表!$S$190:$S$350,B154))+IF(COUNTIF(课表!$T$190:$T$350,B154)&gt;=2,1,COUNTIF(课表!$T$190:$T$350,B154)))*2+(IF(COUNTIF(课表!$U$190:$U$350,B154)&gt;=2,1,COUNTIF(课表!$U$190:$U$350,B154))+IF(COUNTIF(课表!$V$190:$V$350,B154)&gt;=2,1,COUNTIF(课表!$V$190:$V$350,B154)))*2</f>
        <v>0</v>
      </c>
      <c r="L154" s="24">
        <f>(IF(COUNTIF(课表!$W$190:$W$350,B154)&gt;=2,1,COUNTIF(课表!$W$190:$W$350,B154))+IF(COUNTIF(课表!$X$190:$X$350,B154)&gt;=2,1,COUNTIF(课表!$X$190:$X$350,B154))+IF(COUNTIF(课表!$Y$190:$Y$350,B154)&gt;=2,1,COUNTIF(课表!$Y$190:$Y$350,B154))+IF(COUNTIF(课表!$Z$190:$Z$350,B154)&gt;=2,1,COUNTIF(课表!$Z$190:$Z$350,B154)))*2</f>
        <v>0</v>
      </c>
      <c r="M154" s="24">
        <f>(IF(COUNTIF(课表!$AA$190:$AA$350,B154)&gt;=2,1,COUNTIF(课表!$AA$190:$AA$350,B154))+IF(COUNTIF(课表!$AB$190:$AB$350,B154)&gt;=2,1,COUNTIF(课表!$AB$190:$AB$350,B154))+IF(COUNTIF(课表!$AC$190:$AC$350,B154)&gt;=2,1,COUNTIF(课表!$AC$190:$AC$350,B154))+IF(COUNTIF(课表!$AD$190:$AD$350,B154)&gt;=2,1,COUNTIF(课表!$AD$190:$AD$350,B154)))*2</f>
        <v>0</v>
      </c>
      <c r="N154" s="24">
        <f t="shared" si="5"/>
        <v>10</v>
      </c>
    </row>
    <row r="155" ht="20.1" customHeight="1" spans="1:14">
      <c r="A155" s="21" t="str">
        <f>VLOOKUP(B155,教师基础数据!$B$1:$H$502,7,FALSE)</f>
        <v>0000468</v>
      </c>
      <c r="B155" s="36" t="s">
        <v>1066</v>
      </c>
      <c r="C155" s="23" t="str">
        <f>VLOOKUP(B155,教师基础数据!$B$1:$G4755,3,FALSE)</f>
        <v>动科系</v>
      </c>
      <c r="D155" s="23" t="str">
        <f>VLOOKUP(B155,教师基础数据!$B$1:$G754,4,FALSE)</f>
        <v>专职</v>
      </c>
      <c r="E155" s="23" t="str">
        <f>VLOOKUP(B155,教师基础数据!$B$1:$G4788,5,FALSE)</f>
        <v>畜牧水产</v>
      </c>
      <c r="F155" s="21">
        <f t="shared" si="4"/>
        <v>5</v>
      </c>
      <c r="G155" s="24">
        <f>(IF(COUNTIF(课表!$C$190:$C$350,B155)&gt;=2,1,COUNTIF(课表!$C$190:$C$350,B155))+IF(COUNTIF(课表!$D$190:$D$350,B155)&gt;=2,1,COUNTIF(课表!D$190:$D$350,B155))+IF(COUNTIF(课表!$E$182:$E$350,B155)&gt;=2,1,COUNTIF(课表!$E$182:$E$350,B155))+IF(COUNTIF(课表!$F$190:$F$350,B155)&gt;=2,1,COUNTIF(课表!$F$190:$F$350,B155)))*2</f>
        <v>4</v>
      </c>
      <c r="H155" s="24">
        <f>(IF(COUNTIF(课表!$G$191:$G$350,B155)&gt;=2,1,COUNTIF(课表!$G$191:$G$350,B155))+IF(COUNTIF(课表!$H$191:$H$350,B155)&gt;=2,1,COUNTIF(课表!$H$191:$H$350,B155))+IF(COUNTIF(课表!$I$190:$I$350,B155)&gt;=2,1,COUNTIF(课表!$I$190:$I$350,B155))+IF(COUNTIF(课表!$J$190:$J$350,B155)&gt;=2,1,COUNTIF(课表!$J$190:$J$350,B155)))*2</f>
        <v>4</v>
      </c>
      <c r="I155" s="24">
        <f>(IF(COUNTIF(课表!$K$190:$K$350,B155)&gt;=2,1,COUNTIF(课表!$K$190:$K$350,B155))+IF(COUNTIF(课表!$L$190:$L$350,B155)&gt;=2,1,COUNTIF(课表!$L$190:$L$350,B155))+IF(COUNTIF(课表!$M$190:$M$350,B155)&gt;=2,1,COUNTIF(课表!$M$190:$M$350,B155))+IF(COUNTIF(课表!$N$190:$N$350,B155)&gt;=2,1,COUNTIF(课表!$N$190:$N$350,B155)))*2</f>
        <v>4</v>
      </c>
      <c r="J155" s="24">
        <f>(IF(COUNTIF(课表!$O$190:$O$350,B155)&gt;=2,1,COUNTIF(课表!$O$190:$O$350,B155))+IF(COUNTIF(课表!$P$190:$P$350,B155)&gt;=2,1,COUNTIF(课表!$P$190:$P$350,B155))+IF(COUNTIF(课表!$Q$190:$Q$350,B155)&gt;=2,1,COUNTIF(课表!$Q$190:$Q$350,B155))+IF(COUNTIF(课表!$R$190:$R$350,B155)&gt;=2,1,COUNTIF(课表!$R$190:$R$350,B155)))*2</f>
        <v>2</v>
      </c>
      <c r="K155" s="24">
        <f>(IF(COUNTIF(课表!$S$190:$S$350,B155)&gt;=2,1,COUNTIF(课表!$S$190:$S$350,B155))+IF(COUNTIF(课表!$T$190:$T$350,B155)&gt;=2,1,COUNTIF(课表!$T$190:$T$350,B155)))*2+(IF(COUNTIF(课表!$U$190:$U$350,B155)&gt;=2,1,COUNTIF(课表!$U$190:$U$350,B155))+IF(COUNTIF(课表!$V$190:$V$350,B155)&gt;=2,1,COUNTIF(课表!$V$190:$V$350,B155)))*2</f>
        <v>4</v>
      </c>
      <c r="L155" s="24">
        <f>(IF(COUNTIF(课表!$W$190:$W$350,B155)&gt;=2,1,COUNTIF(课表!$W$190:$W$350,B155))+IF(COUNTIF(课表!$X$190:$X$350,B155)&gt;=2,1,COUNTIF(课表!$X$190:$X$350,B155))+IF(COUNTIF(课表!$Y$190:$Y$350,B155)&gt;=2,1,COUNTIF(课表!$Y$190:$Y$350,B155))+IF(COUNTIF(课表!$Z$190:$Z$350,B155)&gt;=2,1,COUNTIF(课表!$Z$190:$Z$350,B155)))*2</f>
        <v>0</v>
      </c>
      <c r="M155" s="24">
        <f>(IF(COUNTIF(课表!$AA$190:$AA$350,B155)&gt;=2,1,COUNTIF(课表!$AA$190:$AA$350,B155))+IF(COUNTIF(课表!$AB$190:$AB$350,B155)&gt;=2,1,COUNTIF(课表!$AB$190:$AB$350,B155))+IF(COUNTIF(课表!$AC$190:$AC$350,B155)&gt;=2,1,COUNTIF(课表!$AC$190:$AC$350,B155))+IF(COUNTIF(课表!$AD$190:$AD$350,B155)&gt;=2,1,COUNTIF(课表!$AD$190:$AD$350,B155)))*2</f>
        <v>0</v>
      </c>
      <c r="N155" s="24">
        <f t="shared" si="5"/>
        <v>18</v>
      </c>
    </row>
    <row r="156" ht="20.1" customHeight="1" spans="1:14">
      <c r="A156" s="21" t="str">
        <f>VLOOKUP(B156,教师基础数据!$B$1:$H$502,7,FALSE)</f>
        <v>0000469</v>
      </c>
      <c r="B156" s="27" t="s">
        <v>1183</v>
      </c>
      <c r="C156" s="23" t="str">
        <f>VLOOKUP(B156,教师基础数据!$B$1:$G4563,3,FALSE)</f>
        <v>动科系</v>
      </c>
      <c r="D156" s="23" t="str">
        <f>VLOOKUP(B156,教师基础数据!$B$1:$G655,4,FALSE)</f>
        <v>专职</v>
      </c>
      <c r="E156" s="23" t="str">
        <f>VLOOKUP(B156,教师基础数据!$B$1:$G4688,5,FALSE)</f>
        <v>兽医教研室</v>
      </c>
      <c r="F156" s="21">
        <f t="shared" si="4"/>
        <v>5</v>
      </c>
      <c r="G156" s="24">
        <f>(IF(COUNTIF(课表!$C$190:$C$350,B156)&gt;=2,1,COUNTIF(课表!$C$190:$C$350,B156))+IF(COUNTIF(课表!$D$190:$D$350,B156)&gt;=2,1,COUNTIF(课表!D$190:$D$350,B156))+IF(COUNTIF(课表!$E$182:$E$350,B156)&gt;=2,1,COUNTIF(课表!$E$182:$E$350,B156))+IF(COUNTIF(课表!$F$190:$F$350,B156)&gt;=2,1,COUNTIF(课表!$F$190:$F$350,B156)))*2</f>
        <v>4</v>
      </c>
      <c r="H156" s="24">
        <f>(IF(COUNTIF(课表!$G$191:$G$350,B156)&gt;=2,1,COUNTIF(课表!$G$191:$G$350,B156))+IF(COUNTIF(课表!$H$191:$H$350,B156)&gt;=2,1,COUNTIF(课表!$H$191:$H$350,B156))+IF(COUNTIF(课表!$I$190:$I$350,B156)&gt;=2,1,COUNTIF(课表!$I$190:$I$350,B156))+IF(COUNTIF(课表!$J$190:$J$350,B156)&gt;=2,1,COUNTIF(课表!$J$190:$J$350,B156)))*2</f>
        <v>4</v>
      </c>
      <c r="I156" s="24">
        <f>(IF(COUNTIF(课表!$K$190:$K$350,B156)&gt;=2,1,COUNTIF(课表!$K$190:$K$350,B156))+IF(COUNTIF(课表!$L$190:$L$350,B156)&gt;=2,1,COUNTIF(课表!$L$190:$L$350,B156))+IF(COUNTIF(课表!$M$190:$M$350,B156)&gt;=2,1,COUNTIF(课表!$M$190:$M$350,B156))+IF(COUNTIF(课表!$N$190:$N$350,B156)&gt;=2,1,COUNTIF(课表!$N$190:$N$350,B156)))*2</f>
        <v>4</v>
      </c>
      <c r="J156" s="24">
        <f>(IF(COUNTIF(课表!$O$190:$O$350,B156)&gt;=2,1,COUNTIF(课表!$O$190:$O$350,B156))+IF(COUNTIF(课表!$P$190:$P$350,B156)&gt;=2,1,COUNTIF(课表!$P$190:$P$350,B156))+IF(COUNTIF(课表!$Q$190:$Q$350,B156)&gt;=2,1,COUNTIF(课表!$Q$190:$Q$350,B156))+IF(COUNTIF(课表!$R$190:$R$350,B156)&gt;=2,1,COUNTIF(课表!$R$190:$R$350,B156)))*2</f>
        <v>4</v>
      </c>
      <c r="K156" s="24">
        <f>(IF(COUNTIF(课表!$S$190:$S$350,B156)&gt;=2,1,COUNTIF(课表!$S$190:$S$350,B156))+IF(COUNTIF(课表!$T$190:$T$350,B156)&gt;=2,1,COUNTIF(课表!$T$190:$T$350,B156)))*2+(IF(COUNTIF(课表!$U$190:$U$350,B156)&gt;=2,1,COUNTIF(课表!$U$190:$U$350,B156))+IF(COUNTIF(课表!$V$190:$V$350,B156)&gt;=2,1,COUNTIF(课表!$V$190:$V$350,B156)))*2</f>
        <v>4</v>
      </c>
      <c r="L156" s="24">
        <f>(IF(COUNTIF(课表!$W$190:$W$350,B156)&gt;=2,1,COUNTIF(课表!$W$190:$W$350,B156))+IF(COUNTIF(课表!$X$190:$X$350,B156)&gt;=2,1,COUNTIF(课表!$X$190:$X$350,B156))+IF(COUNTIF(课表!$Y$190:$Y$350,B156)&gt;=2,1,COUNTIF(课表!$Y$190:$Y$350,B156))+IF(COUNTIF(课表!$Z$190:$Z$350,B156)&gt;=2,1,COUNTIF(课表!$Z$190:$Z$350,B156)))*2</f>
        <v>0</v>
      </c>
      <c r="M156" s="24">
        <f>(IF(COUNTIF(课表!$AA$190:$AA$350,B156)&gt;=2,1,COUNTIF(课表!$AA$190:$AA$350,B156))+IF(COUNTIF(课表!$AB$190:$AB$350,B156)&gt;=2,1,COUNTIF(课表!$AB$190:$AB$350,B156))+IF(COUNTIF(课表!$AC$190:$AC$350,B156)&gt;=2,1,COUNTIF(课表!$AC$190:$AC$350,B156))+IF(COUNTIF(课表!$AD$190:$AD$350,B156)&gt;=2,1,COUNTIF(课表!$AD$190:$AD$350,B156)))*2</f>
        <v>0</v>
      </c>
      <c r="N156" s="24">
        <f t="shared" si="5"/>
        <v>20</v>
      </c>
    </row>
    <row r="157" ht="20.1" customHeight="1" spans="1:14">
      <c r="A157" s="21" t="str">
        <f>VLOOKUP(B157,教师基础数据!$B$1:$H$502,7,FALSE)</f>
        <v>0000470</v>
      </c>
      <c r="B157" s="27" t="s">
        <v>1190</v>
      </c>
      <c r="C157" s="23" t="str">
        <f>VLOOKUP(B157,教师基础数据!$B$1:$G4809,3,FALSE)</f>
        <v>环生系</v>
      </c>
      <c r="D157" s="23" t="str">
        <f>VLOOKUP(B157,教师基础数据!$B$1:$G603,4,FALSE)</f>
        <v>专职</v>
      </c>
      <c r="E157" s="23" t="str">
        <f>VLOOKUP(B157,教师基础数据!$B$1:$G4636,5,FALSE)</f>
        <v>园林教研室</v>
      </c>
      <c r="F157" s="21">
        <f t="shared" si="4"/>
        <v>4</v>
      </c>
      <c r="G157" s="24">
        <f>(IF(COUNTIF(课表!$C$190:$C$350,B157)&gt;=2,1,COUNTIF(课表!$C$190:$C$350,B157))+IF(COUNTIF(课表!$D$190:$D$350,B157)&gt;=2,1,COUNTIF(课表!D$190:$D$350,B157))+IF(COUNTIF(课表!$E$182:$E$350,B157)&gt;=2,1,COUNTIF(课表!$E$182:$E$350,B157))+IF(COUNTIF(课表!$F$190:$F$350,B157)&gt;=2,1,COUNTIF(课表!$F$190:$F$350,B157)))*2</f>
        <v>4</v>
      </c>
      <c r="H157" s="24">
        <f>(IF(COUNTIF(课表!$G$191:$G$350,B157)&gt;=2,1,COUNTIF(课表!$G$191:$G$350,B157))+IF(COUNTIF(课表!$H$191:$H$350,B157)&gt;=2,1,COUNTIF(课表!$H$191:$H$350,B157))+IF(COUNTIF(课表!$I$190:$I$350,B157)&gt;=2,1,COUNTIF(课表!$I$190:$I$350,B157))+IF(COUNTIF(课表!$J$190:$J$350,B157)&gt;=2,1,COUNTIF(课表!$J$190:$J$350,B157)))*2</f>
        <v>4</v>
      </c>
      <c r="I157" s="24">
        <f>(IF(COUNTIF(课表!$K$190:$K$350,B157)&gt;=2,1,COUNTIF(课表!$K$190:$K$350,B157))+IF(COUNTIF(课表!$L$190:$L$350,B157)&gt;=2,1,COUNTIF(课表!$L$190:$L$350,B157))+IF(COUNTIF(课表!$M$190:$M$350,B157)&gt;=2,1,COUNTIF(课表!$M$190:$M$350,B157))+IF(COUNTIF(课表!$N$190:$N$350,B157)&gt;=2,1,COUNTIF(课表!$N$190:$N$350,B157)))*2</f>
        <v>0</v>
      </c>
      <c r="J157" s="24">
        <f>(IF(COUNTIF(课表!$O$190:$O$350,B157)&gt;=2,1,COUNTIF(课表!$O$190:$O$350,B157))+IF(COUNTIF(课表!$P$190:$P$350,B157)&gt;=2,1,COUNTIF(课表!$P$190:$P$350,B157))+IF(COUNTIF(课表!$Q$190:$Q$350,B157)&gt;=2,1,COUNTIF(课表!$Q$190:$Q$350,B157))+IF(COUNTIF(课表!$R$190:$R$350,B157)&gt;=2,1,COUNTIF(课表!$R$190:$R$350,B157)))*2</f>
        <v>4</v>
      </c>
      <c r="K157" s="24">
        <f>(IF(COUNTIF(课表!$S$190:$S$350,B157)&gt;=2,1,COUNTIF(课表!$S$190:$S$350,B157))+IF(COUNTIF(课表!$T$190:$T$350,B157)&gt;=2,1,COUNTIF(课表!$T$190:$T$350,B157)))*2+(IF(COUNTIF(课表!$U$190:$U$350,B157)&gt;=2,1,COUNTIF(课表!$U$190:$U$350,B157))+IF(COUNTIF(课表!$V$190:$V$350,B157)&gt;=2,1,COUNTIF(课表!$V$190:$V$350,B157)))*2</f>
        <v>4</v>
      </c>
      <c r="L157" s="24">
        <f>(IF(COUNTIF(课表!$W$190:$W$350,B157)&gt;=2,1,COUNTIF(课表!$W$190:$W$350,B157))+IF(COUNTIF(课表!$X$190:$X$350,B157)&gt;=2,1,COUNTIF(课表!$X$190:$X$350,B157))+IF(COUNTIF(课表!$Y$190:$Y$350,B157)&gt;=2,1,COUNTIF(课表!$Y$190:$Y$350,B157))+IF(COUNTIF(课表!$Z$190:$Z$350,B157)&gt;=2,1,COUNTIF(课表!$Z$190:$Z$350,B157)))*2</f>
        <v>0</v>
      </c>
      <c r="M157" s="24">
        <f>(IF(COUNTIF(课表!$AA$190:$AA$350,B157)&gt;=2,1,COUNTIF(课表!$AA$190:$AA$350,B157))+IF(COUNTIF(课表!$AB$190:$AB$350,B157)&gt;=2,1,COUNTIF(课表!$AB$190:$AB$350,B157))+IF(COUNTIF(课表!$AC$190:$AC$350,B157)&gt;=2,1,COUNTIF(课表!$AC$190:$AC$350,B157))+IF(COUNTIF(课表!$AD$190:$AD$350,B157)&gt;=2,1,COUNTIF(课表!$AD$190:$AD$350,B157)))*2</f>
        <v>0</v>
      </c>
      <c r="N157" s="24">
        <f t="shared" si="5"/>
        <v>16</v>
      </c>
    </row>
    <row r="158" ht="20.1" customHeight="1" spans="1:14">
      <c r="A158" s="21" t="str">
        <f>VLOOKUP(B158,教师基础数据!$B$1:$H$502,7,FALSE)</f>
        <v>0070601</v>
      </c>
      <c r="B158" s="25" t="s">
        <v>1292</v>
      </c>
      <c r="C158" s="23" t="str">
        <f>VLOOKUP(B158,教师基础数据!$B$1:$G4621,3,FALSE)</f>
        <v>电子系</v>
      </c>
      <c r="D158" s="23" t="str">
        <f>VLOOKUP(B158,教师基础数据!$B$1:$G601,4,FALSE)</f>
        <v>兼职</v>
      </c>
      <c r="E158" s="23" t="str">
        <f>VLOOKUP(B158,教师基础数据!$B$1:$G4634,5,FALSE)</f>
        <v>机电一体化教研室</v>
      </c>
      <c r="F158" s="21">
        <f t="shared" si="4"/>
        <v>2</v>
      </c>
      <c r="G158" s="24">
        <f>(IF(COUNTIF(课表!$C$190:$C$350,B158)&gt;=2,1,COUNTIF(课表!$C$190:$C$350,B158))+IF(COUNTIF(课表!$D$190:$D$350,B158)&gt;=2,1,COUNTIF(课表!D$190:$D$350,B158))+IF(COUNTIF(课表!$E$182:$E$350,B158)&gt;=2,1,COUNTIF(课表!$E$182:$E$350,B158))+IF(COUNTIF(课表!$F$190:$F$350,B158)&gt;=2,1,COUNTIF(课表!$F$190:$F$350,B158)))*2</f>
        <v>0</v>
      </c>
      <c r="H158" s="24">
        <f>(IF(COUNTIF(课表!$G$191:$G$350,B158)&gt;=2,1,COUNTIF(课表!$G$191:$G$350,B158))+IF(COUNTIF(课表!$H$191:$H$350,B158)&gt;=2,1,COUNTIF(课表!$H$191:$H$350,B158))+IF(COUNTIF(课表!$I$190:$I$350,B158)&gt;=2,1,COUNTIF(课表!$I$190:$I$350,B158))+IF(COUNTIF(课表!$J$190:$J$350,B158)&gt;=2,1,COUNTIF(课表!$J$190:$J$350,B158)))*2</f>
        <v>0</v>
      </c>
      <c r="I158" s="24">
        <f>(IF(COUNTIF(课表!$K$190:$K$350,B158)&gt;=2,1,COUNTIF(课表!$K$190:$K$350,B158))+IF(COUNTIF(课表!$L$190:$L$350,B158)&gt;=2,1,COUNTIF(课表!$L$190:$L$350,B158))+IF(COUNTIF(课表!$M$190:$M$350,B158)&gt;=2,1,COUNTIF(课表!$M$190:$M$350,B158))+IF(COUNTIF(课表!$N$190:$N$350,B158)&gt;=2,1,COUNTIF(课表!$N$190:$N$350,B158)))*2</f>
        <v>0</v>
      </c>
      <c r="J158" s="24">
        <f>(IF(COUNTIF(课表!$O$190:$O$350,B158)&gt;=2,1,COUNTIF(课表!$O$190:$O$350,B158))+IF(COUNTIF(课表!$P$190:$P$350,B158)&gt;=2,1,COUNTIF(课表!$P$190:$P$350,B158))+IF(COUNTIF(课表!$Q$190:$Q$350,B158)&gt;=2,1,COUNTIF(课表!$Q$190:$Q$350,B158))+IF(COUNTIF(课表!$R$190:$R$350,B158)&gt;=2,1,COUNTIF(课表!$R$190:$R$350,B158)))*2</f>
        <v>4</v>
      </c>
      <c r="K158" s="24">
        <f>(IF(COUNTIF(课表!$S$190:$S$350,B158)&gt;=2,1,COUNTIF(课表!$S$190:$S$350,B158))+IF(COUNTIF(课表!$T$190:$T$350,B158)&gt;=2,1,COUNTIF(课表!$T$190:$T$350,B158)))*2+(IF(COUNTIF(课表!$U$190:$U$350,B158)&gt;=2,1,COUNTIF(课表!$U$190:$U$350,B158))+IF(COUNTIF(课表!$V$190:$V$350,B158)&gt;=2,1,COUNTIF(课表!$V$190:$V$350,B158)))*2</f>
        <v>4</v>
      </c>
      <c r="L158" s="24">
        <f>(IF(COUNTIF(课表!$W$190:$W$350,B158)&gt;=2,1,COUNTIF(课表!$W$190:$W$350,B158))+IF(COUNTIF(课表!$X$190:$X$350,B158)&gt;=2,1,COUNTIF(课表!$X$190:$X$350,B158))+IF(COUNTIF(课表!$Y$190:$Y$350,B158)&gt;=2,1,COUNTIF(课表!$Y$190:$Y$350,B158))+IF(COUNTIF(课表!$Z$190:$Z$350,B158)&gt;=2,1,COUNTIF(课表!$Z$190:$Z$350,B158)))*2</f>
        <v>0</v>
      </c>
      <c r="M158" s="24">
        <f>(IF(COUNTIF(课表!$AA$190:$AA$350,B158)&gt;=2,1,COUNTIF(课表!$AA$190:$AA$350,B158))+IF(COUNTIF(课表!$AB$190:$AB$350,B158)&gt;=2,1,COUNTIF(课表!$AB$190:$AB$350,B158))+IF(COUNTIF(课表!$AC$190:$AC$350,B158)&gt;=2,1,COUNTIF(课表!$AC$190:$AC$350,B158))+IF(COUNTIF(课表!$AD$190:$AD$350,B158)&gt;=2,1,COUNTIF(课表!$AD$190:$AD$350,B158)))*2</f>
        <v>0</v>
      </c>
      <c r="N158" s="24">
        <f t="shared" si="5"/>
        <v>8</v>
      </c>
    </row>
    <row r="159" ht="20.1" customHeight="1" spans="1:14">
      <c r="A159" s="21" t="str">
        <f>VLOOKUP(B159,教师基础数据!$B$1:$H$502,7,FALSE)</f>
        <v>0070603</v>
      </c>
      <c r="B159" s="27" t="s">
        <v>987</v>
      </c>
      <c r="C159" s="23" t="str">
        <f>VLOOKUP(B159,教师基础数据!$B$1:$G4788,3,FALSE)</f>
        <v>建筑系</v>
      </c>
      <c r="D159" s="23" t="str">
        <f>VLOOKUP(B159,教师基础数据!$B$1:$G687,4,FALSE)</f>
        <v>兼职</v>
      </c>
      <c r="E159" s="23" t="str">
        <f>VLOOKUP(B159,教师基础数据!$B$1:$G4720,5,FALSE)</f>
        <v>建筑工程技术教研室</v>
      </c>
      <c r="F159" s="21">
        <f t="shared" si="4"/>
        <v>4</v>
      </c>
      <c r="G159" s="24">
        <f>(IF(COUNTIF(课表!$C$190:$C$350,B159)&gt;=2,1,COUNTIF(课表!$C$190:$C$350,B159))+IF(COUNTIF(课表!$D$190:$D$350,B159)&gt;=2,1,COUNTIF(课表!D$190:$D$350,B159))+IF(COUNTIF(课表!$E$182:$E$350,B159)&gt;=2,1,COUNTIF(课表!$E$182:$E$350,B159))+IF(COUNTIF(课表!$F$190:$F$350,B159)&gt;=2,1,COUNTIF(课表!$F$190:$F$350,B159)))*2</f>
        <v>2</v>
      </c>
      <c r="H159" s="24">
        <f>(IF(COUNTIF(课表!$G$191:$G$350,B159)&gt;=2,1,COUNTIF(课表!$G$191:$G$350,B159))+IF(COUNTIF(课表!$H$191:$H$350,B159)&gt;=2,1,COUNTIF(课表!$H$191:$H$350,B159))+IF(COUNTIF(课表!$I$190:$I$350,B159)&gt;=2,1,COUNTIF(课表!$I$190:$I$350,B159))+IF(COUNTIF(课表!$J$190:$J$350,B159)&gt;=2,1,COUNTIF(课表!$J$190:$J$350,B159)))*2</f>
        <v>2</v>
      </c>
      <c r="I159" s="24">
        <f>(IF(COUNTIF(课表!$K$190:$K$350,B159)&gt;=2,1,COUNTIF(课表!$K$190:$K$350,B159))+IF(COUNTIF(课表!$L$190:$L$350,B159)&gt;=2,1,COUNTIF(课表!$L$190:$L$350,B159))+IF(COUNTIF(课表!$M$190:$M$350,B159)&gt;=2,1,COUNTIF(课表!$M$190:$M$350,B159))+IF(COUNTIF(课表!$N$190:$N$350,B159)&gt;=2,1,COUNTIF(课表!$N$190:$N$350,B159)))*2</f>
        <v>2</v>
      </c>
      <c r="J159" s="24">
        <f>(IF(COUNTIF(课表!$O$190:$O$350,B159)&gt;=2,1,COUNTIF(课表!$O$190:$O$350,B159))+IF(COUNTIF(课表!$P$190:$P$350,B159)&gt;=2,1,COUNTIF(课表!$P$190:$P$350,B159))+IF(COUNTIF(课表!$Q$190:$Q$350,B159)&gt;=2,1,COUNTIF(课表!$Q$190:$Q$350,B159))+IF(COUNTIF(课表!$R$190:$R$350,B159)&gt;=2,1,COUNTIF(课表!$R$190:$R$350,B159)))*2</f>
        <v>2</v>
      </c>
      <c r="K159" s="24">
        <f>(IF(COUNTIF(课表!$S$190:$S$350,B159)&gt;=2,1,COUNTIF(课表!$S$190:$S$350,B159))+IF(COUNTIF(课表!$T$190:$T$350,B159)&gt;=2,1,COUNTIF(课表!$T$190:$T$350,B159)))*2+(IF(COUNTIF(课表!$U$190:$U$350,B159)&gt;=2,1,COUNTIF(课表!$U$190:$U$350,B159))+IF(COUNTIF(课表!$V$190:$V$350,B159)&gt;=2,1,COUNTIF(课表!$V$190:$V$350,B159)))*2</f>
        <v>0</v>
      </c>
      <c r="L159" s="24">
        <f>(IF(COUNTIF(课表!$W$190:$W$350,B159)&gt;=2,1,COUNTIF(课表!$W$190:$W$350,B159))+IF(COUNTIF(课表!$X$190:$X$350,B159)&gt;=2,1,COUNTIF(课表!$X$190:$X$350,B159))+IF(COUNTIF(课表!$Y$190:$Y$350,B159)&gt;=2,1,COUNTIF(课表!$Y$190:$Y$350,B159))+IF(COUNTIF(课表!$Z$190:$Z$350,B159)&gt;=2,1,COUNTIF(课表!$Z$190:$Z$350,B159)))*2</f>
        <v>0</v>
      </c>
      <c r="M159" s="24">
        <f>(IF(COUNTIF(课表!$AA$190:$AA$350,B159)&gt;=2,1,COUNTIF(课表!$AA$190:$AA$350,B159))+IF(COUNTIF(课表!$AB$190:$AB$350,B159)&gt;=2,1,COUNTIF(课表!$AB$190:$AB$350,B159))+IF(COUNTIF(课表!$AC$190:$AC$350,B159)&gt;=2,1,COUNTIF(课表!$AC$190:$AC$350,B159))+IF(COUNTIF(课表!$AD$190:$AD$350,B159)&gt;=2,1,COUNTIF(课表!$AD$190:$AD$350,B159)))*2</f>
        <v>0</v>
      </c>
      <c r="N159" s="24">
        <f t="shared" si="5"/>
        <v>8</v>
      </c>
    </row>
    <row r="160" ht="20.1" customHeight="1" spans="1:14">
      <c r="A160" s="21" t="str">
        <f>VLOOKUP(B160,教师基础数据!$B$1:$H$502,7,FALSE)</f>
        <v>0070604</v>
      </c>
      <c r="B160" s="22" t="s">
        <v>985</v>
      </c>
      <c r="C160" s="23" t="str">
        <f>VLOOKUP(B160,教师基础数据!$B$1:$G4531,3,FALSE)</f>
        <v>环生系</v>
      </c>
      <c r="D160" s="23" t="str">
        <f>VLOOKUP(B160,教师基础数据!$B$1:$G664,4,FALSE)</f>
        <v>专职</v>
      </c>
      <c r="E160" s="23" t="str">
        <f>VLOOKUP(B160,教师基础数据!$B$1:$G4697,5,FALSE)</f>
        <v>园林教研室</v>
      </c>
      <c r="F160" s="21">
        <f t="shared" si="4"/>
        <v>2</v>
      </c>
      <c r="G160" s="24">
        <f>(IF(COUNTIF(课表!$C$190:$C$350,B160)&gt;=2,1,COUNTIF(课表!$C$190:$C$350,B160))+IF(COUNTIF(课表!$D$190:$D$350,B160)&gt;=2,1,COUNTIF(课表!D$190:$D$350,B160))+IF(COUNTIF(课表!$E$182:$E$350,B160)&gt;=2,1,COUNTIF(课表!$E$182:$E$350,B160))+IF(COUNTIF(课表!$F$190:$F$350,B160)&gt;=2,1,COUNTIF(课表!$F$190:$F$350,B160)))*2</f>
        <v>0</v>
      </c>
      <c r="H160" s="24">
        <f>(IF(COUNTIF(课表!$G$191:$G$350,B160)&gt;=2,1,COUNTIF(课表!$G$191:$G$350,B160))+IF(COUNTIF(课表!$H$191:$H$350,B160)&gt;=2,1,COUNTIF(课表!$H$191:$H$350,B160))+IF(COUNTIF(课表!$I$190:$I$350,B160)&gt;=2,1,COUNTIF(课表!$I$190:$I$350,B160))+IF(COUNTIF(课表!$J$190:$J$350,B160)&gt;=2,1,COUNTIF(课表!$J$190:$J$350,B160)))*2</f>
        <v>4</v>
      </c>
      <c r="I160" s="24">
        <f>(IF(COUNTIF(课表!$K$190:$K$350,B160)&gt;=2,1,COUNTIF(课表!$K$190:$K$350,B160))+IF(COUNTIF(课表!$L$190:$L$350,B160)&gt;=2,1,COUNTIF(课表!$L$190:$L$350,B160))+IF(COUNTIF(课表!$M$190:$M$350,B160)&gt;=2,1,COUNTIF(课表!$M$190:$M$350,B160))+IF(COUNTIF(课表!$N$190:$N$350,B160)&gt;=2,1,COUNTIF(课表!$N$190:$N$350,B160)))*2</f>
        <v>0</v>
      </c>
      <c r="J160" s="24">
        <f>(IF(COUNTIF(课表!$O$190:$O$350,B160)&gt;=2,1,COUNTIF(课表!$O$190:$O$350,B160))+IF(COUNTIF(课表!$P$190:$P$350,B160)&gt;=2,1,COUNTIF(课表!$P$190:$P$350,B160))+IF(COUNTIF(课表!$Q$190:$Q$350,B160)&gt;=2,1,COUNTIF(课表!$Q$190:$Q$350,B160))+IF(COUNTIF(课表!$R$190:$R$350,B160)&gt;=2,1,COUNTIF(课表!$R$190:$R$350,B160)))*2</f>
        <v>4</v>
      </c>
      <c r="K160" s="24">
        <f>(IF(COUNTIF(课表!$S$190:$S$350,B160)&gt;=2,1,COUNTIF(课表!$S$190:$S$350,B160))+IF(COUNTIF(课表!$T$190:$T$350,B160)&gt;=2,1,COUNTIF(课表!$T$190:$T$350,B160)))*2+(IF(COUNTIF(课表!$U$190:$U$350,B160)&gt;=2,1,COUNTIF(课表!$U$190:$U$350,B160))+IF(COUNTIF(课表!$V$190:$V$350,B160)&gt;=2,1,COUNTIF(课表!$V$190:$V$350,B160)))*2</f>
        <v>0</v>
      </c>
      <c r="L160" s="24">
        <f>(IF(COUNTIF(课表!$W$190:$W$350,B160)&gt;=2,1,COUNTIF(课表!$W$190:$W$350,B160))+IF(COUNTIF(课表!$X$190:$X$350,B160)&gt;=2,1,COUNTIF(课表!$X$190:$X$350,B160))+IF(COUNTIF(课表!$Y$190:$Y$350,B160)&gt;=2,1,COUNTIF(课表!$Y$190:$Y$350,B160))+IF(COUNTIF(课表!$Z$190:$Z$350,B160)&gt;=2,1,COUNTIF(课表!$Z$190:$Z$350,B160)))*2</f>
        <v>0</v>
      </c>
      <c r="M160" s="24">
        <f>(IF(COUNTIF(课表!$AA$190:$AA$350,B160)&gt;=2,1,COUNTIF(课表!$AA$190:$AA$350,B160))+IF(COUNTIF(课表!$AB$190:$AB$350,B160)&gt;=2,1,COUNTIF(课表!$AB$190:$AB$350,B160))+IF(COUNTIF(课表!$AC$190:$AC$350,B160)&gt;=2,1,COUNTIF(课表!$AC$190:$AC$350,B160))+IF(COUNTIF(课表!$AD$190:$AD$350,B160)&gt;=2,1,COUNTIF(课表!$AD$190:$AD$350,B160)))*2</f>
        <v>0</v>
      </c>
      <c r="N160" s="24">
        <f t="shared" si="5"/>
        <v>8</v>
      </c>
    </row>
    <row r="161" ht="20.1" customHeight="1" spans="1:14">
      <c r="A161" s="21">
        <f>VLOOKUP(B161,教师基础数据!$B$1:$H$502,7,FALSE)</f>
        <v>0</v>
      </c>
      <c r="B161" s="25" t="s">
        <v>1011</v>
      </c>
      <c r="C161" s="23">
        <f>VLOOKUP(B161,教师基础数据!$B$1:$G4555,3,FALSE)</f>
        <v>0</v>
      </c>
      <c r="D161" s="23">
        <f>VLOOKUP(B161,教师基础数据!$B$1:$G623,4,FALSE)</f>
        <v>0</v>
      </c>
      <c r="E161" s="23">
        <f>VLOOKUP(B161,教师基础数据!$B$1:$G4656,5,FALSE)</f>
        <v>0</v>
      </c>
      <c r="F161" s="21">
        <f t="shared" si="4"/>
        <v>3</v>
      </c>
      <c r="G161" s="24">
        <f>(IF(COUNTIF(课表!$C$190:$C$350,B161)&gt;=2,1,COUNTIF(课表!$C$190:$C$350,B161))+IF(COUNTIF(课表!$D$190:$D$350,B161)&gt;=2,1,COUNTIF(课表!D$190:$D$350,B161))+IF(COUNTIF(课表!$E$182:$E$350,B161)&gt;=2,1,COUNTIF(课表!$E$182:$E$350,B161))+IF(COUNTIF(课表!$F$190:$F$350,B161)&gt;=2,1,COUNTIF(课表!$F$190:$F$350,B161)))*2</f>
        <v>0</v>
      </c>
      <c r="H161" s="24">
        <f>(IF(COUNTIF(课表!$G$191:$G$350,B161)&gt;=2,1,COUNTIF(课表!$G$191:$G$350,B161))+IF(COUNTIF(课表!$H$191:$H$350,B161)&gt;=2,1,COUNTIF(课表!$H$191:$H$350,B161))+IF(COUNTIF(课表!$I$190:$I$350,B161)&gt;=2,1,COUNTIF(课表!$I$190:$I$350,B161))+IF(COUNTIF(课表!$J$190:$J$350,B161)&gt;=2,1,COUNTIF(课表!$J$190:$J$350,B161)))*2</f>
        <v>6</v>
      </c>
      <c r="I161" s="24">
        <f>(IF(COUNTIF(课表!$K$190:$K$350,B161)&gt;=2,1,COUNTIF(课表!$K$190:$K$350,B161))+IF(COUNTIF(课表!$L$190:$L$350,B161)&gt;=2,1,COUNTIF(课表!$L$190:$L$350,B161))+IF(COUNTIF(课表!$M$190:$M$350,B161)&gt;=2,1,COUNTIF(课表!$M$190:$M$350,B161))+IF(COUNTIF(课表!$N$190:$N$350,B161)&gt;=2,1,COUNTIF(课表!$N$190:$N$350,B161)))*2</f>
        <v>4</v>
      </c>
      <c r="J161" s="24">
        <f>(IF(COUNTIF(课表!$O$190:$O$350,B161)&gt;=2,1,COUNTIF(课表!$O$190:$O$350,B161))+IF(COUNTIF(课表!$P$190:$P$350,B161)&gt;=2,1,COUNTIF(课表!$P$190:$P$350,B161))+IF(COUNTIF(课表!$Q$190:$Q$350,B161)&gt;=2,1,COUNTIF(课表!$Q$190:$Q$350,B161))+IF(COUNTIF(课表!$R$190:$R$350,B161)&gt;=2,1,COUNTIF(课表!$R$190:$R$350,B161)))*2</f>
        <v>0</v>
      </c>
      <c r="K161" s="24">
        <f>(IF(COUNTIF(课表!$S$190:$S$350,B161)&gt;=2,1,COUNTIF(课表!$S$190:$S$350,B161))+IF(COUNTIF(课表!$T$190:$T$350,B161)&gt;=2,1,COUNTIF(课表!$T$190:$T$350,B161)))*2+(IF(COUNTIF(课表!$U$190:$U$350,B161)&gt;=2,1,COUNTIF(课表!$U$190:$U$350,B161))+IF(COUNTIF(课表!$V$190:$V$350,B161)&gt;=2,1,COUNTIF(课表!$V$190:$V$350,B161)))*2</f>
        <v>0</v>
      </c>
      <c r="L161" s="24">
        <f>(IF(COUNTIF(课表!$W$190:$W$350,B161)&gt;=2,1,COUNTIF(课表!$W$190:$W$350,B161))+IF(COUNTIF(课表!$X$190:$X$350,B161)&gt;=2,1,COUNTIF(课表!$X$190:$X$350,B161))+IF(COUNTIF(课表!$Y$190:$Y$350,B161)&gt;=2,1,COUNTIF(课表!$Y$190:$Y$350,B161))+IF(COUNTIF(课表!$Z$190:$Z$350,B161)&gt;=2,1,COUNTIF(课表!$Z$190:$Z$350,B161)))*2</f>
        <v>4</v>
      </c>
      <c r="M161" s="24">
        <f>(IF(COUNTIF(课表!$AA$190:$AA$350,B161)&gt;=2,1,COUNTIF(课表!$AA$190:$AA$350,B161))+IF(COUNTIF(课表!$AB$190:$AB$350,B161)&gt;=2,1,COUNTIF(课表!$AB$190:$AB$350,B161))+IF(COUNTIF(课表!$AC$190:$AC$350,B161)&gt;=2,1,COUNTIF(课表!$AC$190:$AC$350,B161))+IF(COUNTIF(课表!$AD$190:$AD$350,B161)&gt;=2,1,COUNTIF(课表!$AD$190:$AD$350,B161)))*2</f>
        <v>0</v>
      </c>
      <c r="N161" s="24">
        <f t="shared" si="5"/>
        <v>14</v>
      </c>
    </row>
    <row r="162" ht="20.1" customHeight="1" spans="1:14">
      <c r="A162" s="21" t="str">
        <f>VLOOKUP(B162,教师基础数据!$B$1:$H$502,7,FALSE)</f>
        <v>200222</v>
      </c>
      <c r="B162" s="27" t="s">
        <v>1186</v>
      </c>
      <c r="C162" s="23" t="str">
        <f>VLOOKUP(B162,教师基础数据!$B$1:$G4716,3,FALSE)</f>
        <v>动科系</v>
      </c>
      <c r="D162" s="23" t="str">
        <f>VLOOKUP(B162,教师基础数据!$B$1:$G534,4,FALSE)</f>
        <v>外聘</v>
      </c>
      <c r="E162" s="23" t="str">
        <f>VLOOKUP(B162,教师基础数据!$B$1:$G4567,5,FALSE)</f>
        <v>兽医教研室</v>
      </c>
      <c r="F162" s="21">
        <f t="shared" si="4"/>
        <v>1</v>
      </c>
      <c r="G162" s="24">
        <f>(IF(COUNTIF(课表!$C$190:$C$350,B162)&gt;=2,1,COUNTIF(课表!$C$190:$C$350,B162))+IF(COUNTIF(课表!$D$190:$D$350,B162)&gt;=2,1,COUNTIF(课表!D$190:$D$350,B162))+IF(COUNTIF(课表!$E$182:$E$350,B162)&gt;=2,1,COUNTIF(课表!$E$182:$E$350,B162))+IF(COUNTIF(课表!$F$190:$F$350,B162)&gt;=2,1,COUNTIF(课表!$F$190:$F$350,B162)))*2</f>
        <v>0</v>
      </c>
      <c r="H162" s="24">
        <f>(IF(COUNTIF(课表!$G$191:$G$350,B162)&gt;=2,1,COUNTIF(课表!$G$191:$G$350,B162))+IF(COUNTIF(课表!$H$191:$H$350,B162)&gt;=2,1,COUNTIF(课表!$H$191:$H$350,B162))+IF(COUNTIF(课表!$I$190:$I$350,B162)&gt;=2,1,COUNTIF(课表!$I$190:$I$350,B162))+IF(COUNTIF(课表!$J$190:$J$350,B162)&gt;=2,1,COUNTIF(课表!$J$190:$J$350,B162)))*2</f>
        <v>0</v>
      </c>
      <c r="I162" s="24">
        <f>(IF(COUNTIF(课表!$K$190:$K$350,B162)&gt;=2,1,COUNTIF(课表!$K$190:$K$350,B162))+IF(COUNTIF(课表!$L$190:$L$350,B162)&gt;=2,1,COUNTIF(课表!$L$190:$L$350,B162))+IF(COUNTIF(课表!$M$190:$M$350,B162)&gt;=2,1,COUNTIF(课表!$M$190:$M$350,B162))+IF(COUNTIF(课表!$N$190:$N$350,B162)&gt;=2,1,COUNTIF(课表!$N$190:$N$350,B162)))*2</f>
        <v>0</v>
      </c>
      <c r="J162" s="24">
        <f>(IF(COUNTIF(课表!$O$190:$O$350,B162)&gt;=2,1,COUNTIF(课表!$O$190:$O$350,B162))+IF(COUNTIF(课表!$P$190:$P$350,B162)&gt;=2,1,COUNTIF(课表!$P$190:$P$350,B162))+IF(COUNTIF(课表!$Q$190:$Q$350,B162)&gt;=2,1,COUNTIF(课表!$Q$190:$Q$350,B162))+IF(COUNTIF(课表!$R$190:$R$350,B162)&gt;=2,1,COUNTIF(课表!$R$190:$R$350,B162)))*2</f>
        <v>0</v>
      </c>
      <c r="K162" s="24">
        <f>(IF(COUNTIF(课表!$S$190:$S$350,B162)&gt;=2,1,COUNTIF(课表!$S$190:$S$350,B162))+IF(COUNTIF(课表!$T$190:$T$350,B162)&gt;=2,1,COUNTIF(课表!$T$190:$T$350,B162)))*2+(IF(COUNTIF(课表!$U$190:$U$350,B162)&gt;=2,1,COUNTIF(课表!$U$190:$U$350,B162))+IF(COUNTIF(课表!$V$190:$V$350,B162)&gt;=2,1,COUNTIF(课表!$V$190:$V$350,B162)))*2</f>
        <v>0</v>
      </c>
      <c r="L162" s="24">
        <f>(IF(COUNTIF(课表!$W$190:$W$350,B162)&gt;=2,1,COUNTIF(课表!$W$190:$W$350,B162))+IF(COUNTIF(课表!$X$190:$X$350,B162)&gt;=2,1,COUNTIF(课表!$X$190:$X$350,B162))+IF(COUNTIF(课表!$Y$190:$Y$350,B162)&gt;=2,1,COUNTIF(课表!$Y$190:$Y$350,B162))+IF(COUNTIF(课表!$Z$190:$Z$350,B162)&gt;=2,1,COUNTIF(课表!$Z$190:$Z$350,B162)))*2</f>
        <v>0</v>
      </c>
      <c r="M162" s="24">
        <f>(IF(COUNTIF(课表!$AA$190:$AA$350,B162)&gt;=2,1,COUNTIF(课表!$AA$190:$AA$350,B162))+IF(COUNTIF(课表!$AB$190:$AB$350,B162)&gt;=2,1,COUNTIF(课表!$AB$190:$AB$350,B162))+IF(COUNTIF(课表!$AC$190:$AC$350,B162)&gt;=2,1,COUNTIF(课表!$AC$190:$AC$350,B162))+IF(COUNTIF(课表!$AD$190:$AD$350,B162)&gt;=2,1,COUNTIF(课表!$AD$190:$AD$350,B162)))*2</f>
        <v>8</v>
      </c>
      <c r="N162" s="24">
        <f t="shared" si="5"/>
        <v>8</v>
      </c>
    </row>
    <row r="163" ht="20.1" customHeight="1" spans="1:14">
      <c r="A163" s="21" t="str">
        <f>VLOOKUP(B163,教师基础数据!$B$1:$H$502,7,FALSE)</f>
        <v>200225</v>
      </c>
      <c r="B163" s="29" t="s">
        <v>1150</v>
      </c>
      <c r="C163" s="23" t="str">
        <f>VLOOKUP(B163,教师基础数据!$B$1:$G4583,3,FALSE)</f>
        <v>动科系</v>
      </c>
      <c r="D163" s="23" t="str">
        <f>VLOOKUP(B163,教师基础数据!$B$1:$G556,4,FALSE)</f>
        <v>外聘</v>
      </c>
      <c r="E163" s="23" t="str">
        <f>VLOOKUP(B163,教师基础数据!$B$1:$G4589,5,FALSE)</f>
        <v>兽医教研室</v>
      </c>
      <c r="F163" s="21">
        <f t="shared" si="4"/>
        <v>4</v>
      </c>
      <c r="G163" s="24">
        <f>(IF(COUNTIF(课表!$C$190:$C$350,B163)&gt;=2,1,COUNTIF(课表!$C$190:$C$350,B163))+IF(COUNTIF(课表!$D$190:$D$350,B163)&gt;=2,1,COUNTIF(课表!D$190:$D$350,B163))+IF(COUNTIF(课表!$E$182:$E$350,B163)&gt;=2,1,COUNTIF(课表!$E$182:$E$350,B163))+IF(COUNTIF(课表!$F$190:$F$350,B163)&gt;=2,1,COUNTIF(课表!$F$190:$F$350,B163)))*2</f>
        <v>4</v>
      </c>
      <c r="H163" s="24">
        <f>(IF(COUNTIF(课表!$G$191:$G$350,B163)&gt;=2,1,COUNTIF(课表!$G$191:$G$350,B163))+IF(COUNTIF(课表!$H$191:$H$350,B163)&gt;=2,1,COUNTIF(课表!$H$191:$H$350,B163))+IF(COUNTIF(课表!$I$190:$I$350,B163)&gt;=2,1,COUNTIF(课表!$I$190:$I$350,B163))+IF(COUNTIF(课表!$J$190:$J$350,B163)&gt;=2,1,COUNTIF(课表!$J$190:$J$350,B163)))*2</f>
        <v>4</v>
      </c>
      <c r="I163" s="24">
        <f>(IF(COUNTIF(课表!$K$190:$K$350,B163)&gt;=2,1,COUNTIF(课表!$K$190:$K$350,B163))+IF(COUNTIF(课表!$L$190:$L$350,B163)&gt;=2,1,COUNTIF(课表!$L$190:$L$350,B163))+IF(COUNTIF(课表!$M$190:$M$350,B163)&gt;=2,1,COUNTIF(课表!$M$190:$M$350,B163))+IF(COUNTIF(课表!$N$190:$N$350,B163)&gt;=2,1,COUNTIF(课表!$N$190:$N$350,B163)))*2</f>
        <v>4</v>
      </c>
      <c r="J163" s="24">
        <f>(IF(COUNTIF(课表!$O$190:$O$350,B163)&gt;=2,1,COUNTIF(课表!$O$190:$O$350,B163))+IF(COUNTIF(课表!$P$190:$P$350,B163)&gt;=2,1,COUNTIF(课表!$P$190:$P$350,B163))+IF(COUNTIF(课表!$Q$190:$Q$350,B163)&gt;=2,1,COUNTIF(课表!$Q$190:$Q$350,B163))+IF(COUNTIF(课表!$R$190:$R$350,B163)&gt;=2,1,COUNTIF(课表!$R$190:$R$350,B163)))*2</f>
        <v>4</v>
      </c>
      <c r="K163" s="24">
        <f>(IF(COUNTIF(课表!$S$190:$S$350,B163)&gt;=2,1,COUNTIF(课表!$S$190:$S$350,B163))+IF(COUNTIF(课表!$T$190:$T$350,B163)&gt;=2,1,COUNTIF(课表!$T$190:$T$350,B163)))*2+(IF(COUNTIF(课表!$U$190:$U$350,B163)&gt;=2,1,COUNTIF(课表!$U$190:$U$350,B163))+IF(COUNTIF(课表!$V$190:$V$350,B163)&gt;=2,1,COUNTIF(课表!$V$190:$V$350,B163)))*2</f>
        <v>0</v>
      </c>
      <c r="L163" s="24">
        <f>(IF(COUNTIF(课表!$W$190:$W$350,B163)&gt;=2,1,COUNTIF(课表!$W$190:$W$350,B163))+IF(COUNTIF(课表!$X$190:$X$350,B163)&gt;=2,1,COUNTIF(课表!$X$190:$X$350,B163))+IF(COUNTIF(课表!$Y$190:$Y$350,B163)&gt;=2,1,COUNTIF(课表!$Y$190:$Y$350,B163))+IF(COUNTIF(课表!$Z$190:$Z$350,B163)&gt;=2,1,COUNTIF(课表!$Z$190:$Z$350,B163)))*2</f>
        <v>0</v>
      </c>
      <c r="M163" s="24">
        <f>(IF(COUNTIF(课表!$AA$190:$AA$350,B163)&gt;=2,1,COUNTIF(课表!$AA$190:$AA$350,B163))+IF(COUNTIF(课表!$AB$190:$AB$350,B163)&gt;=2,1,COUNTIF(课表!$AB$190:$AB$350,B163))+IF(COUNTIF(课表!$AC$190:$AC$350,B163)&gt;=2,1,COUNTIF(课表!$AC$190:$AC$350,B163))+IF(COUNTIF(课表!$AD$190:$AD$350,B163)&gt;=2,1,COUNTIF(课表!$AD$190:$AD$350,B163)))*2</f>
        <v>0</v>
      </c>
      <c r="N163" s="24">
        <f t="shared" si="5"/>
        <v>16</v>
      </c>
    </row>
    <row r="164" ht="20.1" customHeight="1" spans="1:14">
      <c r="A164" s="21" t="str">
        <f>VLOOKUP(B164,教师基础数据!$B$1:$H$502,7,FALSE)</f>
        <v>200226</v>
      </c>
      <c r="B164" s="22" t="s">
        <v>1062</v>
      </c>
      <c r="C164" s="23" t="str">
        <f>VLOOKUP(B164,教师基础数据!$B$1:$G4812,3,FALSE)</f>
        <v>动科系</v>
      </c>
      <c r="D164" s="23" t="str">
        <f>VLOOKUP(B164,教师基础数据!$B$1:$G630,4,FALSE)</f>
        <v>外聘</v>
      </c>
      <c r="E164" s="23" t="str">
        <f>VLOOKUP(B164,教师基础数据!$B$1:$G4663,5,FALSE)</f>
        <v>兽医教研室</v>
      </c>
      <c r="F164" s="21">
        <f t="shared" si="4"/>
        <v>2</v>
      </c>
      <c r="G164" s="24">
        <f>(IF(COUNTIF(课表!$C$190:$C$350,B164)&gt;=2,1,COUNTIF(课表!$C$190:$C$350,B164))+IF(COUNTIF(课表!$D$190:$D$350,B164)&gt;=2,1,COUNTIF(课表!D$190:$D$350,B164))+IF(COUNTIF(课表!$E$182:$E$350,B164)&gt;=2,1,COUNTIF(课表!$E$182:$E$350,B164))+IF(COUNTIF(课表!$F$190:$F$350,B164)&gt;=2,1,COUNTIF(课表!$F$190:$F$350,B164)))*2</f>
        <v>0</v>
      </c>
      <c r="H164" s="24">
        <f>(IF(COUNTIF(课表!$G$191:$G$350,B164)&gt;=2,1,COUNTIF(课表!$G$191:$G$350,B164))+IF(COUNTIF(课表!$H$191:$H$350,B164)&gt;=2,1,COUNTIF(课表!$H$191:$H$350,B164))+IF(COUNTIF(课表!$I$190:$I$350,B164)&gt;=2,1,COUNTIF(课表!$I$190:$I$350,B164))+IF(COUNTIF(课表!$J$190:$J$350,B164)&gt;=2,1,COUNTIF(课表!$J$190:$J$350,B164)))*2</f>
        <v>6</v>
      </c>
      <c r="I164" s="24">
        <f>(IF(COUNTIF(课表!$K$190:$K$350,B164)&gt;=2,1,COUNTIF(课表!$K$190:$K$350,B164))+IF(COUNTIF(课表!$L$190:$L$350,B164)&gt;=2,1,COUNTIF(课表!$L$190:$L$350,B164))+IF(COUNTIF(课表!$M$190:$M$350,B164)&gt;=2,1,COUNTIF(课表!$M$190:$M$350,B164))+IF(COUNTIF(课表!$N$190:$N$350,B164)&gt;=2,1,COUNTIF(课表!$N$190:$N$350,B164)))*2</f>
        <v>0</v>
      </c>
      <c r="J164" s="24">
        <f>(IF(COUNTIF(课表!$O$190:$O$350,B164)&gt;=2,1,COUNTIF(课表!$O$190:$O$350,B164))+IF(COUNTIF(课表!$P$190:$P$350,B164)&gt;=2,1,COUNTIF(课表!$P$190:$P$350,B164))+IF(COUNTIF(课表!$Q$190:$Q$350,B164)&gt;=2,1,COUNTIF(课表!$Q$190:$Q$350,B164))+IF(COUNTIF(课表!$R$190:$R$350,B164)&gt;=2,1,COUNTIF(课表!$R$190:$R$350,B164)))*2</f>
        <v>0</v>
      </c>
      <c r="K164" s="24">
        <f>(IF(COUNTIF(课表!$S$190:$S$350,B164)&gt;=2,1,COUNTIF(课表!$S$190:$S$350,B164))+IF(COUNTIF(课表!$T$190:$T$350,B164)&gt;=2,1,COUNTIF(课表!$T$190:$T$350,B164)))*2+(IF(COUNTIF(课表!$U$190:$U$350,B164)&gt;=2,1,COUNTIF(课表!$U$190:$U$350,B164))+IF(COUNTIF(课表!$V$190:$V$350,B164)&gt;=2,1,COUNTIF(课表!$V$190:$V$350,B164)))*2</f>
        <v>4</v>
      </c>
      <c r="L164" s="24">
        <f>(IF(COUNTIF(课表!$W$190:$W$350,B164)&gt;=2,1,COUNTIF(课表!$W$190:$W$350,B164))+IF(COUNTIF(课表!$X$190:$X$350,B164)&gt;=2,1,COUNTIF(课表!$X$190:$X$350,B164))+IF(COUNTIF(课表!$Y$190:$Y$350,B164)&gt;=2,1,COUNTIF(课表!$Y$190:$Y$350,B164))+IF(COUNTIF(课表!$Z$190:$Z$350,B164)&gt;=2,1,COUNTIF(课表!$Z$190:$Z$350,B164)))*2</f>
        <v>0</v>
      </c>
      <c r="M164" s="24">
        <f>(IF(COUNTIF(课表!$AA$190:$AA$350,B164)&gt;=2,1,COUNTIF(课表!$AA$190:$AA$350,B164))+IF(COUNTIF(课表!$AB$190:$AB$350,B164)&gt;=2,1,COUNTIF(课表!$AB$190:$AB$350,B164))+IF(COUNTIF(课表!$AC$190:$AC$350,B164)&gt;=2,1,COUNTIF(课表!$AC$190:$AC$350,B164))+IF(COUNTIF(课表!$AD$190:$AD$350,B164)&gt;=2,1,COUNTIF(课表!$AD$190:$AD$350,B164)))*2</f>
        <v>0</v>
      </c>
      <c r="N164" s="24">
        <f t="shared" si="5"/>
        <v>10</v>
      </c>
    </row>
    <row r="165" ht="20.1" customHeight="1" spans="1:14">
      <c r="A165" s="21" t="str">
        <f>VLOOKUP(B165,教师基础数据!$B$1:$H$502,7,FALSE)</f>
        <v>2004006</v>
      </c>
      <c r="B165" s="26" t="s">
        <v>1272</v>
      </c>
      <c r="C165" s="23" t="str">
        <f>VLOOKUP(B165,教师基础数据!$B$1:$G4511,3,FALSE)</f>
        <v>人文系</v>
      </c>
      <c r="D165" s="23" t="str">
        <f>VLOOKUP(B165,教师基础数据!$B$1:$G736,4,FALSE)</f>
        <v>专职</v>
      </c>
      <c r="E165" s="23" t="str">
        <f>VLOOKUP(B165,教师基础数据!$B$1:$G4769,5,FALSE)</f>
        <v>服装教研室</v>
      </c>
      <c r="F165" s="21">
        <f t="shared" si="4"/>
        <v>5</v>
      </c>
      <c r="G165" s="24">
        <f>(IF(COUNTIF(课表!$C$190:$C$350,B165)&gt;=2,1,COUNTIF(课表!$C$190:$C$350,B165))+IF(COUNTIF(课表!$D$190:$D$350,B165)&gt;=2,1,COUNTIF(课表!D$190:$D$350,B165))+IF(COUNTIF(课表!$E$182:$E$350,B165)&gt;=2,1,COUNTIF(课表!$E$182:$E$350,B165))+IF(COUNTIF(课表!$F$190:$F$350,B165)&gt;=2,1,COUNTIF(课表!$F$190:$F$350,B165)))*2</f>
        <v>4</v>
      </c>
      <c r="H165" s="24">
        <f>(IF(COUNTIF(课表!$G$191:$G$350,B165)&gt;=2,1,COUNTIF(课表!$G$191:$G$350,B165))+IF(COUNTIF(课表!$H$191:$H$350,B165)&gt;=2,1,COUNTIF(课表!$H$191:$H$350,B165))+IF(COUNTIF(课表!$I$190:$I$350,B165)&gt;=2,1,COUNTIF(课表!$I$190:$I$350,B165))+IF(COUNTIF(课表!$J$190:$J$350,B165)&gt;=2,1,COUNTIF(课表!$J$190:$J$350,B165)))*2</f>
        <v>4</v>
      </c>
      <c r="I165" s="24">
        <f>(IF(COUNTIF(课表!$K$190:$K$350,B165)&gt;=2,1,COUNTIF(课表!$K$190:$K$350,B165))+IF(COUNTIF(课表!$L$190:$L$350,B165)&gt;=2,1,COUNTIF(课表!$L$190:$L$350,B165))+IF(COUNTIF(课表!$M$190:$M$350,B165)&gt;=2,1,COUNTIF(课表!$M$190:$M$350,B165))+IF(COUNTIF(课表!$N$190:$N$350,B165)&gt;=2,1,COUNTIF(课表!$N$190:$N$350,B165)))*2</f>
        <v>4</v>
      </c>
      <c r="J165" s="24">
        <f>(IF(COUNTIF(课表!$O$190:$O$350,B165)&gt;=2,1,COUNTIF(课表!$O$190:$O$350,B165))+IF(COUNTIF(课表!$P$190:$P$350,B165)&gt;=2,1,COUNTIF(课表!$P$190:$P$350,B165))+IF(COUNTIF(课表!$Q$190:$Q$350,B165)&gt;=2,1,COUNTIF(课表!$Q$190:$Q$350,B165))+IF(COUNTIF(课表!$R$190:$R$350,B165)&gt;=2,1,COUNTIF(课表!$R$190:$R$350,B165)))*2</f>
        <v>4</v>
      </c>
      <c r="K165" s="24">
        <f>(IF(COUNTIF(课表!$S$190:$S$350,B165)&gt;=2,1,COUNTIF(课表!$S$190:$S$350,B165))+IF(COUNTIF(课表!$T$190:$T$350,B165)&gt;=2,1,COUNTIF(课表!$T$190:$T$350,B165)))*2+(IF(COUNTIF(课表!$U$190:$U$350,B165)&gt;=2,1,COUNTIF(课表!$U$190:$U$350,B165))+IF(COUNTIF(课表!$V$190:$V$350,B165)&gt;=2,1,COUNTIF(课表!$V$190:$V$350,B165)))*2</f>
        <v>4</v>
      </c>
      <c r="L165" s="24">
        <f>(IF(COUNTIF(课表!$W$190:$W$350,B165)&gt;=2,1,COUNTIF(课表!$W$190:$W$350,B165))+IF(COUNTIF(课表!$X$190:$X$350,B165)&gt;=2,1,COUNTIF(课表!$X$190:$X$350,B165))+IF(COUNTIF(课表!$Y$190:$Y$350,B165)&gt;=2,1,COUNTIF(课表!$Y$190:$Y$350,B165))+IF(COUNTIF(课表!$Z$190:$Z$350,B165)&gt;=2,1,COUNTIF(课表!$Z$190:$Z$350,B165)))*2</f>
        <v>0</v>
      </c>
      <c r="M165" s="24">
        <f>(IF(COUNTIF(课表!$AA$190:$AA$350,B165)&gt;=2,1,COUNTIF(课表!$AA$190:$AA$350,B165))+IF(COUNTIF(课表!$AB$190:$AB$350,B165)&gt;=2,1,COUNTIF(课表!$AB$190:$AB$350,B165))+IF(COUNTIF(课表!$AC$190:$AC$350,B165)&gt;=2,1,COUNTIF(课表!$AC$190:$AC$350,B165))+IF(COUNTIF(课表!$AD$190:$AD$350,B165)&gt;=2,1,COUNTIF(课表!$AD$190:$AD$350,B165)))*2</f>
        <v>0</v>
      </c>
      <c r="N165" s="24">
        <f t="shared" si="5"/>
        <v>20</v>
      </c>
    </row>
    <row r="166" ht="20.1" customHeight="1" spans="1:14">
      <c r="A166" s="21" t="str">
        <f>VLOOKUP(B166,教师基础数据!$B$1:$H$502,7,FALSE)</f>
        <v>2014002</v>
      </c>
      <c r="B166" s="22" t="s">
        <v>1063</v>
      </c>
      <c r="C166" s="23" t="str">
        <f>VLOOKUP(B166,教师基础数据!$B$1:$G4770,3,FALSE)</f>
        <v>信艺系</v>
      </c>
      <c r="D166" s="23" t="str">
        <f>VLOOKUP(B166,教师基础数据!$B$1:$G574,4,FALSE)</f>
        <v>外聘</v>
      </c>
      <c r="E166" s="23" t="str">
        <f>VLOOKUP(B166,教师基础数据!$B$1:$G4607,5,FALSE)</f>
        <v>数媒教研室</v>
      </c>
      <c r="F166" s="21">
        <f t="shared" si="4"/>
        <v>3</v>
      </c>
      <c r="G166" s="24">
        <f>(IF(COUNTIF(课表!$C$190:$C$350,B166)&gt;=2,1,COUNTIF(课表!$C$190:$C$350,B166))+IF(COUNTIF(课表!$D$190:$D$350,B166)&gt;=2,1,COUNTIF(课表!D$190:$D$350,B166))+IF(COUNTIF(课表!$E$182:$E$350,B166)&gt;=2,1,COUNTIF(课表!$E$182:$E$350,B166))+IF(COUNTIF(课表!$F$190:$F$350,B166)&gt;=2,1,COUNTIF(课表!$F$190:$F$350,B166)))*2</f>
        <v>4</v>
      </c>
      <c r="H166" s="24">
        <f>(IF(COUNTIF(课表!$G$191:$G$350,B166)&gt;=2,1,COUNTIF(课表!$G$191:$G$350,B166))+IF(COUNTIF(课表!$H$191:$H$350,B166)&gt;=2,1,COUNTIF(课表!$H$191:$H$350,B166))+IF(COUNTIF(课表!$I$190:$I$350,B166)&gt;=2,1,COUNTIF(课表!$I$190:$I$350,B166))+IF(COUNTIF(课表!$J$190:$J$350,B166)&gt;=2,1,COUNTIF(课表!$J$190:$J$350,B166)))*2</f>
        <v>0</v>
      </c>
      <c r="I166" s="24">
        <f>(IF(COUNTIF(课表!$K$190:$K$350,B166)&gt;=2,1,COUNTIF(课表!$K$190:$K$350,B166))+IF(COUNTIF(课表!$L$190:$L$350,B166)&gt;=2,1,COUNTIF(课表!$L$190:$L$350,B166))+IF(COUNTIF(课表!$M$190:$M$350,B166)&gt;=2,1,COUNTIF(课表!$M$190:$M$350,B166))+IF(COUNTIF(课表!$N$190:$N$350,B166)&gt;=2,1,COUNTIF(课表!$N$190:$N$350,B166)))*2</f>
        <v>4</v>
      </c>
      <c r="J166" s="24">
        <f>(IF(COUNTIF(课表!$O$190:$O$350,B166)&gt;=2,1,COUNTIF(课表!$O$190:$O$350,B166))+IF(COUNTIF(课表!$P$190:$P$350,B166)&gt;=2,1,COUNTIF(课表!$P$190:$P$350,B166))+IF(COUNTIF(课表!$Q$190:$Q$350,B166)&gt;=2,1,COUNTIF(课表!$Q$190:$Q$350,B166))+IF(COUNTIF(课表!$R$190:$R$350,B166)&gt;=2,1,COUNTIF(课表!$R$190:$R$350,B166)))*2</f>
        <v>4</v>
      </c>
      <c r="K166" s="24">
        <f>(IF(COUNTIF(课表!$S$190:$S$350,B166)&gt;=2,1,COUNTIF(课表!$S$190:$S$350,B166))+IF(COUNTIF(课表!$T$190:$T$350,B166)&gt;=2,1,COUNTIF(课表!$T$190:$T$350,B166)))*2+(IF(COUNTIF(课表!$U$190:$U$350,B166)&gt;=2,1,COUNTIF(课表!$U$190:$U$350,B166))+IF(COUNTIF(课表!$V$190:$V$350,B166)&gt;=2,1,COUNTIF(课表!$V$190:$V$350,B166)))*2</f>
        <v>0</v>
      </c>
      <c r="L166" s="24">
        <f>(IF(COUNTIF(课表!$W$190:$W$350,B166)&gt;=2,1,COUNTIF(课表!$W$190:$W$350,B166))+IF(COUNTIF(课表!$X$190:$X$350,B166)&gt;=2,1,COUNTIF(课表!$X$190:$X$350,B166))+IF(COUNTIF(课表!$Y$190:$Y$350,B166)&gt;=2,1,COUNTIF(课表!$Y$190:$Y$350,B166))+IF(COUNTIF(课表!$Z$190:$Z$350,B166)&gt;=2,1,COUNTIF(课表!$Z$190:$Z$350,B166)))*2</f>
        <v>0</v>
      </c>
      <c r="M166" s="24">
        <f>(IF(COUNTIF(课表!$AA$190:$AA$350,B166)&gt;=2,1,COUNTIF(课表!$AA$190:$AA$350,B166))+IF(COUNTIF(课表!$AB$190:$AB$350,B166)&gt;=2,1,COUNTIF(课表!$AB$190:$AB$350,B166))+IF(COUNTIF(课表!$AC$190:$AC$350,B166)&gt;=2,1,COUNTIF(课表!$AC$190:$AC$350,B166))+IF(COUNTIF(课表!$AD$190:$AD$350,B166)&gt;=2,1,COUNTIF(课表!$AD$190:$AD$350,B166)))*2</f>
        <v>0</v>
      </c>
      <c r="N166" s="24">
        <f t="shared" si="5"/>
        <v>12</v>
      </c>
    </row>
    <row r="167" ht="20.1" customHeight="1" spans="1:14">
      <c r="A167" s="21" t="str">
        <f>VLOOKUP(B167,教师基础数据!$B$1:$H$502,7,FALSE)</f>
        <v>2014005</v>
      </c>
      <c r="B167" s="25" t="s">
        <v>1287</v>
      </c>
      <c r="C167" s="23" t="str">
        <f>VLOOKUP(B167,教师基础数据!$B$1:$G4766,3,FALSE)</f>
        <v>电子系</v>
      </c>
      <c r="D167" s="23" t="str">
        <f>VLOOKUP(B167,教师基础数据!$B$1:$G765,4,FALSE)</f>
        <v>专职</v>
      </c>
      <c r="E167" s="23" t="str">
        <f>VLOOKUP(B167,教师基础数据!$B$1:$G4799,5,FALSE)</f>
        <v>机电一体化教研室</v>
      </c>
      <c r="F167" s="21">
        <f t="shared" si="4"/>
        <v>4</v>
      </c>
      <c r="G167" s="24">
        <f>(IF(COUNTIF(课表!$C$190:$C$350,B167)&gt;=2,1,COUNTIF(课表!$C$190:$C$350,B167))+IF(COUNTIF(课表!$D$190:$D$350,B167)&gt;=2,1,COUNTIF(课表!D$190:$D$350,B167))+IF(COUNTIF(课表!$E$182:$E$350,B167)&gt;=2,1,COUNTIF(课表!$E$182:$E$350,B167))+IF(COUNTIF(课表!$F$190:$F$350,B167)&gt;=2,1,COUNTIF(课表!$F$190:$F$350,B167)))*2</f>
        <v>4</v>
      </c>
      <c r="H167" s="24">
        <f>(IF(COUNTIF(课表!$G$191:$G$350,B167)&gt;=2,1,COUNTIF(课表!$G$191:$G$350,B167))+IF(COUNTIF(课表!$H$191:$H$350,B167)&gt;=2,1,COUNTIF(课表!$H$191:$H$350,B167))+IF(COUNTIF(课表!$I$190:$I$350,B167)&gt;=2,1,COUNTIF(课表!$I$190:$I$350,B167))+IF(COUNTIF(课表!$J$190:$J$350,B167)&gt;=2,1,COUNTIF(课表!$J$190:$J$350,B167)))*2</f>
        <v>0</v>
      </c>
      <c r="I167" s="24">
        <f>(IF(COUNTIF(课表!$K$190:$K$350,B167)&gt;=2,1,COUNTIF(课表!$K$190:$K$350,B167))+IF(COUNTIF(课表!$L$190:$L$350,B167)&gt;=2,1,COUNTIF(课表!$L$190:$L$350,B167))+IF(COUNTIF(课表!$M$190:$M$350,B167)&gt;=2,1,COUNTIF(课表!$M$190:$M$350,B167))+IF(COUNTIF(课表!$N$190:$N$350,B167)&gt;=2,1,COUNTIF(课表!$N$190:$N$350,B167)))*2</f>
        <v>4</v>
      </c>
      <c r="J167" s="24">
        <f>(IF(COUNTIF(课表!$O$190:$O$350,B167)&gt;=2,1,COUNTIF(课表!$O$190:$O$350,B167))+IF(COUNTIF(课表!$P$190:$P$350,B167)&gt;=2,1,COUNTIF(课表!$P$190:$P$350,B167))+IF(COUNTIF(课表!$Q$190:$Q$350,B167)&gt;=2,1,COUNTIF(课表!$Q$190:$Q$350,B167))+IF(COUNTIF(课表!$R$190:$R$350,B167)&gt;=2,1,COUNTIF(课表!$R$190:$R$350,B167)))*2</f>
        <v>0</v>
      </c>
      <c r="K167" s="24">
        <f>(IF(COUNTIF(课表!$S$190:$S$350,B167)&gt;=2,1,COUNTIF(课表!$S$190:$S$350,B167))+IF(COUNTIF(课表!$T$190:$T$350,B167)&gt;=2,1,COUNTIF(课表!$T$190:$T$350,B167)))*2+(IF(COUNTIF(课表!$U$190:$U$350,B167)&gt;=2,1,COUNTIF(课表!$U$190:$U$350,B167))+IF(COUNTIF(课表!$V$190:$V$350,B167)&gt;=2,1,COUNTIF(课表!$V$190:$V$350,B167)))*2</f>
        <v>4</v>
      </c>
      <c r="L167" s="24">
        <f>(IF(COUNTIF(课表!$W$190:$W$350,B167)&gt;=2,1,COUNTIF(课表!$W$190:$W$350,B167))+IF(COUNTIF(课表!$X$190:$X$350,B167)&gt;=2,1,COUNTIF(课表!$X$190:$X$350,B167))+IF(COUNTIF(课表!$Y$190:$Y$350,B167)&gt;=2,1,COUNTIF(课表!$Y$190:$Y$350,B167))+IF(COUNTIF(课表!$Z$190:$Z$350,B167)&gt;=2,1,COUNTIF(课表!$Z$190:$Z$350,B167)))*2</f>
        <v>4</v>
      </c>
      <c r="M167" s="24">
        <f>(IF(COUNTIF(课表!$AA$190:$AA$350,B167)&gt;=2,1,COUNTIF(课表!$AA$190:$AA$350,B167))+IF(COUNTIF(课表!$AB$190:$AB$350,B167)&gt;=2,1,COUNTIF(课表!$AB$190:$AB$350,B167))+IF(COUNTIF(课表!$AC$190:$AC$350,B167)&gt;=2,1,COUNTIF(课表!$AC$190:$AC$350,B167))+IF(COUNTIF(课表!$AD$190:$AD$350,B167)&gt;=2,1,COUNTIF(课表!$AD$190:$AD$350,B167)))*2</f>
        <v>0</v>
      </c>
      <c r="N167" s="24">
        <f t="shared" si="5"/>
        <v>16</v>
      </c>
    </row>
    <row r="168" ht="20.1" customHeight="1" spans="1:14">
      <c r="A168" s="21" t="str">
        <f>VLOOKUP(B168,教师基础数据!$B$1:$H$502,7,FALSE)</f>
        <v>2014007</v>
      </c>
      <c r="B168" s="27" t="s">
        <v>1291</v>
      </c>
      <c r="C168" s="23" t="str">
        <f>VLOOKUP(B168,教师基础数据!$B$1:$G4725,3,FALSE)</f>
        <v>电子系</v>
      </c>
      <c r="D168" s="23" t="str">
        <f>VLOOKUP(B168,教师基础数据!$B$1:$G684,4,FALSE)</f>
        <v>专职</v>
      </c>
      <c r="E168" s="23" t="str">
        <f>VLOOKUP(B168,教师基础数据!$B$1:$G4717,5,FALSE)</f>
        <v>应用电子技术教研室</v>
      </c>
      <c r="F168" s="21">
        <f t="shared" si="4"/>
        <v>4</v>
      </c>
      <c r="G168" s="24">
        <f>(IF(COUNTIF(课表!$C$190:$C$350,B168)&gt;=2,1,COUNTIF(课表!$C$190:$C$350,B168))+IF(COUNTIF(课表!$D$190:$D$350,B168)&gt;=2,1,COUNTIF(课表!D$190:$D$350,B168))+IF(COUNTIF(课表!$E$182:$E$350,B168)&gt;=2,1,COUNTIF(课表!$E$182:$E$350,B168))+IF(COUNTIF(课表!$F$190:$F$350,B168)&gt;=2,1,COUNTIF(课表!$F$190:$F$350,B168)))*2</f>
        <v>4</v>
      </c>
      <c r="H168" s="24">
        <f>(IF(COUNTIF(课表!$G$191:$G$350,B168)&gt;=2,1,COUNTIF(课表!$G$191:$G$350,B168))+IF(COUNTIF(课表!$H$191:$H$350,B168)&gt;=2,1,COUNTIF(课表!$H$191:$H$350,B168))+IF(COUNTIF(课表!$I$190:$I$350,B168)&gt;=2,1,COUNTIF(课表!$I$190:$I$350,B168))+IF(COUNTIF(课表!$J$190:$J$350,B168)&gt;=2,1,COUNTIF(课表!$J$190:$J$350,B168)))*2</f>
        <v>2</v>
      </c>
      <c r="I168" s="24">
        <f>(IF(COUNTIF(课表!$K$190:$K$350,B168)&gt;=2,1,COUNTIF(课表!$K$190:$K$350,B168))+IF(COUNTIF(课表!$L$190:$L$350,B168)&gt;=2,1,COUNTIF(课表!$L$190:$L$350,B168))+IF(COUNTIF(课表!$M$190:$M$350,B168)&gt;=2,1,COUNTIF(课表!$M$190:$M$350,B168))+IF(COUNTIF(课表!$N$190:$N$350,B168)&gt;=2,1,COUNTIF(课表!$N$190:$N$350,B168)))*2</f>
        <v>4</v>
      </c>
      <c r="J168" s="24">
        <f>(IF(COUNTIF(课表!$O$190:$O$350,B168)&gt;=2,1,COUNTIF(课表!$O$190:$O$350,B168))+IF(COUNTIF(课表!$P$190:$P$350,B168)&gt;=2,1,COUNTIF(课表!$P$190:$P$350,B168))+IF(COUNTIF(课表!$Q$190:$Q$350,B168)&gt;=2,1,COUNTIF(课表!$Q$190:$Q$350,B168))+IF(COUNTIF(课表!$R$190:$R$350,B168)&gt;=2,1,COUNTIF(课表!$R$190:$R$350,B168)))*2</f>
        <v>4</v>
      </c>
      <c r="K168" s="24">
        <f>(IF(COUNTIF(课表!$S$190:$S$350,B168)&gt;=2,1,COUNTIF(课表!$S$190:$S$350,B168))+IF(COUNTIF(课表!$T$190:$T$350,B168)&gt;=2,1,COUNTIF(课表!$T$190:$T$350,B168)))*2+(IF(COUNTIF(课表!$U$190:$U$350,B168)&gt;=2,1,COUNTIF(课表!$U$190:$U$350,B168))+IF(COUNTIF(课表!$V$190:$V$350,B168)&gt;=2,1,COUNTIF(课表!$V$190:$V$350,B168)))*2</f>
        <v>0</v>
      </c>
      <c r="L168" s="24">
        <f>(IF(COUNTIF(课表!$W$190:$W$350,B168)&gt;=2,1,COUNTIF(课表!$W$190:$W$350,B168))+IF(COUNTIF(课表!$X$190:$X$350,B168)&gt;=2,1,COUNTIF(课表!$X$190:$X$350,B168))+IF(COUNTIF(课表!$Y$190:$Y$350,B168)&gt;=2,1,COUNTIF(课表!$Y$190:$Y$350,B168))+IF(COUNTIF(课表!$Z$190:$Z$350,B168)&gt;=2,1,COUNTIF(课表!$Z$190:$Z$350,B168)))*2</f>
        <v>0</v>
      </c>
      <c r="M168" s="24">
        <f>(IF(COUNTIF(课表!$AA$190:$AA$350,B168)&gt;=2,1,COUNTIF(课表!$AA$190:$AA$350,B168))+IF(COUNTIF(课表!$AB$190:$AB$350,B168)&gt;=2,1,COUNTIF(课表!$AB$190:$AB$350,B168))+IF(COUNTIF(课表!$AC$190:$AC$350,B168)&gt;=2,1,COUNTIF(课表!$AC$190:$AC$350,B168))+IF(COUNTIF(课表!$AD$190:$AD$350,B168)&gt;=2,1,COUNTIF(课表!$AD$190:$AD$350,B168)))*2</f>
        <v>0</v>
      </c>
      <c r="N168" s="24">
        <f t="shared" si="5"/>
        <v>14</v>
      </c>
    </row>
    <row r="169" ht="20.1" customHeight="1" spans="1:14">
      <c r="A169" s="21" t="str">
        <f>VLOOKUP(B169,教师基础数据!$B$1:$H$502,7,FALSE)</f>
        <v>2014009</v>
      </c>
      <c r="B169" s="26" t="s">
        <v>1094</v>
      </c>
      <c r="C169" s="23" t="str">
        <f>VLOOKUP(B169,教师基础数据!$B$1:$G4776,3,FALSE)</f>
        <v>建筑系</v>
      </c>
      <c r="D169" s="23" t="str">
        <f>VLOOKUP(B169,教师基础数据!$B$1:$G624,4,FALSE)</f>
        <v>专职</v>
      </c>
      <c r="E169" s="23" t="str">
        <f>VLOOKUP(B169,教师基础数据!$B$1:$G4657,5,FALSE)</f>
        <v>建筑工程技术教研室</v>
      </c>
      <c r="F169" s="21">
        <f t="shared" si="4"/>
        <v>4</v>
      </c>
      <c r="G169" s="24">
        <f>(IF(COUNTIF(课表!$C$190:$C$350,B169)&gt;=2,1,COUNTIF(课表!$C$190:$C$350,B169))+IF(COUNTIF(课表!$D$190:$D$350,B169)&gt;=2,1,COUNTIF(课表!D$190:$D$350,B169))+IF(COUNTIF(课表!$E$182:$E$350,B169)&gt;=2,1,COUNTIF(课表!$E$182:$E$350,B169))+IF(COUNTIF(课表!$F$190:$F$350,B169)&gt;=2,1,COUNTIF(课表!$F$190:$F$350,B169)))*2</f>
        <v>4</v>
      </c>
      <c r="H169" s="24">
        <f>(IF(COUNTIF(课表!$G$191:$G$350,B169)&gt;=2,1,COUNTIF(课表!$G$191:$G$350,B169))+IF(COUNTIF(课表!$H$191:$H$350,B169)&gt;=2,1,COUNTIF(课表!$H$191:$H$350,B169))+IF(COUNTIF(课表!$I$190:$I$350,B169)&gt;=2,1,COUNTIF(课表!$I$190:$I$350,B169))+IF(COUNTIF(课表!$J$190:$J$350,B169)&gt;=2,1,COUNTIF(课表!$J$190:$J$350,B169)))*2</f>
        <v>0</v>
      </c>
      <c r="I169" s="24">
        <f>(IF(COUNTIF(课表!$K$190:$K$350,B169)&gt;=2,1,COUNTIF(课表!$K$190:$K$350,B169))+IF(COUNTIF(课表!$L$190:$L$350,B169)&gt;=2,1,COUNTIF(课表!$L$190:$L$350,B169))+IF(COUNTIF(课表!$M$190:$M$350,B169)&gt;=2,1,COUNTIF(课表!$M$190:$M$350,B169))+IF(COUNTIF(课表!$N$190:$N$350,B169)&gt;=2,1,COUNTIF(课表!$N$190:$N$350,B169)))*2</f>
        <v>6</v>
      </c>
      <c r="J169" s="24">
        <f>(IF(COUNTIF(课表!$O$190:$O$350,B169)&gt;=2,1,COUNTIF(课表!$O$190:$O$350,B169))+IF(COUNTIF(课表!$P$190:$P$350,B169)&gt;=2,1,COUNTIF(课表!$P$190:$P$350,B169))+IF(COUNTIF(课表!$Q$190:$Q$350,B169)&gt;=2,1,COUNTIF(课表!$Q$190:$Q$350,B169))+IF(COUNTIF(课表!$R$190:$R$350,B169)&gt;=2,1,COUNTIF(课表!$R$190:$R$350,B169)))*2</f>
        <v>4</v>
      </c>
      <c r="K169" s="24">
        <f>(IF(COUNTIF(课表!$S$190:$S$350,B169)&gt;=2,1,COUNTIF(课表!$S$190:$S$350,B169))+IF(COUNTIF(课表!$T$190:$T$350,B169)&gt;=2,1,COUNTIF(课表!$T$190:$T$350,B169)))*2+(IF(COUNTIF(课表!$U$190:$U$350,B169)&gt;=2,1,COUNTIF(课表!$U$190:$U$350,B169))+IF(COUNTIF(课表!$V$190:$V$350,B169)&gt;=2,1,COUNTIF(课表!$V$190:$V$350,B169)))*2</f>
        <v>4</v>
      </c>
      <c r="L169" s="24">
        <f>(IF(COUNTIF(课表!$W$190:$W$350,B169)&gt;=2,1,COUNTIF(课表!$W$190:$W$350,B169))+IF(COUNTIF(课表!$X$190:$X$350,B169)&gt;=2,1,COUNTIF(课表!$X$190:$X$350,B169))+IF(COUNTIF(课表!$Y$190:$Y$350,B169)&gt;=2,1,COUNTIF(课表!$Y$190:$Y$350,B169))+IF(COUNTIF(课表!$Z$190:$Z$350,B169)&gt;=2,1,COUNTIF(课表!$Z$190:$Z$350,B169)))*2</f>
        <v>0</v>
      </c>
      <c r="M169" s="24">
        <f>(IF(COUNTIF(课表!$AA$190:$AA$350,B169)&gt;=2,1,COUNTIF(课表!$AA$190:$AA$350,B169))+IF(COUNTIF(课表!$AB$190:$AB$350,B169)&gt;=2,1,COUNTIF(课表!$AB$190:$AB$350,B169))+IF(COUNTIF(课表!$AC$190:$AC$350,B169)&gt;=2,1,COUNTIF(课表!$AC$190:$AC$350,B169))+IF(COUNTIF(课表!$AD$190:$AD$350,B169)&gt;=2,1,COUNTIF(课表!$AD$190:$AD$350,B169)))*2</f>
        <v>0</v>
      </c>
      <c r="N169" s="24">
        <f t="shared" si="5"/>
        <v>18</v>
      </c>
    </row>
    <row r="170" ht="20.1" customHeight="1" spans="1:14">
      <c r="A170" s="21" t="str">
        <f>VLOOKUP(B170,教师基础数据!$B$1:$H$502,7,FALSE)</f>
        <v>2014010</v>
      </c>
      <c r="B170" s="26" t="s">
        <v>1082</v>
      </c>
      <c r="C170" s="23" t="str">
        <f>VLOOKUP(B170,教师基础数据!$B$1:$G4559,3,FALSE)</f>
        <v>建筑系</v>
      </c>
      <c r="D170" s="23" t="str">
        <f>VLOOKUP(B170,教师基础数据!$B$1:$G667,4,FALSE)</f>
        <v>专职</v>
      </c>
      <c r="E170" s="23" t="str">
        <f>VLOOKUP(B170,教师基础数据!$B$1:$G4700,5,FALSE)</f>
        <v>建筑工程技术教研室</v>
      </c>
      <c r="F170" s="21">
        <f t="shared" si="4"/>
        <v>3</v>
      </c>
      <c r="G170" s="24">
        <f>(IF(COUNTIF(课表!$C$190:$C$350,B170)&gt;=2,1,COUNTIF(课表!$C$190:$C$350,B170))+IF(COUNTIF(课表!$D$190:$D$350,B170)&gt;=2,1,COUNTIF(课表!D$190:$D$350,B170))+IF(COUNTIF(课表!$E$182:$E$350,B170)&gt;=2,1,COUNTIF(课表!$E$182:$E$350,B170))+IF(COUNTIF(课表!$F$190:$F$350,B170)&gt;=2,1,COUNTIF(课表!$F$190:$F$350,B170)))*2</f>
        <v>8</v>
      </c>
      <c r="H170" s="24">
        <f>(IF(COUNTIF(课表!$G$191:$G$350,B170)&gt;=2,1,COUNTIF(课表!$G$191:$G$350,B170))+IF(COUNTIF(课表!$H$191:$H$350,B170)&gt;=2,1,COUNTIF(课表!$H$191:$H$350,B170))+IF(COUNTIF(课表!$I$190:$I$350,B170)&gt;=2,1,COUNTIF(课表!$I$190:$I$350,B170))+IF(COUNTIF(课表!$J$190:$J$350,B170)&gt;=2,1,COUNTIF(课表!$J$190:$J$350,B170)))*2</f>
        <v>4</v>
      </c>
      <c r="I170" s="24">
        <f>(IF(COUNTIF(课表!$K$190:$K$350,B170)&gt;=2,1,COUNTIF(课表!$K$190:$K$350,B170))+IF(COUNTIF(课表!$L$190:$L$350,B170)&gt;=2,1,COUNTIF(课表!$L$190:$L$350,B170))+IF(COUNTIF(课表!$M$190:$M$350,B170)&gt;=2,1,COUNTIF(课表!$M$190:$M$350,B170))+IF(COUNTIF(课表!$N$190:$N$350,B170)&gt;=2,1,COUNTIF(课表!$N$190:$N$350,B170)))*2</f>
        <v>0</v>
      </c>
      <c r="J170" s="24">
        <f>(IF(COUNTIF(课表!$O$190:$O$350,B170)&gt;=2,1,COUNTIF(课表!$O$190:$O$350,B170))+IF(COUNTIF(课表!$P$190:$P$350,B170)&gt;=2,1,COUNTIF(课表!$P$190:$P$350,B170))+IF(COUNTIF(课表!$Q$190:$Q$350,B170)&gt;=2,1,COUNTIF(课表!$Q$190:$Q$350,B170))+IF(COUNTIF(课表!$R$190:$R$350,B170)&gt;=2,1,COUNTIF(课表!$R$190:$R$350,B170)))*2</f>
        <v>6</v>
      </c>
      <c r="K170" s="24">
        <f>(IF(COUNTIF(课表!$S$190:$S$350,B170)&gt;=2,1,COUNTIF(课表!$S$190:$S$350,B170))+IF(COUNTIF(课表!$T$190:$T$350,B170)&gt;=2,1,COUNTIF(课表!$T$190:$T$350,B170)))*2+(IF(COUNTIF(课表!$U$190:$U$350,B170)&gt;=2,1,COUNTIF(课表!$U$190:$U$350,B170))+IF(COUNTIF(课表!$V$190:$V$350,B170)&gt;=2,1,COUNTIF(课表!$V$190:$V$350,B170)))*2</f>
        <v>0</v>
      </c>
      <c r="L170" s="24">
        <f>(IF(COUNTIF(课表!$W$190:$W$350,B170)&gt;=2,1,COUNTIF(课表!$W$190:$W$350,B170))+IF(COUNTIF(课表!$X$190:$X$350,B170)&gt;=2,1,COUNTIF(课表!$X$190:$X$350,B170))+IF(COUNTIF(课表!$Y$190:$Y$350,B170)&gt;=2,1,COUNTIF(课表!$Y$190:$Y$350,B170))+IF(COUNTIF(课表!$Z$190:$Z$350,B170)&gt;=2,1,COUNTIF(课表!$Z$190:$Z$350,B170)))*2</f>
        <v>0</v>
      </c>
      <c r="M170" s="24">
        <f>(IF(COUNTIF(课表!$AA$190:$AA$350,B170)&gt;=2,1,COUNTIF(课表!$AA$190:$AA$350,B170))+IF(COUNTIF(课表!$AB$190:$AB$350,B170)&gt;=2,1,COUNTIF(课表!$AB$190:$AB$350,B170))+IF(COUNTIF(课表!$AC$190:$AC$350,B170)&gt;=2,1,COUNTIF(课表!$AC$190:$AC$350,B170))+IF(COUNTIF(课表!$AD$190:$AD$350,B170)&gt;=2,1,COUNTIF(课表!$AD$190:$AD$350,B170)))*2</f>
        <v>0</v>
      </c>
      <c r="N170" s="24">
        <f t="shared" si="5"/>
        <v>18</v>
      </c>
    </row>
    <row r="171" ht="20.1" customHeight="1" spans="1:14">
      <c r="A171" s="21" t="str">
        <f>VLOOKUP(B171,教师基础数据!$B$1:$H$502,7,FALSE)</f>
        <v>2014011</v>
      </c>
      <c r="B171" s="27" t="s">
        <v>1324</v>
      </c>
      <c r="C171" s="23" t="str">
        <f>VLOOKUP(B171,教师基础数据!$B$1:$G4522,3,FALSE)</f>
        <v>建筑系</v>
      </c>
      <c r="D171" s="23" t="str">
        <f>VLOOKUP(B171,教师基础数据!$B$1:$G513,4,FALSE)</f>
        <v>专职</v>
      </c>
      <c r="E171" s="23" t="str">
        <f>VLOOKUP(B171,教师基础数据!$B$1:$G4546,5,FALSE)</f>
        <v>建筑工程技术教研室</v>
      </c>
      <c r="F171" s="21">
        <f t="shared" si="4"/>
        <v>4</v>
      </c>
      <c r="G171" s="24">
        <f>(IF(COUNTIF(课表!$C$190:$C$350,B171)&gt;=2,1,COUNTIF(课表!$C$190:$C$350,B171))+IF(COUNTIF(课表!$D$190:$D$350,B171)&gt;=2,1,COUNTIF(课表!D$190:$D$350,B171))+IF(COUNTIF(课表!$E$182:$E$350,B171)&gt;=2,1,COUNTIF(课表!$E$182:$E$350,B171))+IF(COUNTIF(课表!$F$190:$F$350,B171)&gt;=2,1,COUNTIF(课表!$F$190:$F$350,B171)))*2</f>
        <v>4</v>
      </c>
      <c r="H171" s="24">
        <f>(IF(COUNTIF(课表!$G$191:$G$350,B171)&gt;=2,1,COUNTIF(课表!$G$191:$G$350,B171))+IF(COUNTIF(课表!$H$191:$H$350,B171)&gt;=2,1,COUNTIF(课表!$H$191:$H$350,B171))+IF(COUNTIF(课表!$I$190:$I$350,B171)&gt;=2,1,COUNTIF(课表!$I$190:$I$350,B171))+IF(COUNTIF(课表!$J$190:$J$350,B171)&gt;=2,1,COUNTIF(课表!$J$190:$J$350,B171)))*2</f>
        <v>4</v>
      </c>
      <c r="I171" s="24">
        <f>(IF(COUNTIF(课表!$K$190:$K$350,B171)&gt;=2,1,COUNTIF(课表!$K$190:$K$350,B171))+IF(COUNTIF(课表!$L$190:$L$350,B171)&gt;=2,1,COUNTIF(课表!$L$190:$L$350,B171))+IF(COUNTIF(课表!$M$190:$M$350,B171)&gt;=2,1,COUNTIF(课表!$M$190:$M$350,B171))+IF(COUNTIF(课表!$N$190:$N$350,B171)&gt;=2,1,COUNTIF(课表!$N$190:$N$350,B171)))*2</f>
        <v>4</v>
      </c>
      <c r="J171" s="24">
        <f>(IF(COUNTIF(课表!$O$190:$O$350,B171)&gt;=2,1,COUNTIF(课表!$O$190:$O$350,B171))+IF(COUNTIF(课表!$P$190:$P$350,B171)&gt;=2,1,COUNTIF(课表!$P$190:$P$350,B171))+IF(COUNTIF(课表!$Q$190:$Q$350,B171)&gt;=2,1,COUNTIF(课表!$Q$190:$Q$350,B171))+IF(COUNTIF(课表!$R$190:$R$350,B171)&gt;=2,1,COUNTIF(课表!$R$190:$R$350,B171)))*2</f>
        <v>6</v>
      </c>
      <c r="K171" s="24">
        <f>(IF(COUNTIF(课表!$S$190:$S$350,B171)&gt;=2,1,COUNTIF(课表!$S$190:$S$350,B171))+IF(COUNTIF(课表!$T$190:$T$350,B171)&gt;=2,1,COUNTIF(课表!$T$190:$T$350,B171)))*2+(IF(COUNTIF(课表!$U$190:$U$350,B171)&gt;=2,1,COUNTIF(课表!$U$190:$U$350,B171))+IF(COUNTIF(课表!$V$190:$V$350,B171)&gt;=2,1,COUNTIF(课表!$V$190:$V$350,B171)))*2</f>
        <v>0</v>
      </c>
      <c r="L171" s="24">
        <f>(IF(COUNTIF(课表!$W$190:$W$350,B171)&gt;=2,1,COUNTIF(课表!$W$190:$W$350,B171))+IF(COUNTIF(课表!$X$190:$X$350,B171)&gt;=2,1,COUNTIF(课表!$X$190:$X$350,B171))+IF(COUNTIF(课表!$Y$190:$Y$350,B171)&gt;=2,1,COUNTIF(课表!$Y$190:$Y$350,B171))+IF(COUNTIF(课表!$Z$190:$Z$350,B171)&gt;=2,1,COUNTIF(课表!$Z$190:$Z$350,B171)))*2</f>
        <v>0</v>
      </c>
      <c r="M171" s="24">
        <f>(IF(COUNTIF(课表!$AA$190:$AA$350,B171)&gt;=2,1,COUNTIF(课表!$AA$190:$AA$350,B171))+IF(COUNTIF(课表!$AB$190:$AB$350,B171)&gt;=2,1,COUNTIF(课表!$AB$190:$AB$350,B171))+IF(COUNTIF(课表!$AC$190:$AC$350,B171)&gt;=2,1,COUNTIF(课表!$AC$190:$AC$350,B171))+IF(COUNTIF(课表!$AD$190:$AD$350,B171)&gt;=2,1,COUNTIF(课表!$AD$190:$AD$350,B171)))*2</f>
        <v>0</v>
      </c>
      <c r="N171" s="24">
        <f t="shared" si="5"/>
        <v>18</v>
      </c>
    </row>
    <row r="172" ht="20.1" customHeight="1" spans="1:14">
      <c r="A172" s="21" t="str">
        <f>VLOOKUP(B172,教师基础数据!$B$1:$H$502,7,FALSE)</f>
        <v>2014014</v>
      </c>
      <c r="B172" s="25" t="s">
        <v>1140</v>
      </c>
      <c r="C172" s="23" t="str">
        <f>VLOOKUP(B172,教师基础数据!$B$1:$G4525,3,FALSE)</f>
        <v>人文系</v>
      </c>
      <c r="D172" s="23" t="str">
        <f>VLOOKUP(B172,教师基础数据!$B$1:$G621,4,FALSE)</f>
        <v>专职</v>
      </c>
      <c r="E172" s="23" t="str">
        <f>VLOOKUP(B172,教师基础数据!$B$1:$G4654,5,FALSE)</f>
        <v>服装教研室</v>
      </c>
      <c r="F172" s="21">
        <f t="shared" si="4"/>
        <v>3</v>
      </c>
      <c r="G172" s="24">
        <f>(IF(COUNTIF(课表!$C$190:$C$350,B172)&gt;=2,1,COUNTIF(课表!$C$190:$C$350,B172))+IF(COUNTIF(课表!$D$190:$D$350,B172)&gt;=2,1,COUNTIF(课表!D$190:$D$350,B172))+IF(COUNTIF(课表!$E$182:$E$350,B172)&gt;=2,1,COUNTIF(课表!$E$182:$E$350,B172))+IF(COUNTIF(课表!$F$190:$F$350,B172)&gt;=2,1,COUNTIF(课表!$F$190:$F$350,B172)))*2</f>
        <v>0</v>
      </c>
      <c r="H172" s="24">
        <f>(IF(COUNTIF(课表!$G$191:$G$350,B172)&gt;=2,1,COUNTIF(课表!$G$191:$G$350,B172))+IF(COUNTIF(课表!$H$191:$H$350,B172)&gt;=2,1,COUNTIF(课表!$H$191:$H$350,B172))+IF(COUNTIF(课表!$I$190:$I$350,B172)&gt;=2,1,COUNTIF(课表!$I$190:$I$350,B172))+IF(COUNTIF(课表!$J$190:$J$350,B172)&gt;=2,1,COUNTIF(课表!$J$190:$J$350,B172)))*2</f>
        <v>0</v>
      </c>
      <c r="I172" s="24">
        <f>(IF(COUNTIF(课表!$K$190:$K$350,B172)&gt;=2,1,COUNTIF(课表!$K$190:$K$350,B172))+IF(COUNTIF(课表!$L$190:$L$350,B172)&gt;=2,1,COUNTIF(课表!$L$190:$L$350,B172))+IF(COUNTIF(课表!$M$190:$M$350,B172)&gt;=2,1,COUNTIF(课表!$M$190:$M$350,B172))+IF(COUNTIF(课表!$N$190:$N$350,B172)&gt;=2,1,COUNTIF(课表!$N$190:$N$350,B172)))*2</f>
        <v>4</v>
      </c>
      <c r="J172" s="24">
        <f>(IF(COUNTIF(课表!$O$190:$O$350,B172)&gt;=2,1,COUNTIF(课表!$O$190:$O$350,B172))+IF(COUNTIF(课表!$P$190:$P$350,B172)&gt;=2,1,COUNTIF(课表!$P$190:$P$350,B172))+IF(COUNTIF(课表!$Q$190:$Q$350,B172)&gt;=2,1,COUNTIF(课表!$Q$190:$Q$350,B172))+IF(COUNTIF(课表!$R$190:$R$350,B172)&gt;=2,1,COUNTIF(课表!$R$190:$R$350,B172)))*2</f>
        <v>8</v>
      </c>
      <c r="K172" s="24">
        <f>(IF(COUNTIF(课表!$S$190:$S$350,B172)&gt;=2,1,COUNTIF(课表!$S$190:$S$350,B172))+IF(COUNTIF(课表!$T$190:$T$350,B172)&gt;=2,1,COUNTIF(课表!$T$190:$T$350,B172)))*2+(IF(COUNTIF(课表!$U$190:$U$350,B172)&gt;=2,1,COUNTIF(课表!$U$190:$U$350,B172))+IF(COUNTIF(课表!$V$190:$V$350,B172)&gt;=2,1,COUNTIF(课表!$V$190:$V$350,B172)))*2</f>
        <v>4</v>
      </c>
      <c r="L172" s="24">
        <f>(IF(COUNTIF(课表!$W$190:$W$350,B172)&gt;=2,1,COUNTIF(课表!$W$190:$W$350,B172))+IF(COUNTIF(课表!$X$190:$X$350,B172)&gt;=2,1,COUNTIF(课表!$X$190:$X$350,B172))+IF(COUNTIF(课表!$Y$190:$Y$350,B172)&gt;=2,1,COUNTIF(课表!$Y$190:$Y$350,B172))+IF(COUNTIF(课表!$Z$190:$Z$350,B172)&gt;=2,1,COUNTIF(课表!$Z$190:$Z$350,B172)))*2</f>
        <v>0</v>
      </c>
      <c r="M172" s="24">
        <f>(IF(COUNTIF(课表!$AA$190:$AA$350,B172)&gt;=2,1,COUNTIF(课表!$AA$190:$AA$350,B172))+IF(COUNTIF(课表!$AB$190:$AB$350,B172)&gt;=2,1,COUNTIF(课表!$AB$190:$AB$350,B172))+IF(COUNTIF(课表!$AC$190:$AC$350,B172)&gt;=2,1,COUNTIF(课表!$AC$190:$AC$350,B172))+IF(COUNTIF(课表!$AD$190:$AD$350,B172)&gt;=2,1,COUNTIF(课表!$AD$190:$AD$350,B172)))*2</f>
        <v>0</v>
      </c>
      <c r="N172" s="24">
        <f t="shared" si="5"/>
        <v>16</v>
      </c>
    </row>
    <row r="173" ht="20.1" customHeight="1" spans="1:14">
      <c r="A173" s="21" t="str">
        <f>VLOOKUP(B173,教师基础数据!$B$1:$H$502,7,FALSE)</f>
        <v>2014015</v>
      </c>
      <c r="B173" s="26" t="s">
        <v>1231</v>
      </c>
      <c r="C173" s="23" t="str">
        <f>VLOOKUP(B173,教师基础数据!$B$1:$G4564,3,FALSE)</f>
        <v>人文系</v>
      </c>
      <c r="D173" s="23" t="str">
        <f>VLOOKUP(B173,教师基础数据!$B$1:$G716,4,FALSE)</f>
        <v>专职</v>
      </c>
      <c r="E173" s="23" t="str">
        <f>VLOOKUP(B173,教师基础数据!$B$1:$G4749,5,FALSE)</f>
        <v>服装教研室</v>
      </c>
      <c r="F173" s="21">
        <f t="shared" si="4"/>
        <v>6</v>
      </c>
      <c r="G173" s="24">
        <f>(IF(COUNTIF(课表!$C$190:$C$350,B173)&gt;=2,1,COUNTIF(课表!$C$190:$C$350,B173))+IF(COUNTIF(课表!$D$190:$D$350,B173)&gt;=2,1,COUNTIF(课表!D$190:$D$350,B173))+IF(COUNTIF(课表!$E$182:$E$350,B173)&gt;=2,1,COUNTIF(课表!$E$182:$E$350,B173))+IF(COUNTIF(课表!$F$190:$F$350,B173)&gt;=2,1,COUNTIF(课表!$F$190:$F$350,B173)))*2</f>
        <v>4</v>
      </c>
      <c r="H173" s="24">
        <f>(IF(COUNTIF(课表!$G$191:$G$350,B173)&gt;=2,1,COUNTIF(课表!$G$191:$G$350,B173))+IF(COUNTIF(课表!$H$191:$H$350,B173)&gt;=2,1,COUNTIF(课表!$H$191:$H$350,B173))+IF(COUNTIF(课表!$I$190:$I$350,B173)&gt;=2,1,COUNTIF(课表!$I$190:$I$350,B173))+IF(COUNTIF(课表!$J$190:$J$350,B173)&gt;=2,1,COUNTIF(课表!$J$190:$J$350,B173)))*2</f>
        <v>4</v>
      </c>
      <c r="I173" s="24">
        <f>(IF(COUNTIF(课表!$K$190:$K$350,B173)&gt;=2,1,COUNTIF(课表!$K$190:$K$350,B173))+IF(COUNTIF(课表!$L$190:$L$350,B173)&gt;=2,1,COUNTIF(课表!$L$190:$L$350,B173))+IF(COUNTIF(课表!$M$190:$M$350,B173)&gt;=2,1,COUNTIF(课表!$M$190:$M$350,B173))+IF(COUNTIF(课表!$N$190:$N$350,B173)&gt;=2,1,COUNTIF(课表!$N$190:$N$350,B173)))*2</f>
        <v>4</v>
      </c>
      <c r="J173" s="24">
        <f>(IF(COUNTIF(课表!$O$190:$O$350,B173)&gt;=2,1,COUNTIF(课表!$O$190:$O$350,B173))+IF(COUNTIF(课表!$P$190:$P$350,B173)&gt;=2,1,COUNTIF(课表!$P$190:$P$350,B173))+IF(COUNTIF(课表!$Q$190:$Q$350,B173)&gt;=2,1,COUNTIF(课表!$Q$190:$Q$350,B173))+IF(COUNTIF(课表!$R$190:$R$350,B173)&gt;=2,1,COUNTIF(课表!$R$190:$R$350,B173)))*2</f>
        <v>4</v>
      </c>
      <c r="K173" s="24">
        <f>(IF(COUNTIF(课表!$S$190:$S$350,B173)&gt;=2,1,COUNTIF(课表!$S$190:$S$350,B173))+IF(COUNTIF(课表!$T$190:$T$350,B173)&gt;=2,1,COUNTIF(课表!$T$190:$T$350,B173)))*2+(IF(COUNTIF(课表!$U$190:$U$350,B173)&gt;=2,1,COUNTIF(课表!$U$190:$U$350,B173))+IF(COUNTIF(课表!$V$190:$V$350,B173)&gt;=2,1,COUNTIF(课表!$V$190:$V$350,B173)))*2</f>
        <v>4</v>
      </c>
      <c r="L173" s="24">
        <f>(IF(COUNTIF(课表!$W$190:$W$350,B173)&gt;=2,1,COUNTIF(课表!$W$190:$W$350,B173))+IF(COUNTIF(课表!$X$190:$X$350,B173)&gt;=2,1,COUNTIF(课表!$X$190:$X$350,B173))+IF(COUNTIF(课表!$Y$190:$Y$350,B173)&gt;=2,1,COUNTIF(课表!$Y$190:$Y$350,B173))+IF(COUNTIF(课表!$Z$190:$Z$350,B173)&gt;=2,1,COUNTIF(课表!$Z$190:$Z$350,B173)))*2</f>
        <v>6</v>
      </c>
      <c r="M173" s="24">
        <f>(IF(COUNTIF(课表!$AA$190:$AA$350,B173)&gt;=2,1,COUNTIF(课表!$AA$190:$AA$350,B173))+IF(COUNTIF(课表!$AB$190:$AB$350,B173)&gt;=2,1,COUNTIF(课表!$AB$190:$AB$350,B173))+IF(COUNTIF(课表!$AC$190:$AC$350,B173)&gt;=2,1,COUNTIF(课表!$AC$190:$AC$350,B173))+IF(COUNTIF(课表!$AD$190:$AD$350,B173)&gt;=2,1,COUNTIF(课表!$AD$190:$AD$350,B173)))*2</f>
        <v>0</v>
      </c>
      <c r="N173" s="24">
        <f t="shared" si="5"/>
        <v>26</v>
      </c>
    </row>
    <row r="174" ht="20.1" customHeight="1" spans="1:14">
      <c r="A174" s="21" t="str">
        <f>VLOOKUP(B174,教师基础数据!$B$1:$H$502,7,FALSE)</f>
        <v>2014018</v>
      </c>
      <c r="B174" s="22" t="s">
        <v>1302</v>
      </c>
      <c r="C174" s="23" t="str">
        <f>VLOOKUP(B174,教师基础数据!$B$1:$G4759,3,FALSE)</f>
        <v>环生系</v>
      </c>
      <c r="D174" s="23" t="str">
        <f>VLOOKUP(B174,教师基础数据!$B$1:$G758,4,FALSE)</f>
        <v>专职</v>
      </c>
      <c r="E174" s="23" t="str">
        <f>VLOOKUP(B174,教师基础数据!$B$1:$G4792,5,FALSE)</f>
        <v>园林教研室</v>
      </c>
      <c r="F174" s="21">
        <f t="shared" si="4"/>
        <v>5</v>
      </c>
      <c r="G174" s="24">
        <f>(IF(COUNTIF(课表!$C$190:$C$350,B174)&gt;=2,1,COUNTIF(课表!$C$190:$C$350,B174))+IF(COUNTIF(课表!$D$190:$D$350,B174)&gt;=2,1,COUNTIF(课表!D$190:$D$350,B174))+IF(COUNTIF(课表!$E$182:$E$350,B174)&gt;=2,1,COUNTIF(课表!$E$182:$E$350,B174))+IF(COUNTIF(课表!$F$190:$F$350,B174)&gt;=2,1,COUNTIF(课表!$F$190:$F$350,B174)))*2</f>
        <v>4</v>
      </c>
      <c r="H174" s="24">
        <f>(IF(COUNTIF(课表!$G$191:$G$350,B174)&gt;=2,1,COUNTIF(课表!$G$191:$G$350,B174))+IF(COUNTIF(课表!$H$191:$H$350,B174)&gt;=2,1,COUNTIF(课表!$H$191:$H$350,B174))+IF(COUNTIF(课表!$I$190:$I$350,B174)&gt;=2,1,COUNTIF(课表!$I$190:$I$350,B174))+IF(COUNTIF(课表!$J$190:$J$350,B174)&gt;=2,1,COUNTIF(课表!$J$190:$J$350,B174)))*2</f>
        <v>4</v>
      </c>
      <c r="I174" s="24">
        <f>(IF(COUNTIF(课表!$K$190:$K$350,B174)&gt;=2,1,COUNTIF(课表!$K$190:$K$350,B174))+IF(COUNTIF(课表!$L$190:$L$350,B174)&gt;=2,1,COUNTIF(课表!$L$190:$L$350,B174))+IF(COUNTIF(课表!$M$190:$M$350,B174)&gt;=2,1,COUNTIF(课表!$M$190:$M$350,B174))+IF(COUNTIF(课表!$N$190:$N$350,B174)&gt;=2,1,COUNTIF(课表!$N$190:$N$350,B174)))*2</f>
        <v>4</v>
      </c>
      <c r="J174" s="24">
        <f>(IF(COUNTIF(课表!$O$190:$O$350,B174)&gt;=2,1,COUNTIF(课表!$O$190:$O$350,B174))+IF(COUNTIF(课表!$P$190:$P$350,B174)&gt;=2,1,COUNTIF(课表!$P$190:$P$350,B174))+IF(COUNTIF(课表!$Q$190:$Q$350,B174)&gt;=2,1,COUNTIF(课表!$Q$190:$Q$350,B174))+IF(COUNTIF(课表!$R$190:$R$350,B174)&gt;=2,1,COUNTIF(课表!$R$190:$R$350,B174)))*2</f>
        <v>4</v>
      </c>
      <c r="K174" s="24">
        <f>(IF(COUNTIF(课表!$S$190:$S$350,B174)&gt;=2,1,COUNTIF(课表!$S$190:$S$350,B174))+IF(COUNTIF(课表!$T$190:$T$350,B174)&gt;=2,1,COUNTIF(课表!$T$190:$T$350,B174)))*2+(IF(COUNTIF(课表!$U$190:$U$350,B174)&gt;=2,1,COUNTIF(课表!$U$190:$U$350,B174))+IF(COUNTIF(课表!$V$190:$V$350,B174)&gt;=2,1,COUNTIF(课表!$V$190:$V$350,B174)))*2</f>
        <v>4</v>
      </c>
      <c r="L174" s="24">
        <f>(IF(COUNTIF(课表!$W$190:$W$350,B174)&gt;=2,1,COUNTIF(课表!$W$190:$W$350,B174))+IF(COUNTIF(课表!$X$190:$X$350,B174)&gt;=2,1,COUNTIF(课表!$X$190:$X$350,B174))+IF(COUNTIF(课表!$Y$190:$Y$350,B174)&gt;=2,1,COUNTIF(课表!$Y$190:$Y$350,B174))+IF(COUNTIF(课表!$Z$190:$Z$350,B174)&gt;=2,1,COUNTIF(课表!$Z$190:$Z$350,B174)))*2</f>
        <v>0</v>
      </c>
      <c r="M174" s="24">
        <f>(IF(COUNTIF(课表!$AA$190:$AA$350,B174)&gt;=2,1,COUNTIF(课表!$AA$190:$AA$350,B174))+IF(COUNTIF(课表!$AB$190:$AB$350,B174)&gt;=2,1,COUNTIF(课表!$AB$190:$AB$350,B174))+IF(COUNTIF(课表!$AC$190:$AC$350,B174)&gt;=2,1,COUNTIF(课表!$AC$190:$AC$350,B174))+IF(COUNTIF(课表!$AD$190:$AD$350,B174)&gt;=2,1,COUNTIF(课表!$AD$190:$AD$350,B174)))*2</f>
        <v>0</v>
      </c>
      <c r="N174" s="24">
        <f t="shared" si="5"/>
        <v>20</v>
      </c>
    </row>
    <row r="175" ht="20.1" customHeight="1" spans="1:14">
      <c r="A175" s="21" t="str">
        <f>VLOOKUP(B175,教师基础数据!$B$1:$H$502,7,FALSE)</f>
        <v>2014028</v>
      </c>
      <c r="B175" s="22" t="s">
        <v>1002</v>
      </c>
      <c r="C175" s="23" t="str">
        <f>VLOOKUP(B175,教师基础数据!$B$1:$G4579,3,FALSE)</f>
        <v>动科系</v>
      </c>
      <c r="D175" s="23" t="str">
        <f>VLOOKUP(B175,教师基础数据!$B$1:$G446,4,FALSE)</f>
        <v>兼职</v>
      </c>
      <c r="E175" s="23" t="str">
        <f>VLOOKUP(B175,教师基础数据!$B$1:$G4531,5,FALSE)</f>
        <v>兽医教研室</v>
      </c>
      <c r="F175" s="21">
        <f t="shared" si="4"/>
        <v>2</v>
      </c>
      <c r="G175" s="24">
        <f>(IF(COUNTIF(课表!$C$190:$C$350,B175)&gt;=2,1,COUNTIF(课表!$C$190:$C$350,B175))+IF(COUNTIF(课表!$D$190:$D$350,B175)&gt;=2,1,COUNTIF(课表!D$190:$D$350,B175))+IF(COUNTIF(课表!$E$182:$E$350,B175)&gt;=2,1,COUNTIF(课表!$E$182:$E$350,B175))+IF(COUNTIF(课表!$F$190:$F$350,B175)&gt;=2,1,COUNTIF(课表!$F$190:$F$350,B175)))*2</f>
        <v>0</v>
      </c>
      <c r="H175" s="24">
        <f>(IF(COUNTIF(课表!$G$191:$G$350,B175)&gt;=2,1,COUNTIF(课表!$G$191:$G$350,B175))+IF(COUNTIF(课表!$H$191:$H$350,B175)&gt;=2,1,COUNTIF(课表!$H$191:$H$350,B175))+IF(COUNTIF(课表!$I$190:$I$350,B175)&gt;=2,1,COUNTIF(课表!$I$190:$I$350,B175))+IF(COUNTIF(课表!$J$190:$J$350,B175)&gt;=2,1,COUNTIF(课表!$J$190:$J$350,B175)))*2</f>
        <v>0</v>
      </c>
      <c r="I175" s="24">
        <f>(IF(COUNTIF(课表!$K$190:$K$350,B175)&gt;=2,1,COUNTIF(课表!$K$190:$K$350,B175))+IF(COUNTIF(课表!$L$190:$L$350,B175)&gt;=2,1,COUNTIF(课表!$L$190:$L$350,B175))+IF(COUNTIF(课表!$M$190:$M$350,B175)&gt;=2,1,COUNTIF(课表!$M$190:$M$350,B175))+IF(COUNTIF(课表!$N$190:$N$350,B175)&gt;=2,1,COUNTIF(课表!$N$190:$N$350,B175)))*2</f>
        <v>0</v>
      </c>
      <c r="J175" s="24">
        <f>(IF(COUNTIF(课表!$O$190:$O$350,B175)&gt;=2,1,COUNTIF(课表!$O$190:$O$350,B175))+IF(COUNTIF(课表!$P$190:$P$350,B175)&gt;=2,1,COUNTIF(课表!$P$190:$P$350,B175))+IF(COUNTIF(课表!$Q$190:$Q$350,B175)&gt;=2,1,COUNTIF(课表!$Q$190:$Q$350,B175))+IF(COUNTIF(课表!$R$190:$R$350,B175)&gt;=2,1,COUNTIF(课表!$R$190:$R$350,B175)))*2</f>
        <v>0</v>
      </c>
      <c r="K175" s="24">
        <f>(IF(COUNTIF(课表!$S$190:$S$350,B175)&gt;=2,1,COUNTIF(课表!$S$190:$S$350,B175))+IF(COUNTIF(课表!$T$190:$T$350,B175)&gt;=2,1,COUNTIF(课表!$T$190:$T$350,B175)))*2+(IF(COUNTIF(课表!$U$190:$U$350,B175)&gt;=2,1,COUNTIF(课表!$U$190:$U$350,B175))+IF(COUNTIF(课表!$V$190:$V$350,B175)&gt;=2,1,COUNTIF(课表!$V$190:$V$350,B175)))*2</f>
        <v>0</v>
      </c>
      <c r="L175" s="24">
        <f>(IF(COUNTIF(课表!$W$190:$W$350,B175)&gt;=2,1,COUNTIF(课表!$W$190:$W$350,B175))+IF(COUNTIF(课表!$X$190:$X$350,B175)&gt;=2,1,COUNTIF(课表!$X$190:$X$350,B175))+IF(COUNTIF(课表!$Y$190:$Y$350,B175)&gt;=2,1,COUNTIF(课表!$Y$190:$Y$350,B175))+IF(COUNTIF(课表!$Z$190:$Z$350,B175)&gt;=2,1,COUNTIF(课表!$Z$190:$Z$350,B175)))*2</f>
        <v>8</v>
      </c>
      <c r="M175" s="24">
        <f>(IF(COUNTIF(课表!$AA$190:$AA$350,B175)&gt;=2,1,COUNTIF(课表!$AA$190:$AA$350,B175))+IF(COUNTIF(课表!$AB$190:$AB$350,B175)&gt;=2,1,COUNTIF(课表!$AB$190:$AB$350,B175))+IF(COUNTIF(课表!$AC$190:$AC$350,B175)&gt;=2,1,COUNTIF(课表!$AC$190:$AC$350,B175))+IF(COUNTIF(课表!$AD$190:$AD$350,B175)&gt;=2,1,COUNTIF(课表!$AD$190:$AD$350,B175)))*2</f>
        <v>8</v>
      </c>
      <c r="N175" s="24">
        <f t="shared" si="5"/>
        <v>16</v>
      </c>
    </row>
    <row r="176" ht="20.1" customHeight="1" spans="1:14">
      <c r="A176" s="21" t="str">
        <f>VLOOKUP(B176,教师基础数据!$B$1:$H$502,7,FALSE)</f>
        <v>2014039</v>
      </c>
      <c r="B176" s="25" t="s">
        <v>1145</v>
      </c>
      <c r="C176" s="23" t="str">
        <f>VLOOKUP(B176,教师基础数据!$B$1:$G4709,3,FALSE)</f>
        <v>思政部</v>
      </c>
      <c r="D176" s="23" t="str">
        <f>VLOOKUP(B176,教师基础数据!$B$1:$G578,4,FALSE)</f>
        <v>专职</v>
      </c>
      <c r="E176" s="23" t="str">
        <f>VLOOKUP(B176,教师基础数据!$B$1:$G4611,5,FALSE)</f>
        <v>大学生心理健康与就业创业教研室</v>
      </c>
      <c r="F176" s="21">
        <f t="shared" si="4"/>
        <v>3</v>
      </c>
      <c r="G176" s="24">
        <f>(IF(COUNTIF(课表!$C$190:$C$350,B176)&gt;=2,1,COUNTIF(课表!$C$190:$C$350,B176))+IF(COUNTIF(课表!$D$190:$D$350,B176)&gt;=2,1,COUNTIF(课表!D$190:$D$350,B176))+IF(COUNTIF(课表!$E$182:$E$350,B176)&gt;=2,1,COUNTIF(课表!$E$182:$E$350,B176))+IF(COUNTIF(课表!$F$190:$F$350,B176)&gt;=2,1,COUNTIF(课表!$F$190:$F$350,B176)))*2</f>
        <v>0</v>
      </c>
      <c r="H176" s="24">
        <f>(IF(COUNTIF(课表!$G$191:$G$350,B176)&gt;=2,1,COUNTIF(课表!$G$191:$G$350,B176))+IF(COUNTIF(课表!$H$191:$H$350,B176)&gt;=2,1,COUNTIF(课表!$H$191:$H$350,B176))+IF(COUNTIF(课表!$I$190:$I$350,B176)&gt;=2,1,COUNTIF(课表!$I$190:$I$350,B176))+IF(COUNTIF(课表!$J$190:$J$350,B176)&gt;=2,1,COUNTIF(课表!$J$190:$J$350,B176)))*2</f>
        <v>6</v>
      </c>
      <c r="I176" s="24">
        <f>(IF(COUNTIF(课表!$K$190:$K$350,B176)&gt;=2,1,COUNTIF(课表!$K$190:$K$350,B176))+IF(COUNTIF(课表!$L$190:$L$350,B176)&gt;=2,1,COUNTIF(课表!$L$190:$L$350,B176))+IF(COUNTIF(课表!$M$190:$M$350,B176)&gt;=2,1,COUNTIF(课表!$M$190:$M$350,B176))+IF(COUNTIF(课表!$N$190:$N$350,B176)&gt;=2,1,COUNTIF(课表!$N$190:$N$350,B176)))*2</f>
        <v>6</v>
      </c>
      <c r="J176" s="24">
        <f>(IF(COUNTIF(课表!$O$190:$O$350,B176)&gt;=2,1,COUNTIF(课表!$O$190:$O$350,B176))+IF(COUNTIF(课表!$P$190:$P$350,B176)&gt;=2,1,COUNTIF(课表!$P$190:$P$350,B176))+IF(COUNTIF(课表!$Q$190:$Q$350,B176)&gt;=2,1,COUNTIF(课表!$Q$190:$Q$350,B176))+IF(COUNTIF(课表!$R$190:$R$350,B176)&gt;=2,1,COUNTIF(课表!$R$190:$R$350,B176)))*2</f>
        <v>4</v>
      </c>
      <c r="K176" s="24">
        <f>(IF(COUNTIF(课表!$S$190:$S$350,B176)&gt;=2,1,COUNTIF(课表!$S$190:$S$350,B176))+IF(COUNTIF(课表!$T$190:$T$350,B176)&gt;=2,1,COUNTIF(课表!$T$190:$T$350,B176)))*2+(IF(COUNTIF(课表!$U$190:$U$350,B176)&gt;=2,1,COUNTIF(课表!$U$190:$U$350,B176))+IF(COUNTIF(课表!$V$190:$V$350,B176)&gt;=2,1,COUNTIF(课表!$V$190:$V$350,B176)))*2</f>
        <v>0</v>
      </c>
      <c r="L176" s="24">
        <f>(IF(COUNTIF(课表!$W$190:$W$350,B176)&gt;=2,1,COUNTIF(课表!$W$190:$W$350,B176))+IF(COUNTIF(课表!$X$190:$X$350,B176)&gt;=2,1,COUNTIF(课表!$X$190:$X$350,B176))+IF(COUNTIF(课表!$Y$190:$Y$350,B176)&gt;=2,1,COUNTIF(课表!$Y$190:$Y$350,B176))+IF(COUNTIF(课表!$Z$190:$Z$350,B176)&gt;=2,1,COUNTIF(课表!$Z$190:$Z$350,B176)))*2</f>
        <v>0</v>
      </c>
      <c r="M176" s="24">
        <f>(IF(COUNTIF(课表!$AA$190:$AA$350,B176)&gt;=2,1,COUNTIF(课表!$AA$190:$AA$350,B176))+IF(COUNTIF(课表!$AB$190:$AB$350,B176)&gt;=2,1,COUNTIF(课表!$AB$190:$AB$350,B176))+IF(COUNTIF(课表!$AC$190:$AC$350,B176)&gt;=2,1,COUNTIF(课表!$AC$190:$AC$350,B176))+IF(COUNTIF(课表!$AD$190:$AD$350,B176)&gt;=2,1,COUNTIF(课表!$AD$190:$AD$350,B176)))*2</f>
        <v>0</v>
      </c>
      <c r="N176" s="24">
        <f t="shared" si="5"/>
        <v>16</v>
      </c>
    </row>
    <row r="177" ht="20.1" customHeight="1" spans="1:14">
      <c r="A177" s="21" t="str">
        <f>VLOOKUP(B177,教师基础数据!$B$1:$H$502,7,FALSE)</f>
        <v>2014044</v>
      </c>
      <c r="B177" s="22" t="s">
        <v>1023</v>
      </c>
      <c r="C177" s="23" t="str">
        <f>VLOOKUP(B177,教师基础数据!$B$1:$G4708,3,FALSE)</f>
        <v>环生系</v>
      </c>
      <c r="D177" s="23" t="str">
        <f>VLOOKUP(B177,教师基础数据!$B$1:$G595,4,FALSE)</f>
        <v>专职</v>
      </c>
      <c r="E177" s="23" t="str">
        <f>VLOOKUP(B177,教师基础数据!$B$1:$G4628,5,FALSE)</f>
        <v>种植教研室</v>
      </c>
      <c r="F177" s="21">
        <f t="shared" si="4"/>
        <v>4</v>
      </c>
      <c r="G177" s="24">
        <f>(IF(COUNTIF(课表!$C$190:$C$350,B177)&gt;=2,1,COUNTIF(课表!$C$190:$C$350,B177))+IF(COUNTIF(课表!$D$190:$D$350,B177)&gt;=2,1,COUNTIF(课表!D$190:$D$350,B177))+IF(COUNTIF(课表!$E$182:$E$350,B177)&gt;=2,1,COUNTIF(课表!$E$182:$E$350,B177))+IF(COUNTIF(课表!$F$190:$F$350,B177)&gt;=2,1,COUNTIF(课表!$F$190:$F$350,B177)))*2</f>
        <v>0</v>
      </c>
      <c r="H177" s="24">
        <f>(IF(COUNTIF(课表!$G$191:$G$350,B177)&gt;=2,1,COUNTIF(课表!$G$191:$G$350,B177))+IF(COUNTIF(课表!$H$191:$H$350,B177)&gt;=2,1,COUNTIF(课表!$H$191:$H$350,B177))+IF(COUNTIF(课表!$I$190:$I$350,B177)&gt;=2,1,COUNTIF(课表!$I$190:$I$350,B177))+IF(COUNTIF(课表!$J$190:$J$350,B177)&gt;=2,1,COUNTIF(课表!$J$190:$J$350,B177)))*2</f>
        <v>4</v>
      </c>
      <c r="I177" s="24">
        <f>(IF(COUNTIF(课表!$K$190:$K$350,B177)&gt;=2,1,COUNTIF(课表!$K$190:$K$350,B177))+IF(COUNTIF(课表!$L$190:$L$350,B177)&gt;=2,1,COUNTIF(课表!$L$190:$L$350,B177))+IF(COUNTIF(课表!$M$190:$M$350,B177)&gt;=2,1,COUNTIF(课表!$M$190:$M$350,B177))+IF(COUNTIF(课表!$N$190:$N$350,B177)&gt;=2,1,COUNTIF(课表!$N$190:$N$350,B177)))*2</f>
        <v>0</v>
      </c>
      <c r="J177" s="24">
        <f>(IF(COUNTIF(课表!$O$190:$O$350,B177)&gt;=2,1,COUNTIF(课表!$O$190:$O$350,B177))+IF(COUNTIF(课表!$P$190:$P$350,B177)&gt;=2,1,COUNTIF(课表!$P$190:$P$350,B177))+IF(COUNTIF(课表!$Q$190:$Q$350,B177)&gt;=2,1,COUNTIF(课表!$Q$190:$Q$350,B177))+IF(COUNTIF(课表!$R$190:$R$350,B177)&gt;=2,1,COUNTIF(课表!$R$190:$R$350,B177)))*2</f>
        <v>4</v>
      </c>
      <c r="K177" s="24">
        <f>(IF(COUNTIF(课表!$S$190:$S$350,B177)&gt;=2,1,COUNTIF(课表!$S$190:$S$350,B177))+IF(COUNTIF(课表!$T$190:$T$350,B177)&gt;=2,1,COUNTIF(课表!$T$190:$T$350,B177)))*2+(IF(COUNTIF(课表!$U$190:$U$350,B177)&gt;=2,1,COUNTIF(课表!$U$190:$U$350,B177))+IF(COUNTIF(课表!$V$190:$V$350,B177)&gt;=2,1,COUNTIF(课表!$V$190:$V$350,B177)))*2</f>
        <v>4</v>
      </c>
      <c r="L177" s="24">
        <f>(IF(COUNTIF(课表!$W$190:$W$350,B177)&gt;=2,1,COUNTIF(课表!$W$190:$W$350,B177))+IF(COUNTIF(课表!$X$190:$X$350,B177)&gt;=2,1,COUNTIF(课表!$X$190:$X$350,B177))+IF(COUNTIF(课表!$Y$190:$Y$350,B177)&gt;=2,1,COUNTIF(课表!$Y$190:$Y$350,B177))+IF(COUNTIF(课表!$Z$190:$Z$350,B177)&gt;=2,1,COUNTIF(课表!$Z$190:$Z$350,B177)))*2</f>
        <v>4</v>
      </c>
      <c r="M177" s="24">
        <f>(IF(COUNTIF(课表!$AA$190:$AA$350,B177)&gt;=2,1,COUNTIF(课表!$AA$190:$AA$350,B177))+IF(COUNTIF(课表!$AB$190:$AB$350,B177)&gt;=2,1,COUNTIF(课表!$AB$190:$AB$350,B177))+IF(COUNTIF(课表!$AC$190:$AC$350,B177)&gt;=2,1,COUNTIF(课表!$AC$190:$AC$350,B177))+IF(COUNTIF(课表!$AD$190:$AD$350,B177)&gt;=2,1,COUNTIF(课表!$AD$190:$AD$350,B177)))*2</f>
        <v>0</v>
      </c>
      <c r="N177" s="24">
        <f t="shared" si="5"/>
        <v>16</v>
      </c>
    </row>
    <row r="178" ht="20.1" customHeight="1" spans="1:14">
      <c r="A178" s="21" t="str">
        <f>VLOOKUP(B178,教师基础数据!$B$1:$H$502,7,FALSE)</f>
        <v>2014050</v>
      </c>
      <c r="B178" s="25" t="s">
        <v>1168</v>
      </c>
      <c r="C178" s="23" t="str">
        <f>VLOOKUP(B178,教师基础数据!$B$1:$G4803,3,FALSE)</f>
        <v>商贸系</v>
      </c>
      <c r="D178" s="23" t="str">
        <f>VLOOKUP(B178,教师基础数据!$B$1:$G737,4,FALSE)</f>
        <v>专职</v>
      </c>
      <c r="E178" s="23" t="str">
        <f>VLOOKUP(B178,教师基础数据!$B$1:$G4770,5,FALSE)</f>
        <v>会计教研室</v>
      </c>
      <c r="F178" s="21">
        <f t="shared" si="4"/>
        <v>6</v>
      </c>
      <c r="G178" s="24">
        <f>(IF(COUNTIF(课表!$C$190:$C$350,B178)&gt;=2,1,COUNTIF(课表!$C$190:$C$350,B178))+IF(COUNTIF(课表!$D$190:$D$350,B178)&gt;=2,1,COUNTIF(课表!D$190:$D$350,B178))+IF(COUNTIF(课表!$E$182:$E$350,B178)&gt;=2,1,COUNTIF(课表!$E$182:$E$350,B178))+IF(COUNTIF(课表!$F$190:$F$350,B178)&gt;=2,1,COUNTIF(课表!$F$190:$F$350,B178)))*2</f>
        <v>4</v>
      </c>
      <c r="H178" s="24">
        <f>(IF(COUNTIF(课表!$G$191:$G$350,B178)&gt;=2,1,COUNTIF(课表!$G$191:$G$350,B178))+IF(COUNTIF(课表!$H$191:$H$350,B178)&gt;=2,1,COUNTIF(课表!$H$191:$H$350,B178))+IF(COUNTIF(课表!$I$190:$I$350,B178)&gt;=2,1,COUNTIF(课表!$I$190:$I$350,B178))+IF(COUNTIF(课表!$J$190:$J$350,B178)&gt;=2,1,COUNTIF(课表!$J$190:$J$350,B178)))*2</f>
        <v>4</v>
      </c>
      <c r="I178" s="24">
        <f>(IF(COUNTIF(课表!$K$190:$K$350,B178)&gt;=2,1,COUNTIF(课表!$K$190:$K$350,B178))+IF(COUNTIF(课表!$L$190:$L$350,B178)&gt;=2,1,COUNTIF(课表!$L$190:$L$350,B178))+IF(COUNTIF(课表!$M$190:$M$350,B178)&gt;=2,1,COUNTIF(课表!$M$190:$M$350,B178))+IF(COUNTIF(课表!$N$190:$N$350,B178)&gt;=2,1,COUNTIF(课表!$N$190:$N$350,B178)))*2</f>
        <v>4</v>
      </c>
      <c r="J178" s="24">
        <f>(IF(COUNTIF(课表!$O$190:$O$350,B178)&gt;=2,1,COUNTIF(课表!$O$190:$O$350,B178))+IF(COUNTIF(课表!$P$190:$P$350,B178)&gt;=2,1,COUNTIF(课表!$P$190:$P$350,B178))+IF(COUNTIF(课表!$Q$190:$Q$350,B178)&gt;=2,1,COUNTIF(课表!$Q$190:$Q$350,B178))+IF(COUNTIF(课表!$R$190:$R$350,B178)&gt;=2,1,COUNTIF(课表!$R$190:$R$350,B178)))*2</f>
        <v>4</v>
      </c>
      <c r="K178" s="24">
        <f>(IF(COUNTIF(课表!$S$190:$S$350,B178)&gt;=2,1,COUNTIF(课表!$S$190:$S$350,B178))+IF(COUNTIF(课表!$T$190:$T$350,B178)&gt;=2,1,COUNTIF(课表!$T$190:$T$350,B178)))*2+(IF(COUNTIF(课表!$U$190:$U$350,B178)&gt;=2,1,COUNTIF(课表!$U$190:$U$350,B178))+IF(COUNTIF(课表!$V$190:$V$350,B178)&gt;=2,1,COUNTIF(课表!$V$190:$V$350,B178)))*2</f>
        <v>4</v>
      </c>
      <c r="L178" s="24">
        <f>(IF(COUNTIF(课表!$W$190:$W$350,B178)&gt;=2,1,COUNTIF(课表!$W$190:$W$350,B178))+IF(COUNTIF(课表!$X$190:$X$350,B178)&gt;=2,1,COUNTIF(课表!$X$190:$X$350,B178))+IF(COUNTIF(课表!$Y$190:$Y$350,B178)&gt;=2,1,COUNTIF(课表!$Y$190:$Y$350,B178))+IF(COUNTIF(课表!$Z$190:$Z$350,B178)&gt;=2,1,COUNTIF(课表!$Z$190:$Z$350,B178)))*2</f>
        <v>8</v>
      </c>
      <c r="M178" s="24">
        <f>(IF(COUNTIF(课表!$AA$190:$AA$350,B178)&gt;=2,1,COUNTIF(课表!$AA$190:$AA$350,B178))+IF(COUNTIF(课表!$AB$190:$AB$350,B178)&gt;=2,1,COUNTIF(课表!$AB$190:$AB$350,B178))+IF(COUNTIF(课表!$AC$190:$AC$350,B178)&gt;=2,1,COUNTIF(课表!$AC$190:$AC$350,B178))+IF(COUNTIF(课表!$AD$190:$AD$350,B178)&gt;=2,1,COUNTIF(课表!$AD$190:$AD$350,B178)))*2</f>
        <v>0</v>
      </c>
      <c r="N178" s="24">
        <f t="shared" si="5"/>
        <v>28</v>
      </c>
    </row>
    <row r="179" ht="20.1" customHeight="1" spans="1:14">
      <c r="A179" s="21" t="str">
        <f>VLOOKUP(B179,教师基础数据!$B$1:$H$502,7,FALSE)</f>
        <v>2014057</v>
      </c>
      <c r="B179" s="25" t="s">
        <v>1305</v>
      </c>
      <c r="C179" s="23" t="str">
        <f>VLOOKUP(B179,教师基础数据!$B$1:$G4661,3,FALSE)</f>
        <v>环生系</v>
      </c>
      <c r="D179" s="23" t="str">
        <f>VLOOKUP(B179,教师基础数据!$B$1:$G547,4,FALSE)</f>
        <v>专职</v>
      </c>
      <c r="E179" s="23" t="str">
        <f>VLOOKUP(B179,教师基础数据!$B$1:$G4580,5,FALSE)</f>
        <v>园林教研室</v>
      </c>
      <c r="F179" s="21">
        <f t="shared" si="4"/>
        <v>3</v>
      </c>
      <c r="G179" s="24">
        <f>(IF(COUNTIF(课表!$C$190:$C$350,B179)&gt;=2,1,COUNTIF(课表!$C$190:$C$350,B179))+IF(COUNTIF(课表!$D$190:$D$350,B179)&gt;=2,1,COUNTIF(课表!D$190:$D$350,B179))+IF(COUNTIF(课表!$E$182:$E$350,B179)&gt;=2,1,COUNTIF(课表!$E$182:$E$350,B179))+IF(COUNTIF(课表!$F$190:$F$350,B179)&gt;=2,1,COUNTIF(课表!$F$190:$F$350,B179)))*2</f>
        <v>4</v>
      </c>
      <c r="H179" s="24">
        <f>(IF(COUNTIF(课表!$G$191:$G$350,B179)&gt;=2,1,COUNTIF(课表!$G$191:$G$350,B179))+IF(COUNTIF(课表!$H$191:$H$350,B179)&gt;=2,1,COUNTIF(课表!$H$191:$H$350,B179))+IF(COUNTIF(课表!$I$190:$I$350,B179)&gt;=2,1,COUNTIF(课表!$I$190:$I$350,B179))+IF(COUNTIF(课表!$J$190:$J$350,B179)&gt;=2,1,COUNTIF(课表!$J$190:$J$350,B179)))*2</f>
        <v>4</v>
      </c>
      <c r="I179" s="24">
        <f>(IF(COUNTIF(课表!$K$190:$K$350,B179)&gt;=2,1,COUNTIF(课表!$K$190:$K$350,B179))+IF(COUNTIF(课表!$L$190:$L$350,B179)&gt;=2,1,COUNTIF(课表!$L$190:$L$350,B179))+IF(COUNTIF(课表!$M$190:$M$350,B179)&gt;=2,1,COUNTIF(课表!$M$190:$M$350,B179))+IF(COUNTIF(课表!$N$190:$N$350,B179)&gt;=2,1,COUNTIF(课表!$N$190:$N$350,B179)))*2</f>
        <v>4</v>
      </c>
      <c r="J179" s="24">
        <f>(IF(COUNTIF(课表!$O$190:$O$350,B179)&gt;=2,1,COUNTIF(课表!$O$190:$O$350,B179))+IF(COUNTIF(课表!$P$190:$P$350,B179)&gt;=2,1,COUNTIF(课表!$P$190:$P$350,B179))+IF(COUNTIF(课表!$Q$190:$Q$350,B179)&gt;=2,1,COUNTIF(课表!$Q$190:$Q$350,B179))+IF(COUNTIF(课表!$R$190:$R$350,B179)&gt;=2,1,COUNTIF(课表!$R$190:$R$350,B179)))*2</f>
        <v>0</v>
      </c>
      <c r="K179" s="24">
        <f>(IF(COUNTIF(课表!$S$190:$S$350,B179)&gt;=2,1,COUNTIF(课表!$S$190:$S$350,B179))+IF(COUNTIF(课表!$T$190:$T$350,B179)&gt;=2,1,COUNTIF(课表!$T$190:$T$350,B179)))*2+(IF(COUNTIF(课表!$U$190:$U$350,B179)&gt;=2,1,COUNTIF(课表!$U$190:$U$350,B179))+IF(COUNTIF(课表!$V$190:$V$350,B179)&gt;=2,1,COUNTIF(课表!$V$190:$V$350,B179)))*2</f>
        <v>0</v>
      </c>
      <c r="L179" s="24">
        <f>(IF(COUNTIF(课表!$W$190:$W$350,B179)&gt;=2,1,COUNTIF(课表!$W$190:$W$350,B179))+IF(COUNTIF(课表!$X$190:$X$350,B179)&gt;=2,1,COUNTIF(课表!$X$190:$X$350,B179))+IF(COUNTIF(课表!$Y$190:$Y$350,B179)&gt;=2,1,COUNTIF(课表!$Y$190:$Y$350,B179))+IF(COUNTIF(课表!$Z$190:$Z$350,B179)&gt;=2,1,COUNTIF(课表!$Z$190:$Z$350,B179)))*2</f>
        <v>0</v>
      </c>
      <c r="M179" s="24">
        <f>(IF(COUNTIF(课表!$AA$190:$AA$350,B179)&gt;=2,1,COUNTIF(课表!$AA$190:$AA$350,B179))+IF(COUNTIF(课表!$AB$190:$AB$350,B179)&gt;=2,1,COUNTIF(课表!$AB$190:$AB$350,B179))+IF(COUNTIF(课表!$AC$190:$AC$350,B179)&gt;=2,1,COUNTIF(课表!$AC$190:$AC$350,B179))+IF(COUNTIF(课表!$AD$190:$AD$350,B179)&gt;=2,1,COUNTIF(课表!$AD$190:$AD$350,B179)))*2</f>
        <v>0</v>
      </c>
      <c r="N179" s="24">
        <f t="shared" si="5"/>
        <v>12</v>
      </c>
    </row>
    <row r="180" ht="20.1" customHeight="1" spans="1:14">
      <c r="A180" s="21" t="str">
        <f>VLOOKUP(B180,教师基础数据!$B$1:$H$502,7,FALSE)</f>
        <v>2015002</v>
      </c>
      <c r="B180" s="25" t="s">
        <v>1235</v>
      </c>
      <c r="C180" s="23" t="str">
        <f>VLOOKUP(B180,教师基础数据!$B$1:$G4766,3,FALSE)</f>
        <v>人文系</v>
      </c>
      <c r="D180" s="23" t="str">
        <f>VLOOKUP(B180,教师基础数据!$B$1:$G650,4,FALSE)</f>
        <v>外聘</v>
      </c>
      <c r="E180" s="23" t="str">
        <f>VLOOKUP(B180,教师基础数据!$B$1:$G4683,5,FALSE)</f>
        <v>服装教研室</v>
      </c>
      <c r="F180" s="21">
        <f t="shared" si="4"/>
        <v>3</v>
      </c>
      <c r="G180" s="24">
        <f>(IF(COUNTIF(课表!$C$190:$C$350,B180)&gt;=2,1,COUNTIF(课表!$C$190:$C$350,B180))+IF(COUNTIF(课表!$D$190:$D$350,B180)&gt;=2,1,COUNTIF(课表!D$190:$D$350,B180))+IF(COUNTIF(课表!$E$182:$E$350,B180)&gt;=2,1,COUNTIF(课表!$E$182:$E$350,B180))+IF(COUNTIF(课表!$F$190:$F$350,B180)&gt;=2,1,COUNTIF(课表!$F$190:$F$350,B180)))*2</f>
        <v>4</v>
      </c>
      <c r="H180" s="24">
        <f>(IF(COUNTIF(课表!$G$191:$G$350,B180)&gt;=2,1,COUNTIF(课表!$G$191:$G$350,B180))+IF(COUNTIF(课表!$H$191:$H$350,B180)&gt;=2,1,COUNTIF(课表!$H$191:$H$350,B180))+IF(COUNTIF(课表!$I$190:$I$350,B180)&gt;=2,1,COUNTIF(课表!$I$190:$I$350,B180))+IF(COUNTIF(课表!$J$190:$J$350,B180)&gt;=2,1,COUNTIF(课表!$J$190:$J$350,B180)))*2</f>
        <v>4</v>
      </c>
      <c r="I180" s="24">
        <f>(IF(COUNTIF(课表!$K$190:$K$350,B180)&gt;=2,1,COUNTIF(课表!$K$190:$K$350,B180))+IF(COUNTIF(课表!$L$190:$L$350,B180)&gt;=2,1,COUNTIF(课表!$L$190:$L$350,B180))+IF(COUNTIF(课表!$M$190:$M$350,B180)&gt;=2,1,COUNTIF(课表!$M$190:$M$350,B180))+IF(COUNTIF(课表!$N$190:$N$350,B180)&gt;=2,1,COUNTIF(课表!$N$190:$N$350,B180)))*2</f>
        <v>4</v>
      </c>
      <c r="J180" s="24">
        <f>(IF(COUNTIF(课表!$O$190:$O$350,B180)&gt;=2,1,COUNTIF(课表!$O$190:$O$350,B180))+IF(COUNTIF(课表!$P$190:$P$350,B180)&gt;=2,1,COUNTIF(课表!$P$190:$P$350,B180))+IF(COUNTIF(课表!$Q$190:$Q$350,B180)&gt;=2,1,COUNTIF(课表!$Q$190:$Q$350,B180))+IF(COUNTIF(课表!$R$190:$R$350,B180)&gt;=2,1,COUNTIF(课表!$R$190:$R$350,B180)))*2</f>
        <v>0</v>
      </c>
      <c r="K180" s="24">
        <f>(IF(COUNTIF(课表!$S$190:$S$350,B180)&gt;=2,1,COUNTIF(课表!$S$190:$S$350,B180))+IF(COUNTIF(课表!$T$190:$T$350,B180)&gt;=2,1,COUNTIF(课表!$T$190:$T$350,B180)))*2+(IF(COUNTIF(课表!$U$190:$U$350,B180)&gt;=2,1,COUNTIF(课表!$U$190:$U$350,B180))+IF(COUNTIF(课表!$V$190:$V$350,B180)&gt;=2,1,COUNTIF(课表!$V$190:$V$350,B180)))*2</f>
        <v>0</v>
      </c>
      <c r="L180" s="24">
        <f>(IF(COUNTIF(课表!$W$190:$W$350,B180)&gt;=2,1,COUNTIF(课表!$W$190:$W$350,B180))+IF(COUNTIF(课表!$X$190:$X$350,B180)&gt;=2,1,COUNTIF(课表!$X$190:$X$350,B180))+IF(COUNTIF(课表!$Y$190:$Y$350,B180)&gt;=2,1,COUNTIF(课表!$Y$190:$Y$350,B180))+IF(COUNTIF(课表!$Z$190:$Z$350,B180)&gt;=2,1,COUNTIF(课表!$Z$190:$Z$350,B180)))*2</f>
        <v>0</v>
      </c>
      <c r="M180" s="24">
        <f>(IF(COUNTIF(课表!$AA$190:$AA$350,B180)&gt;=2,1,COUNTIF(课表!$AA$190:$AA$350,B180))+IF(COUNTIF(课表!$AB$190:$AB$350,B180)&gt;=2,1,COUNTIF(课表!$AB$190:$AB$350,B180))+IF(COUNTIF(课表!$AC$190:$AC$350,B180)&gt;=2,1,COUNTIF(课表!$AC$190:$AC$350,B180))+IF(COUNTIF(课表!$AD$190:$AD$350,B180)&gt;=2,1,COUNTIF(课表!$AD$190:$AD$350,B180)))*2</f>
        <v>0</v>
      </c>
      <c r="N180" s="24">
        <f t="shared" si="5"/>
        <v>12</v>
      </c>
    </row>
    <row r="181" ht="20.1" customHeight="1" spans="1:14">
      <c r="A181" s="21" t="str">
        <f>VLOOKUP(B181,教师基础数据!$B$1:$H$502,7,FALSE)</f>
        <v>2015003</v>
      </c>
      <c r="B181" s="27" t="s">
        <v>1036</v>
      </c>
      <c r="C181" s="23" t="str">
        <f>VLOOKUP(B181,教师基础数据!$B$1:$G4552,3,FALSE)</f>
        <v>商贸系</v>
      </c>
      <c r="D181" s="23" t="str">
        <f>VLOOKUP(B181,教师基础数据!$B$1:$G522,4,FALSE)</f>
        <v>专职</v>
      </c>
      <c r="E181" s="23" t="str">
        <f>VLOOKUP(B181,教师基础数据!$B$1:$G4555,5,FALSE)</f>
        <v>会计教研室</v>
      </c>
      <c r="F181" s="21">
        <f t="shared" si="4"/>
        <v>6</v>
      </c>
      <c r="G181" s="24">
        <f>(IF(COUNTIF(课表!$C$190:$C$350,B181)&gt;=2,1,COUNTIF(课表!$C$190:$C$350,B181))+IF(COUNTIF(课表!$D$190:$D$350,B181)&gt;=2,1,COUNTIF(课表!D$190:$D$350,B181))+IF(COUNTIF(课表!$E$182:$E$350,B181)&gt;=2,1,COUNTIF(课表!$E$182:$E$350,B181))+IF(COUNTIF(课表!$F$190:$F$350,B181)&gt;=2,1,COUNTIF(课表!$F$190:$F$350,B181)))*2</f>
        <v>4</v>
      </c>
      <c r="H181" s="24">
        <f>(IF(COUNTIF(课表!$G$191:$G$350,B181)&gt;=2,1,COUNTIF(课表!$G$191:$G$350,B181))+IF(COUNTIF(课表!$H$191:$H$350,B181)&gt;=2,1,COUNTIF(课表!$H$191:$H$350,B181))+IF(COUNTIF(课表!$I$190:$I$350,B181)&gt;=2,1,COUNTIF(课表!$I$190:$I$350,B181))+IF(COUNTIF(课表!$J$190:$J$350,B181)&gt;=2,1,COUNTIF(课表!$J$190:$J$350,B181)))*2</f>
        <v>6</v>
      </c>
      <c r="I181" s="24">
        <f>(IF(COUNTIF(课表!$K$190:$K$350,B181)&gt;=2,1,COUNTIF(课表!$K$190:$K$350,B181))+IF(COUNTIF(课表!$L$190:$L$350,B181)&gt;=2,1,COUNTIF(课表!$L$190:$L$350,B181))+IF(COUNTIF(课表!$M$190:$M$350,B181)&gt;=2,1,COUNTIF(课表!$M$190:$M$350,B181))+IF(COUNTIF(课表!$N$190:$N$350,B181)&gt;=2,1,COUNTIF(课表!$N$190:$N$350,B181)))*2</f>
        <v>8</v>
      </c>
      <c r="J181" s="24">
        <f>(IF(COUNTIF(课表!$O$190:$O$350,B181)&gt;=2,1,COUNTIF(课表!$O$190:$O$350,B181))+IF(COUNTIF(课表!$P$190:$P$350,B181)&gt;=2,1,COUNTIF(课表!$P$190:$P$350,B181))+IF(COUNTIF(课表!$Q$190:$Q$350,B181)&gt;=2,1,COUNTIF(课表!$Q$190:$Q$350,B181))+IF(COUNTIF(课表!$R$190:$R$350,B181)&gt;=2,1,COUNTIF(课表!$R$190:$R$350,B181)))*2</f>
        <v>4</v>
      </c>
      <c r="K181" s="24">
        <f>(IF(COUNTIF(课表!$S$190:$S$350,B181)&gt;=2,1,COUNTIF(课表!$S$190:$S$350,B181))+IF(COUNTIF(课表!$T$190:$T$350,B181)&gt;=2,1,COUNTIF(课表!$T$190:$T$350,B181)))*2+(IF(COUNTIF(课表!$U$190:$U$350,B181)&gt;=2,1,COUNTIF(课表!$U$190:$U$350,B181))+IF(COUNTIF(课表!$V$190:$V$350,B181)&gt;=2,1,COUNTIF(课表!$V$190:$V$350,B181)))*2</f>
        <v>2</v>
      </c>
      <c r="L181" s="24">
        <f>(IF(COUNTIF(课表!$W$190:$W$350,B181)&gt;=2,1,COUNTIF(课表!$W$190:$W$350,B181))+IF(COUNTIF(课表!$X$190:$X$350,B181)&gt;=2,1,COUNTIF(课表!$X$190:$X$350,B181))+IF(COUNTIF(课表!$Y$190:$Y$350,B181)&gt;=2,1,COUNTIF(课表!$Y$190:$Y$350,B181))+IF(COUNTIF(课表!$Z$190:$Z$350,B181)&gt;=2,1,COUNTIF(课表!$Z$190:$Z$350,B181)))*2</f>
        <v>0</v>
      </c>
      <c r="M181" s="24">
        <f>(IF(COUNTIF(课表!$AA$190:$AA$350,B181)&gt;=2,1,COUNTIF(课表!$AA$190:$AA$350,B181))+IF(COUNTIF(课表!$AB$190:$AB$350,B181)&gt;=2,1,COUNTIF(课表!$AB$190:$AB$350,B181))+IF(COUNTIF(课表!$AC$190:$AC$350,B181)&gt;=2,1,COUNTIF(课表!$AC$190:$AC$350,B181))+IF(COUNTIF(课表!$AD$190:$AD$350,B181)&gt;=2,1,COUNTIF(课表!$AD$190:$AD$350,B181)))*2</f>
        <v>4</v>
      </c>
      <c r="N181" s="24">
        <f t="shared" si="5"/>
        <v>28</v>
      </c>
    </row>
    <row r="182" ht="20.1" customHeight="1" spans="1:14">
      <c r="A182" s="21" t="str">
        <f>VLOOKUP(B182,教师基础数据!$B$1:$H$502,7,FALSE)</f>
        <v>20150114</v>
      </c>
      <c r="B182" s="27" t="s">
        <v>1377</v>
      </c>
      <c r="C182" s="23" t="str">
        <f>VLOOKUP(B182,教师基础数据!$B$1:$G4613,3,FALSE)</f>
        <v>信艺系</v>
      </c>
      <c r="D182" s="23" t="str">
        <f>VLOOKUP(B182,教师基础数据!$B$1:$G732,4,FALSE)</f>
        <v>专职</v>
      </c>
      <c r="E182" s="23" t="str">
        <f>VLOOKUP(B182,教师基础数据!$B$1:$G4765,5,FALSE)</f>
        <v>室内教研室</v>
      </c>
      <c r="F182" s="21">
        <f t="shared" si="4"/>
        <v>6</v>
      </c>
      <c r="G182" s="24">
        <f>(IF(COUNTIF(课表!$C$190:$C$350,B182)&gt;=2,1,COUNTIF(课表!$C$190:$C$350,B182))+IF(COUNTIF(课表!$D$190:$D$350,B182)&gt;=2,1,COUNTIF(课表!D$190:$D$350,B182))+IF(COUNTIF(课表!$E$182:$E$350,B182)&gt;=2,1,COUNTIF(课表!$E$182:$E$350,B182))+IF(COUNTIF(课表!$F$190:$F$350,B182)&gt;=2,1,COUNTIF(课表!$F$190:$F$350,B182)))*2</f>
        <v>8</v>
      </c>
      <c r="H182" s="24">
        <f>(IF(COUNTIF(课表!$G$191:$G$350,B182)&gt;=2,1,COUNTIF(课表!$G$191:$G$350,B182))+IF(COUNTIF(课表!$H$191:$H$350,B182)&gt;=2,1,COUNTIF(课表!$H$191:$H$350,B182))+IF(COUNTIF(课表!$I$190:$I$350,B182)&gt;=2,1,COUNTIF(课表!$I$190:$I$350,B182))+IF(COUNTIF(课表!$J$190:$J$350,B182)&gt;=2,1,COUNTIF(课表!$J$190:$J$350,B182)))*2</f>
        <v>4</v>
      </c>
      <c r="I182" s="24">
        <f>(IF(COUNTIF(课表!$K$190:$K$350,B182)&gt;=2,1,COUNTIF(课表!$K$190:$K$350,B182))+IF(COUNTIF(课表!$L$190:$L$350,B182)&gt;=2,1,COUNTIF(课表!$L$190:$L$350,B182))+IF(COUNTIF(课表!$M$190:$M$350,B182)&gt;=2,1,COUNTIF(课表!$M$190:$M$350,B182))+IF(COUNTIF(课表!$N$190:$N$350,B182)&gt;=2,1,COUNTIF(课表!$N$190:$N$350,B182)))*2</f>
        <v>4</v>
      </c>
      <c r="J182" s="24">
        <f>(IF(COUNTIF(课表!$O$190:$O$350,B182)&gt;=2,1,COUNTIF(课表!$O$190:$O$350,B182))+IF(COUNTIF(课表!$P$190:$P$350,B182)&gt;=2,1,COUNTIF(课表!$P$190:$P$350,B182))+IF(COUNTIF(课表!$Q$190:$Q$350,B182)&gt;=2,1,COUNTIF(课表!$Q$190:$Q$350,B182))+IF(COUNTIF(课表!$R$190:$R$350,B182)&gt;=2,1,COUNTIF(课表!$R$190:$R$350,B182)))*2</f>
        <v>4</v>
      </c>
      <c r="K182" s="24">
        <f>(IF(COUNTIF(课表!$S$190:$S$350,B182)&gt;=2,1,COUNTIF(课表!$S$190:$S$350,B182))+IF(COUNTIF(课表!$T$190:$T$350,B182)&gt;=2,1,COUNTIF(课表!$T$190:$T$350,B182)))*2+(IF(COUNTIF(课表!$U$190:$U$350,B182)&gt;=2,1,COUNTIF(课表!$U$190:$U$350,B182))+IF(COUNTIF(课表!$V$190:$V$350,B182)&gt;=2,1,COUNTIF(课表!$V$190:$V$350,B182)))*2</f>
        <v>4</v>
      </c>
      <c r="L182" s="24">
        <f>(IF(COUNTIF(课表!$W$190:$W$350,B182)&gt;=2,1,COUNTIF(课表!$W$190:$W$350,B182))+IF(COUNTIF(课表!$X$190:$X$350,B182)&gt;=2,1,COUNTIF(课表!$X$190:$X$350,B182))+IF(COUNTIF(课表!$Y$190:$Y$350,B182)&gt;=2,1,COUNTIF(课表!$Y$190:$Y$350,B182))+IF(COUNTIF(课表!$Z$190:$Z$350,B182)&gt;=2,1,COUNTIF(课表!$Z$190:$Z$350,B182)))*2</f>
        <v>4</v>
      </c>
      <c r="M182" s="24">
        <f>(IF(COUNTIF(课表!$AA$190:$AA$350,B182)&gt;=2,1,COUNTIF(课表!$AA$190:$AA$350,B182))+IF(COUNTIF(课表!$AB$190:$AB$350,B182)&gt;=2,1,COUNTIF(课表!$AB$190:$AB$350,B182))+IF(COUNTIF(课表!$AC$190:$AC$350,B182)&gt;=2,1,COUNTIF(课表!$AC$190:$AC$350,B182))+IF(COUNTIF(课表!$AD$190:$AD$350,B182)&gt;=2,1,COUNTIF(课表!$AD$190:$AD$350,B182)))*2</f>
        <v>0</v>
      </c>
      <c r="N182" s="24">
        <f t="shared" si="5"/>
        <v>28</v>
      </c>
    </row>
    <row r="183" ht="20.1" customHeight="1" spans="1:14">
      <c r="A183" s="21" t="str">
        <f>VLOOKUP(B183,教师基础数据!$B$1:$H$502,7,FALSE)</f>
        <v>2015013</v>
      </c>
      <c r="B183" s="22" t="s">
        <v>989</v>
      </c>
      <c r="C183" s="23" t="str">
        <f>VLOOKUP(B183,教师基础数据!$B$1:$G4733,3,FALSE)</f>
        <v>人文系</v>
      </c>
      <c r="D183" s="23" t="str">
        <f>VLOOKUP(B183,教师基础数据!$B$1:$G503,4,FALSE)</f>
        <v>兼职</v>
      </c>
      <c r="E183" s="23" t="str">
        <f>VLOOKUP(B183,教师基础数据!$B$1:$G4536,5,FALSE)</f>
        <v>人文教研室</v>
      </c>
      <c r="F183" s="21">
        <f t="shared" si="4"/>
        <v>1</v>
      </c>
      <c r="G183" s="24">
        <f>(IF(COUNTIF(课表!$C$190:$C$350,B183)&gt;=2,1,COUNTIF(课表!$C$190:$C$350,B183))+IF(COUNTIF(课表!$D$190:$D$350,B183)&gt;=2,1,COUNTIF(课表!D$190:$D$350,B183))+IF(COUNTIF(课表!$E$182:$E$350,B183)&gt;=2,1,COUNTIF(课表!$E$182:$E$350,B183))+IF(COUNTIF(课表!$F$190:$F$350,B183)&gt;=2,1,COUNTIF(课表!$F$190:$F$350,B183)))*2</f>
        <v>0</v>
      </c>
      <c r="H183" s="24">
        <f>(IF(COUNTIF(课表!$G$191:$G$350,B183)&gt;=2,1,COUNTIF(课表!$G$191:$G$350,B183))+IF(COUNTIF(课表!$H$191:$H$350,B183)&gt;=2,1,COUNTIF(课表!$H$191:$H$350,B183))+IF(COUNTIF(课表!$I$190:$I$350,B183)&gt;=2,1,COUNTIF(课表!$I$190:$I$350,B183))+IF(COUNTIF(课表!$J$190:$J$350,B183)&gt;=2,1,COUNTIF(课表!$J$190:$J$350,B183)))*2</f>
        <v>0</v>
      </c>
      <c r="I183" s="24">
        <f>(IF(COUNTIF(课表!$K$190:$K$350,B183)&gt;=2,1,COUNTIF(课表!$K$190:$K$350,B183))+IF(COUNTIF(课表!$L$190:$L$350,B183)&gt;=2,1,COUNTIF(课表!$L$190:$L$350,B183))+IF(COUNTIF(课表!$M$190:$M$350,B183)&gt;=2,1,COUNTIF(课表!$M$190:$M$350,B183))+IF(COUNTIF(课表!$N$190:$N$350,B183)&gt;=2,1,COUNTIF(课表!$N$190:$N$350,B183)))*2</f>
        <v>0</v>
      </c>
      <c r="J183" s="24">
        <f>(IF(COUNTIF(课表!$O$190:$O$350,B183)&gt;=2,1,COUNTIF(课表!$O$190:$O$350,B183))+IF(COUNTIF(课表!$P$190:$P$350,B183)&gt;=2,1,COUNTIF(课表!$P$190:$P$350,B183))+IF(COUNTIF(课表!$Q$190:$Q$350,B183)&gt;=2,1,COUNTIF(课表!$Q$190:$Q$350,B183))+IF(COUNTIF(课表!$R$190:$R$350,B183)&gt;=2,1,COUNTIF(课表!$R$190:$R$350,B183)))*2</f>
        <v>4</v>
      </c>
      <c r="K183" s="24">
        <f>(IF(COUNTIF(课表!$S$190:$S$350,B183)&gt;=2,1,COUNTIF(课表!$S$190:$S$350,B183))+IF(COUNTIF(课表!$T$190:$T$350,B183)&gt;=2,1,COUNTIF(课表!$T$190:$T$350,B183)))*2+(IF(COUNTIF(课表!$U$190:$U$350,B183)&gt;=2,1,COUNTIF(课表!$U$190:$U$350,B183))+IF(COUNTIF(课表!$V$190:$V$350,B183)&gt;=2,1,COUNTIF(课表!$V$190:$V$350,B183)))*2</f>
        <v>0</v>
      </c>
      <c r="L183" s="24">
        <f>(IF(COUNTIF(课表!$W$190:$W$350,B183)&gt;=2,1,COUNTIF(课表!$W$190:$W$350,B183))+IF(COUNTIF(课表!$X$190:$X$350,B183)&gt;=2,1,COUNTIF(课表!$X$190:$X$350,B183))+IF(COUNTIF(课表!$Y$190:$Y$350,B183)&gt;=2,1,COUNTIF(课表!$Y$190:$Y$350,B183))+IF(COUNTIF(课表!$Z$190:$Z$350,B183)&gt;=2,1,COUNTIF(课表!$Z$190:$Z$350,B183)))*2</f>
        <v>0</v>
      </c>
      <c r="M183" s="24">
        <f>(IF(COUNTIF(课表!$AA$190:$AA$350,B183)&gt;=2,1,COUNTIF(课表!$AA$190:$AA$350,B183))+IF(COUNTIF(课表!$AB$190:$AB$350,B183)&gt;=2,1,COUNTIF(课表!$AB$190:$AB$350,B183))+IF(COUNTIF(课表!$AC$190:$AC$350,B183)&gt;=2,1,COUNTIF(课表!$AC$190:$AC$350,B183))+IF(COUNTIF(课表!$AD$190:$AD$350,B183)&gt;=2,1,COUNTIF(课表!$AD$190:$AD$350,B183)))*2</f>
        <v>0</v>
      </c>
      <c r="N183" s="24">
        <f t="shared" si="5"/>
        <v>4</v>
      </c>
    </row>
    <row r="184" ht="20.1" customHeight="1" spans="1:14">
      <c r="A184" s="21" t="str">
        <f>VLOOKUP(B184,教师基础数据!$B$1:$H$502,7,FALSE)</f>
        <v>2015019</v>
      </c>
      <c r="B184" s="26" t="s">
        <v>1053</v>
      </c>
      <c r="C184" s="23" t="str">
        <f>VLOOKUP(B184,教师基础数据!$B$1:$G4858,3,FALSE)</f>
        <v>建筑系</v>
      </c>
      <c r="D184" s="23" t="str">
        <f>VLOOKUP(B184,教师基础数据!$B$1:$G561,4,FALSE)</f>
        <v>专职</v>
      </c>
      <c r="E184" s="23" t="str">
        <f>VLOOKUP(B184,教师基础数据!$B$1:$G4594,5,FALSE)</f>
        <v>工程造价教研室</v>
      </c>
      <c r="F184" s="21">
        <f t="shared" si="4"/>
        <v>5</v>
      </c>
      <c r="G184" s="24">
        <f>(IF(COUNTIF(课表!$C$190:$C$350,B184)&gt;=2,1,COUNTIF(课表!$C$190:$C$350,B184))+IF(COUNTIF(课表!$D$190:$D$350,B184)&gt;=2,1,COUNTIF(课表!D$190:$D$350,B184))+IF(COUNTIF(课表!$E$182:$E$350,B184)&gt;=2,1,COUNTIF(课表!$E$182:$E$350,B184))+IF(COUNTIF(课表!$F$190:$F$350,B184)&gt;=2,1,COUNTIF(课表!$F$190:$F$350,B184)))*2</f>
        <v>6</v>
      </c>
      <c r="H184" s="24">
        <f>(IF(COUNTIF(课表!$G$191:$G$350,B184)&gt;=2,1,COUNTIF(课表!$G$191:$G$350,B184))+IF(COUNTIF(课表!$H$191:$H$350,B184)&gt;=2,1,COUNTIF(课表!$H$191:$H$350,B184))+IF(COUNTIF(课表!$I$190:$I$350,B184)&gt;=2,1,COUNTIF(课表!$I$190:$I$350,B184))+IF(COUNTIF(课表!$J$190:$J$350,B184)&gt;=2,1,COUNTIF(课表!$J$190:$J$350,B184)))*2</f>
        <v>2</v>
      </c>
      <c r="I184" s="24">
        <f>(IF(COUNTIF(课表!$K$190:$K$350,B184)&gt;=2,1,COUNTIF(课表!$K$190:$K$350,B184))+IF(COUNTIF(课表!$L$190:$L$350,B184)&gt;=2,1,COUNTIF(课表!$L$190:$L$350,B184))+IF(COUNTIF(课表!$M$190:$M$350,B184)&gt;=2,1,COUNTIF(课表!$M$190:$M$350,B184))+IF(COUNTIF(课表!$N$190:$N$350,B184)&gt;=2,1,COUNTIF(课表!$N$190:$N$350,B184)))*2</f>
        <v>4</v>
      </c>
      <c r="J184" s="24">
        <f>(IF(COUNTIF(课表!$O$190:$O$350,B184)&gt;=2,1,COUNTIF(课表!$O$190:$O$350,B184))+IF(COUNTIF(课表!$P$190:$P$350,B184)&gt;=2,1,COUNTIF(课表!$P$190:$P$350,B184))+IF(COUNTIF(课表!$Q$190:$Q$350,B184)&gt;=2,1,COUNTIF(课表!$Q$190:$Q$350,B184))+IF(COUNTIF(课表!$R$190:$R$350,B184)&gt;=2,1,COUNTIF(课表!$R$190:$R$350,B184)))*2</f>
        <v>6</v>
      </c>
      <c r="K184" s="24">
        <f>(IF(COUNTIF(课表!$S$190:$S$350,B184)&gt;=2,1,COUNTIF(课表!$S$190:$S$350,B184))+IF(COUNTIF(课表!$T$190:$T$350,B184)&gt;=2,1,COUNTIF(课表!$T$190:$T$350,B184)))*2+(IF(COUNTIF(课表!$U$190:$U$350,B184)&gt;=2,1,COUNTIF(课表!$U$190:$U$350,B184))+IF(COUNTIF(课表!$V$190:$V$350,B184)&gt;=2,1,COUNTIF(课表!$V$190:$V$350,B184)))*2</f>
        <v>4</v>
      </c>
      <c r="L184" s="24">
        <f>(IF(COUNTIF(课表!$W$190:$W$350,B184)&gt;=2,1,COUNTIF(课表!$W$190:$W$350,B184))+IF(COUNTIF(课表!$X$190:$X$350,B184)&gt;=2,1,COUNTIF(课表!$X$190:$X$350,B184))+IF(COUNTIF(课表!$Y$190:$Y$350,B184)&gt;=2,1,COUNTIF(课表!$Y$190:$Y$350,B184))+IF(COUNTIF(课表!$Z$190:$Z$350,B184)&gt;=2,1,COUNTIF(课表!$Z$190:$Z$350,B184)))*2</f>
        <v>0</v>
      </c>
      <c r="M184" s="24">
        <f>(IF(COUNTIF(课表!$AA$190:$AA$350,B184)&gt;=2,1,COUNTIF(课表!$AA$190:$AA$350,B184))+IF(COUNTIF(课表!$AB$190:$AB$350,B184)&gt;=2,1,COUNTIF(课表!$AB$190:$AB$350,B184))+IF(COUNTIF(课表!$AC$190:$AC$350,B184)&gt;=2,1,COUNTIF(课表!$AC$190:$AC$350,B184))+IF(COUNTIF(课表!$AD$190:$AD$350,B184)&gt;=2,1,COUNTIF(课表!$AD$190:$AD$350,B184)))*2</f>
        <v>0</v>
      </c>
      <c r="N184" s="24">
        <f t="shared" si="5"/>
        <v>22</v>
      </c>
    </row>
    <row r="185" ht="20.1" customHeight="1" spans="1:14">
      <c r="A185" s="21" t="str">
        <f>VLOOKUP(B185,教师基础数据!$B$1:$H$502,7,FALSE)</f>
        <v>2015020</v>
      </c>
      <c r="B185" s="25" t="s">
        <v>1246</v>
      </c>
      <c r="C185" s="23" t="str">
        <f>VLOOKUP(B185,教师基础数据!$B$1:$G4567,3,FALSE)</f>
        <v>机械系</v>
      </c>
      <c r="D185" s="23" t="str">
        <f>VLOOKUP(B185,教师基础数据!$B$1:$G622,4,FALSE)</f>
        <v>外聘</v>
      </c>
      <c r="E185" s="23" t="str">
        <f>VLOOKUP(B185,教师基础数据!$B$1:$G4655,5,FALSE)</f>
        <v>机械设计与制造教研室</v>
      </c>
      <c r="F185" s="21">
        <f t="shared" si="4"/>
        <v>3</v>
      </c>
      <c r="G185" s="24">
        <f>(IF(COUNTIF(课表!$C$190:$C$350,B185)&gt;=2,1,COUNTIF(课表!$C$190:$C$350,B185))+IF(COUNTIF(课表!$D$190:$D$350,B185)&gt;=2,1,COUNTIF(课表!D$190:$D$350,B185))+IF(COUNTIF(课表!$E$182:$E$350,B185)&gt;=2,1,COUNTIF(课表!$E$182:$E$350,B185))+IF(COUNTIF(课表!$F$190:$F$350,B185)&gt;=2,1,COUNTIF(课表!$F$190:$F$350,B185)))*2</f>
        <v>0</v>
      </c>
      <c r="H185" s="24">
        <f>(IF(COUNTIF(课表!$G$191:$G$350,B185)&gt;=2,1,COUNTIF(课表!$G$191:$G$350,B185))+IF(COUNTIF(课表!$H$191:$H$350,B185)&gt;=2,1,COUNTIF(课表!$H$191:$H$350,B185))+IF(COUNTIF(课表!$I$190:$I$350,B185)&gt;=2,1,COUNTIF(课表!$I$190:$I$350,B185))+IF(COUNTIF(课表!$J$190:$J$350,B185)&gt;=2,1,COUNTIF(课表!$J$190:$J$350,B185)))*2</f>
        <v>2</v>
      </c>
      <c r="I185" s="24">
        <f>(IF(COUNTIF(课表!$K$190:$K$350,B185)&gt;=2,1,COUNTIF(课表!$K$190:$K$350,B185))+IF(COUNTIF(课表!$L$190:$L$350,B185)&gt;=2,1,COUNTIF(课表!$L$190:$L$350,B185))+IF(COUNTIF(课表!$M$190:$M$350,B185)&gt;=2,1,COUNTIF(课表!$M$190:$M$350,B185))+IF(COUNTIF(课表!$N$190:$N$350,B185)&gt;=2,1,COUNTIF(课表!$N$190:$N$350,B185)))*2</f>
        <v>6</v>
      </c>
      <c r="J185" s="24">
        <f>(IF(COUNTIF(课表!$O$190:$O$350,B185)&gt;=2,1,COUNTIF(课表!$O$190:$O$350,B185))+IF(COUNTIF(课表!$P$190:$P$350,B185)&gt;=2,1,COUNTIF(课表!$P$190:$P$350,B185))+IF(COUNTIF(课表!$Q$190:$Q$350,B185)&gt;=2,1,COUNTIF(课表!$Q$190:$Q$350,B185))+IF(COUNTIF(课表!$R$190:$R$350,B185)&gt;=2,1,COUNTIF(课表!$R$190:$R$350,B185)))*2</f>
        <v>0</v>
      </c>
      <c r="K185" s="24">
        <f>(IF(COUNTIF(课表!$S$190:$S$350,B185)&gt;=2,1,COUNTIF(课表!$S$190:$S$350,B185))+IF(COUNTIF(课表!$T$190:$T$350,B185)&gt;=2,1,COUNTIF(课表!$T$190:$T$350,B185)))*2+(IF(COUNTIF(课表!$U$190:$U$350,B185)&gt;=2,1,COUNTIF(课表!$U$190:$U$350,B185))+IF(COUNTIF(课表!$V$190:$V$350,B185)&gt;=2,1,COUNTIF(课表!$V$190:$V$350,B185)))*2</f>
        <v>4</v>
      </c>
      <c r="L185" s="24">
        <f>(IF(COUNTIF(课表!$W$190:$W$350,B185)&gt;=2,1,COUNTIF(课表!$W$190:$W$350,B185))+IF(COUNTIF(课表!$X$190:$X$350,B185)&gt;=2,1,COUNTIF(课表!$X$190:$X$350,B185))+IF(COUNTIF(课表!$Y$190:$Y$350,B185)&gt;=2,1,COUNTIF(课表!$Y$190:$Y$350,B185))+IF(COUNTIF(课表!$Z$190:$Z$350,B185)&gt;=2,1,COUNTIF(课表!$Z$190:$Z$350,B185)))*2</f>
        <v>0</v>
      </c>
      <c r="M185" s="24">
        <f>(IF(COUNTIF(课表!$AA$190:$AA$350,B185)&gt;=2,1,COUNTIF(课表!$AA$190:$AA$350,B185))+IF(COUNTIF(课表!$AB$190:$AB$350,B185)&gt;=2,1,COUNTIF(课表!$AB$190:$AB$350,B185))+IF(COUNTIF(课表!$AC$190:$AC$350,B185)&gt;=2,1,COUNTIF(课表!$AC$190:$AC$350,B185))+IF(COUNTIF(课表!$AD$190:$AD$350,B185)&gt;=2,1,COUNTIF(课表!$AD$190:$AD$350,B185)))*2</f>
        <v>0</v>
      </c>
      <c r="N185" s="24">
        <f t="shared" si="5"/>
        <v>12</v>
      </c>
    </row>
    <row r="186" ht="20.1" customHeight="1" spans="1:14">
      <c r="A186" s="21" t="str">
        <f>VLOOKUP(B186,教师基础数据!$B$1:$H$502,7,FALSE)</f>
        <v>2016006</v>
      </c>
      <c r="B186" s="22" t="s">
        <v>1201</v>
      </c>
      <c r="C186" s="23" t="str">
        <f>VLOOKUP(B186,教师基础数据!$B$1:$G4763,3,FALSE)</f>
        <v>商贸系</v>
      </c>
      <c r="D186" s="23" t="str">
        <f>VLOOKUP(B186,教师基础数据!$B$1:$G762,4,FALSE)</f>
        <v>专职</v>
      </c>
      <c r="E186" s="23" t="str">
        <f>VLOOKUP(B186,教师基础数据!$B$1:$G4796,5,FALSE)</f>
        <v>会计教研室</v>
      </c>
      <c r="F186" s="21">
        <f t="shared" si="4"/>
        <v>3</v>
      </c>
      <c r="G186" s="24">
        <f>(IF(COUNTIF(课表!$C$190:$C$350,B186)&gt;=2,1,COUNTIF(课表!$C$190:$C$350,B186))+IF(COUNTIF(课表!$D$190:$D$350,B186)&gt;=2,1,COUNTIF(课表!D$190:$D$350,B186))+IF(COUNTIF(课表!$E$182:$E$350,B186)&gt;=2,1,COUNTIF(课表!$E$182:$E$350,B186))+IF(COUNTIF(课表!$F$190:$F$350,B186)&gt;=2,1,COUNTIF(课表!$F$190:$F$350,B186)))*2</f>
        <v>0</v>
      </c>
      <c r="H186" s="24">
        <f>(IF(COUNTIF(课表!$G$191:$G$350,B186)&gt;=2,1,COUNTIF(课表!$G$191:$G$350,B186))+IF(COUNTIF(课表!$H$191:$H$350,B186)&gt;=2,1,COUNTIF(课表!$H$191:$H$350,B186))+IF(COUNTIF(课表!$I$190:$I$350,B186)&gt;=2,1,COUNTIF(课表!$I$190:$I$350,B186))+IF(COUNTIF(课表!$J$190:$J$350,B186)&gt;=2,1,COUNTIF(课表!$J$190:$J$350,B186)))*2</f>
        <v>4</v>
      </c>
      <c r="I186" s="24">
        <f>(IF(COUNTIF(课表!$K$190:$K$350,B186)&gt;=2,1,COUNTIF(课表!$K$190:$K$350,B186))+IF(COUNTIF(课表!$L$190:$L$350,B186)&gt;=2,1,COUNTIF(课表!$L$190:$L$350,B186))+IF(COUNTIF(课表!$M$190:$M$350,B186)&gt;=2,1,COUNTIF(课表!$M$190:$M$350,B186))+IF(COUNTIF(课表!$N$190:$N$350,B186)&gt;=2,1,COUNTIF(课表!$N$190:$N$350,B186)))*2</f>
        <v>4</v>
      </c>
      <c r="J186" s="24">
        <f>(IF(COUNTIF(课表!$O$190:$O$350,B186)&gt;=2,1,COUNTIF(课表!$O$190:$O$350,B186))+IF(COUNTIF(课表!$P$190:$P$350,B186)&gt;=2,1,COUNTIF(课表!$P$190:$P$350,B186))+IF(COUNTIF(课表!$Q$190:$Q$350,B186)&gt;=2,1,COUNTIF(课表!$Q$190:$Q$350,B186))+IF(COUNTIF(课表!$R$190:$R$350,B186)&gt;=2,1,COUNTIF(课表!$R$190:$R$350,B186)))*2</f>
        <v>8</v>
      </c>
      <c r="K186" s="24">
        <f>(IF(COUNTIF(课表!$S$190:$S$350,B186)&gt;=2,1,COUNTIF(课表!$S$190:$S$350,B186))+IF(COUNTIF(课表!$T$190:$T$350,B186)&gt;=2,1,COUNTIF(课表!$T$190:$T$350,B186)))*2+(IF(COUNTIF(课表!$U$190:$U$350,B186)&gt;=2,1,COUNTIF(课表!$U$190:$U$350,B186))+IF(COUNTIF(课表!$V$190:$V$350,B186)&gt;=2,1,COUNTIF(课表!$V$190:$V$350,B186)))*2</f>
        <v>0</v>
      </c>
      <c r="L186" s="24">
        <f>(IF(COUNTIF(课表!$W$190:$W$350,B186)&gt;=2,1,COUNTIF(课表!$W$190:$W$350,B186))+IF(COUNTIF(课表!$X$190:$X$350,B186)&gt;=2,1,COUNTIF(课表!$X$190:$X$350,B186))+IF(COUNTIF(课表!$Y$190:$Y$350,B186)&gt;=2,1,COUNTIF(课表!$Y$190:$Y$350,B186))+IF(COUNTIF(课表!$Z$190:$Z$350,B186)&gt;=2,1,COUNTIF(课表!$Z$190:$Z$350,B186)))*2</f>
        <v>0</v>
      </c>
      <c r="M186" s="24">
        <f>(IF(COUNTIF(课表!$AA$190:$AA$350,B186)&gt;=2,1,COUNTIF(课表!$AA$190:$AA$350,B186))+IF(COUNTIF(课表!$AB$190:$AB$350,B186)&gt;=2,1,COUNTIF(课表!$AB$190:$AB$350,B186))+IF(COUNTIF(课表!$AC$190:$AC$350,B186)&gt;=2,1,COUNTIF(课表!$AC$190:$AC$350,B186))+IF(COUNTIF(课表!$AD$190:$AD$350,B186)&gt;=2,1,COUNTIF(课表!$AD$190:$AD$350,B186)))*2</f>
        <v>0</v>
      </c>
      <c r="N186" s="24">
        <f t="shared" si="5"/>
        <v>16</v>
      </c>
    </row>
    <row r="187" ht="20.1" customHeight="1" spans="1:14">
      <c r="A187" s="21" t="str">
        <f>VLOOKUP(B187,教师基础数据!$B$1:$H$502,7,FALSE)</f>
        <v>2016015</v>
      </c>
      <c r="B187" s="26" t="s">
        <v>1234</v>
      </c>
      <c r="C187" s="23" t="str">
        <f>VLOOKUP(B187,教师基础数据!$B$1:$G4653,3,FALSE)</f>
        <v>人文系</v>
      </c>
      <c r="D187" s="23" t="str">
        <f>VLOOKUP(B187,教师基础数据!$B$1:$G564,4,FALSE)</f>
        <v>专职</v>
      </c>
      <c r="E187" s="23" t="str">
        <f>VLOOKUP(B187,教师基础数据!$B$1:$G4597,5,FALSE)</f>
        <v>服装教研室</v>
      </c>
      <c r="F187" s="21">
        <f t="shared" si="4"/>
        <v>2</v>
      </c>
      <c r="G187" s="24">
        <f>(IF(COUNTIF(课表!$C$190:$C$350,B187)&gt;=2,1,COUNTIF(课表!$C$190:$C$350,B187))+IF(COUNTIF(课表!$D$190:$D$350,B187)&gt;=2,1,COUNTIF(课表!D$190:$D$350,B187))+IF(COUNTIF(课表!$E$182:$E$350,B187)&gt;=2,1,COUNTIF(课表!$E$182:$E$350,B187))+IF(COUNTIF(课表!$F$190:$F$350,B187)&gt;=2,1,COUNTIF(课表!$F$190:$F$350,B187)))*2</f>
        <v>4</v>
      </c>
      <c r="H187" s="24">
        <f>(IF(COUNTIF(课表!$G$191:$G$350,B187)&gt;=2,1,COUNTIF(课表!$G$191:$G$350,B187))+IF(COUNTIF(课表!$H$191:$H$350,B187)&gt;=2,1,COUNTIF(课表!$H$191:$H$350,B187))+IF(COUNTIF(课表!$I$190:$I$350,B187)&gt;=2,1,COUNTIF(课表!$I$190:$I$350,B187))+IF(COUNTIF(课表!$J$190:$J$350,B187)&gt;=2,1,COUNTIF(课表!$J$190:$J$350,B187)))*2</f>
        <v>0</v>
      </c>
      <c r="I187" s="24">
        <f>(IF(COUNTIF(课表!$K$190:$K$350,B187)&gt;=2,1,COUNTIF(课表!$K$190:$K$350,B187))+IF(COUNTIF(课表!$L$190:$L$350,B187)&gt;=2,1,COUNTIF(课表!$L$190:$L$350,B187))+IF(COUNTIF(课表!$M$190:$M$350,B187)&gt;=2,1,COUNTIF(课表!$M$190:$M$350,B187))+IF(COUNTIF(课表!$N$190:$N$350,B187)&gt;=2,1,COUNTIF(课表!$N$190:$N$350,B187)))*2</f>
        <v>2</v>
      </c>
      <c r="J187" s="24">
        <f>(IF(COUNTIF(课表!$O$190:$O$350,B187)&gt;=2,1,COUNTIF(课表!$O$190:$O$350,B187))+IF(COUNTIF(课表!$P$190:$P$350,B187)&gt;=2,1,COUNTIF(课表!$P$190:$P$350,B187))+IF(COUNTIF(课表!$Q$190:$Q$350,B187)&gt;=2,1,COUNTIF(课表!$Q$190:$Q$350,B187))+IF(COUNTIF(课表!$R$190:$R$350,B187)&gt;=2,1,COUNTIF(课表!$R$190:$R$350,B187)))*2</f>
        <v>0</v>
      </c>
      <c r="K187" s="24">
        <f>(IF(COUNTIF(课表!$S$190:$S$350,B187)&gt;=2,1,COUNTIF(课表!$S$190:$S$350,B187))+IF(COUNTIF(课表!$T$190:$T$350,B187)&gt;=2,1,COUNTIF(课表!$T$190:$T$350,B187)))*2+(IF(COUNTIF(课表!$U$190:$U$350,B187)&gt;=2,1,COUNTIF(课表!$U$190:$U$350,B187))+IF(COUNTIF(课表!$V$190:$V$350,B187)&gt;=2,1,COUNTIF(课表!$V$190:$V$350,B187)))*2</f>
        <v>0</v>
      </c>
      <c r="L187" s="24">
        <f>(IF(COUNTIF(课表!$W$190:$W$350,B187)&gt;=2,1,COUNTIF(课表!$W$190:$W$350,B187))+IF(COUNTIF(课表!$X$190:$X$350,B187)&gt;=2,1,COUNTIF(课表!$X$190:$X$350,B187))+IF(COUNTIF(课表!$Y$190:$Y$350,B187)&gt;=2,1,COUNTIF(课表!$Y$190:$Y$350,B187))+IF(COUNTIF(课表!$Z$190:$Z$350,B187)&gt;=2,1,COUNTIF(课表!$Z$190:$Z$350,B187)))*2</f>
        <v>0</v>
      </c>
      <c r="M187" s="24">
        <f>(IF(COUNTIF(课表!$AA$190:$AA$350,B187)&gt;=2,1,COUNTIF(课表!$AA$190:$AA$350,B187))+IF(COUNTIF(课表!$AB$190:$AB$350,B187)&gt;=2,1,COUNTIF(课表!$AB$190:$AB$350,B187))+IF(COUNTIF(课表!$AC$190:$AC$350,B187)&gt;=2,1,COUNTIF(课表!$AC$190:$AC$350,B187))+IF(COUNTIF(课表!$AD$190:$AD$350,B187)&gt;=2,1,COUNTIF(课表!$AD$190:$AD$350,B187)))*2</f>
        <v>0</v>
      </c>
      <c r="N187" s="24">
        <f t="shared" si="5"/>
        <v>6</v>
      </c>
    </row>
    <row r="188" ht="20.1" customHeight="1" spans="1:14">
      <c r="A188" s="21" t="str">
        <f>VLOOKUP(B188,教师基础数据!$B$1:$H$502,7,FALSE)</f>
        <v>2016017</v>
      </c>
      <c r="B188" s="22" t="s">
        <v>1158</v>
      </c>
      <c r="C188" s="23" t="str">
        <f>VLOOKUP(B188,教师基础数据!$B$1:$G4593,3,FALSE)</f>
        <v>商贸系</v>
      </c>
      <c r="D188" s="23" t="str">
        <f>VLOOKUP(B188,教师基础数据!$B$1:$G443,4,FALSE)</f>
        <v>兼职</v>
      </c>
      <c r="E188" s="23" t="str">
        <f>VLOOKUP(B188,教师基础数据!$B$1:$G4528,5,FALSE)</f>
        <v>旅游管理教研室</v>
      </c>
      <c r="F188" s="21">
        <f t="shared" si="4"/>
        <v>2</v>
      </c>
      <c r="G188" s="24">
        <f>(IF(COUNTIF(课表!$C$190:$C$350,B188)&gt;=2,1,COUNTIF(课表!$C$190:$C$350,B188))+IF(COUNTIF(课表!$D$190:$D$350,B188)&gt;=2,1,COUNTIF(课表!D$190:$D$350,B188))+IF(COUNTIF(课表!$E$182:$E$350,B188)&gt;=2,1,COUNTIF(课表!$E$182:$E$350,B188))+IF(COUNTIF(课表!$F$190:$F$350,B188)&gt;=2,1,COUNTIF(课表!$F$190:$F$350,B188)))*2</f>
        <v>8</v>
      </c>
      <c r="H188" s="24">
        <f>(IF(COUNTIF(课表!$G$191:$G$350,B188)&gt;=2,1,COUNTIF(课表!$G$191:$G$350,B188))+IF(COUNTIF(课表!$H$191:$H$350,B188)&gt;=2,1,COUNTIF(课表!$H$191:$H$350,B188))+IF(COUNTIF(课表!$I$190:$I$350,B188)&gt;=2,1,COUNTIF(课表!$I$190:$I$350,B188))+IF(COUNTIF(课表!$J$190:$J$350,B188)&gt;=2,1,COUNTIF(课表!$J$190:$J$350,B188)))*2</f>
        <v>0</v>
      </c>
      <c r="I188" s="24">
        <f>(IF(COUNTIF(课表!$K$190:$K$350,B188)&gt;=2,1,COUNTIF(课表!$K$190:$K$350,B188))+IF(COUNTIF(课表!$L$190:$L$350,B188)&gt;=2,1,COUNTIF(课表!$L$190:$L$350,B188))+IF(COUNTIF(课表!$M$190:$M$350,B188)&gt;=2,1,COUNTIF(课表!$M$190:$M$350,B188))+IF(COUNTIF(课表!$N$190:$N$350,B188)&gt;=2,1,COUNTIF(课表!$N$190:$N$350,B188)))*2</f>
        <v>0</v>
      </c>
      <c r="J188" s="24">
        <f>(IF(COUNTIF(课表!$O$190:$O$350,B188)&gt;=2,1,COUNTIF(课表!$O$190:$O$350,B188))+IF(COUNTIF(课表!$P$190:$P$350,B188)&gt;=2,1,COUNTIF(课表!$P$190:$P$350,B188))+IF(COUNTIF(课表!$Q$190:$Q$350,B188)&gt;=2,1,COUNTIF(课表!$Q$190:$Q$350,B188))+IF(COUNTIF(课表!$R$190:$R$350,B188)&gt;=2,1,COUNTIF(课表!$R$190:$R$350,B188)))*2</f>
        <v>4</v>
      </c>
      <c r="K188" s="24">
        <f>(IF(COUNTIF(课表!$S$190:$S$350,B188)&gt;=2,1,COUNTIF(课表!$S$190:$S$350,B188))+IF(COUNTIF(课表!$T$190:$T$350,B188)&gt;=2,1,COUNTIF(课表!$T$190:$T$350,B188)))*2+(IF(COUNTIF(课表!$U$190:$U$350,B188)&gt;=2,1,COUNTIF(课表!$U$190:$U$350,B188))+IF(COUNTIF(课表!$V$190:$V$350,B188)&gt;=2,1,COUNTIF(课表!$V$190:$V$350,B188)))*2</f>
        <v>0</v>
      </c>
      <c r="L188" s="24">
        <f>(IF(COUNTIF(课表!$W$190:$W$350,B188)&gt;=2,1,COUNTIF(课表!$W$190:$W$350,B188))+IF(COUNTIF(课表!$X$190:$X$350,B188)&gt;=2,1,COUNTIF(课表!$X$190:$X$350,B188))+IF(COUNTIF(课表!$Y$190:$Y$350,B188)&gt;=2,1,COUNTIF(课表!$Y$190:$Y$350,B188))+IF(COUNTIF(课表!$Z$190:$Z$350,B188)&gt;=2,1,COUNTIF(课表!$Z$190:$Z$350,B188)))*2</f>
        <v>0</v>
      </c>
      <c r="M188" s="24">
        <f>(IF(COUNTIF(课表!$AA$190:$AA$350,B188)&gt;=2,1,COUNTIF(课表!$AA$190:$AA$350,B188))+IF(COUNTIF(课表!$AB$190:$AB$350,B188)&gt;=2,1,COUNTIF(课表!$AB$190:$AB$350,B188))+IF(COUNTIF(课表!$AC$190:$AC$350,B188)&gt;=2,1,COUNTIF(课表!$AC$190:$AC$350,B188))+IF(COUNTIF(课表!$AD$190:$AD$350,B188)&gt;=2,1,COUNTIF(课表!$AD$190:$AD$350,B188)))*2</f>
        <v>0</v>
      </c>
      <c r="N188" s="24">
        <f t="shared" si="5"/>
        <v>12</v>
      </c>
    </row>
    <row r="189" ht="20.1" customHeight="1" spans="1:14">
      <c r="A189" s="21" t="str">
        <f>VLOOKUP(B189,教师基础数据!$B$1:$H$502,7,FALSE)</f>
        <v>2016018</v>
      </c>
      <c r="B189" s="25" t="s">
        <v>1184</v>
      </c>
      <c r="C189" s="23" t="str">
        <f>VLOOKUP(B189,教师基础数据!$B$1:$G4643,3,FALSE)</f>
        <v>商贸系</v>
      </c>
      <c r="D189" s="23" t="str">
        <f>VLOOKUP(B189,教师基础数据!$B$1:$G675,4,FALSE)</f>
        <v>外聘</v>
      </c>
      <c r="E189" s="23" t="str">
        <f>VLOOKUP(B189,教师基础数据!$B$1:$G4708,5,FALSE)</f>
        <v>旅游管理教研室</v>
      </c>
      <c r="F189" s="21">
        <f t="shared" si="4"/>
        <v>2</v>
      </c>
      <c r="G189" s="24">
        <f>(IF(COUNTIF(课表!$C$190:$C$350,B189)&gt;=2,1,COUNTIF(课表!$C$190:$C$350,B189))+IF(COUNTIF(课表!$D$190:$D$350,B189)&gt;=2,1,COUNTIF(课表!D$190:$D$350,B189))+IF(COUNTIF(课表!$E$182:$E$350,B189)&gt;=2,1,COUNTIF(课表!$E$182:$E$350,B189))+IF(COUNTIF(课表!$F$190:$F$350,B189)&gt;=2,1,COUNTIF(课表!$F$190:$F$350,B189)))*2</f>
        <v>0</v>
      </c>
      <c r="H189" s="24">
        <f>(IF(COUNTIF(课表!$G$191:$G$350,B189)&gt;=2,1,COUNTIF(课表!$G$191:$G$350,B189))+IF(COUNTIF(课表!$H$191:$H$350,B189)&gt;=2,1,COUNTIF(课表!$H$191:$H$350,B189))+IF(COUNTIF(课表!$I$190:$I$350,B189)&gt;=2,1,COUNTIF(课表!$I$190:$I$350,B189))+IF(COUNTIF(课表!$J$190:$J$350,B189)&gt;=2,1,COUNTIF(课表!$J$190:$J$350,B189)))*2</f>
        <v>0</v>
      </c>
      <c r="I189" s="24">
        <f>(IF(COUNTIF(课表!$K$190:$K$350,B189)&gt;=2,1,COUNTIF(课表!$K$190:$K$350,B189))+IF(COUNTIF(课表!$L$190:$L$350,B189)&gt;=2,1,COUNTIF(课表!$L$190:$L$350,B189))+IF(COUNTIF(课表!$M$190:$M$350,B189)&gt;=2,1,COUNTIF(课表!$M$190:$M$350,B189))+IF(COUNTIF(课表!$N$190:$N$350,B189)&gt;=2,1,COUNTIF(课表!$N$190:$N$350,B189)))*2</f>
        <v>4</v>
      </c>
      <c r="J189" s="24">
        <f>(IF(COUNTIF(课表!$O$190:$O$350,B189)&gt;=2,1,COUNTIF(课表!$O$190:$O$350,B189))+IF(COUNTIF(课表!$P$190:$P$350,B189)&gt;=2,1,COUNTIF(课表!$P$190:$P$350,B189))+IF(COUNTIF(课表!$Q$190:$Q$350,B189)&gt;=2,1,COUNTIF(课表!$Q$190:$Q$350,B189))+IF(COUNTIF(课表!$R$190:$R$350,B189)&gt;=2,1,COUNTIF(课表!$R$190:$R$350,B189)))*2</f>
        <v>0</v>
      </c>
      <c r="K189" s="24">
        <f>(IF(COUNTIF(课表!$S$190:$S$350,B189)&gt;=2,1,COUNTIF(课表!$S$190:$S$350,B189))+IF(COUNTIF(课表!$T$190:$T$350,B189)&gt;=2,1,COUNTIF(课表!$T$190:$T$350,B189)))*2+(IF(COUNTIF(课表!$U$190:$U$350,B189)&gt;=2,1,COUNTIF(课表!$U$190:$U$350,B189))+IF(COUNTIF(课表!$V$190:$V$350,B189)&gt;=2,1,COUNTIF(课表!$V$190:$V$350,B189)))*2</f>
        <v>0</v>
      </c>
      <c r="L189" s="24">
        <f>(IF(COUNTIF(课表!$W$190:$W$350,B189)&gt;=2,1,COUNTIF(课表!$W$190:$W$350,B189))+IF(COUNTIF(课表!$X$190:$X$350,B189)&gt;=2,1,COUNTIF(课表!$X$190:$X$350,B189))+IF(COUNTIF(课表!$Y$190:$Y$350,B189)&gt;=2,1,COUNTIF(课表!$Y$190:$Y$350,B189))+IF(COUNTIF(课表!$Z$190:$Z$350,B189)&gt;=2,1,COUNTIF(课表!$Z$190:$Z$350,B189)))*2</f>
        <v>4</v>
      </c>
      <c r="M189" s="24">
        <f>(IF(COUNTIF(课表!$AA$190:$AA$350,B189)&gt;=2,1,COUNTIF(课表!$AA$190:$AA$350,B189))+IF(COUNTIF(课表!$AB$190:$AB$350,B189)&gt;=2,1,COUNTIF(课表!$AB$190:$AB$350,B189))+IF(COUNTIF(课表!$AC$190:$AC$350,B189)&gt;=2,1,COUNTIF(课表!$AC$190:$AC$350,B189))+IF(COUNTIF(课表!$AD$190:$AD$350,B189)&gt;=2,1,COUNTIF(课表!$AD$190:$AD$350,B189)))*2</f>
        <v>0</v>
      </c>
      <c r="N189" s="24">
        <f t="shared" si="5"/>
        <v>8</v>
      </c>
    </row>
    <row r="190" ht="20.1" customHeight="1" spans="1:14">
      <c r="A190" s="21" t="str">
        <f>VLOOKUP(B190,教师基础数据!$B$1:$H$502,7,FALSE)</f>
        <v>2016019</v>
      </c>
      <c r="B190" s="22" t="s">
        <v>1136</v>
      </c>
      <c r="C190" s="23" t="str">
        <f>VLOOKUP(B190,教师基础数据!$B$1:$G4799,3,FALSE)</f>
        <v>商贸系</v>
      </c>
      <c r="D190" s="23" t="str">
        <f>VLOOKUP(B190,教师基础数据!$B$1:$G672,4,FALSE)</f>
        <v>兼职</v>
      </c>
      <c r="E190" s="23" t="str">
        <f>VLOOKUP(B190,教师基础数据!$B$1:$G4705,5,FALSE)</f>
        <v>旅游管理教研室</v>
      </c>
      <c r="F190" s="21">
        <f t="shared" si="4"/>
        <v>1</v>
      </c>
      <c r="G190" s="24">
        <f>(IF(COUNTIF(课表!$C$190:$C$350,B190)&gt;=2,1,COUNTIF(课表!$C$190:$C$350,B190))+IF(COUNTIF(课表!$D$190:$D$350,B190)&gt;=2,1,COUNTIF(课表!D$190:$D$350,B190))+IF(COUNTIF(课表!$E$182:$E$350,B190)&gt;=2,1,COUNTIF(课表!$E$182:$E$350,B190))+IF(COUNTIF(课表!$F$190:$F$350,B190)&gt;=2,1,COUNTIF(课表!$F$190:$F$350,B190)))*2</f>
        <v>0</v>
      </c>
      <c r="H190" s="24">
        <f>(IF(COUNTIF(课表!$G$191:$G$350,B190)&gt;=2,1,COUNTIF(课表!$G$191:$G$350,B190))+IF(COUNTIF(课表!$H$191:$H$350,B190)&gt;=2,1,COUNTIF(课表!$H$191:$H$350,B190))+IF(COUNTIF(课表!$I$190:$I$350,B190)&gt;=2,1,COUNTIF(课表!$I$190:$I$350,B190))+IF(COUNTIF(课表!$J$190:$J$350,B190)&gt;=2,1,COUNTIF(课表!$J$190:$J$350,B190)))*2</f>
        <v>0</v>
      </c>
      <c r="I190" s="24">
        <f>(IF(COUNTIF(课表!$K$190:$K$350,B190)&gt;=2,1,COUNTIF(课表!$K$190:$K$350,B190))+IF(COUNTIF(课表!$L$190:$L$350,B190)&gt;=2,1,COUNTIF(课表!$L$190:$L$350,B190))+IF(COUNTIF(课表!$M$190:$M$350,B190)&gt;=2,1,COUNTIF(课表!$M$190:$M$350,B190))+IF(COUNTIF(课表!$N$190:$N$350,B190)&gt;=2,1,COUNTIF(课表!$N$190:$N$350,B190)))*2</f>
        <v>4</v>
      </c>
      <c r="J190" s="24">
        <f>(IF(COUNTIF(课表!$O$190:$O$350,B190)&gt;=2,1,COUNTIF(课表!$O$190:$O$350,B190))+IF(COUNTIF(课表!$P$190:$P$350,B190)&gt;=2,1,COUNTIF(课表!$P$190:$P$350,B190))+IF(COUNTIF(课表!$Q$190:$Q$350,B190)&gt;=2,1,COUNTIF(课表!$Q$190:$Q$350,B190))+IF(COUNTIF(课表!$R$190:$R$350,B190)&gt;=2,1,COUNTIF(课表!$R$190:$R$350,B190)))*2</f>
        <v>0</v>
      </c>
      <c r="K190" s="24">
        <f>(IF(COUNTIF(课表!$S$190:$S$350,B190)&gt;=2,1,COUNTIF(课表!$S$190:$S$350,B190))+IF(COUNTIF(课表!$T$190:$T$350,B190)&gt;=2,1,COUNTIF(课表!$T$190:$T$350,B190)))*2+(IF(COUNTIF(课表!$U$190:$U$350,B190)&gt;=2,1,COUNTIF(课表!$U$190:$U$350,B190))+IF(COUNTIF(课表!$V$190:$V$350,B190)&gt;=2,1,COUNTIF(课表!$V$190:$V$350,B190)))*2</f>
        <v>0</v>
      </c>
      <c r="L190" s="24">
        <f>(IF(COUNTIF(课表!$W$190:$W$350,B190)&gt;=2,1,COUNTIF(课表!$W$190:$W$350,B190))+IF(COUNTIF(课表!$X$190:$X$350,B190)&gt;=2,1,COUNTIF(课表!$X$190:$X$350,B190))+IF(COUNTIF(课表!$Y$190:$Y$350,B190)&gt;=2,1,COUNTIF(课表!$Y$190:$Y$350,B190))+IF(COUNTIF(课表!$Z$190:$Z$350,B190)&gt;=2,1,COUNTIF(课表!$Z$190:$Z$350,B190)))*2</f>
        <v>0</v>
      </c>
      <c r="M190" s="24">
        <f>(IF(COUNTIF(课表!$AA$190:$AA$350,B190)&gt;=2,1,COUNTIF(课表!$AA$190:$AA$350,B190))+IF(COUNTIF(课表!$AB$190:$AB$350,B190)&gt;=2,1,COUNTIF(课表!$AB$190:$AB$350,B190))+IF(COUNTIF(课表!$AC$190:$AC$350,B190)&gt;=2,1,COUNTIF(课表!$AC$190:$AC$350,B190))+IF(COUNTIF(课表!$AD$190:$AD$350,B190)&gt;=2,1,COUNTIF(课表!$AD$190:$AD$350,B190)))*2</f>
        <v>0</v>
      </c>
      <c r="N190" s="24">
        <f t="shared" si="5"/>
        <v>4</v>
      </c>
    </row>
    <row r="191" ht="20.1" customHeight="1" spans="1:14">
      <c r="A191" s="21" t="str">
        <f>VLOOKUP(B191,教师基础数据!$B$1:$H$502,7,FALSE)</f>
        <v>2016022</v>
      </c>
      <c r="B191" s="22" t="s">
        <v>1076</v>
      </c>
      <c r="C191" s="23" t="str">
        <f>VLOOKUP(B191,教师基础数据!$B$1:$G4765,3,FALSE)</f>
        <v>建筑系</v>
      </c>
      <c r="D191" s="23" t="str">
        <f>VLOOKUP(B191,教师基础数据!$B$1:$G767,4,FALSE)</f>
        <v>专职</v>
      </c>
      <c r="E191" s="23" t="str">
        <f>VLOOKUP(B191,教师基础数据!$B$1:$G4801,5,FALSE)</f>
        <v>工程造价教研室</v>
      </c>
      <c r="F191" s="21">
        <f t="shared" si="4"/>
        <v>2</v>
      </c>
      <c r="G191" s="24">
        <f>(IF(COUNTIF(课表!$C$190:$C$350,B191)&gt;=2,1,COUNTIF(课表!$C$190:$C$350,B191))+IF(COUNTIF(课表!$D$190:$D$350,B191)&gt;=2,1,COUNTIF(课表!D$190:$D$350,B191))+IF(COUNTIF(课表!$E$182:$E$350,B191)&gt;=2,1,COUNTIF(课表!$E$182:$E$350,B191))+IF(COUNTIF(课表!$F$190:$F$350,B191)&gt;=2,1,COUNTIF(课表!$F$190:$F$350,B191)))*2</f>
        <v>0</v>
      </c>
      <c r="H191" s="24">
        <f>(IF(COUNTIF(课表!$G$191:$G$350,B191)&gt;=2,1,COUNTIF(课表!$G$191:$G$350,B191))+IF(COUNTIF(课表!$H$191:$H$350,B191)&gt;=2,1,COUNTIF(课表!$H$191:$H$350,B191))+IF(COUNTIF(课表!$I$190:$I$350,B191)&gt;=2,1,COUNTIF(课表!$I$190:$I$350,B191))+IF(COUNTIF(课表!$J$190:$J$350,B191)&gt;=2,1,COUNTIF(课表!$J$190:$J$350,B191)))*2</f>
        <v>0</v>
      </c>
      <c r="I191" s="24">
        <f>(IF(COUNTIF(课表!$K$190:$K$350,B191)&gt;=2,1,COUNTIF(课表!$K$190:$K$350,B191))+IF(COUNTIF(课表!$L$190:$L$350,B191)&gt;=2,1,COUNTIF(课表!$L$190:$L$350,B191))+IF(COUNTIF(课表!$M$190:$M$350,B191)&gt;=2,1,COUNTIF(课表!$M$190:$M$350,B191))+IF(COUNTIF(课表!$N$190:$N$350,B191)&gt;=2,1,COUNTIF(课表!$N$190:$N$350,B191)))*2</f>
        <v>4</v>
      </c>
      <c r="J191" s="24">
        <f>(IF(COUNTIF(课表!$O$190:$O$350,B191)&gt;=2,1,COUNTIF(课表!$O$190:$O$350,B191))+IF(COUNTIF(课表!$P$190:$P$350,B191)&gt;=2,1,COUNTIF(课表!$P$190:$P$350,B191))+IF(COUNTIF(课表!$Q$190:$Q$350,B191)&gt;=2,1,COUNTIF(课表!$Q$190:$Q$350,B191))+IF(COUNTIF(课表!$R$190:$R$350,B191)&gt;=2,1,COUNTIF(课表!$R$190:$R$350,B191)))*2</f>
        <v>4</v>
      </c>
      <c r="K191" s="24">
        <f>(IF(COUNTIF(课表!$S$190:$S$350,B191)&gt;=2,1,COUNTIF(课表!$S$190:$S$350,B191))+IF(COUNTIF(课表!$T$190:$T$350,B191)&gt;=2,1,COUNTIF(课表!$T$190:$T$350,B191)))*2+(IF(COUNTIF(课表!$U$190:$U$350,B191)&gt;=2,1,COUNTIF(课表!$U$190:$U$350,B191))+IF(COUNTIF(课表!$V$190:$V$350,B191)&gt;=2,1,COUNTIF(课表!$V$190:$V$350,B191)))*2</f>
        <v>0</v>
      </c>
      <c r="L191" s="24">
        <f>(IF(COUNTIF(课表!$W$190:$W$350,B191)&gt;=2,1,COUNTIF(课表!$W$190:$W$350,B191))+IF(COUNTIF(课表!$X$190:$X$350,B191)&gt;=2,1,COUNTIF(课表!$X$190:$X$350,B191))+IF(COUNTIF(课表!$Y$190:$Y$350,B191)&gt;=2,1,COUNTIF(课表!$Y$190:$Y$350,B191))+IF(COUNTIF(课表!$Z$190:$Z$350,B191)&gt;=2,1,COUNTIF(课表!$Z$190:$Z$350,B191)))*2</f>
        <v>0</v>
      </c>
      <c r="M191" s="24">
        <f>(IF(COUNTIF(课表!$AA$190:$AA$350,B191)&gt;=2,1,COUNTIF(课表!$AA$190:$AA$350,B191))+IF(COUNTIF(课表!$AB$190:$AB$350,B191)&gt;=2,1,COUNTIF(课表!$AB$190:$AB$350,B191))+IF(COUNTIF(课表!$AC$190:$AC$350,B191)&gt;=2,1,COUNTIF(课表!$AC$190:$AC$350,B191))+IF(COUNTIF(课表!$AD$190:$AD$350,B191)&gt;=2,1,COUNTIF(课表!$AD$190:$AD$350,B191)))*2</f>
        <v>0</v>
      </c>
      <c r="N191" s="24">
        <f t="shared" si="5"/>
        <v>8</v>
      </c>
    </row>
    <row r="192" ht="20.1" customHeight="1" spans="1:14">
      <c r="A192" s="21" t="str">
        <f>VLOOKUP(B192,教师基础数据!$B$1:$H$502,7,FALSE)</f>
        <v>2016030</v>
      </c>
      <c r="B192" s="25" t="s">
        <v>993</v>
      </c>
      <c r="C192" s="23" t="str">
        <f>VLOOKUP(B192,教师基础数据!$B$1:$G4805,3,FALSE)</f>
        <v>人文系</v>
      </c>
      <c r="D192" s="23" t="str">
        <f>VLOOKUP(B192,教师基础数据!$B$1:$G639,4,FALSE)</f>
        <v>专职</v>
      </c>
      <c r="E192" s="23" t="str">
        <f>VLOOKUP(B192,教师基础数据!$B$1:$G4672,5,FALSE)</f>
        <v>数学教研室</v>
      </c>
      <c r="F192" s="21">
        <f t="shared" si="4"/>
        <v>3</v>
      </c>
      <c r="G192" s="24">
        <f>(IF(COUNTIF(课表!$C$190:$C$350,B192)&gt;=2,1,COUNTIF(课表!$C$190:$C$350,B192))+IF(COUNTIF(课表!$D$190:$D$350,B192)&gt;=2,1,COUNTIF(课表!D$190:$D$350,B192))+IF(COUNTIF(课表!$E$182:$E$350,B192)&gt;=2,1,COUNTIF(课表!$E$182:$E$350,B192))+IF(COUNTIF(课表!$F$190:$F$350,B192)&gt;=2,1,COUNTIF(课表!$F$190:$F$350,B192)))*2</f>
        <v>4</v>
      </c>
      <c r="H192" s="24">
        <f>(IF(COUNTIF(课表!$G$191:$G$350,B192)&gt;=2,1,COUNTIF(课表!$G$191:$G$350,B192))+IF(COUNTIF(课表!$H$191:$H$350,B192)&gt;=2,1,COUNTIF(课表!$H$191:$H$350,B192))+IF(COUNTIF(课表!$I$190:$I$350,B192)&gt;=2,1,COUNTIF(课表!$I$190:$I$350,B192))+IF(COUNTIF(课表!$J$190:$J$350,B192)&gt;=2,1,COUNTIF(课表!$J$190:$J$350,B192)))*2</f>
        <v>0</v>
      </c>
      <c r="I192" s="24">
        <f>(IF(COUNTIF(课表!$K$190:$K$350,B192)&gt;=2,1,COUNTIF(课表!$K$190:$K$350,B192))+IF(COUNTIF(课表!$L$190:$L$350,B192)&gt;=2,1,COUNTIF(课表!$L$190:$L$350,B192))+IF(COUNTIF(课表!$M$190:$M$350,B192)&gt;=2,1,COUNTIF(课表!$M$190:$M$350,B192))+IF(COUNTIF(课表!$N$190:$N$350,B192)&gt;=2,1,COUNTIF(课表!$N$190:$N$350,B192)))*2</f>
        <v>4</v>
      </c>
      <c r="J192" s="24">
        <f>(IF(COUNTIF(课表!$O$190:$O$350,B192)&gt;=2,1,COUNTIF(课表!$O$190:$O$350,B192))+IF(COUNTIF(课表!$P$190:$P$350,B192)&gt;=2,1,COUNTIF(课表!$P$190:$P$350,B192))+IF(COUNTIF(课表!$Q$190:$Q$350,B192)&gt;=2,1,COUNTIF(课表!$Q$190:$Q$350,B192))+IF(COUNTIF(课表!$R$190:$R$350,B192)&gt;=2,1,COUNTIF(课表!$R$190:$R$350,B192)))*2</f>
        <v>0</v>
      </c>
      <c r="K192" s="24">
        <f>(IF(COUNTIF(课表!$S$190:$S$350,B192)&gt;=2,1,COUNTIF(课表!$S$190:$S$350,B192))+IF(COUNTIF(课表!$T$190:$T$350,B192)&gt;=2,1,COUNTIF(课表!$T$190:$T$350,B192)))*2+(IF(COUNTIF(课表!$U$190:$U$350,B192)&gt;=2,1,COUNTIF(课表!$U$190:$U$350,B192))+IF(COUNTIF(课表!$V$190:$V$350,B192)&gt;=2,1,COUNTIF(课表!$V$190:$V$350,B192)))*2</f>
        <v>4</v>
      </c>
      <c r="L192" s="24">
        <f>(IF(COUNTIF(课表!$W$190:$W$350,B192)&gt;=2,1,COUNTIF(课表!$W$190:$W$350,B192))+IF(COUNTIF(课表!$X$190:$X$350,B192)&gt;=2,1,COUNTIF(课表!$X$190:$X$350,B192))+IF(COUNTIF(课表!$Y$190:$Y$350,B192)&gt;=2,1,COUNTIF(课表!$Y$190:$Y$350,B192))+IF(COUNTIF(课表!$Z$190:$Z$350,B192)&gt;=2,1,COUNTIF(课表!$Z$190:$Z$350,B192)))*2</f>
        <v>0</v>
      </c>
      <c r="M192" s="24">
        <f>(IF(COUNTIF(课表!$AA$190:$AA$350,B192)&gt;=2,1,COUNTIF(课表!$AA$190:$AA$350,B192))+IF(COUNTIF(课表!$AB$190:$AB$350,B192)&gt;=2,1,COUNTIF(课表!$AB$190:$AB$350,B192))+IF(COUNTIF(课表!$AC$190:$AC$350,B192)&gt;=2,1,COUNTIF(课表!$AC$190:$AC$350,B192))+IF(COUNTIF(课表!$AD$190:$AD$350,B192)&gt;=2,1,COUNTIF(课表!$AD$190:$AD$350,B192)))*2</f>
        <v>0</v>
      </c>
      <c r="N192" s="24">
        <f t="shared" si="5"/>
        <v>12</v>
      </c>
    </row>
    <row r="193" ht="20.1" customHeight="1" spans="1:14">
      <c r="A193" s="21" t="str">
        <f>VLOOKUP(B193,教师基础数据!$B$1:$H$502,7,FALSE)</f>
        <v>2016031</v>
      </c>
      <c r="B193" s="25" t="s">
        <v>1422</v>
      </c>
      <c r="C193" s="23" t="str">
        <f>VLOOKUP(B193,教师基础数据!$B$1:$G4869,3,FALSE)</f>
        <v>人文系</v>
      </c>
      <c r="D193" s="23" t="s">
        <v>1666</v>
      </c>
      <c r="E193" s="23" t="str">
        <f>VLOOKUP(B193,教师基础数据!$B$1:$G4747,5,FALSE)</f>
        <v>体育教研室</v>
      </c>
      <c r="F193" s="21">
        <f t="shared" si="4"/>
        <v>3</v>
      </c>
      <c r="G193" s="24">
        <f>(IF(COUNTIF(课表!$C$190:$C$350,B193)&gt;=2,1,COUNTIF(课表!$C$190:$C$350,B193))+IF(COUNTIF(课表!$D$190:$D$350,B193)&gt;=2,1,COUNTIF(课表!D$190:$D$350,B193))+IF(COUNTIF(课表!$E$182:$E$350,B193)&gt;=2,1,COUNTIF(课表!$E$182:$E$350,B193))+IF(COUNTIF(课表!$F$190:$F$350,B193)&gt;=2,1,COUNTIF(课表!$F$190:$F$350,B193)))*2</f>
        <v>6</v>
      </c>
      <c r="H193" s="24">
        <f>(IF(COUNTIF(课表!$G$191:$G$350,B193)&gt;=2,1,COUNTIF(课表!$G$191:$G$350,B193))+IF(COUNTIF(课表!$H$191:$H$350,B193)&gt;=2,1,COUNTIF(课表!$H$191:$H$350,B193))+IF(COUNTIF(课表!$I$190:$I$350,B193)&gt;=2,1,COUNTIF(课表!$I$190:$I$350,B193))+IF(COUNTIF(课表!$J$190:$J$350,B193)&gt;=2,1,COUNTIF(课表!$J$190:$J$350,B193)))*2</f>
        <v>6</v>
      </c>
      <c r="I193" s="24">
        <f>(IF(COUNTIF(课表!$K$190:$K$350,B193)&gt;=2,1,COUNTIF(课表!$K$190:$K$350,B193))+IF(COUNTIF(课表!$L$190:$L$350,B193)&gt;=2,1,COUNTIF(课表!$L$190:$L$350,B193))+IF(COUNTIF(课表!$M$190:$M$350,B193)&gt;=2,1,COUNTIF(课表!$M$190:$M$350,B193))+IF(COUNTIF(课表!$N$190:$N$350,B193)&gt;=2,1,COUNTIF(课表!$N$190:$N$350,B193)))*2</f>
        <v>0</v>
      </c>
      <c r="J193" s="24">
        <f>(IF(COUNTIF(课表!$O$190:$O$350,B193)&gt;=2,1,COUNTIF(课表!$O$190:$O$350,B193))+IF(COUNTIF(课表!$P$190:$P$350,B193)&gt;=2,1,COUNTIF(课表!$P$190:$P$350,B193))+IF(COUNTIF(课表!$Q$190:$Q$350,B193)&gt;=2,1,COUNTIF(课表!$Q$190:$Q$350,B193))+IF(COUNTIF(课表!$R$190:$R$350,B193)&gt;=2,1,COUNTIF(课表!$R$190:$R$350,B193)))*2</f>
        <v>6</v>
      </c>
      <c r="K193" s="24">
        <f>(IF(COUNTIF(课表!$S$190:$S$350,B193)&gt;=2,1,COUNTIF(课表!$S$190:$S$350,B193))+IF(COUNTIF(课表!$T$190:$T$350,B193)&gt;=2,1,COUNTIF(课表!$T$190:$T$350,B193)))*2+(IF(COUNTIF(课表!$U$190:$U$350,B193)&gt;=2,1,COUNTIF(课表!$U$190:$U$350,B193))+IF(COUNTIF(课表!$V$190:$V$350,B193)&gt;=2,1,COUNTIF(课表!$V$190:$V$350,B193)))*2</f>
        <v>0</v>
      </c>
      <c r="L193" s="24">
        <f>(IF(COUNTIF(课表!$W$190:$W$350,B193)&gt;=2,1,COUNTIF(课表!$W$190:$W$350,B193))+IF(COUNTIF(课表!$X$190:$X$350,B193)&gt;=2,1,COUNTIF(课表!$X$190:$X$350,B193))+IF(COUNTIF(课表!$Y$190:$Y$350,B193)&gt;=2,1,COUNTIF(课表!$Y$190:$Y$350,B193))+IF(COUNTIF(课表!$Z$190:$Z$350,B193)&gt;=2,1,COUNTIF(课表!$Z$190:$Z$350,B193)))*2</f>
        <v>0</v>
      </c>
      <c r="M193" s="24">
        <f>(IF(COUNTIF(课表!$AA$190:$AA$350,B193)&gt;=2,1,COUNTIF(课表!$AA$190:$AA$350,B193))+IF(COUNTIF(课表!$AB$190:$AB$350,B193)&gt;=2,1,COUNTIF(课表!$AB$190:$AB$350,B193))+IF(COUNTIF(课表!$AC$190:$AC$350,B193)&gt;=2,1,COUNTIF(课表!$AC$190:$AC$350,B193))+IF(COUNTIF(课表!$AD$190:$AD$350,B193)&gt;=2,1,COUNTIF(课表!$AD$190:$AD$350,B193)))*2</f>
        <v>0</v>
      </c>
      <c r="N193" s="24">
        <f t="shared" si="5"/>
        <v>18</v>
      </c>
    </row>
    <row r="194" ht="20.1" customHeight="1" spans="1:14">
      <c r="A194" s="21" t="str">
        <f>VLOOKUP(B194,教师基础数据!$B$1:$H$502,7,FALSE)</f>
        <v>2016032</v>
      </c>
      <c r="B194" s="25" t="s">
        <v>1096</v>
      </c>
      <c r="C194" s="23" t="str">
        <f>VLOOKUP(B194,教师基础数据!$B$1:$G4611,3,FALSE)</f>
        <v>机械系</v>
      </c>
      <c r="D194" s="23" t="str">
        <f>VLOOKUP(B194,教师基础数据!$B$1:$G709,4,FALSE)</f>
        <v>外聘</v>
      </c>
      <c r="E194" s="23" t="str">
        <f>VLOOKUP(B194,教师基础数据!$B$1:$G4742,5,FALSE)</f>
        <v>汽车营销与服务教研室</v>
      </c>
      <c r="F194" s="21">
        <f t="shared" si="4"/>
        <v>5</v>
      </c>
      <c r="G194" s="24">
        <f>(IF(COUNTIF(课表!$C$190:$C$350,B194)&gt;=2,1,COUNTIF(课表!$C$190:$C$350,B194))+IF(COUNTIF(课表!$D$190:$D$350,B194)&gt;=2,1,COUNTIF(课表!D$190:$D$350,B194))+IF(COUNTIF(课表!$E$182:$E$350,B194)&gt;=2,1,COUNTIF(课表!$E$182:$E$350,B194))+IF(COUNTIF(课表!$F$190:$F$350,B194)&gt;=2,1,COUNTIF(课表!$F$190:$F$350,B194)))*2</f>
        <v>4</v>
      </c>
      <c r="H194" s="24">
        <f>(IF(COUNTIF(课表!$G$191:$G$350,B194)&gt;=2,1,COUNTIF(课表!$G$191:$G$350,B194))+IF(COUNTIF(课表!$H$191:$H$350,B194)&gt;=2,1,COUNTIF(课表!$H$191:$H$350,B194))+IF(COUNTIF(课表!$I$190:$I$350,B194)&gt;=2,1,COUNTIF(课表!$I$190:$I$350,B194))+IF(COUNTIF(课表!$J$190:$J$350,B194)&gt;=2,1,COUNTIF(课表!$J$190:$J$350,B194)))*2</f>
        <v>4</v>
      </c>
      <c r="I194" s="24">
        <f>(IF(COUNTIF(课表!$K$190:$K$350,B194)&gt;=2,1,COUNTIF(课表!$K$190:$K$350,B194))+IF(COUNTIF(课表!$L$190:$L$350,B194)&gt;=2,1,COUNTIF(课表!$L$190:$L$350,B194))+IF(COUNTIF(课表!$M$190:$M$350,B194)&gt;=2,1,COUNTIF(课表!$M$190:$M$350,B194))+IF(COUNTIF(课表!$N$190:$N$350,B194)&gt;=2,1,COUNTIF(课表!$N$190:$N$350,B194)))*2</f>
        <v>4</v>
      </c>
      <c r="J194" s="24">
        <f>(IF(COUNTIF(课表!$O$190:$O$350,B194)&gt;=2,1,COUNTIF(课表!$O$190:$O$350,B194))+IF(COUNTIF(课表!$P$190:$P$350,B194)&gt;=2,1,COUNTIF(课表!$P$190:$P$350,B194))+IF(COUNTIF(课表!$Q$190:$Q$350,B194)&gt;=2,1,COUNTIF(课表!$Q$190:$Q$350,B194))+IF(COUNTIF(课表!$R$190:$R$350,B194)&gt;=2,1,COUNTIF(课表!$R$190:$R$350,B194)))*2</f>
        <v>4</v>
      </c>
      <c r="K194" s="24">
        <f>(IF(COUNTIF(课表!$S$190:$S$350,B194)&gt;=2,1,COUNTIF(课表!$S$190:$S$350,B194))+IF(COUNTIF(课表!$T$190:$T$350,B194)&gt;=2,1,COUNTIF(课表!$T$190:$T$350,B194)))*2+(IF(COUNTIF(课表!$U$190:$U$350,B194)&gt;=2,1,COUNTIF(课表!$U$190:$U$350,B194))+IF(COUNTIF(课表!$V$190:$V$350,B194)&gt;=2,1,COUNTIF(课表!$V$190:$V$350,B194)))*2</f>
        <v>4</v>
      </c>
      <c r="L194" s="24">
        <f>(IF(COUNTIF(课表!$W$190:$W$350,B194)&gt;=2,1,COUNTIF(课表!$W$190:$W$350,B194))+IF(COUNTIF(课表!$X$190:$X$350,B194)&gt;=2,1,COUNTIF(课表!$X$190:$X$350,B194))+IF(COUNTIF(课表!$Y$190:$Y$350,B194)&gt;=2,1,COUNTIF(课表!$Y$190:$Y$350,B194))+IF(COUNTIF(课表!$Z$190:$Z$350,B194)&gt;=2,1,COUNTIF(课表!$Z$190:$Z$350,B194)))*2</f>
        <v>0</v>
      </c>
      <c r="M194" s="24">
        <f>(IF(COUNTIF(课表!$AA$190:$AA$350,B194)&gt;=2,1,COUNTIF(课表!$AA$190:$AA$350,B194))+IF(COUNTIF(课表!$AB$190:$AB$350,B194)&gt;=2,1,COUNTIF(课表!$AB$190:$AB$350,B194))+IF(COUNTIF(课表!$AC$190:$AC$350,B194)&gt;=2,1,COUNTIF(课表!$AC$190:$AC$350,B194))+IF(COUNTIF(课表!$AD$190:$AD$350,B194)&gt;=2,1,COUNTIF(课表!$AD$190:$AD$350,B194)))*2</f>
        <v>0</v>
      </c>
      <c r="N194" s="24">
        <f t="shared" si="5"/>
        <v>20</v>
      </c>
    </row>
    <row r="195" ht="20.1" customHeight="1" spans="1:14">
      <c r="A195" s="21" t="str">
        <f>VLOOKUP(B195,教师基础数据!$B$1:$H$502,7,FALSE)</f>
        <v>2016033</v>
      </c>
      <c r="B195" s="26" t="s">
        <v>1203</v>
      </c>
      <c r="C195" s="23" t="str">
        <f>VLOOKUP(B195,教师基础数据!$B$1:$G4654,3,FALSE)</f>
        <v>动科系</v>
      </c>
      <c r="D195" s="23" t="str">
        <f>VLOOKUP(B195,教师基础数据!$B$1:$G565,4,FALSE)</f>
        <v>专职</v>
      </c>
      <c r="E195" s="23" t="str">
        <f>VLOOKUP(B195,教师基础数据!$B$1:$G4598,5,FALSE)</f>
        <v>畜牧水产</v>
      </c>
      <c r="F195" s="21">
        <f t="shared" ref="F195:F258" si="6">COUNTIF(G195:M195,"&lt;&gt;0")</f>
        <v>3</v>
      </c>
      <c r="G195" s="24">
        <f>(IF(COUNTIF(课表!$C$190:$C$350,B195)&gt;=2,1,COUNTIF(课表!$C$190:$C$350,B195))+IF(COUNTIF(课表!$D$190:$D$350,B195)&gt;=2,1,COUNTIF(课表!D$190:$D$350,B195))+IF(COUNTIF(课表!$E$182:$E$350,B195)&gt;=2,1,COUNTIF(课表!$E$182:$E$350,B195))+IF(COUNTIF(课表!$F$190:$F$350,B195)&gt;=2,1,COUNTIF(课表!$F$190:$F$350,B195)))*2</f>
        <v>4</v>
      </c>
      <c r="H195" s="24">
        <f>(IF(COUNTIF(课表!$G$191:$G$350,B195)&gt;=2,1,COUNTIF(课表!$G$191:$G$350,B195))+IF(COUNTIF(课表!$H$191:$H$350,B195)&gt;=2,1,COUNTIF(课表!$H$191:$H$350,B195))+IF(COUNTIF(课表!$I$190:$I$350,B195)&gt;=2,1,COUNTIF(课表!$I$190:$I$350,B195))+IF(COUNTIF(课表!$J$190:$J$350,B195)&gt;=2,1,COUNTIF(课表!$J$190:$J$350,B195)))*2</f>
        <v>0</v>
      </c>
      <c r="I195" s="24">
        <f>(IF(COUNTIF(课表!$K$190:$K$350,B195)&gt;=2,1,COUNTIF(课表!$K$190:$K$350,B195))+IF(COUNTIF(课表!$L$190:$L$350,B195)&gt;=2,1,COUNTIF(课表!$L$190:$L$350,B195))+IF(COUNTIF(课表!$M$190:$M$350,B195)&gt;=2,1,COUNTIF(课表!$M$190:$M$350,B195))+IF(COUNTIF(课表!$N$190:$N$350,B195)&gt;=2,1,COUNTIF(课表!$N$190:$N$350,B195)))*2</f>
        <v>0</v>
      </c>
      <c r="J195" s="24">
        <f>(IF(COUNTIF(课表!$O$190:$O$350,B195)&gt;=2,1,COUNTIF(课表!$O$190:$O$350,B195))+IF(COUNTIF(课表!$P$190:$P$350,B195)&gt;=2,1,COUNTIF(课表!$P$190:$P$350,B195))+IF(COUNTIF(课表!$Q$190:$Q$350,B195)&gt;=2,1,COUNTIF(课表!$Q$190:$Q$350,B195))+IF(COUNTIF(课表!$R$190:$R$350,B195)&gt;=2,1,COUNTIF(课表!$R$190:$R$350,B195)))*2</f>
        <v>0</v>
      </c>
      <c r="K195" s="24">
        <f>(IF(COUNTIF(课表!$S$190:$S$350,B195)&gt;=2,1,COUNTIF(课表!$S$190:$S$350,B195))+IF(COUNTIF(课表!$T$190:$T$350,B195)&gt;=2,1,COUNTIF(课表!$T$190:$T$350,B195)))*2+(IF(COUNTIF(课表!$U$190:$U$350,B195)&gt;=2,1,COUNTIF(课表!$U$190:$U$350,B195))+IF(COUNTIF(课表!$V$190:$V$350,B195)&gt;=2,1,COUNTIF(课表!$V$190:$V$350,B195)))*2</f>
        <v>0</v>
      </c>
      <c r="L195" s="24">
        <f>(IF(COUNTIF(课表!$W$190:$W$350,B195)&gt;=2,1,COUNTIF(课表!$W$190:$W$350,B195))+IF(COUNTIF(课表!$X$190:$X$350,B195)&gt;=2,1,COUNTIF(课表!$X$190:$X$350,B195))+IF(COUNTIF(课表!$Y$190:$Y$350,B195)&gt;=2,1,COUNTIF(课表!$Y$190:$Y$350,B195))+IF(COUNTIF(课表!$Z$190:$Z$350,B195)&gt;=2,1,COUNTIF(课表!$Z$190:$Z$350,B195)))*2</f>
        <v>8</v>
      </c>
      <c r="M195" s="24">
        <f>(IF(COUNTIF(课表!$AA$190:$AA$350,B195)&gt;=2,1,COUNTIF(课表!$AA$190:$AA$350,B195))+IF(COUNTIF(课表!$AB$190:$AB$350,B195)&gt;=2,1,COUNTIF(课表!$AB$190:$AB$350,B195))+IF(COUNTIF(课表!$AC$190:$AC$350,B195)&gt;=2,1,COUNTIF(课表!$AC$190:$AC$350,B195))+IF(COUNTIF(课表!$AD$190:$AD$350,B195)&gt;=2,1,COUNTIF(课表!$AD$190:$AD$350,B195)))*2</f>
        <v>8</v>
      </c>
      <c r="N195" s="24">
        <f t="shared" ref="N195:N258" si="7">SUM(G195:M195)</f>
        <v>20</v>
      </c>
    </row>
    <row r="196" ht="20.1" customHeight="1" spans="1:14">
      <c r="A196" s="21" t="str">
        <f>VLOOKUP(B196,教师基础数据!$B$1:$H$502,7,FALSE)</f>
        <v>2016034</v>
      </c>
      <c r="B196" s="26" t="s">
        <v>1098</v>
      </c>
      <c r="C196" s="23" t="str">
        <f>VLOOKUP(B196,教师基础数据!$B$1:$G4634,3,FALSE)</f>
        <v>机械系</v>
      </c>
      <c r="D196" s="23" t="str">
        <f>VLOOKUP(B196,教师基础数据!$B$1:$G663,4,FALSE)</f>
        <v>专职</v>
      </c>
      <c r="E196" s="23" t="str">
        <f>VLOOKUP(B196,教师基础数据!$B$1:$G4696,5,FALSE)</f>
        <v>汽车营销与服务教研室</v>
      </c>
      <c r="F196" s="21">
        <f t="shared" si="6"/>
        <v>5</v>
      </c>
      <c r="G196" s="24">
        <f>(IF(COUNTIF(课表!$C$190:$C$350,B196)&gt;=2,1,COUNTIF(课表!$C$190:$C$350,B196))+IF(COUNTIF(课表!$D$190:$D$350,B196)&gt;=2,1,COUNTIF(课表!D$190:$D$350,B196))+IF(COUNTIF(课表!$E$182:$E$350,B196)&gt;=2,1,COUNTIF(课表!$E$182:$E$350,B196))+IF(COUNTIF(课表!$F$190:$F$350,B196)&gt;=2,1,COUNTIF(课表!$F$190:$F$350,B196)))*2</f>
        <v>4</v>
      </c>
      <c r="H196" s="24">
        <f>(IF(COUNTIF(课表!$G$191:$G$350,B196)&gt;=2,1,COUNTIF(课表!$G$191:$G$350,B196))+IF(COUNTIF(课表!$H$191:$H$350,B196)&gt;=2,1,COUNTIF(课表!$H$191:$H$350,B196))+IF(COUNTIF(课表!$I$190:$I$350,B196)&gt;=2,1,COUNTIF(课表!$I$190:$I$350,B196))+IF(COUNTIF(课表!$J$190:$J$350,B196)&gt;=2,1,COUNTIF(课表!$J$190:$J$350,B196)))*2</f>
        <v>4</v>
      </c>
      <c r="I196" s="24">
        <f>(IF(COUNTIF(课表!$K$190:$K$350,B196)&gt;=2,1,COUNTIF(课表!$K$190:$K$350,B196))+IF(COUNTIF(课表!$L$190:$L$350,B196)&gt;=2,1,COUNTIF(课表!$L$190:$L$350,B196))+IF(COUNTIF(课表!$M$190:$M$350,B196)&gt;=2,1,COUNTIF(课表!$M$190:$M$350,B196))+IF(COUNTIF(课表!$N$190:$N$350,B196)&gt;=2,1,COUNTIF(课表!$N$190:$N$350,B196)))*2</f>
        <v>4</v>
      </c>
      <c r="J196" s="24">
        <f>(IF(COUNTIF(课表!$O$190:$O$350,B196)&gt;=2,1,COUNTIF(课表!$O$190:$O$350,B196))+IF(COUNTIF(课表!$P$190:$P$350,B196)&gt;=2,1,COUNTIF(课表!$P$190:$P$350,B196))+IF(COUNTIF(课表!$Q$190:$Q$350,B196)&gt;=2,1,COUNTIF(课表!$Q$190:$Q$350,B196))+IF(COUNTIF(课表!$R$190:$R$350,B196)&gt;=2,1,COUNTIF(课表!$R$190:$R$350,B196)))*2</f>
        <v>4</v>
      </c>
      <c r="K196" s="24">
        <f>(IF(COUNTIF(课表!$S$190:$S$350,B196)&gt;=2,1,COUNTIF(课表!$S$190:$S$350,B196))+IF(COUNTIF(课表!$T$190:$T$350,B196)&gt;=2,1,COUNTIF(课表!$T$190:$T$350,B196)))*2+(IF(COUNTIF(课表!$U$190:$U$350,B196)&gt;=2,1,COUNTIF(课表!$U$190:$U$350,B196))+IF(COUNTIF(课表!$V$190:$V$350,B196)&gt;=2,1,COUNTIF(课表!$V$190:$V$350,B196)))*2</f>
        <v>4</v>
      </c>
      <c r="L196" s="24">
        <f>(IF(COUNTIF(课表!$W$190:$W$350,B196)&gt;=2,1,COUNTIF(课表!$W$190:$W$350,B196))+IF(COUNTIF(课表!$X$190:$X$350,B196)&gt;=2,1,COUNTIF(课表!$X$190:$X$350,B196))+IF(COUNTIF(课表!$Y$190:$Y$350,B196)&gt;=2,1,COUNTIF(课表!$Y$190:$Y$350,B196))+IF(COUNTIF(课表!$Z$190:$Z$350,B196)&gt;=2,1,COUNTIF(课表!$Z$190:$Z$350,B196)))*2</f>
        <v>0</v>
      </c>
      <c r="M196" s="24">
        <f>(IF(COUNTIF(课表!$AA$190:$AA$350,B196)&gt;=2,1,COUNTIF(课表!$AA$190:$AA$350,B196))+IF(COUNTIF(课表!$AB$190:$AB$350,B196)&gt;=2,1,COUNTIF(课表!$AB$190:$AB$350,B196))+IF(COUNTIF(课表!$AC$190:$AC$350,B196)&gt;=2,1,COUNTIF(课表!$AC$190:$AC$350,B196))+IF(COUNTIF(课表!$AD$190:$AD$350,B196)&gt;=2,1,COUNTIF(课表!$AD$190:$AD$350,B196)))*2</f>
        <v>0</v>
      </c>
      <c r="N196" s="24">
        <f t="shared" si="7"/>
        <v>20</v>
      </c>
    </row>
    <row r="197" ht="20.1" customHeight="1" spans="1:14">
      <c r="A197" s="21" t="str">
        <f>VLOOKUP(B197,教师基础数据!$B$1:$H$502,7,FALSE)</f>
        <v>2016035</v>
      </c>
      <c r="B197" s="26" t="s">
        <v>979</v>
      </c>
      <c r="C197" s="23" t="str">
        <f>VLOOKUP(B197,教师基础数据!$B$1:$G4704,3,FALSE)</f>
        <v>商贸系</v>
      </c>
      <c r="D197" s="23" t="str">
        <f>VLOOKUP(B197,教师基础数据!$B$1:$G717,4,FALSE)</f>
        <v>专职</v>
      </c>
      <c r="E197" s="23" t="str">
        <f>VLOOKUP(B197,教师基础数据!$B$1:$G4750,5,FALSE)</f>
        <v>会计教研室</v>
      </c>
      <c r="F197" s="21">
        <f t="shared" si="6"/>
        <v>5</v>
      </c>
      <c r="G197" s="24">
        <f>(IF(COUNTIF(课表!$C$190:$C$350,B197)&gt;=2,1,COUNTIF(课表!$C$190:$C$350,B197))+IF(COUNTIF(课表!$D$190:$D$350,B197)&gt;=2,1,COUNTIF(课表!D$190:$D$350,B197))+IF(COUNTIF(课表!$E$182:$E$350,B197)&gt;=2,1,COUNTIF(课表!$E$182:$E$350,B197))+IF(COUNTIF(课表!$F$190:$F$350,B197)&gt;=2,1,COUNTIF(课表!$F$190:$F$350,B197)))*2</f>
        <v>4</v>
      </c>
      <c r="H197" s="24">
        <f>(IF(COUNTIF(课表!$G$191:$G$350,B197)&gt;=2,1,COUNTIF(课表!$G$191:$G$350,B197))+IF(COUNTIF(课表!$H$191:$H$350,B197)&gt;=2,1,COUNTIF(课表!$H$191:$H$350,B197))+IF(COUNTIF(课表!$I$190:$I$350,B197)&gt;=2,1,COUNTIF(课表!$I$190:$I$350,B197))+IF(COUNTIF(课表!$J$190:$J$350,B197)&gt;=2,1,COUNTIF(课表!$J$190:$J$350,B197)))*2</f>
        <v>6</v>
      </c>
      <c r="I197" s="24">
        <f>(IF(COUNTIF(课表!$K$190:$K$350,B197)&gt;=2,1,COUNTIF(课表!$K$190:$K$350,B197))+IF(COUNTIF(课表!$L$190:$L$350,B197)&gt;=2,1,COUNTIF(课表!$L$190:$L$350,B197))+IF(COUNTIF(课表!$M$190:$M$350,B197)&gt;=2,1,COUNTIF(课表!$M$190:$M$350,B197))+IF(COUNTIF(课表!$N$190:$N$350,B197)&gt;=2,1,COUNTIF(课表!$N$190:$N$350,B197)))*2</f>
        <v>4</v>
      </c>
      <c r="J197" s="24">
        <f>(IF(COUNTIF(课表!$O$190:$O$350,B197)&gt;=2,1,COUNTIF(课表!$O$190:$O$350,B197))+IF(COUNTIF(课表!$P$190:$P$350,B197)&gt;=2,1,COUNTIF(课表!$P$190:$P$350,B197))+IF(COUNTIF(课表!$Q$190:$Q$350,B197)&gt;=2,1,COUNTIF(课表!$Q$190:$Q$350,B197))+IF(COUNTIF(课表!$R$190:$R$350,B197)&gt;=2,1,COUNTIF(课表!$R$190:$R$350,B197)))*2</f>
        <v>4</v>
      </c>
      <c r="K197" s="24">
        <f>(IF(COUNTIF(课表!$S$190:$S$350,B197)&gt;=2,1,COUNTIF(课表!$S$190:$S$350,B197))+IF(COUNTIF(课表!$T$190:$T$350,B197)&gt;=2,1,COUNTIF(课表!$T$190:$T$350,B197)))*2+(IF(COUNTIF(课表!$U$190:$U$350,B197)&gt;=2,1,COUNTIF(课表!$U$190:$U$350,B197))+IF(COUNTIF(课表!$V$190:$V$350,B197)&gt;=2,1,COUNTIF(课表!$V$190:$V$350,B197)))*2</f>
        <v>0</v>
      </c>
      <c r="L197" s="24">
        <f>(IF(COUNTIF(课表!$W$190:$W$350,B197)&gt;=2,1,COUNTIF(课表!$W$190:$W$350,B197))+IF(COUNTIF(课表!$X$190:$X$350,B197)&gt;=2,1,COUNTIF(课表!$X$190:$X$350,B197))+IF(COUNTIF(课表!$Y$190:$Y$350,B197)&gt;=2,1,COUNTIF(课表!$Y$190:$Y$350,B197))+IF(COUNTIF(课表!$Z$190:$Z$350,B197)&gt;=2,1,COUNTIF(课表!$Z$190:$Z$350,B197)))*2</f>
        <v>0</v>
      </c>
      <c r="M197" s="24">
        <f>(IF(COUNTIF(课表!$AA$190:$AA$350,B197)&gt;=2,1,COUNTIF(课表!$AA$190:$AA$350,B197))+IF(COUNTIF(课表!$AB$190:$AB$350,B197)&gt;=2,1,COUNTIF(课表!$AB$190:$AB$350,B197))+IF(COUNTIF(课表!$AC$190:$AC$350,B197)&gt;=2,1,COUNTIF(课表!$AC$190:$AC$350,B197))+IF(COUNTIF(课表!$AD$190:$AD$350,B197)&gt;=2,1,COUNTIF(课表!$AD$190:$AD$350,B197)))*2</f>
        <v>8</v>
      </c>
      <c r="N197" s="24">
        <f t="shared" si="7"/>
        <v>26</v>
      </c>
    </row>
    <row r="198" ht="20.1" customHeight="1" spans="1:14">
      <c r="A198" s="21" t="str">
        <f>VLOOKUP(B198,教师基础数据!$B$1:$H$502,7,FALSE)</f>
        <v>2016040</v>
      </c>
      <c r="B198" s="26" t="s">
        <v>1019</v>
      </c>
      <c r="C198" s="23" t="str">
        <f>VLOOKUP(B198,教师基础数据!$B$1:$G4758,3,FALSE)</f>
        <v>环生系</v>
      </c>
      <c r="D198" s="23" t="str">
        <f>VLOOKUP(B198,教师基础数据!$B$1:$G757,4,FALSE)</f>
        <v>专职</v>
      </c>
      <c r="E198" s="23" t="str">
        <f>VLOOKUP(B198,教师基础数据!$B$1:$G4791,5,FALSE)</f>
        <v>园林教研室</v>
      </c>
      <c r="F198" s="21">
        <f t="shared" si="6"/>
        <v>6</v>
      </c>
      <c r="G198" s="24">
        <f>(IF(COUNTIF(课表!$C$190:$C$350,B198)&gt;=2,1,COUNTIF(课表!$C$190:$C$350,B198))+IF(COUNTIF(课表!$D$190:$D$350,B198)&gt;=2,1,COUNTIF(课表!D$190:$D$350,B198))+IF(COUNTIF(课表!$E$182:$E$350,B198)&gt;=2,1,COUNTIF(课表!$E$182:$E$350,B198))+IF(COUNTIF(课表!$F$190:$F$350,B198)&gt;=2,1,COUNTIF(课表!$F$190:$F$350,B198)))*2</f>
        <v>8</v>
      </c>
      <c r="H198" s="24">
        <f>(IF(COUNTIF(课表!$G$191:$G$350,B198)&gt;=2,1,COUNTIF(课表!$G$191:$G$350,B198))+IF(COUNTIF(课表!$H$191:$H$350,B198)&gt;=2,1,COUNTIF(课表!$H$191:$H$350,B198))+IF(COUNTIF(课表!$I$190:$I$350,B198)&gt;=2,1,COUNTIF(课表!$I$190:$I$350,B198))+IF(COUNTIF(课表!$J$190:$J$350,B198)&gt;=2,1,COUNTIF(课表!$J$190:$J$350,B198)))*2</f>
        <v>4</v>
      </c>
      <c r="I198" s="24">
        <f>(IF(COUNTIF(课表!$K$190:$K$350,B198)&gt;=2,1,COUNTIF(课表!$K$190:$K$350,B198))+IF(COUNTIF(课表!$L$190:$L$350,B198)&gt;=2,1,COUNTIF(课表!$L$190:$L$350,B198))+IF(COUNTIF(课表!$M$190:$M$350,B198)&gt;=2,1,COUNTIF(课表!$M$190:$M$350,B198))+IF(COUNTIF(课表!$N$190:$N$350,B198)&gt;=2,1,COUNTIF(课表!$N$190:$N$350,B198)))*2</f>
        <v>8</v>
      </c>
      <c r="J198" s="24">
        <f>(IF(COUNTIF(课表!$O$190:$O$350,B198)&gt;=2,1,COUNTIF(课表!$O$190:$O$350,B198))+IF(COUNTIF(课表!$P$190:$P$350,B198)&gt;=2,1,COUNTIF(课表!$P$190:$P$350,B198))+IF(COUNTIF(课表!$Q$190:$Q$350,B198)&gt;=2,1,COUNTIF(课表!$Q$190:$Q$350,B198))+IF(COUNTIF(课表!$R$190:$R$350,B198)&gt;=2,1,COUNTIF(课表!$R$190:$R$350,B198)))*2</f>
        <v>8</v>
      </c>
      <c r="K198" s="24">
        <f>(IF(COUNTIF(课表!$S$190:$S$350,B198)&gt;=2,1,COUNTIF(课表!$S$190:$S$350,B198))+IF(COUNTIF(课表!$T$190:$T$350,B198)&gt;=2,1,COUNTIF(课表!$T$190:$T$350,B198)))*2+(IF(COUNTIF(课表!$U$190:$U$350,B198)&gt;=2,1,COUNTIF(课表!$U$190:$U$350,B198))+IF(COUNTIF(课表!$V$190:$V$350,B198)&gt;=2,1,COUNTIF(课表!$V$190:$V$350,B198)))*2</f>
        <v>4</v>
      </c>
      <c r="L198" s="24">
        <f>(IF(COUNTIF(课表!$W$190:$W$350,B198)&gt;=2,1,COUNTIF(课表!$W$190:$W$350,B198))+IF(COUNTIF(课表!$X$190:$X$350,B198)&gt;=2,1,COUNTIF(课表!$X$190:$X$350,B198))+IF(COUNTIF(课表!$Y$190:$Y$350,B198)&gt;=2,1,COUNTIF(课表!$Y$190:$Y$350,B198))+IF(COUNTIF(课表!$Z$190:$Z$350,B198)&gt;=2,1,COUNTIF(课表!$Z$190:$Z$350,B198)))*2</f>
        <v>4</v>
      </c>
      <c r="M198" s="24">
        <f>(IF(COUNTIF(课表!$AA$190:$AA$350,B198)&gt;=2,1,COUNTIF(课表!$AA$190:$AA$350,B198))+IF(COUNTIF(课表!$AB$190:$AB$350,B198)&gt;=2,1,COUNTIF(课表!$AB$190:$AB$350,B198))+IF(COUNTIF(课表!$AC$190:$AC$350,B198)&gt;=2,1,COUNTIF(课表!$AC$190:$AC$350,B198))+IF(COUNTIF(课表!$AD$190:$AD$350,B198)&gt;=2,1,COUNTIF(课表!$AD$190:$AD$350,B198)))*2</f>
        <v>0</v>
      </c>
      <c r="N198" s="24">
        <f t="shared" si="7"/>
        <v>36</v>
      </c>
    </row>
    <row r="199" ht="20.1" customHeight="1" spans="1:14">
      <c r="A199" s="21" t="str">
        <f>VLOOKUP(B199,教师基础数据!$B$1:$H$502,7,FALSE)</f>
        <v>2016041</v>
      </c>
      <c r="B199" s="22" t="s">
        <v>1046</v>
      </c>
      <c r="C199" s="23" t="str">
        <f>VLOOKUP(B199,教师基础数据!$B$1:$G4773,3,FALSE)</f>
        <v>环生系</v>
      </c>
      <c r="D199" s="23" t="str">
        <f>VLOOKUP(B199,教师基础数据!$B$1:$G520,4,FALSE)</f>
        <v>专职</v>
      </c>
      <c r="E199" s="23" t="str">
        <f>VLOOKUP(B199,教师基础数据!$B$1:$G4553,5,FALSE)</f>
        <v>园林教研室</v>
      </c>
      <c r="F199" s="21">
        <f t="shared" si="6"/>
        <v>4</v>
      </c>
      <c r="G199" s="24">
        <f>(IF(COUNTIF(课表!$C$190:$C$350,B199)&gt;=2,1,COUNTIF(课表!$C$190:$C$350,B199))+IF(COUNTIF(课表!$D$190:$D$350,B199)&gt;=2,1,COUNTIF(课表!D$190:$D$350,B199))+IF(COUNTIF(课表!$E$182:$E$350,B199)&gt;=2,1,COUNTIF(课表!$E$182:$E$350,B199))+IF(COUNTIF(课表!$F$190:$F$350,B199)&gt;=2,1,COUNTIF(课表!$F$190:$F$350,B199)))*2</f>
        <v>6</v>
      </c>
      <c r="H199" s="24">
        <f>(IF(COUNTIF(课表!$G$191:$G$350,B199)&gt;=2,1,COUNTIF(课表!$G$191:$G$350,B199))+IF(COUNTIF(课表!$H$191:$H$350,B199)&gt;=2,1,COUNTIF(课表!$H$191:$H$350,B199))+IF(COUNTIF(课表!$I$190:$I$350,B199)&gt;=2,1,COUNTIF(课表!$I$190:$I$350,B199))+IF(COUNTIF(课表!$J$190:$J$350,B199)&gt;=2,1,COUNTIF(课表!$J$190:$J$350,B199)))*2</f>
        <v>4</v>
      </c>
      <c r="I199" s="24">
        <f>(IF(COUNTIF(课表!$K$190:$K$350,B199)&gt;=2,1,COUNTIF(课表!$K$190:$K$350,B199))+IF(COUNTIF(课表!$L$190:$L$350,B199)&gt;=2,1,COUNTIF(课表!$L$190:$L$350,B199))+IF(COUNTIF(课表!$M$190:$M$350,B199)&gt;=2,1,COUNTIF(课表!$M$190:$M$350,B199))+IF(COUNTIF(课表!$N$190:$N$350,B199)&gt;=2,1,COUNTIF(课表!$N$190:$N$350,B199)))*2</f>
        <v>4</v>
      </c>
      <c r="J199" s="24">
        <f>(IF(COUNTIF(课表!$O$190:$O$350,B199)&gt;=2,1,COUNTIF(课表!$O$190:$O$350,B199))+IF(COUNTIF(课表!$P$190:$P$350,B199)&gt;=2,1,COUNTIF(课表!$P$190:$P$350,B199))+IF(COUNTIF(课表!$Q$190:$Q$350,B199)&gt;=2,1,COUNTIF(课表!$Q$190:$Q$350,B199))+IF(COUNTIF(课表!$R$190:$R$350,B199)&gt;=2,1,COUNTIF(课表!$R$190:$R$350,B199)))*2</f>
        <v>4</v>
      </c>
      <c r="K199" s="24">
        <f>(IF(COUNTIF(课表!$S$190:$S$350,B199)&gt;=2,1,COUNTIF(课表!$S$190:$S$350,B199))+IF(COUNTIF(课表!$T$190:$T$350,B199)&gt;=2,1,COUNTIF(课表!$T$190:$T$350,B199)))*2+(IF(COUNTIF(课表!$U$190:$U$350,B199)&gt;=2,1,COUNTIF(课表!$U$190:$U$350,B199))+IF(COUNTIF(课表!$V$190:$V$350,B199)&gt;=2,1,COUNTIF(课表!$V$190:$V$350,B199)))*2</f>
        <v>0</v>
      </c>
      <c r="L199" s="24">
        <f>(IF(COUNTIF(课表!$W$190:$W$350,B199)&gt;=2,1,COUNTIF(课表!$W$190:$W$350,B199))+IF(COUNTIF(课表!$X$190:$X$350,B199)&gt;=2,1,COUNTIF(课表!$X$190:$X$350,B199))+IF(COUNTIF(课表!$Y$190:$Y$350,B199)&gt;=2,1,COUNTIF(课表!$Y$190:$Y$350,B199))+IF(COUNTIF(课表!$Z$190:$Z$350,B199)&gt;=2,1,COUNTIF(课表!$Z$190:$Z$350,B199)))*2</f>
        <v>0</v>
      </c>
      <c r="M199" s="24">
        <f>(IF(COUNTIF(课表!$AA$190:$AA$350,B199)&gt;=2,1,COUNTIF(课表!$AA$190:$AA$350,B199))+IF(COUNTIF(课表!$AB$190:$AB$350,B199)&gt;=2,1,COUNTIF(课表!$AB$190:$AB$350,B199))+IF(COUNTIF(课表!$AC$190:$AC$350,B199)&gt;=2,1,COUNTIF(课表!$AC$190:$AC$350,B199))+IF(COUNTIF(课表!$AD$190:$AD$350,B199)&gt;=2,1,COUNTIF(课表!$AD$190:$AD$350,B199)))*2</f>
        <v>0</v>
      </c>
      <c r="N199" s="24">
        <f t="shared" si="7"/>
        <v>18</v>
      </c>
    </row>
    <row r="200" ht="20.1" customHeight="1" spans="1:14">
      <c r="A200" s="21" t="str">
        <f>VLOOKUP(B200,教师基础数据!$B$1:$H$502,7,FALSE)</f>
        <v>2016046</v>
      </c>
      <c r="B200" s="22" t="s">
        <v>1149</v>
      </c>
      <c r="C200" s="23" t="str">
        <f>VLOOKUP(B200,教师基础数据!$B$1:$G4489,3,FALSE)</f>
        <v>商贸系</v>
      </c>
      <c r="D200" s="23" t="str">
        <f>VLOOKUP(B200,教师基础数据!$B$1:$G640,4,FALSE)</f>
        <v>兼职</v>
      </c>
      <c r="E200" s="23" t="str">
        <f>VLOOKUP(B200,教师基础数据!$B$1:$G4673,5,FALSE)</f>
        <v>会计教研室</v>
      </c>
      <c r="F200" s="21">
        <f t="shared" si="6"/>
        <v>1</v>
      </c>
      <c r="G200" s="24">
        <f>(IF(COUNTIF(课表!$C$190:$C$350,B200)&gt;=2,1,COUNTIF(课表!$C$190:$C$350,B200))+IF(COUNTIF(课表!$D$190:$D$350,B200)&gt;=2,1,COUNTIF(课表!D$190:$D$350,B200))+IF(COUNTIF(课表!$E$182:$E$350,B200)&gt;=2,1,COUNTIF(课表!$E$182:$E$350,B200))+IF(COUNTIF(课表!$F$190:$F$350,B200)&gt;=2,1,COUNTIF(课表!$F$190:$F$350,B200)))*2</f>
        <v>0</v>
      </c>
      <c r="H200" s="24">
        <f>(IF(COUNTIF(课表!$G$191:$G$350,B200)&gt;=2,1,COUNTIF(课表!$G$191:$G$350,B200))+IF(COUNTIF(课表!$H$191:$H$350,B200)&gt;=2,1,COUNTIF(课表!$H$191:$H$350,B200))+IF(COUNTIF(课表!$I$190:$I$350,B200)&gt;=2,1,COUNTIF(课表!$I$190:$I$350,B200))+IF(COUNTIF(课表!$J$190:$J$350,B200)&gt;=2,1,COUNTIF(课表!$J$190:$J$350,B200)))*2</f>
        <v>4</v>
      </c>
      <c r="I200" s="24">
        <f>(IF(COUNTIF(课表!$K$190:$K$350,B200)&gt;=2,1,COUNTIF(课表!$K$190:$K$350,B200))+IF(COUNTIF(课表!$L$190:$L$350,B200)&gt;=2,1,COUNTIF(课表!$L$190:$L$350,B200))+IF(COUNTIF(课表!$M$190:$M$350,B200)&gt;=2,1,COUNTIF(课表!$M$190:$M$350,B200))+IF(COUNTIF(课表!$N$190:$N$350,B200)&gt;=2,1,COUNTIF(课表!$N$190:$N$350,B200)))*2</f>
        <v>0</v>
      </c>
      <c r="J200" s="24">
        <f>(IF(COUNTIF(课表!$O$190:$O$350,B200)&gt;=2,1,COUNTIF(课表!$O$190:$O$350,B200))+IF(COUNTIF(课表!$P$190:$P$350,B200)&gt;=2,1,COUNTIF(课表!$P$190:$P$350,B200))+IF(COUNTIF(课表!$Q$190:$Q$350,B200)&gt;=2,1,COUNTIF(课表!$Q$190:$Q$350,B200))+IF(COUNTIF(课表!$R$190:$R$350,B200)&gt;=2,1,COUNTIF(课表!$R$190:$R$350,B200)))*2</f>
        <v>0</v>
      </c>
      <c r="K200" s="24">
        <f>(IF(COUNTIF(课表!$S$190:$S$350,B200)&gt;=2,1,COUNTIF(课表!$S$190:$S$350,B200))+IF(COUNTIF(课表!$T$190:$T$350,B200)&gt;=2,1,COUNTIF(课表!$T$190:$T$350,B200)))*2+(IF(COUNTIF(课表!$U$190:$U$350,B200)&gt;=2,1,COUNTIF(课表!$U$190:$U$350,B200))+IF(COUNTIF(课表!$V$190:$V$350,B200)&gt;=2,1,COUNTIF(课表!$V$190:$V$350,B200)))*2</f>
        <v>0</v>
      </c>
      <c r="L200" s="24">
        <f>(IF(COUNTIF(课表!$W$190:$W$350,B200)&gt;=2,1,COUNTIF(课表!$W$190:$W$350,B200))+IF(COUNTIF(课表!$X$190:$X$350,B200)&gt;=2,1,COUNTIF(课表!$X$190:$X$350,B200))+IF(COUNTIF(课表!$Y$190:$Y$350,B200)&gt;=2,1,COUNTIF(课表!$Y$190:$Y$350,B200))+IF(COUNTIF(课表!$Z$190:$Z$350,B200)&gt;=2,1,COUNTIF(课表!$Z$190:$Z$350,B200)))*2</f>
        <v>0</v>
      </c>
      <c r="M200" s="24">
        <f>(IF(COUNTIF(课表!$AA$190:$AA$350,B200)&gt;=2,1,COUNTIF(课表!$AA$190:$AA$350,B200))+IF(COUNTIF(课表!$AB$190:$AB$350,B200)&gt;=2,1,COUNTIF(课表!$AB$190:$AB$350,B200))+IF(COUNTIF(课表!$AC$190:$AC$350,B200)&gt;=2,1,COUNTIF(课表!$AC$190:$AC$350,B200))+IF(COUNTIF(课表!$AD$190:$AD$350,B200)&gt;=2,1,COUNTIF(课表!$AD$190:$AD$350,B200)))*2</f>
        <v>0</v>
      </c>
      <c r="N200" s="24">
        <f t="shared" si="7"/>
        <v>4</v>
      </c>
    </row>
    <row r="201" ht="20.1" customHeight="1" spans="1:14">
      <c r="A201" s="21" t="str">
        <f>VLOOKUP(B201,教师基础数据!$B$1:$H$502,7,FALSE)</f>
        <v>2017003</v>
      </c>
      <c r="B201" s="26" t="s">
        <v>1342</v>
      </c>
      <c r="C201" s="23" t="str">
        <f>VLOOKUP(B201,教师基础数据!$B$1:$G4682,3,FALSE)</f>
        <v>商贸系</v>
      </c>
      <c r="D201" s="23" t="str">
        <f>VLOOKUP(B201,教师基础数据!$B$1:$G641,4,FALSE)</f>
        <v>专职</v>
      </c>
      <c r="E201" s="23" t="str">
        <f>VLOOKUP(B201,教师基础数据!$B$1:$G4674,5,FALSE)</f>
        <v>商务教研室</v>
      </c>
      <c r="F201" s="21">
        <f t="shared" si="6"/>
        <v>4</v>
      </c>
      <c r="G201" s="24">
        <f>(IF(COUNTIF(课表!$C$190:$C$350,B201)&gt;=2,1,COUNTIF(课表!$C$190:$C$350,B201))+IF(COUNTIF(课表!$D$190:$D$350,B201)&gt;=2,1,COUNTIF(课表!D$190:$D$350,B201))+IF(COUNTIF(课表!$E$182:$E$350,B201)&gt;=2,1,COUNTIF(课表!$E$182:$E$350,B201))+IF(COUNTIF(课表!$F$190:$F$350,B201)&gt;=2,1,COUNTIF(课表!$F$190:$F$350,B201)))*2</f>
        <v>4</v>
      </c>
      <c r="H201" s="24">
        <f>(IF(COUNTIF(课表!$G$191:$G$350,B201)&gt;=2,1,COUNTIF(课表!$G$191:$G$350,B201))+IF(COUNTIF(课表!$H$191:$H$350,B201)&gt;=2,1,COUNTIF(课表!$H$191:$H$350,B201))+IF(COUNTIF(课表!$I$190:$I$350,B201)&gt;=2,1,COUNTIF(课表!$I$190:$I$350,B201))+IF(COUNTIF(课表!$J$190:$J$350,B201)&gt;=2,1,COUNTIF(课表!$J$190:$J$350,B201)))*2</f>
        <v>2</v>
      </c>
      <c r="I201" s="24">
        <f>(IF(COUNTIF(课表!$K$190:$K$350,B201)&gt;=2,1,COUNTIF(课表!$K$190:$K$350,B201))+IF(COUNTIF(课表!$L$190:$L$350,B201)&gt;=2,1,COUNTIF(课表!$L$190:$L$350,B201))+IF(COUNTIF(课表!$M$190:$M$350,B201)&gt;=2,1,COUNTIF(课表!$M$190:$M$350,B201))+IF(COUNTIF(课表!$N$190:$N$350,B201)&gt;=2,1,COUNTIF(课表!$N$190:$N$350,B201)))*2</f>
        <v>2</v>
      </c>
      <c r="J201" s="24">
        <f>(IF(COUNTIF(课表!$O$190:$O$350,B201)&gt;=2,1,COUNTIF(课表!$O$190:$O$350,B201))+IF(COUNTIF(课表!$P$190:$P$350,B201)&gt;=2,1,COUNTIF(课表!$P$190:$P$350,B201))+IF(COUNTIF(课表!$Q$190:$Q$350,B201)&gt;=2,1,COUNTIF(课表!$Q$190:$Q$350,B201))+IF(COUNTIF(课表!$R$190:$R$350,B201)&gt;=2,1,COUNTIF(课表!$R$190:$R$350,B201)))*2</f>
        <v>4</v>
      </c>
      <c r="K201" s="24">
        <f>(IF(COUNTIF(课表!$S$190:$S$350,B201)&gt;=2,1,COUNTIF(课表!$S$190:$S$350,B201))+IF(COUNTIF(课表!$T$190:$T$350,B201)&gt;=2,1,COUNTIF(课表!$T$190:$T$350,B201)))*2+(IF(COUNTIF(课表!$U$190:$U$350,B201)&gt;=2,1,COUNTIF(课表!$U$190:$U$350,B201))+IF(COUNTIF(课表!$V$190:$V$350,B201)&gt;=2,1,COUNTIF(课表!$V$190:$V$350,B201)))*2</f>
        <v>0</v>
      </c>
      <c r="L201" s="24">
        <f>(IF(COUNTIF(课表!$W$190:$W$350,B201)&gt;=2,1,COUNTIF(课表!$W$190:$W$350,B201))+IF(COUNTIF(课表!$X$190:$X$350,B201)&gt;=2,1,COUNTIF(课表!$X$190:$X$350,B201))+IF(COUNTIF(课表!$Y$190:$Y$350,B201)&gt;=2,1,COUNTIF(课表!$Y$190:$Y$350,B201))+IF(COUNTIF(课表!$Z$190:$Z$350,B201)&gt;=2,1,COUNTIF(课表!$Z$190:$Z$350,B201)))*2</f>
        <v>0</v>
      </c>
      <c r="M201" s="24">
        <f>(IF(COUNTIF(课表!$AA$190:$AA$350,B201)&gt;=2,1,COUNTIF(课表!$AA$190:$AA$350,B201))+IF(COUNTIF(课表!$AB$190:$AB$350,B201)&gt;=2,1,COUNTIF(课表!$AB$190:$AB$350,B201))+IF(COUNTIF(课表!$AC$190:$AC$350,B201)&gt;=2,1,COUNTIF(课表!$AC$190:$AC$350,B201))+IF(COUNTIF(课表!$AD$190:$AD$350,B201)&gt;=2,1,COUNTIF(课表!$AD$190:$AD$350,B201)))*2</f>
        <v>0</v>
      </c>
      <c r="N201" s="24">
        <f t="shared" si="7"/>
        <v>12</v>
      </c>
    </row>
    <row r="202" ht="20.1" customHeight="1" spans="1:14">
      <c r="A202" s="21" t="str">
        <f>VLOOKUP(B202,教师基础数据!$B$1:$H$502,7,FALSE)</f>
        <v>2017004</v>
      </c>
      <c r="B202" s="25" t="s">
        <v>1128</v>
      </c>
      <c r="C202" s="23" t="str">
        <f>VLOOKUP(B202,教师基础数据!$B$1:$G4513,3,FALSE)</f>
        <v>商贸系</v>
      </c>
      <c r="D202" s="23" t="str">
        <f>VLOOKUP(B202,教师基础数据!$B$1:$G530,4,FALSE)</f>
        <v>外聘</v>
      </c>
      <c r="E202" s="23" t="str">
        <f>VLOOKUP(B202,教师基础数据!$B$1:$G4563,5,FALSE)</f>
        <v>会计教研室</v>
      </c>
      <c r="F202" s="21">
        <f t="shared" si="6"/>
        <v>2</v>
      </c>
      <c r="G202" s="24">
        <f>(IF(COUNTIF(课表!$C$190:$C$350,B202)&gt;=2,1,COUNTIF(课表!$C$190:$C$350,B202))+IF(COUNTIF(课表!$D$190:$D$350,B202)&gt;=2,1,COUNTIF(课表!D$190:$D$350,B202))+IF(COUNTIF(课表!$E$182:$E$350,B202)&gt;=2,1,COUNTIF(课表!$E$182:$E$350,B202))+IF(COUNTIF(课表!$F$190:$F$350,B202)&gt;=2,1,COUNTIF(课表!$F$190:$F$350,B202)))*2</f>
        <v>0</v>
      </c>
      <c r="H202" s="24">
        <f>(IF(COUNTIF(课表!$G$191:$G$350,B202)&gt;=2,1,COUNTIF(课表!$G$191:$G$350,B202))+IF(COUNTIF(课表!$H$191:$H$350,B202)&gt;=2,1,COUNTIF(课表!$H$191:$H$350,B202))+IF(COUNTIF(课表!$I$190:$I$350,B202)&gt;=2,1,COUNTIF(课表!$I$190:$I$350,B202))+IF(COUNTIF(课表!$J$190:$J$350,B202)&gt;=2,1,COUNTIF(课表!$J$190:$J$350,B202)))*2</f>
        <v>0</v>
      </c>
      <c r="I202" s="24">
        <f>(IF(COUNTIF(课表!$K$190:$K$350,B202)&gt;=2,1,COUNTIF(课表!$K$190:$K$350,B202))+IF(COUNTIF(课表!$L$190:$L$350,B202)&gt;=2,1,COUNTIF(课表!$L$190:$L$350,B202))+IF(COUNTIF(课表!$M$190:$M$350,B202)&gt;=2,1,COUNTIF(课表!$M$190:$M$350,B202))+IF(COUNTIF(课表!$N$190:$N$350,B202)&gt;=2,1,COUNTIF(课表!$N$190:$N$350,B202)))*2</f>
        <v>4</v>
      </c>
      <c r="J202" s="24">
        <f>(IF(COUNTIF(课表!$O$190:$O$350,B202)&gt;=2,1,COUNTIF(课表!$O$190:$O$350,B202))+IF(COUNTIF(课表!$P$190:$P$350,B202)&gt;=2,1,COUNTIF(课表!$P$190:$P$350,B202))+IF(COUNTIF(课表!$Q$190:$Q$350,B202)&gt;=2,1,COUNTIF(课表!$Q$190:$Q$350,B202))+IF(COUNTIF(课表!$R$190:$R$350,B202)&gt;=2,1,COUNTIF(课表!$R$190:$R$350,B202)))*2</f>
        <v>0</v>
      </c>
      <c r="K202" s="24">
        <f>(IF(COUNTIF(课表!$S$190:$S$350,B202)&gt;=2,1,COUNTIF(课表!$S$190:$S$350,B202))+IF(COUNTIF(课表!$T$190:$T$350,B202)&gt;=2,1,COUNTIF(课表!$T$190:$T$350,B202)))*2+(IF(COUNTIF(课表!$U$190:$U$350,B202)&gt;=2,1,COUNTIF(课表!$U$190:$U$350,B202))+IF(COUNTIF(课表!$V$190:$V$350,B202)&gt;=2,1,COUNTIF(课表!$V$190:$V$350,B202)))*2</f>
        <v>0</v>
      </c>
      <c r="L202" s="24">
        <f>(IF(COUNTIF(课表!$W$190:$W$350,B202)&gt;=2,1,COUNTIF(课表!$W$190:$W$350,B202))+IF(COUNTIF(课表!$X$190:$X$350,B202)&gt;=2,1,COUNTIF(课表!$X$190:$X$350,B202))+IF(COUNTIF(课表!$Y$190:$Y$350,B202)&gt;=2,1,COUNTIF(课表!$Y$190:$Y$350,B202))+IF(COUNTIF(课表!$Z$190:$Z$350,B202)&gt;=2,1,COUNTIF(课表!$Z$190:$Z$350,B202)))*2</f>
        <v>4</v>
      </c>
      <c r="M202" s="24">
        <f>(IF(COUNTIF(课表!$AA$190:$AA$350,B202)&gt;=2,1,COUNTIF(课表!$AA$190:$AA$350,B202))+IF(COUNTIF(课表!$AB$190:$AB$350,B202)&gt;=2,1,COUNTIF(课表!$AB$190:$AB$350,B202))+IF(COUNTIF(课表!$AC$190:$AC$350,B202)&gt;=2,1,COUNTIF(课表!$AC$190:$AC$350,B202))+IF(COUNTIF(课表!$AD$190:$AD$350,B202)&gt;=2,1,COUNTIF(课表!$AD$190:$AD$350,B202)))*2</f>
        <v>0</v>
      </c>
      <c r="N202" s="24">
        <f t="shared" si="7"/>
        <v>8</v>
      </c>
    </row>
    <row r="203" ht="20.1" customHeight="1" spans="1:14">
      <c r="A203" s="21" t="str">
        <f>VLOOKUP(B203,教师基础数据!$B$1:$H$502,7,FALSE)</f>
        <v>2017006</v>
      </c>
      <c r="B203" s="25" t="s">
        <v>1406</v>
      </c>
      <c r="C203" s="23" t="str">
        <f>VLOOKUP(B203,教师基础数据!$B$1:$G4797,3,FALSE)</f>
        <v>商贸系</v>
      </c>
      <c r="D203" s="23" t="str">
        <f>VLOOKUP(B203,教师基础数据!$B$1:$G735,4,FALSE)</f>
        <v>兼职</v>
      </c>
      <c r="E203" s="23" t="str">
        <f>VLOOKUP(B203,教师基础数据!$B$1:$G4768,5,FALSE)</f>
        <v>旅游管理教研室</v>
      </c>
      <c r="F203" s="21">
        <f t="shared" si="6"/>
        <v>2</v>
      </c>
      <c r="G203" s="24">
        <f>(IF(COUNTIF(课表!$C$190:$C$350,B203)&gt;=2,1,COUNTIF(课表!$C$190:$C$350,B203))+IF(COUNTIF(课表!$D$190:$D$350,B203)&gt;=2,1,COUNTIF(课表!D$190:$D$350,B203))+IF(COUNTIF(课表!$E$182:$E$350,B203)&gt;=2,1,COUNTIF(课表!$E$182:$E$350,B203))+IF(COUNTIF(课表!$F$190:$F$350,B203)&gt;=2,1,COUNTIF(课表!$F$190:$F$350,B203)))*2</f>
        <v>4</v>
      </c>
      <c r="H203" s="24">
        <f>(IF(COUNTIF(课表!$G$191:$G$350,B203)&gt;=2,1,COUNTIF(课表!$G$191:$G$350,B203))+IF(COUNTIF(课表!$H$191:$H$350,B203)&gt;=2,1,COUNTIF(课表!$H$191:$H$350,B203))+IF(COUNTIF(课表!$I$190:$I$350,B203)&gt;=2,1,COUNTIF(课表!$I$190:$I$350,B203))+IF(COUNTIF(课表!$J$190:$J$350,B203)&gt;=2,1,COUNTIF(课表!$J$190:$J$350,B203)))*2</f>
        <v>0</v>
      </c>
      <c r="I203" s="24">
        <f>(IF(COUNTIF(课表!$K$190:$K$350,B203)&gt;=2,1,COUNTIF(课表!$K$190:$K$350,B203))+IF(COUNTIF(课表!$L$190:$L$350,B203)&gt;=2,1,COUNTIF(课表!$L$190:$L$350,B203))+IF(COUNTIF(课表!$M$190:$M$350,B203)&gt;=2,1,COUNTIF(课表!$M$190:$M$350,B203))+IF(COUNTIF(课表!$N$190:$N$350,B203)&gt;=2,1,COUNTIF(课表!$N$190:$N$350,B203)))*2</f>
        <v>4</v>
      </c>
      <c r="J203" s="24">
        <f>(IF(COUNTIF(课表!$O$190:$O$350,B203)&gt;=2,1,COUNTIF(课表!$O$190:$O$350,B203))+IF(COUNTIF(课表!$P$190:$P$350,B203)&gt;=2,1,COUNTIF(课表!$P$190:$P$350,B203))+IF(COUNTIF(课表!$Q$190:$Q$350,B203)&gt;=2,1,COUNTIF(课表!$Q$190:$Q$350,B203))+IF(COUNTIF(课表!$R$190:$R$350,B203)&gt;=2,1,COUNTIF(课表!$R$190:$R$350,B203)))*2</f>
        <v>0</v>
      </c>
      <c r="K203" s="24">
        <f>(IF(COUNTIF(课表!$S$190:$S$350,B203)&gt;=2,1,COUNTIF(课表!$S$190:$S$350,B203))+IF(COUNTIF(课表!$T$190:$T$350,B203)&gt;=2,1,COUNTIF(课表!$T$190:$T$350,B203)))*2+(IF(COUNTIF(课表!$U$190:$U$350,B203)&gt;=2,1,COUNTIF(课表!$U$190:$U$350,B203))+IF(COUNTIF(课表!$V$190:$V$350,B203)&gt;=2,1,COUNTIF(课表!$V$190:$V$350,B203)))*2</f>
        <v>0</v>
      </c>
      <c r="L203" s="24">
        <f>(IF(COUNTIF(课表!$W$190:$W$350,B203)&gt;=2,1,COUNTIF(课表!$W$190:$W$350,B203))+IF(COUNTIF(课表!$X$190:$X$350,B203)&gt;=2,1,COUNTIF(课表!$X$190:$X$350,B203))+IF(COUNTIF(课表!$Y$190:$Y$350,B203)&gt;=2,1,COUNTIF(课表!$Y$190:$Y$350,B203))+IF(COUNTIF(课表!$Z$190:$Z$350,B203)&gt;=2,1,COUNTIF(课表!$Z$190:$Z$350,B203)))*2</f>
        <v>0</v>
      </c>
      <c r="M203" s="24">
        <f>(IF(COUNTIF(课表!$AA$190:$AA$350,B203)&gt;=2,1,COUNTIF(课表!$AA$190:$AA$350,B203))+IF(COUNTIF(课表!$AB$190:$AB$350,B203)&gt;=2,1,COUNTIF(课表!$AB$190:$AB$350,B203))+IF(COUNTIF(课表!$AC$190:$AC$350,B203)&gt;=2,1,COUNTIF(课表!$AC$190:$AC$350,B203))+IF(COUNTIF(课表!$AD$190:$AD$350,B203)&gt;=2,1,COUNTIF(课表!$AD$190:$AD$350,B203)))*2</f>
        <v>0</v>
      </c>
      <c r="N203" s="24">
        <f t="shared" si="7"/>
        <v>8</v>
      </c>
    </row>
    <row r="204" ht="20.1" customHeight="1" spans="1:14">
      <c r="A204" s="21" t="str">
        <f>VLOOKUP(B204,教师基础数据!$B$1:$H$502,7,FALSE)</f>
        <v>2017016</v>
      </c>
      <c r="B204" s="26" t="s">
        <v>1017</v>
      </c>
      <c r="C204" s="23" t="str">
        <f>VLOOKUP(B204,教师基础数据!$B$1:$G4628,3,FALSE)</f>
        <v>商贸系</v>
      </c>
      <c r="D204" s="23" t="str">
        <f>VLOOKUP(B204,教师基础数据!$B$1:$G718,4,FALSE)</f>
        <v>外聘</v>
      </c>
      <c r="E204" s="23" t="str">
        <f>VLOOKUP(B204,教师基础数据!$B$1:$G4751,5,FALSE)</f>
        <v>旅游管理教研室</v>
      </c>
      <c r="F204" s="21">
        <f t="shared" si="6"/>
        <v>4</v>
      </c>
      <c r="G204" s="24">
        <f>(IF(COUNTIF(课表!$C$190:$C$350,B204)&gt;=2,1,COUNTIF(课表!$C$190:$C$350,B204))+IF(COUNTIF(课表!$D$190:$D$350,B204)&gt;=2,1,COUNTIF(课表!D$190:$D$350,B204))+IF(COUNTIF(课表!$E$182:$E$350,B204)&gt;=2,1,COUNTIF(课表!$E$182:$E$350,B204))+IF(COUNTIF(课表!$F$190:$F$350,B204)&gt;=2,1,COUNTIF(课表!$F$190:$F$350,B204)))*2</f>
        <v>2</v>
      </c>
      <c r="H204" s="24">
        <f>(IF(COUNTIF(课表!$G$191:$G$350,B204)&gt;=2,1,COUNTIF(课表!$G$191:$G$350,B204))+IF(COUNTIF(课表!$H$191:$H$350,B204)&gt;=2,1,COUNTIF(课表!$H$191:$H$350,B204))+IF(COUNTIF(课表!$I$190:$I$350,B204)&gt;=2,1,COUNTIF(课表!$I$190:$I$350,B204))+IF(COUNTIF(课表!$J$190:$J$350,B204)&gt;=2,1,COUNTIF(课表!$J$190:$J$350,B204)))*2</f>
        <v>8</v>
      </c>
      <c r="I204" s="24">
        <f>(IF(COUNTIF(课表!$K$190:$K$350,B204)&gt;=2,1,COUNTIF(课表!$K$190:$K$350,B204))+IF(COUNTIF(课表!$L$190:$L$350,B204)&gt;=2,1,COUNTIF(课表!$L$190:$L$350,B204))+IF(COUNTIF(课表!$M$190:$M$350,B204)&gt;=2,1,COUNTIF(课表!$M$190:$M$350,B204))+IF(COUNTIF(课表!$N$190:$N$350,B204)&gt;=2,1,COUNTIF(课表!$N$190:$N$350,B204)))*2</f>
        <v>4</v>
      </c>
      <c r="J204" s="24">
        <f>(IF(COUNTIF(课表!$O$190:$O$350,B204)&gt;=2,1,COUNTIF(课表!$O$190:$O$350,B204))+IF(COUNTIF(课表!$P$190:$P$350,B204)&gt;=2,1,COUNTIF(课表!$P$190:$P$350,B204))+IF(COUNTIF(课表!$Q$190:$Q$350,B204)&gt;=2,1,COUNTIF(课表!$Q$190:$Q$350,B204))+IF(COUNTIF(课表!$R$190:$R$350,B204)&gt;=2,1,COUNTIF(课表!$R$190:$R$350,B204)))*2</f>
        <v>0</v>
      </c>
      <c r="K204" s="24">
        <f>(IF(COUNTIF(课表!$S$190:$S$350,B204)&gt;=2,1,COUNTIF(课表!$S$190:$S$350,B204))+IF(COUNTIF(课表!$T$190:$T$350,B204)&gt;=2,1,COUNTIF(课表!$T$190:$T$350,B204)))*2+(IF(COUNTIF(课表!$U$190:$U$350,B204)&gt;=2,1,COUNTIF(课表!$U$190:$U$350,B204))+IF(COUNTIF(课表!$V$190:$V$350,B204)&gt;=2,1,COUNTIF(课表!$V$190:$V$350,B204)))*2</f>
        <v>4</v>
      </c>
      <c r="L204" s="24">
        <f>(IF(COUNTIF(课表!$W$190:$W$350,B204)&gt;=2,1,COUNTIF(课表!$W$190:$W$350,B204))+IF(COUNTIF(课表!$X$190:$X$350,B204)&gt;=2,1,COUNTIF(课表!$X$190:$X$350,B204))+IF(COUNTIF(课表!$Y$190:$Y$350,B204)&gt;=2,1,COUNTIF(课表!$Y$190:$Y$350,B204))+IF(COUNTIF(课表!$Z$190:$Z$350,B204)&gt;=2,1,COUNTIF(课表!$Z$190:$Z$350,B204)))*2</f>
        <v>0</v>
      </c>
      <c r="M204" s="24">
        <f>(IF(COUNTIF(课表!$AA$190:$AA$350,B204)&gt;=2,1,COUNTIF(课表!$AA$190:$AA$350,B204))+IF(COUNTIF(课表!$AB$190:$AB$350,B204)&gt;=2,1,COUNTIF(课表!$AB$190:$AB$350,B204))+IF(COUNTIF(课表!$AC$190:$AC$350,B204)&gt;=2,1,COUNTIF(课表!$AC$190:$AC$350,B204))+IF(COUNTIF(课表!$AD$190:$AD$350,B204)&gt;=2,1,COUNTIF(课表!$AD$190:$AD$350,B204)))*2</f>
        <v>0</v>
      </c>
      <c r="N204" s="24">
        <f t="shared" si="7"/>
        <v>18</v>
      </c>
    </row>
    <row r="205" ht="20.1" customHeight="1" spans="1:14">
      <c r="A205" s="21" t="str">
        <f>VLOOKUP(B205,教师基础数据!$B$1:$H$502,7,FALSE)</f>
        <v>2017017</v>
      </c>
      <c r="B205" s="25" t="s">
        <v>1112</v>
      </c>
      <c r="C205" s="23" t="str">
        <f>VLOOKUP(B205,教师基础数据!$B$1:$G4655,3,FALSE)</f>
        <v>机械系</v>
      </c>
      <c r="D205" s="23" t="str">
        <f>VLOOKUP(B205,教师基础数据!$B$1:$G566,4,FALSE)</f>
        <v>外聘</v>
      </c>
      <c r="E205" s="23" t="str">
        <f>VLOOKUP(B205,教师基础数据!$B$1:$G4599,5,FALSE)</f>
        <v>汽车运用与维修教研室</v>
      </c>
      <c r="F205" s="21">
        <f t="shared" si="6"/>
        <v>5</v>
      </c>
      <c r="G205" s="24">
        <f>(IF(COUNTIF(课表!$C$190:$C$350,B205)&gt;=2,1,COUNTIF(课表!$C$190:$C$350,B205))+IF(COUNTIF(课表!$D$190:$D$350,B205)&gt;=2,1,COUNTIF(课表!D$190:$D$350,B205))+IF(COUNTIF(课表!$E$182:$E$350,B205)&gt;=2,1,COUNTIF(课表!$E$182:$E$350,B205))+IF(COUNTIF(课表!$F$190:$F$350,B205)&gt;=2,1,COUNTIF(课表!$F$190:$F$350,B205)))*2</f>
        <v>2</v>
      </c>
      <c r="H205" s="24">
        <f>(IF(COUNTIF(课表!$G$191:$G$350,B205)&gt;=2,1,COUNTIF(课表!$G$191:$G$350,B205))+IF(COUNTIF(课表!$H$191:$H$350,B205)&gt;=2,1,COUNTIF(课表!$H$191:$H$350,B205))+IF(COUNTIF(课表!$I$190:$I$350,B205)&gt;=2,1,COUNTIF(课表!$I$190:$I$350,B205))+IF(COUNTIF(课表!$J$190:$J$350,B205)&gt;=2,1,COUNTIF(课表!$J$190:$J$350,B205)))*2</f>
        <v>8</v>
      </c>
      <c r="I205" s="24">
        <f>(IF(COUNTIF(课表!$K$190:$K$350,B205)&gt;=2,1,COUNTIF(课表!$K$190:$K$350,B205))+IF(COUNTIF(课表!$L$190:$L$350,B205)&gt;=2,1,COUNTIF(课表!$L$190:$L$350,B205))+IF(COUNTIF(课表!$M$190:$M$350,B205)&gt;=2,1,COUNTIF(课表!$M$190:$M$350,B205))+IF(COUNTIF(课表!$N$190:$N$350,B205)&gt;=2,1,COUNTIF(课表!$N$190:$N$350,B205)))*2</f>
        <v>8</v>
      </c>
      <c r="J205" s="24">
        <f>(IF(COUNTIF(课表!$O$190:$O$350,B205)&gt;=2,1,COUNTIF(课表!$O$190:$O$350,B205))+IF(COUNTIF(课表!$P$190:$P$350,B205)&gt;=2,1,COUNTIF(课表!$P$190:$P$350,B205))+IF(COUNTIF(课表!$Q$190:$Q$350,B205)&gt;=2,1,COUNTIF(课表!$Q$190:$Q$350,B205))+IF(COUNTIF(课表!$R$190:$R$350,B205)&gt;=2,1,COUNTIF(课表!$R$190:$R$350,B205)))*2</f>
        <v>4</v>
      </c>
      <c r="K205" s="24">
        <f>(IF(COUNTIF(课表!$S$190:$S$350,B205)&gt;=2,1,COUNTIF(课表!$S$190:$S$350,B205))+IF(COUNTIF(课表!$T$190:$T$350,B205)&gt;=2,1,COUNTIF(课表!$T$190:$T$350,B205)))*2+(IF(COUNTIF(课表!$U$190:$U$350,B205)&gt;=2,1,COUNTIF(课表!$U$190:$U$350,B205))+IF(COUNTIF(课表!$V$190:$V$350,B205)&gt;=2,1,COUNTIF(课表!$V$190:$V$350,B205)))*2</f>
        <v>4</v>
      </c>
      <c r="L205" s="24">
        <f>(IF(COUNTIF(课表!$W$190:$W$350,B205)&gt;=2,1,COUNTIF(课表!$W$190:$W$350,B205))+IF(COUNTIF(课表!$X$190:$X$350,B205)&gt;=2,1,COUNTIF(课表!$X$190:$X$350,B205))+IF(COUNTIF(课表!$Y$190:$Y$350,B205)&gt;=2,1,COUNTIF(课表!$Y$190:$Y$350,B205))+IF(COUNTIF(课表!$Z$190:$Z$350,B205)&gt;=2,1,COUNTIF(课表!$Z$190:$Z$350,B205)))*2</f>
        <v>0</v>
      </c>
      <c r="M205" s="24">
        <f>(IF(COUNTIF(课表!$AA$190:$AA$350,B205)&gt;=2,1,COUNTIF(课表!$AA$190:$AA$350,B205))+IF(COUNTIF(课表!$AB$190:$AB$350,B205)&gt;=2,1,COUNTIF(课表!$AB$190:$AB$350,B205))+IF(COUNTIF(课表!$AC$190:$AC$350,B205)&gt;=2,1,COUNTIF(课表!$AC$190:$AC$350,B205))+IF(COUNTIF(课表!$AD$190:$AD$350,B205)&gt;=2,1,COUNTIF(课表!$AD$190:$AD$350,B205)))*2</f>
        <v>0</v>
      </c>
      <c r="N205" s="24">
        <f t="shared" si="7"/>
        <v>26</v>
      </c>
    </row>
    <row r="206" ht="20.1" customHeight="1" spans="1:14">
      <c r="A206" s="21" t="str">
        <f>VLOOKUP(B206,教师基础数据!$B$1:$H$502,7,FALSE)</f>
        <v>2017018</v>
      </c>
      <c r="B206" s="27" t="s">
        <v>1061</v>
      </c>
      <c r="C206" s="23" t="str">
        <f>VLOOKUP(B206,教师基础数据!$B$1:$G4715,3,FALSE)</f>
        <v>机械系</v>
      </c>
      <c r="D206" s="23" t="str">
        <f>VLOOKUP(B206,教师基础数据!$B$1:$G738,4,FALSE)</f>
        <v>外聘</v>
      </c>
      <c r="E206" s="23" t="str">
        <f>VLOOKUP(B206,教师基础数据!$B$1:$G4771,5,FALSE)</f>
        <v>机械设计与制造教研室</v>
      </c>
      <c r="F206" s="21">
        <f t="shared" si="6"/>
        <v>5</v>
      </c>
      <c r="G206" s="24">
        <f>(IF(COUNTIF(课表!$C$190:$C$350,B206)&gt;=2,1,COUNTIF(课表!$C$190:$C$350,B206))+IF(COUNTIF(课表!$D$190:$D$350,B206)&gt;=2,1,COUNTIF(课表!D$190:$D$350,B206))+IF(COUNTIF(课表!$E$182:$E$350,B206)&gt;=2,1,COUNTIF(课表!$E$182:$E$350,B206))+IF(COUNTIF(课表!$F$190:$F$350,B206)&gt;=2,1,COUNTIF(课表!$F$190:$F$350,B206)))*2</f>
        <v>8</v>
      </c>
      <c r="H206" s="24">
        <f>(IF(COUNTIF(课表!$G$191:$G$350,B206)&gt;=2,1,COUNTIF(课表!$G$191:$G$350,B206))+IF(COUNTIF(课表!$H$191:$H$350,B206)&gt;=2,1,COUNTIF(课表!$H$191:$H$350,B206))+IF(COUNTIF(课表!$I$190:$I$350,B206)&gt;=2,1,COUNTIF(课表!$I$190:$I$350,B206))+IF(COUNTIF(课表!$J$190:$J$350,B206)&gt;=2,1,COUNTIF(课表!$J$190:$J$350,B206)))*2</f>
        <v>4</v>
      </c>
      <c r="I206" s="24">
        <f>(IF(COUNTIF(课表!$K$190:$K$350,B206)&gt;=2,1,COUNTIF(课表!$K$190:$K$350,B206))+IF(COUNTIF(课表!$L$190:$L$350,B206)&gt;=2,1,COUNTIF(课表!$L$190:$L$350,B206))+IF(COUNTIF(课表!$M$190:$M$350,B206)&gt;=2,1,COUNTIF(课表!$M$190:$M$350,B206))+IF(COUNTIF(课表!$N$190:$N$350,B206)&gt;=2,1,COUNTIF(课表!$N$190:$N$350,B206)))*2</f>
        <v>4</v>
      </c>
      <c r="J206" s="24">
        <f>(IF(COUNTIF(课表!$O$190:$O$350,B206)&gt;=2,1,COUNTIF(课表!$O$190:$O$350,B206))+IF(COUNTIF(课表!$P$190:$P$350,B206)&gt;=2,1,COUNTIF(课表!$P$190:$P$350,B206))+IF(COUNTIF(课表!$Q$190:$Q$350,B206)&gt;=2,1,COUNTIF(课表!$Q$190:$Q$350,B206))+IF(COUNTIF(课表!$R$190:$R$350,B206)&gt;=2,1,COUNTIF(课表!$R$190:$R$350,B206)))*2</f>
        <v>4</v>
      </c>
      <c r="K206" s="24">
        <f>(IF(COUNTIF(课表!$S$190:$S$350,B206)&gt;=2,1,COUNTIF(课表!$S$190:$S$350,B206))+IF(COUNTIF(课表!$T$190:$T$350,B206)&gt;=2,1,COUNTIF(课表!$T$190:$T$350,B206)))*2+(IF(COUNTIF(课表!$U$190:$U$350,B206)&gt;=2,1,COUNTIF(课表!$U$190:$U$350,B206))+IF(COUNTIF(课表!$V$190:$V$350,B206)&gt;=2,1,COUNTIF(课表!$V$190:$V$350,B206)))*2</f>
        <v>4</v>
      </c>
      <c r="L206" s="24">
        <f>(IF(COUNTIF(课表!$W$190:$W$350,B206)&gt;=2,1,COUNTIF(课表!$W$190:$W$350,B206))+IF(COUNTIF(课表!$X$190:$X$350,B206)&gt;=2,1,COUNTIF(课表!$X$190:$X$350,B206))+IF(COUNTIF(课表!$Y$190:$Y$350,B206)&gt;=2,1,COUNTIF(课表!$Y$190:$Y$350,B206))+IF(COUNTIF(课表!$Z$190:$Z$350,B206)&gt;=2,1,COUNTIF(课表!$Z$190:$Z$350,B206)))*2</f>
        <v>0</v>
      </c>
      <c r="M206" s="24">
        <f>(IF(COUNTIF(课表!$AA$190:$AA$350,B206)&gt;=2,1,COUNTIF(课表!$AA$190:$AA$350,B206))+IF(COUNTIF(课表!$AB$190:$AB$350,B206)&gt;=2,1,COUNTIF(课表!$AB$190:$AB$350,B206))+IF(COUNTIF(课表!$AC$190:$AC$350,B206)&gt;=2,1,COUNTIF(课表!$AC$190:$AC$350,B206))+IF(COUNTIF(课表!$AD$190:$AD$350,B206)&gt;=2,1,COUNTIF(课表!$AD$190:$AD$350,B206)))*2</f>
        <v>0</v>
      </c>
      <c r="N206" s="24">
        <f t="shared" si="7"/>
        <v>24</v>
      </c>
    </row>
    <row r="207" ht="20.1" customHeight="1" spans="1:14">
      <c r="A207" s="21" t="str">
        <f>VLOOKUP(B207,教师基础数据!$B$1:$H$502,7,FALSE)</f>
        <v>2017020</v>
      </c>
      <c r="B207" s="22" t="s">
        <v>986</v>
      </c>
      <c r="C207" s="23" t="str">
        <f>VLOOKUP(B207,教师基础数据!$B$1:$G4795,3,FALSE)</f>
        <v>商贸系</v>
      </c>
      <c r="D207" s="23" t="str">
        <f>VLOOKUP(B207,教师基础数据!$B$1:$G584,4,FALSE)</f>
        <v>专职</v>
      </c>
      <c r="E207" s="23" t="str">
        <f>VLOOKUP(B207,教师基础数据!$B$1:$G4617,5,FALSE)</f>
        <v>旅游管理教研室</v>
      </c>
      <c r="F207" s="21">
        <f t="shared" si="6"/>
        <v>2</v>
      </c>
      <c r="G207" s="24">
        <f>(IF(COUNTIF(课表!$C$190:$C$350,B207)&gt;=2,1,COUNTIF(课表!$C$190:$C$350,B207))+IF(COUNTIF(课表!$D$190:$D$350,B207)&gt;=2,1,COUNTIF(课表!D$190:$D$350,B207))+IF(COUNTIF(课表!$E$182:$E$350,B207)&gt;=2,1,COUNTIF(课表!$E$182:$E$350,B207))+IF(COUNTIF(课表!$F$190:$F$350,B207)&gt;=2,1,COUNTIF(课表!$F$190:$F$350,B207)))*2</f>
        <v>0</v>
      </c>
      <c r="H207" s="24">
        <f>(IF(COUNTIF(课表!$G$191:$G$350,B207)&gt;=2,1,COUNTIF(课表!$G$191:$G$350,B207))+IF(COUNTIF(课表!$H$191:$H$350,B207)&gt;=2,1,COUNTIF(课表!$H$191:$H$350,B207))+IF(COUNTIF(课表!$I$190:$I$350,B207)&gt;=2,1,COUNTIF(课表!$I$190:$I$350,B207))+IF(COUNTIF(课表!$J$190:$J$350,B207)&gt;=2,1,COUNTIF(课表!$J$190:$J$350,B207)))*2</f>
        <v>4</v>
      </c>
      <c r="I207" s="24">
        <f>(IF(COUNTIF(课表!$K$190:$K$350,B207)&gt;=2,1,COUNTIF(课表!$K$190:$K$350,B207))+IF(COUNTIF(课表!$L$190:$L$350,B207)&gt;=2,1,COUNTIF(课表!$L$190:$L$350,B207))+IF(COUNTIF(课表!$M$190:$M$350,B207)&gt;=2,1,COUNTIF(课表!$M$190:$M$350,B207))+IF(COUNTIF(课表!$N$190:$N$350,B207)&gt;=2,1,COUNTIF(课表!$N$190:$N$350,B207)))*2</f>
        <v>0</v>
      </c>
      <c r="J207" s="24">
        <f>(IF(COUNTIF(课表!$O$190:$O$350,B207)&gt;=2,1,COUNTIF(课表!$O$190:$O$350,B207))+IF(COUNTIF(课表!$P$190:$P$350,B207)&gt;=2,1,COUNTIF(课表!$P$190:$P$350,B207))+IF(COUNTIF(课表!$Q$190:$Q$350,B207)&gt;=2,1,COUNTIF(课表!$Q$190:$Q$350,B207))+IF(COUNTIF(课表!$R$190:$R$350,B207)&gt;=2,1,COUNTIF(课表!$R$190:$R$350,B207)))*2</f>
        <v>4</v>
      </c>
      <c r="K207" s="24">
        <f>(IF(COUNTIF(课表!$S$190:$S$350,B207)&gt;=2,1,COUNTIF(课表!$S$190:$S$350,B207))+IF(COUNTIF(课表!$T$190:$T$350,B207)&gt;=2,1,COUNTIF(课表!$T$190:$T$350,B207)))*2+(IF(COUNTIF(课表!$U$190:$U$350,B207)&gt;=2,1,COUNTIF(课表!$U$190:$U$350,B207))+IF(COUNTIF(课表!$V$190:$V$350,B207)&gt;=2,1,COUNTIF(课表!$V$190:$V$350,B207)))*2</f>
        <v>0</v>
      </c>
      <c r="L207" s="24">
        <f>(IF(COUNTIF(课表!$W$190:$W$350,B207)&gt;=2,1,COUNTIF(课表!$W$190:$W$350,B207))+IF(COUNTIF(课表!$X$190:$X$350,B207)&gt;=2,1,COUNTIF(课表!$X$190:$X$350,B207))+IF(COUNTIF(课表!$Y$190:$Y$350,B207)&gt;=2,1,COUNTIF(课表!$Y$190:$Y$350,B207))+IF(COUNTIF(课表!$Z$190:$Z$350,B207)&gt;=2,1,COUNTIF(课表!$Z$190:$Z$350,B207)))*2</f>
        <v>0</v>
      </c>
      <c r="M207" s="24">
        <f>(IF(COUNTIF(课表!$AA$190:$AA$350,B207)&gt;=2,1,COUNTIF(课表!$AA$190:$AA$350,B207))+IF(COUNTIF(课表!$AB$190:$AB$350,B207)&gt;=2,1,COUNTIF(课表!$AB$190:$AB$350,B207))+IF(COUNTIF(课表!$AC$190:$AC$350,B207)&gt;=2,1,COUNTIF(课表!$AC$190:$AC$350,B207))+IF(COUNTIF(课表!$AD$190:$AD$350,B207)&gt;=2,1,COUNTIF(课表!$AD$190:$AD$350,B207)))*2</f>
        <v>0</v>
      </c>
      <c r="N207" s="24">
        <f t="shared" si="7"/>
        <v>8</v>
      </c>
    </row>
    <row r="208" ht="20.1" customHeight="1" spans="1:14">
      <c r="A208" s="21" t="str">
        <f>VLOOKUP(B208,教师基础数据!$B$1:$H$502,7,FALSE)</f>
        <v>2017024</v>
      </c>
      <c r="B208" s="22" t="s">
        <v>1339</v>
      </c>
      <c r="C208" s="23" t="str">
        <f>VLOOKUP(B208,教师基础数据!$B$1:$G4668,3,FALSE)</f>
        <v>商贸系</v>
      </c>
      <c r="D208" s="23" t="str">
        <f>VLOOKUP(B208,教师基础数据!$B$1:$G548,4,FALSE)</f>
        <v>专职</v>
      </c>
      <c r="E208" s="23" t="str">
        <f>VLOOKUP(B208,教师基础数据!$B$1:$G4581,5,FALSE)</f>
        <v>商务教研室</v>
      </c>
      <c r="F208" s="21">
        <f t="shared" si="6"/>
        <v>3</v>
      </c>
      <c r="G208" s="24">
        <f>(IF(COUNTIF(课表!$C$190:$C$350,B208)&gt;=2,1,COUNTIF(课表!$C$190:$C$350,B208))+IF(COUNTIF(课表!$D$190:$D$350,B208)&gt;=2,1,COUNTIF(课表!D$190:$D$350,B208))+IF(COUNTIF(课表!$E$182:$E$350,B208)&gt;=2,1,COUNTIF(课表!$E$182:$E$350,B208))+IF(COUNTIF(课表!$F$190:$F$350,B208)&gt;=2,1,COUNTIF(课表!$F$190:$F$350,B208)))*2</f>
        <v>4</v>
      </c>
      <c r="H208" s="24">
        <f>(IF(COUNTIF(课表!$G$191:$G$350,B208)&gt;=2,1,COUNTIF(课表!$G$191:$G$350,B208))+IF(COUNTIF(课表!$H$191:$H$350,B208)&gt;=2,1,COUNTIF(课表!$H$191:$H$350,B208))+IF(COUNTIF(课表!$I$190:$I$350,B208)&gt;=2,1,COUNTIF(课表!$I$190:$I$350,B208))+IF(COUNTIF(课表!$J$190:$J$350,B208)&gt;=2,1,COUNTIF(课表!$J$190:$J$350,B208)))*2</f>
        <v>0</v>
      </c>
      <c r="I208" s="24">
        <f>(IF(COUNTIF(课表!$K$190:$K$350,B208)&gt;=2,1,COUNTIF(课表!$K$190:$K$350,B208))+IF(COUNTIF(课表!$L$190:$L$350,B208)&gt;=2,1,COUNTIF(课表!$L$190:$L$350,B208))+IF(COUNTIF(课表!$M$190:$M$350,B208)&gt;=2,1,COUNTIF(课表!$M$190:$M$350,B208))+IF(COUNTIF(课表!$N$190:$N$350,B208)&gt;=2,1,COUNTIF(课表!$N$190:$N$350,B208)))*2</f>
        <v>4</v>
      </c>
      <c r="J208" s="24">
        <f>(IF(COUNTIF(课表!$O$190:$O$350,B208)&gt;=2,1,COUNTIF(课表!$O$190:$O$350,B208))+IF(COUNTIF(课表!$P$190:$P$350,B208)&gt;=2,1,COUNTIF(课表!$P$190:$P$350,B208))+IF(COUNTIF(课表!$Q$190:$Q$350,B208)&gt;=2,1,COUNTIF(课表!$Q$190:$Q$350,B208))+IF(COUNTIF(课表!$R$190:$R$350,B208)&gt;=2,1,COUNTIF(课表!$R$190:$R$350,B208)))*2</f>
        <v>0</v>
      </c>
      <c r="K208" s="24">
        <f>(IF(COUNTIF(课表!$S$190:$S$350,B208)&gt;=2,1,COUNTIF(课表!$S$190:$S$350,B208))+IF(COUNTIF(课表!$T$190:$T$350,B208)&gt;=2,1,COUNTIF(课表!$T$190:$T$350,B208)))*2+(IF(COUNTIF(课表!$U$190:$U$350,B208)&gt;=2,1,COUNTIF(课表!$U$190:$U$350,B208))+IF(COUNTIF(课表!$V$190:$V$350,B208)&gt;=2,1,COUNTIF(课表!$V$190:$V$350,B208)))*2</f>
        <v>0</v>
      </c>
      <c r="L208" s="24">
        <f>(IF(COUNTIF(课表!$W$190:$W$350,B208)&gt;=2,1,COUNTIF(课表!$W$190:$W$350,B208))+IF(COUNTIF(课表!$X$190:$X$350,B208)&gt;=2,1,COUNTIF(课表!$X$190:$X$350,B208))+IF(COUNTIF(课表!$Y$190:$Y$350,B208)&gt;=2,1,COUNTIF(课表!$Y$190:$Y$350,B208))+IF(COUNTIF(课表!$Z$190:$Z$350,B208)&gt;=2,1,COUNTIF(课表!$Z$190:$Z$350,B208)))*2</f>
        <v>8</v>
      </c>
      <c r="M208" s="24">
        <f>(IF(COUNTIF(课表!$AA$190:$AA$350,B208)&gt;=2,1,COUNTIF(课表!$AA$190:$AA$350,B208))+IF(COUNTIF(课表!$AB$190:$AB$350,B208)&gt;=2,1,COUNTIF(课表!$AB$190:$AB$350,B208))+IF(COUNTIF(课表!$AC$190:$AC$350,B208)&gt;=2,1,COUNTIF(课表!$AC$190:$AC$350,B208))+IF(COUNTIF(课表!$AD$190:$AD$350,B208)&gt;=2,1,COUNTIF(课表!$AD$190:$AD$350,B208)))*2</f>
        <v>0</v>
      </c>
      <c r="N208" s="24">
        <f t="shared" si="7"/>
        <v>16</v>
      </c>
    </row>
    <row r="209" ht="20.1" customHeight="1" spans="1:14">
      <c r="A209" s="21" t="str">
        <f>VLOOKUP(B209,教师基础数据!$B$1:$H$502,7,FALSE)</f>
        <v>2017030</v>
      </c>
      <c r="B209" s="26" t="s">
        <v>1227</v>
      </c>
      <c r="C209" s="23" t="str">
        <f>VLOOKUP(B209,教师基础数据!$B$1:$G4491,3,FALSE)</f>
        <v>信艺系</v>
      </c>
      <c r="D209" s="23" t="str">
        <f>VLOOKUP(B209,教师基础数据!$B$1:$G662,4,FALSE)</f>
        <v>专职</v>
      </c>
      <c r="E209" s="23" t="str">
        <f>VLOOKUP(B209,教师基础数据!$B$1:$G4695,5,FALSE)</f>
        <v>数媒教研室</v>
      </c>
      <c r="F209" s="21">
        <f t="shared" si="6"/>
        <v>6</v>
      </c>
      <c r="G209" s="24">
        <f>(IF(COUNTIF(课表!$C$190:$C$350,B209)&gt;=2,1,COUNTIF(课表!$C$190:$C$350,B209))+IF(COUNTIF(课表!$D$190:$D$350,B209)&gt;=2,1,COUNTIF(课表!D$190:$D$350,B209))+IF(COUNTIF(课表!$E$182:$E$350,B209)&gt;=2,1,COUNTIF(课表!$E$182:$E$350,B209))+IF(COUNTIF(课表!$F$190:$F$350,B209)&gt;=2,1,COUNTIF(课表!$F$190:$F$350,B209)))*2</f>
        <v>8</v>
      </c>
      <c r="H209" s="24">
        <f>(IF(COUNTIF(课表!$G$191:$G$350,B209)&gt;=2,1,COUNTIF(课表!$G$191:$G$350,B209))+IF(COUNTIF(课表!$H$191:$H$350,B209)&gt;=2,1,COUNTIF(课表!$H$191:$H$350,B209))+IF(COUNTIF(课表!$I$190:$I$350,B209)&gt;=2,1,COUNTIF(课表!$I$190:$I$350,B209))+IF(COUNTIF(课表!$J$190:$J$350,B209)&gt;=2,1,COUNTIF(课表!$J$190:$J$350,B209)))*2</f>
        <v>4</v>
      </c>
      <c r="I209" s="24">
        <f>(IF(COUNTIF(课表!$K$190:$K$350,B209)&gt;=2,1,COUNTIF(课表!$K$190:$K$350,B209))+IF(COUNTIF(课表!$L$190:$L$350,B209)&gt;=2,1,COUNTIF(课表!$L$190:$L$350,B209))+IF(COUNTIF(课表!$M$190:$M$350,B209)&gt;=2,1,COUNTIF(课表!$M$190:$M$350,B209))+IF(COUNTIF(课表!$N$190:$N$350,B209)&gt;=2,1,COUNTIF(课表!$N$190:$N$350,B209)))*2</f>
        <v>6</v>
      </c>
      <c r="J209" s="24">
        <f>(IF(COUNTIF(课表!$O$190:$O$350,B209)&gt;=2,1,COUNTIF(课表!$O$190:$O$350,B209))+IF(COUNTIF(课表!$P$190:$P$350,B209)&gt;=2,1,COUNTIF(课表!$P$190:$P$350,B209))+IF(COUNTIF(课表!$Q$190:$Q$350,B209)&gt;=2,1,COUNTIF(课表!$Q$190:$Q$350,B209))+IF(COUNTIF(课表!$R$190:$R$350,B209)&gt;=2,1,COUNTIF(课表!$R$190:$R$350,B209)))*2</f>
        <v>4</v>
      </c>
      <c r="K209" s="24">
        <f>(IF(COUNTIF(课表!$S$190:$S$350,B209)&gt;=2,1,COUNTIF(课表!$S$190:$S$350,B209))+IF(COUNTIF(课表!$T$190:$T$350,B209)&gt;=2,1,COUNTIF(课表!$T$190:$T$350,B209)))*2+(IF(COUNTIF(课表!$U$190:$U$350,B209)&gt;=2,1,COUNTIF(课表!$U$190:$U$350,B209))+IF(COUNTIF(课表!$V$190:$V$350,B209)&gt;=2,1,COUNTIF(课表!$V$190:$V$350,B209)))*2</f>
        <v>4</v>
      </c>
      <c r="L209" s="24">
        <f>(IF(COUNTIF(课表!$W$190:$W$350,B209)&gt;=2,1,COUNTIF(课表!$W$190:$W$350,B209))+IF(COUNTIF(课表!$X$190:$X$350,B209)&gt;=2,1,COUNTIF(课表!$X$190:$X$350,B209))+IF(COUNTIF(课表!$Y$190:$Y$350,B209)&gt;=2,1,COUNTIF(课表!$Y$190:$Y$350,B209))+IF(COUNTIF(课表!$Z$190:$Z$350,B209)&gt;=2,1,COUNTIF(课表!$Z$190:$Z$350,B209)))*2</f>
        <v>0</v>
      </c>
      <c r="M209" s="24">
        <f>(IF(COUNTIF(课表!$AA$190:$AA$350,B209)&gt;=2,1,COUNTIF(课表!$AA$190:$AA$350,B209))+IF(COUNTIF(课表!$AB$190:$AB$350,B209)&gt;=2,1,COUNTIF(课表!$AB$190:$AB$350,B209))+IF(COUNTIF(课表!$AC$190:$AC$350,B209)&gt;=2,1,COUNTIF(课表!$AC$190:$AC$350,B209))+IF(COUNTIF(课表!$AD$190:$AD$350,B209)&gt;=2,1,COUNTIF(课表!$AD$190:$AD$350,B209)))*2</f>
        <v>2</v>
      </c>
      <c r="N209" s="24">
        <f t="shared" si="7"/>
        <v>28</v>
      </c>
    </row>
    <row r="210" ht="20.1" customHeight="1" spans="1:14">
      <c r="A210" s="21" t="str">
        <f>VLOOKUP(B210,教师基础数据!$B$1:$H$502,7,FALSE)</f>
        <v>2017031</v>
      </c>
      <c r="B210" s="25" t="s">
        <v>1229</v>
      </c>
      <c r="C210" s="23" t="str">
        <f>VLOOKUP(B210,教师基础数据!$B$1:$G4591,3,FALSE)</f>
        <v>信艺系</v>
      </c>
      <c r="D210" s="23" t="str">
        <f>VLOOKUP(B210,教师基础数据!$B$1:$G576,4,FALSE)</f>
        <v>专职</v>
      </c>
      <c r="E210" s="23" t="str">
        <f>VLOOKUP(B210,教师基础数据!$B$1:$G4609,5,FALSE)</f>
        <v>室内教研室</v>
      </c>
      <c r="F210" s="21">
        <f t="shared" si="6"/>
        <v>5</v>
      </c>
      <c r="G210" s="24">
        <f>(IF(COUNTIF(课表!$C$190:$C$350,B210)&gt;=2,1,COUNTIF(课表!$C$190:$C$350,B210))+IF(COUNTIF(课表!$D$190:$D$350,B210)&gt;=2,1,COUNTIF(课表!D$190:$D$350,B210))+IF(COUNTIF(课表!$E$182:$E$350,B210)&gt;=2,1,COUNTIF(课表!$E$182:$E$350,B210))+IF(COUNTIF(课表!$F$190:$F$350,B210)&gt;=2,1,COUNTIF(课表!$F$190:$F$350,B210)))*2</f>
        <v>4</v>
      </c>
      <c r="H210" s="24">
        <f>(IF(COUNTIF(课表!$G$191:$G$350,B210)&gt;=2,1,COUNTIF(课表!$G$191:$G$350,B210))+IF(COUNTIF(课表!$H$191:$H$350,B210)&gt;=2,1,COUNTIF(课表!$H$191:$H$350,B210))+IF(COUNTIF(课表!$I$190:$I$350,B210)&gt;=2,1,COUNTIF(课表!$I$190:$I$350,B210))+IF(COUNTIF(课表!$J$190:$J$350,B210)&gt;=2,1,COUNTIF(课表!$J$190:$J$350,B210)))*2</f>
        <v>0</v>
      </c>
      <c r="I210" s="24">
        <f>(IF(COUNTIF(课表!$K$190:$K$350,B210)&gt;=2,1,COUNTIF(课表!$K$190:$K$350,B210))+IF(COUNTIF(课表!$L$190:$L$350,B210)&gt;=2,1,COUNTIF(课表!$L$190:$L$350,B210))+IF(COUNTIF(课表!$M$190:$M$350,B210)&gt;=2,1,COUNTIF(课表!$M$190:$M$350,B210))+IF(COUNTIF(课表!$N$190:$N$350,B210)&gt;=2,1,COUNTIF(课表!$N$190:$N$350,B210)))*2</f>
        <v>0</v>
      </c>
      <c r="J210" s="24">
        <f>(IF(COUNTIF(课表!$O$190:$O$350,B210)&gt;=2,1,COUNTIF(课表!$O$190:$O$350,B210))+IF(COUNTIF(课表!$P$190:$P$350,B210)&gt;=2,1,COUNTIF(课表!$P$190:$P$350,B210))+IF(COUNTIF(课表!$Q$190:$Q$350,B210)&gt;=2,1,COUNTIF(课表!$Q$190:$Q$350,B210))+IF(COUNTIF(课表!$R$190:$R$350,B210)&gt;=2,1,COUNTIF(课表!$R$190:$R$350,B210)))*2</f>
        <v>4</v>
      </c>
      <c r="K210" s="24">
        <f>(IF(COUNTIF(课表!$S$190:$S$350,B210)&gt;=2,1,COUNTIF(课表!$S$190:$S$350,B210))+IF(COUNTIF(课表!$T$190:$T$350,B210)&gt;=2,1,COUNTIF(课表!$T$190:$T$350,B210)))*2+(IF(COUNTIF(课表!$U$190:$U$350,B210)&gt;=2,1,COUNTIF(课表!$U$190:$U$350,B210))+IF(COUNTIF(课表!$V$190:$V$350,B210)&gt;=2,1,COUNTIF(课表!$V$190:$V$350,B210)))*2</f>
        <v>4</v>
      </c>
      <c r="L210" s="24">
        <f>(IF(COUNTIF(课表!$W$190:$W$350,B210)&gt;=2,1,COUNTIF(课表!$W$190:$W$350,B210))+IF(COUNTIF(课表!$X$190:$X$350,B210)&gt;=2,1,COUNTIF(课表!$X$190:$X$350,B210))+IF(COUNTIF(课表!$Y$190:$Y$350,B210)&gt;=2,1,COUNTIF(课表!$Y$190:$Y$350,B210))+IF(COUNTIF(课表!$Z$190:$Z$350,B210)&gt;=2,1,COUNTIF(课表!$Z$190:$Z$350,B210)))*2</f>
        <v>8</v>
      </c>
      <c r="M210" s="24">
        <f>(IF(COUNTIF(课表!$AA$190:$AA$350,B210)&gt;=2,1,COUNTIF(课表!$AA$190:$AA$350,B210))+IF(COUNTIF(课表!$AB$190:$AB$350,B210)&gt;=2,1,COUNTIF(课表!$AB$190:$AB$350,B210))+IF(COUNTIF(课表!$AC$190:$AC$350,B210)&gt;=2,1,COUNTIF(课表!$AC$190:$AC$350,B210))+IF(COUNTIF(课表!$AD$190:$AD$350,B210)&gt;=2,1,COUNTIF(课表!$AD$190:$AD$350,B210)))*2</f>
        <v>4</v>
      </c>
      <c r="N210" s="24">
        <f t="shared" si="7"/>
        <v>24</v>
      </c>
    </row>
    <row r="211" ht="20.1" customHeight="1" spans="1:14">
      <c r="A211" s="21" t="str">
        <f>VLOOKUP(B211,教师基础数据!$B$1:$H$502,7,FALSE)</f>
        <v>2017044</v>
      </c>
      <c r="B211" s="25" t="s">
        <v>1110</v>
      </c>
      <c r="C211" s="23" t="str">
        <f>VLOOKUP(B211,教师基础数据!$B$1:$G4515,3,FALSE)</f>
        <v>商贸系</v>
      </c>
      <c r="D211" s="23" t="str">
        <f>VLOOKUP(B211,教师基础数据!$B$1:$G626,4,FALSE)</f>
        <v>外聘</v>
      </c>
      <c r="E211" s="23" t="str">
        <f>VLOOKUP(B211,教师基础数据!$B$1:$G4659,5,FALSE)</f>
        <v>辅导员</v>
      </c>
      <c r="F211" s="21">
        <f t="shared" si="6"/>
        <v>1</v>
      </c>
      <c r="G211" s="24">
        <f>(IF(COUNTIF(课表!$C$190:$C$350,B211)&gt;=2,1,COUNTIF(课表!$C$190:$C$350,B211))+IF(COUNTIF(课表!$D$190:$D$350,B211)&gt;=2,1,COUNTIF(课表!D$190:$D$350,B211))+IF(COUNTIF(课表!$E$182:$E$350,B211)&gt;=2,1,COUNTIF(课表!$E$182:$E$350,B211))+IF(COUNTIF(课表!$F$190:$F$350,B211)&gt;=2,1,COUNTIF(课表!$F$190:$F$350,B211)))*2</f>
        <v>0</v>
      </c>
      <c r="H211" s="24">
        <f>(IF(COUNTIF(课表!$G$191:$G$350,B211)&gt;=2,1,COUNTIF(课表!$G$191:$G$350,B211))+IF(COUNTIF(课表!$H$191:$H$350,B211)&gt;=2,1,COUNTIF(课表!$H$191:$H$350,B211))+IF(COUNTIF(课表!$I$190:$I$350,B211)&gt;=2,1,COUNTIF(课表!$I$190:$I$350,B211))+IF(COUNTIF(课表!$J$190:$J$350,B211)&gt;=2,1,COUNTIF(课表!$J$190:$J$350,B211)))*2</f>
        <v>0</v>
      </c>
      <c r="I211" s="24">
        <f>(IF(COUNTIF(课表!$K$190:$K$350,B211)&gt;=2,1,COUNTIF(课表!$K$190:$K$350,B211))+IF(COUNTIF(课表!$L$190:$L$350,B211)&gt;=2,1,COUNTIF(课表!$L$190:$L$350,B211))+IF(COUNTIF(课表!$M$190:$M$350,B211)&gt;=2,1,COUNTIF(课表!$M$190:$M$350,B211))+IF(COUNTIF(课表!$N$190:$N$350,B211)&gt;=2,1,COUNTIF(课表!$N$190:$N$350,B211)))*2</f>
        <v>0</v>
      </c>
      <c r="J211" s="24">
        <f>(IF(COUNTIF(课表!$O$190:$O$350,B211)&gt;=2,1,COUNTIF(课表!$O$190:$O$350,B211))+IF(COUNTIF(课表!$P$190:$P$350,B211)&gt;=2,1,COUNTIF(课表!$P$190:$P$350,B211))+IF(COUNTIF(课表!$Q$190:$Q$350,B211)&gt;=2,1,COUNTIF(课表!$Q$190:$Q$350,B211))+IF(COUNTIF(课表!$R$190:$R$350,B211)&gt;=2,1,COUNTIF(课表!$R$190:$R$350,B211)))*2</f>
        <v>4</v>
      </c>
      <c r="K211" s="24">
        <f>(IF(COUNTIF(课表!$S$190:$S$350,B211)&gt;=2,1,COUNTIF(课表!$S$190:$S$350,B211))+IF(COUNTIF(课表!$T$190:$T$350,B211)&gt;=2,1,COUNTIF(课表!$T$190:$T$350,B211)))*2+(IF(COUNTIF(课表!$U$190:$U$350,B211)&gt;=2,1,COUNTIF(课表!$U$190:$U$350,B211))+IF(COUNTIF(课表!$V$190:$V$350,B211)&gt;=2,1,COUNTIF(课表!$V$190:$V$350,B211)))*2</f>
        <v>0</v>
      </c>
      <c r="L211" s="24">
        <f>(IF(COUNTIF(课表!$W$190:$W$350,B211)&gt;=2,1,COUNTIF(课表!$W$190:$W$350,B211))+IF(COUNTIF(课表!$X$190:$X$350,B211)&gt;=2,1,COUNTIF(课表!$X$190:$X$350,B211))+IF(COUNTIF(课表!$Y$190:$Y$350,B211)&gt;=2,1,COUNTIF(课表!$Y$190:$Y$350,B211))+IF(COUNTIF(课表!$Z$190:$Z$350,B211)&gt;=2,1,COUNTIF(课表!$Z$190:$Z$350,B211)))*2</f>
        <v>0</v>
      </c>
      <c r="M211" s="24">
        <f>(IF(COUNTIF(课表!$AA$190:$AA$350,B211)&gt;=2,1,COUNTIF(课表!$AA$190:$AA$350,B211))+IF(COUNTIF(课表!$AB$190:$AB$350,B211)&gt;=2,1,COUNTIF(课表!$AB$190:$AB$350,B211))+IF(COUNTIF(课表!$AC$190:$AC$350,B211)&gt;=2,1,COUNTIF(课表!$AC$190:$AC$350,B211))+IF(COUNTIF(课表!$AD$190:$AD$350,B211)&gt;=2,1,COUNTIF(课表!$AD$190:$AD$350,B211)))*2</f>
        <v>0</v>
      </c>
      <c r="N211" s="24">
        <f t="shared" si="7"/>
        <v>4</v>
      </c>
    </row>
    <row r="212" ht="20.1" customHeight="1" spans="1:14">
      <c r="A212" s="21" t="str">
        <f>VLOOKUP(B212,教师基础数据!$B$1:$H$502,7,FALSE)</f>
        <v>2018016</v>
      </c>
      <c r="B212" s="25" t="s">
        <v>1245</v>
      </c>
      <c r="C212" s="23" t="str">
        <f>VLOOKUP(B212,教师基础数据!$B$1:$G4856,3,FALSE)</f>
        <v>机械系</v>
      </c>
      <c r="D212" s="23" t="str">
        <f>VLOOKUP(B212,教师基础数据!$B$1:$G604,4,FALSE)</f>
        <v>外聘</v>
      </c>
      <c r="E212" s="23" t="str">
        <f>VLOOKUP(B212,教师基础数据!$B$1:$G4637,5,FALSE)</f>
        <v>机械设计与制造教研室</v>
      </c>
      <c r="F212" s="21">
        <f t="shared" si="6"/>
        <v>2</v>
      </c>
      <c r="G212" s="24">
        <f>(IF(COUNTIF(课表!$C$190:$C$350,B212)&gt;=2,1,COUNTIF(课表!$C$190:$C$350,B212))+IF(COUNTIF(课表!$D$190:$D$350,B212)&gt;=2,1,COUNTIF(课表!D$190:$D$350,B212))+IF(COUNTIF(课表!$E$182:$E$350,B212)&gt;=2,1,COUNTIF(课表!$E$182:$E$350,B212))+IF(COUNTIF(课表!$F$190:$F$350,B212)&gt;=2,1,COUNTIF(课表!$F$190:$F$350,B212)))*2</f>
        <v>0</v>
      </c>
      <c r="H212" s="24">
        <f>(IF(COUNTIF(课表!$G$191:$G$350,B212)&gt;=2,1,COUNTIF(课表!$G$191:$G$350,B212))+IF(COUNTIF(课表!$H$191:$H$350,B212)&gt;=2,1,COUNTIF(课表!$H$191:$H$350,B212))+IF(COUNTIF(课表!$I$190:$I$350,B212)&gt;=2,1,COUNTIF(课表!$I$190:$I$350,B212))+IF(COUNTIF(课表!$J$190:$J$350,B212)&gt;=2,1,COUNTIF(课表!$J$190:$J$350,B212)))*2</f>
        <v>4</v>
      </c>
      <c r="I212" s="24">
        <f>(IF(COUNTIF(课表!$K$190:$K$350,B212)&gt;=2,1,COUNTIF(课表!$K$190:$K$350,B212))+IF(COUNTIF(课表!$L$190:$L$350,B212)&gt;=2,1,COUNTIF(课表!$L$190:$L$350,B212))+IF(COUNTIF(课表!$M$190:$M$350,B212)&gt;=2,1,COUNTIF(课表!$M$190:$M$350,B212))+IF(COUNTIF(课表!$N$190:$N$350,B212)&gt;=2,1,COUNTIF(课表!$N$190:$N$350,B212)))*2</f>
        <v>0</v>
      </c>
      <c r="J212" s="24">
        <f>(IF(COUNTIF(课表!$O$190:$O$350,B212)&gt;=2,1,COUNTIF(课表!$O$190:$O$350,B212))+IF(COUNTIF(课表!$P$190:$P$350,B212)&gt;=2,1,COUNTIF(课表!$P$190:$P$350,B212))+IF(COUNTIF(课表!$Q$190:$Q$350,B212)&gt;=2,1,COUNTIF(课表!$Q$190:$Q$350,B212))+IF(COUNTIF(课表!$R$190:$R$350,B212)&gt;=2,1,COUNTIF(课表!$R$190:$R$350,B212)))*2</f>
        <v>2</v>
      </c>
      <c r="K212" s="24">
        <f>(IF(COUNTIF(课表!$S$190:$S$350,B212)&gt;=2,1,COUNTIF(课表!$S$190:$S$350,B212))+IF(COUNTIF(课表!$T$190:$T$350,B212)&gt;=2,1,COUNTIF(课表!$T$190:$T$350,B212)))*2+(IF(COUNTIF(课表!$U$190:$U$350,B212)&gt;=2,1,COUNTIF(课表!$U$190:$U$350,B212))+IF(COUNTIF(课表!$V$190:$V$350,B212)&gt;=2,1,COUNTIF(课表!$V$190:$V$350,B212)))*2</f>
        <v>0</v>
      </c>
      <c r="L212" s="24">
        <f>(IF(COUNTIF(课表!$W$190:$W$350,B212)&gt;=2,1,COUNTIF(课表!$W$190:$W$350,B212))+IF(COUNTIF(课表!$X$190:$X$350,B212)&gt;=2,1,COUNTIF(课表!$X$190:$X$350,B212))+IF(COUNTIF(课表!$Y$190:$Y$350,B212)&gt;=2,1,COUNTIF(课表!$Y$190:$Y$350,B212))+IF(COUNTIF(课表!$Z$190:$Z$350,B212)&gt;=2,1,COUNTIF(课表!$Z$190:$Z$350,B212)))*2</f>
        <v>0</v>
      </c>
      <c r="M212" s="24">
        <f>(IF(COUNTIF(课表!$AA$190:$AA$350,B212)&gt;=2,1,COUNTIF(课表!$AA$190:$AA$350,B212))+IF(COUNTIF(课表!$AB$190:$AB$350,B212)&gt;=2,1,COUNTIF(课表!$AB$190:$AB$350,B212))+IF(COUNTIF(课表!$AC$190:$AC$350,B212)&gt;=2,1,COUNTIF(课表!$AC$190:$AC$350,B212))+IF(COUNTIF(课表!$AD$190:$AD$350,B212)&gt;=2,1,COUNTIF(课表!$AD$190:$AD$350,B212)))*2</f>
        <v>0</v>
      </c>
      <c r="N212" s="24">
        <f t="shared" si="7"/>
        <v>6</v>
      </c>
    </row>
    <row r="213" ht="20.1" customHeight="1" spans="1:14">
      <c r="A213" s="21" t="str">
        <f>VLOOKUP(B213,教师基础数据!$B$1:$H$502,7,FALSE)</f>
        <v>2018026</v>
      </c>
      <c r="B213" s="28" t="s">
        <v>1354</v>
      </c>
      <c r="C213" s="23" t="str">
        <f>VLOOKUP(B213,教师基础数据!$B$1:$G4553,3,FALSE)</f>
        <v>信艺系</v>
      </c>
      <c r="D213" s="23" t="str">
        <f>VLOOKUP(B213,教师基础数据!$B$1:$G678,4,FALSE)</f>
        <v>兼职</v>
      </c>
      <c r="E213" s="23" t="str">
        <f>VLOOKUP(B213,教师基础数据!$B$1:$G4711,5,FALSE)</f>
        <v>数媒教研室</v>
      </c>
      <c r="F213" s="21">
        <f t="shared" si="6"/>
        <v>2</v>
      </c>
      <c r="G213" s="24">
        <f>(IF(COUNTIF(课表!$C$190:$C$350,B213)&gt;=2,1,COUNTIF(课表!$C$190:$C$350,B213))+IF(COUNTIF(课表!$D$190:$D$350,B213)&gt;=2,1,COUNTIF(课表!D$190:$D$350,B213))+IF(COUNTIF(课表!$E$182:$E$350,B213)&gt;=2,1,COUNTIF(课表!$E$182:$E$350,B213))+IF(COUNTIF(课表!$F$190:$F$350,B213)&gt;=2,1,COUNTIF(课表!$F$190:$F$350,B213)))*2</f>
        <v>4</v>
      </c>
      <c r="H213" s="24">
        <f>(IF(COUNTIF(课表!$G$191:$G$350,B213)&gt;=2,1,COUNTIF(课表!$G$191:$G$350,B213))+IF(COUNTIF(课表!$H$191:$H$350,B213)&gt;=2,1,COUNTIF(课表!$H$191:$H$350,B213))+IF(COUNTIF(课表!$I$190:$I$350,B213)&gt;=2,1,COUNTIF(课表!$I$190:$I$350,B213))+IF(COUNTIF(课表!$J$190:$J$350,B213)&gt;=2,1,COUNTIF(课表!$J$190:$J$350,B213)))*2</f>
        <v>0</v>
      </c>
      <c r="I213" s="24">
        <f>(IF(COUNTIF(课表!$K$190:$K$350,B213)&gt;=2,1,COUNTIF(课表!$K$190:$K$350,B213))+IF(COUNTIF(课表!$L$190:$L$350,B213)&gt;=2,1,COUNTIF(课表!$L$190:$L$350,B213))+IF(COUNTIF(课表!$M$190:$M$350,B213)&gt;=2,1,COUNTIF(课表!$M$190:$M$350,B213))+IF(COUNTIF(课表!$N$190:$N$350,B213)&gt;=2,1,COUNTIF(课表!$N$190:$N$350,B213)))*2</f>
        <v>4</v>
      </c>
      <c r="J213" s="24">
        <f>(IF(COUNTIF(课表!$O$190:$O$350,B213)&gt;=2,1,COUNTIF(课表!$O$190:$O$350,B213))+IF(COUNTIF(课表!$P$190:$P$350,B213)&gt;=2,1,COUNTIF(课表!$P$190:$P$350,B213))+IF(COUNTIF(课表!$Q$190:$Q$350,B213)&gt;=2,1,COUNTIF(课表!$Q$190:$Q$350,B213))+IF(COUNTIF(课表!$R$190:$R$350,B213)&gt;=2,1,COUNTIF(课表!$R$190:$R$350,B213)))*2</f>
        <v>0</v>
      </c>
      <c r="K213" s="24">
        <f>(IF(COUNTIF(课表!$S$190:$S$350,B213)&gt;=2,1,COUNTIF(课表!$S$190:$S$350,B213))+IF(COUNTIF(课表!$T$190:$T$350,B213)&gt;=2,1,COUNTIF(课表!$T$190:$T$350,B213)))*2+(IF(COUNTIF(课表!$U$190:$U$350,B213)&gt;=2,1,COUNTIF(课表!$U$190:$U$350,B213))+IF(COUNTIF(课表!$V$190:$V$350,B213)&gt;=2,1,COUNTIF(课表!$V$190:$V$350,B213)))*2</f>
        <v>0</v>
      </c>
      <c r="L213" s="24">
        <f>(IF(COUNTIF(课表!$W$190:$W$350,B213)&gt;=2,1,COUNTIF(课表!$W$190:$W$350,B213))+IF(COUNTIF(课表!$X$190:$X$350,B213)&gt;=2,1,COUNTIF(课表!$X$190:$X$350,B213))+IF(COUNTIF(课表!$Y$190:$Y$350,B213)&gt;=2,1,COUNTIF(课表!$Y$190:$Y$350,B213))+IF(COUNTIF(课表!$Z$190:$Z$350,B213)&gt;=2,1,COUNTIF(课表!$Z$190:$Z$350,B213)))*2</f>
        <v>0</v>
      </c>
      <c r="M213" s="24">
        <f>(IF(COUNTIF(课表!$AA$190:$AA$350,B213)&gt;=2,1,COUNTIF(课表!$AA$190:$AA$350,B213))+IF(COUNTIF(课表!$AB$190:$AB$350,B213)&gt;=2,1,COUNTIF(课表!$AB$190:$AB$350,B213))+IF(COUNTIF(课表!$AC$190:$AC$350,B213)&gt;=2,1,COUNTIF(课表!$AC$190:$AC$350,B213))+IF(COUNTIF(课表!$AD$190:$AD$350,B213)&gt;=2,1,COUNTIF(课表!$AD$190:$AD$350,B213)))*2</f>
        <v>0</v>
      </c>
      <c r="N213" s="24">
        <f t="shared" si="7"/>
        <v>8</v>
      </c>
    </row>
    <row r="214" ht="20.1" customHeight="1" spans="1:14">
      <c r="A214" s="21" t="str">
        <f>VLOOKUP(B214,教师基础数据!$B$1:$H$502,7,FALSE)</f>
        <v>2018039</v>
      </c>
      <c r="B214" s="22" t="s">
        <v>1191</v>
      </c>
      <c r="C214" s="23" t="str">
        <f>VLOOKUP(B214,教师基础数据!$B$1:$G4748,3,FALSE)</f>
        <v>环生系</v>
      </c>
      <c r="D214" s="23" t="str">
        <f>VLOOKUP(B214,教师基础数据!$B$1:$G439,4,FALSE)</f>
        <v>兼职</v>
      </c>
      <c r="E214" s="23" t="str">
        <f>VLOOKUP(B214,教师基础数据!$B$1:$G4524,5,FALSE)</f>
        <v>园林教研室</v>
      </c>
      <c r="F214" s="21">
        <f t="shared" si="6"/>
        <v>1</v>
      </c>
      <c r="G214" s="24">
        <f>(IF(COUNTIF(课表!$C$190:$C$350,B214)&gt;=2,1,COUNTIF(课表!$C$190:$C$350,B214))+IF(COUNTIF(课表!$D$190:$D$350,B214)&gt;=2,1,COUNTIF(课表!D$190:$D$350,B214))+IF(COUNTIF(课表!$E$182:$E$350,B214)&gt;=2,1,COUNTIF(课表!$E$182:$E$350,B214))+IF(COUNTIF(课表!$F$190:$F$350,B214)&gt;=2,1,COUNTIF(课表!$F$190:$F$350,B214)))*2</f>
        <v>4</v>
      </c>
      <c r="H214" s="24">
        <f>(IF(COUNTIF(课表!$G$191:$G$350,B214)&gt;=2,1,COUNTIF(课表!$G$191:$G$350,B214))+IF(COUNTIF(课表!$H$191:$H$350,B214)&gt;=2,1,COUNTIF(课表!$H$191:$H$350,B214))+IF(COUNTIF(课表!$I$190:$I$350,B214)&gt;=2,1,COUNTIF(课表!$I$190:$I$350,B214))+IF(COUNTIF(课表!$J$190:$J$350,B214)&gt;=2,1,COUNTIF(课表!$J$190:$J$350,B214)))*2</f>
        <v>0</v>
      </c>
      <c r="I214" s="24">
        <f>(IF(COUNTIF(课表!$K$190:$K$350,B214)&gt;=2,1,COUNTIF(课表!$K$190:$K$350,B214))+IF(COUNTIF(课表!$L$190:$L$350,B214)&gt;=2,1,COUNTIF(课表!$L$190:$L$350,B214))+IF(COUNTIF(课表!$M$190:$M$350,B214)&gt;=2,1,COUNTIF(课表!$M$190:$M$350,B214))+IF(COUNTIF(课表!$N$190:$N$350,B214)&gt;=2,1,COUNTIF(课表!$N$190:$N$350,B214)))*2</f>
        <v>0</v>
      </c>
      <c r="J214" s="24">
        <f>(IF(COUNTIF(课表!$O$190:$O$350,B214)&gt;=2,1,COUNTIF(课表!$O$190:$O$350,B214))+IF(COUNTIF(课表!$P$190:$P$350,B214)&gt;=2,1,COUNTIF(课表!$P$190:$P$350,B214))+IF(COUNTIF(课表!$Q$190:$Q$350,B214)&gt;=2,1,COUNTIF(课表!$Q$190:$Q$350,B214))+IF(COUNTIF(课表!$R$190:$R$350,B214)&gt;=2,1,COUNTIF(课表!$R$190:$R$350,B214)))*2</f>
        <v>0</v>
      </c>
      <c r="K214" s="24">
        <f>(IF(COUNTIF(课表!$S$190:$S$350,B214)&gt;=2,1,COUNTIF(课表!$S$190:$S$350,B214))+IF(COUNTIF(课表!$T$190:$T$350,B214)&gt;=2,1,COUNTIF(课表!$T$190:$T$350,B214)))*2+(IF(COUNTIF(课表!$U$190:$U$350,B214)&gt;=2,1,COUNTIF(课表!$U$190:$U$350,B214))+IF(COUNTIF(课表!$V$190:$V$350,B214)&gt;=2,1,COUNTIF(课表!$V$190:$V$350,B214)))*2</f>
        <v>0</v>
      </c>
      <c r="L214" s="24">
        <f>(IF(COUNTIF(课表!$W$190:$W$350,B214)&gt;=2,1,COUNTIF(课表!$W$190:$W$350,B214))+IF(COUNTIF(课表!$X$190:$X$350,B214)&gt;=2,1,COUNTIF(课表!$X$190:$X$350,B214))+IF(COUNTIF(课表!$Y$190:$Y$350,B214)&gt;=2,1,COUNTIF(课表!$Y$190:$Y$350,B214))+IF(COUNTIF(课表!$Z$190:$Z$350,B214)&gt;=2,1,COUNTIF(课表!$Z$190:$Z$350,B214)))*2</f>
        <v>0</v>
      </c>
      <c r="M214" s="24">
        <f>(IF(COUNTIF(课表!$AA$190:$AA$350,B214)&gt;=2,1,COUNTIF(课表!$AA$190:$AA$350,B214))+IF(COUNTIF(课表!$AB$190:$AB$350,B214)&gt;=2,1,COUNTIF(课表!$AB$190:$AB$350,B214))+IF(COUNTIF(课表!$AC$190:$AC$350,B214)&gt;=2,1,COUNTIF(课表!$AC$190:$AC$350,B214))+IF(COUNTIF(课表!$AD$190:$AD$350,B214)&gt;=2,1,COUNTIF(课表!$AD$190:$AD$350,B214)))*2</f>
        <v>0</v>
      </c>
      <c r="N214" s="24">
        <f t="shared" si="7"/>
        <v>4</v>
      </c>
    </row>
    <row r="215" ht="20.1" customHeight="1" spans="1:14">
      <c r="A215" s="21" t="str">
        <f>VLOOKUP(B215,教师基础数据!$B$1:$H$502,7,FALSE)</f>
        <v>2018041</v>
      </c>
      <c r="B215" s="25" t="s">
        <v>1325</v>
      </c>
      <c r="C215" s="23" t="str">
        <f>VLOOKUP(B215,教师基础数据!$B$1:$G4636,3,FALSE)</f>
        <v>信艺系</v>
      </c>
      <c r="D215" s="23" t="str">
        <f>VLOOKUP(B215,教师基础数据!$B$1:$G542,4,FALSE)</f>
        <v>兼职</v>
      </c>
      <c r="E215" s="23" t="str">
        <f>VLOOKUP(B215,教师基础数据!$B$1:$G4575,5,FALSE)</f>
        <v>计应教研室</v>
      </c>
      <c r="F215" s="21">
        <f t="shared" si="6"/>
        <v>3</v>
      </c>
      <c r="G215" s="24">
        <f>(IF(COUNTIF(课表!$C$190:$C$350,B215)&gt;=2,1,COUNTIF(课表!$C$190:$C$350,B215))+IF(COUNTIF(课表!$D$190:$D$350,B215)&gt;=2,1,COUNTIF(课表!D$190:$D$350,B215))+IF(COUNTIF(课表!$E$182:$E$350,B215)&gt;=2,1,COUNTIF(课表!$E$182:$E$350,B215))+IF(COUNTIF(课表!$F$190:$F$350,B215)&gt;=2,1,COUNTIF(课表!$F$190:$F$350,B215)))*2</f>
        <v>0</v>
      </c>
      <c r="H215" s="24">
        <f>(IF(COUNTIF(课表!$G$191:$G$350,B215)&gt;=2,1,COUNTIF(课表!$G$191:$G$350,B215))+IF(COUNTIF(课表!$H$191:$H$350,B215)&gt;=2,1,COUNTIF(课表!$H$191:$H$350,B215))+IF(COUNTIF(课表!$I$190:$I$350,B215)&gt;=2,1,COUNTIF(课表!$I$190:$I$350,B215))+IF(COUNTIF(课表!$J$190:$J$350,B215)&gt;=2,1,COUNTIF(课表!$J$190:$J$350,B215)))*2</f>
        <v>4</v>
      </c>
      <c r="I215" s="24">
        <f>(IF(COUNTIF(课表!$K$190:$K$350,B215)&gt;=2,1,COUNTIF(课表!$K$190:$K$350,B215))+IF(COUNTIF(课表!$L$190:$L$350,B215)&gt;=2,1,COUNTIF(课表!$L$190:$L$350,B215))+IF(COUNTIF(课表!$M$190:$M$350,B215)&gt;=2,1,COUNTIF(课表!$M$190:$M$350,B215))+IF(COUNTIF(课表!$N$190:$N$350,B215)&gt;=2,1,COUNTIF(课表!$N$190:$N$350,B215)))*2</f>
        <v>4</v>
      </c>
      <c r="J215" s="24">
        <f>(IF(COUNTIF(课表!$O$190:$O$350,B215)&gt;=2,1,COUNTIF(课表!$O$190:$O$350,B215))+IF(COUNTIF(课表!$P$190:$P$350,B215)&gt;=2,1,COUNTIF(课表!$P$190:$P$350,B215))+IF(COUNTIF(课表!$Q$190:$Q$350,B215)&gt;=2,1,COUNTIF(课表!$Q$190:$Q$350,B215))+IF(COUNTIF(课表!$R$190:$R$350,B215)&gt;=2,1,COUNTIF(课表!$R$190:$R$350,B215)))*2</f>
        <v>0</v>
      </c>
      <c r="K215" s="24">
        <f>(IF(COUNTIF(课表!$S$190:$S$350,B215)&gt;=2,1,COUNTIF(课表!$S$190:$S$350,B215))+IF(COUNTIF(课表!$T$190:$T$350,B215)&gt;=2,1,COUNTIF(课表!$T$190:$T$350,B215)))*2+(IF(COUNTIF(课表!$U$190:$U$350,B215)&gt;=2,1,COUNTIF(课表!$U$190:$U$350,B215))+IF(COUNTIF(课表!$V$190:$V$350,B215)&gt;=2,1,COUNTIF(课表!$V$190:$V$350,B215)))*2</f>
        <v>4</v>
      </c>
      <c r="L215" s="24">
        <f>(IF(COUNTIF(课表!$W$190:$W$350,B215)&gt;=2,1,COUNTIF(课表!$W$190:$W$350,B215))+IF(COUNTIF(课表!$X$190:$X$350,B215)&gt;=2,1,COUNTIF(课表!$X$190:$X$350,B215))+IF(COUNTIF(课表!$Y$190:$Y$350,B215)&gt;=2,1,COUNTIF(课表!$Y$190:$Y$350,B215))+IF(COUNTIF(课表!$Z$190:$Z$350,B215)&gt;=2,1,COUNTIF(课表!$Z$190:$Z$350,B215)))*2</f>
        <v>0</v>
      </c>
      <c r="M215" s="24">
        <f>(IF(COUNTIF(课表!$AA$190:$AA$350,B215)&gt;=2,1,COUNTIF(课表!$AA$190:$AA$350,B215))+IF(COUNTIF(课表!$AB$190:$AB$350,B215)&gt;=2,1,COUNTIF(课表!$AB$190:$AB$350,B215))+IF(COUNTIF(课表!$AC$190:$AC$350,B215)&gt;=2,1,COUNTIF(课表!$AC$190:$AC$350,B215))+IF(COUNTIF(课表!$AD$190:$AD$350,B215)&gt;=2,1,COUNTIF(课表!$AD$190:$AD$350,B215)))*2</f>
        <v>0</v>
      </c>
      <c r="N215" s="24">
        <f t="shared" si="7"/>
        <v>12</v>
      </c>
    </row>
    <row r="216" ht="20.1" customHeight="1" spans="1:14">
      <c r="A216" s="21" t="str">
        <f>VLOOKUP(B216,教师基础数据!$B$1:$H$502,7,FALSE)</f>
        <v>2019010</v>
      </c>
      <c r="B216" s="25" t="s">
        <v>1320</v>
      </c>
      <c r="C216" s="23" t="str">
        <f>VLOOKUP(B216,教师基础数据!$B$1:$G4732,3,FALSE)</f>
        <v>电子系</v>
      </c>
      <c r="D216" s="23" t="str">
        <f>VLOOKUP(B216,教师基础数据!$B$1:$G532,4,FALSE)</f>
        <v>兼职</v>
      </c>
      <c r="E216" s="23" t="str">
        <f>VLOOKUP(B216,教师基础数据!$B$1:$G4565,5,FALSE)</f>
        <v>机电一体化教研室</v>
      </c>
      <c r="F216" s="21">
        <f t="shared" si="6"/>
        <v>3</v>
      </c>
      <c r="G216" s="24">
        <f>(IF(COUNTIF(课表!$C$190:$C$350,B216)&gt;=2,1,COUNTIF(课表!$C$190:$C$350,B216))+IF(COUNTIF(课表!$D$190:$D$350,B216)&gt;=2,1,COUNTIF(课表!D$190:$D$350,B216))+IF(COUNTIF(课表!$E$182:$E$350,B216)&gt;=2,1,COUNTIF(课表!$E$182:$E$350,B216))+IF(COUNTIF(课表!$F$190:$F$350,B216)&gt;=2,1,COUNTIF(课表!$F$190:$F$350,B216)))*2</f>
        <v>0</v>
      </c>
      <c r="H216" s="24">
        <f>(IF(COUNTIF(课表!$G$191:$G$350,B216)&gt;=2,1,COUNTIF(课表!$G$191:$G$350,B216))+IF(COUNTIF(课表!$H$191:$H$350,B216)&gt;=2,1,COUNTIF(课表!$H$191:$H$350,B216))+IF(COUNTIF(课表!$I$190:$I$350,B216)&gt;=2,1,COUNTIF(课表!$I$190:$I$350,B216))+IF(COUNTIF(课表!$J$190:$J$350,B216)&gt;=2,1,COUNTIF(课表!$J$190:$J$350,B216)))*2</f>
        <v>4</v>
      </c>
      <c r="I216" s="24">
        <f>(IF(COUNTIF(课表!$K$190:$K$350,B216)&gt;=2,1,COUNTIF(课表!$K$190:$K$350,B216))+IF(COUNTIF(课表!$L$190:$L$350,B216)&gt;=2,1,COUNTIF(课表!$L$190:$L$350,B216))+IF(COUNTIF(课表!$M$190:$M$350,B216)&gt;=2,1,COUNTIF(课表!$M$190:$M$350,B216))+IF(COUNTIF(课表!$N$190:$N$350,B216)&gt;=2,1,COUNTIF(课表!$N$190:$N$350,B216)))*2</f>
        <v>4</v>
      </c>
      <c r="J216" s="24">
        <f>(IF(COUNTIF(课表!$O$190:$O$350,B216)&gt;=2,1,COUNTIF(课表!$O$190:$O$350,B216))+IF(COUNTIF(课表!$P$190:$P$350,B216)&gt;=2,1,COUNTIF(课表!$P$190:$P$350,B216))+IF(COUNTIF(课表!$Q$190:$Q$350,B216)&gt;=2,1,COUNTIF(课表!$Q$190:$Q$350,B216))+IF(COUNTIF(课表!$R$190:$R$350,B216)&gt;=2,1,COUNTIF(课表!$R$190:$R$350,B216)))*2</f>
        <v>4</v>
      </c>
      <c r="K216" s="24">
        <f>(IF(COUNTIF(课表!$S$190:$S$350,B216)&gt;=2,1,COUNTIF(课表!$S$190:$S$350,B216))+IF(COUNTIF(课表!$T$190:$T$350,B216)&gt;=2,1,COUNTIF(课表!$T$190:$T$350,B216)))*2+(IF(COUNTIF(课表!$U$190:$U$350,B216)&gt;=2,1,COUNTIF(课表!$U$190:$U$350,B216))+IF(COUNTIF(课表!$V$190:$V$350,B216)&gt;=2,1,COUNTIF(课表!$V$190:$V$350,B216)))*2</f>
        <v>0</v>
      </c>
      <c r="L216" s="24">
        <f>(IF(COUNTIF(课表!$W$190:$W$350,B216)&gt;=2,1,COUNTIF(课表!$W$190:$W$350,B216))+IF(COUNTIF(课表!$X$190:$X$350,B216)&gt;=2,1,COUNTIF(课表!$X$190:$X$350,B216))+IF(COUNTIF(课表!$Y$190:$Y$350,B216)&gt;=2,1,COUNTIF(课表!$Y$190:$Y$350,B216))+IF(COUNTIF(课表!$Z$190:$Z$350,B216)&gt;=2,1,COUNTIF(课表!$Z$190:$Z$350,B216)))*2</f>
        <v>0</v>
      </c>
      <c r="M216" s="24">
        <f>(IF(COUNTIF(课表!$AA$190:$AA$350,B216)&gt;=2,1,COUNTIF(课表!$AA$190:$AA$350,B216))+IF(COUNTIF(课表!$AB$190:$AB$350,B216)&gt;=2,1,COUNTIF(课表!$AB$190:$AB$350,B216))+IF(COUNTIF(课表!$AC$190:$AC$350,B216)&gt;=2,1,COUNTIF(课表!$AC$190:$AC$350,B216))+IF(COUNTIF(课表!$AD$190:$AD$350,B216)&gt;=2,1,COUNTIF(课表!$AD$190:$AD$350,B216)))*2</f>
        <v>0</v>
      </c>
      <c r="N216" s="24">
        <f t="shared" si="7"/>
        <v>12</v>
      </c>
    </row>
    <row r="217" ht="20.1" customHeight="1" spans="1:14">
      <c r="A217" s="21" t="str">
        <f>VLOOKUP(B217,教师基础数据!$B$1:$H$502,7,FALSE)</f>
        <v>2020004</v>
      </c>
      <c r="B217" s="22" t="s">
        <v>1181</v>
      </c>
      <c r="C217" s="23" t="str">
        <f>VLOOKUP(B217,教师基础数据!$B$1:$G4706,3,FALSE)</f>
        <v>商贸系</v>
      </c>
      <c r="D217" s="23" t="str">
        <f>VLOOKUP(B217,教师基础数据!$B$1:$G545,4,FALSE)</f>
        <v>专职</v>
      </c>
      <c r="E217" s="23" t="str">
        <f>VLOOKUP(B217,教师基础数据!$B$1:$G4578,5,FALSE)</f>
        <v>旅游管理教研室</v>
      </c>
      <c r="F217" s="21">
        <f t="shared" si="6"/>
        <v>2</v>
      </c>
      <c r="G217" s="24">
        <f>(IF(COUNTIF(课表!$C$190:$C$350,B217)&gt;=2,1,COUNTIF(课表!$C$190:$C$350,B217))+IF(COUNTIF(课表!$D$190:$D$350,B217)&gt;=2,1,COUNTIF(课表!D$190:$D$350,B217))+IF(COUNTIF(课表!$E$182:$E$350,B217)&gt;=2,1,COUNTIF(课表!$E$182:$E$350,B217))+IF(COUNTIF(课表!$F$190:$F$350,B217)&gt;=2,1,COUNTIF(课表!$F$190:$F$350,B217)))*2</f>
        <v>0</v>
      </c>
      <c r="H217" s="24">
        <f>(IF(COUNTIF(课表!$G$191:$G$350,B217)&gt;=2,1,COUNTIF(课表!$G$191:$G$350,B217))+IF(COUNTIF(课表!$H$191:$H$350,B217)&gt;=2,1,COUNTIF(课表!$H$191:$H$350,B217))+IF(COUNTIF(课表!$I$190:$I$350,B217)&gt;=2,1,COUNTIF(课表!$I$190:$I$350,B217))+IF(COUNTIF(课表!$J$190:$J$350,B217)&gt;=2,1,COUNTIF(课表!$J$190:$J$350,B217)))*2</f>
        <v>8</v>
      </c>
      <c r="I217" s="24">
        <f>(IF(COUNTIF(课表!$K$190:$K$350,B217)&gt;=2,1,COUNTIF(课表!$K$190:$K$350,B217))+IF(COUNTIF(课表!$L$190:$L$350,B217)&gt;=2,1,COUNTIF(课表!$L$190:$L$350,B217))+IF(COUNTIF(课表!$M$190:$M$350,B217)&gt;=2,1,COUNTIF(课表!$M$190:$M$350,B217))+IF(COUNTIF(课表!$N$190:$N$350,B217)&gt;=2,1,COUNTIF(课表!$N$190:$N$350,B217)))*2</f>
        <v>0</v>
      </c>
      <c r="J217" s="24">
        <f>(IF(COUNTIF(课表!$O$190:$O$350,B217)&gt;=2,1,COUNTIF(课表!$O$190:$O$350,B217))+IF(COUNTIF(课表!$P$190:$P$350,B217)&gt;=2,1,COUNTIF(课表!$P$190:$P$350,B217))+IF(COUNTIF(课表!$Q$190:$Q$350,B217)&gt;=2,1,COUNTIF(课表!$Q$190:$Q$350,B217))+IF(COUNTIF(课表!$R$190:$R$350,B217)&gt;=2,1,COUNTIF(课表!$R$190:$R$350,B217)))*2</f>
        <v>6</v>
      </c>
      <c r="K217" s="24">
        <f>(IF(COUNTIF(课表!$S$190:$S$350,B217)&gt;=2,1,COUNTIF(课表!$S$190:$S$350,B217))+IF(COUNTIF(课表!$T$190:$T$350,B217)&gt;=2,1,COUNTIF(课表!$T$190:$T$350,B217)))*2+(IF(COUNTIF(课表!$U$190:$U$350,B217)&gt;=2,1,COUNTIF(课表!$U$190:$U$350,B217))+IF(COUNTIF(课表!$V$190:$V$350,B217)&gt;=2,1,COUNTIF(课表!$V$190:$V$350,B217)))*2</f>
        <v>0</v>
      </c>
      <c r="L217" s="24">
        <f>(IF(COUNTIF(课表!$W$190:$W$350,B217)&gt;=2,1,COUNTIF(课表!$W$190:$W$350,B217))+IF(COUNTIF(课表!$X$190:$X$350,B217)&gt;=2,1,COUNTIF(课表!$X$190:$X$350,B217))+IF(COUNTIF(课表!$Y$190:$Y$350,B217)&gt;=2,1,COUNTIF(课表!$Y$190:$Y$350,B217))+IF(COUNTIF(课表!$Z$190:$Z$350,B217)&gt;=2,1,COUNTIF(课表!$Z$190:$Z$350,B217)))*2</f>
        <v>0</v>
      </c>
      <c r="M217" s="24">
        <f>(IF(COUNTIF(课表!$AA$190:$AA$350,B217)&gt;=2,1,COUNTIF(课表!$AA$190:$AA$350,B217))+IF(COUNTIF(课表!$AB$190:$AB$350,B217)&gt;=2,1,COUNTIF(课表!$AB$190:$AB$350,B217))+IF(COUNTIF(课表!$AC$190:$AC$350,B217)&gt;=2,1,COUNTIF(课表!$AC$190:$AC$350,B217))+IF(COUNTIF(课表!$AD$190:$AD$350,B217)&gt;=2,1,COUNTIF(课表!$AD$190:$AD$350,B217)))*2</f>
        <v>0</v>
      </c>
      <c r="N217" s="24">
        <f t="shared" si="7"/>
        <v>14</v>
      </c>
    </row>
    <row r="218" ht="20.1" customHeight="1" spans="1:14">
      <c r="A218" s="21" t="str">
        <f>VLOOKUP(B218,教师基础数据!$B$1:$H$502,7,FALSE)</f>
        <v>2020012</v>
      </c>
      <c r="B218" s="22" t="s">
        <v>1386</v>
      </c>
      <c r="C218" s="23" t="str">
        <f>VLOOKUP(B218,教师基础数据!$B$1:$G4572,3,FALSE)</f>
        <v>信艺系</v>
      </c>
      <c r="D218" s="23" t="str">
        <f>VLOOKUP(B218,教师基础数据!$B$1:$G448,4,FALSE)</f>
        <v>外聘</v>
      </c>
      <c r="E218" s="23" t="str">
        <f>VLOOKUP(B218,教师基础数据!$B$1:$G4533,5,FALSE)</f>
        <v>计应教研室</v>
      </c>
      <c r="F218" s="21">
        <f t="shared" si="6"/>
        <v>4</v>
      </c>
      <c r="G218" s="24">
        <f>(IF(COUNTIF(课表!$C$190:$C$350,B218)&gt;=2,1,COUNTIF(课表!$C$190:$C$350,B218))+IF(COUNTIF(课表!$D$190:$D$350,B218)&gt;=2,1,COUNTIF(课表!D$190:$D$350,B218))+IF(COUNTIF(课表!$E$182:$E$350,B218)&gt;=2,1,COUNTIF(课表!$E$182:$E$350,B218))+IF(COUNTIF(课表!$F$190:$F$350,B218)&gt;=2,1,COUNTIF(课表!$F$190:$F$350,B218)))*2</f>
        <v>0</v>
      </c>
      <c r="H218" s="24">
        <f>(IF(COUNTIF(课表!$G$191:$G$350,B218)&gt;=2,1,COUNTIF(课表!$G$191:$G$350,B218))+IF(COUNTIF(课表!$H$191:$H$350,B218)&gt;=2,1,COUNTIF(课表!$H$191:$H$350,B218))+IF(COUNTIF(课表!$I$190:$I$350,B218)&gt;=2,1,COUNTIF(课表!$I$190:$I$350,B218))+IF(COUNTIF(课表!$J$190:$J$350,B218)&gt;=2,1,COUNTIF(课表!$J$190:$J$350,B218)))*2</f>
        <v>0</v>
      </c>
      <c r="I218" s="24">
        <f>(IF(COUNTIF(课表!$K$190:$K$350,B218)&gt;=2,1,COUNTIF(课表!$K$190:$K$350,B218))+IF(COUNTIF(课表!$L$190:$L$350,B218)&gt;=2,1,COUNTIF(课表!$L$190:$L$350,B218))+IF(COUNTIF(课表!$M$190:$M$350,B218)&gt;=2,1,COUNTIF(课表!$M$190:$M$350,B218))+IF(COUNTIF(课表!$N$190:$N$350,B218)&gt;=2,1,COUNTIF(课表!$N$190:$N$350,B218)))*2</f>
        <v>0</v>
      </c>
      <c r="J218" s="24">
        <f>(IF(COUNTIF(课表!$O$190:$O$350,B218)&gt;=2,1,COUNTIF(课表!$O$190:$O$350,B218))+IF(COUNTIF(课表!$P$190:$P$350,B218)&gt;=2,1,COUNTIF(课表!$P$190:$P$350,B218))+IF(COUNTIF(课表!$Q$190:$Q$350,B218)&gt;=2,1,COUNTIF(课表!$Q$190:$Q$350,B218))+IF(COUNTIF(课表!$R$190:$R$350,B218)&gt;=2,1,COUNTIF(课表!$R$190:$R$350,B218)))*2</f>
        <v>8</v>
      </c>
      <c r="K218" s="24">
        <f>(IF(COUNTIF(课表!$S$190:$S$350,B218)&gt;=2,1,COUNTIF(课表!$S$190:$S$350,B218))+IF(COUNTIF(课表!$T$190:$T$350,B218)&gt;=2,1,COUNTIF(课表!$T$190:$T$350,B218)))*2+(IF(COUNTIF(课表!$U$190:$U$350,B218)&gt;=2,1,COUNTIF(课表!$U$190:$U$350,B218))+IF(COUNTIF(课表!$V$190:$V$350,B218)&gt;=2,1,COUNTIF(课表!$V$190:$V$350,B218)))*2</f>
        <v>4</v>
      </c>
      <c r="L218" s="24">
        <f>(IF(COUNTIF(课表!$W$190:$W$350,B218)&gt;=2,1,COUNTIF(课表!$W$190:$W$350,B218))+IF(COUNTIF(课表!$X$190:$X$350,B218)&gt;=2,1,COUNTIF(课表!$X$190:$X$350,B218))+IF(COUNTIF(课表!$Y$190:$Y$350,B218)&gt;=2,1,COUNTIF(课表!$Y$190:$Y$350,B218))+IF(COUNTIF(课表!$Z$190:$Z$350,B218)&gt;=2,1,COUNTIF(课表!$Z$190:$Z$350,B218)))*2</f>
        <v>6</v>
      </c>
      <c r="M218" s="24">
        <f>(IF(COUNTIF(课表!$AA$190:$AA$350,B218)&gt;=2,1,COUNTIF(课表!$AA$190:$AA$350,B218))+IF(COUNTIF(课表!$AB$190:$AB$350,B218)&gt;=2,1,COUNTIF(课表!$AB$190:$AB$350,B218))+IF(COUNTIF(课表!$AC$190:$AC$350,B218)&gt;=2,1,COUNTIF(课表!$AC$190:$AC$350,B218))+IF(COUNTIF(课表!$AD$190:$AD$350,B218)&gt;=2,1,COUNTIF(课表!$AD$190:$AD$350,B218)))*2</f>
        <v>8</v>
      </c>
      <c r="N218" s="24">
        <f t="shared" si="7"/>
        <v>26</v>
      </c>
    </row>
    <row r="219" ht="20.1" customHeight="1" spans="1:14">
      <c r="A219" s="21" t="str">
        <f>VLOOKUP(B219,教师基础数据!$B$1:$H$502,7,FALSE)</f>
        <v>2020014</v>
      </c>
      <c r="B219" s="29" t="s">
        <v>1367</v>
      </c>
      <c r="C219" s="23" t="str">
        <f>VLOOKUP(B219,教师基础数据!$B$1:$G4717,3,FALSE)</f>
        <v>信艺系</v>
      </c>
      <c r="D219" s="23" t="str">
        <f>VLOOKUP(B219,教师基础数据!$B$1:$G572,4,FALSE)</f>
        <v>外聘</v>
      </c>
      <c r="E219" s="23" t="str">
        <f>VLOOKUP(B219,教师基础数据!$B$1:$G4605,5,FALSE)</f>
        <v>数媒教研室</v>
      </c>
      <c r="F219" s="21">
        <f t="shared" si="6"/>
        <v>2</v>
      </c>
      <c r="G219" s="24">
        <f>(IF(COUNTIF(课表!$C$190:$C$350,B219)&gt;=2,1,COUNTIF(课表!$C$190:$C$350,B219))+IF(COUNTIF(课表!$D$190:$D$350,B219)&gt;=2,1,COUNTIF(课表!D$190:$D$350,B219))+IF(COUNTIF(课表!$E$182:$E$350,B219)&gt;=2,1,COUNTIF(课表!$E$182:$E$350,B219))+IF(COUNTIF(课表!$F$190:$F$350,B219)&gt;=2,1,COUNTIF(课表!$F$190:$F$350,B219)))*2</f>
        <v>0</v>
      </c>
      <c r="H219" s="24">
        <f>(IF(COUNTIF(课表!$G$191:$G$350,B219)&gt;=2,1,COUNTIF(课表!$G$191:$G$350,B219))+IF(COUNTIF(课表!$H$191:$H$350,B219)&gt;=2,1,COUNTIF(课表!$H$191:$H$350,B219))+IF(COUNTIF(课表!$I$190:$I$350,B219)&gt;=2,1,COUNTIF(课表!$I$190:$I$350,B219))+IF(COUNTIF(课表!$J$190:$J$350,B219)&gt;=2,1,COUNTIF(课表!$J$190:$J$350,B219)))*2</f>
        <v>0</v>
      </c>
      <c r="I219" s="24">
        <f>(IF(COUNTIF(课表!$K$190:$K$350,B219)&gt;=2,1,COUNTIF(课表!$K$190:$K$350,B219))+IF(COUNTIF(课表!$L$190:$L$350,B219)&gt;=2,1,COUNTIF(课表!$L$190:$L$350,B219))+IF(COUNTIF(课表!$M$190:$M$350,B219)&gt;=2,1,COUNTIF(课表!$M$190:$M$350,B219))+IF(COUNTIF(课表!$N$190:$N$350,B219)&gt;=2,1,COUNTIF(课表!$N$190:$N$350,B219)))*2</f>
        <v>4</v>
      </c>
      <c r="J219" s="24">
        <f>(IF(COUNTIF(课表!$O$190:$O$350,B219)&gt;=2,1,COUNTIF(课表!$O$190:$O$350,B219))+IF(COUNTIF(课表!$P$190:$P$350,B219)&gt;=2,1,COUNTIF(课表!$P$190:$P$350,B219))+IF(COUNTIF(课表!$Q$190:$Q$350,B219)&gt;=2,1,COUNTIF(课表!$Q$190:$Q$350,B219))+IF(COUNTIF(课表!$R$190:$R$350,B219)&gt;=2,1,COUNTIF(课表!$R$190:$R$350,B219)))*2</f>
        <v>0</v>
      </c>
      <c r="K219" s="24">
        <f>(IF(COUNTIF(课表!$S$190:$S$350,B219)&gt;=2,1,COUNTIF(课表!$S$190:$S$350,B219))+IF(COUNTIF(课表!$T$190:$T$350,B219)&gt;=2,1,COUNTIF(课表!$T$190:$T$350,B219)))*2+(IF(COUNTIF(课表!$U$190:$U$350,B219)&gt;=2,1,COUNTIF(课表!$U$190:$U$350,B219))+IF(COUNTIF(课表!$V$190:$V$350,B219)&gt;=2,1,COUNTIF(课表!$V$190:$V$350,B219)))*2</f>
        <v>0</v>
      </c>
      <c r="L219" s="24">
        <f>(IF(COUNTIF(课表!$W$190:$W$350,B219)&gt;=2,1,COUNTIF(课表!$W$190:$W$350,B219))+IF(COUNTIF(课表!$X$190:$X$350,B219)&gt;=2,1,COUNTIF(课表!$X$190:$X$350,B219))+IF(COUNTIF(课表!$Y$190:$Y$350,B219)&gt;=2,1,COUNTIF(课表!$Y$190:$Y$350,B219))+IF(COUNTIF(课表!$Z$190:$Z$350,B219)&gt;=2,1,COUNTIF(课表!$Z$190:$Z$350,B219)))*2</f>
        <v>0</v>
      </c>
      <c r="M219" s="24">
        <f>(IF(COUNTIF(课表!$AA$190:$AA$350,B219)&gt;=2,1,COUNTIF(课表!$AA$190:$AA$350,B219))+IF(COUNTIF(课表!$AB$190:$AB$350,B219)&gt;=2,1,COUNTIF(课表!$AB$190:$AB$350,B219))+IF(COUNTIF(课表!$AC$190:$AC$350,B219)&gt;=2,1,COUNTIF(课表!$AC$190:$AC$350,B219))+IF(COUNTIF(课表!$AD$190:$AD$350,B219)&gt;=2,1,COUNTIF(课表!$AD$190:$AD$350,B219)))*2</f>
        <v>8</v>
      </c>
      <c r="N219" s="24">
        <f t="shared" si="7"/>
        <v>12</v>
      </c>
    </row>
    <row r="220" ht="20.1" customHeight="1" spans="1:14">
      <c r="A220" s="21" t="str">
        <f>VLOOKUP(B220,教师基础数据!$B$1:$H$502,7,FALSE)</f>
        <v>2020015</v>
      </c>
      <c r="B220" s="28" t="s">
        <v>1328</v>
      </c>
      <c r="C220" s="23" t="str">
        <f>VLOOKUP(B220,教师基础数据!$B$1:$G4844,3,FALSE)</f>
        <v>信艺系</v>
      </c>
      <c r="D220" s="23" t="str">
        <f>VLOOKUP(B220,教师基础数据!$B$1:$G766,4,FALSE)</f>
        <v>外聘</v>
      </c>
      <c r="E220" s="23" t="str">
        <f>VLOOKUP(B220,教师基础数据!$B$1:$G4799,5,FALSE)</f>
        <v>数媒教研室</v>
      </c>
      <c r="F220" s="21">
        <f t="shared" si="6"/>
        <v>5</v>
      </c>
      <c r="G220" s="24">
        <f>(IF(COUNTIF(课表!$C$190:$C$350,B220)&gt;=2,1,COUNTIF(课表!$C$190:$C$350,B220))+IF(COUNTIF(课表!$D$190:$D$350,B220)&gt;=2,1,COUNTIF(课表!D$190:$D$350,B220))+IF(COUNTIF(课表!$E$182:$E$350,B220)&gt;=2,1,COUNTIF(课表!$E$182:$E$350,B220))+IF(COUNTIF(课表!$F$190:$F$350,B220)&gt;=2,1,COUNTIF(课表!$F$190:$F$350,B220)))*2</f>
        <v>0</v>
      </c>
      <c r="H220" s="24">
        <f>(IF(COUNTIF(课表!$G$191:$G$350,B220)&gt;=2,1,COUNTIF(课表!$G$191:$G$350,B220))+IF(COUNTIF(课表!$H$191:$H$350,B220)&gt;=2,1,COUNTIF(课表!$H$191:$H$350,B220))+IF(COUNTIF(课表!$I$190:$I$350,B220)&gt;=2,1,COUNTIF(课表!$I$190:$I$350,B220))+IF(COUNTIF(课表!$J$190:$J$350,B220)&gt;=2,1,COUNTIF(课表!$J$190:$J$350,B220)))*2</f>
        <v>2</v>
      </c>
      <c r="I220" s="24">
        <f>(IF(COUNTIF(课表!$K$190:$K$350,B220)&gt;=2,1,COUNTIF(课表!$K$190:$K$350,B220))+IF(COUNTIF(课表!$L$190:$L$350,B220)&gt;=2,1,COUNTIF(课表!$L$190:$L$350,B220))+IF(COUNTIF(课表!$M$190:$M$350,B220)&gt;=2,1,COUNTIF(课表!$M$190:$M$350,B220))+IF(COUNTIF(课表!$N$190:$N$350,B220)&gt;=2,1,COUNTIF(课表!$N$190:$N$350,B220)))*2</f>
        <v>4</v>
      </c>
      <c r="J220" s="24">
        <f>(IF(COUNTIF(课表!$O$190:$O$350,B220)&gt;=2,1,COUNTIF(课表!$O$190:$O$350,B220))+IF(COUNTIF(课表!$P$190:$P$350,B220)&gt;=2,1,COUNTIF(课表!$P$190:$P$350,B220))+IF(COUNTIF(课表!$Q$190:$Q$350,B220)&gt;=2,1,COUNTIF(课表!$Q$190:$Q$350,B220))+IF(COUNTIF(课表!$R$190:$R$350,B220)&gt;=2,1,COUNTIF(课表!$R$190:$R$350,B220)))*2</f>
        <v>4</v>
      </c>
      <c r="K220" s="24">
        <f>(IF(COUNTIF(课表!$S$190:$S$350,B220)&gt;=2,1,COUNTIF(课表!$S$190:$S$350,B220))+IF(COUNTIF(课表!$T$190:$T$350,B220)&gt;=2,1,COUNTIF(课表!$T$190:$T$350,B220)))*2+(IF(COUNTIF(课表!$U$190:$U$350,B220)&gt;=2,1,COUNTIF(课表!$U$190:$U$350,B220))+IF(COUNTIF(课表!$V$190:$V$350,B220)&gt;=2,1,COUNTIF(课表!$V$190:$V$350,B220)))*2</f>
        <v>0</v>
      </c>
      <c r="L220" s="24">
        <f>(IF(COUNTIF(课表!$W$190:$W$350,B220)&gt;=2,1,COUNTIF(课表!$W$190:$W$350,B220))+IF(COUNTIF(课表!$X$190:$X$350,B220)&gt;=2,1,COUNTIF(课表!$X$190:$X$350,B220))+IF(COUNTIF(课表!$Y$190:$Y$350,B220)&gt;=2,1,COUNTIF(课表!$Y$190:$Y$350,B220))+IF(COUNTIF(课表!$Z$190:$Z$350,B220)&gt;=2,1,COUNTIF(课表!$Z$190:$Z$350,B220)))*2</f>
        <v>8</v>
      </c>
      <c r="M220" s="24">
        <f>(IF(COUNTIF(课表!$AA$190:$AA$350,B220)&gt;=2,1,COUNTIF(课表!$AA$190:$AA$350,B220))+IF(COUNTIF(课表!$AB$190:$AB$350,B220)&gt;=2,1,COUNTIF(课表!$AB$190:$AB$350,B220))+IF(COUNTIF(课表!$AC$190:$AC$350,B220)&gt;=2,1,COUNTIF(课表!$AC$190:$AC$350,B220))+IF(COUNTIF(课表!$AD$190:$AD$350,B220)&gt;=2,1,COUNTIF(课表!$AD$190:$AD$350,B220)))*2</f>
        <v>8</v>
      </c>
      <c r="N220" s="24">
        <f t="shared" si="7"/>
        <v>26</v>
      </c>
    </row>
    <row r="221" ht="20.1" customHeight="1" spans="1:14">
      <c r="A221" s="21" t="str">
        <f>VLOOKUP(B221,教师基础数据!$B$1:$H$502,7,FALSE)</f>
        <v>2020016</v>
      </c>
      <c r="B221" s="25" t="s">
        <v>1166</v>
      </c>
      <c r="C221" s="23" t="str">
        <f>VLOOKUP(B221,教师基础数据!$B$1:$G4543,3,FALSE)</f>
        <v>信艺系</v>
      </c>
      <c r="D221" s="23" t="str">
        <f>VLOOKUP(B221,教师基础数据!$B$1:$G550,4,FALSE)</f>
        <v>外聘</v>
      </c>
      <c r="E221" s="23" t="str">
        <f>VLOOKUP(B221,教师基础数据!$B$1:$G4583,5,FALSE)</f>
        <v>数媒教研室</v>
      </c>
      <c r="F221" s="21">
        <f t="shared" si="6"/>
        <v>3</v>
      </c>
      <c r="G221" s="24">
        <f>(IF(COUNTIF(课表!$C$190:$C$350,B221)&gt;=2,1,COUNTIF(课表!$C$190:$C$350,B221))+IF(COUNTIF(课表!$D$190:$D$350,B221)&gt;=2,1,COUNTIF(课表!D$190:$D$350,B221))+IF(COUNTIF(课表!$E$182:$E$350,B221)&gt;=2,1,COUNTIF(课表!$E$182:$E$350,B221))+IF(COUNTIF(课表!$F$190:$F$350,B221)&gt;=2,1,COUNTIF(课表!$F$190:$F$350,B221)))*2</f>
        <v>0</v>
      </c>
      <c r="H221" s="24">
        <f>(IF(COUNTIF(课表!$G$191:$G$350,B221)&gt;=2,1,COUNTIF(课表!$G$191:$G$350,B221))+IF(COUNTIF(课表!$H$191:$H$350,B221)&gt;=2,1,COUNTIF(课表!$H$191:$H$350,B221))+IF(COUNTIF(课表!$I$190:$I$350,B221)&gt;=2,1,COUNTIF(课表!$I$190:$I$350,B221))+IF(COUNTIF(课表!$J$190:$J$350,B221)&gt;=2,1,COUNTIF(课表!$J$190:$J$350,B221)))*2</f>
        <v>0</v>
      </c>
      <c r="I221" s="24">
        <f>(IF(COUNTIF(课表!$K$190:$K$350,B221)&gt;=2,1,COUNTIF(课表!$K$190:$K$350,B221))+IF(COUNTIF(课表!$L$190:$L$350,B221)&gt;=2,1,COUNTIF(课表!$L$190:$L$350,B221))+IF(COUNTIF(课表!$M$190:$M$350,B221)&gt;=2,1,COUNTIF(课表!$M$190:$M$350,B221))+IF(COUNTIF(课表!$N$190:$N$350,B221)&gt;=2,1,COUNTIF(课表!$N$190:$N$350,B221)))*2</f>
        <v>0</v>
      </c>
      <c r="J221" s="24">
        <f>(IF(COUNTIF(课表!$O$190:$O$350,B221)&gt;=2,1,COUNTIF(课表!$O$190:$O$350,B221))+IF(COUNTIF(课表!$P$190:$P$350,B221)&gt;=2,1,COUNTIF(课表!$P$190:$P$350,B221))+IF(COUNTIF(课表!$Q$190:$Q$350,B221)&gt;=2,1,COUNTIF(课表!$Q$190:$Q$350,B221))+IF(COUNTIF(课表!$R$190:$R$350,B221)&gt;=2,1,COUNTIF(课表!$R$190:$R$350,B221)))*2</f>
        <v>4</v>
      </c>
      <c r="K221" s="24">
        <f>(IF(COUNTIF(课表!$S$190:$S$350,B221)&gt;=2,1,COUNTIF(课表!$S$190:$S$350,B221))+IF(COUNTIF(课表!$T$190:$T$350,B221)&gt;=2,1,COUNTIF(课表!$T$190:$T$350,B221)))*2+(IF(COUNTIF(课表!$U$190:$U$350,B221)&gt;=2,1,COUNTIF(课表!$U$190:$U$350,B221))+IF(COUNTIF(课表!$V$190:$V$350,B221)&gt;=2,1,COUNTIF(课表!$V$190:$V$350,B221)))*2</f>
        <v>0</v>
      </c>
      <c r="L221" s="24">
        <f>(IF(COUNTIF(课表!$W$190:$W$350,B221)&gt;=2,1,COUNTIF(课表!$W$190:$W$350,B221))+IF(COUNTIF(课表!$X$190:$X$350,B221)&gt;=2,1,COUNTIF(课表!$X$190:$X$350,B221))+IF(COUNTIF(课表!$Y$190:$Y$350,B221)&gt;=2,1,COUNTIF(课表!$Y$190:$Y$350,B221))+IF(COUNTIF(课表!$Z$190:$Z$350,B221)&gt;=2,1,COUNTIF(课表!$Z$190:$Z$350,B221)))*2</f>
        <v>8</v>
      </c>
      <c r="M221" s="24">
        <f>(IF(COUNTIF(课表!$AA$190:$AA$350,B221)&gt;=2,1,COUNTIF(课表!$AA$190:$AA$350,B221))+IF(COUNTIF(课表!$AB$190:$AB$350,B221)&gt;=2,1,COUNTIF(课表!$AB$190:$AB$350,B221))+IF(COUNTIF(课表!$AC$190:$AC$350,B221)&gt;=2,1,COUNTIF(课表!$AC$190:$AC$350,B221))+IF(COUNTIF(课表!$AD$190:$AD$350,B221)&gt;=2,1,COUNTIF(课表!$AD$190:$AD$350,B221)))*2</f>
        <v>8</v>
      </c>
      <c r="N221" s="24">
        <f t="shared" si="7"/>
        <v>20</v>
      </c>
    </row>
    <row r="222" ht="20.1" customHeight="1" spans="1:14">
      <c r="A222" s="21" t="str">
        <f>VLOOKUP(B222,教师基础数据!$B$1:$H$502,7,FALSE)</f>
        <v>2020028</v>
      </c>
      <c r="B222" s="28" t="s">
        <v>1358</v>
      </c>
      <c r="C222" s="23" t="str">
        <f>VLOOKUP(B222,教师基础数据!$B$1:$G4590,3,FALSE)</f>
        <v>信艺系</v>
      </c>
      <c r="D222" s="23" t="str">
        <f>VLOOKUP(B222,教师基础数据!$B$1:$G733,4,FALSE)</f>
        <v>外聘</v>
      </c>
      <c r="E222" s="23" t="str">
        <f>VLOOKUP(B222,教师基础数据!$B$1:$G4766,5,FALSE)</f>
        <v>数媒教研室</v>
      </c>
      <c r="F222" s="21">
        <f t="shared" si="6"/>
        <v>2</v>
      </c>
      <c r="G222" s="24">
        <f>(IF(COUNTIF(课表!$C$190:$C$350,B222)&gt;=2,1,COUNTIF(课表!$C$190:$C$350,B222))+IF(COUNTIF(课表!$D$190:$D$350,B222)&gt;=2,1,COUNTIF(课表!D$190:$D$350,B222))+IF(COUNTIF(课表!$E$182:$E$350,B222)&gt;=2,1,COUNTIF(课表!$E$182:$E$350,B222))+IF(COUNTIF(课表!$F$190:$F$350,B222)&gt;=2,1,COUNTIF(课表!$F$190:$F$350,B222)))*2</f>
        <v>0</v>
      </c>
      <c r="H222" s="24">
        <f>(IF(COUNTIF(课表!$G$191:$G$350,B222)&gt;=2,1,COUNTIF(课表!$G$191:$G$350,B222))+IF(COUNTIF(课表!$H$191:$H$350,B222)&gt;=2,1,COUNTIF(课表!$H$191:$H$350,B222))+IF(COUNTIF(课表!$I$190:$I$350,B222)&gt;=2,1,COUNTIF(课表!$I$190:$I$350,B222))+IF(COUNTIF(课表!$J$190:$J$350,B222)&gt;=2,1,COUNTIF(课表!$J$190:$J$350,B222)))*2</f>
        <v>0</v>
      </c>
      <c r="I222" s="24">
        <f>(IF(COUNTIF(课表!$K$190:$K$350,B222)&gt;=2,1,COUNTIF(课表!$K$190:$K$350,B222))+IF(COUNTIF(课表!$L$190:$L$350,B222)&gt;=2,1,COUNTIF(课表!$L$190:$L$350,B222))+IF(COUNTIF(课表!$M$190:$M$350,B222)&gt;=2,1,COUNTIF(课表!$M$190:$M$350,B222))+IF(COUNTIF(课表!$N$190:$N$350,B222)&gt;=2,1,COUNTIF(课表!$N$190:$N$350,B222)))*2</f>
        <v>0</v>
      </c>
      <c r="J222" s="24">
        <f>(IF(COUNTIF(课表!$O$190:$O$350,B222)&gt;=2,1,COUNTIF(课表!$O$190:$O$350,B222))+IF(COUNTIF(课表!$P$190:$P$350,B222)&gt;=2,1,COUNTIF(课表!$P$190:$P$350,B222))+IF(COUNTIF(课表!$Q$190:$Q$350,B222)&gt;=2,1,COUNTIF(课表!$Q$190:$Q$350,B222))+IF(COUNTIF(课表!$R$190:$R$350,B222)&gt;=2,1,COUNTIF(课表!$R$190:$R$350,B222)))*2</f>
        <v>0</v>
      </c>
      <c r="K222" s="24">
        <f>(IF(COUNTIF(课表!$S$190:$S$350,B222)&gt;=2,1,COUNTIF(课表!$S$190:$S$350,B222))+IF(COUNTIF(课表!$T$190:$T$350,B222)&gt;=2,1,COUNTIF(课表!$T$190:$T$350,B222)))*2+(IF(COUNTIF(课表!$U$190:$U$350,B222)&gt;=2,1,COUNTIF(课表!$U$190:$U$350,B222))+IF(COUNTIF(课表!$V$190:$V$350,B222)&gt;=2,1,COUNTIF(课表!$V$190:$V$350,B222)))*2</f>
        <v>0</v>
      </c>
      <c r="L222" s="24">
        <f>(IF(COUNTIF(课表!$W$190:$W$350,B222)&gt;=2,1,COUNTIF(课表!$W$190:$W$350,B222))+IF(COUNTIF(课表!$X$190:$X$350,B222)&gt;=2,1,COUNTIF(课表!$X$190:$X$350,B222))+IF(COUNTIF(课表!$Y$190:$Y$350,B222)&gt;=2,1,COUNTIF(课表!$Y$190:$Y$350,B222))+IF(COUNTIF(课表!$Z$190:$Z$350,B222)&gt;=2,1,COUNTIF(课表!$Z$190:$Z$350,B222)))*2</f>
        <v>8</v>
      </c>
      <c r="M222" s="24">
        <f>(IF(COUNTIF(课表!$AA$190:$AA$350,B222)&gt;=2,1,COUNTIF(课表!$AA$190:$AA$350,B222))+IF(COUNTIF(课表!$AB$190:$AB$350,B222)&gt;=2,1,COUNTIF(课表!$AB$190:$AB$350,B222))+IF(COUNTIF(课表!$AC$190:$AC$350,B222)&gt;=2,1,COUNTIF(课表!$AC$190:$AC$350,B222))+IF(COUNTIF(课表!$AD$190:$AD$350,B222)&gt;=2,1,COUNTIF(课表!$AD$190:$AD$350,B222)))*2</f>
        <v>8</v>
      </c>
      <c r="N222" s="24">
        <f t="shared" si="7"/>
        <v>16</v>
      </c>
    </row>
    <row r="223" ht="20.1" customHeight="1" spans="1:14">
      <c r="A223" s="21" t="str">
        <f>VLOOKUP(B223,教师基础数据!$B$1:$H$502,7,FALSE)</f>
        <v>2020050</v>
      </c>
      <c r="B223" s="27" t="s">
        <v>1217</v>
      </c>
      <c r="C223" s="23" t="str">
        <f>VLOOKUP(B223,教师基础数据!$B$1:$G4578,3,FALSE)</f>
        <v>思政部</v>
      </c>
      <c r="D223" s="23" t="str">
        <f>VLOOKUP(B223,教师基础数据!$B$1:$G658,4,FALSE)</f>
        <v>专职</v>
      </c>
      <c r="E223" s="23" t="str">
        <f>VLOOKUP(B223,教师基础数据!$B$1:$G4691,5,FALSE)</f>
        <v>大学生思想政治理论课教研室</v>
      </c>
      <c r="F223" s="21">
        <f t="shared" si="6"/>
        <v>3</v>
      </c>
      <c r="G223" s="24">
        <f>(IF(COUNTIF(课表!$C$190:$C$350,B223)&gt;=2,1,COUNTIF(课表!$C$190:$C$350,B223))+IF(COUNTIF(课表!$D$190:$D$350,B223)&gt;=2,1,COUNTIF(课表!D$190:$D$350,B223))+IF(COUNTIF(课表!$E$182:$E$350,B223)&gt;=2,1,COUNTIF(课表!$E$182:$E$350,B223))+IF(COUNTIF(课表!$F$190:$F$350,B223)&gt;=2,1,COUNTIF(课表!$F$190:$F$350,B223)))*2</f>
        <v>4</v>
      </c>
      <c r="H223" s="24">
        <f>(IF(COUNTIF(课表!$G$191:$G$350,B223)&gt;=2,1,COUNTIF(课表!$G$191:$G$350,B223))+IF(COUNTIF(课表!$H$191:$H$350,B223)&gt;=2,1,COUNTIF(课表!$H$191:$H$350,B223))+IF(COUNTIF(课表!$I$190:$I$350,B223)&gt;=2,1,COUNTIF(课表!$I$190:$I$350,B223))+IF(COUNTIF(课表!$J$190:$J$350,B223)&gt;=2,1,COUNTIF(课表!$J$190:$J$350,B223)))*2</f>
        <v>4</v>
      </c>
      <c r="I223" s="24">
        <f>(IF(COUNTIF(课表!$K$190:$K$350,B223)&gt;=2,1,COUNTIF(课表!$K$190:$K$350,B223))+IF(COUNTIF(课表!$L$190:$L$350,B223)&gt;=2,1,COUNTIF(课表!$L$190:$L$350,B223))+IF(COUNTIF(课表!$M$190:$M$350,B223)&gt;=2,1,COUNTIF(课表!$M$190:$M$350,B223))+IF(COUNTIF(课表!$N$190:$N$350,B223)&gt;=2,1,COUNTIF(课表!$N$190:$N$350,B223)))*2</f>
        <v>4</v>
      </c>
      <c r="J223" s="24">
        <f>(IF(COUNTIF(课表!$O$190:$O$350,B223)&gt;=2,1,COUNTIF(课表!$O$190:$O$350,B223))+IF(COUNTIF(课表!$P$190:$P$350,B223)&gt;=2,1,COUNTIF(课表!$P$190:$P$350,B223))+IF(COUNTIF(课表!$Q$190:$Q$350,B223)&gt;=2,1,COUNTIF(课表!$Q$190:$Q$350,B223))+IF(COUNTIF(课表!$R$190:$R$350,B223)&gt;=2,1,COUNTIF(课表!$R$190:$R$350,B223)))*2</f>
        <v>0</v>
      </c>
      <c r="K223" s="24">
        <f>(IF(COUNTIF(课表!$S$190:$S$350,B223)&gt;=2,1,COUNTIF(课表!$S$190:$S$350,B223))+IF(COUNTIF(课表!$T$190:$T$350,B223)&gt;=2,1,COUNTIF(课表!$T$190:$T$350,B223)))*2+(IF(COUNTIF(课表!$U$190:$U$350,B223)&gt;=2,1,COUNTIF(课表!$U$190:$U$350,B223))+IF(COUNTIF(课表!$V$190:$V$350,B223)&gt;=2,1,COUNTIF(课表!$V$190:$V$350,B223)))*2</f>
        <v>0</v>
      </c>
      <c r="L223" s="24">
        <f>(IF(COUNTIF(课表!$W$190:$W$350,B223)&gt;=2,1,COUNTIF(课表!$W$190:$W$350,B223))+IF(COUNTIF(课表!$X$190:$X$350,B223)&gt;=2,1,COUNTIF(课表!$X$190:$X$350,B223))+IF(COUNTIF(课表!$Y$190:$Y$350,B223)&gt;=2,1,COUNTIF(课表!$Y$190:$Y$350,B223))+IF(COUNTIF(课表!$Z$190:$Z$350,B223)&gt;=2,1,COUNTIF(课表!$Z$190:$Z$350,B223)))*2</f>
        <v>0</v>
      </c>
      <c r="M223" s="24">
        <f>(IF(COUNTIF(课表!$AA$190:$AA$350,B223)&gt;=2,1,COUNTIF(课表!$AA$190:$AA$350,B223))+IF(COUNTIF(课表!$AB$190:$AB$350,B223)&gt;=2,1,COUNTIF(课表!$AB$190:$AB$350,B223))+IF(COUNTIF(课表!$AC$190:$AC$350,B223)&gt;=2,1,COUNTIF(课表!$AC$190:$AC$350,B223))+IF(COUNTIF(课表!$AD$190:$AD$350,B223)&gt;=2,1,COUNTIF(课表!$AD$190:$AD$350,B223)))*2</f>
        <v>0</v>
      </c>
      <c r="N223" s="24">
        <f t="shared" si="7"/>
        <v>12</v>
      </c>
    </row>
    <row r="224" ht="20.1" customHeight="1" spans="1:14">
      <c r="A224" s="21" t="str">
        <f>VLOOKUP(B224,教师基础数据!$B$1:$H$502,7,FALSE)</f>
        <v>2020057</v>
      </c>
      <c r="B224" s="26" t="s">
        <v>1070</v>
      </c>
      <c r="C224" s="23" t="str">
        <f>VLOOKUP(B224,教师基础数据!$B$1:$G4815,3,FALSE)</f>
        <v>动科系</v>
      </c>
      <c r="D224" s="23" t="str">
        <f>VLOOKUP(B224,教师基础数据!$B$1:$G653,4,FALSE)</f>
        <v>专职</v>
      </c>
      <c r="E224" s="23" t="str">
        <f>VLOOKUP(B224,教师基础数据!$B$1:$G4686,5,FALSE)</f>
        <v>兽医教研室</v>
      </c>
      <c r="F224" s="21">
        <f t="shared" si="6"/>
        <v>4</v>
      </c>
      <c r="G224" s="24">
        <f>(IF(COUNTIF(课表!$C$190:$C$350,B224)&gt;=2,1,COUNTIF(课表!$C$190:$C$350,B224))+IF(COUNTIF(课表!$D$190:$D$350,B224)&gt;=2,1,COUNTIF(课表!D$190:$D$350,B224))+IF(COUNTIF(课表!$E$182:$E$350,B224)&gt;=2,1,COUNTIF(课表!$E$182:$E$350,B224))+IF(COUNTIF(课表!$F$190:$F$350,B224)&gt;=2,1,COUNTIF(课表!$F$190:$F$350,B224)))*2</f>
        <v>4</v>
      </c>
      <c r="H224" s="24">
        <f>(IF(COUNTIF(课表!$G$191:$G$350,B224)&gt;=2,1,COUNTIF(课表!$G$191:$G$350,B224))+IF(COUNTIF(课表!$H$191:$H$350,B224)&gt;=2,1,COUNTIF(课表!$H$191:$H$350,B224))+IF(COUNTIF(课表!$I$190:$I$350,B224)&gt;=2,1,COUNTIF(课表!$I$190:$I$350,B224))+IF(COUNTIF(课表!$J$190:$J$350,B224)&gt;=2,1,COUNTIF(课表!$J$190:$J$350,B224)))*2</f>
        <v>4</v>
      </c>
      <c r="I224" s="24">
        <f>(IF(COUNTIF(课表!$K$190:$K$350,B224)&gt;=2,1,COUNTIF(课表!$K$190:$K$350,B224))+IF(COUNTIF(课表!$L$190:$L$350,B224)&gt;=2,1,COUNTIF(课表!$L$190:$L$350,B224))+IF(COUNTIF(课表!$M$190:$M$350,B224)&gt;=2,1,COUNTIF(课表!$M$190:$M$350,B224))+IF(COUNTIF(课表!$N$190:$N$350,B224)&gt;=2,1,COUNTIF(课表!$N$190:$N$350,B224)))*2</f>
        <v>0</v>
      </c>
      <c r="J224" s="24">
        <f>(IF(COUNTIF(课表!$O$190:$O$350,B224)&gt;=2,1,COUNTIF(课表!$O$190:$O$350,B224))+IF(COUNTIF(课表!$P$190:$P$350,B224)&gt;=2,1,COUNTIF(课表!$P$190:$P$350,B224))+IF(COUNTIF(课表!$Q$190:$Q$350,B224)&gt;=2,1,COUNTIF(课表!$Q$190:$Q$350,B224))+IF(COUNTIF(课表!$R$190:$R$350,B224)&gt;=2,1,COUNTIF(课表!$R$190:$R$350,B224)))*2</f>
        <v>4</v>
      </c>
      <c r="K224" s="24">
        <f>(IF(COUNTIF(课表!$S$190:$S$350,B224)&gt;=2,1,COUNTIF(课表!$S$190:$S$350,B224))+IF(COUNTIF(课表!$T$190:$T$350,B224)&gt;=2,1,COUNTIF(课表!$T$190:$T$350,B224)))*2+(IF(COUNTIF(课表!$U$190:$U$350,B224)&gt;=2,1,COUNTIF(课表!$U$190:$U$350,B224))+IF(COUNTIF(课表!$V$190:$V$350,B224)&gt;=2,1,COUNTIF(课表!$V$190:$V$350,B224)))*2</f>
        <v>4</v>
      </c>
      <c r="L224" s="24">
        <f>(IF(COUNTIF(课表!$W$190:$W$350,B224)&gt;=2,1,COUNTIF(课表!$W$190:$W$350,B224))+IF(COUNTIF(课表!$X$190:$X$350,B224)&gt;=2,1,COUNTIF(课表!$X$190:$X$350,B224))+IF(COUNTIF(课表!$Y$190:$Y$350,B224)&gt;=2,1,COUNTIF(课表!$Y$190:$Y$350,B224))+IF(COUNTIF(课表!$Z$190:$Z$350,B224)&gt;=2,1,COUNTIF(课表!$Z$190:$Z$350,B224)))*2</f>
        <v>0</v>
      </c>
      <c r="M224" s="24">
        <f>(IF(COUNTIF(课表!$AA$190:$AA$350,B224)&gt;=2,1,COUNTIF(课表!$AA$190:$AA$350,B224))+IF(COUNTIF(课表!$AB$190:$AB$350,B224)&gt;=2,1,COUNTIF(课表!$AB$190:$AB$350,B224))+IF(COUNTIF(课表!$AC$190:$AC$350,B224)&gt;=2,1,COUNTIF(课表!$AC$190:$AC$350,B224))+IF(COUNTIF(课表!$AD$190:$AD$350,B224)&gt;=2,1,COUNTIF(课表!$AD$190:$AD$350,B224)))*2</f>
        <v>0</v>
      </c>
      <c r="N224" s="24">
        <f t="shared" si="7"/>
        <v>16</v>
      </c>
    </row>
    <row r="225" ht="20.1" customHeight="1" spans="1:14">
      <c r="A225" s="21" t="str">
        <f>VLOOKUP(B225,教师基础数据!$B$1:$H$502,7,FALSE)</f>
        <v>2020066</v>
      </c>
      <c r="B225" s="26" t="s">
        <v>1049</v>
      </c>
      <c r="C225" s="23" t="str">
        <f>VLOOKUP(B225,教师基础数据!$B$1:$G4609,3,FALSE)</f>
        <v>环生系</v>
      </c>
      <c r="D225" s="23" t="str">
        <f>VLOOKUP(B225,教师基础数据!$B$1:$G611,4,FALSE)</f>
        <v>专职</v>
      </c>
      <c r="E225" s="23" t="str">
        <f>VLOOKUP(B225,教师基础数据!$B$1:$G4644,5,FALSE)</f>
        <v>种植教研室</v>
      </c>
      <c r="F225" s="21">
        <f t="shared" si="6"/>
        <v>5</v>
      </c>
      <c r="G225" s="24">
        <f>(IF(COUNTIF(课表!$C$190:$C$350,B225)&gt;=2,1,COUNTIF(课表!$C$190:$C$350,B225))+IF(COUNTIF(课表!$D$190:$D$350,B225)&gt;=2,1,COUNTIF(课表!D$190:$D$350,B225))+IF(COUNTIF(课表!$E$182:$E$350,B225)&gt;=2,1,COUNTIF(课表!$E$182:$E$350,B225))+IF(COUNTIF(课表!$F$190:$F$350,B225)&gt;=2,1,COUNTIF(课表!$F$190:$F$350,B225)))*2</f>
        <v>8</v>
      </c>
      <c r="H225" s="24">
        <f>(IF(COUNTIF(课表!$G$191:$G$350,B225)&gt;=2,1,COUNTIF(课表!$G$191:$G$350,B225))+IF(COUNTIF(课表!$H$191:$H$350,B225)&gt;=2,1,COUNTIF(课表!$H$191:$H$350,B225))+IF(COUNTIF(课表!$I$190:$I$350,B225)&gt;=2,1,COUNTIF(课表!$I$190:$I$350,B225))+IF(COUNTIF(课表!$J$190:$J$350,B225)&gt;=2,1,COUNTIF(课表!$J$190:$J$350,B225)))*2</f>
        <v>4</v>
      </c>
      <c r="I225" s="24">
        <f>(IF(COUNTIF(课表!$K$190:$K$350,B225)&gt;=2,1,COUNTIF(课表!$K$190:$K$350,B225))+IF(COUNTIF(课表!$L$190:$L$350,B225)&gt;=2,1,COUNTIF(课表!$L$190:$L$350,B225))+IF(COUNTIF(课表!$M$190:$M$350,B225)&gt;=2,1,COUNTIF(课表!$M$190:$M$350,B225))+IF(COUNTIF(课表!$N$190:$N$350,B225)&gt;=2,1,COUNTIF(课表!$N$190:$N$350,B225)))*2</f>
        <v>8</v>
      </c>
      <c r="J225" s="24">
        <f>(IF(COUNTIF(课表!$O$190:$O$350,B225)&gt;=2,1,COUNTIF(课表!$O$190:$O$350,B225))+IF(COUNTIF(课表!$P$190:$P$350,B225)&gt;=2,1,COUNTIF(课表!$P$190:$P$350,B225))+IF(COUNTIF(课表!$Q$190:$Q$350,B225)&gt;=2,1,COUNTIF(课表!$Q$190:$Q$350,B225))+IF(COUNTIF(课表!$R$190:$R$350,B225)&gt;=2,1,COUNTIF(课表!$R$190:$R$350,B225)))*2</f>
        <v>4</v>
      </c>
      <c r="K225" s="24">
        <f>(IF(COUNTIF(课表!$S$190:$S$350,B225)&gt;=2,1,COUNTIF(课表!$S$190:$S$350,B225))+IF(COUNTIF(课表!$T$190:$T$350,B225)&gt;=2,1,COUNTIF(课表!$T$190:$T$350,B225)))*2+(IF(COUNTIF(课表!$U$190:$U$350,B225)&gt;=2,1,COUNTIF(课表!$U$190:$U$350,B225))+IF(COUNTIF(课表!$V$190:$V$350,B225)&gt;=2,1,COUNTIF(课表!$V$190:$V$350,B225)))*2</f>
        <v>4</v>
      </c>
      <c r="L225" s="24">
        <f>(IF(COUNTIF(课表!$W$190:$W$350,B225)&gt;=2,1,COUNTIF(课表!$W$190:$W$350,B225))+IF(COUNTIF(课表!$X$190:$X$350,B225)&gt;=2,1,COUNTIF(课表!$X$190:$X$350,B225))+IF(COUNTIF(课表!$Y$190:$Y$350,B225)&gt;=2,1,COUNTIF(课表!$Y$190:$Y$350,B225))+IF(COUNTIF(课表!$Z$190:$Z$350,B225)&gt;=2,1,COUNTIF(课表!$Z$190:$Z$350,B225)))*2</f>
        <v>0</v>
      </c>
      <c r="M225" s="24">
        <f>(IF(COUNTIF(课表!$AA$190:$AA$350,B225)&gt;=2,1,COUNTIF(课表!$AA$190:$AA$350,B225))+IF(COUNTIF(课表!$AB$190:$AB$350,B225)&gt;=2,1,COUNTIF(课表!$AB$190:$AB$350,B225))+IF(COUNTIF(课表!$AC$190:$AC$350,B225)&gt;=2,1,COUNTIF(课表!$AC$190:$AC$350,B225))+IF(COUNTIF(课表!$AD$190:$AD$350,B225)&gt;=2,1,COUNTIF(课表!$AD$190:$AD$350,B225)))*2</f>
        <v>0</v>
      </c>
      <c r="N225" s="24">
        <f t="shared" si="7"/>
        <v>28</v>
      </c>
    </row>
    <row r="226" ht="20.1" customHeight="1" spans="1:14">
      <c r="A226" s="21" t="str">
        <f>VLOOKUP(B226,教师基础数据!$B$1:$H$502,7,FALSE)</f>
        <v>2021014</v>
      </c>
      <c r="B226" s="25" t="s">
        <v>1089</v>
      </c>
      <c r="C226" s="23" t="str">
        <f>VLOOKUP(B226,教师基础数据!$B$1:$G4487,3,FALSE)</f>
        <v>商贸系</v>
      </c>
      <c r="D226" s="23" t="str">
        <f>VLOOKUP(B226,教师基础数据!$B$1:$G665,4,FALSE)</f>
        <v>专职</v>
      </c>
      <c r="E226" s="23" t="str">
        <f>VLOOKUP(B226,教师基础数据!$B$1:$G4698,5,FALSE)</f>
        <v>旅游管理教研室</v>
      </c>
      <c r="F226" s="21">
        <f t="shared" si="6"/>
        <v>4</v>
      </c>
      <c r="G226" s="24">
        <f>(IF(COUNTIF(课表!$C$190:$C$350,B226)&gt;=2,1,COUNTIF(课表!$C$190:$C$350,B226))+IF(COUNTIF(课表!$D$190:$D$350,B226)&gt;=2,1,COUNTIF(课表!D$190:$D$350,B226))+IF(COUNTIF(课表!$E$182:$E$350,B226)&gt;=2,1,COUNTIF(课表!$E$182:$E$350,B226))+IF(COUNTIF(课表!$F$190:$F$350,B226)&gt;=2,1,COUNTIF(课表!$F$190:$F$350,B226)))*2</f>
        <v>4</v>
      </c>
      <c r="H226" s="24">
        <f>(IF(COUNTIF(课表!$G$191:$G$350,B226)&gt;=2,1,COUNTIF(课表!$G$191:$G$350,B226))+IF(COUNTIF(课表!$H$191:$H$350,B226)&gt;=2,1,COUNTIF(课表!$H$191:$H$350,B226))+IF(COUNTIF(课表!$I$190:$I$350,B226)&gt;=2,1,COUNTIF(课表!$I$190:$I$350,B226))+IF(COUNTIF(课表!$J$190:$J$350,B226)&gt;=2,1,COUNTIF(课表!$J$190:$J$350,B226)))*2</f>
        <v>8</v>
      </c>
      <c r="I226" s="24">
        <f>(IF(COUNTIF(课表!$K$190:$K$350,B226)&gt;=2,1,COUNTIF(课表!$K$190:$K$350,B226))+IF(COUNTIF(课表!$L$190:$L$350,B226)&gt;=2,1,COUNTIF(课表!$L$190:$L$350,B226))+IF(COUNTIF(课表!$M$190:$M$350,B226)&gt;=2,1,COUNTIF(课表!$M$190:$M$350,B226))+IF(COUNTIF(课表!$N$190:$N$350,B226)&gt;=2,1,COUNTIF(课表!$N$190:$N$350,B226)))*2</f>
        <v>4</v>
      </c>
      <c r="J226" s="24">
        <f>(IF(COUNTIF(课表!$O$190:$O$350,B226)&gt;=2,1,COUNTIF(课表!$O$190:$O$350,B226))+IF(COUNTIF(课表!$P$190:$P$350,B226)&gt;=2,1,COUNTIF(课表!$P$190:$P$350,B226))+IF(COUNTIF(课表!$Q$190:$Q$350,B226)&gt;=2,1,COUNTIF(课表!$Q$190:$Q$350,B226))+IF(COUNTIF(课表!$R$190:$R$350,B226)&gt;=2,1,COUNTIF(课表!$R$190:$R$350,B226)))*2</f>
        <v>0</v>
      </c>
      <c r="K226" s="24">
        <f>(IF(COUNTIF(课表!$S$190:$S$350,B226)&gt;=2,1,COUNTIF(课表!$S$190:$S$350,B226))+IF(COUNTIF(课表!$T$190:$T$350,B226)&gt;=2,1,COUNTIF(课表!$T$190:$T$350,B226)))*2+(IF(COUNTIF(课表!$U$190:$U$350,B226)&gt;=2,1,COUNTIF(课表!$U$190:$U$350,B226))+IF(COUNTIF(课表!$V$190:$V$350,B226)&gt;=2,1,COUNTIF(课表!$V$190:$V$350,B226)))*2</f>
        <v>0</v>
      </c>
      <c r="L226" s="24">
        <f>(IF(COUNTIF(课表!$W$190:$W$350,B226)&gt;=2,1,COUNTIF(课表!$W$190:$W$350,B226))+IF(COUNTIF(课表!$X$190:$X$350,B226)&gt;=2,1,COUNTIF(课表!$X$190:$X$350,B226))+IF(COUNTIF(课表!$Y$190:$Y$350,B226)&gt;=2,1,COUNTIF(课表!$Y$190:$Y$350,B226))+IF(COUNTIF(课表!$Z$190:$Z$350,B226)&gt;=2,1,COUNTIF(课表!$Z$190:$Z$350,B226)))*2</f>
        <v>4</v>
      </c>
      <c r="M226" s="24">
        <f>(IF(COUNTIF(课表!$AA$190:$AA$350,B226)&gt;=2,1,COUNTIF(课表!$AA$190:$AA$350,B226))+IF(COUNTIF(课表!$AB$190:$AB$350,B226)&gt;=2,1,COUNTIF(课表!$AB$190:$AB$350,B226))+IF(COUNTIF(课表!$AC$190:$AC$350,B226)&gt;=2,1,COUNTIF(课表!$AC$190:$AC$350,B226))+IF(COUNTIF(课表!$AD$190:$AD$350,B226)&gt;=2,1,COUNTIF(课表!$AD$190:$AD$350,B226)))*2</f>
        <v>0</v>
      </c>
      <c r="N226" s="24">
        <f t="shared" si="7"/>
        <v>20</v>
      </c>
    </row>
    <row r="227" ht="20.1" customHeight="1" spans="1:14">
      <c r="A227" s="21" t="str">
        <f>VLOOKUP(B227,教师基础数据!$B$1:$H$502,7,FALSE)</f>
        <v>2021020</v>
      </c>
      <c r="B227" s="26" t="s">
        <v>1088</v>
      </c>
      <c r="C227" s="23" t="str">
        <f>VLOOKUP(B227,教师基础数据!$B$1:$G4761,3,FALSE)</f>
        <v>建筑系</v>
      </c>
      <c r="D227" s="23" t="str">
        <f>VLOOKUP(B227,教师基础数据!$B$1:$G760,4,FALSE)</f>
        <v>专职</v>
      </c>
      <c r="E227" s="23" t="str">
        <f>VLOOKUP(B227,教师基础数据!$B$1:$G4794,5,FALSE)</f>
        <v>建筑工程技术教研室</v>
      </c>
      <c r="F227" s="21">
        <f t="shared" si="6"/>
        <v>2</v>
      </c>
      <c r="G227" s="24">
        <f>(IF(COUNTIF(课表!$C$190:$C$350,B227)&gt;=2,1,COUNTIF(课表!$C$190:$C$350,B227))+IF(COUNTIF(课表!$D$190:$D$350,B227)&gt;=2,1,COUNTIF(课表!D$190:$D$350,B227))+IF(COUNTIF(课表!$E$182:$E$350,B227)&gt;=2,1,COUNTIF(课表!$E$182:$E$350,B227))+IF(COUNTIF(课表!$F$190:$F$350,B227)&gt;=2,1,COUNTIF(课表!$F$190:$F$350,B227)))*2</f>
        <v>8</v>
      </c>
      <c r="H227" s="24">
        <f>(IF(COUNTIF(课表!$G$191:$G$350,B227)&gt;=2,1,COUNTIF(课表!$G$191:$G$350,B227))+IF(COUNTIF(课表!$H$191:$H$350,B227)&gt;=2,1,COUNTIF(课表!$H$191:$H$350,B227))+IF(COUNTIF(课表!$I$190:$I$350,B227)&gt;=2,1,COUNTIF(课表!$I$190:$I$350,B227))+IF(COUNTIF(课表!$J$190:$J$350,B227)&gt;=2,1,COUNTIF(课表!$J$190:$J$350,B227)))*2</f>
        <v>4</v>
      </c>
      <c r="I227" s="24">
        <f>(IF(COUNTIF(课表!$K$190:$K$350,B227)&gt;=2,1,COUNTIF(课表!$K$190:$K$350,B227))+IF(COUNTIF(课表!$L$190:$L$350,B227)&gt;=2,1,COUNTIF(课表!$L$190:$L$350,B227))+IF(COUNTIF(课表!$M$190:$M$350,B227)&gt;=2,1,COUNTIF(课表!$M$190:$M$350,B227))+IF(COUNTIF(课表!$N$190:$N$350,B227)&gt;=2,1,COUNTIF(课表!$N$190:$N$350,B227)))*2</f>
        <v>0</v>
      </c>
      <c r="J227" s="24">
        <f>(IF(COUNTIF(课表!$O$190:$O$350,B227)&gt;=2,1,COUNTIF(课表!$O$190:$O$350,B227))+IF(COUNTIF(课表!$P$190:$P$350,B227)&gt;=2,1,COUNTIF(课表!$P$190:$P$350,B227))+IF(COUNTIF(课表!$Q$190:$Q$350,B227)&gt;=2,1,COUNTIF(课表!$Q$190:$Q$350,B227))+IF(COUNTIF(课表!$R$190:$R$350,B227)&gt;=2,1,COUNTIF(课表!$R$190:$R$350,B227)))*2</f>
        <v>0</v>
      </c>
      <c r="K227" s="24">
        <f>(IF(COUNTIF(课表!$S$190:$S$350,B227)&gt;=2,1,COUNTIF(课表!$S$190:$S$350,B227))+IF(COUNTIF(课表!$T$190:$T$350,B227)&gt;=2,1,COUNTIF(课表!$T$190:$T$350,B227)))*2+(IF(COUNTIF(课表!$U$190:$U$350,B227)&gt;=2,1,COUNTIF(课表!$U$190:$U$350,B227))+IF(COUNTIF(课表!$V$190:$V$350,B227)&gt;=2,1,COUNTIF(课表!$V$190:$V$350,B227)))*2</f>
        <v>0</v>
      </c>
      <c r="L227" s="24">
        <f>(IF(COUNTIF(课表!$W$190:$W$350,B227)&gt;=2,1,COUNTIF(课表!$W$190:$W$350,B227))+IF(COUNTIF(课表!$X$190:$X$350,B227)&gt;=2,1,COUNTIF(课表!$X$190:$X$350,B227))+IF(COUNTIF(课表!$Y$190:$Y$350,B227)&gt;=2,1,COUNTIF(课表!$Y$190:$Y$350,B227))+IF(COUNTIF(课表!$Z$190:$Z$350,B227)&gt;=2,1,COUNTIF(课表!$Z$190:$Z$350,B227)))*2</f>
        <v>0</v>
      </c>
      <c r="M227" s="24">
        <f>(IF(COUNTIF(课表!$AA$190:$AA$350,B227)&gt;=2,1,COUNTIF(课表!$AA$190:$AA$350,B227))+IF(COUNTIF(课表!$AB$190:$AB$350,B227)&gt;=2,1,COUNTIF(课表!$AB$190:$AB$350,B227))+IF(COUNTIF(课表!$AC$190:$AC$350,B227)&gt;=2,1,COUNTIF(课表!$AC$190:$AC$350,B227))+IF(COUNTIF(课表!$AD$190:$AD$350,B227)&gt;=2,1,COUNTIF(课表!$AD$190:$AD$350,B227)))*2</f>
        <v>0</v>
      </c>
      <c r="N227" s="24">
        <f t="shared" si="7"/>
        <v>12</v>
      </c>
    </row>
    <row r="228" ht="20.1" customHeight="1" spans="1:14">
      <c r="A228" s="21" t="str">
        <f>VLOOKUP(B228,教师基础数据!$B$1:$H$502,7,FALSE)</f>
        <v>2021103</v>
      </c>
      <c r="B228" s="27" t="s">
        <v>1175</v>
      </c>
      <c r="C228" s="23" t="str">
        <f>VLOOKUP(B228,教师基础数据!$B$1:$G4549,3,FALSE)</f>
        <v>信艺系</v>
      </c>
      <c r="D228" s="23" t="str">
        <f>VLOOKUP(B228,教师基础数据!$B$1:$G524,4,FALSE)</f>
        <v>外聘</v>
      </c>
      <c r="E228" s="23" t="str">
        <f>VLOOKUP(B228,教师基础数据!$B$1:$G4557,5,FALSE)</f>
        <v>数媒教研室</v>
      </c>
      <c r="F228" s="21">
        <f t="shared" si="6"/>
        <v>5</v>
      </c>
      <c r="G228" s="24">
        <f>(IF(COUNTIF(课表!$C$190:$C$350,B228)&gt;=2,1,COUNTIF(课表!$C$190:$C$350,B228))+IF(COUNTIF(课表!$D$190:$D$350,B228)&gt;=2,1,COUNTIF(课表!D$190:$D$350,B228))+IF(COUNTIF(课表!$E$182:$E$350,B228)&gt;=2,1,COUNTIF(课表!$E$182:$E$350,B228))+IF(COUNTIF(课表!$F$190:$F$350,B228)&gt;=2,1,COUNTIF(课表!$F$190:$F$350,B228)))*2</f>
        <v>4</v>
      </c>
      <c r="H228" s="24">
        <f>(IF(COUNTIF(课表!$G$191:$G$350,B228)&gt;=2,1,COUNTIF(课表!$G$191:$G$350,B228))+IF(COUNTIF(课表!$H$191:$H$350,B228)&gt;=2,1,COUNTIF(课表!$H$191:$H$350,B228))+IF(COUNTIF(课表!$I$190:$I$350,B228)&gt;=2,1,COUNTIF(课表!$I$190:$I$350,B228))+IF(COUNTIF(课表!$J$190:$J$350,B228)&gt;=2,1,COUNTIF(课表!$J$190:$J$350,B228)))*2</f>
        <v>4</v>
      </c>
      <c r="I228" s="24">
        <f>(IF(COUNTIF(课表!$K$190:$K$350,B228)&gt;=2,1,COUNTIF(课表!$K$190:$K$350,B228))+IF(COUNTIF(课表!$L$190:$L$350,B228)&gt;=2,1,COUNTIF(课表!$L$190:$L$350,B228))+IF(COUNTIF(课表!$M$190:$M$350,B228)&gt;=2,1,COUNTIF(课表!$M$190:$M$350,B228))+IF(COUNTIF(课表!$N$190:$N$350,B228)&gt;=2,1,COUNTIF(课表!$N$190:$N$350,B228)))*2</f>
        <v>4</v>
      </c>
      <c r="J228" s="24">
        <f>(IF(COUNTIF(课表!$O$190:$O$350,B228)&gt;=2,1,COUNTIF(课表!$O$190:$O$350,B228))+IF(COUNTIF(课表!$P$190:$P$350,B228)&gt;=2,1,COUNTIF(课表!$P$190:$P$350,B228))+IF(COUNTIF(课表!$Q$190:$Q$350,B228)&gt;=2,1,COUNTIF(课表!$Q$190:$Q$350,B228))+IF(COUNTIF(课表!$R$190:$R$350,B228)&gt;=2,1,COUNTIF(课表!$R$190:$R$350,B228)))*2</f>
        <v>4</v>
      </c>
      <c r="K228" s="24">
        <f>(IF(COUNTIF(课表!$S$190:$S$350,B228)&gt;=2,1,COUNTIF(课表!$S$190:$S$350,B228))+IF(COUNTIF(课表!$T$190:$T$350,B228)&gt;=2,1,COUNTIF(课表!$T$190:$T$350,B228)))*2+(IF(COUNTIF(课表!$U$190:$U$350,B228)&gt;=2,1,COUNTIF(课表!$U$190:$U$350,B228))+IF(COUNTIF(课表!$V$190:$V$350,B228)&gt;=2,1,COUNTIF(课表!$V$190:$V$350,B228)))*2</f>
        <v>0</v>
      </c>
      <c r="L228" s="24">
        <f>(IF(COUNTIF(课表!$W$190:$W$350,B228)&gt;=2,1,COUNTIF(课表!$W$190:$W$350,B228))+IF(COUNTIF(课表!$X$190:$X$350,B228)&gt;=2,1,COUNTIF(课表!$X$190:$X$350,B228))+IF(COUNTIF(课表!$Y$190:$Y$350,B228)&gt;=2,1,COUNTIF(课表!$Y$190:$Y$350,B228))+IF(COUNTIF(课表!$Z$190:$Z$350,B228)&gt;=2,1,COUNTIF(课表!$Z$190:$Z$350,B228)))*2</f>
        <v>0</v>
      </c>
      <c r="M228" s="24">
        <f>(IF(COUNTIF(课表!$AA$190:$AA$350,B228)&gt;=2,1,COUNTIF(课表!$AA$190:$AA$350,B228))+IF(COUNTIF(课表!$AB$190:$AB$350,B228)&gt;=2,1,COUNTIF(课表!$AB$190:$AB$350,B228))+IF(COUNTIF(课表!$AC$190:$AC$350,B228)&gt;=2,1,COUNTIF(课表!$AC$190:$AC$350,B228))+IF(COUNTIF(课表!$AD$190:$AD$350,B228)&gt;=2,1,COUNTIF(课表!$AD$190:$AD$350,B228)))*2</f>
        <v>8</v>
      </c>
      <c r="N228" s="24">
        <f t="shared" si="7"/>
        <v>24</v>
      </c>
    </row>
    <row r="229" ht="20.1" customHeight="1" spans="1:14">
      <c r="A229" s="21" t="str">
        <f>VLOOKUP(B229,教师基础数据!$B$1:$H$502,7,FALSE)</f>
        <v>2021114</v>
      </c>
      <c r="B229" s="25" t="s">
        <v>1393</v>
      </c>
      <c r="C229" s="23" t="str">
        <f>VLOOKUP(B229,教师基础数据!$B$1:$G4721,3,FALSE)</f>
        <v>信艺系</v>
      </c>
      <c r="D229" s="23" t="str">
        <f>VLOOKUP(B229,教师基础数据!$B$1:$G704,4,FALSE)</f>
        <v>兼职</v>
      </c>
      <c r="E229" s="23" t="str">
        <f>VLOOKUP(B229,教师基础数据!$B$1:$G4737,5,FALSE)</f>
        <v>计应教研室</v>
      </c>
      <c r="F229" s="21">
        <f t="shared" si="6"/>
        <v>2</v>
      </c>
      <c r="G229" s="24">
        <f>(IF(COUNTIF(课表!$C$190:$C$350,B229)&gt;=2,1,COUNTIF(课表!$C$190:$C$350,B229))+IF(COUNTIF(课表!$D$190:$D$350,B229)&gt;=2,1,COUNTIF(课表!D$190:$D$350,B229))+IF(COUNTIF(课表!$E$182:$E$350,B229)&gt;=2,1,COUNTIF(课表!$E$182:$E$350,B229))+IF(COUNTIF(课表!$F$190:$F$350,B229)&gt;=2,1,COUNTIF(课表!$F$190:$F$350,B229)))*2</f>
        <v>0</v>
      </c>
      <c r="H229" s="24">
        <f>(IF(COUNTIF(课表!$G$191:$G$350,B229)&gt;=2,1,COUNTIF(课表!$G$191:$G$350,B229))+IF(COUNTIF(课表!$H$191:$H$350,B229)&gt;=2,1,COUNTIF(课表!$H$191:$H$350,B229))+IF(COUNTIF(课表!$I$190:$I$350,B229)&gt;=2,1,COUNTIF(课表!$I$190:$I$350,B229))+IF(COUNTIF(课表!$J$190:$J$350,B229)&gt;=2,1,COUNTIF(课表!$J$190:$J$350,B229)))*2</f>
        <v>2</v>
      </c>
      <c r="I229" s="24">
        <f>(IF(COUNTIF(课表!$K$190:$K$350,B229)&gt;=2,1,COUNTIF(课表!$K$190:$K$350,B229))+IF(COUNTIF(课表!$L$190:$L$350,B229)&gt;=2,1,COUNTIF(课表!$L$190:$L$350,B229))+IF(COUNTIF(课表!$M$190:$M$350,B229)&gt;=2,1,COUNTIF(课表!$M$190:$M$350,B229))+IF(COUNTIF(课表!$N$190:$N$350,B229)&gt;=2,1,COUNTIF(课表!$N$190:$N$350,B229)))*2</f>
        <v>0</v>
      </c>
      <c r="J229" s="24">
        <f>(IF(COUNTIF(课表!$O$190:$O$350,B229)&gt;=2,1,COUNTIF(课表!$O$190:$O$350,B229))+IF(COUNTIF(课表!$P$190:$P$350,B229)&gt;=2,1,COUNTIF(课表!$P$190:$P$350,B229))+IF(COUNTIF(课表!$Q$190:$Q$350,B229)&gt;=2,1,COUNTIF(课表!$Q$190:$Q$350,B229))+IF(COUNTIF(课表!$R$190:$R$350,B229)&gt;=2,1,COUNTIF(课表!$R$190:$R$350,B229)))*2</f>
        <v>4</v>
      </c>
      <c r="K229" s="24">
        <f>(IF(COUNTIF(课表!$S$190:$S$350,B229)&gt;=2,1,COUNTIF(课表!$S$190:$S$350,B229))+IF(COUNTIF(课表!$T$190:$T$350,B229)&gt;=2,1,COUNTIF(课表!$T$190:$T$350,B229)))*2+(IF(COUNTIF(课表!$U$190:$U$350,B229)&gt;=2,1,COUNTIF(课表!$U$190:$U$350,B229))+IF(COUNTIF(课表!$V$190:$V$350,B229)&gt;=2,1,COUNTIF(课表!$V$190:$V$350,B229)))*2</f>
        <v>0</v>
      </c>
      <c r="L229" s="24">
        <f>(IF(COUNTIF(课表!$W$190:$W$350,B229)&gt;=2,1,COUNTIF(课表!$W$190:$W$350,B229))+IF(COUNTIF(课表!$X$190:$X$350,B229)&gt;=2,1,COUNTIF(课表!$X$190:$X$350,B229))+IF(COUNTIF(课表!$Y$190:$Y$350,B229)&gt;=2,1,COUNTIF(课表!$Y$190:$Y$350,B229))+IF(COUNTIF(课表!$Z$190:$Z$350,B229)&gt;=2,1,COUNTIF(课表!$Z$190:$Z$350,B229)))*2</f>
        <v>0</v>
      </c>
      <c r="M229" s="24">
        <f>(IF(COUNTIF(课表!$AA$190:$AA$350,B229)&gt;=2,1,COUNTIF(课表!$AA$190:$AA$350,B229))+IF(COUNTIF(课表!$AB$190:$AB$350,B229)&gt;=2,1,COUNTIF(课表!$AB$190:$AB$350,B229))+IF(COUNTIF(课表!$AC$190:$AC$350,B229)&gt;=2,1,COUNTIF(课表!$AC$190:$AC$350,B229))+IF(COUNTIF(课表!$AD$190:$AD$350,B229)&gt;=2,1,COUNTIF(课表!$AD$190:$AD$350,B229)))*2</f>
        <v>0</v>
      </c>
      <c r="N229" s="24">
        <f t="shared" si="7"/>
        <v>6</v>
      </c>
    </row>
    <row r="230" ht="20.1" customHeight="1" spans="1:14">
      <c r="A230" s="21">
        <f>VLOOKUP(B230,教师基础数据!$B$1:$H$502,7,FALSE)</f>
        <v>0</v>
      </c>
      <c r="B230" s="26" t="s">
        <v>1334</v>
      </c>
      <c r="C230" s="23">
        <f>VLOOKUP(B230,教师基础数据!$B$1:$G4752,3,FALSE)</f>
        <v>0</v>
      </c>
      <c r="D230" s="23">
        <f>VLOOKUP(B230,教师基础数据!$B$1:$G751,4,FALSE)</f>
        <v>0</v>
      </c>
      <c r="E230" s="23">
        <f>VLOOKUP(B230,教师基础数据!$B$1:$G4785,5,FALSE)</f>
        <v>0</v>
      </c>
      <c r="F230" s="21">
        <f t="shared" si="6"/>
        <v>4</v>
      </c>
      <c r="G230" s="24">
        <f>(IF(COUNTIF(课表!$C$190:$C$350,B230)&gt;=2,1,COUNTIF(课表!$C$190:$C$350,B230))+IF(COUNTIF(课表!$D$190:$D$350,B230)&gt;=2,1,COUNTIF(课表!D$190:$D$350,B230))+IF(COUNTIF(课表!$E$182:$E$350,B230)&gt;=2,1,COUNTIF(课表!$E$182:$E$350,B230))+IF(COUNTIF(课表!$F$190:$F$350,B230)&gt;=2,1,COUNTIF(课表!$F$190:$F$350,B230)))*2</f>
        <v>4</v>
      </c>
      <c r="H230" s="24">
        <f>(IF(COUNTIF(课表!$G$191:$G$350,B230)&gt;=2,1,COUNTIF(课表!$G$191:$G$350,B230))+IF(COUNTIF(课表!$H$191:$H$350,B230)&gt;=2,1,COUNTIF(课表!$H$191:$H$350,B230))+IF(COUNTIF(课表!$I$190:$I$350,B230)&gt;=2,1,COUNTIF(课表!$I$190:$I$350,B230))+IF(COUNTIF(课表!$J$190:$J$350,B230)&gt;=2,1,COUNTIF(课表!$J$190:$J$350,B230)))*2</f>
        <v>4</v>
      </c>
      <c r="I230" s="24">
        <f>(IF(COUNTIF(课表!$K$190:$K$350,B230)&gt;=2,1,COUNTIF(课表!$K$190:$K$350,B230))+IF(COUNTIF(课表!$L$190:$L$350,B230)&gt;=2,1,COUNTIF(课表!$L$190:$L$350,B230))+IF(COUNTIF(课表!$M$190:$M$350,B230)&gt;=2,1,COUNTIF(课表!$M$190:$M$350,B230))+IF(COUNTIF(课表!$N$190:$N$350,B230)&gt;=2,1,COUNTIF(课表!$N$190:$N$350,B230)))*2</f>
        <v>0</v>
      </c>
      <c r="J230" s="24">
        <f>(IF(COUNTIF(课表!$O$190:$O$350,B230)&gt;=2,1,COUNTIF(课表!$O$190:$O$350,B230))+IF(COUNTIF(课表!$P$190:$P$350,B230)&gt;=2,1,COUNTIF(课表!$P$190:$P$350,B230))+IF(COUNTIF(课表!$Q$190:$Q$350,B230)&gt;=2,1,COUNTIF(课表!$Q$190:$Q$350,B230))+IF(COUNTIF(课表!$R$190:$R$350,B230)&gt;=2,1,COUNTIF(课表!$R$190:$R$350,B230)))*2</f>
        <v>4</v>
      </c>
      <c r="K230" s="24">
        <f>(IF(COUNTIF(课表!$S$190:$S$350,B230)&gt;=2,1,COUNTIF(课表!$S$190:$S$350,B230))+IF(COUNTIF(课表!$T$190:$T$350,B230)&gt;=2,1,COUNTIF(课表!$T$190:$T$350,B230)))*2+(IF(COUNTIF(课表!$U$190:$U$350,B230)&gt;=2,1,COUNTIF(课表!$U$190:$U$350,B230))+IF(COUNTIF(课表!$V$190:$V$350,B230)&gt;=2,1,COUNTIF(课表!$V$190:$V$350,B230)))*2</f>
        <v>4</v>
      </c>
      <c r="L230" s="24">
        <f>(IF(COUNTIF(课表!$W$190:$W$350,B230)&gt;=2,1,COUNTIF(课表!$W$190:$W$350,B230))+IF(COUNTIF(课表!$X$190:$X$350,B230)&gt;=2,1,COUNTIF(课表!$X$190:$X$350,B230))+IF(COUNTIF(课表!$Y$190:$Y$350,B230)&gt;=2,1,COUNTIF(课表!$Y$190:$Y$350,B230))+IF(COUNTIF(课表!$Z$190:$Z$350,B230)&gt;=2,1,COUNTIF(课表!$Z$190:$Z$350,B230)))*2</f>
        <v>0</v>
      </c>
      <c r="M230" s="24">
        <f>(IF(COUNTIF(课表!$AA$190:$AA$350,B230)&gt;=2,1,COUNTIF(课表!$AA$190:$AA$350,B230))+IF(COUNTIF(课表!$AB$190:$AB$350,B230)&gt;=2,1,COUNTIF(课表!$AB$190:$AB$350,B230))+IF(COUNTIF(课表!$AC$190:$AC$350,B230)&gt;=2,1,COUNTIF(课表!$AC$190:$AC$350,B230))+IF(COUNTIF(课表!$AD$190:$AD$350,B230)&gt;=2,1,COUNTIF(课表!$AD$190:$AD$350,B230)))*2</f>
        <v>0</v>
      </c>
      <c r="N230" s="24">
        <f t="shared" si="7"/>
        <v>16</v>
      </c>
    </row>
    <row r="231" ht="20.1" customHeight="1" spans="1:14">
      <c r="A231" s="21">
        <f>VLOOKUP(B231,教师基础数据!$B$1:$H$502,7,FALSE)</f>
        <v>0</v>
      </c>
      <c r="B231" s="22" t="s">
        <v>1021</v>
      </c>
      <c r="C231" s="23">
        <f>VLOOKUP(B231,教师基础数据!$B$1:$G4494,3,FALSE)</f>
        <v>0</v>
      </c>
      <c r="D231" s="23">
        <f>VLOOKUP(B231,教师基础数据!$B$1:$G752,4,FALSE)</f>
        <v>0</v>
      </c>
      <c r="E231" s="23">
        <f>VLOOKUP(B231,教师基础数据!$B$1:$G4741,5,FALSE)</f>
        <v>0</v>
      </c>
      <c r="F231" s="21">
        <f t="shared" si="6"/>
        <v>2</v>
      </c>
      <c r="G231" s="24">
        <f>(IF(COUNTIF(课表!$C$190:$C$350,B231)&gt;=2,1,COUNTIF(课表!$C$190:$C$350,B231))+IF(COUNTIF(课表!$D$190:$D$350,B231)&gt;=2,1,COUNTIF(课表!D$190:$D$350,B231))+IF(COUNTIF(课表!$E$182:$E$350,B231)&gt;=2,1,COUNTIF(课表!$E$182:$E$350,B231))+IF(COUNTIF(课表!$F$190:$F$350,B231)&gt;=2,1,COUNTIF(课表!$F$190:$F$350,B231)))*2</f>
        <v>2</v>
      </c>
      <c r="H231" s="24">
        <f>(IF(COUNTIF(课表!$G$191:$G$350,B231)&gt;=2,1,COUNTIF(课表!$G$191:$G$350,B231))+IF(COUNTIF(课表!$H$191:$H$350,B231)&gt;=2,1,COUNTIF(课表!$H$191:$H$350,B231))+IF(COUNTIF(课表!$I$190:$I$350,B231)&gt;=2,1,COUNTIF(课表!$I$190:$I$350,B231))+IF(COUNTIF(课表!$J$190:$J$350,B231)&gt;=2,1,COUNTIF(课表!$J$190:$J$350,B231)))*2</f>
        <v>4</v>
      </c>
      <c r="I231" s="24">
        <f>(IF(COUNTIF(课表!$K$190:$K$350,B231)&gt;=2,1,COUNTIF(课表!$K$190:$K$350,B231))+IF(COUNTIF(课表!$L$190:$L$350,B231)&gt;=2,1,COUNTIF(课表!$L$190:$L$350,B231))+IF(COUNTIF(课表!$M$190:$M$350,B231)&gt;=2,1,COUNTIF(课表!$M$190:$M$350,B231))+IF(COUNTIF(课表!$N$190:$N$350,B231)&gt;=2,1,COUNTIF(课表!$N$190:$N$350,B231)))*2</f>
        <v>0</v>
      </c>
      <c r="J231" s="24">
        <f>(IF(COUNTIF(课表!$O$190:$O$350,B231)&gt;=2,1,COUNTIF(课表!$O$190:$O$350,B231))+IF(COUNTIF(课表!$P$190:$P$350,B231)&gt;=2,1,COUNTIF(课表!$P$190:$P$350,B231))+IF(COUNTIF(课表!$Q$190:$Q$350,B231)&gt;=2,1,COUNTIF(课表!$Q$190:$Q$350,B231))+IF(COUNTIF(课表!$R$190:$R$350,B231)&gt;=2,1,COUNTIF(课表!$R$190:$R$350,B231)))*2</f>
        <v>0</v>
      </c>
      <c r="K231" s="24">
        <f>(IF(COUNTIF(课表!$S$190:$S$350,B231)&gt;=2,1,COUNTIF(课表!$S$190:$S$350,B231))+IF(COUNTIF(课表!$T$190:$T$350,B231)&gt;=2,1,COUNTIF(课表!$T$190:$T$350,B231)))*2+(IF(COUNTIF(课表!$U$190:$U$350,B231)&gt;=2,1,COUNTIF(课表!$U$190:$U$350,B231))+IF(COUNTIF(课表!$V$190:$V$350,B231)&gt;=2,1,COUNTIF(课表!$V$190:$V$350,B231)))*2</f>
        <v>0</v>
      </c>
      <c r="L231" s="24">
        <f>(IF(COUNTIF(课表!$W$190:$W$350,B231)&gt;=2,1,COUNTIF(课表!$W$190:$W$350,B231))+IF(COUNTIF(课表!$X$190:$X$350,B231)&gt;=2,1,COUNTIF(课表!$X$190:$X$350,B231))+IF(COUNTIF(课表!$Y$190:$Y$350,B231)&gt;=2,1,COUNTIF(课表!$Y$190:$Y$350,B231))+IF(COUNTIF(课表!$Z$190:$Z$350,B231)&gt;=2,1,COUNTIF(课表!$Z$190:$Z$350,B231)))*2</f>
        <v>0</v>
      </c>
      <c r="M231" s="24">
        <f>(IF(COUNTIF(课表!$AA$190:$AA$350,B231)&gt;=2,1,COUNTIF(课表!$AA$190:$AA$350,B231))+IF(COUNTIF(课表!$AB$190:$AB$350,B231)&gt;=2,1,COUNTIF(课表!$AB$190:$AB$350,B231))+IF(COUNTIF(课表!$AC$190:$AC$350,B231)&gt;=2,1,COUNTIF(课表!$AC$190:$AC$350,B231))+IF(COUNTIF(课表!$AD$190:$AD$350,B231)&gt;=2,1,COUNTIF(课表!$AD$190:$AD$350,B231)))*2</f>
        <v>0</v>
      </c>
      <c r="N231" s="24">
        <f t="shared" si="7"/>
        <v>6</v>
      </c>
    </row>
    <row r="232" ht="20.1" customHeight="1" spans="1:14">
      <c r="A232" s="21">
        <f>VLOOKUP(B232,教师基础数据!$B$1:$H$502,7,FALSE)</f>
        <v>0</v>
      </c>
      <c r="B232" s="25" t="s">
        <v>1148</v>
      </c>
      <c r="C232" s="23">
        <f>VLOOKUP(B232,教师基础数据!$B$1:$G4765,3,FALSE)</f>
        <v>0</v>
      </c>
      <c r="D232" s="23">
        <f>VLOOKUP(B232,教师基础数据!$B$1:$G753,4,FALSE)</f>
        <v>0</v>
      </c>
      <c r="E232" s="23">
        <f>VLOOKUP(B232,教师基础数据!$B$1:$G4800,5,FALSE)</f>
        <v>0</v>
      </c>
      <c r="F232" s="21">
        <f t="shared" si="6"/>
        <v>4</v>
      </c>
      <c r="G232" s="24">
        <f>(IF(COUNTIF(课表!$C$190:$C$350,B232)&gt;=2,1,COUNTIF(课表!$C$190:$C$350,B232))+IF(COUNTIF(课表!$D$190:$D$350,B232)&gt;=2,1,COUNTIF(课表!D$190:$D$350,B232))+IF(COUNTIF(课表!$E$182:$E$350,B232)&gt;=2,1,COUNTIF(课表!$E$182:$E$350,B232))+IF(COUNTIF(课表!$F$190:$F$350,B232)&gt;=2,1,COUNTIF(课表!$F$190:$F$350,B232)))*2</f>
        <v>4</v>
      </c>
      <c r="H232" s="24">
        <f>(IF(COUNTIF(课表!$G$191:$G$350,B232)&gt;=2,1,COUNTIF(课表!$G$191:$G$350,B232))+IF(COUNTIF(课表!$H$191:$H$350,B232)&gt;=2,1,COUNTIF(课表!$H$191:$H$350,B232))+IF(COUNTIF(课表!$I$190:$I$350,B232)&gt;=2,1,COUNTIF(课表!$I$190:$I$350,B232))+IF(COUNTIF(课表!$J$190:$J$350,B232)&gt;=2,1,COUNTIF(课表!$J$190:$J$350,B232)))*2</f>
        <v>4</v>
      </c>
      <c r="I232" s="24">
        <f>(IF(COUNTIF(课表!$K$190:$K$350,B232)&gt;=2,1,COUNTIF(课表!$K$190:$K$350,B232))+IF(COUNTIF(课表!$L$190:$L$350,B232)&gt;=2,1,COUNTIF(课表!$L$190:$L$350,B232))+IF(COUNTIF(课表!$M$190:$M$350,B232)&gt;=2,1,COUNTIF(课表!$M$190:$M$350,B232))+IF(COUNTIF(课表!$N$190:$N$350,B232)&gt;=2,1,COUNTIF(课表!$N$190:$N$350,B232)))*2</f>
        <v>0</v>
      </c>
      <c r="J232" s="24">
        <f>(IF(COUNTIF(课表!$O$190:$O$350,B232)&gt;=2,1,COUNTIF(课表!$O$190:$O$350,B232))+IF(COUNTIF(课表!$P$190:$P$350,B232)&gt;=2,1,COUNTIF(课表!$P$190:$P$350,B232))+IF(COUNTIF(课表!$Q$190:$Q$350,B232)&gt;=2,1,COUNTIF(课表!$Q$190:$Q$350,B232))+IF(COUNTIF(课表!$R$190:$R$350,B232)&gt;=2,1,COUNTIF(课表!$R$190:$R$350,B232)))*2</f>
        <v>0</v>
      </c>
      <c r="K232" s="24">
        <f>(IF(COUNTIF(课表!$S$190:$S$350,B232)&gt;=2,1,COUNTIF(课表!$S$190:$S$350,B232))+IF(COUNTIF(课表!$T$190:$T$350,B232)&gt;=2,1,COUNTIF(课表!$T$190:$T$350,B232)))*2+(IF(COUNTIF(课表!$U$190:$U$350,B232)&gt;=2,1,COUNTIF(课表!$U$190:$U$350,B232))+IF(COUNTIF(课表!$V$190:$V$350,B232)&gt;=2,1,COUNTIF(课表!$V$190:$V$350,B232)))*2</f>
        <v>0</v>
      </c>
      <c r="L232" s="24">
        <f>(IF(COUNTIF(课表!$W$190:$W$350,B232)&gt;=2,1,COUNTIF(课表!$W$190:$W$350,B232))+IF(COUNTIF(课表!$X$190:$X$350,B232)&gt;=2,1,COUNTIF(课表!$X$190:$X$350,B232))+IF(COUNTIF(课表!$Y$190:$Y$350,B232)&gt;=2,1,COUNTIF(课表!$Y$190:$Y$350,B232))+IF(COUNTIF(课表!$Z$190:$Z$350,B232)&gt;=2,1,COUNTIF(课表!$Z$190:$Z$350,B232)))*2</f>
        <v>4</v>
      </c>
      <c r="M232" s="24">
        <f>(IF(COUNTIF(课表!$AA$190:$AA$350,B232)&gt;=2,1,COUNTIF(课表!$AA$190:$AA$350,B232))+IF(COUNTIF(课表!$AB$190:$AB$350,B232)&gt;=2,1,COUNTIF(课表!$AB$190:$AB$350,B232))+IF(COUNTIF(课表!$AC$190:$AC$350,B232)&gt;=2,1,COUNTIF(课表!$AC$190:$AC$350,B232))+IF(COUNTIF(课表!$AD$190:$AD$350,B232)&gt;=2,1,COUNTIF(课表!$AD$190:$AD$350,B232)))*2</f>
        <v>6</v>
      </c>
      <c r="N232" s="24">
        <f t="shared" si="7"/>
        <v>18</v>
      </c>
    </row>
    <row r="233" ht="20.1" customHeight="1" spans="1:14">
      <c r="A233" s="21">
        <f>VLOOKUP(B233,教师基础数据!$B$1:$H$502,7,FALSE)</f>
        <v>0</v>
      </c>
      <c r="B233" s="25" t="s">
        <v>1152</v>
      </c>
      <c r="C233" s="23">
        <f>VLOOKUP(B233,教师基础数据!$B$1:$G4837,3,FALSE)</f>
        <v>0</v>
      </c>
      <c r="D233" s="23">
        <f>VLOOKUP(B233,教师基础数据!$B$1:$G754,4,FALSE)</f>
        <v>0</v>
      </c>
      <c r="E233" s="23">
        <f>VLOOKUP(B233,教师基础数据!$B$1:$G4606,5,FALSE)</f>
        <v>0</v>
      </c>
      <c r="F233" s="21">
        <f t="shared" si="6"/>
        <v>1</v>
      </c>
      <c r="G233" s="24">
        <f>(IF(COUNTIF(课表!$C$190:$C$350,B233)&gt;=2,1,COUNTIF(课表!$C$190:$C$350,B233))+IF(COUNTIF(课表!$D$190:$D$350,B233)&gt;=2,1,COUNTIF(课表!D$190:$D$350,B233))+IF(COUNTIF(课表!$E$182:$E$350,B233)&gt;=2,1,COUNTIF(课表!$E$182:$E$350,B233))+IF(COUNTIF(课表!$F$190:$F$350,B233)&gt;=2,1,COUNTIF(课表!$F$190:$F$350,B233)))*2</f>
        <v>0</v>
      </c>
      <c r="H233" s="24">
        <f>(IF(COUNTIF(课表!$G$191:$G$350,B233)&gt;=2,1,COUNTIF(课表!$G$191:$G$350,B233))+IF(COUNTIF(课表!$H$191:$H$350,B233)&gt;=2,1,COUNTIF(课表!$H$191:$H$350,B233))+IF(COUNTIF(课表!$I$190:$I$350,B233)&gt;=2,1,COUNTIF(课表!$I$190:$I$350,B233))+IF(COUNTIF(课表!$J$190:$J$350,B233)&gt;=2,1,COUNTIF(课表!$J$190:$J$350,B233)))*2</f>
        <v>0</v>
      </c>
      <c r="I233" s="24">
        <f>(IF(COUNTIF(课表!$K$190:$K$350,B233)&gt;=2,1,COUNTIF(课表!$K$190:$K$350,B233))+IF(COUNTIF(课表!$L$190:$L$350,B233)&gt;=2,1,COUNTIF(课表!$L$190:$L$350,B233))+IF(COUNTIF(课表!$M$190:$M$350,B233)&gt;=2,1,COUNTIF(课表!$M$190:$M$350,B233))+IF(COUNTIF(课表!$N$190:$N$350,B233)&gt;=2,1,COUNTIF(课表!$N$190:$N$350,B233)))*2</f>
        <v>6</v>
      </c>
      <c r="J233" s="24">
        <f>(IF(COUNTIF(课表!$O$190:$O$350,B233)&gt;=2,1,COUNTIF(课表!$O$190:$O$350,B233))+IF(COUNTIF(课表!$P$190:$P$350,B233)&gt;=2,1,COUNTIF(课表!$P$190:$P$350,B233))+IF(COUNTIF(课表!$Q$190:$Q$350,B233)&gt;=2,1,COUNTIF(课表!$Q$190:$Q$350,B233))+IF(COUNTIF(课表!$R$190:$R$350,B233)&gt;=2,1,COUNTIF(课表!$R$190:$R$350,B233)))*2</f>
        <v>0</v>
      </c>
      <c r="K233" s="24">
        <f>(IF(COUNTIF(课表!$S$190:$S$350,B233)&gt;=2,1,COUNTIF(课表!$S$190:$S$350,B233))+IF(COUNTIF(课表!$T$190:$T$350,B233)&gt;=2,1,COUNTIF(课表!$T$190:$T$350,B233)))*2+(IF(COUNTIF(课表!$U$190:$U$350,B233)&gt;=2,1,COUNTIF(课表!$U$190:$U$350,B233))+IF(COUNTIF(课表!$V$190:$V$350,B233)&gt;=2,1,COUNTIF(课表!$V$190:$V$350,B233)))*2</f>
        <v>0</v>
      </c>
      <c r="L233" s="24">
        <f>(IF(COUNTIF(课表!$W$190:$W$350,B233)&gt;=2,1,COUNTIF(课表!$W$190:$W$350,B233))+IF(COUNTIF(课表!$X$190:$X$350,B233)&gt;=2,1,COUNTIF(课表!$X$190:$X$350,B233))+IF(COUNTIF(课表!$Y$190:$Y$350,B233)&gt;=2,1,COUNTIF(课表!$Y$190:$Y$350,B233))+IF(COUNTIF(课表!$Z$190:$Z$350,B233)&gt;=2,1,COUNTIF(课表!$Z$190:$Z$350,B233)))*2</f>
        <v>0</v>
      </c>
      <c r="M233" s="24">
        <f>(IF(COUNTIF(课表!$AA$190:$AA$350,B233)&gt;=2,1,COUNTIF(课表!$AA$190:$AA$350,B233))+IF(COUNTIF(课表!$AB$190:$AB$350,B233)&gt;=2,1,COUNTIF(课表!$AB$190:$AB$350,B233))+IF(COUNTIF(课表!$AC$190:$AC$350,B233)&gt;=2,1,COUNTIF(课表!$AC$190:$AC$350,B233))+IF(COUNTIF(课表!$AD$190:$AD$350,B233)&gt;=2,1,COUNTIF(课表!$AD$190:$AD$350,B233)))*2</f>
        <v>0</v>
      </c>
      <c r="N233" s="24">
        <f t="shared" si="7"/>
        <v>6</v>
      </c>
    </row>
    <row r="234" ht="20.1" customHeight="1" spans="1:14">
      <c r="A234" s="21">
        <f>VLOOKUP(B234,教师基础数据!$B$1:$H$502,7,FALSE)</f>
        <v>0</v>
      </c>
      <c r="B234" s="28" t="s">
        <v>1361</v>
      </c>
      <c r="C234" s="23">
        <f>VLOOKUP(B234,教师基础数据!$B$1:$G4699,3,FALSE)</f>
        <v>0</v>
      </c>
      <c r="D234" s="23">
        <f>VLOOKUP(B234,教师基础数据!$B$1:$G755,4,FALSE)</f>
        <v>0</v>
      </c>
      <c r="E234" s="23">
        <f>VLOOKUP(B234,教师基础数据!$B$1:$G4639,5,FALSE)</f>
        <v>0</v>
      </c>
      <c r="F234" s="21">
        <f t="shared" si="6"/>
        <v>3</v>
      </c>
      <c r="G234" s="24">
        <f>(IF(COUNTIF(课表!$C$190:$C$350,B234)&gt;=2,1,COUNTIF(课表!$C$190:$C$350,B234))+IF(COUNTIF(课表!$D$190:$D$350,B234)&gt;=2,1,COUNTIF(课表!D$190:$D$350,B234))+IF(COUNTIF(课表!$E$182:$E$350,B234)&gt;=2,1,COUNTIF(课表!$E$182:$E$350,B234))+IF(COUNTIF(课表!$F$190:$F$350,B234)&gt;=2,1,COUNTIF(课表!$F$190:$F$350,B234)))*2</f>
        <v>0</v>
      </c>
      <c r="H234" s="24">
        <f>(IF(COUNTIF(课表!$G$191:$G$350,B234)&gt;=2,1,COUNTIF(课表!$G$191:$G$350,B234))+IF(COUNTIF(课表!$H$191:$H$350,B234)&gt;=2,1,COUNTIF(课表!$H$191:$H$350,B234))+IF(COUNTIF(课表!$I$190:$I$350,B234)&gt;=2,1,COUNTIF(课表!$I$190:$I$350,B234))+IF(COUNTIF(课表!$J$190:$J$350,B234)&gt;=2,1,COUNTIF(课表!$J$190:$J$350,B234)))*2</f>
        <v>8</v>
      </c>
      <c r="I234" s="24">
        <f>(IF(COUNTIF(课表!$K$190:$K$350,B234)&gt;=2,1,COUNTIF(课表!$K$190:$K$350,B234))+IF(COUNTIF(课表!$L$190:$L$350,B234)&gt;=2,1,COUNTIF(课表!$L$190:$L$350,B234))+IF(COUNTIF(课表!$M$190:$M$350,B234)&gt;=2,1,COUNTIF(课表!$M$190:$M$350,B234))+IF(COUNTIF(课表!$N$190:$N$350,B234)&gt;=2,1,COUNTIF(课表!$N$190:$N$350,B234)))*2</f>
        <v>0</v>
      </c>
      <c r="J234" s="24">
        <f>(IF(COUNTIF(课表!$O$190:$O$350,B234)&gt;=2,1,COUNTIF(课表!$O$190:$O$350,B234))+IF(COUNTIF(课表!$P$190:$P$350,B234)&gt;=2,1,COUNTIF(课表!$P$190:$P$350,B234))+IF(COUNTIF(课表!$Q$190:$Q$350,B234)&gt;=2,1,COUNTIF(课表!$Q$190:$Q$350,B234))+IF(COUNTIF(课表!$R$190:$R$350,B234)&gt;=2,1,COUNTIF(课表!$R$190:$R$350,B234)))*2</f>
        <v>0</v>
      </c>
      <c r="K234" s="24">
        <f>(IF(COUNTIF(课表!$S$190:$S$350,B234)&gt;=2,1,COUNTIF(课表!$S$190:$S$350,B234))+IF(COUNTIF(课表!$T$190:$T$350,B234)&gt;=2,1,COUNTIF(课表!$T$190:$T$350,B234)))*2+(IF(COUNTIF(课表!$U$190:$U$350,B234)&gt;=2,1,COUNTIF(课表!$U$190:$U$350,B234))+IF(COUNTIF(课表!$V$190:$V$350,B234)&gt;=2,1,COUNTIF(课表!$V$190:$V$350,B234)))*2</f>
        <v>0</v>
      </c>
      <c r="L234" s="24">
        <f>(IF(COUNTIF(课表!$W$190:$W$350,B234)&gt;=2,1,COUNTIF(课表!$W$190:$W$350,B234))+IF(COUNTIF(课表!$X$190:$X$350,B234)&gt;=2,1,COUNTIF(课表!$X$190:$X$350,B234))+IF(COUNTIF(课表!$Y$190:$Y$350,B234)&gt;=2,1,COUNTIF(课表!$Y$190:$Y$350,B234))+IF(COUNTIF(课表!$Z$190:$Z$350,B234)&gt;=2,1,COUNTIF(课表!$Z$190:$Z$350,B234)))*2</f>
        <v>8</v>
      </c>
      <c r="M234" s="24">
        <f>(IF(COUNTIF(课表!$AA$190:$AA$350,B234)&gt;=2,1,COUNTIF(课表!$AA$190:$AA$350,B234))+IF(COUNTIF(课表!$AB$190:$AB$350,B234)&gt;=2,1,COUNTIF(课表!$AB$190:$AB$350,B234))+IF(COUNTIF(课表!$AC$190:$AC$350,B234)&gt;=2,1,COUNTIF(课表!$AC$190:$AC$350,B234))+IF(COUNTIF(课表!$AD$190:$AD$350,B234)&gt;=2,1,COUNTIF(课表!$AD$190:$AD$350,B234)))*2</f>
        <v>8</v>
      </c>
      <c r="N234" s="24">
        <f t="shared" si="7"/>
        <v>24</v>
      </c>
    </row>
    <row r="235" ht="20.1" customHeight="1" spans="1:14">
      <c r="A235" s="21">
        <f>VLOOKUP(B235,教师基础数据!$B$1:$H$502,7,FALSE)</f>
        <v>0</v>
      </c>
      <c r="B235" s="25" t="s">
        <v>1420</v>
      </c>
      <c r="C235" s="23">
        <f>VLOOKUP(B235,教师基础数据!$B$1:$G4742,3,FALSE)</f>
        <v>0</v>
      </c>
      <c r="D235" s="23">
        <f>VLOOKUP(B235,教师基础数据!$B$1:$G756,4,FALSE)</f>
        <v>0</v>
      </c>
      <c r="E235" s="23">
        <f>VLOOKUP(B235,教师基础数据!$B$1:$G4745,5,FALSE)</f>
        <v>0</v>
      </c>
      <c r="F235" s="21">
        <f t="shared" si="6"/>
        <v>2</v>
      </c>
      <c r="G235" s="24">
        <f>(IF(COUNTIF(课表!$C$190:$C$350,B235)&gt;=2,1,COUNTIF(课表!$C$190:$C$350,B235))+IF(COUNTIF(课表!$D$190:$D$350,B235)&gt;=2,1,COUNTIF(课表!D$190:$D$350,B235))+IF(COUNTIF(课表!$E$182:$E$350,B235)&gt;=2,1,COUNTIF(课表!$E$182:$E$350,B235))+IF(COUNTIF(课表!$F$190:$F$350,B235)&gt;=2,1,COUNTIF(课表!$F$190:$F$350,B235)))*2</f>
        <v>0</v>
      </c>
      <c r="H235" s="24">
        <f>(IF(COUNTIF(课表!$G$191:$G$350,B235)&gt;=2,1,COUNTIF(课表!$G$191:$G$350,B235))+IF(COUNTIF(课表!$H$191:$H$350,B235)&gt;=2,1,COUNTIF(课表!$H$191:$H$350,B235))+IF(COUNTIF(课表!$I$190:$I$350,B235)&gt;=2,1,COUNTIF(课表!$I$190:$I$350,B235))+IF(COUNTIF(课表!$J$190:$J$350,B235)&gt;=2,1,COUNTIF(课表!$J$190:$J$350,B235)))*2</f>
        <v>4</v>
      </c>
      <c r="I235" s="24">
        <f>(IF(COUNTIF(课表!$K$190:$K$350,B235)&gt;=2,1,COUNTIF(课表!$K$190:$K$350,B235))+IF(COUNTIF(课表!$L$190:$L$350,B235)&gt;=2,1,COUNTIF(课表!$L$190:$L$350,B235))+IF(COUNTIF(课表!$M$190:$M$350,B235)&gt;=2,1,COUNTIF(课表!$M$190:$M$350,B235))+IF(COUNTIF(课表!$N$190:$N$350,B235)&gt;=2,1,COUNTIF(课表!$N$190:$N$350,B235)))*2</f>
        <v>0</v>
      </c>
      <c r="J235" s="24">
        <f>(IF(COUNTIF(课表!$O$190:$O$350,B235)&gt;=2,1,COUNTIF(课表!$O$190:$O$350,B235))+IF(COUNTIF(课表!$P$190:$P$350,B235)&gt;=2,1,COUNTIF(课表!$P$190:$P$350,B235))+IF(COUNTIF(课表!$Q$190:$Q$350,B235)&gt;=2,1,COUNTIF(课表!$Q$190:$Q$350,B235))+IF(COUNTIF(课表!$R$190:$R$350,B235)&gt;=2,1,COUNTIF(课表!$R$190:$R$350,B235)))*2</f>
        <v>4</v>
      </c>
      <c r="K235" s="24">
        <f>(IF(COUNTIF(课表!$S$190:$S$350,B235)&gt;=2,1,COUNTIF(课表!$S$190:$S$350,B235))+IF(COUNTIF(课表!$T$190:$T$350,B235)&gt;=2,1,COUNTIF(课表!$T$190:$T$350,B235)))*2+(IF(COUNTIF(课表!$U$190:$U$350,B235)&gt;=2,1,COUNTIF(课表!$U$190:$U$350,B235))+IF(COUNTIF(课表!$V$190:$V$350,B235)&gt;=2,1,COUNTIF(课表!$V$190:$V$350,B235)))*2</f>
        <v>0</v>
      </c>
      <c r="L235" s="24">
        <f>(IF(COUNTIF(课表!$W$190:$W$350,B235)&gt;=2,1,COUNTIF(课表!$W$190:$W$350,B235))+IF(COUNTIF(课表!$X$190:$X$350,B235)&gt;=2,1,COUNTIF(课表!$X$190:$X$350,B235))+IF(COUNTIF(课表!$Y$190:$Y$350,B235)&gt;=2,1,COUNTIF(课表!$Y$190:$Y$350,B235))+IF(COUNTIF(课表!$Z$190:$Z$350,B235)&gt;=2,1,COUNTIF(课表!$Z$190:$Z$350,B235)))*2</f>
        <v>0</v>
      </c>
      <c r="M235" s="24">
        <f>(IF(COUNTIF(课表!$AA$190:$AA$350,B235)&gt;=2,1,COUNTIF(课表!$AA$190:$AA$350,B235))+IF(COUNTIF(课表!$AB$190:$AB$350,B235)&gt;=2,1,COUNTIF(课表!$AB$190:$AB$350,B235))+IF(COUNTIF(课表!$AC$190:$AC$350,B235)&gt;=2,1,COUNTIF(课表!$AC$190:$AC$350,B235))+IF(COUNTIF(课表!$AD$190:$AD$350,B235)&gt;=2,1,COUNTIF(课表!$AD$190:$AD$350,B235)))*2</f>
        <v>0</v>
      </c>
      <c r="N235" s="24">
        <f t="shared" si="7"/>
        <v>8</v>
      </c>
    </row>
    <row r="236" ht="20.1" customHeight="1" spans="1:14">
      <c r="A236" s="21">
        <f>VLOOKUP(B236,教师基础数据!$B$1:$H$502,7,FALSE)</f>
        <v>0</v>
      </c>
      <c r="B236" s="22" t="s">
        <v>990</v>
      </c>
      <c r="C236" s="23" t="str">
        <f>VLOOKUP(B236,教师基础数据!$B$1:$G4651,3,FALSE)</f>
        <v>人文系</v>
      </c>
      <c r="D236" s="23" t="str">
        <f>VLOOKUP(B236,教师基础数据!$B$1:$G757,4,FALSE)</f>
        <v>兼职</v>
      </c>
      <c r="E236" s="23">
        <f>VLOOKUP(B236,教师基础数据!$B$1:$G4595,5,FALSE)</f>
        <v>0</v>
      </c>
      <c r="F236" s="21">
        <f t="shared" si="6"/>
        <v>1</v>
      </c>
      <c r="G236" s="24">
        <f>(IF(COUNTIF(课表!$C$190:$C$350,B236)&gt;=2,1,COUNTIF(课表!$C$190:$C$350,B236))+IF(COUNTIF(课表!$D$190:$D$350,B236)&gt;=2,1,COUNTIF(课表!D$190:$D$350,B236))+IF(COUNTIF(课表!$E$182:$E$350,B236)&gt;=2,1,COUNTIF(课表!$E$182:$E$350,B236))+IF(COUNTIF(课表!$F$190:$F$350,B236)&gt;=2,1,COUNTIF(课表!$F$190:$F$350,B236)))*2</f>
        <v>0</v>
      </c>
      <c r="H236" s="24">
        <f>(IF(COUNTIF(课表!$G$191:$G$350,B236)&gt;=2,1,COUNTIF(课表!$G$191:$G$350,B236))+IF(COUNTIF(课表!$H$191:$H$350,B236)&gt;=2,1,COUNTIF(课表!$H$191:$H$350,B236))+IF(COUNTIF(课表!$I$190:$I$350,B236)&gt;=2,1,COUNTIF(课表!$I$190:$I$350,B236))+IF(COUNTIF(课表!$J$190:$J$350,B236)&gt;=2,1,COUNTIF(课表!$J$190:$J$350,B236)))*2</f>
        <v>0</v>
      </c>
      <c r="I236" s="24">
        <f>(IF(COUNTIF(课表!$K$190:$K$350,B236)&gt;=2,1,COUNTIF(课表!$K$190:$K$350,B236))+IF(COUNTIF(课表!$L$190:$L$350,B236)&gt;=2,1,COUNTIF(课表!$L$190:$L$350,B236))+IF(COUNTIF(课表!$M$190:$M$350,B236)&gt;=2,1,COUNTIF(课表!$M$190:$M$350,B236))+IF(COUNTIF(课表!$N$190:$N$350,B236)&gt;=2,1,COUNTIF(课表!$N$190:$N$350,B236)))*2</f>
        <v>0</v>
      </c>
      <c r="J236" s="24">
        <f>(IF(COUNTIF(课表!$O$190:$O$350,B236)&gt;=2,1,COUNTIF(课表!$O$190:$O$350,B236))+IF(COUNTIF(课表!$P$190:$P$350,B236)&gt;=2,1,COUNTIF(课表!$P$190:$P$350,B236))+IF(COUNTIF(课表!$Q$190:$Q$350,B236)&gt;=2,1,COUNTIF(课表!$Q$190:$Q$350,B236))+IF(COUNTIF(课表!$R$190:$R$350,B236)&gt;=2,1,COUNTIF(课表!$R$190:$R$350,B236)))*2</f>
        <v>0</v>
      </c>
      <c r="K236" s="24">
        <f>(IF(COUNTIF(课表!$S$190:$S$350,B236)&gt;=2,1,COUNTIF(课表!$S$190:$S$350,B236))+IF(COUNTIF(课表!$T$190:$T$350,B236)&gt;=2,1,COUNTIF(课表!$T$190:$T$350,B236)))*2+(IF(COUNTIF(课表!$U$190:$U$350,B236)&gt;=2,1,COUNTIF(课表!$U$190:$U$350,B236))+IF(COUNTIF(课表!$V$190:$V$350,B236)&gt;=2,1,COUNTIF(课表!$V$190:$V$350,B236)))*2</f>
        <v>0</v>
      </c>
      <c r="L236" s="24">
        <f>(IF(COUNTIF(课表!$W$190:$W$350,B236)&gt;=2,1,COUNTIF(课表!$W$190:$W$350,B236))+IF(COUNTIF(课表!$X$190:$X$350,B236)&gt;=2,1,COUNTIF(课表!$X$190:$X$350,B236))+IF(COUNTIF(课表!$Y$190:$Y$350,B236)&gt;=2,1,COUNTIF(课表!$Y$190:$Y$350,B236))+IF(COUNTIF(课表!$Z$190:$Z$350,B236)&gt;=2,1,COUNTIF(课表!$Z$190:$Z$350,B236)))*2</f>
        <v>4</v>
      </c>
      <c r="M236" s="24">
        <f>(IF(COUNTIF(课表!$AA$190:$AA$350,B236)&gt;=2,1,COUNTIF(课表!$AA$190:$AA$350,B236))+IF(COUNTIF(课表!$AB$190:$AB$350,B236)&gt;=2,1,COUNTIF(课表!$AB$190:$AB$350,B236))+IF(COUNTIF(课表!$AC$190:$AC$350,B236)&gt;=2,1,COUNTIF(课表!$AC$190:$AC$350,B236))+IF(COUNTIF(课表!$AD$190:$AD$350,B236)&gt;=2,1,COUNTIF(课表!$AD$190:$AD$350,B236)))*2</f>
        <v>0</v>
      </c>
      <c r="N236" s="24">
        <f t="shared" si="7"/>
        <v>4</v>
      </c>
    </row>
    <row r="237" ht="20.1" customHeight="1" spans="1:14">
      <c r="A237" s="21">
        <f>VLOOKUP(B237,教师基础数据!$B$1:$H$502,7,FALSE)</f>
        <v>0</v>
      </c>
      <c r="B237" s="22" t="s">
        <v>1123</v>
      </c>
      <c r="C237" s="23" t="str">
        <f>VLOOKUP(B237,教师基础数据!$B$1:$G4561,3,FALSE)</f>
        <v>动科系</v>
      </c>
      <c r="D237" s="23" t="str">
        <f>VLOOKUP(B237,教师基础数据!$B$1:$G758,4,FALSE)</f>
        <v>兼职</v>
      </c>
      <c r="E237" s="23">
        <f>VLOOKUP(B237,教师基础数据!$B$1:$G4746,5,FALSE)</f>
        <v>0</v>
      </c>
      <c r="F237" s="21">
        <f t="shared" si="6"/>
        <v>2</v>
      </c>
      <c r="G237" s="24">
        <f>(IF(COUNTIF(课表!$C$190:$C$350,B237)&gt;=2,1,COUNTIF(课表!$C$190:$C$350,B237))+IF(COUNTIF(课表!$D$190:$D$350,B237)&gt;=2,1,COUNTIF(课表!D$190:$D$350,B237))+IF(COUNTIF(课表!$E$182:$E$350,B237)&gt;=2,1,COUNTIF(课表!$E$182:$E$350,B237))+IF(COUNTIF(课表!$F$190:$F$350,B237)&gt;=2,1,COUNTIF(课表!$F$190:$F$350,B237)))*2</f>
        <v>4</v>
      </c>
      <c r="H237" s="24">
        <f>(IF(COUNTIF(课表!$G$191:$G$350,B237)&gt;=2,1,COUNTIF(课表!$G$191:$G$350,B237))+IF(COUNTIF(课表!$H$191:$H$350,B237)&gt;=2,1,COUNTIF(课表!$H$191:$H$350,B237))+IF(COUNTIF(课表!$I$190:$I$350,B237)&gt;=2,1,COUNTIF(课表!$I$190:$I$350,B237))+IF(COUNTIF(课表!$J$190:$J$350,B237)&gt;=2,1,COUNTIF(课表!$J$190:$J$350,B237)))*2</f>
        <v>4</v>
      </c>
      <c r="I237" s="24">
        <f>(IF(COUNTIF(课表!$K$190:$K$350,B237)&gt;=2,1,COUNTIF(课表!$K$190:$K$350,B237))+IF(COUNTIF(课表!$L$190:$L$350,B237)&gt;=2,1,COUNTIF(课表!$L$190:$L$350,B237))+IF(COUNTIF(课表!$M$190:$M$350,B237)&gt;=2,1,COUNTIF(课表!$M$190:$M$350,B237))+IF(COUNTIF(课表!$N$190:$N$350,B237)&gt;=2,1,COUNTIF(课表!$N$190:$N$350,B237)))*2</f>
        <v>0</v>
      </c>
      <c r="J237" s="24">
        <f>(IF(COUNTIF(课表!$O$190:$O$350,B237)&gt;=2,1,COUNTIF(课表!$O$190:$O$350,B237))+IF(COUNTIF(课表!$P$190:$P$350,B237)&gt;=2,1,COUNTIF(课表!$P$190:$P$350,B237))+IF(COUNTIF(课表!$Q$190:$Q$350,B237)&gt;=2,1,COUNTIF(课表!$Q$190:$Q$350,B237))+IF(COUNTIF(课表!$R$190:$R$350,B237)&gt;=2,1,COUNTIF(课表!$R$190:$R$350,B237)))*2</f>
        <v>0</v>
      </c>
      <c r="K237" s="24">
        <f>(IF(COUNTIF(课表!$S$190:$S$350,B237)&gt;=2,1,COUNTIF(课表!$S$190:$S$350,B237))+IF(COUNTIF(课表!$T$190:$T$350,B237)&gt;=2,1,COUNTIF(课表!$T$190:$T$350,B237)))*2+(IF(COUNTIF(课表!$U$190:$U$350,B237)&gt;=2,1,COUNTIF(课表!$U$190:$U$350,B237))+IF(COUNTIF(课表!$V$190:$V$350,B237)&gt;=2,1,COUNTIF(课表!$V$190:$V$350,B237)))*2</f>
        <v>0</v>
      </c>
      <c r="L237" s="24">
        <f>(IF(COUNTIF(课表!$W$190:$W$350,B237)&gt;=2,1,COUNTIF(课表!$W$190:$W$350,B237))+IF(COUNTIF(课表!$X$190:$X$350,B237)&gt;=2,1,COUNTIF(课表!$X$190:$X$350,B237))+IF(COUNTIF(课表!$Y$190:$Y$350,B237)&gt;=2,1,COUNTIF(课表!$Y$190:$Y$350,B237))+IF(COUNTIF(课表!$Z$190:$Z$350,B237)&gt;=2,1,COUNTIF(课表!$Z$190:$Z$350,B237)))*2</f>
        <v>0</v>
      </c>
      <c r="M237" s="24">
        <f>(IF(COUNTIF(课表!$AA$190:$AA$350,B237)&gt;=2,1,COUNTIF(课表!$AA$190:$AA$350,B237))+IF(COUNTIF(课表!$AB$190:$AB$350,B237)&gt;=2,1,COUNTIF(课表!$AB$190:$AB$350,B237))+IF(COUNTIF(课表!$AC$190:$AC$350,B237)&gt;=2,1,COUNTIF(课表!$AC$190:$AC$350,B237))+IF(COUNTIF(课表!$AD$190:$AD$350,B237)&gt;=2,1,COUNTIF(课表!$AD$190:$AD$350,B237)))*2</f>
        <v>0</v>
      </c>
      <c r="N237" s="24">
        <f t="shared" si="7"/>
        <v>8</v>
      </c>
    </row>
    <row r="238" ht="20.1" customHeight="1" spans="1:14">
      <c r="A238" s="21">
        <f>VLOOKUP(B238,教师基础数据!$B$1:$H$502,7,FALSE)</f>
        <v>0</v>
      </c>
      <c r="B238" s="22" t="s">
        <v>988</v>
      </c>
      <c r="C238" s="23" t="str">
        <f>VLOOKUP(B238,教师基础数据!$B$1:$G4721,3,FALSE)</f>
        <v>环生系</v>
      </c>
      <c r="D238" s="23" t="str">
        <f>VLOOKUP(B238,教师基础数据!$B$1:$G759,4,FALSE)</f>
        <v>兼职</v>
      </c>
      <c r="E238" s="23">
        <f>VLOOKUP(B238,教师基础数据!$B$1:$G4539,5,FALSE)</f>
        <v>0</v>
      </c>
      <c r="F238" s="21">
        <f t="shared" si="6"/>
        <v>2</v>
      </c>
      <c r="G238" s="24">
        <f>(IF(COUNTIF(课表!$C$190:$C$350,B238)&gt;=2,1,COUNTIF(课表!$C$190:$C$350,B238))+IF(COUNTIF(课表!$D$190:$D$350,B238)&gt;=2,1,COUNTIF(课表!D$190:$D$350,B238))+IF(COUNTIF(课表!$E$182:$E$350,B238)&gt;=2,1,COUNTIF(课表!$E$182:$E$350,B238))+IF(COUNTIF(课表!$F$190:$F$350,B238)&gt;=2,1,COUNTIF(课表!$F$190:$F$350,B238)))*2</f>
        <v>0</v>
      </c>
      <c r="H238" s="24">
        <f>(IF(COUNTIF(课表!$G$191:$G$350,B238)&gt;=2,1,COUNTIF(课表!$G$191:$G$350,B238))+IF(COUNTIF(课表!$H$191:$H$350,B238)&gt;=2,1,COUNTIF(课表!$H$191:$H$350,B238))+IF(COUNTIF(课表!$I$190:$I$350,B238)&gt;=2,1,COUNTIF(课表!$I$190:$I$350,B238))+IF(COUNTIF(课表!$J$190:$J$350,B238)&gt;=2,1,COUNTIF(课表!$J$190:$J$350,B238)))*2</f>
        <v>2</v>
      </c>
      <c r="I238" s="24">
        <f>(IF(COUNTIF(课表!$K$190:$K$350,B238)&gt;=2,1,COUNTIF(课表!$K$190:$K$350,B238))+IF(COUNTIF(课表!$L$190:$L$350,B238)&gt;=2,1,COUNTIF(课表!$L$190:$L$350,B238))+IF(COUNTIF(课表!$M$190:$M$350,B238)&gt;=2,1,COUNTIF(课表!$M$190:$M$350,B238))+IF(COUNTIF(课表!$N$190:$N$350,B238)&gt;=2,1,COUNTIF(课表!$N$190:$N$350,B238)))*2</f>
        <v>4</v>
      </c>
      <c r="J238" s="24">
        <f>(IF(COUNTIF(课表!$O$190:$O$350,B238)&gt;=2,1,COUNTIF(课表!$O$190:$O$350,B238))+IF(COUNTIF(课表!$P$190:$P$350,B238)&gt;=2,1,COUNTIF(课表!$P$190:$P$350,B238))+IF(COUNTIF(课表!$Q$190:$Q$350,B238)&gt;=2,1,COUNTIF(课表!$Q$190:$Q$350,B238))+IF(COUNTIF(课表!$R$190:$R$350,B238)&gt;=2,1,COUNTIF(课表!$R$190:$R$350,B238)))*2</f>
        <v>0</v>
      </c>
      <c r="K238" s="24">
        <f>(IF(COUNTIF(课表!$S$190:$S$350,B238)&gt;=2,1,COUNTIF(课表!$S$190:$S$350,B238))+IF(COUNTIF(课表!$T$190:$T$350,B238)&gt;=2,1,COUNTIF(课表!$T$190:$T$350,B238)))*2+(IF(COUNTIF(课表!$U$190:$U$350,B238)&gt;=2,1,COUNTIF(课表!$U$190:$U$350,B238))+IF(COUNTIF(课表!$V$190:$V$350,B238)&gt;=2,1,COUNTIF(课表!$V$190:$V$350,B238)))*2</f>
        <v>0</v>
      </c>
      <c r="L238" s="24">
        <f>(IF(COUNTIF(课表!$W$190:$W$350,B238)&gt;=2,1,COUNTIF(课表!$W$190:$W$350,B238))+IF(COUNTIF(课表!$X$190:$X$350,B238)&gt;=2,1,COUNTIF(课表!$X$190:$X$350,B238))+IF(COUNTIF(课表!$Y$190:$Y$350,B238)&gt;=2,1,COUNTIF(课表!$Y$190:$Y$350,B238))+IF(COUNTIF(课表!$Z$190:$Z$350,B238)&gt;=2,1,COUNTIF(课表!$Z$190:$Z$350,B238)))*2</f>
        <v>0</v>
      </c>
      <c r="M238" s="24">
        <f>(IF(COUNTIF(课表!$AA$190:$AA$350,B238)&gt;=2,1,COUNTIF(课表!$AA$190:$AA$350,B238))+IF(COUNTIF(课表!$AB$190:$AB$350,B238)&gt;=2,1,COUNTIF(课表!$AB$190:$AB$350,B238))+IF(COUNTIF(课表!$AC$190:$AC$350,B238)&gt;=2,1,COUNTIF(课表!$AC$190:$AC$350,B238))+IF(COUNTIF(课表!$AD$190:$AD$350,B238)&gt;=2,1,COUNTIF(课表!$AD$190:$AD$350,B238)))*2</f>
        <v>0</v>
      </c>
      <c r="N238" s="24">
        <f t="shared" si="7"/>
        <v>6</v>
      </c>
    </row>
    <row r="239" ht="20.1" customHeight="1" spans="1:14">
      <c r="A239" s="21">
        <f>VLOOKUP(B239,教师基础数据!$B$1:$H$502,7,FALSE)</f>
        <v>0</v>
      </c>
      <c r="B239" s="27" t="s">
        <v>1000</v>
      </c>
      <c r="C239" s="23">
        <f>VLOOKUP(B239,教师基础数据!$B$1:$G4743,3,FALSE)</f>
        <v>0</v>
      </c>
      <c r="D239" s="23">
        <f>VLOOKUP(B239,教师基础数据!$B$1:$G760,4,FALSE)</f>
        <v>0</v>
      </c>
      <c r="E239" s="23">
        <f>VLOOKUP(B239,教师基础数据!$B$1:$G4682,5,FALSE)</f>
        <v>0</v>
      </c>
      <c r="F239" s="21">
        <f t="shared" si="6"/>
        <v>5</v>
      </c>
      <c r="G239" s="24">
        <f>(IF(COUNTIF(课表!$C$190:$C$350,B239)&gt;=2,1,COUNTIF(课表!$C$190:$C$350,B239))+IF(COUNTIF(课表!$D$190:$D$350,B239)&gt;=2,1,COUNTIF(课表!D$190:$D$350,B239))+IF(COUNTIF(课表!$E$182:$E$350,B239)&gt;=2,1,COUNTIF(课表!$E$182:$E$350,B239))+IF(COUNTIF(课表!$F$190:$F$350,B239)&gt;=2,1,COUNTIF(课表!$F$190:$F$350,B239)))*2</f>
        <v>4</v>
      </c>
      <c r="H239" s="24">
        <f>(IF(COUNTIF(课表!$G$191:$G$350,B239)&gt;=2,1,COUNTIF(课表!$G$191:$G$350,B239))+IF(COUNTIF(课表!$H$191:$H$350,B239)&gt;=2,1,COUNTIF(课表!$H$191:$H$350,B239))+IF(COUNTIF(课表!$I$190:$I$350,B239)&gt;=2,1,COUNTIF(课表!$I$190:$I$350,B239))+IF(COUNTIF(课表!$J$190:$J$350,B239)&gt;=2,1,COUNTIF(课表!$J$190:$J$350,B239)))*2</f>
        <v>4</v>
      </c>
      <c r="I239" s="24">
        <f>(IF(COUNTIF(课表!$K$190:$K$350,B239)&gt;=2,1,COUNTIF(课表!$K$190:$K$350,B239))+IF(COUNTIF(课表!$L$190:$L$350,B239)&gt;=2,1,COUNTIF(课表!$L$190:$L$350,B239))+IF(COUNTIF(课表!$M$190:$M$350,B239)&gt;=2,1,COUNTIF(课表!$M$190:$M$350,B239))+IF(COUNTIF(课表!$N$190:$N$350,B239)&gt;=2,1,COUNTIF(课表!$N$190:$N$350,B239)))*2</f>
        <v>0</v>
      </c>
      <c r="J239" s="24">
        <f>(IF(COUNTIF(课表!$O$190:$O$350,B239)&gt;=2,1,COUNTIF(课表!$O$190:$O$350,B239))+IF(COUNTIF(课表!$P$190:$P$350,B239)&gt;=2,1,COUNTIF(课表!$P$190:$P$350,B239))+IF(COUNTIF(课表!$Q$190:$Q$350,B239)&gt;=2,1,COUNTIF(课表!$Q$190:$Q$350,B239))+IF(COUNTIF(课表!$R$190:$R$350,B239)&gt;=2,1,COUNTIF(课表!$R$190:$R$350,B239)))*2</f>
        <v>4</v>
      </c>
      <c r="K239" s="24">
        <f>(IF(COUNTIF(课表!$S$190:$S$350,B239)&gt;=2,1,COUNTIF(课表!$S$190:$S$350,B239))+IF(COUNTIF(课表!$T$190:$T$350,B239)&gt;=2,1,COUNTIF(课表!$T$190:$T$350,B239)))*2+(IF(COUNTIF(课表!$U$190:$U$350,B239)&gt;=2,1,COUNTIF(课表!$U$190:$U$350,B239))+IF(COUNTIF(课表!$V$190:$V$350,B239)&gt;=2,1,COUNTIF(课表!$V$190:$V$350,B239)))*2</f>
        <v>0</v>
      </c>
      <c r="L239" s="24">
        <f>(IF(COUNTIF(课表!$W$190:$W$350,B239)&gt;=2,1,COUNTIF(课表!$W$190:$W$350,B239))+IF(COUNTIF(课表!$X$190:$X$350,B239)&gt;=2,1,COUNTIF(课表!$X$190:$X$350,B239))+IF(COUNTIF(课表!$Y$190:$Y$350,B239)&gt;=2,1,COUNTIF(课表!$Y$190:$Y$350,B239))+IF(COUNTIF(课表!$Z$190:$Z$350,B239)&gt;=2,1,COUNTIF(课表!$Z$190:$Z$350,B239)))*2</f>
        <v>4</v>
      </c>
      <c r="M239" s="24">
        <f>(IF(COUNTIF(课表!$AA$190:$AA$350,B239)&gt;=2,1,COUNTIF(课表!$AA$190:$AA$350,B239))+IF(COUNTIF(课表!$AB$190:$AB$350,B239)&gt;=2,1,COUNTIF(课表!$AB$190:$AB$350,B239))+IF(COUNTIF(课表!$AC$190:$AC$350,B239)&gt;=2,1,COUNTIF(课表!$AC$190:$AC$350,B239))+IF(COUNTIF(课表!$AD$190:$AD$350,B239)&gt;=2,1,COUNTIF(课表!$AD$190:$AD$350,B239)))*2</f>
        <v>8</v>
      </c>
      <c r="N239" s="24">
        <f t="shared" si="7"/>
        <v>24</v>
      </c>
    </row>
    <row r="240" ht="20.1" customHeight="1" spans="1:14">
      <c r="A240" s="21">
        <f>VLOOKUP(B240,教师基础数据!$B$1:$H$502,7,FALSE)</f>
        <v>0</v>
      </c>
      <c r="B240" s="22" t="s">
        <v>1050</v>
      </c>
      <c r="C240" s="23">
        <f>VLOOKUP(B240,教师基础数据!$B$1:$G4749,3,FALSE)</f>
        <v>0</v>
      </c>
      <c r="D240" s="23">
        <f>VLOOKUP(B240,教师基础数据!$B$1:$G761,4,FALSE)</f>
        <v>0</v>
      </c>
      <c r="E240" s="23">
        <f>VLOOKUP(B240,教师基础数据!$B$1:$G4547,5,FALSE)</f>
        <v>0</v>
      </c>
      <c r="F240" s="21">
        <f t="shared" si="6"/>
        <v>2</v>
      </c>
      <c r="G240" s="24">
        <f>(IF(COUNTIF(课表!$C$190:$C$350,B240)&gt;=2,1,COUNTIF(课表!$C$190:$C$350,B240))+IF(COUNTIF(课表!$D$190:$D$350,B240)&gt;=2,1,COUNTIF(课表!D$190:$D$350,B240))+IF(COUNTIF(课表!$E$182:$E$350,B240)&gt;=2,1,COUNTIF(课表!$E$182:$E$350,B240))+IF(COUNTIF(课表!$F$190:$F$350,B240)&gt;=2,1,COUNTIF(课表!$F$190:$F$350,B240)))*2</f>
        <v>0</v>
      </c>
      <c r="H240" s="24">
        <f>(IF(COUNTIF(课表!$G$191:$G$350,B240)&gt;=2,1,COUNTIF(课表!$G$191:$G$350,B240))+IF(COUNTIF(课表!$H$191:$H$350,B240)&gt;=2,1,COUNTIF(课表!$H$191:$H$350,B240))+IF(COUNTIF(课表!$I$190:$I$350,B240)&gt;=2,1,COUNTIF(课表!$I$190:$I$350,B240))+IF(COUNTIF(课表!$J$190:$J$350,B240)&gt;=2,1,COUNTIF(课表!$J$190:$J$350,B240)))*2</f>
        <v>4</v>
      </c>
      <c r="I240" s="24">
        <f>(IF(COUNTIF(课表!$K$190:$K$350,B240)&gt;=2,1,COUNTIF(课表!$K$190:$K$350,B240))+IF(COUNTIF(课表!$L$190:$L$350,B240)&gt;=2,1,COUNTIF(课表!$L$190:$L$350,B240))+IF(COUNTIF(课表!$M$190:$M$350,B240)&gt;=2,1,COUNTIF(课表!$M$190:$M$350,B240))+IF(COUNTIF(课表!$N$190:$N$350,B240)&gt;=2,1,COUNTIF(课表!$N$190:$N$350,B240)))*2</f>
        <v>0</v>
      </c>
      <c r="J240" s="24">
        <f>(IF(COUNTIF(课表!$O$190:$O$350,B240)&gt;=2,1,COUNTIF(课表!$O$190:$O$350,B240))+IF(COUNTIF(课表!$P$190:$P$350,B240)&gt;=2,1,COUNTIF(课表!$P$190:$P$350,B240))+IF(COUNTIF(课表!$Q$190:$Q$350,B240)&gt;=2,1,COUNTIF(课表!$Q$190:$Q$350,B240))+IF(COUNTIF(课表!$R$190:$R$350,B240)&gt;=2,1,COUNTIF(课表!$R$190:$R$350,B240)))*2</f>
        <v>4</v>
      </c>
      <c r="K240" s="24">
        <f>(IF(COUNTIF(课表!$S$190:$S$350,B240)&gt;=2,1,COUNTIF(课表!$S$190:$S$350,B240))+IF(COUNTIF(课表!$T$190:$T$350,B240)&gt;=2,1,COUNTIF(课表!$T$190:$T$350,B240)))*2+(IF(COUNTIF(课表!$U$190:$U$350,B240)&gt;=2,1,COUNTIF(课表!$U$190:$U$350,B240))+IF(COUNTIF(课表!$V$190:$V$350,B240)&gt;=2,1,COUNTIF(课表!$V$190:$V$350,B240)))*2</f>
        <v>0</v>
      </c>
      <c r="L240" s="24">
        <f>(IF(COUNTIF(课表!$W$190:$W$350,B240)&gt;=2,1,COUNTIF(课表!$W$190:$W$350,B240))+IF(COUNTIF(课表!$X$190:$X$350,B240)&gt;=2,1,COUNTIF(课表!$X$190:$X$350,B240))+IF(COUNTIF(课表!$Y$190:$Y$350,B240)&gt;=2,1,COUNTIF(课表!$Y$190:$Y$350,B240))+IF(COUNTIF(课表!$Z$190:$Z$350,B240)&gt;=2,1,COUNTIF(课表!$Z$190:$Z$350,B240)))*2</f>
        <v>0</v>
      </c>
      <c r="M240" s="24">
        <f>(IF(COUNTIF(课表!$AA$190:$AA$350,B240)&gt;=2,1,COUNTIF(课表!$AA$190:$AA$350,B240))+IF(COUNTIF(课表!$AB$190:$AB$350,B240)&gt;=2,1,COUNTIF(课表!$AB$190:$AB$350,B240))+IF(COUNTIF(课表!$AC$190:$AC$350,B240)&gt;=2,1,COUNTIF(课表!$AC$190:$AC$350,B240))+IF(COUNTIF(课表!$AD$190:$AD$350,B240)&gt;=2,1,COUNTIF(课表!$AD$190:$AD$350,B240)))*2</f>
        <v>0</v>
      </c>
      <c r="N240" s="24">
        <f t="shared" si="7"/>
        <v>8</v>
      </c>
    </row>
    <row r="241" ht="20.1" customHeight="1" spans="1:14">
      <c r="A241" s="21">
        <f>VLOOKUP(B241,教师基础数据!$B$1:$H$502,7,FALSE)</f>
        <v>0</v>
      </c>
      <c r="B241" s="25" t="s">
        <v>1024</v>
      </c>
      <c r="C241" s="23">
        <f>VLOOKUP(B241,教师基础数据!$B$1:$G4746,3,FALSE)</f>
        <v>0</v>
      </c>
      <c r="D241" s="23">
        <f>VLOOKUP(B241,教师基础数据!$B$1:$G762,4,FALSE)</f>
        <v>0</v>
      </c>
      <c r="E241" s="23">
        <f>VLOOKUP(B241,教师基础数据!$B$1:$G4593,5,FALSE)</f>
        <v>0</v>
      </c>
      <c r="F241" s="21">
        <f t="shared" si="6"/>
        <v>2</v>
      </c>
      <c r="G241" s="24">
        <f>(IF(COUNTIF(课表!$C$190:$C$350,B241)&gt;=2,1,COUNTIF(课表!$C$190:$C$350,B241))+IF(COUNTIF(课表!$D$190:$D$350,B241)&gt;=2,1,COUNTIF(课表!D$190:$D$350,B241))+IF(COUNTIF(课表!$E$182:$E$350,B241)&gt;=2,1,COUNTIF(课表!$E$182:$E$350,B241))+IF(COUNTIF(课表!$F$190:$F$350,B241)&gt;=2,1,COUNTIF(课表!$F$190:$F$350,B241)))*2</f>
        <v>0</v>
      </c>
      <c r="H241" s="24">
        <f>(IF(COUNTIF(课表!$G$191:$G$350,B241)&gt;=2,1,COUNTIF(课表!$G$191:$G$350,B241))+IF(COUNTIF(课表!$H$191:$H$350,B241)&gt;=2,1,COUNTIF(课表!$H$191:$H$350,B241))+IF(COUNTIF(课表!$I$190:$I$350,B241)&gt;=2,1,COUNTIF(课表!$I$190:$I$350,B241))+IF(COUNTIF(课表!$J$190:$J$350,B241)&gt;=2,1,COUNTIF(课表!$J$190:$J$350,B241)))*2</f>
        <v>0</v>
      </c>
      <c r="I241" s="24">
        <f>(IF(COUNTIF(课表!$K$190:$K$350,B241)&gt;=2,1,COUNTIF(课表!$K$190:$K$350,B241))+IF(COUNTIF(课表!$L$190:$L$350,B241)&gt;=2,1,COUNTIF(课表!$L$190:$L$350,B241))+IF(COUNTIF(课表!$M$190:$M$350,B241)&gt;=2,1,COUNTIF(课表!$M$190:$M$350,B241))+IF(COUNTIF(课表!$N$190:$N$350,B241)&gt;=2,1,COUNTIF(课表!$N$190:$N$350,B241)))*2</f>
        <v>0</v>
      </c>
      <c r="J241" s="24">
        <f>(IF(COUNTIF(课表!$O$190:$O$350,B241)&gt;=2,1,COUNTIF(课表!$O$190:$O$350,B241))+IF(COUNTIF(课表!$P$190:$P$350,B241)&gt;=2,1,COUNTIF(课表!$P$190:$P$350,B241))+IF(COUNTIF(课表!$Q$190:$Q$350,B241)&gt;=2,1,COUNTIF(课表!$Q$190:$Q$350,B241))+IF(COUNTIF(课表!$R$190:$R$350,B241)&gt;=2,1,COUNTIF(课表!$R$190:$R$350,B241)))*2</f>
        <v>0</v>
      </c>
      <c r="K241" s="24">
        <f>(IF(COUNTIF(课表!$S$190:$S$350,B241)&gt;=2,1,COUNTIF(课表!$S$190:$S$350,B241))+IF(COUNTIF(课表!$T$190:$T$350,B241)&gt;=2,1,COUNTIF(课表!$T$190:$T$350,B241)))*2+(IF(COUNTIF(课表!$U$190:$U$350,B241)&gt;=2,1,COUNTIF(课表!$U$190:$U$350,B241))+IF(COUNTIF(课表!$V$190:$V$350,B241)&gt;=2,1,COUNTIF(课表!$V$190:$V$350,B241)))*2</f>
        <v>0</v>
      </c>
      <c r="L241" s="24">
        <f>(IF(COUNTIF(课表!$W$190:$W$350,B241)&gt;=2,1,COUNTIF(课表!$W$190:$W$350,B241))+IF(COUNTIF(课表!$X$190:$X$350,B241)&gt;=2,1,COUNTIF(课表!$X$190:$X$350,B241))+IF(COUNTIF(课表!$Y$190:$Y$350,B241)&gt;=2,1,COUNTIF(课表!$Y$190:$Y$350,B241))+IF(COUNTIF(课表!$Z$190:$Z$350,B241)&gt;=2,1,COUNTIF(课表!$Z$190:$Z$350,B241)))*2</f>
        <v>6</v>
      </c>
      <c r="M241" s="24">
        <f>(IF(COUNTIF(课表!$AA$190:$AA$350,B241)&gt;=2,1,COUNTIF(课表!$AA$190:$AA$350,B241))+IF(COUNTIF(课表!$AB$190:$AB$350,B241)&gt;=2,1,COUNTIF(课表!$AB$190:$AB$350,B241))+IF(COUNTIF(课表!$AC$190:$AC$350,B241)&gt;=2,1,COUNTIF(课表!$AC$190:$AC$350,B241))+IF(COUNTIF(课表!$AD$190:$AD$350,B241)&gt;=2,1,COUNTIF(课表!$AD$190:$AD$350,B241)))*2</f>
        <v>6</v>
      </c>
      <c r="N241" s="24">
        <f t="shared" si="7"/>
        <v>12</v>
      </c>
    </row>
    <row r="242" ht="20.1" customHeight="1" spans="1:14">
      <c r="A242" s="21">
        <f>VLOOKUP(B242,教师基础数据!$B$1:$H$502,7,FALSE)</f>
        <v>0</v>
      </c>
      <c r="B242" s="36" t="s">
        <v>1120</v>
      </c>
      <c r="C242" s="23">
        <f>VLOOKUP(B242,教师基础数据!$B$1:$G4700,3,FALSE)</f>
        <v>0</v>
      </c>
      <c r="D242" s="23">
        <f>VLOOKUP(B242,教师基础数据!$B$1:$G763,4,FALSE)</f>
        <v>0</v>
      </c>
      <c r="E242" s="23">
        <f>VLOOKUP(B242,教师基础数据!$B$1:$G4621,5,FALSE)</f>
        <v>0</v>
      </c>
      <c r="F242" s="21">
        <f t="shared" si="6"/>
        <v>2</v>
      </c>
      <c r="G242" s="24">
        <f>(IF(COUNTIF(课表!$C$190:$C$350,B242)&gt;=2,1,COUNTIF(课表!$C$190:$C$350,B242))+IF(COUNTIF(课表!$D$190:$D$350,B242)&gt;=2,1,COUNTIF(课表!D$190:$D$350,B242))+IF(COUNTIF(课表!$E$182:$E$350,B242)&gt;=2,1,COUNTIF(课表!$E$182:$E$350,B242))+IF(COUNTIF(课表!$F$190:$F$350,B242)&gt;=2,1,COUNTIF(课表!$F$190:$F$350,B242)))*2</f>
        <v>6</v>
      </c>
      <c r="H242" s="24">
        <f>(IF(COUNTIF(课表!$G$191:$G$350,B242)&gt;=2,1,COUNTIF(课表!$G$191:$G$350,B242))+IF(COUNTIF(课表!$H$191:$H$350,B242)&gt;=2,1,COUNTIF(课表!$H$191:$H$350,B242))+IF(COUNTIF(课表!$I$190:$I$350,B242)&gt;=2,1,COUNTIF(课表!$I$190:$I$350,B242))+IF(COUNTIF(课表!$J$190:$J$350,B242)&gt;=2,1,COUNTIF(课表!$J$190:$J$350,B242)))*2</f>
        <v>0</v>
      </c>
      <c r="I242" s="24">
        <f>(IF(COUNTIF(课表!$K$190:$K$350,B242)&gt;=2,1,COUNTIF(课表!$K$190:$K$350,B242))+IF(COUNTIF(课表!$L$190:$L$350,B242)&gt;=2,1,COUNTIF(课表!$L$190:$L$350,B242))+IF(COUNTIF(课表!$M$190:$M$350,B242)&gt;=2,1,COUNTIF(课表!$M$190:$M$350,B242))+IF(COUNTIF(课表!$N$190:$N$350,B242)&gt;=2,1,COUNTIF(课表!$N$190:$N$350,B242)))*2</f>
        <v>4</v>
      </c>
      <c r="J242" s="24">
        <f>(IF(COUNTIF(课表!$O$190:$O$350,B242)&gt;=2,1,COUNTIF(课表!$O$190:$O$350,B242))+IF(COUNTIF(课表!$P$190:$P$350,B242)&gt;=2,1,COUNTIF(课表!$P$190:$P$350,B242))+IF(COUNTIF(课表!$Q$190:$Q$350,B242)&gt;=2,1,COUNTIF(课表!$Q$190:$Q$350,B242))+IF(COUNTIF(课表!$R$190:$R$350,B242)&gt;=2,1,COUNTIF(课表!$R$190:$R$350,B242)))*2</f>
        <v>0</v>
      </c>
      <c r="K242" s="24">
        <f>(IF(COUNTIF(课表!$S$190:$S$350,B242)&gt;=2,1,COUNTIF(课表!$S$190:$S$350,B242))+IF(COUNTIF(课表!$T$190:$T$350,B242)&gt;=2,1,COUNTIF(课表!$T$190:$T$350,B242)))*2+(IF(COUNTIF(课表!$U$190:$U$350,B242)&gt;=2,1,COUNTIF(课表!$U$190:$U$350,B242))+IF(COUNTIF(课表!$V$190:$V$350,B242)&gt;=2,1,COUNTIF(课表!$V$190:$V$350,B242)))*2</f>
        <v>0</v>
      </c>
      <c r="L242" s="24">
        <f>(IF(COUNTIF(课表!$W$190:$W$350,B242)&gt;=2,1,COUNTIF(课表!$W$190:$W$350,B242))+IF(COUNTIF(课表!$X$190:$X$350,B242)&gt;=2,1,COUNTIF(课表!$X$190:$X$350,B242))+IF(COUNTIF(课表!$Y$190:$Y$350,B242)&gt;=2,1,COUNTIF(课表!$Y$190:$Y$350,B242))+IF(COUNTIF(课表!$Z$190:$Z$350,B242)&gt;=2,1,COUNTIF(课表!$Z$190:$Z$350,B242)))*2</f>
        <v>0</v>
      </c>
      <c r="M242" s="24">
        <f>(IF(COUNTIF(课表!$AA$190:$AA$350,B242)&gt;=2,1,COUNTIF(课表!$AA$190:$AA$350,B242))+IF(COUNTIF(课表!$AB$190:$AB$350,B242)&gt;=2,1,COUNTIF(课表!$AB$190:$AB$350,B242))+IF(COUNTIF(课表!$AC$190:$AC$350,B242)&gt;=2,1,COUNTIF(课表!$AC$190:$AC$350,B242))+IF(COUNTIF(课表!$AD$190:$AD$350,B242)&gt;=2,1,COUNTIF(课表!$AD$190:$AD$350,B242)))*2</f>
        <v>0</v>
      </c>
      <c r="N242" s="24">
        <f t="shared" si="7"/>
        <v>10</v>
      </c>
    </row>
    <row r="243" ht="20.1" customHeight="1" spans="1:14">
      <c r="A243" s="21">
        <f>VLOOKUP(B243,教师基础数据!$B$1:$H$502,7,FALSE)</f>
        <v>0</v>
      </c>
      <c r="B243" s="26" t="s">
        <v>1006</v>
      </c>
      <c r="C243" s="23">
        <f>VLOOKUP(B243,教师基础数据!$B$1:$G4821,3,FALSE)</f>
        <v>0</v>
      </c>
      <c r="D243" s="23">
        <f>VLOOKUP(B243,教师基础数据!$B$1:$G764,4,FALSE)</f>
        <v>0</v>
      </c>
      <c r="E243" s="23">
        <f>VLOOKUP(B243,教师基础数据!$B$1:$G4522,5,FALSE)</f>
        <v>0</v>
      </c>
      <c r="F243" s="21">
        <f t="shared" si="6"/>
        <v>2</v>
      </c>
      <c r="G243" s="24">
        <f>(IF(COUNTIF(课表!$C$190:$C$350,B243)&gt;=2,1,COUNTIF(课表!$C$190:$C$350,B243))+IF(COUNTIF(课表!$D$190:$D$350,B243)&gt;=2,1,COUNTIF(课表!D$190:$D$350,B243))+IF(COUNTIF(课表!$E$182:$E$350,B243)&gt;=2,1,COUNTIF(课表!$E$182:$E$350,B243))+IF(COUNTIF(课表!$F$190:$F$350,B243)&gt;=2,1,COUNTIF(课表!$F$190:$F$350,B243)))*2</f>
        <v>6</v>
      </c>
      <c r="H243" s="24">
        <f>(IF(COUNTIF(课表!$G$191:$G$350,B243)&gt;=2,1,COUNTIF(课表!$G$191:$G$350,B243))+IF(COUNTIF(课表!$H$191:$H$350,B243)&gt;=2,1,COUNTIF(课表!$H$191:$H$350,B243))+IF(COUNTIF(课表!$I$190:$I$350,B243)&gt;=2,1,COUNTIF(课表!$I$190:$I$350,B243))+IF(COUNTIF(课表!$J$190:$J$350,B243)&gt;=2,1,COUNTIF(课表!$J$190:$J$350,B243)))*2</f>
        <v>0</v>
      </c>
      <c r="I243" s="24">
        <f>(IF(COUNTIF(课表!$K$190:$K$350,B243)&gt;=2,1,COUNTIF(课表!$K$190:$K$350,B243))+IF(COUNTIF(课表!$L$190:$L$350,B243)&gt;=2,1,COUNTIF(课表!$L$190:$L$350,B243))+IF(COUNTIF(课表!$M$190:$M$350,B243)&gt;=2,1,COUNTIF(课表!$M$190:$M$350,B243))+IF(COUNTIF(课表!$N$190:$N$350,B243)&gt;=2,1,COUNTIF(课表!$N$190:$N$350,B243)))*2</f>
        <v>8</v>
      </c>
      <c r="J243" s="24">
        <f>(IF(COUNTIF(课表!$O$190:$O$350,B243)&gt;=2,1,COUNTIF(课表!$O$190:$O$350,B243))+IF(COUNTIF(课表!$P$190:$P$350,B243)&gt;=2,1,COUNTIF(课表!$P$190:$P$350,B243))+IF(COUNTIF(课表!$Q$190:$Q$350,B243)&gt;=2,1,COUNTIF(课表!$Q$190:$Q$350,B243))+IF(COUNTIF(课表!$R$190:$R$350,B243)&gt;=2,1,COUNTIF(课表!$R$190:$R$350,B243)))*2</f>
        <v>0</v>
      </c>
      <c r="K243" s="24">
        <f>(IF(COUNTIF(课表!$S$190:$S$350,B243)&gt;=2,1,COUNTIF(课表!$S$190:$S$350,B243))+IF(COUNTIF(课表!$T$190:$T$350,B243)&gt;=2,1,COUNTIF(课表!$T$190:$T$350,B243)))*2+(IF(COUNTIF(课表!$U$190:$U$350,B243)&gt;=2,1,COUNTIF(课表!$U$190:$U$350,B243))+IF(COUNTIF(课表!$V$190:$V$350,B243)&gt;=2,1,COUNTIF(课表!$V$190:$V$350,B243)))*2</f>
        <v>0</v>
      </c>
      <c r="L243" s="24">
        <f>(IF(COUNTIF(课表!$W$190:$W$350,B243)&gt;=2,1,COUNTIF(课表!$W$190:$W$350,B243))+IF(COUNTIF(课表!$X$190:$X$350,B243)&gt;=2,1,COUNTIF(课表!$X$190:$X$350,B243))+IF(COUNTIF(课表!$Y$190:$Y$350,B243)&gt;=2,1,COUNTIF(课表!$Y$190:$Y$350,B243))+IF(COUNTIF(课表!$Z$190:$Z$350,B243)&gt;=2,1,COUNTIF(课表!$Z$190:$Z$350,B243)))*2</f>
        <v>0</v>
      </c>
      <c r="M243" s="24">
        <f>(IF(COUNTIF(课表!$AA$190:$AA$350,B243)&gt;=2,1,COUNTIF(课表!$AA$190:$AA$350,B243))+IF(COUNTIF(课表!$AB$190:$AB$350,B243)&gt;=2,1,COUNTIF(课表!$AB$190:$AB$350,B243))+IF(COUNTIF(课表!$AC$190:$AC$350,B243)&gt;=2,1,COUNTIF(课表!$AC$190:$AC$350,B243))+IF(COUNTIF(课表!$AD$190:$AD$350,B243)&gt;=2,1,COUNTIF(课表!$AD$190:$AD$350,B243)))*2</f>
        <v>0</v>
      </c>
      <c r="N243" s="24">
        <f t="shared" si="7"/>
        <v>14</v>
      </c>
    </row>
    <row r="244" ht="20.1" customHeight="1" spans="1:14">
      <c r="A244" s="21" t="str">
        <f>VLOOKUP(B244,教师基础数据!$B$1:$H$502,7,FALSE)</f>
        <v>2014024</v>
      </c>
      <c r="B244" s="22" t="s">
        <v>1355</v>
      </c>
      <c r="C244" s="23" t="str">
        <f>VLOOKUP(B244,教师基础数据!$B$1:$G4857,3,FALSE)</f>
        <v>信艺系</v>
      </c>
      <c r="D244" s="23" t="str">
        <f>VLOOKUP(B244,教师基础数据!$B$1:$G765,4,FALSE)</f>
        <v>兼职</v>
      </c>
      <c r="E244" s="23" t="str">
        <f>VLOOKUP(B244,教师基础数据!$B$1:$G4587,5,FALSE)</f>
        <v>计应教研室</v>
      </c>
      <c r="F244" s="21">
        <f t="shared" si="6"/>
        <v>1</v>
      </c>
      <c r="G244" s="24">
        <f>(IF(COUNTIF(课表!$C$190:$C$350,B244)&gt;=2,1,COUNTIF(课表!$C$190:$C$350,B244))+IF(COUNTIF(课表!$D$190:$D$350,B244)&gt;=2,1,COUNTIF(课表!D$190:$D$350,B244))+IF(COUNTIF(课表!$E$182:$E$350,B244)&gt;=2,1,COUNTIF(课表!$E$182:$E$350,B244))+IF(COUNTIF(课表!$F$190:$F$350,B244)&gt;=2,1,COUNTIF(课表!$F$190:$F$350,B244)))*2</f>
        <v>0</v>
      </c>
      <c r="H244" s="24">
        <f>(IF(COUNTIF(课表!$G$191:$G$350,B244)&gt;=2,1,COUNTIF(课表!$G$191:$G$350,B244))+IF(COUNTIF(课表!$H$191:$H$350,B244)&gt;=2,1,COUNTIF(课表!$H$191:$H$350,B244))+IF(COUNTIF(课表!$I$190:$I$350,B244)&gt;=2,1,COUNTIF(课表!$I$190:$I$350,B244))+IF(COUNTIF(课表!$J$190:$J$350,B244)&gt;=2,1,COUNTIF(课表!$J$190:$J$350,B244)))*2</f>
        <v>2</v>
      </c>
      <c r="I244" s="24">
        <f>(IF(COUNTIF(课表!$K$190:$K$350,B244)&gt;=2,1,COUNTIF(课表!$K$190:$K$350,B244))+IF(COUNTIF(课表!$L$190:$L$350,B244)&gt;=2,1,COUNTIF(课表!$L$190:$L$350,B244))+IF(COUNTIF(课表!$M$190:$M$350,B244)&gt;=2,1,COUNTIF(课表!$M$190:$M$350,B244))+IF(COUNTIF(课表!$N$190:$N$350,B244)&gt;=2,1,COUNTIF(课表!$N$190:$N$350,B244)))*2</f>
        <v>0</v>
      </c>
      <c r="J244" s="24">
        <f>(IF(COUNTIF(课表!$O$190:$O$350,B244)&gt;=2,1,COUNTIF(课表!$O$190:$O$350,B244))+IF(COUNTIF(课表!$P$190:$P$350,B244)&gt;=2,1,COUNTIF(课表!$P$190:$P$350,B244))+IF(COUNTIF(课表!$Q$190:$Q$350,B244)&gt;=2,1,COUNTIF(课表!$Q$190:$Q$350,B244))+IF(COUNTIF(课表!$R$190:$R$350,B244)&gt;=2,1,COUNTIF(课表!$R$190:$R$350,B244)))*2</f>
        <v>0</v>
      </c>
      <c r="K244" s="24">
        <f>(IF(COUNTIF(课表!$S$190:$S$350,B244)&gt;=2,1,COUNTIF(课表!$S$190:$S$350,B244))+IF(COUNTIF(课表!$T$190:$T$350,B244)&gt;=2,1,COUNTIF(课表!$T$190:$T$350,B244)))*2+(IF(COUNTIF(课表!$U$190:$U$350,B244)&gt;=2,1,COUNTIF(课表!$U$190:$U$350,B244))+IF(COUNTIF(课表!$V$190:$V$350,B244)&gt;=2,1,COUNTIF(课表!$V$190:$V$350,B244)))*2</f>
        <v>0</v>
      </c>
      <c r="L244" s="24">
        <f>(IF(COUNTIF(课表!$W$190:$W$350,B244)&gt;=2,1,COUNTIF(课表!$W$190:$W$350,B244))+IF(COUNTIF(课表!$X$190:$X$350,B244)&gt;=2,1,COUNTIF(课表!$X$190:$X$350,B244))+IF(COUNTIF(课表!$Y$190:$Y$350,B244)&gt;=2,1,COUNTIF(课表!$Y$190:$Y$350,B244))+IF(COUNTIF(课表!$Z$190:$Z$350,B244)&gt;=2,1,COUNTIF(课表!$Z$190:$Z$350,B244)))*2</f>
        <v>0</v>
      </c>
      <c r="M244" s="24">
        <f>(IF(COUNTIF(课表!$AA$190:$AA$350,B244)&gt;=2,1,COUNTIF(课表!$AA$190:$AA$350,B244))+IF(COUNTIF(课表!$AB$190:$AB$350,B244)&gt;=2,1,COUNTIF(课表!$AB$190:$AB$350,B244))+IF(COUNTIF(课表!$AC$190:$AC$350,B244)&gt;=2,1,COUNTIF(课表!$AC$190:$AC$350,B244))+IF(COUNTIF(课表!$AD$190:$AD$350,B244)&gt;=2,1,COUNTIF(课表!$AD$190:$AD$350,B244)))*2</f>
        <v>0</v>
      </c>
      <c r="N244" s="24">
        <f t="shared" si="7"/>
        <v>2</v>
      </c>
    </row>
    <row r="245" ht="20.1" customHeight="1" spans="1:14">
      <c r="A245" s="21">
        <f>VLOOKUP(B245,教师基础数据!$B$1:$H$502,7,FALSE)</f>
        <v>0</v>
      </c>
      <c r="B245" s="22" t="s">
        <v>1042</v>
      </c>
      <c r="C245" s="23">
        <f>VLOOKUP(B245,教师基础数据!$B$1:$G4591,3,FALSE)</f>
        <v>0</v>
      </c>
      <c r="D245" s="23">
        <f>VLOOKUP(B245,教师基础数据!$B$1:$G766,4,FALSE)</f>
        <v>0</v>
      </c>
      <c r="E245" s="23">
        <f>VLOOKUP(B245,教师基础数据!$B$1:$G4755,5,FALSE)</f>
        <v>0</v>
      </c>
      <c r="F245" s="21">
        <f t="shared" si="6"/>
        <v>1</v>
      </c>
      <c r="G245" s="24">
        <f>(IF(COUNTIF(课表!$C$190:$C$350,B245)&gt;=2,1,COUNTIF(课表!$C$190:$C$350,B245))+IF(COUNTIF(课表!$D$190:$D$350,B245)&gt;=2,1,COUNTIF(课表!D$190:$D$350,B245))+IF(COUNTIF(课表!$E$182:$E$350,B245)&gt;=2,1,COUNTIF(课表!$E$182:$E$350,B245))+IF(COUNTIF(课表!$F$190:$F$350,B245)&gt;=2,1,COUNTIF(课表!$F$190:$F$350,B245)))*2</f>
        <v>0</v>
      </c>
      <c r="H245" s="24">
        <f>(IF(COUNTIF(课表!$G$191:$G$350,B245)&gt;=2,1,COUNTIF(课表!$G$191:$G$350,B245))+IF(COUNTIF(课表!$H$191:$H$350,B245)&gt;=2,1,COUNTIF(课表!$H$191:$H$350,B245))+IF(COUNTIF(课表!$I$190:$I$350,B245)&gt;=2,1,COUNTIF(课表!$I$190:$I$350,B245))+IF(COUNTIF(课表!$J$190:$J$350,B245)&gt;=2,1,COUNTIF(课表!$J$190:$J$350,B245)))*2</f>
        <v>0</v>
      </c>
      <c r="I245" s="24">
        <f>(IF(COUNTIF(课表!$K$190:$K$350,B245)&gt;=2,1,COUNTIF(课表!$K$190:$K$350,B245))+IF(COUNTIF(课表!$L$190:$L$350,B245)&gt;=2,1,COUNTIF(课表!$L$190:$L$350,B245))+IF(COUNTIF(课表!$M$190:$M$350,B245)&gt;=2,1,COUNTIF(课表!$M$190:$M$350,B245))+IF(COUNTIF(课表!$N$190:$N$350,B245)&gt;=2,1,COUNTIF(课表!$N$190:$N$350,B245)))*2</f>
        <v>0</v>
      </c>
      <c r="J245" s="24">
        <f>(IF(COUNTIF(课表!$O$190:$O$350,B245)&gt;=2,1,COUNTIF(课表!$O$190:$O$350,B245))+IF(COUNTIF(课表!$P$190:$P$350,B245)&gt;=2,1,COUNTIF(课表!$P$190:$P$350,B245))+IF(COUNTIF(课表!$Q$190:$Q$350,B245)&gt;=2,1,COUNTIF(课表!$Q$190:$Q$350,B245))+IF(COUNTIF(课表!$R$190:$R$350,B245)&gt;=2,1,COUNTIF(课表!$R$190:$R$350,B245)))*2</f>
        <v>4</v>
      </c>
      <c r="K245" s="24">
        <f>(IF(COUNTIF(课表!$S$190:$S$350,B245)&gt;=2,1,COUNTIF(课表!$S$190:$S$350,B245))+IF(COUNTIF(课表!$T$190:$T$350,B245)&gt;=2,1,COUNTIF(课表!$T$190:$T$350,B245)))*2+(IF(COUNTIF(课表!$U$190:$U$350,B245)&gt;=2,1,COUNTIF(课表!$U$190:$U$350,B245))+IF(COUNTIF(课表!$V$190:$V$350,B245)&gt;=2,1,COUNTIF(课表!$V$190:$V$350,B245)))*2</f>
        <v>0</v>
      </c>
      <c r="L245" s="24">
        <f>(IF(COUNTIF(课表!$W$190:$W$350,B245)&gt;=2,1,COUNTIF(课表!$W$190:$W$350,B245))+IF(COUNTIF(课表!$X$190:$X$350,B245)&gt;=2,1,COUNTIF(课表!$X$190:$X$350,B245))+IF(COUNTIF(课表!$Y$190:$Y$350,B245)&gt;=2,1,COUNTIF(课表!$Y$190:$Y$350,B245))+IF(COUNTIF(课表!$Z$190:$Z$350,B245)&gt;=2,1,COUNTIF(课表!$Z$190:$Z$350,B245)))*2</f>
        <v>0</v>
      </c>
      <c r="M245" s="24">
        <f>(IF(COUNTIF(课表!$AA$190:$AA$350,B245)&gt;=2,1,COUNTIF(课表!$AA$190:$AA$350,B245))+IF(COUNTIF(课表!$AB$190:$AB$350,B245)&gt;=2,1,COUNTIF(课表!$AB$190:$AB$350,B245))+IF(COUNTIF(课表!$AC$190:$AC$350,B245)&gt;=2,1,COUNTIF(课表!$AC$190:$AC$350,B245))+IF(COUNTIF(课表!$AD$190:$AD$350,B245)&gt;=2,1,COUNTIF(课表!$AD$190:$AD$350,B245)))*2</f>
        <v>0</v>
      </c>
      <c r="N245" s="24">
        <f t="shared" si="7"/>
        <v>4</v>
      </c>
    </row>
    <row r="246" ht="20.1" customHeight="1" spans="1:14">
      <c r="A246" s="21">
        <f>VLOOKUP(B246,教师基础数据!$B$1:$H$502,7,FALSE)</f>
        <v>0</v>
      </c>
      <c r="B246" s="26" t="s">
        <v>1357</v>
      </c>
      <c r="C246" s="23">
        <f>VLOOKUP(B246,教师基础数据!$B$1:$G4711,3,FALSE)</f>
        <v>0</v>
      </c>
      <c r="D246" s="23">
        <f>VLOOKUP(B246,教师基础数据!$B$1:$G767,4,FALSE)</f>
        <v>0</v>
      </c>
      <c r="E246" s="23">
        <f>VLOOKUP(B246,教师基础数据!$B$1:$G4653,5,FALSE)</f>
        <v>0</v>
      </c>
      <c r="F246" s="21">
        <f t="shared" si="6"/>
        <v>4</v>
      </c>
      <c r="G246" s="24">
        <f>(IF(COUNTIF(课表!$C$190:$C$350,B246)&gt;=2,1,COUNTIF(课表!$C$190:$C$350,B246))+IF(COUNTIF(课表!$D$190:$D$350,B246)&gt;=2,1,COUNTIF(课表!D$190:$D$350,B246))+IF(COUNTIF(课表!$E$182:$E$350,B246)&gt;=2,1,COUNTIF(课表!$E$182:$E$350,B246))+IF(COUNTIF(课表!$F$190:$F$350,B246)&gt;=2,1,COUNTIF(课表!$F$190:$F$350,B246)))*2</f>
        <v>4</v>
      </c>
      <c r="H246" s="24">
        <f>(IF(COUNTIF(课表!$G$191:$G$350,B246)&gt;=2,1,COUNTIF(课表!$G$191:$G$350,B246))+IF(COUNTIF(课表!$H$191:$H$350,B246)&gt;=2,1,COUNTIF(课表!$H$191:$H$350,B246))+IF(COUNTIF(课表!$I$190:$I$350,B246)&gt;=2,1,COUNTIF(课表!$I$190:$I$350,B246))+IF(COUNTIF(课表!$J$190:$J$350,B246)&gt;=2,1,COUNTIF(课表!$J$190:$J$350,B246)))*2</f>
        <v>0</v>
      </c>
      <c r="I246" s="24">
        <f>(IF(COUNTIF(课表!$K$190:$K$350,B246)&gt;=2,1,COUNTIF(课表!$K$190:$K$350,B246))+IF(COUNTIF(课表!$L$190:$L$350,B246)&gt;=2,1,COUNTIF(课表!$L$190:$L$350,B246))+IF(COUNTIF(课表!$M$190:$M$350,B246)&gt;=2,1,COUNTIF(课表!$M$190:$M$350,B246))+IF(COUNTIF(课表!$N$190:$N$350,B246)&gt;=2,1,COUNTIF(课表!$N$190:$N$350,B246)))*2</f>
        <v>0</v>
      </c>
      <c r="J246" s="24">
        <f>(IF(COUNTIF(课表!$O$190:$O$350,B246)&gt;=2,1,COUNTIF(课表!$O$190:$O$350,B246))+IF(COUNTIF(课表!$P$190:$P$350,B246)&gt;=2,1,COUNTIF(课表!$P$190:$P$350,B246))+IF(COUNTIF(课表!$Q$190:$Q$350,B246)&gt;=2,1,COUNTIF(课表!$Q$190:$Q$350,B246))+IF(COUNTIF(课表!$R$190:$R$350,B246)&gt;=2,1,COUNTIF(课表!$R$190:$R$350,B246)))*2</f>
        <v>0</v>
      </c>
      <c r="K246" s="24">
        <f>(IF(COUNTIF(课表!$S$190:$S$350,B246)&gt;=2,1,COUNTIF(课表!$S$190:$S$350,B246))+IF(COUNTIF(课表!$T$190:$T$350,B246)&gt;=2,1,COUNTIF(课表!$T$190:$T$350,B246)))*2+(IF(COUNTIF(课表!$U$190:$U$350,B246)&gt;=2,1,COUNTIF(课表!$U$190:$U$350,B246))+IF(COUNTIF(课表!$V$190:$V$350,B246)&gt;=2,1,COUNTIF(课表!$V$190:$V$350,B246)))*2</f>
        <v>4</v>
      </c>
      <c r="L246" s="24">
        <f>(IF(COUNTIF(课表!$W$190:$W$350,B246)&gt;=2,1,COUNTIF(课表!$W$190:$W$350,B246))+IF(COUNTIF(课表!$X$190:$X$350,B246)&gt;=2,1,COUNTIF(课表!$X$190:$X$350,B246))+IF(COUNTIF(课表!$Y$190:$Y$350,B246)&gt;=2,1,COUNTIF(课表!$Y$190:$Y$350,B246))+IF(COUNTIF(课表!$Z$190:$Z$350,B246)&gt;=2,1,COUNTIF(课表!$Z$190:$Z$350,B246)))*2</f>
        <v>8</v>
      </c>
      <c r="M246" s="24">
        <f>(IF(COUNTIF(课表!$AA$190:$AA$350,B246)&gt;=2,1,COUNTIF(课表!$AA$190:$AA$350,B246))+IF(COUNTIF(课表!$AB$190:$AB$350,B246)&gt;=2,1,COUNTIF(课表!$AB$190:$AB$350,B246))+IF(COUNTIF(课表!$AC$190:$AC$350,B246)&gt;=2,1,COUNTIF(课表!$AC$190:$AC$350,B246))+IF(COUNTIF(课表!$AD$190:$AD$350,B246)&gt;=2,1,COUNTIF(课表!$AD$190:$AD$350,B246)))*2</f>
        <v>8</v>
      </c>
      <c r="N246" s="24">
        <f t="shared" si="7"/>
        <v>24</v>
      </c>
    </row>
    <row r="247" ht="20.1" customHeight="1" spans="1:14">
      <c r="A247" s="21">
        <f>VLOOKUP(B247,教师基础数据!$B$1:$H$502,7,FALSE)</f>
        <v>0</v>
      </c>
      <c r="B247" s="22" t="s">
        <v>1033</v>
      </c>
      <c r="C247" s="23">
        <f>VLOOKUP(B247,教师基础数据!$B$1:$G4534,3,FALSE)</f>
        <v>0</v>
      </c>
      <c r="D247" s="23">
        <f>VLOOKUP(B247,教师基础数据!$B$1:$G768,4,FALSE)</f>
        <v>0</v>
      </c>
      <c r="E247" s="23">
        <f>VLOOKUP(B247,教师基础数据!$B$1:$G4661,5,FALSE)</f>
        <v>0</v>
      </c>
      <c r="F247" s="21">
        <f t="shared" si="6"/>
        <v>1</v>
      </c>
      <c r="G247" s="24">
        <f>(IF(COUNTIF(课表!$C$190:$C$350,B247)&gt;=2,1,COUNTIF(课表!$C$190:$C$350,B247))+IF(COUNTIF(课表!$D$190:$D$350,B247)&gt;=2,1,COUNTIF(课表!D$190:$D$350,B247))+IF(COUNTIF(课表!$E$182:$E$350,B247)&gt;=2,1,COUNTIF(课表!$E$182:$E$350,B247))+IF(COUNTIF(课表!$F$190:$F$350,B247)&gt;=2,1,COUNTIF(课表!$F$190:$F$350,B247)))*2</f>
        <v>0</v>
      </c>
      <c r="H247" s="24">
        <f>(IF(COUNTIF(课表!$G$191:$G$350,B247)&gt;=2,1,COUNTIF(课表!$G$191:$G$350,B247))+IF(COUNTIF(课表!$H$191:$H$350,B247)&gt;=2,1,COUNTIF(课表!$H$191:$H$350,B247))+IF(COUNTIF(课表!$I$190:$I$350,B247)&gt;=2,1,COUNTIF(课表!$I$190:$I$350,B247))+IF(COUNTIF(课表!$J$190:$J$350,B247)&gt;=2,1,COUNTIF(课表!$J$190:$J$350,B247)))*2</f>
        <v>0</v>
      </c>
      <c r="I247" s="24">
        <f>(IF(COUNTIF(课表!$K$190:$K$350,B247)&gt;=2,1,COUNTIF(课表!$K$190:$K$350,B247))+IF(COUNTIF(课表!$L$190:$L$350,B247)&gt;=2,1,COUNTIF(课表!$L$190:$L$350,B247))+IF(COUNTIF(课表!$M$190:$M$350,B247)&gt;=2,1,COUNTIF(课表!$M$190:$M$350,B247))+IF(COUNTIF(课表!$N$190:$N$350,B247)&gt;=2,1,COUNTIF(课表!$N$190:$N$350,B247)))*2</f>
        <v>0</v>
      </c>
      <c r="J247" s="24">
        <f>(IF(COUNTIF(课表!$O$190:$O$350,B247)&gt;=2,1,COUNTIF(课表!$O$190:$O$350,B247))+IF(COUNTIF(课表!$P$190:$P$350,B247)&gt;=2,1,COUNTIF(课表!$P$190:$P$350,B247))+IF(COUNTIF(课表!$Q$190:$Q$350,B247)&gt;=2,1,COUNTIF(课表!$Q$190:$Q$350,B247))+IF(COUNTIF(课表!$R$190:$R$350,B247)&gt;=2,1,COUNTIF(课表!$R$190:$R$350,B247)))*2</f>
        <v>2</v>
      </c>
      <c r="K247" s="24">
        <f>(IF(COUNTIF(课表!$S$190:$S$350,B247)&gt;=2,1,COUNTIF(课表!$S$190:$S$350,B247))+IF(COUNTIF(课表!$T$190:$T$350,B247)&gt;=2,1,COUNTIF(课表!$T$190:$T$350,B247)))*2+(IF(COUNTIF(课表!$U$190:$U$350,B247)&gt;=2,1,COUNTIF(课表!$U$190:$U$350,B247))+IF(COUNTIF(课表!$V$190:$V$350,B247)&gt;=2,1,COUNTIF(课表!$V$190:$V$350,B247)))*2</f>
        <v>0</v>
      </c>
      <c r="L247" s="24">
        <f>(IF(COUNTIF(课表!$W$190:$W$350,B247)&gt;=2,1,COUNTIF(课表!$W$190:$W$350,B247))+IF(COUNTIF(课表!$X$190:$X$350,B247)&gt;=2,1,COUNTIF(课表!$X$190:$X$350,B247))+IF(COUNTIF(课表!$Y$190:$Y$350,B247)&gt;=2,1,COUNTIF(课表!$Y$190:$Y$350,B247))+IF(COUNTIF(课表!$Z$190:$Z$350,B247)&gt;=2,1,COUNTIF(课表!$Z$190:$Z$350,B247)))*2</f>
        <v>0</v>
      </c>
      <c r="M247" s="24">
        <f>(IF(COUNTIF(课表!$AA$190:$AA$350,B247)&gt;=2,1,COUNTIF(课表!$AA$190:$AA$350,B247))+IF(COUNTIF(课表!$AB$190:$AB$350,B247)&gt;=2,1,COUNTIF(课表!$AB$190:$AB$350,B247))+IF(COUNTIF(课表!$AC$190:$AC$350,B247)&gt;=2,1,COUNTIF(课表!$AC$190:$AC$350,B247))+IF(COUNTIF(课表!$AD$190:$AD$350,B247)&gt;=2,1,COUNTIF(课表!$AD$190:$AD$350,B247)))*2</f>
        <v>0</v>
      </c>
      <c r="N247" s="24">
        <f t="shared" si="7"/>
        <v>2</v>
      </c>
    </row>
    <row r="248" ht="20.1" customHeight="1" spans="1:14">
      <c r="A248" s="21">
        <f>VLOOKUP(B248,教师基础数据!$B$1:$H$502,7,FALSE)</f>
        <v>0</v>
      </c>
      <c r="B248" s="27" t="s">
        <v>1107</v>
      </c>
      <c r="C248" s="23">
        <f>VLOOKUP(B248,教师基础数据!$B$1:$G4652,3,FALSE)</f>
        <v>0</v>
      </c>
      <c r="D248" s="23">
        <f>VLOOKUP(B248,教师基础数据!$B$1:$G769,4,FALSE)</f>
        <v>0</v>
      </c>
      <c r="E248" s="23">
        <f>VLOOKUP(B248,教师基础数据!$B$1:$G4596,5,FALSE)</f>
        <v>0</v>
      </c>
      <c r="F248" s="21">
        <f t="shared" si="6"/>
        <v>4</v>
      </c>
      <c r="G248" s="24">
        <f>(IF(COUNTIF(课表!$C$190:$C$350,B248)&gt;=2,1,COUNTIF(课表!$C$190:$C$350,B248))+IF(COUNTIF(课表!$D$190:$D$350,B248)&gt;=2,1,COUNTIF(课表!D$190:$D$350,B248))+IF(COUNTIF(课表!$E$182:$E$350,B248)&gt;=2,1,COUNTIF(课表!$E$182:$E$350,B248))+IF(COUNTIF(课表!$F$190:$F$350,B248)&gt;=2,1,COUNTIF(课表!$F$190:$F$350,B248)))*2</f>
        <v>4</v>
      </c>
      <c r="H248" s="24">
        <f>(IF(COUNTIF(课表!$G$191:$G$350,B248)&gt;=2,1,COUNTIF(课表!$G$191:$G$350,B248))+IF(COUNTIF(课表!$H$191:$H$350,B248)&gt;=2,1,COUNTIF(课表!$H$191:$H$350,B248))+IF(COUNTIF(课表!$I$190:$I$350,B248)&gt;=2,1,COUNTIF(课表!$I$190:$I$350,B248))+IF(COUNTIF(课表!$J$190:$J$350,B248)&gt;=2,1,COUNTIF(课表!$J$190:$J$350,B248)))*2</f>
        <v>2</v>
      </c>
      <c r="I248" s="24">
        <f>(IF(COUNTIF(课表!$K$190:$K$350,B248)&gt;=2,1,COUNTIF(课表!$K$190:$K$350,B248))+IF(COUNTIF(课表!$L$190:$L$350,B248)&gt;=2,1,COUNTIF(课表!$L$190:$L$350,B248))+IF(COUNTIF(课表!$M$190:$M$350,B248)&gt;=2,1,COUNTIF(课表!$M$190:$M$350,B248))+IF(COUNTIF(课表!$N$190:$N$350,B248)&gt;=2,1,COUNTIF(课表!$N$190:$N$350,B248)))*2</f>
        <v>4</v>
      </c>
      <c r="J248" s="24">
        <f>(IF(COUNTIF(课表!$O$190:$O$350,B248)&gt;=2,1,COUNTIF(课表!$O$190:$O$350,B248))+IF(COUNTIF(课表!$P$190:$P$350,B248)&gt;=2,1,COUNTIF(课表!$P$190:$P$350,B248))+IF(COUNTIF(课表!$Q$190:$Q$350,B248)&gt;=2,1,COUNTIF(课表!$Q$190:$Q$350,B248))+IF(COUNTIF(课表!$R$190:$R$350,B248)&gt;=2,1,COUNTIF(课表!$R$190:$R$350,B248)))*2</f>
        <v>8</v>
      </c>
      <c r="K248" s="24">
        <f>(IF(COUNTIF(课表!$S$190:$S$350,B248)&gt;=2,1,COUNTIF(课表!$S$190:$S$350,B248))+IF(COUNTIF(课表!$T$190:$T$350,B248)&gt;=2,1,COUNTIF(课表!$T$190:$T$350,B248)))*2+(IF(COUNTIF(课表!$U$190:$U$350,B248)&gt;=2,1,COUNTIF(课表!$U$190:$U$350,B248))+IF(COUNTIF(课表!$V$190:$V$350,B248)&gt;=2,1,COUNTIF(课表!$V$190:$V$350,B248)))*2</f>
        <v>0</v>
      </c>
      <c r="L248" s="24">
        <f>(IF(COUNTIF(课表!$W$190:$W$350,B248)&gt;=2,1,COUNTIF(课表!$W$190:$W$350,B248))+IF(COUNTIF(课表!$X$190:$X$350,B248)&gt;=2,1,COUNTIF(课表!$X$190:$X$350,B248))+IF(COUNTIF(课表!$Y$190:$Y$350,B248)&gt;=2,1,COUNTIF(课表!$Y$190:$Y$350,B248))+IF(COUNTIF(课表!$Z$190:$Z$350,B248)&gt;=2,1,COUNTIF(课表!$Z$190:$Z$350,B248)))*2</f>
        <v>0</v>
      </c>
      <c r="M248" s="24">
        <f>(IF(COUNTIF(课表!$AA$190:$AA$350,B248)&gt;=2,1,COUNTIF(课表!$AA$190:$AA$350,B248))+IF(COUNTIF(课表!$AB$190:$AB$350,B248)&gt;=2,1,COUNTIF(课表!$AB$190:$AB$350,B248))+IF(COUNTIF(课表!$AC$190:$AC$350,B248)&gt;=2,1,COUNTIF(课表!$AC$190:$AC$350,B248))+IF(COUNTIF(课表!$AD$190:$AD$350,B248)&gt;=2,1,COUNTIF(课表!$AD$190:$AD$350,B248)))*2</f>
        <v>0</v>
      </c>
      <c r="N248" s="24">
        <f t="shared" si="7"/>
        <v>18</v>
      </c>
    </row>
    <row r="249" ht="20.1" customHeight="1" spans="1:14">
      <c r="A249" s="21">
        <f>VLOOKUP(B249,教师基础数据!$B$1:$H$502,7,FALSE)</f>
        <v>0</v>
      </c>
      <c r="B249" s="25" t="s">
        <v>1373</v>
      </c>
      <c r="C249" s="23">
        <f>VLOOKUP(B249,教师基础数据!$B$1:$G4825,3,FALSE)</f>
        <v>0</v>
      </c>
      <c r="D249" s="23">
        <f>VLOOKUP(B249,教师基础数据!$B$1:$G770,4,FALSE)</f>
        <v>0</v>
      </c>
      <c r="E249" s="23">
        <f>VLOOKUP(B249,教师基础数据!$B$1:$G4670,5,FALSE)</f>
        <v>0</v>
      </c>
      <c r="F249" s="21">
        <f t="shared" si="6"/>
        <v>4</v>
      </c>
      <c r="G249" s="24">
        <f>(IF(COUNTIF(课表!$C$190:$C$350,B249)&gt;=2,1,COUNTIF(课表!$C$190:$C$350,B249))+IF(COUNTIF(课表!$D$190:$D$350,B249)&gt;=2,1,COUNTIF(课表!D$190:$D$350,B249))+IF(COUNTIF(课表!$E$182:$E$350,B249)&gt;=2,1,COUNTIF(课表!$E$182:$E$350,B249))+IF(COUNTIF(课表!$F$190:$F$350,B249)&gt;=2,1,COUNTIF(课表!$F$190:$F$350,B249)))*2</f>
        <v>0</v>
      </c>
      <c r="H249" s="24">
        <f>(IF(COUNTIF(课表!$G$191:$G$350,B249)&gt;=2,1,COUNTIF(课表!$G$191:$G$350,B249))+IF(COUNTIF(课表!$H$191:$H$350,B249)&gt;=2,1,COUNTIF(课表!$H$191:$H$350,B249))+IF(COUNTIF(课表!$I$190:$I$350,B249)&gt;=2,1,COUNTIF(课表!$I$190:$I$350,B249))+IF(COUNTIF(课表!$J$190:$J$350,B249)&gt;=2,1,COUNTIF(课表!$J$190:$J$350,B249)))*2</f>
        <v>0</v>
      </c>
      <c r="I249" s="24">
        <f>(IF(COUNTIF(课表!$K$190:$K$350,B249)&gt;=2,1,COUNTIF(课表!$K$190:$K$350,B249))+IF(COUNTIF(课表!$L$190:$L$350,B249)&gt;=2,1,COUNTIF(课表!$L$190:$L$350,B249))+IF(COUNTIF(课表!$M$190:$M$350,B249)&gt;=2,1,COUNTIF(课表!$M$190:$M$350,B249))+IF(COUNTIF(课表!$N$190:$N$350,B249)&gt;=2,1,COUNTIF(课表!$N$190:$N$350,B249)))*2</f>
        <v>4</v>
      </c>
      <c r="J249" s="24">
        <f>(IF(COUNTIF(课表!$O$190:$O$350,B249)&gt;=2,1,COUNTIF(课表!$O$190:$O$350,B249))+IF(COUNTIF(课表!$P$190:$P$350,B249)&gt;=2,1,COUNTIF(课表!$P$190:$P$350,B249))+IF(COUNTIF(课表!$Q$190:$Q$350,B249)&gt;=2,1,COUNTIF(课表!$Q$190:$Q$350,B249))+IF(COUNTIF(课表!$R$190:$R$350,B249)&gt;=2,1,COUNTIF(课表!$R$190:$R$350,B249)))*2</f>
        <v>4</v>
      </c>
      <c r="K249" s="24">
        <f>(IF(COUNTIF(课表!$S$190:$S$350,B249)&gt;=2,1,COUNTIF(课表!$S$190:$S$350,B249))+IF(COUNTIF(课表!$T$190:$T$350,B249)&gt;=2,1,COUNTIF(课表!$T$190:$T$350,B249)))*2+(IF(COUNTIF(课表!$U$190:$U$350,B249)&gt;=2,1,COUNTIF(课表!$U$190:$U$350,B249))+IF(COUNTIF(课表!$V$190:$V$350,B249)&gt;=2,1,COUNTIF(课表!$V$190:$V$350,B249)))*2</f>
        <v>0</v>
      </c>
      <c r="L249" s="24">
        <f>(IF(COUNTIF(课表!$W$190:$W$350,B249)&gt;=2,1,COUNTIF(课表!$W$190:$W$350,B249))+IF(COUNTIF(课表!$X$190:$X$350,B249)&gt;=2,1,COUNTIF(课表!$X$190:$X$350,B249))+IF(COUNTIF(课表!$Y$190:$Y$350,B249)&gt;=2,1,COUNTIF(课表!$Y$190:$Y$350,B249))+IF(COUNTIF(课表!$Z$190:$Z$350,B249)&gt;=2,1,COUNTIF(课表!$Z$190:$Z$350,B249)))*2</f>
        <v>8</v>
      </c>
      <c r="M249" s="24">
        <f>(IF(COUNTIF(课表!$AA$190:$AA$350,B249)&gt;=2,1,COUNTIF(课表!$AA$190:$AA$350,B249))+IF(COUNTIF(课表!$AB$190:$AB$350,B249)&gt;=2,1,COUNTIF(课表!$AB$190:$AB$350,B249))+IF(COUNTIF(课表!$AC$190:$AC$350,B249)&gt;=2,1,COUNTIF(课表!$AC$190:$AC$350,B249))+IF(COUNTIF(课表!$AD$190:$AD$350,B249)&gt;=2,1,COUNTIF(课表!$AD$190:$AD$350,B249)))*2</f>
        <v>8</v>
      </c>
      <c r="N249" s="24">
        <f t="shared" si="7"/>
        <v>24</v>
      </c>
    </row>
    <row r="250" ht="20.1" customHeight="1" spans="1:14">
      <c r="A250" s="21">
        <f>VLOOKUP(B250,教师基础数据!$B$1:$H$502,7,FALSE)</f>
        <v>0</v>
      </c>
      <c r="B250" s="26" t="s">
        <v>1143</v>
      </c>
      <c r="C250" s="23" t="str">
        <f>VLOOKUP(B250,教师基础数据!$B$1:$G4812,3,FALSE)</f>
        <v>信艺系</v>
      </c>
      <c r="D250" s="23" t="str">
        <f>VLOOKUP(B250,教师基础数据!$B$1:$G771,4,FALSE)</f>
        <v>外聘</v>
      </c>
      <c r="E250" s="23">
        <f>VLOOKUP(B250,教师基础数据!$B$1:$G4532,5,FALSE)</f>
        <v>0</v>
      </c>
      <c r="F250" s="21">
        <f t="shared" si="6"/>
        <v>3</v>
      </c>
      <c r="G250" s="24">
        <f>(IF(COUNTIF(课表!$C$190:$C$350,B250)&gt;=2,1,COUNTIF(课表!$C$190:$C$350,B250))+IF(COUNTIF(课表!$D$190:$D$350,B250)&gt;=2,1,COUNTIF(课表!D$190:$D$350,B250))+IF(COUNTIF(课表!$E$182:$E$350,B250)&gt;=2,1,COUNTIF(课表!$E$182:$E$350,B250))+IF(COUNTIF(课表!$F$190:$F$350,B250)&gt;=2,1,COUNTIF(课表!$F$190:$F$350,B250)))*2</f>
        <v>8</v>
      </c>
      <c r="H250" s="24">
        <f>(IF(COUNTIF(课表!$G$191:$G$350,B250)&gt;=2,1,COUNTIF(课表!$G$191:$G$350,B250))+IF(COUNTIF(课表!$H$191:$H$350,B250)&gt;=2,1,COUNTIF(课表!$H$191:$H$350,B250))+IF(COUNTIF(课表!$I$190:$I$350,B250)&gt;=2,1,COUNTIF(课表!$I$190:$I$350,B250))+IF(COUNTIF(课表!$J$190:$J$350,B250)&gt;=2,1,COUNTIF(课表!$J$190:$J$350,B250)))*2</f>
        <v>0</v>
      </c>
      <c r="I250" s="24">
        <f>(IF(COUNTIF(课表!$K$190:$K$350,B250)&gt;=2,1,COUNTIF(课表!$K$190:$K$350,B250))+IF(COUNTIF(课表!$L$190:$L$350,B250)&gt;=2,1,COUNTIF(课表!$L$190:$L$350,B250))+IF(COUNTIF(课表!$M$190:$M$350,B250)&gt;=2,1,COUNTIF(课表!$M$190:$M$350,B250))+IF(COUNTIF(课表!$N$190:$N$350,B250)&gt;=2,1,COUNTIF(课表!$N$190:$N$350,B250)))*2</f>
        <v>8</v>
      </c>
      <c r="J250" s="24">
        <f>(IF(COUNTIF(课表!$O$190:$O$350,B250)&gt;=2,1,COUNTIF(课表!$O$190:$O$350,B250))+IF(COUNTIF(课表!$P$190:$P$350,B250)&gt;=2,1,COUNTIF(课表!$P$190:$P$350,B250))+IF(COUNTIF(课表!$Q$190:$Q$350,B250)&gt;=2,1,COUNTIF(课表!$Q$190:$Q$350,B250))+IF(COUNTIF(课表!$R$190:$R$350,B250)&gt;=2,1,COUNTIF(课表!$R$190:$R$350,B250)))*2</f>
        <v>8</v>
      </c>
      <c r="K250" s="24">
        <f>(IF(COUNTIF(课表!$S$190:$S$350,B250)&gt;=2,1,COUNTIF(课表!$S$190:$S$350,B250))+IF(COUNTIF(课表!$T$190:$T$350,B250)&gt;=2,1,COUNTIF(课表!$T$190:$T$350,B250)))*2+(IF(COUNTIF(课表!$U$190:$U$350,B250)&gt;=2,1,COUNTIF(课表!$U$190:$U$350,B250))+IF(COUNTIF(课表!$V$190:$V$350,B250)&gt;=2,1,COUNTIF(课表!$V$190:$V$350,B250)))*2</f>
        <v>0</v>
      </c>
      <c r="L250" s="24">
        <f>(IF(COUNTIF(课表!$W$190:$W$350,B250)&gt;=2,1,COUNTIF(课表!$W$190:$W$350,B250))+IF(COUNTIF(课表!$X$190:$X$350,B250)&gt;=2,1,COUNTIF(课表!$X$190:$X$350,B250))+IF(COUNTIF(课表!$Y$190:$Y$350,B250)&gt;=2,1,COUNTIF(课表!$Y$190:$Y$350,B250))+IF(COUNTIF(课表!$Z$190:$Z$350,B250)&gt;=2,1,COUNTIF(课表!$Z$190:$Z$350,B250)))*2</f>
        <v>0</v>
      </c>
      <c r="M250" s="24">
        <f>(IF(COUNTIF(课表!$AA$190:$AA$350,B250)&gt;=2,1,COUNTIF(课表!$AA$190:$AA$350,B250))+IF(COUNTIF(课表!$AB$190:$AB$350,B250)&gt;=2,1,COUNTIF(课表!$AB$190:$AB$350,B250))+IF(COUNTIF(课表!$AC$190:$AC$350,B250)&gt;=2,1,COUNTIF(课表!$AC$190:$AC$350,B250))+IF(COUNTIF(课表!$AD$190:$AD$350,B250)&gt;=2,1,COUNTIF(课表!$AD$190:$AD$350,B250)))*2</f>
        <v>0</v>
      </c>
      <c r="N250" s="24">
        <f t="shared" si="7"/>
        <v>24</v>
      </c>
    </row>
    <row r="251" ht="20.1" customHeight="1" spans="1:14">
      <c r="A251" s="21">
        <f>VLOOKUP(B251,教师基础数据!$B$1:$H$502,7,FALSE)</f>
        <v>0</v>
      </c>
      <c r="B251" s="26" t="s">
        <v>1067</v>
      </c>
      <c r="C251" s="23">
        <f>VLOOKUP(B251,教师基础数据!$B$1:$G4635,3,FALSE)</f>
        <v>0</v>
      </c>
      <c r="D251" s="23">
        <f>VLOOKUP(B251,教师基础数据!$B$1:$G772,4,FALSE)</f>
        <v>0</v>
      </c>
      <c r="E251" s="23">
        <f>VLOOKUP(B251,教师基础数据!$B$1:$G4537,5,FALSE)</f>
        <v>0</v>
      </c>
      <c r="F251" s="21">
        <f t="shared" si="6"/>
        <v>4</v>
      </c>
      <c r="G251" s="24">
        <f>(IF(COUNTIF(课表!$C$190:$C$350,B251)&gt;=2,1,COUNTIF(课表!$C$190:$C$350,B251))+IF(COUNTIF(课表!$D$190:$D$350,B251)&gt;=2,1,COUNTIF(课表!D$190:$D$350,B251))+IF(COUNTIF(课表!$E$182:$E$350,B251)&gt;=2,1,COUNTIF(课表!$E$182:$E$350,B251))+IF(COUNTIF(课表!$F$190:$F$350,B251)&gt;=2,1,COUNTIF(课表!$F$190:$F$350,B251)))*2</f>
        <v>6</v>
      </c>
      <c r="H251" s="24">
        <f>(IF(COUNTIF(课表!$G$191:$G$350,B251)&gt;=2,1,COUNTIF(课表!$G$191:$G$350,B251))+IF(COUNTIF(课表!$H$191:$H$350,B251)&gt;=2,1,COUNTIF(课表!$H$191:$H$350,B251))+IF(COUNTIF(课表!$I$190:$I$350,B251)&gt;=2,1,COUNTIF(课表!$I$190:$I$350,B251))+IF(COUNTIF(课表!$J$190:$J$350,B251)&gt;=2,1,COUNTIF(课表!$J$190:$J$350,B251)))*2</f>
        <v>8</v>
      </c>
      <c r="I251" s="24">
        <f>(IF(COUNTIF(课表!$K$190:$K$350,B251)&gt;=2,1,COUNTIF(课表!$K$190:$K$350,B251))+IF(COUNTIF(课表!$L$190:$L$350,B251)&gt;=2,1,COUNTIF(课表!$L$190:$L$350,B251))+IF(COUNTIF(课表!$M$190:$M$350,B251)&gt;=2,1,COUNTIF(课表!$M$190:$M$350,B251))+IF(COUNTIF(课表!$N$190:$N$350,B251)&gt;=2,1,COUNTIF(课表!$N$190:$N$350,B251)))*2</f>
        <v>4</v>
      </c>
      <c r="J251" s="24">
        <f>(IF(COUNTIF(课表!$O$190:$O$350,B251)&gt;=2,1,COUNTIF(课表!$O$190:$O$350,B251))+IF(COUNTIF(课表!$P$190:$P$350,B251)&gt;=2,1,COUNTIF(课表!$P$190:$P$350,B251))+IF(COUNTIF(课表!$Q$190:$Q$350,B251)&gt;=2,1,COUNTIF(课表!$Q$190:$Q$350,B251))+IF(COUNTIF(课表!$R$190:$R$350,B251)&gt;=2,1,COUNTIF(课表!$R$190:$R$350,B251)))*2</f>
        <v>0</v>
      </c>
      <c r="K251" s="24">
        <f>(IF(COUNTIF(课表!$S$190:$S$350,B251)&gt;=2,1,COUNTIF(课表!$S$190:$S$350,B251))+IF(COUNTIF(课表!$T$190:$T$350,B251)&gt;=2,1,COUNTIF(课表!$T$190:$T$350,B251)))*2+(IF(COUNTIF(课表!$U$190:$U$350,B251)&gt;=2,1,COUNTIF(课表!$U$190:$U$350,B251))+IF(COUNTIF(课表!$V$190:$V$350,B251)&gt;=2,1,COUNTIF(课表!$V$190:$V$350,B251)))*2</f>
        <v>4</v>
      </c>
      <c r="L251" s="24">
        <f>(IF(COUNTIF(课表!$W$190:$W$350,B251)&gt;=2,1,COUNTIF(课表!$W$190:$W$350,B251))+IF(COUNTIF(课表!$X$190:$X$350,B251)&gt;=2,1,COUNTIF(课表!$X$190:$X$350,B251))+IF(COUNTIF(课表!$Y$190:$Y$350,B251)&gt;=2,1,COUNTIF(课表!$Y$190:$Y$350,B251))+IF(COUNTIF(课表!$Z$190:$Z$350,B251)&gt;=2,1,COUNTIF(课表!$Z$190:$Z$350,B251)))*2</f>
        <v>0</v>
      </c>
      <c r="M251" s="24">
        <f>(IF(COUNTIF(课表!$AA$190:$AA$350,B251)&gt;=2,1,COUNTIF(课表!$AA$190:$AA$350,B251))+IF(COUNTIF(课表!$AB$190:$AB$350,B251)&gt;=2,1,COUNTIF(课表!$AB$190:$AB$350,B251))+IF(COUNTIF(课表!$AC$190:$AC$350,B251)&gt;=2,1,COUNTIF(课表!$AC$190:$AC$350,B251))+IF(COUNTIF(课表!$AD$190:$AD$350,B251)&gt;=2,1,COUNTIF(课表!$AD$190:$AD$350,B251)))*2</f>
        <v>0</v>
      </c>
      <c r="N251" s="24">
        <f t="shared" si="7"/>
        <v>22</v>
      </c>
    </row>
    <row r="252" ht="20.1" customHeight="1" spans="1:14">
      <c r="A252" s="21">
        <f>VLOOKUP(B252,教师基础数据!$B$1:$H$502,7,FALSE)</f>
        <v>0</v>
      </c>
      <c r="B252" s="26" t="s">
        <v>1356</v>
      </c>
      <c r="C252" s="23">
        <f>VLOOKUP(B252,教师基础数据!$B$1:$G4710,3,FALSE)</f>
        <v>0</v>
      </c>
      <c r="D252" s="23">
        <f>VLOOKUP(B252,教师基础数据!$B$1:$G773,4,FALSE)</f>
        <v>0</v>
      </c>
      <c r="E252" s="23">
        <f>VLOOKUP(B252,教师基础数据!$B$1:$G4603,5,FALSE)</f>
        <v>0</v>
      </c>
      <c r="F252" s="21">
        <f t="shared" si="6"/>
        <v>5</v>
      </c>
      <c r="G252" s="24">
        <f>(IF(COUNTIF(课表!$C$190:$C$350,B252)&gt;=2,1,COUNTIF(课表!$C$190:$C$350,B252))+IF(COUNTIF(课表!$D$190:$D$350,B252)&gt;=2,1,COUNTIF(课表!D$190:$D$350,B252))+IF(COUNTIF(课表!$E$182:$E$350,B252)&gt;=2,1,COUNTIF(课表!$E$182:$E$350,B252))+IF(COUNTIF(课表!$F$190:$F$350,B252)&gt;=2,1,COUNTIF(课表!$F$190:$F$350,B252)))*2</f>
        <v>4</v>
      </c>
      <c r="H252" s="24">
        <f>(IF(COUNTIF(课表!$G$191:$G$350,B252)&gt;=2,1,COUNTIF(课表!$G$191:$G$350,B252))+IF(COUNTIF(课表!$H$191:$H$350,B252)&gt;=2,1,COUNTIF(课表!$H$191:$H$350,B252))+IF(COUNTIF(课表!$I$190:$I$350,B252)&gt;=2,1,COUNTIF(课表!$I$190:$I$350,B252))+IF(COUNTIF(课表!$J$190:$J$350,B252)&gt;=2,1,COUNTIF(课表!$J$190:$J$350,B252)))*2</f>
        <v>4</v>
      </c>
      <c r="I252" s="24">
        <f>(IF(COUNTIF(课表!$K$190:$K$350,B252)&gt;=2,1,COUNTIF(课表!$K$190:$K$350,B252))+IF(COUNTIF(课表!$L$190:$L$350,B252)&gt;=2,1,COUNTIF(课表!$L$190:$L$350,B252))+IF(COUNTIF(课表!$M$190:$M$350,B252)&gt;=2,1,COUNTIF(课表!$M$190:$M$350,B252))+IF(COUNTIF(课表!$N$190:$N$350,B252)&gt;=2,1,COUNTIF(课表!$N$190:$N$350,B252)))*2</f>
        <v>0</v>
      </c>
      <c r="J252" s="24">
        <f>(IF(COUNTIF(课表!$O$190:$O$350,B252)&gt;=2,1,COUNTIF(课表!$O$190:$O$350,B252))+IF(COUNTIF(课表!$P$190:$P$350,B252)&gt;=2,1,COUNTIF(课表!$P$190:$P$350,B252))+IF(COUNTIF(课表!$Q$190:$Q$350,B252)&gt;=2,1,COUNTIF(课表!$Q$190:$Q$350,B252))+IF(COUNTIF(课表!$R$190:$R$350,B252)&gt;=2,1,COUNTIF(课表!$R$190:$R$350,B252)))*2</f>
        <v>8</v>
      </c>
      <c r="K252" s="24">
        <f>(IF(COUNTIF(课表!$S$190:$S$350,B252)&gt;=2,1,COUNTIF(课表!$S$190:$S$350,B252))+IF(COUNTIF(课表!$T$190:$T$350,B252)&gt;=2,1,COUNTIF(课表!$T$190:$T$350,B252)))*2+(IF(COUNTIF(课表!$U$190:$U$350,B252)&gt;=2,1,COUNTIF(课表!$U$190:$U$350,B252))+IF(COUNTIF(课表!$V$190:$V$350,B252)&gt;=2,1,COUNTIF(课表!$V$190:$V$350,B252)))*2</f>
        <v>0</v>
      </c>
      <c r="L252" s="24">
        <f>(IF(COUNTIF(课表!$W$190:$W$350,B252)&gt;=2,1,COUNTIF(课表!$W$190:$W$350,B252))+IF(COUNTIF(课表!$X$190:$X$350,B252)&gt;=2,1,COUNTIF(课表!$X$190:$X$350,B252))+IF(COUNTIF(课表!$Y$190:$Y$350,B252)&gt;=2,1,COUNTIF(课表!$Y$190:$Y$350,B252))+IF(COUNTIF(课表!$Z$190:$Z$350,B252)&gt;=2,1,COUNTIF(课表!$Z$190:$Z$350,B252)))*2</f>
        <v>8</v>
      </c>
      <c r="M252" s="24">
        <f>(IF(COUNTIF(课表!$AA$190:$AA$350,B252)&gt;=2,1,COUNTIF(课表!$AA$190:$AA$350,B252))+IF(COUNTIF(课表!$AB$190:$AB$350,B252)&gt;=2,1,COUNTIF(课表!$AB$190:$AB$350,B252))+IF(COUNTIF(课表!$AC$190:$AC$350,B252)&gt;=2,1,COUNTIF(课表!$AC$190:$AC$350,B252))+IF(COUNTIF(课表!$AD$190:$AD$350,B252)&gt;=2,1,COUNTIF(课表!$AD$190:$AD$350,B252)))*2</f>
        <v>8</v>
      </c>
      <c r="N252" s="24">
        <f t="shared" si="7"/>
        <v>32</v>
      </c>
    </row>
    <row r="253" ht="20.1" customHeight="1" spans="1:14">
      <c r="A253" s="21">
        <f>VLOOKUP(B253,教师基础数据!$B$1:$H$502,7,FALSE)</f>
        <v>0</v>
      </c>
      <c r="B253" s="25" t="s">
        <v>1085</v>
      </c>
      <c r="C253" s="23">
        <f>VLOOKUP(B253,教师基础数据!$B$1:$G4748,3,FALSE)</f>
        <v>0</v>
      </c>
      <c r="D253" s="23">
        <f>VLOOKUP(B253,教师基础数据!$B$1:$G774,4,FALSE)</f>
        <v>0</v>
      </c>
      <c r="E253" s="23">
        <f>VLOOKUP(B253,教师基础数据!$B$1:$G4781,5,FALSE)</f>
        <v>0</v>
      </c>
      <c r="F253" s="21">
        <f t="shared" si="6"/>
        <v>3</v>
      </c>
      <c r="G253" s="24">
        <f>(IF(COUNTIF(课表!$C$190:$C$350,B253)&gt;=2,1,COUNTIF(课表!$C$190:$C$350,B253))+IF(COUNTIF(课表!$D$190:$D$350,B253)&gt;=2,1,COUNTIF(课表!D$190:$D$350,B253))+IF(COUNTIF(课表!$E$182:$E$350,B253)&gt;=2,1,COUNTIF(课表!$E$182:$E$350,B253))+IF(COUNTIF(课表!$F$190:$F$350,B253)&gt;=2,1,COUNTIF(课表!$F$190:$F$350,B253)))*2</f>
        <v>0</v>
      </c>
      <c r="H253" s="24">
        <f>(IF(COUNTIF(课表!$G$191:$G$350,B253)&gt;=2,1,COUNTIF(课表!$G$191:$G$350,B253))+IF(COUNTIF(课表!$H$191:$H$350,B253)&gt;=2,1,COUNTIF(课表!$H$191:$H$350,B253))+IF(COUNTIF(课表!$I$190:$I$350,B253)&gt;=2,1,COUNTIF(课表!$I$190:$I$350,B253))+IF(COUNTIF(课表!$J$190:$J$350,B253)&gt;=2,1,COUNTIF(课表!$J$190:$J$350,B253)))*2</f>
        <v>4</v>
      </c>
      <c r="I253" s="24">
        <f>(IF(COUNTIF(课表!$K$190:$K$350,B253)&gt;=2,1,COUNTIF(课表!$K$190:$K$350,B253))+IF(COUNTIF(课表!$L$190:$L$350,B253)&gt;=2,1,COUNTIF(课表!$L$190:$L$350,B253))+IF(COUNTIF(课表!$M$190:$M$350,B253)&gt;=2,1,COUNTIF(课表!$M$190:$M$350,B253))+IF(COUNTIF(课表!$N$190:$N$350,B253)&gt;=2,1,COUNTIF(课表!$N$190:$N$350,B253)))*2</f>
        <v>4</v>
      </c>
      <c r="J253" s="24">
        <f>(IF(COUNTIF(课表!$O$190:$O$350,B253)&gt;=2,1,COUNTIF(课表!$O$190:$O$350,B253))+IF(COUNTIF(课表!$P$190:$P$350,B253)&gt;=2,1,COUNTIF(课表!$P$190:$P$350,B253))+IF(COUNTIF(课表!$Q$190:$Q$350,B253)&gt;=2,1,COUNTIF(课表!$Q$190:$Q$350,B253))+IF(COUNTIF(课表!$R$190:$R$350,B253)&gt;=2,1,COUNTIF(课表!$R$190:$R$350,B253)))*2</f>
        <v>0</v>
      </c>
      <c r="K253" s="24">
        <f>(IF(COUNTIF(课表!$S$190:$S$350,B253)&gt;=2,1,COUNTIF(课表!$S$190:$S$350,B253))+IF(COUNTIF(课表!$T$190:$T$350,B253)&gt;=2,1,COUNTIF(课表!$T$190:$T$350,B253)))*2+(IF(COUNTIF(课表!$U$190:$U$350,B253)&gt;=2,1,COUNTIF(课表!$U$190:$U$350,B253))+IF(COUNTIF(课表!$V$190:$V$350,B253)&gt;=2,1,COUNTIF(课表!$V$190:$V$350,B253)))*2</f>
        <v>4</v>
      </c>
      <c r="L253" s="24">
        <f>(IF(COUNTIF(课表!$W$190:$W$350,B253)&gt;=2,1,COUNTIF(课表!$W$190:$W$350,B253))+IF(COUNTIF(课表!$X$190:$X$350,B253)&gt;=2,1,COUNTIF(课表!$X$190:$X$350,B253))+IF(COUNTIF(课表!$Y$190:$Y$350,B253)&gt;=2,1,COUNTIF(课表!$Y$190:$Y$350,B253))+IF(COUNTIF(课表!$Z$190:$Z$350,B253)&gt;=2,1,COUNTIF(课表!$Z$190:$Z$350,B253)))*2</f>
        <v>0</v>
      </c>
      <c r="M253" s="24">
        <f>(IF(COUNTIF(课表!$AA$190:$AA$350,B253)&gt;=2,1,COUNTIF(课表!$AA$190:$AA$350,B253))+IF(COUNTIF(课表!$AB$190:$AB$350,B253)&gt;=2,1,COUNTIF(课表!$AB$190:$AB$350,B253))+IF(COUNTIF(课表!$AC$190:$AC$350,B253)&gt;=2,1,COUNTIF(课表!$AC$190:$AC$350,B253))+IF(COUNTIF(课表!$AD$190:$AD$350,B253)&gt;=2,1,COUNTIF(课表!$AD$190:$AD$350,B253)))*2</f>
        <v>0</v>
      </c>
      <c r="N253" s="24">
        <f t="shared" si="7"/>
        <v>12</v>
      </c>
    </row>
    <row r="254" ht="20.1" customHeight="1" spans="1:14">
      <c r="A254" s="21">
        <f>VLOOKUP(B254,教师基础数据!$B$1:$H$502,7,FALSE)</f>
        <v>0</v>
      </c>
      <c r="B254" s="25" t="s">
        <v>1249</v>
      </c>
      <c r="C254" s="23">
        <f>VLOOKUP(B254,教师基础数据!$B$1:$G4498,3,FALSE)</f>
        <v>0</v>
      </c>
      <c r="D254" s="23">
        <f>VLOOKUP(B254,教师基础数据!$B$1:$G775,4,FALSE)</f>
        <v>0</v>
      </c>
      <c r="E254" s="23">
        <f>VLOOKUP(B254,教师基础数据!$B$1:$G4616,5,FALSE)</f>
        <v>0</v>
      </c>
      <c r="F254" s="21">
        <f t="shared" si="6"/>
        <v>2</v>
      </c>
      <c r="G254" s="24">
        <f>(IF(COUNTIF(课表!$C$190:$C$350,B254)&gt;=2,1,COUNTIF(课表!$C$190:$C$350,B254))+IF(COUNTIF(课表!$D$190:$D$350,B254)&gt;=2,1,COUNTIF(课表!D$190:$D$350,B254))+IF(COUNTIF(课表!$E$182:$E$350,B254)&gt;=2,1,COUNTIF(课表!$E$182:$E$350,B254))+IF(COUNTIF(课表!$F$190:$F$350,B254)&gt;=2,1,COUNTIF(课表!$F$190:$F$350,B254)))*2</f>
        <v>2</v>
      </c>
      <c r="H254" s="24">
        <f>(IF(COUNTIF(课表!$G$191:$G$350,B254)&gt;=2,1,COUNTIF(课表!$G$191:$G$350,B254))+IF(COUNTIF(课表!$H$191:$H$350,B254)&gt;=2,1,COUNTIF(课表!$H$191:$H$350,B254))+IF(COUNTIF(课表!$I$190:$I$350,B254)&gt;=2,1,COUNTIF(课表!$I$190:$I$350,B254))+IF(COUNTIF(课表!$J$190:$J$350,B254)&gt;=2,1,COUNTIF(课表!$J$190:$J$350,B254)))*2</f>
        <v>0</v>
      </c>
      <c r="I254" s="24">
        <f>(IF(COUNTIF(课表!$K$190:$K$350,B254)&gt;=2,1,COUNTIF(课表!$K$190:$K$350,B254))+IF(COUNTIF(课表!$L$190:$L$350,B254)&gt;=2,1,COUNTIF(课表!$L$190:$L$350,B254))+IF(COUNTIF(课表!$M$190:$M$350,B254)&gt;=2,1,COUNTIF(课表!$M$190:$M$350,B254))+IF(COUNTIF(课表!$N$190:$N$350,B254)&gt;=2,1,COUNTIF(课表!$N$190:$N$350,B254)))*2</f>
        <v>0</v>
      </c>
      <c r="J254" s="24">
        <f>(IF(COUNTIF(课表!$O$190:$O$350,B254)&gt;=2,1,COUNTIF(课表!$O$190:$O$350,B254))+IF(COUNTIF(课表!$P$190:$P$350,B254)&gt;=2,1,COUNTIF(课表!$P$190:$P$350,B254))+IF(COUNTIF(课表!$Q$190:$Q$350,B254)&gt;=2,1,COUNTIF(课表!$Q$190:$Q$350,B254))+IF(COUNTIF(课表!$R$190:$R$350,B254)&gt;=2,1,COUNTIF(课表!$R$190:$R$350,B254)))*2</f>
        <v>4</v>
      </c>
      <c r="K254" s="24">
        <f>(IF(COUNTIF(课表!$S$190:$S$350,B254)&gt;=2,1,COUNTIF(课表!$S$190:$S$350,B254))+IF(COUNTIF(课表!$T$190:$T$350,B254)&gt;=2,1,COUNTIF(课表!$T$190:$T$350,B254)))*2+(IF(COUNTIF(课表!$U$190:$U$350,B254)&gt;=2,1,COUNTIF(课表!$U$190:$U$350,B254))+IF(COUNTIF(课表!$V$190:$V$350,B254)&gt;=2,1,COUNTIF(课表!$V$190:$V$350,B254)))*2</f>
        <v>0</v>
      </c>
      <c r="L254" s="24">
        <f>(IF(COUNTIF(课表!$W$190:$W$350,B254)&gt;=2,1,COUNTIF(课表!$W$190:$W$350,B254))+IF(COUNTIF(课表!$X$190:$X$350,B254)&gt;=2,1,COUNTIF(课表!$X$190:$X$350,B254))+IF(COUNTIF(课表!$Y$190:$Y$350,B254)&gt;=2,1,COUNTIF(课表!$Y$190:$Y$350,B254))+IF(COUNTIF(课表!$Z$190:$Z$350,B254)&gt;=2,1,COUNTIF(课表!$Z$190:$Z$350,B254)))*2</f>
        <v>0</v>
      </c>
      <c r="M254" s="24">
        <f>(IF(COUNTIF(课表!$AA$190:$AA$350,B254)&gt;=2,1,COUNTIF(课表!$AA$190:$AA$350,B254))+IF(COUNTIF(课表!$AB$190:$AB$350,B254)&gt;=2,1,COUNTIF(课表!$AB$190:$AB$350,B254))+IF(COUNTIF(课表!$AC$190:$AC$350,B254)&gt;=2,1,COUNTIF(课表!$AC$190:$AC$350,B254))+IF(COUNTIF(课表!$AD$190:$AD$350,B254)&gt;=2,1,COUNTIF(课表!$AD$190:$AD$350,B254)))*2</f>
        <v>0</v>
      </c>
      <c r="N254" s="24">
        <f t="shared" si="7"/>
        <v>6</v>
      </c>
    </row>
    <row r="255" ht="20.1" customHeight="1" spans="1:14">
      <c r="A255" s="21">
        <f>VLOOKUP(B255,教师基础数据!$B$1:$H$502,7,FALSE)</f>
        <v>0</v>
      </c>
      <c r="B255" s="27" t="s">
        <v>992</v>
      </c>
      <c r="C255" s="23">
        <f>VLOOKUP(B255,教师基础数据!$B$1:$G4794,3,FALSE)</f>
        <v>0</v>
      </c>
      <c r="D255" s="23">
        <f>VLOOKUP(B255,教师基础数据!$B$1:$G776,4,FALSE)</f>
        <v>0</v>
      </c>
      <c r="E255" s="23">
        <f>VLOOKUP(B255,教师基础数据!$B$1:$G4729,5,FALSE)</f>
        <v>0</v>
      </c>
      <c r="F255" s="21">
        <f t="shared" si="6"/>
        <v>2</v>
      </c>
      <c r="G255" s="24">
        <f>(IF(COUNTIF(课表!$C$190:$C$350,B255)&gt;=2,1,COUNTIF(课表!$C$190:$C$350,B255))+IF(COUNTIF(课表!$D$190:$D$350,B255)&gt;=2,1,COUNTIF(课表!D$190:$D$350,B255))+IF(COUNTIF(课表!$E$182:$E$350,B255)&gt;=2,1,COUNTIF(课表!$E$182:$E$350,B255))+IF(COUNTIF(课表!$F$190:$F$350,B255)&gt;=2,1,COUNTIF(课表!$F$190:$F$350,B255)))*2</f>
        <v>4</v>
      </c>
      <c r="H255" s="24">
        <f>(IF(COUNTIF(课表!$G$191:$G$350,B255)&gt;=2,1,COUNTIF(课表!$G$191:$G$350,B255))+IF(COUNTIF(课表!$H$191:$H$350,B255)&gt;=2,1,COUNTIF(课表!$H$191:$H$350,B255))+IF(COUNTIF(课表!$I$190:$I$350,B255)&gt;=2,1,COUNTIF(课表!$I$190:$I$350,B255))+IF(COUNTIF(课表!$J$190:$J$350,B255)&gt;=2,1,COUNTIF(课表!$J$190:$J$350,B255)))*2</f>
        <v>0</v>
      </c>
      <c r="I255" s="24">
        <f>(IF(COUNTIF(课表!$K$190:$K$350,B255)&gt;=2,1,COUNTIF(课表!$K$190:$K$350,B255))+IF(COUNTIF(课表!$L$190:$L$350,B255)&gt;=2,1,COUNTIF(课表!$L$190:$L$350,B255))+IF(COUNTIF(课表!$M$190:$M$350,B255)&gt;=2,1,COUNTIF(课表!$M$190:$M$350,B255))+IF(COUNTIF(课表!$N$190:$N$350,B255)&gt;=2,1,COUNTIF(课表!$N$190:$N$350,B255)))*2</f>
        <v>4</v>
      </c>
      <c r="J255" s="24">
        <f>(IF(COUNTIF(课表!$O$190:$O$350,B255)&gt;=2,1,COUNTIF(课表!$O$190:$O$350,B255))+IF(COUNTIF(课表!$P$190:$P$350,B255)&gt;=2,1,COUNTIF(课表!$P$190:$P$350,B255))+IF(COUNTIF(课表!$Q$190:$Q$350,B255)&gt;=2,1,COUNTIF(课表!$Q$190:$Q$350,B255))+IF(COUNTIF(课表!$R$190:$R$350,B255)&gt;=2,1,COUNTIF(课表!$R$190:$R$350,B255)))*2</f>
        <v>0</v>
      </c>
      <c r="K255" s="24">
        <f>(IF(COUNTIF(课表!$S$190:$S$350,B255)&gt;=2,1,COUNTIF(课表!$S$190:$S$350,B255))+IF(COUNTIF(课表!$T$190:$T$350,B255)&gt;=2,1,COUNTIF(课表!$T$190:$T$350,B255)))*2+(IF(COUNTIF(课表!$U$190:$U$350,B255)&gt;=2,1,COUNTIF(课表!$U$190:$U$350,B255))+IF(COUNTIF(课表!$V$190:$V$350,B255)&gt;=2,1,COUNTIF(课表!$V$190:$V$350,B255)))*2</f>
        <v>0</v>
      </c>
      <c r="L255" s="24">
        <f>(IF(COUNTIF(课表!$W$190:$W$350,B255)&gt;=2,1,COUNTIF(课表!$W$190:$W$350,B255))+IF(COUNTIF(课表!$X$190:$X$350,B255)&gt;=2,1,COUNTIF(课表!$X$190:$X$350,B255))+IF(COUNTIF(课表!$Y$190:$Y$350,B255)&gt;=2,1,COUNTIF(课表!$Y$190:$Y$350,B255))+IF(COUNTIF(课表!$Z$190:$Z$350,B255)&gt;=2,1,COUNTIF(课表!$Z$190:$Z$350,B255)))*2</f>
        <v>0</v>
      </c>
      <c r="M255" s="24">
        <f>(IF(COUNTIF(课表!$AA$190:$AA$350,B255)&gt;=2,1,COUNTIF(课表!$AA$190:$AA$350,B255))+IF(COUNTIF(课表!$AB$190:$AB$350,B255)&gt;=2,1,COUNTIF(课表!$AB$190:$AB$350,B255))+IF(COUNTIF(课表!$AC$190:$AC$350,B255)&gt;=2,1,COUNTIF(课表!$AC$190:$AC$350,B255))+IF(COUNTIF(课表!$AD$190:$AD$350,B255)&gt;=2,1,COUNTIF(课表!$AD$190:$AD$350,B255)))*2</f>
        <v>0</v>
      </c>
      <c r="N255" s="24">
        <f t="shared" si="7"/>
        <v>8</v>
      </c>
    </row>
    <row r="256" ht="20.1" customHeight="1" spans="1:14">
      <c r="A256" s="21">
        <f>VLOOKUP(B256,教师基础数据!$B$1:$H$502,7,FALSE)</f>
        <v>0</v>
      </c>
      <c r="B256" s="25" t="s">
        <v>915</v>
      </c>
      <c r="C256" s="23">
        <f>VLOOKUP(B256,教师基础数据!$B$1:$G4695,3,FALSE)</f>
        <v>0</v>
      </c>
      <c r="D256" s="23">
        <f>VLOOKUP(B256,教师基础数据!$B$1:$G777,4,FALSE)</f>
        <v>0</v>
      </c>
      <c r="E256" s="23">
        <f>VLOOKUP(B256,教师基础数据!$B$1:$G4701,5,FALSE)</f>
        <v>0</v>
      </c>
      <c r="F256" s="21">
        <f t="shared" si="6"/>
        <v>3</v>
      </c>
      <c r="G256" s="24">
        <f>(IF(COUNTIF(课表!$C$190:$C$350,B256)&gt;=2,1,COUNTIF(课表!$C$190:$C$350,B256))+IF(COUNTIF(课表!$D$190:$D$350,B256)&gt;=2,1,COUNTIF(课表!D$190:$D$350,B256))+IF(COUNTIF(课表!$E$182:$E$350,B256)&gt;=2,1,COUNTIF(课表!$E$182:$E$350,B256))+IF(COUNTIF(课表!$F$190:$F$350,B256)&gt;=2,1,COUNTIF(课表!$F$190:$F$350,B256)))*2</f>
        <v>4</v>
      </c>
      <c r="H256" s="24">
        <f>(IF(COUNTIF(课表!$G$191:$G$350,B256)&gt;=2,1,COUNTIF(课表!$G$191:$G$350,B256))+IF(COUNTIF(课表!$H$191:$H$350,B256)&gt;=2,1,COUNTIF(课表!$H$191:$H$350,B256))+IF(COUNTIF(课表!$I$190:$I$350,B256)&gt;=2,1,COUNTIF(课表!$I$190:$I$350,B256))+IF(COUNTIF(课表!$J$190:$J$350,B256)&gt;=2,1,COUNTIF(课表!$J$190:$J$350,B256)))*2</f>
        <v>4</v>
      </c>
      <c r="I256" s="24">
        <f>(IF(COUNTIF(课表!$K$190:$K$350,B256)&gt;=2,1,COUNTIF(课表!$K$190:$K$350,B256))+IF(COUNTIF(课表!$L$190:$L$350,B256)&gt;=2,1,COUNTIF(课表!$L$190:$L$350,B256))+IF(COUNTIF(课表!$M$190:$M$350,B256)&gt;=2,1,COUNTIF(课表!$M$190:$M$350,B256))+IF(COUNTIF(课表!$N$190:$N$350,B256)&gt;=2,1,COUNTIF(课表!$N$190:$N$350,B256)))*2</f>
        <v>0</v>
      </c>
      <c r="J256" s="24">
        <f>(IF(COUNTIF(课表!$O$190:$O$350,B256)&gt;=2,1,COUNTIF(课表!$O$190:$O$350,B256))+IF(COUNTIF(课表!$P$190:$P$350,B256)&gt;=2,1,COUNTIF(课表!$P$190:$P$350,B256))+IF(COUNTIF(课表!$Q$190:$Q$350,B256)&gt;=2,1,COUNTIF(课表!$Q$190:$Q$350,B256))+IF(COUNTIF(课表!$R$190:$R$350,B256)&gt;=2,1,COUNTIF(课表!$R$190:$R$350,B256)))*2</f>
        <v>4</v>
      </c>
      <c r="K256" s="24">
        <f>(IF(COUNTIF(课表!$S$190:$S$350,B256)&gt;=2,1,COUNTIF(课表!$S$190:$S$350,B256))+IF(COUNTIF(课表!$T$190:$T$350,B256)&gt;=2,1,COUNTIF(课表!$T$190:$T$350,B256)))*2+(IF(COUNTIF(课表!$U$190:$U$350,B256)&gt;=2,1,COUNTIF(课表!$U$190:$U$350,B256))+IF(COUNTIF(课表!$V$190:$V$350,B256)&gt;=2,1,COUNTIF(课表!$V$190:$V$350,B256)))*2</f>
        <v>0</v>
      </c>
      <c r="L256" s="24">
        <f>(IF(COUNTIF(课表!$W$190:$W$350,B256)&gt;=2,1,COUNTIF(课表!$W$190:$W$350,B256))+IF(COUNTIF(课表!$X$190:$X$350,B256)&gt;=2,1,COUNTIF(课表!$X$190:$X$350,B256))+IF(COUNTIF(课表!$Y$190:$Y$350,B256)&gt;=2,1,COUNTIF(课表!$Y$190:$Y$350,B256))+IF(COUNTIF(课表!$Z$190:$Z$350,B256)&gt;=2,1,COUNTIF(课表!$Z$190:$Z$350,B256)))*2</f>
        <v>0</v>
      </c>
      <c r="M256" s="24">
        <f>(IF(COUNTIF(课表!$AA$190:$AA$350,B256)&gt;=2,1,COUNTIF(课表!$AA$190:$AA$350,B256))+IF(COUNTIF(课表!$AB$190:$AB$350,B256)&gt;=2,1,COUNTIF(课表!$AB$190:$AB$350,B256))+IF(COUNTIF(课表!$AC$190:$AC$350,B256)&gt;=2,1,COUNTIF(课表!$AC$190:$AC$350,B256))+IF(COUNTIF(课表!$AD$190:$AD$350,B256)&gt;=2,1,COUNTIF(课表!$AD$190:$AD$350,B256)))*2</f>
        <v>0</v>
      </c>
      <c r="N256" s="24">
        <f t="shared" si="7"/>
        <v>12</v>
      </c>
    </row>
    <row r="257" ht="20.1" customHeight="1" spans="1:14">
      <c r="A257" s="21">
        <f>VLOOKUP(B257,教师基础数据!$B$1:$H$502,7,FALSE)</f>
        <v>0</v>
      </c>
      <c r="B257" s="29" t="s">
        <v>1329</v>
      </c>
      <c r="C257" s="23">
        <f>VLOOKUP(B257,教师基础数据!$B$1:$G4805,3,FALSE)</f>
        <v>0</v>
      </c>
      <c r="D257" s="23">
        <f>VLOOKUP(B257,教师基础数据!$B$1:$G778,4,FALSE)</f>
        <v>0</v>
      </c>
      <c r="E257" s="23">
        <f>VLOOKUP(B257,教师基础数据!$B$1:$G4610,5,FALSE)</f>
        <v>0</v>
      </c>
      <c r="F257" s="21">
        <f t="shared" si="6"/>
        <v>5</v>
      </c>
      <c r="G257" s="24">
        <f>(IF(COUNTIF(课表!$C$190:$C$350,B257)&gt;=2,1,COUNTIF(课表!$C$190:$C$350,B257))+IF(COUNTIF(课表!$D$190:$D$350,B257)&gt;=2,1,COUNTIF(课表!D$190:$D$350,B257))+IF(COUNTIF(课表!$E$182:$E$350,B257)&gt;=2,1,COUNTIF(课表!$E$182:$E$350,B257))+IF(COUNTIF(课表!$F$190:$F$350,B257)&gt;=2,1,COUNTIF(课表!$F$190:$F$350,B257)))*2</f>
        <v>4</v>
      </c>
      <c r="H257" s="24">
        <f>(IF(COUNTIF(课表!$G$191:$G$350,B257)&gt;=2,1,COUNTIF(课表!$G$191:$G$350,B257))+IF(COUNTIF(课表!$H$191:$H$350,B257)&gt;=2,1,COUNTIF(课表!$H$191:$H$350,B257))+IF(COUNTIF(课表!$I$190:$I$350,B257)&gt;=2,1,COUNTIF(课表!$I$190:$I$350,B257))+IF(COUNTIF(课表!$J$190:$J$350,B257)&gt;=2,1,COUNTIF(课表!$J$190:$J$350,B257)))*2</f>
        <v>4</v>
      </c>
      <c r="I257" s="24">
        <f>(IF(COUNTIF(课表!$K$190:$K$350,B257)&gt;=2,1,COUNTIF(课表!$K$190:$K$350,B257))+IF(COUNTIF(课表!$L$190:$L$350,B257)&gt;=2,1,COUNTIF(课表!$L$190:$L$350,B257))+IF(COUNTIF(课表!$M$190:$M$350,B257)&gt;=2,1,COUNTIF(课表!$M$190:$M$350,B257))+IF(COUNTIF(课表!$N$190:$N$350,B257)&gt;=2,1,COUNTIF(课表!$N$190:$N$350,B257)))*2</f>
        <v>8</v>
      </c>
      <c r="J257" s="24">
        <f>(IF(COUNTIF(课表!$O$190:$O$350,B257)&gt;=2,1,COUNTIF(课表!$O$190:$O$350,B257))+IF(COUNTIF(课表!$P$190:$P$350,B257)&gt;=2,1,COUNTIF(课表!$P$190:$P$350,B257))+IF(COUNTIF(课表!$Q$190:$Q$350,B257)&gt;=2,1,COUNTIF(课表!$Q$190:$Q$350,B257))+IF(COUNTIF(课表!$R$190:$R$350,B257)&gt;=2,1,COUNTIF(课表!$R$190:$R$350,B257)))*2</f>
        <v>4</v>
      </c>
      <c r="K257" s="24">
        <f>(IF(COUNTIF(课表!$S$190:$S$350,B257)&gt;=2,1,COUNTIF(课表!$S$190:$S$350,B257))+IF(COUNTIF(课表!$T$190:$T$350,B257)&gt;=2,1,COUNTIF(课表!$T$190:$T$350,B257)))*2+(IF(COUNTIF(课表!$U$190:$U$350,B257)&gt;=2,1,COUNTIF(课表!$U$190:$U$350,B257))+IF(COUNTIF(课表!$V$190:$V$350,B257)&gt;=2,1,COUNTIF(课表!$V$190:$V$350,B257)))*2</f>
        <v>0</v>
      </c>
      <c r="L257" s="24">
        <f>(IF(COUNTIF(课表!$W$190:$W$350,B257)&gt;=2,1,COUNTIF(课表!$W$190:$W$350,B257))+IF(COUNTIF(课表!$X$190:$X$350,B257)&gt;=2,1,COUNTIF(课表!$X$190:$X$350,B257))+IF(COUNTIF(课表!$Y$190:$Y$350,B257)&gt;=2,1,COUNTIF(课表!$Y$190:$Y$350,B257))+IF(COUNTIF(课表!$Z$190:$Z$350,B257)&gt;=2,1,COUNTIF(课表!$Z$190:$Z$350,B257)))*2</f>
        <v>4</v>
      </c>
      <c r="M257" s="24">
        <f>(IF(COUNTIF(课表!$AA$190:$AA$350,B257)&gt;=2,1,COUNTIF(课表!$AA$190:$AA$350,B257))+IF(COUNTIF(课表!$AB$190:$AB$350,B257)&gt;=2,1,COUNTIF(课表!$AB$190:$AB$350,B257))+IF(COUNTIF(课表!$AC$190:$AC$350,B257)&gt;=2,1,COUNTIF(课表!$AC$190:$AC$350,B257))+IF(COUNTIF(课表!$AD$190:$AD$350,B257)&gt;=2,1,COUNTIF(课表!$AD$190:$AD$350,B257)))*2</f>
        <v>0</v>
      </c>
      <c r="N257" s="24">
        <f t="shared" si="7"/>
        <v>24</v>
      </c>
    </row>
    <row r="258" ht="20.1" customHeight="1" spans="1:14">
      <c r="A258" s="21">
        <f>VLOOKUP(B258,教师基础数据!$B$1:$H$502,7,FALSE)</f>
        <v>0</v>
      </c>
      <c r="B258" s="38" t="s">
        <v>1165</v>
      </c>
      <c r="C258" s="23">
        <f>VLOOKUP(B258,教师基础数据!$B$1:$G4594,3,FALSE)</f>
        <v>0</v>
      </c>
      <c r="D258" s="23">
        <f>VLOOKUP(B258,教师基础数据!$B$1:$G779,4,FALSE)</f>
        <v>0</v>
      </c>
      <c r="E258" s="23">
        <f>VLOOKUP(B258,教师基础数据!$B$1:$G4614,5,FALSE)</f>
        <v>0</v>
      </c>
      <c r="F258" s="21">
        <f t="shared" si="6"/>
        <v>2</v>
      </c>
      <c r="G258" s="24">
        <f>(IF(COUNTIF(课表!$C$190:$C$350,B258)&gt;=2,1,COUNTIF(课表!$C$190:$C$350,B258))+IF(COUNTIF(课表!$D$190:$D$350,B258)&gt;=2,1,COUNTIF(课表!D$190:$D$350,B258))+IF(COUNTIF(课表!$E$182:$E$350,B258)&gt;=2,1,COUNTIF(课表!$E$182:$E$350,B258))+IF(COUNTIF(课表!$F$190:$F$350,B258)&gt;=2,1,COUNTIF(课表!$F$190:$F$350,B258)))*2</f>
        <v>0</v>
      </c>
      <c r="H258" s="24">
        <f>(IF(COUNTIF(课表!$G$191:$G$350,B258)&gt;=2,1,COUNTIF(课表!$G$191:$G$350,B258))+IF(COUNTIF(课表!$H$191:$H$350,B258)&gt;=2,1,COUNTIF(课表!$H$191:$H$350,B258))+IF(COUNTIF(课表!$I$190:$I$350,B258)&gt;=2,1,COUNTIF(课表!$I$190:$I$350,B258))+IF(COUNTIF(课表!$J$190:$J$350,B258)&gt;=2,1,COUNTIF(课表!$J$190:$J$350,B258)))*2</f>
        <v>0</v>
      </c>
      <c r="I258" s="24">
        <f>(IF(COUNTIF(课表!$K$190:$K$350,B258)&gt;=2,1,COUNTIF(课表!$K$190:$K$350,B258))+IF(COUNTIF(课表!$L$190:$L$350,B258)&gt;=2,1,COUNTIF(课表!$L$190:$L$350,B258))+IF(COUNTIF(课表!$M$190:$M$350,B258)&gt;=2,1,COUNTIF(课表!$M$190:$M$350,B258))+IF(COUNTIF(课表!$N$190:$N$350,B258)&gt;=2,1,COUNTIF(课表!$N$190:$N$350,B258)))*2</f>
        <v>4</v>
      </c>
      <c r="J258" s="24">
        <f>(IF(COUNTIF(课表!$O$190:$O$350,B258)&gt;=2,1,COUNTIF(课表!$O$190:$O$350,B258))+IF(COUNTIF(课表!$P$190:$P$350,B258)&gt;=2,1,COUNTIF(课表!$P$190:$P$350,B258))+IF(COUNTIF(课表!$Q$190:$Q$350,B258)&gt;=2,1,COUNTIF(课表!$Q$190:$Q$350,B258))+IF(COUNTIF(课表!$R$190:$R$350,B258)&gt;=2,1,COUNTIF(课表!$R$190:$R$350,B258)))*2</f>
        <v>4</v>
      </c>
      <c r="K258" s="24">
        <f>(IF(COUNTIF(课表!$S$190:$S$350,B258)&gt;=2,1,COUNTIF(课表!$S$190:$S$350,B258))+IF(COUNTIF(课表!$T$190:$T$350,B258)&gt;=2,1,COUNTIF(课表!$T$190:$T$350,B258)))*2+(IF(COUNTIF(课表!$U$190:$U$350,B258)&gt;=2,1,COUNTIF(课表!$U$190:$U$350,B258))+IF(COUNTIF(课表!$V$190:$V$350,B258)&gt;=2,1,COUNTIF(课表!$V$190:$V$350,B258)))*2</f>
        <v>0</v>
      </c>
      <c r="L258" s="24">
        <f>(IF(COUNTIF(课表!$W$190:$W$350,B258)&gt;=2,1,COUNTIF(课表!$W$190:$W$350,B258))+IF(COUNTIF(课表!$X$190:$X$350,B258)&gt;=2,1,COUNTIF(课表!$X$190:$X$350,B258))+IF(COUNTIF(课表!$Y$190:$Y$350,B258)&gt;=2,1,COUNTIF(课表!$Y$190:$Y$350,B258))+IF(COUNTIF(课表!$Z$190:$Z$350,B258)&gt;=2,1,COUNTIF(课表!$Z$190:$Z$350,B258)))*2</f>
        <v>0</v>
      </c>
      <c r="M258" s="24">
        <f>(IF(COUNTIF(课表!$AA$190:$AA$350,B258)&gt;=2,1,COUNTIF(课表!$AA$190:$AA$350,B258))+IF(COUNTIF(课表!$AB$190:$AB$350,B258)&gt;=2,1,COUNTIF(课表!$AB$190:$AB$350,B258))+IF(COUNTIF(课表!$AC$190:$AC$350,B258)&gt;=2,1,COUNTIF(课表!$AC$190:$AC$350,B258))+IF(COUNTIF(课表!$AD$190:$AD$350,B258)&gt;=2,1,COUNTIF(课表!$AD$190:$AD$350,B258)))*2</f>
        <v>0</v>
      </c>
      <c r="N258" s="24">
        <f t="shared" si="7"/>
        <v>8</v>
      </c>
    </row>
    <row r="259" ht="20.1" customHeight="1" spans="1:14">
      <c r="A259" s="21">
        <f>VLOOKUP(B259,教师基础数据!$B$1:$H$502,7,FALSE)</f>
        <v>0</v>
      </c>
      <c r="B259" s="39" t="s">
        <v>981</v>
      </c>
      <c r="C259" s="23">
        <f>VLOOKUP(B259,教师基础数据!$B$1:$G4631,3,FALSE)</f>
        <v>0</v>
      </c>
      <c r="D259" s="23">
        <f>VLOOKUP(B259,教师基础数据!$B$1:$G780,4,FALSE)</f>
        <v>0</v>
      </c>
      <c r="E259" s="23">
        <f>VLOOKUP(B259,教师基础数据!$B$1:$G4743,5,FALSE)</f>
        <v>0</v>
      </c>
      <c r="F259" s="21">
        <f>COUNTIF(G259:M259,"&lt;&gt;0")</f>
        <v>3</v>
      </c>
      <c r="G259" s="24">
        <f>(IF(COUNTIF(课表!$C$190:$C$350,B259)&gt;=2,1,COUNTIF(课表!$C$190:$C$350,B259))+IF(COUNTIF(课表!$D$190:$D$350,B259)&gt;=2,1,COUNTIF(课表!D$190:$D$350,B259))+IF(COUNTIF(课表!$E$182:$E$350,B259)&gt;=2,1,COUNTIF(课表!$E$182:$E$350,B259))+IF(COUNTIF(课表!$F$190:$F$350,B259)&gt;=2,1,COUNTIF(课表!$F$190:$F$350,B259)))*2</f>
        <v>0</v>
      </c>
      <c r="H259" s="24">
        <f>(IF(COUNTIF(课表!$G$191:$G$350,B259)&gt;=2,1,COUNTIF(课表!$G$191:$G$350,B259))+IF(COUNTIF(课表!$H$191:$H$350,B259)&gt;=2,1,COUNTIF(课表!$H$191:$H$350,B259))+IF(COUNTIF(课表!$I$190:$I$350,B259)&gt;=2,1,COUNTIF(课表!$I$190:$I$350,B259))+IF(COUNTIF(课表!$J$190:$J$350,B259)&gt;=2,1,COUNTIF(课表!$J$190:$J$350,B259)))*2</f>
        <v>4</v>
      </c>
      <c r="I259" s="24">
        <f>(IF(COUNTIF(课表!$K$190:$K$350,B259)&gt;=2,1,COUNTIF(课表!$K$190:$K$350,B259))+IF(COUNTIF(课表!$L$190:$L$350,B259)&gt;=2,1,COUNTIF(课表!$L$190:$L$350,B259))+IF(COUNTIF(课表!$M$190:$M$350,B259)&gt;=2,1,COUNTIF(课表!$M$190:$M$350,B259))+IF(COUNTIF(课表!$N$190:$N$350,B259)&gt;=2,1,COUNTIF(课表!$N$190:$N$350,B259)))*2</f>
        <v>0</v>
      </c>
      <c r="J259" s="24">
        <f>(IF(COUNTIF(课表!$O$190:$O$350,B259)&gt;=2,1,COUNTIF(课表!$O$190:$O$350,B259))+IF(COUNTIF(课表!$P$190:$P$350,B259)&gt;=2,1,COUNTIF(课表!$P$190:$P$350,B259))+IF(COUNTIF(课表!$Q$190:$Q$350,B259)&gt;=2,1,COUNTIF(课表!$Q$190:$Q$350,B259))+IF(COUNTIF(课表!$R$190:$R$350,B259)&gt;=2,1,COUNTIF(课表!$R$190:$R$350,B259)))*2</f>
        <v>4</v>
      </c>
      <c r="K259" s="24">
        <f>(IF(COUNTIF(课表!$S$190:$S$350,B259)&gt;=2,1,COUNTIF(课表!$S$190:$S$350,B259))+IF(COUNTIF(课表!$T$190:$T$350,B259)&gt;=2,1,COUNTIF(课表!$T$190:$T$350,B259)))*2+(IF(COUNTIF(课表!$U$190:$U$350,B259)&gt;=2,1,COUNTIF(课表!$U$190:$U$350,B259))+IF(COUNTIF(课表!$V$190:$V$350,B259)&gt;=2,1,COUNTIF(课表!$V$190:$V$350,B259)))*2</f>
        <v>4</v>
      </c>
      <c r="L259" s="24">
        <f>(IF(COUNTIF(课表!$W$190:$W$350,B259)&gt;=2,1,COUNTIF(课表!$W$190:$W$350,B259))+IF(COUNTIF(课表!$X$190:$X$350,B259)&gt;=2,1,COUNTIF(课表!$X$190:$X$350,B259))+IF(COUNTIF(课表!$Y$190:$Y$350,B259)&gt;=2,1,COUNTIF(课表!$Y$190:$Y$350,B259))+IF(COUNTIF(课表!$Z$190:$Z$350,B259)&gt;=2,1,COUNTIF(课表!$Z$190:$Z$350,B259)))*2</f>
        <v>0</v>
      </c>
      <c r="M259" s="24">
        <f>(IF(COUNTIF(课表!$AA$190:$AA$350,B259)&gt;=2,1,COUNTIF(课表!$AA$190:$AA$350,B259))+IF(COUNTIF(课表!$AB$190:$AB$350,B259)&gt;=2,1,COUNTIF(课表!$AB$190:$AB$350,B259))+IF(COUNTIF(课表!$AC$190:$AC$350,B259)&gt;=2,1,COUNTIF(课表!$AC$190:$AC$350,B259))+IF(COUNTIF(课表!$AD$190:$AD$350,B259)&gt;=2,1,COUNTIF(课表!$AD$190:$AD$350,B259)))*2</f>
        <v>0</v>
      </c>
      <c r="N259" s="24">
        <f>SUM(G259:M259)</f>
        <v>12</v>
      </c>
    </row>
    <row r="260" customHeight="1" spans="2:14">
      <c r="B260" s="40">
        <f>COUNTA(B3:B259)</f>
        <v>257</v>
      </c>
      <c r="F260" s="41" t="s">
        <v>1668</v>
      </c>
      <c r="G260" s="42">
        <f t="shared" ref="G260:N260" si="8">SUM(G3:G259)</f>
        <v>760</v>
      </c>
      <c r="H260" s="42">
        <f t="shared" si="8"/>
        <v>700</v>
      </c>
      <c r="I260" s="42">
        <f t="shared" si="8"/>
        <v>760</v>
      </c>
      <c r="J260" s="42">
        <f t="shared" si="8"/>
        <v>756</v>
      </c>
      <c r="K260" s="42">
        <f t="shared" si="8"/>
        <v>362</v>
      </c>
      <c r="L260" s="42">
        <f t="shared" si="8"/>
        <v>240</v>
      </c>
      <c r="M260" s="42">
        <f t="shared" si="8"/>
        <v>186</v>
      </c>
      <c r="N260" s="42">
        <f t="shared" si="8"/>
        <v>3764</v>
      </c>
    </row>
  </sheetData>
  <sortState ref="A3:N259">
    <sortCondition ref="A3:A259"/>
  </sortState>
  <mergeCells count="1">
    <mergeCell ref="A1:N1"/>
  </mergeCells>
  <conditionalFormatting sqref="N1:N259">
    <cfRule type="cellIs" dxfId="0" priority="21" stopIfTrue="1" operator="greaterThan">
      <formula>26</formula>
    </cfRule>
  </conditionalFormatting>
  <pageMargins left="0.59" right="0.59" top="0.75" bottom="0.75" header="0.31" footer="0.31"/>
  <pageSetup paperSize="9" scale="90" orientation="landscape"/>
  <headerFooter>
    <oddFooter>&amp;C&amp;"宋体,常规"第&amp;"Arial,常规"&amp;P&amp;"宋体,常规"页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2"/>
  <sheetViews>
    <sheetView topLeftCell="A448" workbookViewId="0">
      <selection activeCell="B453" sqref="B453"/>
    </sheetView>
  </sheetViews>
  <sheetFormatPr defaultColWidth="9.14285714285714" defaultRowHeight="12.75" outlineLevelCol="7"/>
  <cols>
    <col min="1" max="1" width="10.8571428571429" style="1" customWidth="1"/>
    <col min="2" max="2" width="9.42857142857143" style="1" customWidth="1"/>
    <col min="3" max="3" width="76.8571428571429" style="1" customWidth="1"/>
    <col min="4" max="4" width="12.4285714285714" style="1" customWidth="1"/>
    <col min="5" max="5" width="10" style="1" customWidth="1"/>
    <col min="6" max="6" width="31.2857142857143" style="1" customWidth="1"/>
    <col min="7" max="7" width="9.14285714285714" style="1"/>
    <col min="8" max="8" width="10.8571428571429" style="1" customWidth="1"/>
    <col min="9" max="16384" width="9.14285714285714" style="1"/>
  </cols>
  <sheetData>
    <row r="1" ht="20.1" customHeight="1" spans="1:8">
      <c r="A1" s="2" t="s">
        <v>1751</v>
      </c>
      <c r="B1" s="2" t="s">
        <v>1757</v>
      </c>
      <c r="C1" s="2" t="s">
        <v>1758</v>
      </c>
      <c r="D1" s="2" t="s">
        <v>1752</v>
      </c>
      <c r="E1" s="2" t="s">
        <v>1753</v>
      </c>
      <c r="F1" s="2" t="s">
        <v>1754</v>
      </c>
      <c r="G1" s="2" t="s">
        <v>1444</v>
      </c>
      <c r="H1" s="2" t="s">
        <v>1751</v>
      </c>
    </row>
    <row r="2" ht="20.1" customHeight="1" spans="1:8">
      <c r="A2" s="3" t="s">
        <v>1759</v>
      </c>
      <c r="B2" s="4" t="s">
        <v>1032</v>
      </c>
      <c r="C2" s="5" t="s">
        <v>1760</v>
      </c>
      <c r="D2" s="4" t="s">
        <v>1282</v>
      </c>
      <c r="E2" s="4" t="s">
        <v>1665</v>
      </c>
      <c r="F2" s="6" t="s">
        <v>1715</v>
      </c>
      <c r="G2" s="4"/>
      <c r="H2" s="3" t="s">
        <v>1759</v>
      </c>
    </row>
    <row r="3" ht="20.1" customHeight="1" spans="1:8">
      <c r="A3" s="3" t="s">
        <v>1761</v>
      </c>
      <c r="B3" s="4" t="s">
        <v>1762</v>
      </c>
      <c r="C3" s="5" t="s">
        <v>1760</v>
      </c>
      <c r="D3" s="4" t="s">
        <v>1282</v>
      </c>
      <c r="E3" s="4" t="s">
        <v>1666</v>
      </c>
      <c r="F3" s="6" t="s">
        <v>1715</v>
      </c>
      <c r="G3" s="4"/>
      <c r="H3" s="3" t="s">
        <v>1761</v>
      </c>
    </row>
    <row r="4" ht="20.1" customHeight="1" spans="1:8">
      <c r="A4" s="3" t="s">
        <v>1763</v>
      </c>
      <c r="B4" s="4" t="s">
        <v>1764</v>
      </c>
      <c r="C4" s="5" t="s">
        <v>1760</v>
      </c>
      <c r="D4" s="4" t="s">
        <v>1282</v>
      </c>
      <c r="E4" s="4" t="s">
        <v>1666</v>
      </c>
      <c r="F4" s="6" t="s">
        <v>1715</v>
      </c>
      <c r="G4" s="4"/>
      <c r="H4" s="3" t="s">
        <v>1763</v>
      </c>
    </row>
    <row r="5" ht="20.1" customHeight="1" spans="1:8">
      <c r="A5" s="3" t="s">
        <v>1765</v>
      </c>
      <c r="B5" s="4" t="s">
        <v>1010</v>
      </c>
      <c r="C5" s="5" t="s">
        <v>1760</v>
      </c>
      <c r="D5" s="4" t="s">
        <v>1282</v>
      </c>
      <c r="E5" s="4" t="s">
        <v>1666</v>
      </c>
      <c r="F5" s="6" t="s">
        <v>1715</v>
      </c>
      <c r="G5" s="4"/>
      <c r="H5" s="3" t="s">
        <v>1765</v>
      </c>
    </row>
    <row r="6" ht="20.1" customHeight="1" spans="1:8">
      <c r="A6" s="3" t="s">
        <v>1766</v>
      </c>
      <c r="B6" s="4" t="s">
        <v>1292</v>
      </c>
      <c r="C6" s="5" t="s">
        <v>1760</v>
      </c>
      <c r="D6" s="4" t="s">
        <v>1282</v>
      </c>
      <c r="E6" s="4" t="s">
        <v>1666</v>
      </c>
      <c r="F6" s="6" t="s">
        <v>1715</v>
      </c>
      <c r="G6" s="4"/>
      <c r="H6" s="3" t="s">
        <v>1766</v>
      </c>
    </row>
    <row r="7" ht="20.1" customHeight="1" spans="1:8">
      <c r="A7" s="3" t="s">
        <v>1767</v>
      </c>
      <c r="B7" s="4" t="s">
        <v>1768</v>
      </c>
      <c r="C7" s="5" t="s">
        <v>1760</v>
      </c>
      <c r="D7" s="4" t="s">
        <v>1282</v>
      </c>
      <c r="E7" s="4" t="s">
        <v>1666</v>
      </c>
      <c r="F7" s="6" t="s">
        <v>1716</v>
      </c>
      <c r="G7" s="4"/>
      <c r="H7" s="3" t="s">
        <v>1767</v>
      </c>
    </row>
    <row r="8" ht="20.1" customHeight="1" spans="1:8">
      <c r="A8" s="3" t="s">
        <v>1769</v>
      </c>
      <c r="B8" s="4" t="s">
        <v>1321</v>
      </c>
      <c r="C8" s="5" t="s">
        <v>1760</v>
      </c>
      <c r="D8" s="4" t="s">
        <v>1282</v>
      </c>
      <c r="E8" s="4" t="s">
        <v>1666</v>
      </c>
      <c r="F8" s="6" t="s">
        <v>1716</v>
      </c>
      <c r="G8" s="4"/>
      <c r="H8" s="3" t="s">
        <v>1769</v>
      </c>
    </row>
    <row r="9" ht="20.1" customHeight="1" spans="1:8">
      <c r="A9" s="3" t="s">
        <v>1770</v>
      </c>
      <c r="B9" s="4" t="s">
        <v>978</v>
      </c>
      <c r="C9" s="5" t="s">
        <v>1760</v>
      </c>
      <c r="D9" s="4" t="s">
        <v>1282</v>
      </c>
      <c r="E9" s="4" t="s">
        <v>1666</v>
      </c>
      <c r="F9" s="6" t="s">
        <v>1716</v>
      </c>
      <c r="G9" s="4"/>
      <c r="H9" s="3" t="s">
        <v>1770</v>
      </c>
    </row>
    <row r="10" ht="20.1" customHeight="1" spans="1:8">
      <c r="A10" s="3" t="s">
        <v>1771</v>
      </c>
      <c r="B10" s="4" t="s">
        <v>1286</v>
      </c>
      <c r="C10" s="5" t="s">
        <v>1760</v>
      </c>
      <c r="D10" s="4" t="s">
        <v>1282</v>
      </c>
      <c r="E10" s="4" t="s">
        <v>1666</v>
      </c>
      <c r="F10" s="6" t="s">
        <v>1716</v>
      </c>
      <c r="G10" s="4"/>
      <c r="H10" s="3" t="s">
        <v>1771</v>
      </c>
    </row>
    <row r="11" ht="20.1" customHeight="1" spans="1:8">
      <c r="A11" s="3" t="s">
        <v>1772</v>
      </c>
      <c r="B11" s="4" t="s">
        <v>1773</v>
      </c>
      <c r="C11" s="5" t="s">
        <v>1760</v>
      </c>
      <c r="D11" s="4" t="s">
        <v>1282</v>
      </c>
      <c r="E11" s="4" t="s">
        <v>1665</v>
      </c>
      <c r="F11" s="6" t="s">
        <v>1716</v>
      </c>
      <c r="G11" s="4"/>
      <c r="H11" s="3" t="s">
        <v>1772</v>
      </c>
    </row>
    <row r="12" ht="20.1" customHeight="1" spans="1:8">
      <c r="A12" s="3" t="s">
        <v>1774</v>
      </c>
      <c r="B12" s="4" t="s">
        <v>1775</v>
      </c>
      <c r="C12" s="5" t="s">
        <v>1760</v>
      </c>
      <c r="D12" s="4" t="s">
        <v>1282</v>
      </c>
      <c r="E12" s="4" t="s">
        <v>1667</v>
      </c>
      <c r="F12" s="6" t="s">
        <v>1715</v>
      </c>
      <c r="G12" s="4"/>
      <c r="H12" s="3" t="s">
        <v>1774</v>
      </c>
    </row>
    <row r="13" ht="20.1" customHeight="1" spans="1:8">
      <c r="A13" s="3" t="s">
        <v>1776</v>
      </c>
      <c r="B13" s="4" t="s">
        <v>1017</v>
      </c>
      <c r="C13" s="5" t="s">
        <v>1760</v>
      </c>
      <c r="D13" s="4" t="s">
        <v>1669</v>
      </c>
      <c r="E13" s="4" t="s">
        <v>1667</v>
      </c>
      <c r="F13" s="6" t="s">
        <v>1738</v>
      </c>
      <c r="G13" s="4"/>
      <c r="H13" s="3" t="s">
        <v>1776</v>
      </c>
    </row>
    <row r="14" ht="20.1" customHeight="1" spans="1:8">
      <c r="A14" s="3">
        <v>2018006</v>
      </c>
      <c r="B14" s="7" t="s">
        <v>1026</v>
      </c>
      <c r="C14" s="5" t="s">
        <v>1760</v>
      </c>
      <c r="D14" s="4" t="s">
        <v>1282</v>
      </c>
      <c r="E14" s="4" t="s">
        <v>1665</v>
      </c>
      <c r="F14" s="6" t="s">
        <v>1715</v>
      </c>
      <c r="G14" s="4"/>
      <c r="H14" s="3">
        <v>2018006</v>
      </c>
    </row>
    <row r="15" ht="20.1" customHeight="1" spans="1:8">
      <c r="A15" s="3">
        <v>2018007</v>
      </c>
      <c r="B15" s="7" t="s">
        <v>1777</v>
      </c>
      <c r="C15" s="5" t="s">
        <v>1760</v>
      </c>
      <c r="D15" s="4" t="s">
        <v>1282</v>
      </c>
      <c r="E15" s="4" t="s">
        <v>1667</v>
      </c>
      <c r="F15" s="6"/>
      <c r="G15" s="4" t="s">
        <v>1778</v>
      </c>
      <c r="H15" s="3">
        <v>2018007</v>
      </c>
    </row>
    <row r="16" ht="20.1" customHeight="1" spans="1:8">
      <c r="A16" s="3">
        <v>2018008</v>
      </c>
      <c r="B16" s="7" t="s">
        <v>1296</v>
      </c>
      <c r="C16" s="5" t="s">
        <v>1760</v>
      </c>
      <c r="D16" s="4" t="s">
        <v>1282</v>
      </c>
      <c r="E16" s="4" t="s">
        <v>1665</v>
      </c>
      <c r="F16" s="6" t="s">
        <v>1716</v>
      </c>
      <c r="G16" s="4"/>
      <c r="H16" s="3">
        <v>2018008</v>
      </c>
    </row>
    <row r="17" ht="20.1" customHeight="1" spans="1:8">
      <c r="A17" s="3" t="s">
        <v>1779</v>
      </c>
      <c r="B17" s="4" t="s">
        <v>1205</v>
      </c>
      <c r="C17" s="5" t="s">
        <v>1760</v>
      </c>
      <c r="D17" s="4" t="s">
        <v>1282</v>
      </c>
      <c r="E17" s="4" t="s">
        <v>1665</v>
      </c>
      <c r="F17" s="6" t="s">
        <v>1715</v>
      </c>
      <c r="G17" s="4"/>
      <c r="H17" s="3" t="s">
        <v>1779</v>
      </c>
    </row>
    <row r="18" ht="20.1" customHeight="1" spans="1:8">
      <c r="A18" s="3" t="s">
        <v>1780</v>
      </c>
      <c r="B18" s="4" t="s">
        <v>1284</v>
      </c>
      <c r="C18" s="5" t="s">
        <v>1760</v>
      </c>
      <c r="D18" s="4" t="s">
        <v>1282</v>
      </c>
      <c r="E18" s="4" t="s">
        <v>1665</v>
      </c>
      <c r="F18" s="6" t="s">
        <v>1715</v>
      </c>
      <c r="G18" s="4"/>
      <c r="H18" s="3" t="s">
        <v>1780</v>
      </c>
    </row>
    <row r="19" ht="20.1" customHeight="1" spans="1:8">
      <c r="A19" s="3" t="s">
        <v>1781</v>
      </c>
      <c r="B19" s="4" t="s">
        <v>1287</v>
      </c>
      <c r="C19" s="5" t="s">
        <v>1760</v>
      </c>
      <c r="D19" s="4" t="s">
        <v>1282</v>
      </c>
      <c r="E19" s="4" t="s">
        <v>1665</v>
      </c>
      <c r="F19" s="6" t="s">
        <v>1715</v>
      </c>
      <c r="G19" s="4"/>
      <c r="H19" s="3" t="s">
        <v>1781</v>
      </c>
    </row>
    <row r="20" ht="20.1" customHeight="1" spans="1:8">
      <c r="A20" s="3" t="s">
        <v>1782</v>
      </c>
      <c r="B20" s="4" t="s">
        <v>1283</v>
      </c>
      <c r="C20" s="5" t="s">
        <v>1760</v>
      </c>
      <c r="D20" s="4" t="s">
        <v>1282</v>
      </c>
      <c r="E20" s="4" t="s">
        <v>1665</v>
      </c>
      <c r="F20" s="6" t="s">
        <v>1715</v>
      </c>
      <c r="G20" s="4"/>
      <c r="H20" s="3" t="s">
        <v>1782</v>
      </c>
    </row>
    <row r="21" ht="20.1" customHeight="1" spans="1:8">
      <c r="A21" s="3" t="s">
        <v>1783</v>
      </c>
      <c r="B21" s="4" t="s">
        <v>1164</v>
      </c>
      <c r="C21" s="5" t="s">
        <v>1760</v>
      </c>
      <c r="D21" s="4" t="s">
        <v>1282</v>
      </c>
      <c r="E21" s="4" t="s">
        <v>1665</v>
      </c>
      <c r="F21" s="6" t="s">
        <v>1716</v>
      </c>
      <c r="G21" s="4"/>
      <c r="H21" s="3" t="s">
        <v>1783</v>
      </c>
    </row>
    <row r="22" ht="20.1" customHeight="1" spans="1:8">
      <c r="A22" s="3" t="s">
        <v>1784</v>
      </c>
      <c r="B22" s="4" t="s">
        <v>1319</v>
      </c>
      <c r="C22" s="5" t="s">
        <v>1760</v>
      </c>
      <c r="D22" s="4" t="s">
        <v>1282</v>
      </c>
      <c r="E22" s="4" t="s">
        <v>1665</v>
      </c>
      <c r="F22" s="6" t="s">
        <v>1716</v>
      </c>
      <c r="G22" s="4"/>
      <c r="H22" s="3" t="s">
        <v>1784</v>
      </c>
    </row>
    <row r="23" ht="20.1" customHeight="1" spans="1:8">
      <c r="A23" s="3" t="s">
        <v>1785</v>
      </c>
      <c r="B23" s="4" t="s">
        <v>1027</v>
      </c>
      <c r="C23" s="5" t="s">
        <v>1760</v>
      </c>
      <c r="D23" s="4" t="s">
        <v>1282</v>
      </c>
      <c r="E23" s="4" t="s">
        <v>1665</v>
      </c>
      <c r="F23" s="6" t="s">
        <v>1716</v>
      </c>
      <c r="G23" s="4"/>
      <c r="H23" s="3" t="s">
        <v>1785</v>
      </c>
    </row>
    <row r="24" ht="20.1" customHeight="1" spans="1:8">
      <c r="A24" s="3" t="s">
        <v>1786</v>
      </c>
      <c r="B24" s="4" t="s">
        <v>1291</v>
      </c>
      <c r="C24" s="5" t="s">
        <v>1760</v>
      </c>
      <c r="D24" s="4" t="s">
        <v>1282</v>
      </c>
      <c r="E24" s="4" t="s">
        <v>1665</v>
      </c>
      <c r="F24" s="6" t="s">
        <v>1716</v>
      </c>
      <c r="G24" s="4"/>
      <c r="H24" s="3" t="s">
        <v>1786</v>
      </c>
    </row>
    <row r="25" ht="20.1" customHeight="1" spans="1:8">
      <c r="A25" s="3" t="s">
        <v>1787</v>
      </c>
      <c r="B25" s="4" t="s">
        <v>1788</v>
      </c>
      <c r="C25" s="5" t="s">
        <v>1760</v>
      </c>
      <c r="D25" s="4" t="s">
        <v>1282</v>
      </c>
      <c r="E25" s="4" t="s">
        <v>1665</v>
      </c>
      <c r="F25" s="6" t="s">
        <v>1716</v>
      </c>
      <c r="G25" s="4"/>
      <c r="H25" s="3" t="s">
        <v>1787</v>
      </c>
    </row>
    <row r="26" ht="20.1" customHeight="1" spans="1:8">
      <c r="A26" s="3" t="s">
        <v>1789</v>
      </c>
      <c r="B26" s="7" t="s">
        <v>999</v>
      </c>
      <c r="C26" s="5" t="s">
        <v>1760</v>
      </c>
      <c r="D26" s="4" t="s">
        <v>1282</v>
      </c>
      <c r="E26" s="4" t="s">
        <v>1665</v>
      </c>
      <c r="F26" s="6" t="s">
        <v>1715</v>
      </c>
      <c r="G26" s="4"/>
      <c r="H26" s="3" t="s">
        <v>1789</v>
      </c>
    </row>
    <row r="27" ht="20.1" customHeight="1" spans="1:8">
      <c r="A27" s="3" t="s">
        <v>1790</v>
      </c>
      <c r="B27" s="4" t="s">
        <v>1160</v>
      </c>
      <c r="C27" s="5" t="s">
        <v>1760</v>
      </c>
      <c r="D27" s="4" t="s">
        <v>1671</v>
      </c>
      <c r="E27" s="4" t="s">
        <v>1666</v>
      </c>
      <c r="F27" s="6" t="s">
        <v>1718</v>
      </c>
      <c r="G27" s="4"/>
      <c r="H27" s="3" t="s">
        <v>1790</v>
      </c>
    </row>
    <row r="28" ht="20.1" customHeight="1" spans="1:8">
      <c r="A28" s="3" t="s">
        <v>1791</v>
      </c>
      <c r="B28" s="4" t="s">
        <v>1114</v>
      </c>
      <c r="C28" s="5" t="s">
        <v>1760</v>
      </c>
      <c r="D28" s="4" t="s">
        <v>1671</v>
      </c>
      <c r="E28" s="4" t="s">
        <v>1666</v>
      </c>
      <c r="F28" s="6" t="s">
        <v>1718</v>
      </c>
      <c r="G28" s="4"/>
      <c r="H28" s="3" t="s">
        <v>1791</v>
      </c>
    </row>
    <row r="29" ht="20.1" customHeight="1" spans="1:8">
      <c r="A29" s="3" t="s">
        <v>1792</v>
      </c>
      <c r="B29" s="4" t="s">
        <v>1022</v>
      </c>
      <c r="C29" s="5" t="s">
        <v>1760</v>
      </c>
      <c r="D29" s="4" t="s">
        <v>1671</v>
      </c>
      <c r="E29" s="4" t="s">
        <v>1666</v>
      </c>
      <c r="F29" s="6" t="s">
        <v>1719</v>
      </c>
      <c r="G29" s="4"/>
      <c r="H29" s="3" t="s">
        <v>1792</v>
      </c>
    </row>
    <row r="30" ht="20.1" customHeight="1" spans="1:8">
      <c r="A30" s="3" t="s">
        <v>1793</v>
      </c>
      <c r="B30" s="4" t="s">
        <v>1154</v>
      </c>
      <c r="C30" s="5" t="s">
        <v>1760</v>
      </c>
      <c r="D30" s="4" t="s">
        <v>1671</v>
      </c>
      <c r="E30" s="4" t="s">
        <v>1666</v>
      </c>
      <c r="F30" s="6" t="s">
        <v>1719</v>
      </c>
      <c r="G30" s="4"/>
      <c r="H30" s="3" t="s">
        <v>1793</v>
      </c>
    </row>
    <row r="31" ht="20.1" customHeight="1" spans="1:8">
      <c r="A31" s="3" t="s">
        <v>1794</v>
      </c>
      <c r="B31" s="4" t="s">
        <v>1002</v>
      </c>
      <c r="C31" s="5" t="s">
        <v>1760</v>
      </c>
      <c r="D31" s="4" t="s">
        <v>1671</v>
      </c>
      <c r="E31" s="4" t="s">
        <v>1666</v>
      </c>
      <c r="F31" s="6" t="s">
        <v>1719</v>
      </c>
      <c r="G31" s="4"/>
      <c r="H31" s="3" t="s">
        <v>1794</v>
      </c>
    </row>
    <row r="32" ht="20.1" customHeight="1" spans="1:8">
      <c r="A32" s="210" t="s">
        <v>1795</v>
      </c>
      <c r="B32" s="7" t="s">
        <v>1169</v>
      </c>
      <c r="C32" s="5" t="s">
        <v>1760</v>
      </c>
      <c r="D32" s="4" t="s">
        <v>1671</v>
      </c>
      <c r="E32" s="4" t="s">
        <v>1666</v>
      </c>
      <c r="F32" s="6" t="s">
        <v>1718</v>
      </c>
      <c r="G32" s="4"/>
      <c r="H32" s="210" t="s">
        <v>1795</v>
      </c>
    </row>
    <row r="33" ht="20.1" customHeight="1" spans="1:8">
      <c r="A33" s="3" t="s">
        <v>1796</v>
      </c>
      <c r="B33" s="4" t="s">
        <v>1797</v>
      </c>
      <c r="C33" s="5" t="s">
        <v>1760</v>
      </c>
      <c r="D33" s="4" t="s">
        <v>1671</v>
      </c>
      <c r="E33" s="4" t="s">
        <v>1667</v>
      </c>
      <c r="F33" s="6" t="s">
        <v>1718</v>
      </c>
      <c r="G33" s="4"/>
      <c r="H33" s="3" t="s">
        <v>1796</v>
      </c>
    </row>
    <row r="34" ht="20.1" customHeight="1" spans="1:8">
      <c r="A34" s="3">
        <v>2018009</v>
      </c>
      <c r="B34" s="7" t="s">
        <v>1059</v>
      </c>
      <c r="C34" s="5" t="s">
        <v>1760</v>
      </c>
      <c r="D34" s="4" t="s">
        <v>1671</v>
      </c>
      <c r="E34" s="4" t="s">
        <v>1666</v>
      </c>
      <c r="F34" s="6" t="s">
        <v>1719</v>
      </c>
      <c r="G34" s="4"/>
      <c r="H34" s="3">
        <v>2018009</v>
      </c>
    </row>
    <row r="35" ht="20.1" customHeight="1" spans="1:8">
      <c r="A35" s="3" t="s">
        <v>1798</v>
      </c>
      <c r="B35" s="4" t="s">
        <v>1127</v>
      </c>
      <c r="C35" s="5" t="s">
        <v>1760</v>
      </c>
      <c r="D35" s="4" t="s">
        <v>1671</v>
      </c>
      <c r="E35" s="4" t="s">
        <v>1665</v>
      </c>
      <c r="F35" s="6" t="s">
        <v>1718</v>
      </c>
      <c r="G35" s="4"/>
      <c r="H35" s="3" t="s">
        <v>1798</v>
      </c>
    </row>
    <row r="36" ht="20.1" customHeight="1" spans="1:8">
      <c r="A36" s="3" t="s">
        <v>1799</v>
      </c>
      <c r="B36" s="4" t="s">
        <v>1099</v>
      </c>
      <c r="C36" s="5" t="s">
        <v>1760</v>
      </c>
      <c r="D36" s="4" t="s">
        <v>1671</v>
      </c>
      <c r="E36" s="4" t="s">
        <v>1665</v>
      </c>
      <c r="F36" s="6" t="s">
        <v>1719</v>
      </c>
      <c r="G36" s="4"/>
      <c r="H36" s="3" t="s">
        <v>1799</v>
      </c>
    </row>
    <row r="37" ht="20.1" customHeight="1" spans="1:8">
      <c r="A37" s="3" t="s">
        <v>1800</v>
      </c>
      <c r="B37" s="4" t="s">
        <v>1066</v>
      </c>
      <c r="C37" s="5" t="s">
        <v>1760</v>
      </c>
      <c r="D37" s="4" t="s">
        <v>1671</v>
      </c>
      <c r="E37" s="4" t="s">
        <v>1665</v>
      </c>
      <c r="F37" s="6" t="s">
        <v>1718</v>
      </c>
      <c r="G37" s="4"/>
      <c r="H37" s="3" t="s">
        <v>1800</v>
      </c>
    </row>
    <row r="38" ht="20.1" customHeight="1" spans="1:8">
      <c r="A38" s="3" t="s">
        <v>1801</v>
      </c>
      <c r="B38" s="4" t="s">
        <v>1203</v>
      </c>
      <c r="C38" s="5" t="s">
        <v>1760</v>
      </c>
      <c r="D38" s="4" t="s">
        <v>1671</v>
      </c>
      <c r="E38" s="4" t="s">
        <v>1665</v>
      </c>
      <c r="F38" s="6" t="s">
        <v>1718</v>
      </c>
      <c r="G38" s="4"/>
      <c r="H38" s="3" t="s">
        <v>1801</v>
      </c>
    </row>
    <row r="39" ht="20.1" customHeight="1" spans="1:8">
      <c r="A39" s="3" t="s">
        <v>1802</v>
      </c>
      <c r="B39" s="4" t="s">
        <v>1155</v>
      </c>
      <c r="C39" s="5" t="s">
        <v>1760</v>
      </c>
      <c r="D39" s="4" t="s">
        <v>1671</v>
      </c>
      <c r="E39" s="4" t="s">
        <v>1665</v>
      </c>
      <c r="F39" s="6" t="s">
        <v>1718</v>
      </c>
      <c r="G39" s="4"/>
      <c r="H39" s="3" t="s">
        <v>1802</v>
      </c>
    </row>
    <row r="40" ht="20.1" customHeight="1" spans="1:8">
      <c r="A40" s="3" t="s">
        <v>1803</v>
      </c>
      <c r="B40" s="4" t="s">
        <v>1261</v>
      </c>
      <c r="C40" s="5" t="s">
        <v>1760</v>
      </c>
      <c r="D40" s="4" t="s">
        <v>1671</v>
      </c>
      <c r="E40" s="4" t="s">
        <v>1665</v>
      </c>
      <c r="F40" s="6" t="s">
        <v>1719</v>
      </c>
      <c r="G40" s="4"/>
      <c r="H40" s="3" t="s">
        <v>1803</v>
      </c>
    </row>
    <row r="41" ht="20.1" customHeight="1" spans="1:8">
      <c r="A41" s="3" t="s">
        <v>1804</v>
      </c>
      <c r="B41" s="4" t="s">
        <v>1188</v>
      </c>
      <c r="C41" s="5" t="s">
        <v>1760</v>
      </c>
      <c r="D41" s="4" t="s">
        <v>1671</v>
      </c>
      <c r="E41" s="4" t="s">
        <v>1665</v>
      </c>
      <c r="F41" s="6" t="s">
        <v>1719</v>
      </c>
      <c r="G41" s="4"/>
      <c r="H41" s="3" t="s">
        <v>1804</v>
      </c>
    </row>
    <row r="42" ht="20.1" customHeight="1" spans="1:8">
      <c r="A42" s="3" t="s">
        <v>1805</v>
      </c>
      <c r="B42" s="4" t="s">
        <v>1806</v>
      </c>
      <c r="C42" s="5" t="s">
        <v>1760</v>
      </c>
      <c r="D42" s="4" t="s">
        <v>1671</v>
      </c>
      <c r="E42" s="4" t="s">
        <v>1665</v>
      </c>
      <c r="F42" s="6" t="s">
        <v>1719</v>
      </c>
      <c r="G42" s="4"/>
      <c r="H42" s="3" t="s">
        <v>1805</v>
      </c>
    </row>
    <row r="43" ht="20.1" customHeight="1" spans="1:8">
      <c r="A43" s="3" t="s">
        <v>1807</v>
      </c>
      <c r="B43" s="4" t="s">
        <v>1077</v>
      </c>
      <c r="C43" s="5" t="s">
        <v>1760</v>
      </c>
      <c r="D43" s="4" t="s">
        <v>1671</v>
      </c>
      <c r="E43" s="4" t="s">
        <v>1666</v>
      </c>
      <c r="F43" s="6" t="s">
        <v>1719</v>
      </c>
      <c r="G43" s="4"/>
      <c r="H43" s="3" t="s">
        <v>1807</v>
      </c>
    </row>
    <row r="44" ht="20.1" customHeight="1" spans="1:8">
      <c r="A44" s="3" t="s">
        <v>1808</v>
      </c>
      <c r="B44" s="4" t="s">
        <v>1183</v>
      </c>
      <c r="C44" s="5" t="s">
        <v>1760</v>
      </c>
      <c r="D44" s="4" t="s">
        <v>1671</v>
      </c>
      <c r="E44" s="4" t="s">
        <v>1665</v>
      </c>
      <c r="F44" s="6" t="s">
        <v>1719</v>
      </c>
      <c r="G44" s="4"/>
      <c r="H44" s="3" t="s">
        <v>1808</v>
      </c>
    </row>
    <row r="45" ht="20.1" customHeight="1" spans="1:8">
      <c r="A45" s="3" t="s">
        <v>1809</v>
      </c>
      <c r="B45" s="4" t="s">
        <v>1810</v>
      </c>
      <c r="C45" s="5" t="s">
        <v>1760</v>
      </c>
      <c r="D45" s="4" t="s">
        <v>1671</v>
      </c>
      <c r="E45" s="4" t="s">
        <v>1665</v>
      </c>
      <c r="F45" s="6" t="s">
        <v>1719</v>
      </c>
      <c r="G45" s="4"/>
      <c r="H45" s="3" t="s">
        <v>1809</v>
      </c>
    </row>
    <row r="46" ht="20.1" customHeight="1" spans="1:8">
      <c r="A46" s="3" t="s">
        <v>1811</v>
      </c>
      <c r="B46" s="4" t="s">
        <v>1812</v>
      </c>
      <c r="C46" s="5" t="s">
        <v>1760</v>
      </c>
      <c r="D46" s="4" t="s">
        <v>1671</v>
      </c>
      <c r="E46" s="4" t="s">
        <v>1665</v>
      </c>
      <c r="F46" s="6" t="s">
        <v>1718</v>
      </c>
      <c r="G46" s="4"/>
      <c r="H46" s="3" t="s">
        <v>1811</v>
      </c>
    </row>
    <row r="47" ht="20.1" customHeight="1" spans="1:8">
      <c r="A47" s="3" t="s">
        <v>1813</v>
      </c>
      <c r="B47" s="4" t="s">
        <v>1156</v>
      </c>
      <c r="C47" s="5" t="s">
        <v>1760</v>
      </c>
      <c r="D47" s="4" t="s">
        <v>1671</v>
      </c>
      <c r="E47" s="4" t="s">
        <v>1665</v>
      </c>
      <c r="F47" s="6" t="s">
        <v>1719</v>
      </c>
      <c r="G47" s="4"/>
      <c r="H47" s="3" t="s">
        <v>1813</v>
      </c>
    </row>
    <row r="48" ht="20.1" customHeight="1" spans="1:8">
      <c r="A48" s="3">
        <v>2018010</v>
      </c>
      <c r="B48" s="7" t="s">
        <v>1045</v>
      </c>
      <c r="C48" s="5" t="s">
        <v>1760</v>
      </c>
      <c r="D48" s="4" t="s">
        <v>1671</v>
      </c>
      <c r="E48" s="4" t="s">
        <v>1665</v>
      </c>
      <c r="F48" s="6" t="s">
        <v>1719</v>
      </c>
      <c r="G48" s="4"/>
      <c r="H48" s="3">
        <v>2018010</v>
      </c>
    </row>
    <row r="49" ht="20.1" customHeight="1" spans="1:8">
      <c r="A49" s="3" t="s">
        <v>1814</v>
      </c>
      <c r="B49" s="7" t="s">
        <v>1815</v>
      </c>
      <c r="C49" s="5" t="s">
        <v>1760</v>
      </c>
      <c r="D49" s="4" t="s">
        <v>1671</v>
      </c>
      <c r="E49" s="4" t="s">
        <v>1667</v>
      </c>
      <c r="F49" s="6" t="s">
        <v>1719</v>
      </c>
      <c r="G49" s="4"/>
      <c r="H49" s="3" t="s">
        <v>1814</v>
      </c>
    </row>
    <row r="50" ht="20.1" customHeight="1" spans="1:8">
      <c r="A50" s="3" t="s">
        <v>1816</v>
      </c>
      <c r="B50" s="7" t="s">
        <v>1150</v>
      </c>
      <c r="C50" s="5" t="s">
        <v>1760</v>
      </c>
      <c r="D50" s="4" t="s">
        <v>1671</v>
      </c>
      <c r="E50" s="4" t="s">
        <v>1667</v>
      </c>
      <c r="F50" s="6" t="s">
        <v>1719</v>
      </c>
      <c r="G50" s="4"/>
      <c r="H50" s="3" t="s">
        <v>1816</v>
      </c>
    </row>
    <row r="51" ht="20.1" customHeight="1" spans="1:8">
      <c r="A51" s="3" t="s">
        <v>1817</v>
      </c>
      <c r="B51" s="7" t="s">
        <v>1818</v>
      </c>
      <c r="C51" s="5" t="s">
        <v>1760</v>
      </c>
      <c r="D51" s="4" t="s">
        <v>1671</v>
      </c>
      <c r="E51" s="4" t="s">
        <v>1667</v>
      </c>
      <c r="F51" s="6" t="s">
        <v>1719</v>
      </c>
      <c r="G51" s="4"/>
      <c r="H51" s="3" t="s">
        <v>1817</v>
      </c>
    </row>
    <row r="52" ht="20.1" customHeight="1" spans="1:8">
      <c r="A52" s="3" t="s">
        <v>1819</v>
      </c>
      <c r="B52" s="7" t="s">
        <v>1062</v>
      </c>
      <c r="C52" s="5" t="s">
        <v>1760</v>
      </c>
      <c r="D52" s="4" t="s">
        <v>1671</v>
      </c>
      <c r="E52" s="4" t="s">
        <v>1667</v>
      </c>
      <c r="F52" s="6" t="s">
        <v>1719</v>
      </c>
      <c r="G52" s="4"/>
      <c r="H52" s="3" t="s">
        <v>1819</v>
      </c>
    </row>
    <row r="53" ht="20.1" customHeight="1" spans="1:8">
      <c r="A53" s="3" t="s">
        <v>1820</v>
      </c>
      <c r="B53" s="7" t="s">
        <v>1186</v>
      </c>
      <c r="C53" s="5" t="s">
        <v>1760</v>
      </c>
      <c r="D53" s="4" t="s">
        <v>1671</v>
      </c>
      <c r="E53" s="4" t="s">
        <v>1667</v>
      </c>
      <c r="F53" s="6" t="s">
        <v>1719</v>
      </c>
      <c r="G53" s="4"/>
      <c r="H53" s="3" t="s">
        <v>1820</v>
      </c>
    </row>
    <row r="54" ht="20.1" customHeight="1" spans="1:8">
      <c r="A54" s="3" t="s">
        <v>1821</v>
      </c>
      <c r="B54" s="7" t="s">
        <v>1822</v>
      </c>
      <c r="C54" s="5" t="s">
        <v>1760</v>
      </c>
      <c r="D54" s="4" t="s">
        <v>1671</v>
      </c>
      <c r="E54" s="4" t="s">
        <v>1667</v>
      </c>
      <c r="F54" s="6" t="s">
        <v>1719</v>
      </c>
      <c r="G54" s="4"/>
      <c r="H54" s="3" t="s">
        <v>1821</v>
      </c>
    </row>
    <row r="55" ht="20.1" customHeight="1" spans="1:8">
      <c r="A55" s="3" t="s">
        <v>1823</v>
      </c>
      <c r="B55" s="4" t="s">
        <v>1046</v>
      </c>
      <c r="C55" s="5" t="s">
        <v>1760</v>
      </c>
      <c r="D55" s="4" t="s">
        <v>1298</v>
      </c>
      <c r="E55" s="4" t="s">
        <v>1665</v>
      </c>
      <c r="F55" s="6" t="s">
        <v>1721</v>
      </c>
      <c r="G55" s="4"/>
      <c r="H55" s="3" t="s">
        <v>1823</v>
      </c>
    </row>
    <row r="56" ht="20.1" customHeight="1" spans="1:8">
      <c r="A56" s="3">
        <v>2017037</v>
      </c>
      <c r="B56" s="4" t="s">
        <v>1824</v>
      </c>
      <c r="C56" s="5" t="s">
        <v>1760</v>
      </c>
      <c r="D56" s="4" t="s">
        <v>1298</v>
      </c>
      <c r="E56" s="4" t="s">
        <v>1666</v>
      </c>
      <c r="F56" s="6" t="s">
        <v>1721</v>
      </c>
      <c r="G56" s="4"/>
      <c r="H56" s="3">
        <v>2017037</v>
      </c>
    </row>
    <row r="57" ht="20.1" customHeight="1" spans="1:8">
      <c r="A57" s="3" t="s">
        <v>1825</v>
      </c>
      <c r="B57" s="4" t="s">
        <v>1018</v>
      </c>
      <c r="C57" s="5" t="s">
        <v>1760</v>
      </c>
      <c r="D57" s="4" t="s">
        <v>1298</v>
      </c>
      <c r="E57" s="4" t="s">
        <v>1665</v>
      </c>
      <c r="F57" s="6" t="s">
        <v>1722</v>
      </c>
      <c r="G57" s="4"/>
      <c r="H57" s="3" t="s">
        <v>1825</v>
      </c>
    </row>
    <row r="58" ht="20.1" customHeight="1" spans="1:8">
      <c r="A58" s="3" t="s">
        <v>1826</v>
      </c>
      <c r="B58" s="4" t="s">
        <v>1827</v>
      </c>
      <c r="C58" s="5" t="s">
        <v>1760</v>
      </c>
      <c r="D58" s="4" t="s">
        <v>1298</v>
      </c>
      <c r="E58" s="4" t="s">
        <v>1666</v>
      </c>
      <c r="F58" s="6" t="s">
        <v>1722</v>
      </c>
      <c r="G58" s="4"/>
      <c r="H58" s="3" t="s">
        <v>1826</v>
      </c>
    </row>
    <row r="59" ht="20.1" customHeight="1" spans="1:8">
      <c r="A59" s="3" t="s">
        <v>1828</v>
      </c>
      <c r="B59" s="4" t="s">
        <v>1308</v>
      </c>
      <c r="C59" s="5" t="s">
        <v>1760</v>
      </c>
      <c r="D59" s="4" t="s">
        <v>1298</v>
      </c>
      <c r="E59" s="4" t="s">
        <v>1666</v>
      </c>
      <c r="F59" s="6" t="s">
        <v>1722</v>
      </c>
      <c r="G59" s="4"/>
      <c r="H59" s="3" t="s">
        <v>1828</v>
      </c>
    </row>
    <row r="60" ht="20.1" customHeight="1" spans="1:8">
      <c r="A60" s="3" t="s">
        <v>1829</v>
      </c>
      <c r="B60" s="4" t="s">
        <v>1038</v>
      </c>
      <c r="C60" s="5" t="s">
        <v>1760</v>
      </c>
      <c r="D60" s="4" t="s">
        <v>1298</v>
      </c>
      <c r="E60" s="4" t="s">
        <v>1665</v>
      </c>
      <c r="F60" s="6" t="s">
        <v>1722</v>
      </c>
      <c r="G60" s="4"/>
      <c r="H60" s="3" t="s">
        <v>1829</v>
      </c>
    </row>
    <row r="61" ht="20.1" customHeight="1" spans="1:8">
      <c r="A61" s="3" t="s">
        <v>1830</v>
      </c>
      <c r="B61" s="4" t="s">
        <v>1023</v>
      </c>
      <c r="C61" s="5" t="s">
        <v>1760</v>
      </c>
      <c r="D61" s="4" t="s">
        <v>1298</v>
      </c>
      <c r="E61" s="4" t="s">
        <v>1665</v>
      </c>
      <c r="F61" s="6" t="s">
        <v>1722</v>
      </c>
      <c r="G61" s="4"/>
      <c r="H61" s="3" t="s">
        <v>1830</v>
      </c>
    </row>
    <row r="62" ht="20.1" customHeight="1" spans="1:8">
      <c r="A62" s="3" t="s">
        <v>1831</v>
      </c>
      <c r="B62" s="4" t="s">
        <v>1832</v>
      </c>
      <c r="C62" s="5" t="s">
        <v>1760</v>
      </c>
      <c r="D62" s="4" t="s">
        <v>1298</v>
      </c>
      <c r="E62" s="4" t="s">
        <v>1665</v>
      </c>
      <c r="F62" s="6" t="s">
        <v>1722</v>
      </c>
      <c r="G62" s="4"/>
      <c r="H62" s="3" t="s">
        <v>1831</v>
      </c>
    </row>
    <row r="63" ht="20.1" customHeight="1" spans="1:8">
      <c r="A63" s="3" t="s">
        <v>1833</v>
      </c>
      <c r="B63" s="4" t="s">
        <v>1834</v>
      </c>
      <c r="C63" s="5" t="s">
        <v>1760</v>
      </c>
      <c r="D63" s="4" t="s">
        <v>1298</v>
      </c>
      <c r="E63" s="4" t="s">
        <v>1666</v>
      </c>
      <c r="F63" s="6" t="s">
        <v>1722</v>
      </c>
      <c r="G63" s="4"/>
      <c r="H63" s="3" t="s">
        <v>1833</v>
      </c>
    </row>
    <row r="64" ht="20.1" customHeight="1" spans="1:8">
      <c r="A64" s="3" t="s">
        <v>1835</v>
      </c>
      <c r="B64" s="4" t="s">
        <v>1836</v>
      </c>
      <c r="C64" s="5" t="s">
        <v>1760</v>
      </c>
      <c r="D64" s="4" t="s">
        <v>1298</v>
      </c>
      <c r="E64" s="4" t="s">
        <v>1666</v>
      </c>
      <c r="F64" s="6" t="s">
        <v>1722</v>
      </c>
      <c r="G64" s="4"/>
      <c r="H64" s="3" t="s">
        <v>1835</v>
      </c>
    </row>
    <row r="65" ht="20.1" customHeight="1" spans="1:8">
      <c r="A65" s="3">
        <v>2016021</v>
      </c>
      <c r="B65" s="7" t="s">
        <v>1311</v>
      </c>
      <c r="C65" s="5" t="s">
        <v>1760</v>
      </c>
      <c r="D65" s="4" t="s">
        <v>1669</v>
      </c>
      <c r="E65" s="4" t="s">
        <v>1666</v>
      </c>
      <c r="F65" s="6" t="s">
        <v>1739</v>
      </c>
      <c r="G65" s="4"/>
      <c r="H65" s="3">
        <v>2016021</v>
      </c>
    </row>
    <row r="66" ht="20.1" customHeight="1" spans="1:8">
      <c r="A66" s="210" t="s">
        <v>1837</v>
      </c>
      <c r="B66" s="7" t="s">
        <v>1838</v>
      </c>
      <c r="C66" s="5" t="s">
        <v>1760</v>
      </c>
      <c r="D66" s="4" t="s">
        <v>1298</v>
      </c>
      <c r="E66" s="4" t="s">
        <v>1666</v>
      </c>
      <c r="F66" s="6" t="s">
        <v>1721</v>
      </c>
      <c r="G66" s="4"/>
      <c r="H66" s="210" t="s">
        <v>1837</v>
      </c>
    </row>
    <row r="67" ht="20.1" customHeight="1" spans="1:8">
      <c r="A67" s="3" t="s">
        <v>1839</v>
      </c>
      <c r="B67" s="4" t="s">
        <v>1840</v>
      </c>
      <c r="C67" s="5" t="s">
        <v>1760</v>
      </c>
      <c r="D67" s="4" t="s">
        <v>1298</v>
      </c>
      <c r="E67" s="4" t="s">
        <v>1666</v>
      </c>
      <c r="F67" s="6" t="s">
        <v>1721</v>
      </c>
      <c r="G67" s="4"/>
      <c r="H67" s="3" t="s">
        <v>1839</v>
      </c>
    </row>
    <row r="68" ht="20.1" customHeight="1" spans="1:8">
      <c r="A68" s="3">
        <v>2018011</v>
      </c>
      <c r="B68" s="7" t="s">
        <v>1041</v>
      </c>
      <c r="C68" s="5" t="s">
        <v>1760</v>
      </c>
      <c r="D68" s="4" t="s">
        <v>1298</v>
      </c>
      <c r="E68" s="4" t="s">
        <v>1666</v>
      </c>
      <c r="F68" s="6" t="s">
        <v>1722</v>
      </c>
      <c r="G68" s="4"/>
      <c r="H68" s="3">
        <v>2018011</v>
      </c>
    </row>
    <row r="69" ht="20.1" customHeight="1" spans="1:8">
      <c r="A69" s="3" t="s">
        <v>1841</v>
      </c>
      <c r="B69" s="7" t="s">
        <v>1191</v>
      </c>
      <c r="C69" s="5" t="s">
        <v>1760</v>
      </c>
      <c r="D69" s="4" t="s">
        <v>1298</v>
      </c>
      <c r="E69" s="4" t="s">
        <v>1666</v>
      </c>
      <c r="F69" s="6" t="s">
        <v>1721</v>
      </c>
      <c r="G69" s="4"/>
      <c r="H69" s="3" t="s">
        <v>1841</v>
      </c>
    </row>
    <row r="70" ht="20.1" customHeight="1" spans="1:8">
      <c r="A70" s="3" t="s">
        <v>1842</v>
      </c>
      <c r="B70" s="7" t="s">
        <v>1843</v>
      </c>
      <c r="C70" s="5" t="s">
        <v>1760</v>
      </c>
      <c r="D70" s="4" t="s">
        <v>1298</v>
      </c>
      <c r="E70" s="4" t="s">
        <v>1666</v>
      </c>
      <c r="F70" s="6" t="s">
        <v>1721</v>
      </c>
      <c r="G70" s="4"/>
      <c r="H70" s="3" t="s">
        <v>1842</v>
      </c>
    </row>
    <row r="71" ht="20.1" customHeight="1" spans="1:8">
      <c r="A71" s="210" t="s">
        <v>1844</v>
      </c>
      <c r="B71" s="7" t="s">
        <v>1031</v>
      </c>
      <c r="C71" s="5" t="s">
        <v>1760</v>
      </c>
      <c r="D71" s="4" t="s">
        <v>1298</v>
      </c>
      <c r="E71" s="4" t="s">
        <v>1665</v>
      </c>
      <c r="F71" s="6" t="s">
        <v>1722</v>
      </c>
      <c r="G71" s="8"/>
      <c r="H71" s="210" t="s">
        <v>1844</v>
      </c>
    </row>
    <row r="72" ht="20.1" customHeight="1" spans="1:8">
      <c r="A72" s="3">
        <v>2018012</v>
      </c>
      <c r="B72" s="7" t="s">
        <v>1845</v>
      </c>
      <c r="C72" s="5" t="s">
        <v>1760</v>
      </c>
      <c r="D72" s="4" t="s">
        <v>1298</v>
      </c>
      <c r="E72" s="4" t="s">
        <v>1667</v>
      </c>
      <c r="F72" s="6" t="s">
        <v>1722</v>
      </c>
      <c r="G72" s="4" t="s">
        <v>1778</v>
      </c>
      <c r="H72" s="3">
        <v>2018012</v>
      </c>
    </row>
    <row r="73" ht="20.1" customHeight="1" spans="1:8">
      <c r="A73" s="3" t="s">
        <v>1846</v>
      </c>
      <c r="B73" s="4" t="s">
        <v>1014</v>
      </c>
      <c r="C73" s="5" t="s">
        <v>1760</v>
      </c>
      <c r="D73" s="4" t="s">
        <v>1298</v>
      </c>
      <c r="E73" s="4" t="s">
        <v>1665</v>
      </c>
      <c r="F73" s="6" t="s">
        <v>1721</v>
      </c>
      <c r="G73" s="8"/>
      <c r="H73" s="3" t="s">
        <v>1846</v>
      </c>
    </row>
    <row r="74" ht="20.1" customHeight="1" spans="1:8">
      <c r="A74" s="3" t="s">
        <v>1847</v>
      </c>
      <c r="B74" s="4" t="s">
        <v>1301</v>
      </c>
      <c r="C74" s="5" t="s">
        <v>1760</v>
      </c>
      <c r="D74" s="4" t="s">
        <v>1298</v>
      </c>
      <c r="E74" s="4" t="s">
        <v>1665</v>
      </c>
      <c r="F74" s="6" t="s">
        <v>1721</v>
      </c>
      <c r="G74" s="4"/>
      <c r="H74" s="3" t="s">
        <v>1847</v>
      </c>
    </row>
    <row r="75" ht="20.1" customHeight="1" spans="1:8">
      <c r="A75" s="3" t="s">
        <v>1848</v>
      </c>
      <c r="B75" s="4" t="s">
        <v>1009</v>
      </c>
      <c r="C75" s="5" t="s">
        <v>1760</v>
      </c>
      <c r="D75" s="4" t="s">
        <v>1298</v>
      </c>
      <c r="E75" s="4" t="s">
        <v>1665</v>
      </c>
      <c r="F75" s="6" t="s">
        <v>1721</v>
      </c>
      <c r="G75" s="4"/>
      <c r="H75" s="3" t="s">
        <v>1848</v>
      </c>
    </row>
    <row r="76" ht="20.1" customHeight="1" spans="1:8">
      <c r="A76" s="3" t="s">
        <v>1849</v>
      </c>
      <c r="B76" s="4" t="s">
        <v>1028</v>
      </c>
      <c r="C76" s="5" t="s">
        <v>1760</v>
      </c>
      <c r="D76" s="4" t="s">
        <v>1298</v>
      </c>
      <c r="E76" s="4" t="s">
        <v>1665</v>
      </c>
      <c r="F76" s="6" t="s">
        <v>1721</v>
      </c>
      <c r="G76" s="4"/>
      <c r="H76" s="3" t="s">
        <v>1849</v>
      </c>
    </row>
    <row r="77" ht="20.1" customHeight="1" spans="1:8">
      <c r="A77" s="3" t="s">
        <v>1850</v>
      </c>
      <c r="B77" s="4" t="s">
        <v>1303</v>
      </c>
      <c r="C77" s="5" t="s">
        <v>1760</v>
      </c>
      <c r="D77" s="4" t="s">
        <v>1298</v>
      </c>
      <c r="E77" s="4" t="s">
        <v>1665</v>
      </c>
      <c r="F77" s="6" t="s">
        <v>1721</v>
      </c>
      <c r="G77" s="4"/>
      <c r="H77" s="3" t="s">
        <v>1850</v>
      </c>
    </row>
    <row r="78" ht="20.1" customHeight="1" spans="1:8">
      <c r="A78" s="3" t="s">
        <v>1851</v>
      </c>
      <c r="B78" s="4" t="s">
        <v>1040</v>
      </c>
      <c r="C78" s="5" t="s">
        <v>1760</v>
      </c>
      <c r="D78" s="4" t="s">
        <v>1298</v>
      </c>
      <c r="E78" s="4" t="s">
        <v>1665</v>
      </c>
      <c r="F78" s="6" t="s">
        <v>1721</v>
      </c>
      <c r="G78" s="4"/>
      <c r="H78" s="3" t="s">
        <v>1851</v>
      </c>
    </row>
    <row r="79" ht="20.1" customHeight="1" spans="1:8">
      <c r="A79" s="3" t="s">
        <v>1852</v>
      </c>
      <c r="B79" s="4" t="s">
        <v>1853</v>
      </c>
      <c r="C79" s="5" t="s">
        <v>1760</v>
      </c>
      <c r="D79" s="4" t="s">
        <v>1298</v>
      </c>
      <c r="E79" s="4" t="s">
        <v>1665</v>
      </c>
      <c r="F79" s="6" t="s">
        <v>1721</v>
      </c>
      <c r="G79" s="4"/>
      <c r="H79" s="3" t="s">
        <v>1852</v>
      </c>
    </row>
    <row r="80" ht="20.1" customHeight="1" spans="1:8">
      <c r="A80" s="3" t="s">
        <v>1854</v>
      </c>
      <c r="B80" s="4" t="s">
        <v>1190</v>
      </c>
      <c r="C80" s="5" t="s">
        <v>1760</v>
      </c>
      <c r="D80" s="4" t="s">
        <v>1298</v>
      </c>
      <c r="E80" s="4" t="s">
        <v>1665</v>
      </c>
      <c r="F80" s="6" t="s">
        <v>1721</v>
      </c>
      <c r="G80" s="4"/>
      <c r="H80" s="3" t="s">
        <v>1854</v>
      </c>
    </row>
    <row r="81" ht="20.1" customHeight="1" spans="1:8">
      <c r="A81" s="3" t="s">
        <v>1855</v>
      </c>
      <c r="B81" s="4" t="s">
        <v>985</v>
      </c>
      <c r="C81" s="5" t="s">
        <v>1760</v>
      </c>
      <c r="D81" s="4" t="s">
        <v>1298</v>
      </c>
      <c r="E81" s="4" t="s">
        <v>1665</v>
      </c>
      <c r="F81" s="6" t="s">
        <v>1721</v>
      </c>
      <c r="G81" s="4"/>
      <c r="H81" s="3" t="s">
        <v>1855</v>
      </c>
    </row>
    <row r="82" ht="20.1" customHeight="1" spans="1:8">
      <c r="A82" s="3" t="s">
        <v>1856</v>
      </c>
      <c r="B82" s="4" t="s">
        <v>1302</v>
      </c>
      <c r="C82" s="5" t="s">
        <v>1760</v>
      </c>
      <c r="D82" s="4" t="s">
        <v>1298</v>
      </c>
      <c r="E82" s="4" t="s">
        <v>1665</v>
      </c>
      <c r="F82" s="6" t="s">
        <v>1721</v>
      </c>
      <c r="G82" s="4"/>
      <c r="H82" s="3" t="s">
        <v>1856</v>
      </c>
    </row>
    <row r="83" ht="20.1" customHeight="1" spans="1:8">
      <c r="A83" s="3" t="s">
        <v>1857</v>
      </c>
      <c r="B83" s="4" t="s">
        <v>1305</v>
      </c>
      <c r="C83" s="5" t="s">
        <v>1760</v>
      </c>
      <c r="D83" s="4" t="s">
        <v>1298</v>
      </c>
      <c r="E83" s="4" t="s">
        <v>1665</v>
      </c>
      <c r="F83" s="6" t="s">
        <v>1721</v>
      </c>
      <c r="G83" s="4"/>
      <c r="H83" s="3" t="s">
        <v>1857</v>
      </c>
    </row>
    <row r="84" ht="20.1" customHeight="1" spans="1:8">
      <c r="A84" s="3" t="s">
        <v>1858</v>
      </c>
      <c r="B84" s="4" t="s">
        <v>1019</v>
      </c>
      <c r="C84" s="5" t="s">
        <v>1760</v>
      </c>
      <c r="D84" s="4" t="s">
        <v>1298</v>
      </c>
      <c r="E84" s="4" t="s">
        <v>1665</v>
      </c>
      <c r="F84" s="6" t="s">
        <v>1721</v>
      </c>
      <c r="G84" s="4"/>
      <c r="H84" s="3" t="s">
        <v>1858</v>
      </c>
    </row>
    <row r="85" ht="20.1" customHeight="1" spans="1:8">
      <c r="A85" s="3" t="s">
        <v>1859</v>
      </c>
      <c r="B85" s="4" t="s">
        <v>983</v>
      </c>
      <c r="C85" s="5" t="s">
        <v>1760</v>
      </c>
      <c r="D85" s="4" t="s">
        <v>1298</v>
      </c>
      <c r="E85" s="4" t="s">
        <v>1665</v>
      </c>
      <c r="F85" s="6" t="s">
        <v>1722</v>
      </c>
      <c r="G85" s="4"/>
      <c r="H85" s="3" t="s">
        <v>1859</v>
      </c>
    </row>
    <row r="86" ht="20.1" customHeight="1" spans="1:8">
      <c r="A86" s="3" t="s">
        <v>1860</v>
      </c>
      <c r="B86" s="4" t="s">
        <v>1047</v>
      </c>
      <c r="C86" s="5" t="s">
        <v>1760</v>
      </c>
      <c r="D86" s="4" t="s">
        <v>1298</v>
      </c>
      <c r="E86" s="4" t="s">
        <v>1665</v>
      </c>
      <c r="F86" s="6" t="s">
        <v>1722</v>
      </c>
      <c r="G86" s="4"/>
      <c r="H86" s="3" t="s">
        <v>1860</v>
      </c>
    </row>
    <row r="87" ht="20.1" customHeight="1" spans="1:8">
      <c r="A87" s="3" t="s">
        <v>1861</v>
      </c>
      <c r="B87" s="4" t="s">
        <v>1104</v>
      </c>
      <c r="C87" s="5" t="s">
        <v>1760</v>
      </c>
      <c r="D87" s="4" t="s">
        <v>1298</v>
      </c>
      <c r="E87" s="4" t="s">
        <v>1665</v>
      </c>
      <c r="F87" s="6" t="s">
        <v>1722</v>
      </c>
      <c r="G87" s="4"/>
      <c r="H87" s="3" t="s">
        <v>1861</v>
      </c>
    </row>
    <row r="88" ht="20.1" customHeight="1" spans="1:8">
      <c r="A88" s="3" t="s">
        <v>1862</v>
      </c>
      <c r="B88" s="4" t="s">
        <v>1863</v>
      </c>
      <c r="C88" s="5" t="s">
        <v>1760</v>
      </c>
      <c r="D88" s="4" t="s">
        <v>1298</v>
      </c>
      <c r="E88" s="4" t="s">
        <v>1665</v>
      </c>
      <c r="F88" s="6" t="s">
        <v>1722</v>
      </c>
      <c r="G88" s="4"/>
      <c r="H88" s="3" t="s">
        <v>1862</v>
      </c>
    </row>
    <row r="89" ht="20.1" customHeight="1" spans="1:8">
      <c r="A89" s="3" t="s">
        <v>1864</v>
      </c>
      <c r="B89" s="4" t="s">
        <v>1052</v>
      </c>
      <c r="C89" s="5" t="s">
        <v>1760</v>
      </c>
      <c r="D89" s="4" t="s">
        <v>1298</v>
      </c>
      <c r="E89" s="4" t="s">
        <v>1665</v>
      </c>
      <c r="F89" s="6" t="s">
        <v>1722</v>
      </c>
      <c r="G89" s="4"/>
      <c r="H89" s="3" t="s">
        <v>1864</v>
      </c>
    </row>
    <row r="90" ht="20.1" customHeight="1" spans="1:8">
      <c r="A90" s="3" t="s">
        <v>1865</v>
      </c>
      <c r="B90" s="4" t="s">
        <v>1013</v>
      </c>
      <c r="C90" s="5" t="s">
        <v>1760</v>
      </c>
      <c r="D90" s="4" t="s">
        <v>1298</v>
      </c>
      <c r="E90" s="4" t="s">
        <v>1665</v>
      </c>
      <c r="F90" s="6" t="s">
        <v>1722</v>
      </c>
      <c r="G90" s="4"/>
      <c r="H90" s="3" t="s">
        <v>1865</v>
      </c>
    </row>
    <row r="91" ht="20.1" customHeight="1" spans="1:8">
      <c r="A91" s="3" t="s">
        <v>1866</v>
      </c>
      <c r="B91" s="4" t="s">
        <v>1867</v>
      </c>
      <c r="C91" s="5" t="s">
        <v>1760</v>
      </c>
      <c r="D91" s="4" t="s">
        <v>1674</v>
      </c>
      <c r="E91" s="4" t="s">
        <v>1666</v>
      </c>
      <c r="F91" s="6" t="s">
        <v>1724</v>
      </c>
      <c r="G91" s="4"/>
      <c r="H91" s="3" t="s">
        <v>1866</v>
      </c>
    </row>
    <row r="92" ht="20.1" customHeight="1" spans="1:8">
      <c r="A92" s="3" t="s">
        <v>1868</v>
      </c>
      <c r="B92" s="4" t="s">
        <v>1256</v>
      </c>
      <c r="C92" s="5" t="s">
        <v>1760</v>
      </c>
      <c r="D92" s="4" t="s">
        <v>1674</v>
      </c>
      <c r="E92" s="4" t="s">
        <v>1666</v>
      </c>
      <c r="F92" s="6" t="s">
        <v>1724</v>
      </c>
      <c r="G92" s="4"/>
      <c r="H92" s="3" t="s">
        <v>1868</v>
      </c>
    </row>
    <row r="93" ht="20.1" customHeight="1" spans="1:8">
      <c r="A93" s="3" t="s">
        <v>1869</v>
      </c>
      <c r="B93" s="4" t="s">
        <v>1248</v>
      </c>
      <c r="C93" s="5" t="s">
        <v>1760</v>
      </c>
      <c r="D93" s="4" t="s">
        <v>1674</v>
      </c>
      <c r="E93" s="4" t="s">
        <v>1666</v>
      </c>
      <c r="F93" s="6" t="s">
        <v>1724</v>
      </c>
      <c r="G93" s="4"/>
      <c r="H93" s="3" t="s">
        <v>1869</v>
      </c>
    </row>
    <row r="94" ht="20.1" customHeight="1" spans="1:8">
      <c r="A94" s="3" t="s">
        <v>1870</v>
      </c>
      <c r="B94" s="4" t="s">
        <v>1130</v>
      </c>
      <c r="C94" s="5" t="s">
        <v>1760</v>
      </c>
      <c r="D94" s="4" t="s">
        <v>1674</v>
      </c>
      <c r="E94" s="4" t="s">
        <v>1666</v>
      </c>
      <c r="F94" s="6" t="s">
        <v>1724</v>
      </c>
      <c r="G94" s="4"/>
      <c r="H94" s="3" t="s">
        <v>1870</v>
      </c>
    </row>
    <row r="95" ht="20.1" customHeight="1" spans="1:8">
      <c r="A95" s="3" t="s">
        <v>1871</v>
      </c>
      <c r="B95" s="4" t="s">
        <v>1098</v>
      </c>
      <c r="C95" s="5" t="s">
        <v>1760</v>
      </c>
      <c r="D95" s="4" t="s">
        <v>1674</v>
      </c>
      <c r="E95" s="4" t="s">
        <v>1665</v>
      </c>
      <c r="F95" s="6" t="s">
        <v>1725</v>
      </c>
      <c r="G95" s="4"/>
      <c r="H95" s="3" t="s">
        <v>1871</v>
      </c>
    </row>
    <row r="96" ht="20.1" customHeight="1" spans="1:8">
      <c r="A96" s="3" t="s">
        <v>1872</v>
      </c>
      <c r="B96" s="4" t="s">
        <v>1873</v>
      </c>
      <c r="C96" s="5" t="s">
        <v>1760</v>
      </c>
      <c r="D96" s="4" t="s">
        <v>1674</v>
      </c>
      <c r="E96" s="4" t="s">
        <v>1666</v>
      </c>
      <c r="F96" s="6" t="s">
        <v>1725</v>
      </c>
      <c r="G96" s="4"/>
      <c r="H96" s="3" t="s">
        <v>1872</v>
      </c>
    </row>
    <row r="97" ht="20.1" customHeight="1" spans="1:8">
      <c r="A97" s="3" t="s">
        <v>1874</v>
      </c>
      <c r="B97" s="4" t="s">
        <v>1875</v>
      </c>
      <c r="C97" s="5" t="s">
        <v>1760</v>
      </c>
      <c r="D97" s="4" t="s">
        <v>1674</v>
      </c>
      <c r="E97" s="4" t="s">
        <v>1666</v>
      </c>
      <c r="F97" s="6" t="s">
        <v>1725</v>
      </c>
      <c r="G97" s="4"/>
      <c r="H97" s="3" t="s">
        <v>1874</v>
      </c>
    </row>
    <row r="98" ht="20.1" customHeight="1" spans="1:8">
      <c r="A98" s="3" t="s">
        <v>1876</v>
      </c>
      <c r="B98" s="4" t="s">
        <v>1877</v>
      </c>
      <c r="C98" s="5" t="s">
        <v>1760</v>
      </c>
      <c r="D98" s="4" t="s">
        <v>1674</v>
      </c>
      <c r="E98" s="4" t="s">
        <v>1666</v>
      </c>
      <c r="F98" s="6" t="s">
        <v>1726</v>
      </c>
      <c r="G98" s="4"/>
      <c r="H98" s="3" t="s">
        <v>1876</v>
      </c>
    </row>
    <row r="99" ht="20.1" customHeight="1" spans="1:8">
      <c r="A99" s="3" t="s">
        <v>1878</v>
      </c>
      <c r="B99" s="4" t="s">
        <v>1198</v>
      </c>
      <c r="C99" s="5" t="s">
        <v>1760</v>
      </c>
      <c r="D99" s="4" t="s">
        <v>1674</v>
      </c>
      <c r="E99" s="4" t="s">
        <v>1666</v>
      </c>
      <c r="F99" s="6" t="s">
        <v>1726</v>
      </c>
      <c r="G99" s="4"/>
      <c r="H99" s="3" t="s">
        <v>1878</v>
      </c>
    </row>
    <row r="100" ht="20.1" customHeight="1" spans="1:8">
      <c r="A100" s="210" t="s">
        <v>1879</v>
      </c>
      <c r="B100" s="7" t="s">
        <v>1161</v>
      </c>
      <c r="C100" s="5" t="s">
        <v>1760</v>
      </c>
      <c r="D100" s="4" t="s">
        <v>1674</v>
      </c>
      <c r="E100" s="4" t="s">
        <v>1666</v>
      </c>
      <c r="F100" s="6" t="s">
        <v>1724</v>
      </c>
      <c r="G100" s="4"/>
      <c r="H100" s="210" t="s">
        <v>1879</v>
      </c>
    </row>
    <row r="101" ht="20.1" customHeight="1" spans="1:8">
      <c r="A101" s="3">
        <v>2018017</v>
      </c>
      <c r="B101" s="7" t="s">
        <v>1180</v>
      </c>
      <c r="C101" s="5" t="s">
        <v>1760</v>
      </c>
      <c r="D101" s="4" t="s">
        <v>1674</v>
      </c>
      <c r="E101" s="4" t="s">
        <v>1665</v>
      </c>
      <c r="F101" s="6" t="s">
        <v>1725</v>
      </c>
      <c r="G101" s="4"/>
      <c r="H101" s="3">
        <v>2018017</v>
      </c>
    </row>
    <row r="102" ht="20.1" customHeight="1" spans="1:8">
      <c r="A102" s="3" t="s">
        <v>1880</v>
      </c>
      <c r="B102" s="4" t="s">
        <v>1061</v>
      </c>
      <c r="C102" s="5" t="s">
        <v>1760</v>
      </c>
      <c r="D102" s="4" t="s">
        <v>1674</v>
      </c>
      <c r="E102" s="4" t="s">
        <v>1667</v>
      </c>
      <c r="F102" s="6" t="s">
        <v>1724</v>
      </c>
      <c r="G102" s="4"/>
      <c r="H102" s="3" t="s">
        <v>1880</v>
      </c>
    </row>
    <row r="103" ht="20.1" customHeight="1" spans="1:8">
      <c r="A103" s="3" t="s">
        <v>1881</v>
      </c>
      <c r="B103" s="4" t="s">
        <v>1096</v>
      </c>
      <c r="C103" s="5" t="s">
        <v>1760</v>
      </c>
      <c r="D103" s="4" t="s">
        <v>1674</v>
      </c>
      <c r="E103" s="4" t="s">
        <v>1667</v>
      </c>
      <c r="F103" s="6" t="s">
        <v>1725</v>
      </c>
      <c r="G103" s="4"/>
      <c r="H103" s="3" t="s">
        <v>1881</v>
      </c>
    </row>
    <row r="104" ht="20.1" customHeight="1" spans="1:8">
      <c r="A104" s="3" t="s">
        <v>1882</v>
      </c>
      <c r="B104" s="4" t="s">
        <v>1883</v>
      </c>
      <c r="C104" s="5" t="s">
        <v>1760</v>
      </c>
      <c r="D104" s="4" t="s">
        <v>1674</v>
      </c>
      <c r="E104" s="4" t="s">
        <v>1667</v>
      </c>
      <c r="F104" s="6" t="s">
        <v>1725</v>
      </c>
      <c r="G104" s="4"/>
      <c r="H104" s="3" t="s">
        <v>1882</v>
      </c>
    </row>
    <row r="105" ht="20.1" customHeight="1" spans="1:8">
      <c r="A105" s="3" t="s">
        <v>1884</v>
      </c>
      <c r="B105" s="4" t="s">
        <v>1885</v>
      </c>
      <c r="C105" s="5" t="s">
        <v>1760</v>
      </c>
      <c r="D105" s="4" t="s">
        <v>1674</v>
      </c>
      <c r="E105" s="4" t="s">
        <v>1667</v>
      </c>
      <c r="F105" s="6" t="s">
        <v>1726</v>
      </c>
      <c r="G105" s="4"/>
      <c r="H105" s="3" t="s">
        <v>1884</v>
      </c>
    </row>
    <row r="106" ht="20.1" customHeight="1" spans="1:8">
      <c r="A106" s="3" t="s">
        <v>1886</v>
      </c>
      <c r="B106" s="4" t="s">
        <v>1887</v>
      </c>
      <c r="C106" s="5" t="s">
        <v>1760</v>
      </c>
      <c r="D106" s="4" t="s">
        <v>1674</v>
      </c>
      <c r="E106" s="4" t="s">
        <v>1667</v>
      </c>
      <c r="F106" s="6" t="s">
        <v>1726</v>
      </c>
      <c r="G106" s="4"/>
      <c r="H106" s="3" t="s">
        <v>1886</v>
      </c>
    </row>
    <row r="107" ht="20.1" customHeight="1" spans="1:8">
      <c r="A107" s="3" t="s">
        <v>1888</v>
      </c>
      <c r="B107" s="4" t="s">
        <v>1889</v>
      </c>
      <c r="C107" s="5" t="s">
        <v>1760</v>
      </c>
      <c r="D107" s="4" t="s">
        <v>1674</v>
      </c>
      <c r="E107" s="4" t="s">
        <v>1667</v>
      </c>
      <c r="F107" s="6" t="s">
        <v>1726</v>
      </c>
      <c r="G107" s="4"/>
      <c r="H107" s="3" t="s">
        <v>1888</v>
      </c>
    </row>
    <row r="108" ht="20.1" customHeight="1" spans="1:8">
      <c r="A108" s="3" t="s">
        <v>1890</v>
      </c>
      <c r="B108" s="4" t="s">
        <v>1891</v>
      </c>
      <c r="C108" s="5" t="s">
        <v>1760</v>
      </c>
      <c r="D108" s="4" t="s">
        <v>1674</v>
      </c>
      <c r="E108" s="4" t="s">
        <v>1667</v>
      </c>
      <c r="F108" s="6" t="s">
        <v>1726</v>
      </c>
      <c r="G108" s="4"/>
      <c r="H108" s="3" t="s">
        <v>1890</v>
      </c>
    </row>
    <row r="109" ht="20.1" customHeight="1" spans="1:8">
      <c r="A109" s="3" t="s">
        <v>1892</v>
      </c>
      <c r="B109" s="4" t="s">
        <v>1112</v>
      </c>
      <c r="C109" s="5" t="s">
        <v>1760</v>
      </c>
      <c r="D109" s="4" t="s">
        <v>1674</v>
      </c>
      <c r="E109" s="4" t="s">
        <v>1667</v>
      </c>
      <c r="F109" s="6" t="s">
        <v>1726</v>
      </c>
      <c r="G109" s="4"/>
      <c r="H109" s="3" t="s">
        <v>1892</v>
      </c>
    </row>
    <row r="110" ht="20.1" customHeight="1" spans="1:8">
      <c r="A110" s="3" t="s">
        <v>1893</v>
      </c>
      <c r="B110" s="4" t="s">
        <v>1894</v>
      </c>
      <c r="C110" s="5" t="s">
        <v>1760</v>
      </c>
      <c r="D110" s="4" t="s">
        <v>1674</v>
      </c>
      <c r="E110" s="4" t="s">
        <v>1667</v>
      </c>
      <c r="F110" s="6" t="s">
        <v>1726</v>
      </c>
      <c r="G110" s="4"/>
      <c r="H110" s="3" t="s">
        <v>1893</v>
      </c>
    </row>
    <row r="111" ht="20.1" customHeight="1" spans="1:8">
      <c r="A111" s="3" t="s">
        <v>1886</v>
      </c>
      <c r="B111" s="4" t="s">
        <v>1895</v>
      </c>
      <c r="C111" s="5" t="s">
        <v>1760</v>
      </c>
      <c r="D111" s="4" t="s">
        <v>1674</v>
      </c>
      <c r="E111" s="4" t="s">
        <v>1667</v>
      </c>
      <c r="F111" s="6" t="s">
        <v>1726</v>
      </c>
      <c r="G111" s="4"/>
      <c r="H111" s="3" t="s">
        <v>1886</v>
      </c>
    </row>
    <row r="112" ht="20.1" customHeight="1" spans="1:8">
      <c r="A112" s="3" t="s">
        <v>1896</v>
      </c>
      <c r="B112" s="4" t="s">
        <v>1897</v>
      </c>
      <c r="C112" s="5" t="s">
        <v>1760</v>
      </c>
      <c r="D112" s="4" t="s">
        <v>1674</v>
      </c>
      <c r="E112" s="4" t="s">
        <v>1667</v>
      </c>
      <c r="F112" s="6" t="s">
        <v>1726</v>
      </c>
      <c r="G112" s="4"/>
      <c r="H112" s="3" t="s">
        <v>1896</v>
      </c>
    </row>
    <row r="113" ht="20.1" customHeight="1" spans="1:8">
      <c r="A113" s="3" t="s">
        <v>1898</v>
      </c>
      <c r="B113" s="4" t="s">
        <v>1316</v>
      </c>
      <c r="C113" s="5" t="s">
        <v>1760</v>
      </c>
      <c r="D113" s="4" t="s">
        <v>1674</v>
      </c>
      <c r="E113" s="4" t="s">
        <v>1666</v>
      </c>
      <c r="F113" s="6" t="s">
        <v>1726</v>
      </c>
      <c r="G113" s="4"/>
      <c r="H113" s="3" t="s">
        <v>1898</v>
      </c>
    </row>
    <row r="114" ht="20.1" customHeight="1" spans="1:8">
      <c r="A114" s="3" t="s">
        <v>1899</v>
      </c>
      <c r="B114" s="4" t="s">
        <v>1246</v>
      </c>
      <c r="C114" s="5" t="s">
        <v>1760</v>
      </c>
      <c r="D114" s="4" t="s">
        <v>1674</v>
      </c>
      <c r="E114" s="4" t="s">
        <v>1667</v>
      </c>
      <c r="F114" s="6" t="s">
        <v>1724</v>
      </c>
      <c r="G114" s="4"/>
      <c r="H114" s="3" t="s">
        <v>1899</v>
      </c>
    </row>
    <row r="115" ht="20.1" customHeight="1" spans="1:8">
      <c r="A115" s="3">
        <v>2018014</v>
      </c>
      <c r="B115" s="7" t="s">
        <v>1900</v>
      </c>
      <c r="C115" s="5" t="s">
        <v>1760</v>
      </c>
      <c r="D115" s="4" t="s">
        <v>1674</v>
      </c>
      <c r="E115" s="4" t="s">
        <v>1667</v>
      </c>
      <c r="F115" s="6" t="s">
        <v>1726</v>
      </c>
      <c r="G115" s="4"/>
      <c r="H115" s="3">
        <v>2018014</v>
      </c>
    </row>
    <row r="116" ht="20.1" customHeight="1" spans="1:8">
      <c r="A116" s="3">
        <v>2018015</v>
      </c>
      <c r="B116" s="7" t="s">
        <v>1901</v>
      </c>
      <c r="C116" s="5" t="s">
        <v>1760</v>
      </c>
      <c r="D116" s="4" t="s">
        <v>1672</v>
      </c>
      <c r="E116" s="4" t="s">
        <v>1667</v>
      </c>
      <c r="F116" s="6" t="s">
        <v>1747</v>
      </c>
      <c r="G116" s="4" t="s">
        <v>1778</v>
      </c>
      <c r="H116" s="3">
        <v>2018015</v>
      </c>
    </row>
    <row r="117" ht="20.1" customHeight="1" spans="1:8">
      <c r="A117" s="3" t="s">
        <v>1902</v>
      </c>
      <c r="B117" s="7" t="s">
        <v>1245</v>
      </c>
      <c r="C117" s="5" t="s">
        <v>1760</v>
      </c>
      <c r="D117" s="4" t="s">
        <v>1674</v>
      </c>
      <c r="E117" s="4" t="s">
        <v>1667</v>
      </c>
      <c r="F117" s="6" t="s">
        <v>1724</v>
      </c>
      <c r="G117" s="4"/>
      <c r="H117" s="3" t="s">
        <v>1902</v>
      </c>
    </row>
    <row r="118" ht="20.1" customHeight="1" spans="1:8">
      <c r="A118" s="3">
        <v>2018018</v>
      </c>
      <c r="B118" s="7" t="s">
        <v>1113</v>
      </c>
      <c r="C118" s="5" t="s">
        <v>1760</v>
      </c>
      <c r="D118" s="4" t="s">
        <v>1674</v>
      </c>
      <c r="E118" s="4" t="s">
        <v>1665</v>
      </c>
      <c r="F118" s="6" t="s">
        <v>1724</v>
      </c>
      <c r="G118" s="4"/>
      <c r="H118" s="3">
        <v>2018018</v>
      </c>
    </row>
    <row r="119" ht="20.1" customHeight="1" spans="1:8">
      <c r="A119" s="3" t="s">
        <v>1903</v>
      </c>
      <c r="B119" s="4" t="s">
        <v>1904</v>
      </c>
      <c r="C119" s="5" t="s">
        <v>1760</v>
      </c>
      <c r="D119" s="4" t="s">
        <v>1674</v>
      </c>
      <c r="E119" s="4" t="s">
        <v>1665</v>
      </c>
      <c r="F119" s="6" t="s">
        <v>1905</v>
      </c>
      <c r="G119" s="4"/>
      <c r="H119" s="3" t="s">
        <v>1903</v>
      </c>
    </row>
    <row r="120" ht="20.1" customHeight="1" spans="1:8">
      <c r="A120" s="3" t="s">
        <v>1906</v>
      </c>
      <c r="B120" s="4" t="s">
        <v>1907</v>
      </c>
      <c r="C120" s="5" t="s">
        <v>1760</v>
      </c>
      <c r="D120" s="4" t="s">
        <v>1674</v>
      </c>
      <c r="E120" s="4" t="s">
        <v>1665</v>
      </c>
      <c r="F120" s="6" t="s">
        <v>1905</v>
      </c>
      <c r="G120" s="4"/>
      <c r="H120" s="3" t="s">
        <v>1906</v>
      </c>
    </row>
    <row r="121" ht="20.1" customHeight="1" spans="1:8">
      <c r="A121" s="3" t="s">
        <v>1908</v>
      </c>
      <c r="B121" s="4" t="s">
        <v>1909</v>
      </c>
      <c r="C121" s="5" t="s">
        <v>1760</v>
      </c>
      <c r="D121" s="4" t="s">
        <v>1674</v>
      </c>
      <c r="E121" s="4" t="s">
        <v>1667</v>
      </c>
      <c r="F121" s="6" t="s">
        <v>1725</v>
      </c>
      <c r="G121" s="4"/>
      <c r="H121" s="3" t="s">
        <v>1908</v>
      </c>
    </row>
    <row r="122" ht="20.1" customHeight="1" spans="1:8">
      <c r="A122" s="3" t="s">
        <v>1910</v>
      </c>
      <c r="B122" s="4" t="s">
        <v>1911</v>
      </c>
      <c r="C122" s="5" t="s">
        <v>1760</v>
      </c>
      <c r="D122" s="4" t="s">
        <v>1674</v>
      </c>
      <c r="E122" s="4" t="s">
        <v>1665</v>
      </c>
      <c r="F122" s="6" t="s">
        <v>1724</v>
      </c>
      <c r="G122" s="4"/>
      <c r="H122" s="3" t="s">
        <v>1910</v>
      </c>
    </row>
    <row r="123" ht="20.1" customHeight="1" spans="1:8">
      <c r="A123" s="3" t="s">
        <v>1912</v>
      </c>
      <c r="B123" s="4" t="s">
        <v>1913</v>
      </c>
      <c r="C123" s="5" t="s">
        <v>1760</v>
      </c>
      <c r="D123" s="4" t="s">
        <v>1674</v>
      </c>
      <c r="E123" s="4" t="s">
        <v>1665</v>
      </c>
      <c r="F123" s="6" t="s">
        <v>1724</v>
      </c>
      <c r="G123" s="4"/>
      <c r="H123" s="3" t="s">
        <v>1912</v>
      </c>
    </row>
    <row r="124" ht="20.1" customHeight="1" spans="1:8">
      <c r="A124" s="3" t="s">
        <v>1914</v>
      </c>
      <c r="B124" s="4" t="s">
        <v>1915</v>
      </c>
      <c r="C124" s="5" t="s">
        <v>1760</v>
      </c>
      <c r="D124" s="4" t="s">
        <v>1674</v>
      </c>
      <c r="E124" s="4" t="s">
        <v>1665</v>
      </c>
      <c r="F124" s="6" t="s">
        <v>1724</v>
      </c>
      <c r="G124" s="4"/>
      <c r="H124" s="3" t="s">
        <v>1914</v>
      </c>
    </row>
    <row r="125" ht="20.1" customHeight="1" spans="1:8">
      <c r="A125" s="3" t="s">
        <v>1916</v>
      </c>
      <c r="B125" s="4" t="s">
        <v>1100</v>
      </c>
      <c r="C125" s="5" t="s">
        <v>1760</v>
      </c>
      <c r="D125" s="4" t="s">
        <v>1674</v>
      </c>
      <c r="E125" s="4" t="s">
        <v>1665</v>
      </c>
      <c r="F125" s="6" t="s">
        <v>1724</v>
      </c>
      <c r="G125" s="4"/>
      <c r="H125" s="3" t="s">
        <v>1916</v>
      </c>
    </row>
    <row r="126" ht="20.1" customHeight="1" spans="1:8">
      <c r="A126" s="3" t="s">
        <v>1917</v>
      </c>
      <c r="B126" s="4" t="s">
        <v>1109</v>
      </c>
      <c r="C126" s="5" t="s">
        <v>1760</v>
      </c>
      <c r="D126" s="4" t="s">
        <v>1674</v>
      </c>
      <c r="E126" s="4" t="s">
        <v>1665</v>
      </c>
      <c r="F126" s="6" t="s">
        <v>1724</v>
      </c>
      <c r="G126" s="4"/>
      <c r="H126" s="3" t="s">
        <v>1917</v>
      </c>
    </row>
    <row r="127" ht="20.1" customHeight="1" spans="1:8">
      <c r="A127" s="3" t="s">
        <v>1918</v>
      </c>
      <c r="B127" s="4" t="s">
        <v>1084</v>
      </c>
      <c r="C127" s="5" t="s">
        <v>1760</v>
      </c>
      <c r="D127" s="4" t="s">
        <v>1674</v>
      </c>
      <c r="E127" s="4" t="s">
        <v>1665</v>
      </c>
      <c r="F127" s="6" t="s">
        <v>1724</v>
      </c>
      <c r="G127" s="4"/>
      <c r="H127" s="3" t="s">
        <v>1918</v>
      </c>
    </row>
    <row r="128" ht="20.1" customHeight="1" spans="1:8">
      <c r="A128" s="3" t="s">
        <v>1919</v>
      </c>
      <c r="B128" s="4" t="s">
        <v>1920</v>
      </c>
      <c r="C128" s="5" t="s">
        <v>1760</v>
      </c>
      <c r="D128" s="4" t="s">
        <v>1674</v>
      </c>
      <c r="E128" s="4" t="s">
        <v>1665</v>
      </c>
      <c r="F128" s="6" t="s">
        <v>1724</v>
      </c>
      <c r="G128" s="4"/>
      <c r="H128" s="3" t="s">
        <v>1919</v>
      </c>
    </row>
    <row r="129" ht="20.1" customHeight="1" spans="1:8">
      <c r="A129" s="3" t="s">
        <v>1921</v>
      </c>
      <c r="B129" s="4" t="s">
        <v>1258</v>
      </c>
      <c r="C129" s="5" t="s">
        <v>1760</v>
      </c>
      <c r="D129" s="4" t="s">
        <v>1674</v>
      </c>
      <c r="E129" s="4" t="s">
        <v>1665</v>
      </c>
      <c r="F129" s="6" t="s">
        <v>1725</v>
      </c>
      <c r="G129" s="4"/>
      <c r="H129" s="3" t="s">
        <v>1921</v>
      </c>
    </row>
    <row r="130" ht="20.1" customHeight="1" spans="1:8">
      <c r="A130" s="3" t="s">
        <v>1922</v>
      </c>
      <c r="B130" s="4" t="s">
        <v>1254</v>
      </c>
      <c r="C130" s="5" t="s">
        <v>1760</v>
      </c>
      <c r="D130" s="4" t="s">
        <v>1674</v>
      </c>
      <c r="E130" s="4" t="s">
        <v>1665</v>
      </c>
      <c r="F130" s="6" t="s">
        <v>1725</v>
      </c>
      <c r="G130" s="4"/>
      <c r="H130" s="3" t="s">
        <v>1922</v>
      </c>
    </row>
    <row r="131" ht="20.1" customHeight="1" spans="1:8">
      <c r="A131" s="3" t="s">
        <v>1923</v>
      </c>
      <c r="B131" s="4" t="s">
        <v>1126</v>
      </c>
      <c r="C131" s="5" t="s">
        <v>1760</v>
      </c>
      <c r="D131" s="4" t="s">
        <v>1674</v>
      </c>
      <c r="E131" s="4" t="s">
        <v>1665</v>
      </c>
      <c r="F131" s="6" t="s">
        <v>1726</v>
      </c>
      <c r="G131" s="4"/>
      <c r="H131" s="3" t="s">
        <v>1923</v>
      </c>
    </row>
    <row r="132" ht="20.1" customHeight="1" spans="1:8">
      <c r="A132" s="3" t="s">
        <v>1924</v>
      </c>
      <c r="B132" s="4" t="s">
        <v>1133</v>
      </c>
      <c r="C132" s="5" t="s">
        <v>1760</v>
      </c>
      <c r="D132" s="4" t="s">
        <v>1674</v>
      </c>
      <c r="E132" s="4" t="s">
        <v>1665</v>
      </c>
      <c r="F132" s="6" t="s">
        <v>1726</v>
      </c>
      <c r="G132" s="4"/>
      <c r="H132" s="3" t="s">
        <v>1924</v>
      </c>
    </row>
    <row r="133" ht="20.1" customHeight="1" spans="1:8">
      <c r="A133" s="3" t="s">
        <v>1925</v>
      </c>
      <c r="B133" s="4" t="s">
        <v>1116</v>
      </c>
      <c r="C133" s="5" t="s">
        <v>1760</v>
      </c>
      <c r="D133" s="4" t="s">
        <v>1674</v>
      </c>
      <c r="E133" s="4" t="s">
        <v>1665</v>
      </c>
      <c r="F133" s="6" t="s">
        <v>1726</v>
      </c>
      <c r="G133" s="4"/>
      <c r="H133" s="3" t="s">
        <v>1925</v>
      </c>
    </row>
    <row r="134" ht="20.1" customHeight="1" spans="1:8">
      <c r="A134" s="3" t="s">
        <v>1926</v>
      </c>
      <c r="B134" s="4" t="s">
        <v>1119</v>
      </c>
      <c r="C134" s="5" t="s">
        <v>1760</v>
      </c>
      <c r="D134" s="4" t="s">
        <v>1674</v>
      </c>
      <c r="E134" s="4" t="s">
        <v>1665</v>
      </c>
      <c r="F134" s="6" t="s">
        <v>1726</v>
      </c>
      <c r="G134" s="4"/>
      <c r="H134" s="3" t="s">
        <v>1926</v>
      </c>
    </row>
    <row r="135" ht="20.1" customHeight="1" spans="1:8">
      <c r="A135" s="3" t="s">
        <v>1927</v>
      </c>
      <c r="B135" s="4" t="s">
        <v>1928</v>
      </c>
      <c r="C135" s="5" t="s">
        <v>1760</v>
      </c>
      <c r="D135" s="4" t="s">
        <v>1674</v>
      </c>
      <c r="E135" s="4" t="s">
        <v>1665</v>
      </c>
      <c r="F135" s="6" t="s">
        <v>1726</v>
      </c>
      <c r="G135" s="4"/>
      <c r="H135" s="3" t="s">
        <v>1927</v>
      </c>
    </row>
    <row r="136" ht="20.1" customHeight="1" spans="1:8">
      <c r="A136" s="3" t="s">
        <v>1929</v>
      </c>
      <c r="B136" s="4" t="s">
        <v>1105</v>
      </c>
      <c r="C136" s="5" t="s">
        <v>1760</v>
      </c>
      <c r="D136" s="4" t="s">
        <v>1674</v>
      </c>
      <c r="E136" s="4" t="s">
        <v>1665</v>
      </c>
      <c r="F136" s="6" t="s">
        <v>1725</v>
      </c>
      <c r="G136" s="4"/>
      <c r="H136" s="3" t="s">
        <v>1929</v>
      </c>
    </row>
    <row r="137" ht="20.1" customHeight="1" spans="1:8">
      <c r="A137" s="3" t="s">
        <v>1930</v>
      </c>
      <c r="B137" s="4" t="s">
        <v>1931</v>
      </c>
      <c r="C137" s="5" t="s">
        <v>1760</v>
      </c>
      <c r="D137" s="4" t="s">
        <v>1239</v>
      </c>
      <c r="E137" s="4" t="s">
        <v>1667</v>
      </c>
      <c r="F137" s="6" t="s">
        <v>1732</v>
      </c>
      <c r="G137" s="4"/>
      <c r="H137" s="3" t="s">
        <v>1930</v>
      </c>
    </row>
    <row r="138" ht="20.1" customHeight="1" spans="1:8">
      <c r="A138" s="3" t="s">
        <v>1932</v>
      </c>
      <c r="B138" s="4" t="s">
        <v>1933</v>
      </c>
      <c r="C138" s="5" t="s">
        <v>1760</v>
      </c>
      <c r="D138" s="4" t="s">
        <v>1239</v>
      </c>
      <c r="E138" s="4" t="s">
        <v>1666</v>
      </c>
      <c r="F138" s="6" t="s">
        <v>1732</v>
      </c>
      <c r="G138" s="4"/>
      <c r="H138" s="3" t="s">
        <v>1932</v>
      </c>
    </row>
    <row r="139" ht="20.1" customHeight="1" spans="1:8">
      <c r="A139" s="3" t="s">
        <v>1934</v>
      </c>
      <c r="B139" s="4" t="s">
        <v>1170</v>
      </c>
      <c r="C139" s="5" t="s">
        <v>1760</v>
      </c>
      <c r="D139" s="4" t="s">
        <v>1282</v>
      </c>
      <c r="E139" s="4" t="s">
        <v>1666</v>
      </c>
      <c r="F139" s="6" t="s">
        <v>1715</v>
      </c>
      <c r="G139" s="4"/>
      <c r="H139" s="3" t="s">
        <v>1934</v>
      </c>
    </row>
    <row r="140" ht="20.1" customHeight="1" spans="1:8">
      <c r="A140" s="3" t="s">
        <v>1935</v>
      </c>
      <c r="B140" s="4" t="s">
        <v>1936</v>
      </c>
      <c r="C140" s="5" t="s">
        <v>1760</v>
      </c>
      <c r="D140" s="4" t="s">
        <v>1239</v>
      </c>
      <c r="E140" s="4" t="s">
        <v>1666</v>
      </c>
      <c r="F140" s="6" t="s">
        <v>1729</v>
      </c>
      <c r="G140" s="4"/>
      <c r="H140" s="3" t="s">
        <v>1935</v>
      </c>
    </row>
    <row r="141" ht="20.1" customHeight="1" spans="1:8">
      <c r="A141" s="3" t="s">
        <v>1937</v>
      </c>
      <c r="B141" s="4" t="s">
        <v>1001</v>
      </c>
      <c r="C141" s="5" t="s">
        <v>1760</v>
      </c>
      <c r="D141" s="4" t="s">
        <v>1239</v>
      </c>
      <c r="E141" s="4" t="s">
        <v>1666</v>
      </c>
      <c r="F141" s="6" t="s">
        <v>1729</v>
      </c>
      <c r="G141" s="4"/>
      <c r="H141" s="3" t="s">
        <v>1937</v>
      </c>
    </row>
    <row r="142" ht="20.1" customHeight="1" spans="1:8">
      <c r="A142" s="3" t="s">
        <v>1938</v>
      </c>
      <c r="B142" s="4" t="s">
        <v>1058</v>
      </c>
      <c r="C142" s="5" t="s">
        <v>1760</v>
      </c>
      <c r="D142" s="4" t="s">
        <v>1239</v>
      </c>
      <c r="E142" s="4" t="s">
        <v>1665</v>
      </c>
      <c r="F142" s="6" t="s">
        <v>1729</v>
      </c>
      <c r="G142" s="4"/>
      <c r="H142" s="3" t="s">
        <v>1938</v>
      </c>
    </row>
    <row r="143" ht="20.1" customHeight="1" spans="1:8">
      <c r="A143" s="3" t="s">
        <v>1939</v>
      </c>
      <c r="B143" s="4" t="s">
        <v>987</v>
      </c>
      <c r="C143" s="5" t="s">
        <v>1760</v>
      </c>
      <c r="D143" s="4" t="s">
        <v>1239</v>
      </c>
      <c r="E143" s="4" t="s">
        <v>1666</v>
      </c>
      <c r="F143" s="6" t="s">
        <v>1729</v>
      </c>
      <c r="G143" s="4"/>
      <c r="H143" s="3" t="s">
        <v>1939</v>
      </c>
    </row>
    <row r="144" ht="20.1" customHeight="1" spans="1:8">
      <c r="A144" s="3" t="s">
        <v>1940</v>
      </c>
      <c r="B144" s="4" t="s">
        <v>1941</v>
      </c>
      <c r="C144" s="5" t="s">
        <v>1760</v>
      </c>
      <c r="D144" s="4" t="s">
        <v>1239</v>
      </c>
      <c r="E144" s="4" t="s">
        <v>1667</v>
      </c>
      <c r="F144" s="6" t="s">
        <v>1729</v>
      </c>
      <c r="G144" s="4" t="s">
        <v>1942</v>
      </c>
      <c r="H144" s="3" t="s">
        <v>1940</v>
      </c>
    </row>
    <row r="145" ht="20.1" customHeight="1" spans="1:8">
      <c r="A145" s="3" t="s">
        <v>1943</v>
      </c>
      <c r="B145" s="4" t="s">
        <v>1944</v>
      </c>
      <c r="C145" s="5" t="s">
        <v>1760</v>
      </c>
      <c r="D145" s="4" t="s">
        <v>1239</v>
      </c>
      <c r="E145" s="4" t="s">
        <v>1665</v>
      </c>
      <c r="F145" s="6" t="s">
        <v>1905</v>
      </c>
      <c r="G145" s="4"/>
      <c r="H145" s="3" t="s">
        <v>1943</v>
      </c>
    </row>
    <row r="146" ht="20.1" customHeight="1" spans="1:8">
      <c r="A146" s="3" t="s">
        <v>1945</v>
      </c>
      <c r="B146" s="4" t="s">
        <v>1946</v>
      </c>
      <c r="C146" s="5" t="s">
        <v>1760</v>
      </c>
      <c r="D146" s="4" t="s">
        <v>1239</v>
      </c>
      <c r="E146" s="4" t="s">
        <v>1665</v>
      </c>
      <c r="F146" s="6" t="s">
        <v>1905</v>
      </c>
      <c r="G146" s="4"/>
      <c r="H146" s="3" t="s">
        <v>1945</v>
      </c>
    </row>
    <row r="147" ht="20.1" customHeight="1" spans="1:8">
      <c r="A147" s="3" t="s">
        <v>1947</v>
      </c>
      <c r="B147" s="4" t="s">
        <v>1948</v>
      </c>
      <c r="C147" s="5" t="s">
        <v>1760</v>
      </c>
      <c r="D147" s="4" t="s">
        <v>1672</v>
      </c>
      <c r="E147" s="4" t="s">
        <v>1665</v>
      </c>
      <c r="F147" s="6" t="s">
        <v>1745</v>
      </c>
      <c r="G147" s="4"/>
      <c r="H147" s="3" t="s">
        <v>1947</v>
      </c>
    </row>
    <row r="148" ht="20.1" customHeight="1" spans="1:8">
      <c r="A148" s="3" t="s">
        <v>1949</v>
      </c>
      <c r="B148" s="4" t="s">
        <v>1080</v>
      </c>
      <c r="C148" s="5" t="s">
        <v>1760</v>
      </c>
      <c r="D148" s="4" t="s">
        <v>1239</v>
      </c>
      <c r="E148" s="4" t="s">
        <v>1665</v>
      </c>
      <c r="F148" s="6" t="s">
        <v>1728</v>
      </c>
      <c r="G148" s="4"/>
      <c r="H148" s="3" t="s">
        <v>1949</v>
      </c>
    </row>
    <row r="149" ht="20.1" customHeight="1" spans="1:8">
      <c r="A149" s="3" t="s">
        <v>1950</v>
      </c>
      <c r="B149" s="4" t="s">
        <v>1068</v>
      </c>
      <c r="C149" s="5" t="s">
        <v>1760</v>
      </c>
      <c r="D149" s="4" t="s">
        <v>1239</v>
      </c>
      <c r="E149" s="4" t="s">
        <v>1666</v>
      </c>
      <c r="F149" s="6" t="s">
        <v>1728</v>
      </c>
      <c r="G149" s="4"/>
      <c r="H149" s="3" t="s">
        <v>1950</v>
      </c>
    </row>
    <row r="150" ht="20.1" customHeight="1" spans="1:8">
      <c r="A150" s="3" t="s">
        <v>1951</v>
      </c>
      <c r="B150" s="4" t="s">
        <v>1090</v>
      </c>
      <c r="C150" s="5" t="s">
        <v>1760</v>
      </c>
      <c r="D150" s="4" t="s">
        <v>1239</v>
      </c>
      <c r="E150" s="4" t="s">
        <v>1665</v>
      </c>
      <c r="F150" s="6" t="s">
        <v>1728</v>
      </c>
      <c r="G150" s="4"/>
      <c r="H150" s="3" t="s">
        <v>1951</v>
      </c>
    </row>
    <row r="151" ht="20.1" customHeight="1" spans="1:8">
      <c r="A151" s="3" t="s">
        <v>1952</v>
      </c>
      <c r="B151" s="4" t="s">
        <v>1053</v>
      </c>
      <c r="C151" s="5" t="s">
        <v>1760</v>
      </c>
      <c r="D151" s="4" t="s">
        <v>1239</v>
      </c>
      <c r="E151" s="4" t="s">
        <v>1665</v>
      </c>
      <c r="F151" s="6" t="s">
        <v>1728</v>
      </c>
      <c r="G151" s="4"/>
      <c r="H151" s="3" t="s">
        <v>1952</v>
      </c>
    </row>
    <row r="152" ht="20.1" customHeight="1" spans="1:8">
      <c r="A152" s="3" t="s">
        <v>1953</v>
      </c>
      <c r="B152" s="4" t="s">
        <v>1076</v>
      </c>
      <c r="C152" s="5" t="s">
        <v>1760</v>
      </c>
      <c r="D152" s="4" t="s">
        <v>1239</v>
      </c>
      <c r="E152" s="4" t="s">
        <v>1665</v>
      </c>
      <c r="F152" s="6" t="s">
        <v>1728</v>
      </c>
      <c r="G152" s="4"/>
      <c r="H152" s="3" t="s">
        <v>1953</v>
      </c>
    </row>
    <row r="153" ht="20.1" customHeight="1" spans="1:8">
      <c r="A153" s="3" t="s">
        <v>1954</v>
      </c>
      <c r="B153" s="4" t="s">
        <v>1955</v>
      </c>
      <c r="C153" s="5" t="s">
        <v>1760</v>
      </c>
      <c r="D153" s="4" t="s">
        <v>1239</v>
      </c>
      <c r="E153" s="4" t="s">
        <v>1666</v>
      </c>
      <c r="F153" s="6" t="s">
        <v>1729</v>
      </c>
      <c r="G153" s="4"/>
      <c r="H153" s="3" t="s">
        <v>1954</v>
      </c>
    </row>
    <row r="154" ht="20.1" customHeight="1" spans="1:8">
      <c r="A154" s="3" t="s">
        <v>1956</v>
      </c>
      <c r="B154" s="4" t="s">
        <v>1957</v>
      </c>
      <c r="C154" s="5" t="s">
        <v>1760</v>
      </c>
      <c r="D154" s="4" t="s">
        <v>1239</v>
      </c>
      <c r="E154" s="4" t="s">
        <v>1665</v>
      </c>
      <c r="F154" s="6" t="s">
        <v>1729</v>
      </c>
      <c r="G154" s="4"/>
      <c r="H154" s="3" t="s">
        <v>1956</v>
      </c>
    </row>
    <row r="155" ht="20.1" customHeight="1" spans="1:8">
      <c r="A155" s="3" t="s">
        <v>1958</v>
      </c>
      <c r="B155" s="4" t="s">
        <v>1030</v>
      </c>
      <c r="C155" s="5" t="s">
        <v>1760</v>
      </c>
      <c r="D155" s="4" t="s">
        <v>1239</v>
      </c>
      <c r="E155" s="4" t="s">
        <v>1665</v>
      </c>
      <c r="F155" s="6" t="s">
        <v>1729</v>
      </c>
      <c r="G155" s="4"/>
      <c r="H155" s="3" t="s">
        <v>1958</v>
      </c>
    </row>
    <row r="156" ht="20.1" customHeight="1" spans="1:8">
      <c r="A156" s="3" t="s">
        <v>1959</v>
      </c>
      <c r="B156" s="4" t="s">
        <v>1083</v>
      </c>
      <c r="C156" s="5" t="s">
        <v>1760</v>
      </c>
      <c r="D156" s="4" t="s">
        <v>1239</v>
      </c>
      <c r="E156" s="4" t="s">
        <v>1665</v>
      </c>
      <c r="F156" s="6" t="s">
        <v>1729</v>
      </c>
      <c r="G156" s="4"/>
      <c r="H156" s="3" t="s">
        <v>1959</v>
      </c>
    </row>
    <row r="157" ht="20.1" customHeight="1" spans="1:8">
      <c r="A157" s="3" t="s">
        <v>1960</v>
      </c>
      <c r="B157" s="4" t="s">
        <v>1034</v>
      </c>
      <c r="C157" s="5" t="s">
        <v>1760</v>
      </c>
      <c r="D157" s="4" t="s">
        <v>1239</v>
      </c>
      <c r="E157" s="4" t="s">
        <v>1665</v>
      </c>
      <c r="F157" s="6" t="s">
        <v>1729</v>
      </c>
      <c r="G157" s="4"/>
      <c r="H157" s="3" t="s">
        <v>1960</v>
      </c>
    </row>
    <row r="158" ht="20.1" customHeight="1" spans="1:8">
      <c r="A158" s="3" t="s">
        <v>1961</v>
      </c>
      <c r="B158" s="4" t="s">
        <v>1065</v>
      </c>
      <c r="C158" s="5" t="s">
        <v>1760</v>
      </c>
      <c r="D158" s="4" t="s">
        <v>1239</v>
      </c>
      <c r="E158" s="4" t="s">
        <v>1665</v>
      </c>
      <c r="F158" s="6" t="s">
        <v>1729</v>
      </c>
      <c r="G158" s="4"/>
      <c r="H158" s="3" t="s">
        <v>1961</v>
      </c>
    </row>
    <row r="159" ht="20.1" customHeight="1" spans="1:8">
      <c r="A159" s="3" t="s">
        <v>1962</v>
      </c>
      <c r="B159" s="4" t="s">
        <v>1079</v>
      </c>
      <c r="C159" s="5" t="s">
        <v>1760</v>
      </c>
      <c r="D159" s="4" t="s">
        <v>1239</v>
      </c>
      <c r="E159" s="4" t="s">
        <v>1665</v>
      </c>
      <c r="F159" s="6" t="s">
        <v>1729</v>
      </c>
      <c r="G159" s="4"/>
      <c r="H159" s="3" t="s">
        <v>1962</v>
      </c>
    </row>
    <row r="160" ht="20.1" customHeight="1" spans="1:8">
      <c r="A160" s="3" t="s">
        <v>1963</v>
      </c>
      <c r="B160" s="4" t="s">
        <v>1240</v>
      </c>
      <c r="C160" s="5" t="s">
        <v>1760</v>
      </c>
      <c r="D160" s="4" t="s">
        <v>1239</v>
      </c>
      <c r="E160" s="4" t="s">
        <v>1665</v>
      </c>
      <c r="F160" s="6" t="s">
        <v>1729</v>
      </c>
      <c r="G160" s="4"/>
      <c r="H160" s="3" t="s">
        <v>1963</v>
      </c>
    </row>
    <row r="161" ht="20.1" customHeight="1" spans="1:8">
      <c r="A161" s="3" t="s">
        <v>1964</v>
      </c>
      <c r="B161" s="4" t="s">
        <v>1965</v>
      </c>
      <c r="C161" s="5" t="s">
        <v>1760</v>
      </c>
      <c r="D161" s="4" t="s">
        <v>1239</v>
      </c>
      <c r="E161" s="4" t="s">
        <v>1665</v>
      </c>
      <c r="F161" s="6" t="s">
        <v>1729</v>
      </c>
      <c r="G161" s="4"/>
      <c r="H161" s="3" t="s">
        <v>1964</v>
      </c>
    </row>
    <row r="162" ht="20.1" customHeight="1" spans="1:8">
      <c r="A162" s="3" t="s">
        <v>1966</v>
      </c>
      <c r="B162" s="4" t="s">
        <v>1073</v>
      </c>
      <c r="C162" s="5" t="s">
        <v>1760</v>
      </c>
      <c r="D162" s="4" t="s">
        <v>1239</v>
      </c>
      <c r="E162" s="4" t="s">
        <v>1665</v>
      </c>
      <c r="F162" s="6" t="s">
        <v>1729</v>
      </c>
      <c r="G162" s="4"/>
      <c r="H162" s="3" t="s">
        <v>1966</v>
      </c>
    </row>
    <row r="163" ht="20.1" customHeight="1" spans="1:8">
      <c r="A163" s="3" t="s">
        <v>1967</v>
      </c>
      <c r="B163" s="4" t="s">
        <v>1074</v>
      </c>
      <c r="C163" s="5" t="s">
        <v>1760</v>
      </c>
      <c r="D163" s="4" t="s">
        <v>1239</v>
      </c>
      <c r="E163" s="4" t="s">
        <v>1665</v>
      </c>
      <c r="F163" s="6" t="s">
        <v>1729</v>
      </c>
      <c r="G163" s="4"/>
      <c r="H163" s="3" t="s">
        <v>1967</v>
      </c>
    </row>
    <row r="164" ht="20.1" customHeight="1" spans="1:8">
      <c r="A164" s="3" t="s">
        <v>1968</v>
      </c>
      <c r="B164" s="4" t="s">
        <v>1035</v>
      </c>
      <c r="C164" s="5" t="s">
        <v>1760</v>
      </c>
      <c r="D164" s="4" t="s">
        <v>1239</v>
      </c>
      <c r="E164" s="4" t="s">
        <v>1665</v>
      </c>
      <c r="F164" s="6" t="s">
        <v>1729</v>
      </c>
      <c r="G164" s="4"/>
      <c r="H164" s="3" t="s">
        <v>1968</v>
      </c>
    </row>
    <row r="165" ht="20.1" customHeight="1" spans="1:8">
      <c r="A165" s="3" t="s">
        <v>1969</v>
      </c>
      <c r="B165" s="4" t="s">
        <v>1086</v>
      </c>
      <c r="C165" s="5" t="s">
        <v>1760</v>
      </c>
      <c r="D165" s="4" t="s">
        <v>1239</v>
      </c>
      <c r="E165" s="4" t="s">
        <v>1665</v>
      </c>
      <c r="F165" s="6" t="s">
        <v>1729</v>
      </c>
      <c r="G165" s="4"/>
      <c r="H165" s="3" t="s">
        <v>1969</v>
      </c>
    </row>
    <row r="166" ht="20.1" customHeight="1" spans="1:8">
      <c r="A166" s="3" t="s">
        <v>1970</v>
      </c>
      <c r="B166" s="4" t="s">
        <v>1094</v>
      </c>
      <c r="C166" s="5" t="s">
        <v>1760</v>
      </c>
      <c r="D166" s="4" t="s">
        <v>1239</v>
      </c>
      <c r="E166" s="4" t="s">
        <v>1665</v>
      </c>
      <c r="F166" s="6" t="s">
        <v>1729</v>
      </c>
      <c r="G166" s="4"/>
      <c r="H166" s="3" t="s">
        <v>1970</v>
      </c>
    </row>
    <row r="167" ht="20.1" customHeight="1" spans="1:8">
      <c r="A167" s="3" t="s">
        <v>1971</v>
      </c>
      <c r="B167" s="4" t="s">
        <v>1082</v>
      </c>
      <c r="C167" s="5" t="s">
        <v>1760</v>
      </c>
      <c r="D167" s="4" t="s">
        <v>1239</v>
      </c>
      <c r="E167" s="4" t="s">
        <v>1665</v>
      </c>
      <c r="F167" s="6" t="s">
        <v>1729</v>
      </c>
      <c r="G167" s="4"/>
      <c r="H167" s="3" t="s">
        <v>1971</v>
      </c>
    </row>
    <row r="168" ht="20.1" customHeight="1" spans="1:8">
      <c r="A168" s="3" t="s">
        <v>1972</v>
      </c>
      <c r="B168" s="4" t="s">
        <v>1324</v>
      </c>
      <c r="C168" s="5" t="s">
        <v>1760</v>
      </c>
      <c r="D168" s="4" t="s">
        <v>1239</v>
      </c>
      <c r="E168" s="4" t="s">
        <v>1665</v>
      </c>
      <c r="F168" s="6" t="s">
        <v>1729</v>
      </c>
      <c r="G168" s="4"/>
      <c r="H168" s="3" t="s">
        <v>1972</v>
      </c>
    </row>
    <row r="169" ht="20.1" customHeight="1" spans="1:8">
      <c r="A169" s="3" t="s">
        <v>1973</v>
      </c>
      <c r="B169" s="4" t="s">
        <v>1974</v>
      </c>
      <c r="C169" s="5" t="s">
        <v>1760</v>
      </c>
      <c r="D169" s="4" t="s">
        <v>1239</v>
      </c>
      <c r="E169" s="4" t="s">
        <v>1665</v>
      </c>
      <c r="F169" s="6" t="s">
        <v>1729</v>
      </c>
      <c r="G169" s="4"/>
      <c r="H169" s="3" t="s">
        <v>1973</v>
      </c>
    </row>
    <row r="170" ht="20.1" customHeight="1" spans="1:8">
      <c r="A170" s="3" t="s">
        <v>1975</v>
      </c>
      <c r="B170" s="7" t="s">
        <v>1976</v>
      </c>
      <c r="C170" s="5" t="s">
        <v>1760</v>
      </c>
      <c r="D170" s="4" t="s">
        <v>1239</v>
      </c>
      <c r="E170" s="4" t="s">
        <v>1665</v>
      </c>
      <c r="F170" s="6" t="s">
        <v>1729</v>
      </c>
      <c r="G170" s="4"/>
      <c r="H170" s="3" t="s">
        <v>1975</v>
      </c>
    </row>
    <row r="171" ht="20.1" customHeight="1" spans="1:8">
      <c r="A171" s="3" t="s">
        <v>1977</v>
      </c>
      <c r="B171" s="4" t="s">
        <v>1271</v>
      </c>
      <c r="C171" s="5" t="s">
        <v>1760</v>
      </c>
      <c r="D171" s="4" t="s">
        <v>1670</v>
      </c>
      <c r="E171" s="4" t="s">
        <v>1666</v>
      </c>
      <c r="F171" s="6" t="s">
        <v>1731</v>
      </c>
      <c r="G171" s="4"/>
      <c r="H171" s="3" t="s">
        <v>1977</v>
      </c>
    </row>
    <row r="172" ht="20.1" customHeight="1" spans="1:8">
      <c r="A172" s="3" t="s">
        <v>1978</v>
      </c>
      <c r="B172" s="4" t="s">
        <v>1979</v>
      </c>
      <c r="C172" s="5" t="s">
        <v>1760</v>
      </c>
      <c r="D172" s="4" t="s">
        <v>1670</v>
      </c>
      <c r="E172" s="4" t="s">
        <v>1666</v>
      </c>
      <c r="F172" s="6" t="s">
        <v>1732</v>
      </c>
      <c r="G172" s="4"/>
      <c r="H172" s="3" t="s">
        <v>1978</v>
      </c>
    </row>
    <row r="173" ht="20.1" customHeight="1" spans="1:8">
      <c r="A173" s="3" t="s">
        <v>1980</v>
      </c>
      <c r="B173" s="4" t="s">
        <v>997</v>
      </c>
      <c r="C173" s="5" t="s">
        <v>1760</v>
      </c>
      <c r="D173" s="4" t="s">
        <v>1670</v>
      </c>
      <c r="E173" s="4" t="s">
        <v>1665</v>
      </c>
      <c r="F173" s="6" t="s">
        <v>1732</v>
      </c>
      <c r="G173" s="4"/>
      <c r="H173" s="3" t="s">
        <v>1980</v>
      </c>
    </row>
    <row r="174" ht="20.1" customHeight="1" spans="1:8">
      <c r="A174" s="3" t="s">
        <v>1981</v>
      </c>
      <c r="B174" s="4" t="s">
        <v>1405</v>
      </c>
      <c r="C174" s="5" t="s">
        <v>1760</v>
      </c>
      <c r="D174" s="4" t="s">
        <v>1670</v>
      </c>
      <c r="E174" s="4" t="s">
        <v>1666</v>
      </c>
      <c r="F174" s="6" t="s">
        <v>1732</v>
      </c>
      <c r="G174" s="4"/>
      <c r="H174" s="3" t="s">
        <v>1981</v>
      </c>
    </row>
    <row r="175" ht="20.1" customHeight="1" spans="1:8">
      <c r="A175" s="3" t="s">
        <v>1982</v>
      </c>
      <c r="B175" s="4" t="s">
        <v>1983</v>
      </c>
      <c r="C175" s="5" t="s">
        <v>1760</v>
      </c>
      <c r="D175" s="4" t="s">
        <v>1670</v>
      </c>
      <c r="E175" s="4" t="s">
        <v>1666</v>
      </c>
      <c r="F175" s="6" t="s">
        <v>1732</v>
      </c>
      <c r="G175" s="4"/>
      <c r="H175" s="3" t="s">
        <v>1982</v>
      </c>
    </row>
    <row r="176" ht="20.1" customHeight="1" spans="1:8">
      <c r="A176" s="3" t="s">
        <v>1984</v>
      </c>
      <c r="B176" s="4" t="s">
        <v>1985</v>
      </c>
      <c r="C176" s="5" t="s">
        <v>1760</v>
      </c>
      <c r="D176" s="4" t="s">
        <v>1670</v>
      </c>
      <c r="E176" s="4" t="s">
        <v>1666</v>
      </c>
      <c r="F176" s="6" t="s">
        <v>1732</v>
      </c>
      <c r="G176" s="4"/>
      <c r="H176" s="3" t="s">
        <v>1984</v>
      </c>
    </row>
    <row r="177" ht="20.1" customHeight="1" spans="1:8">
      <c r="A177" s="3" t="s">
        <v>1986</v>
      </c>
      <c r="B177" s="4" t="s">
        <v>1987</v>
      </c>
      <c r="C177" s="5" t="s">
        <v>1760</v>
      </c>
      <c r="D177" s="4" t="s">
        <v>1670</v>
      </c>
      <c r="E177" s="4" t="s">
        <v>1666</v>
      </c>
      <c r="F177" s="6" t="s">
        <v>1732</v>
      </c>
      <c r="G177" s="4"/>
      <c r="H177" s="3" t="s">
        <v>1986</v>
      </c>
    </row>
    <row r="178" ht="20.1" customHeight="1" spans="1:8">
      <c r="A178" s="3" t="s">
        <v>1988</v>
      </c>
      <c r="B178" s="4" t="s">
        <v>1989</v>
      </c>
      <c r="C178" s="5" t="s">
        <v>1760</v>
      </c>
      <c r="D178" s="4" t="s">
        <v>1670</v>
      </c>
      <c r="E178" s="4" t="s">
        <v>1666</v>
      </c>
      <c r="F178" s="6" t="s">
        <v>1732</v>
      </c>
      <c r="G178" s="4"/>
      <c r="H178" s="3" t="s">
        <v>1988</v>
      </c>
    </row>
    <row r="179" ht="20.1" customHeight="1" spans="1:8">
      <c r="A179" s="3" t="s">
        <v>1990</v>
      </c>
      <c r="B179" s="4" t="s">
        <v>989</v>
      </c>
      <c r="C179" s="5" t="s">
        <v>1760</v>
      </c>
      <c r="D179" s="4" t="s">
        <v>1670</v>
      </c>
      <c r="E179" s="4" t="s">
        <v>1666</v>
      </c>
      <c r="F179" s="6" t="s">
        <v>1732</v>
      </c>
      <c r="G179" s="4" t="s">
        <v>1991</v>
      </c>
      <c r="H179" s="3" t="s">
        <v>1990</v>
      </c>
    </row>
    <row r="180" ht="20.1" customHeight="1" spans="1:8">
      <c r="A180" s="3" t="s">
        <v>1831</v>
      </c>
      <c r="B180" s="4" t="s">
        <v>1992</v>
      </c>
      <c r="C180" s="5" t="s">
        <v>1760</v>
      </c>
      <c r="D180" s="4" t="s">
        <v>1670</v>
      </c>
      <c r="E180" s="4" t="s">
        <v>1666</v>
      </c>
      <c r="F180" s="6" t="s">
        <v>1732</v>
      </c>
      <c r="G180" s="4"/>
      <c r="H180" s="3" t="s">
        <v>1831</v>
      </c>
    </row>
    <row r="181" ht="20.1" customHeight="1" spans="1:8">
      <c r="A181" s="3" t="s">
        <v>1993</v>
      </c>
      <c r="B181" s="4" t="s">
        <v>1994</v>
      </c>
      <c r="C181" s="5" t="s">
        <v>1760</v>
      </c>
      <c r="D181" s="4" t="s">
        <v>1670</v>
      </c>
      <c r="E181" s="4" t="s">
        <v>1666</v>
      </c>
      <c r="F181" s="6" t="s">
        <v>1732</v>
      </c>
      <c r="G181" s="4"/>
      <c r="H181" s="3" t="s">
        <v>1993</v>
      </c>
    </row>
    <row r="182" ht="20.1" customHeight="1" spans="1:8">
      <c r="A182" s="3" t="s">
        <v>1995</v>
      </c>
      <c r="B182" s="4" t="s">
        <v>1996</v>
      </c>
      <c r="C182" s="5" t="s">
        <v>1760</v>
      </c>
      <c r="D182" s="4" t="s">
        <v>1670</v>
      </c>
      <c r="E182" s="4" t="s">
        <v>1666</v>
      </c>
      <c r="F182" s="6" t="s">
        <v>1733</v>
      </c>
      <c r="G182" s="4"/>
      <c r="H182" s="3" t="s">
        <v>1995</v>
      </c>
    </row>
    <row r="183" ht="20.1" customHeight="1" spans="1:8">
      <c r="A183" s="3" t="s">
        <v>1997</v>
      </c>
      <c r="B183" s="4" t="s">
        <v>1998</v>
      </c>
      <c r="C183" s="5" t="s">
        <v>1760</v>
      </c>
      <c r="D183" s="4" t="s">
        <v>1670</v>
      </c>
      <c r="E183" s="4" t="s">
        <v>1666</v>
      </c>
      <c r="F183" s="6" t="s">
        <v>1734</v>
      </c>
      <c r="G183" s="4"/>
      <c r="H183" s="3" t="s">
        <v>1997</v>
      </c>
    </row>
    <row r="184" ht="20.1" customHeight="1" spans="1:8">
      <c r="A184" s="3" t="s">
        <v>1999</v>
      </c>
      <c r="B184" s="4" t="s">
        <v>2000</v>
      </c>
      <c r="C184" s="5" t="s">
        <v>1760</v>
      </c>
      <c r="D184" s="4" t="s">
        <v>1670</v>
      </c>
      <c r="E184" s="4" t="s">
        <v>1666</v>
      </c>
      <c r="F184" s="6" t="s">
        <v>1734</v>
      </c>
      <c r="G184" s="4"/>
      <c r="H184" s="3" t="s">
        <v>1999</v>
      </c>
    </row>
    <row r="185" ht="20.1" customHeight="1" spans="1:8">
      <c r="A185" s="3" t="s">
        <v>2001</v>
      </c>
      <c r="B185" s="7" t="s">
        <v>2002</v>
      </c>
      <c r="C185" s="5" t="s">
        <v>1760</v>
      </c>
      <c r="D185" s="4" t="s">
        <v>1670</v>
      </c>
      <c r="E185" s="4" t="s">
        <v>1666</v>
      </c>
      <c r="F185" s="6" t="s">
        <v>1733</v>
      </c>
      <c r="G185" s="4"/>
      <c r="H185" s="3" t="s">
        <v>2001</v>
      </c>
    </row>
    <row r="186" ht="20.1" customHeight="1" spans="1:8">
      <c r="A186" s="3" t="s">
        <v>2003</v>
      </c>
      <c r="B186" s="7" t="s">
        <v>2004</v>
      </c>
      <c r="C186" s="5" t="s">
        <v>1760</v>
      </c>
      <c r="D186" s="4" t="s">
        <v>1670</v>
      </c>
      <c r="E186" s="4" t="s">
        <v>1666</v>
      </c>
      <c r="F186" s="6" t="s">
        <v>1735</v>
      </c>
      <c r="G186" s="4"/>
      <c r="H186" s="3" t="s">
        <v>2003</v>
      </c>
    </row>
    <row r="187" ht="20.1" customHeight="1" spans="1:8">
      <c r="A187" s="3" t="s">
        <v>2005</v>
      </c>
      <c r="B187" s="7" t="s">
        <v>2006</v>
      </c>
      <c r="C187" s="5" t="s">
        <v>1760</v>
      </c>
      <c r="D187" s="4" t="s">
        <v>1670</v>
      </c>
      <c r="E187" s="4" t="s">
        <v>1666</v>
      </c>
      <c r="F187" s="6" t="s">
        <v>1734</v>
      </c>
      <c r="G187" s="4"/>
      <c r="H187" s="3" t="s">
        <v>2005</v>
      </c>
    </row>
    <row r="188" ht="20.1" customHeight="1" spans="1:8">
      <c r="A188" s="3" t="s">
        <v>2007</v>
      </c>
      <c r="B188" s="4" t="s">
        <v>2008</v>
      </c>
      <c r="C188" s="5" t="s">
        <v>1760</v>
      </c>
      <c r="D188" s="4" t="s">
        <v>1670</v>
      </c>
      <c r="E188" s="4" t="s">
        <v>1667</v>
      </c>
      <c r="F188" s="6" t="s">
        <v>1732</v>
      </c>
      <c r="G188" s="4" t="s">
        <v>1942</v>
      </c>
      <c r="H188" s="3" t="s">
        <v>2007</v>
      </c>
    </row>
    <row r="189" ht="20.1" customHeight="1" spans="1:8">
      <c r="A189" s="3" t="s">
        <v>2009</v>
      </c>
      <c r="B189" s="4" t="s">
        <v>1396</v>
      </c>
      <c r="C189" s="5" t="s">
        <v>1760</v>
      </c>
      <c r="D189" s="4" t="s">
        <v>1670</v>
      </c>
      <c r="E189" s="4" t="s">
        <v>1666</v>
      </c>
      <c r="F189" s="6" t="s">
        <v>1732</v>
      </c>
      <c r="G189" s="4"/>
      <c r="H189" s="3" t="s">
        <v>2009</v>
      </c>
    </row>
    <row r="190" ht="20.1" customHeight="1" spans="1:8">
      <c r="A190" s="3" t="s">
        <v>2010</v>
      </c>
      <c r="B190" s="4" t="s">
        <v>2011</v>
      </c>
      <c r="C190" s="5" t="s">
        <v>1760</v>
      </c>
      <c r="D190" s="4" t="s">
        <v>1670</v>
      </c>
      <c r="E190" s="4" t="s">
        <v>1667</v>
      </c>
      <c r="F190" s="6" t="s">
        <v>1732</v>
      </c>
      <c r="G190" s="4" t="s">
        <v>1942</v>
      </c>
      <c r="H190" s="3" t="s">
        <v>2010</v>
      </c>
    </row>
    <row r="191" ht="20.1" customHeight="1" spans="1:8">
      <c r="A191" s="3" t="s">
        <v>2012</v>
      </c>
      <c r="B191" s="4" t="s">
        <v>2013</v>
      </c>
      <c r="C191" s="5" t="s">
        <v>1760</v>
      </c>
      <c r="D191" s="4" t="s">
        <v>1670</v>
      </c>
      <c r="E191" s="4" t="s">
        <v>1667</v>
      </c>
      <c r="F191" s="6" t="s">
        <v>1732</v>
      </c>
      <c r="G191" s="4"/>
      <c r="H191" s="3" t="s">
        <v>2012</v>
      </c>
    </row>
    <row r="192" ht="20.1" customHeight="1" spans="1:8">
      <c r="A192" s="3" t="s">
        <v>2014</v>
      </c>
      <c r="B192" s="4" t="s">
        <v>2015</v>
      </c>
      <c r="C192" s="5" t="s">
        <v>1760</v>
      </c>
      <c r="D192" s="4" t="s">
        <v>1670</v>
      </c>
      <c r="E192" s="4" t="s">
        <v>1667</v>
      </c>
      <c r="F192" s="6" t="s">
        <v>1732</v>
      </c>
      <c r="G192" s="4"/>
      <c r="H192" s="3" t="s">
        <v>2014</v>
      </c>
    </row>
    <row r="193" ht="20.1" customHeight="1" spans="1:8">
      <c r="A193" s="3" t="s">
        <v>2016</v>
      </c>
      <c r="B193" s="4" t="s">
        <v>2017</v>
      </c>
      <c r="C193" s="5" t="s">
        <v>1760</v>
      </c>
      <c r="D193" s="4" t="s">
        <v>1670</v>
      </c>
      <c r="E193" s="4" t="s">
        <v>1667</v>
      </c>
      <c r="F193" s="6" t="s">
        <v>1732</v>
      </c>
      <c r="G193" s="4"/>
      <c r="H193" s="3" t="s">
        <v>2016</v>
      </c>
    </row>
    <row r="194" ht="20.1" customHeight="1" spans="1:8">
      <c r="A194" s="3" t="s">
        <v>2018</v>
      </c>
      <c r="B194" s="4" t="s">
        <v>2019</v>
      </c>
      <c r="C194" s="5" t="s">
        <v>1760</v>
      </c>
      <c r="D194" s="4" t="s">
        <v>1670</v>
      </c>
      <c r="E194" s="4" t="s">
        <v>1667</v>
      </c>
      <c r="F194" s="6" t="s">
        <v>1732</v>
      </c>
      <c r="G194" s="4"/>
      <c r="H194" s="3" t="s">
        <v>2018</v>
      </c>
    </row>
    <row r="195" ht="20.1" customHeight="1" spans="1:8">
      <c r="A195" s="3" t="s">
        <v>2020</v>
      </c>
      <c r="B195" s="4" t="s">
        <v>2021</v>
      </c>
      <c r="C195" s="5" t="s">
        <v>1760</v>
      </c>
      <c r="D195" s="4" t="s">
        <v>1670</v>
      </c>
      <c r="E195" s="4" t="s">
        <v>1667</v>
      </c>
      <c r="F195" s="6" t="s">
        <v>1732</v>
      </c>
      <c r="G195" s="4"/>
      <c r="H195" s="3" t="s">
        <v>2020</v>
      </c>
    </row>
    <row r="196" ht="20.1" customHeight="1" spans="1:8">
      <c r="A196" s="3" t="s">
        <v>2022</v>
      </c>
      <c r="B196" s="4" t="s">
        <v>2023</v>
      </c>
      <c r="C196" s="5" t="s">
        <v>1760</v>
      </c>
      <c r="D196" s="4" t="s">
        <v>1670</v>
      </c>
      <c r="E196" s="4" t="s">
        <v>1667</v>
      </c>
      <c r="F196" s="6" t="s">
        <v>1732</v>
      </c>
      <c r="G196" s="4"/>
      <c r="H196" s="3" t="s">
        <v>2022</v>
      </c>
    </row>
    <row r="197" ht="20.1" customHeight="1" spans="1:8">
      <c r="A197" s="3" t="s">
        <v>2024</v>
      </c>
      <c r="B197" s="4" t="s">
        <v>2025</v>
      </c>
      <c r="C197" s="5" t="s">
        <v>1760</v>
      </c>
      <c r="D197" s="4" t="s">
        <v>1670</v>
      </c>
      <c r="E197" s="4" t="s">
        <v>1667</v>
      </c>
      <c r="F197" s="6" t="s">
        <v>1732</v>
      </c>
      <c r="G197" s="4"/>
      <c r="H197" s="3" t="s">
        <v>2024</v>
      </c>
    </row>
    <row r="198" ht="20.1" customHeight="1" spans="1:8">
      <c r="A198" s="3" t="s">
        <v>2026</v>
      </c>
      <c r="B198" s="4" t="s">
        <v>2027</v>
      </c>
      <c r="C198" s="5" t="s">
        <v>1760</v>
      </c>
      <c r="D198" s="4" t="s">
        <v>1670</v>
      </c>
      <c r="E198" s="4" t="s">
        <v>1667</v>
      </c>
      <c r="F198" s="6" t="s">
        <v>1732</v>
      </c>
      <c r="G198" s="4"/>
      <c r="H198" s="3" t="s">
        <v>2026</v>
      </c>
    </row>
    <row r="199" ht="20.1" customHeight="1" spans="1:8">
      <c r="A199" s="3" t="s">
        <v>2028</v>
      </c>
      <c r="B199" s="4" t="s">
        <v>2029</v>
      </c>
      <c r="C199" s="5" t="s">
        <v>1760</v>
      </c>
      <c r="D199" s="4" t="s">
        <v>1670</v>
      </c>
      <c r="E199" s="4" t="s">
        <v>1667</v>
      </c>
      <c r="F199" s="6" t="s">
        <v>1732</v>
      </c>
      <c r="G199" s="4"/>
      <c r="H199" s="3" t="s">
        <v>2028</v>
      </c>
    </row>
    <row r="200" ht="20.1" customHeight="1" spans="1:8">
      <c r="A200" s="3" t="s">
        <v>2030</v>
      </c>
      <c r="B200" s="4" t="s">
        <v>2031</v>
      </c>
      <c r="C200" s="5" t="s">
        <v>1760</v>
      </c>
      <c r="D200" s="4" t="s">
        <v>1670</v>
      </c>
      <c r="E200" s="4" t="s">
        <v>1667</v>
      </c>
      <c r="F200" s="6" t="s">
        <v>1732</v>
      </c>
      <c r="G200" s="4"/>
      <c r="H200" s="3" t="s">
        <v>2030</v>
      </c>
    </row>
    <row r="201" ht="20.1" customHeight="1" spans="1:8">
      <c r="A201" s="3" t="s">
        <v>2032</v>
      </c>
      <c r="B201" s="4" t="s">
        <v>2033</v>
      </c>
      <c r="C201" s="5" t="s">
        <v>1760</v>
      </c>
      <c r="D201" s="4" t="s">
        <v>1670</v>
      </c>
      <c r="E201" s="4" t="s">
        <v>1667</v>
      </c>
      <c r="F201" s="6" t="s">
        <v>1732</v>
      </c>
      <c r="G201" s="4"/>
      <c r="H201" s="3" t="s">
        <v>2032</v>
      </c>
    </row>
    <row r="202" ht="20.1" customHeight="1" spans="1:8">
      <c r="A202" s="3" t="s">
        <v>2034</v>
      </c>
      <c r="B202" s="4" t="s">
        <v>993</v>
      </c>
      <c r="C202" s="5" t="s">
        <v>1760</v>
      </c>
      <c r="D202" s="4" t="s">
        <v>1670</v>
      </c>
      <c r="E202" s="4" t="s">
        <v>1665</v>
      </c>
      <c r="F202" s="6" t="s">
        <v>1733</v>
      </c>
      <c r="G202" s="4"/>
      <c r="H202" s="3" t="s">
        <v>2034</v>
      </c>
    </row>
    <row r="203" ht="20.1" customHeight="1" spans="1:8">
      <c r="A203" s="3" t="s">
        <v>2035</v>
      </c>
      <c r="B203" s="4" t="s">
        <v>2036</v>
      </c>
      <c r="C203" s="5" t="s">
        <v>1760</v>
      </c>
      <c r="D203" s="4" t="s">
        <v>1670</v>
      </c>
      <c r="E203" s="4" t="s">
        <v>1667</v>
      </c>
      <c r="F203" s="6" t="s">
        <v>1734</v>
      </c>
      <c r="G203" s="4"/>
      <c r="H203" s="3" t="s">
        <v>2035</v>
      </c>
    </row>
    <row r="204" ht="20.1" customHeight="1" spans="1:8">
      <c r="A204" s="3" t="s">
        <v>2037</v>
      </c>
      <c r="B204" s="4" t="s">
        <v>2038</v>
      </c>
      <c r="C204" s="5" t="s">
        <v>1760</v>
      </c>
      <c r="D204" s="4" t="s">
        <v>1670</v>
      </c>
      <c r="E204" s="4" t="s">
        <v>1667</v>
      </c>
      <c r="F204" s="6" t="s">
        <v>1734</v>
      </c>
      <c r="G204" s="4"/>
      <c r="H204" s="3" t="s">
        <v>2037</v>
      </c>
    </row>
    <row r="205" ht="20.1" customHeight="1" spans="1:8">
      <c r="A205" s="3" t="s">
        <v>2039</v>
      </c>
      <c r="B205" s="4" t="s">
        <v>2040</v>
      </c>
      <c r="C205" s="5" t="s">
        <v>1760</v>
      </c>
      <c r="D205" s="4" t="s">
        <v>1670</v>
      </c>
      <c r="E205" s="4" t="s">
        <v>1667</v>
      </c>
      <c r="F205" s="6" t="s">
        <v>1735</v>
      </c>
      <c r="G205" s="4"/>
      <c r="H205" s="3" t="s">
        <v>2039</v>
      </c>
    </row>
    <row r="206" ht="20.1" customHeight="1" spans="1:8">
      <c r="A206" s="3">
        <v>2015028</v>
      </c>
      <c r="B206" s="7" t="s">
        <v>1005</v>
      </c>
      <c r="C206" s="5" t="s">
        <v>1760</v>
      </c>
      <c r="D206" s="4" t="s">
        <v>1670</v>
      </c>
      <c r="E206" s="4" t="s">
        <v>1667</v>
      </c>
      <c r="F206" s="6" t="s">
        <v>1735</v>
      </c>
      <c r="G206" s="4"/>
      <c r="H206" s="3">
        <v>2015028</v>
      </c>
    </row>
    <row r="207" ht="20.1" customHeight="1" spans="1:8">
      <c r="A207" s="3" t="s">
        <v>2041</v>
      </c>
      <c r="B207" s="7" t="s">
        <v>2042</v>
      </c>
      <c r="C207" s="5" t="s">
        <v>1760</v>
      </c>
      <c r="D207" s="4" t="s">
        <v>1670</v>
      </c>
      <c r="E207" s="4" t="s">
        <v>1667</v>
      </c>
      <c r="F207" s="6" t="s">
        <v>1732</v>
      </c>
      <c r="G207" s="4"/>
      <c r="H207" s="3" t="s">
        <v>2041</v>
      </c>
    </row>
    <row r="208" ht="20.1" customHeight="1" spans="1:8">
      <c r="A208" s="3" t="s">
        <v>2043</v>
      </c>
      <c r="B208" s="7" t="s">
        <v>2044</v>
      </c>
      <c r="C208" s="5" t="s">
        <v>1760</v>
      </c>
      <c r="D208" s="4" t="s">
        <v>1670</v>
      </c>
      <c r="E208" s="4" t="s">
        <v>1666</v>
      </c>
      <c r="F208" s="6" t="s">
        <v>1732</v>
      </c>
      <c r="G208" s="4"/>
      <c r="H208" s="3" t="s">
        <v>2043</v>
      </c>
    </row>
    <row r="209" ht="20.1" customHeight="1" spans="1:8">
      <c r="A209" s="3" t="s">
        <v>2045</v>
      </c>
      <c r="B209" s="7" t="s">
        <v>2046</v>
      </c>
      <c r="C209" s="5" t="s">
        <v>1760</v>
      </c>
      <c r="D209" s="4" t="s">
        <v>1670</v>
      </c>
      <c r="E209" s="4" t="s">
        <v>1667</v>
      </c>
      <c r="F209" s="6" t="s">
        <v>1732</v>
      </c>
      <c r="G209" s="4"/>
      <c r="H209" s="3" t="s">
        <v>2045</v>
      </c>
    </row>
    <row r="210" ht="20.1" customHeight="1" spans="1:8">
      <c r="A210" s="3" t="s">
        <v>2047</v>
      </c>
      <c r="B210" s="4" t="s">
        <v>1231</v>
      </c>
      <c r="C210" s="5" t="s">
        <v>1760</v>
      </c>
      <c r="D210" s="4" t="s">
        <v>1670</v>
      </c>
      <c r="E210" s="4" t="s">
        <v>1665</v>
      </c>
      <c r="F210" s="6" t="s">
        <v>1731</v>
      </c>
      <c r="G210" s="4"/>
      <c r="H210" s="3" t="s">
        <v>2047</v>
      </c>
    </row>
    <row r="211" ht="20.1" customHeight="1" spans="1:8">
      <c r="A211" s="3" t="s">
        <v>2048</v>
      </c>
      <c r="B211" s="4" t="s">
        <v>1272</v>
      </c>
      <c r="C211" s="5" t="s">
        <v>1760</v>
      </c>
      <c r="D211" s="4" t="s">
        <v>1670</v>
      </c>
      <c r="E211" s="4" t="s">
        <v>1665</v>
      </c>
      <c r="F211" s="6" t="s">
        <v>1731</v>
      </c>
      <c r="G211" s="4"/>
      <c r="H211" s="3" t="s">
        <v>2048</v>
      </c>
    </row>
    <row r="212" ht="20.1" customHeight="1" spans="1:8">
      <c r="A212" s="3" t="s">
        <v>2049</v>
      </c>
      <c r="B212" s="4" t="s">
        <v>1234</v>
      </c>
      <c r="C212" s="5" t="s">
        <v>1760</v>
      </c>
      <c r="D212" s="4" t="s">
        <v>1670</v>
      </c>
      <c r="E212" s="4" t="s">
        <v>1665</v>
      </c>
      <c r="F212" s="6" t="s">
        <v>1731</v>
      </c>
      <c r="G212" s="4"/>
      <c r="H212" s="3" t="s">
        <v>2049</v>
      </c>
    </row>
    <row r="213" ht="20.1" customHeight="1" spans="1:8">
      <c r="A213" s="3" t="s">
        <v>2050</v>
      </c>
      <c r="B213" s="4" t="s">
        <v>2051</v>
      </c>
      <c r="C213" s="5" t="s">
        <v>1760</v>
      </c>
      <c r="D213" s="4" t="s">
        <v>1672</v>
      </c>
      <c r="E213" s="4" t="s">
        <v>1667</v>
      </c>
      <c r="F213" s="6" t="s">
        <v>1746</v>
      </c>
      <c r="G213" s="4"/>
      <c r="H213" s="3" t="s">
        <v>2050</v>
      </c>
    </row>
    <row r="214" ht="20.1" customHeight="1" spans="1:8">
      <c r="A214" s="3" t="s">
        <v>2052</v>
      </c>
      <c r="B214" s="4" t="s">
        <v>1390</v>
      </c>
      <c r="C214" s="5" t="s">
        <v>1760</v>
      </c>
      <c r="D214" s="4" t="s">
        <v>1670</v>
      </c>
      <c r="E214" s="4" t="s">
        <v>1665</v>
      </c>
      <c r="F214" s="6" t="s">
        <v>1731</v>
      </c>
      <c r="G214" s="4"/>
      <c r="H214" s="3" t="s">
        <v>2052</v>
      </c>
    </row>
    <row r="215" ht="20.1" customHeight="1" spans="1:8">
      <c r="A215" s="3" t="s">
        <v>2053</v>
      </c>
      <c r="B215" s="4" t="s">
        <v>2054</v>
      </c>
      <c r="C215" s="5" t="s">
        <v>1760</v>
      </c>
      <c r="D215" s="4" t="s">
        <v>1670</v>
      </c>
      <c r="E215" s="4" t="s">
        <v>1665</v>
      </c>
      <c r="F215" s="6" t="s">
        <v>1731</v>
      </c>
      <c r="G215" s="4"/>
      <c r="H215" s="3" t="s">
        <v>2053</v>
      </c>
    </row>
    <row r="216" ht="20.1" customHeight="1" spans="1:8">
      <c r="A216" s="3" t="s">
        <v>2055</v>
      </c>
      <c r="B216" s="4" t="s">
        <v>1269</v>
      </c>
      <c r="C216" s="5" t="s">
        <v>1760</v>
      </c>
      <c r="D216" s="4" t="s">
        <v>1670</v>
      </c>
      <c r="E216" s="4" t="s">
        <v>1665</v>
      </c>
      <c r="F216" s="6" t="s">
        <v>1731</v>
      </c>
      <c r="G216" s="4"/>
      <c r="H216" s="3" t="s">
        <v>2055</v>
      </c>
    </row>
    <row r="217" ht="20.1" customHeight="1" spans="1:8">
      <c r="A217" s="3" t="s">
        <v>2056</v>
      </c>
      <c r="B217" s="4" t="s">
        <v>1235</v>
      </c>
      <c r="C217" s="5" t="s">
        <v>1760</v>
      </c>
      <c r="D217" s="4" t="s">
        <v>1670</v>
      </c>
      <c r="E217" s="4" t="s">
        <v>1667</v>
      </c>
      <c r="F217" s="6" t="s">
        <v>1731</v>
      </c>
      <c r="G217" s="4"/>
      <c r="H217" s="3" t="s">
        <v>2056</v>
      </c>
    </row>
    <row r="218" ht="20.1" customHeight="1" spans="1:8">
      <c r="A218" s="3" t="s">
        <v>2057</v>
      </c>
      <c r="B218" s="4" t="s">
        <v>1140</v>
      </c>
      <c r="C218" s="5" t="s">
        <v>1760</v>
      </c>
      <c r="D218" s="4" t="s">
        <v>1670</v>
      </c>
      <c r="E218" s="4" t="s">
        <v>1665</v>
      </c>
      <c r="F218" s="6" t="s">
        <v>1731</v>
      </c>
      <c r="G218" s="4"/>
      <c r="H218" s="3" t="s">
        <v>2057</v>
      </c>
    </row>
    <row r="219" ht="20.1" customHeight="1" spans="1:8">
      <c r="A219" s="3" t="s">
        <v>2058</v>
      </c>
      <c r="B219" s="4" t="s">
        <v>1389</v>
      </c>
      <c r="C219" s="5" t="s">
        <v>1760</v>
      </c>
      <c r="D219" s="4" t="s">
        <v>1670</v>
      </c>
      <c r="E219" s="4" t="s">
        <v>1665</v>
      </c>
      <c r="F219" s="6" t="s">
        <v>1731</v>
      </c>
      <c r="G219" s="4"/>
      <c r="H219" s="3" t="s">
        <v>2058</v>
      </c>
    </row>
    <row r="220" ht="20.1" customHeight="1" spans="1:8">
      <c r="A220" s="3" t="s">
        <v>2059</v>
      </c>
      <c r="B220" s="4" t="s">
        <v>2060</v>
      </c>
      <c r="C220" s="5" t="s">
        <v>1760</v>
      </c>
      <c r="D220" s="4" t="s">
        <v>1670</v>
      </c>
      <c r="E220" s="4" t="s">
        <v>1667</v>
      </c>
      <c r="F220" s="6" t="s">
        <v>1732</v>
      </c>
      <c r="G220" s="4"/>
      <c r="H220" s="3" t="s">
        <v>2059</v>
      </c>
    </row>
    <row r="221" ht="20.1" customHeight="1" spans="1:8">
      <c r="A221" s="3" t="s">
        <v>2061</v>
      </c>
      <c r="B221" s="4" t="s">
        <v>2062</v>
      </c>
      <c r="C221" s="5" t="s">
        <v>1760</v>
      </c>
      <c r="D221" s="4" t="s">
        <v>1670</v>
      </c>
      <c r="E221" s="4" t="s">
        <v>1665</v>
      </c>
      <c r="F221" s="6" t="s">
        <v>1732</v>
      </c>
      <c r="G221" s="4"/>
      <c r="H221" s="3" t="s">
        <v>2061</v>
      </c>
    </row>
    <row r="222" ht="20.1" customHeight="1" spans="1:8">
      <c r="A222" s="3" t="s">
        <v>2063</v>
      </c>
      <c r="B222" s="4" t="s">
        <v>2064</v>
      </c>
      <c r="C222" s="5" t="s">
        <v>1760</v>
      </c>
      <c r="D222" s="4" t="s">
        <v>1670</v>
      </c>
      <c r="E222" s="4" t="s">
        <v>1665</v>
      </c>
      <c r="F222" s="6" t="s">
        <v>1732</v>
      </c>
      <c r="G222" s="4"/>
      <c r="H222" s="3" t="s">
        <v>2063</v>
      </c>
    </row>
    <row r="223" ht="20.1" customHeight="1" spans="1:8">
      <c r="A223" s="3" t="s">
        <v>2065</v>
      </c>
      <c r="B223" s="4" t="s">
        <v>2066</v>
      </c>
      <c r="C223" s="5" t="s">
        <v>1760</v>
      </c>
      <c r="D223" s="4" t="s">
        <v>1670</v>
      </c>
      <c r="E223" s="4" t="s">
        <v>1665</v>
      </c>
      <c r="F223" s="6" t="s">
        <v>1732</v>
      </c>
      <c r="G223" s="4"/>
      <c r="H223" s="3" t="s">
        <v>2065</v>
      </c>
    </row>
    <row r="224" ht="20.1" customHeight="1" spans="1:8">
      <c r="A224" s="3" t="s">
        <v>2067</v>
      </c>
      <c r="B224" s="4" t="s">
        <v>2068</v>
      </c>
      <c r="C224" s="5" t="s">
        <v>1760</v>
      </c>
      <c r="D224" s="4" t="s">
        <v>1670</v>
      </c>
      <c r="E224" s="4" t="s">
        <v>1665</v>
      </c>
      <c r="F224" s="6" t="s">
        <v>1732</v>
      </c>
      <c r="G224" s="4"/>
      <c r="H224" s="3" t="s">
        <v>2067</v>
      </c>
    </row>
    <row r="225" ht="20.1" customHeight="1" spans="1:8">
      <c r="A225" s="3" t="s">
        <v>2069</v>
      </c>
      <c r="B225" s="4" t="s">
        <v>2070</v>
      </c>
      <c r="C225" s="5" t="s">
        <v>1760</v>
      </c>
      <c r="D225" s="4" t="s">
        <v>1670</v>
      </c>
      <c r="E225" s="4" t="s">
        <v>1665</v>
      </c>
      <c r="F225" s="6" t="s">
        <v>1732</v>
      </c>
      <c r="G225" s="4"/>
      <c r="H225" s="3" t="s">
        <v>2069</v>
      </c>
    </row>
    <row r="226" ht="20.1" customHeight="1" spans="1:8">
      <c r="A226" s="3" t="s">
        <v>2071</v>
      </c>
      <c r="B226" s="4" t="s">
        <v>1144</v>
      </c>
      <c r="C226" s="5" t="s">
        <v>1760</v>
      </c>
      <c r="D226" s="4" t="s">
        <v>1670</v>
      </c>
      <c r="E226" s="4" t="s">
        <v>1665</v>
      </c>
      <c r="F226" s="6" t="s">
        <v>1732</v>
      </c>
      <c r="G226" s="4"/>
      <c r="H226" s="3" t="s">
        <v>2071</v>
      </c>
    </row>
    <row r="227" ht="20.1" customHeight="1" spans="1:8">
      <c r="A227" s="3" t="s">
        <v>2072</v>
      </c>
      <c r="B227" s="4" t="s">
        <v>2073</v>
      </c>
      <c r="C227" s="5" t="s">
        <v>1760</v>
      </c>
      <c r="D227" s="4" t="s">
        <v>1670</v>
      </c>
      <c r="E227" s="4" t="s">
        <v>1665</v>
      </c>
      <c r="F227" s="6" t="s">
        <v>1732</v>
      </c>
      <c r="G227" s="4"/>
      <c r="H227" s="3" t="s">
        <v>2072</v>
      </c>
    </row>
    <row r="228" ht="20.1" customHeight="1" spans="1:8">
      <c r="A228" s="3" t="s">
        <v>2074</v>
      </c>
      <c r="B228" s="4" t="s">
        <v>2075</v>
      </c>
      <c r="C228" s="5" t="s">
        <v>1760</v>
      </c>
      <c r="D228" s="4" t="s">
        <v>1670</v>
      </c>
      <c r="E228" s="4" t="s">
        <v>1665</v>
      </c>
      <c r="F228" s="6" t="s">
        <v>1732</v>
      </c>
      <c r="G228" s="4"/>
      <c r="H228" s="3" t="s">
        <v>2074</v>
      </c>
    </row>
    <row r="229" ht="20.1" customHeight="1" spans="1:8">
      <c r="A229" s="3" t="s">
        <v>2076</v>
      </c>
      <c r="B229" s="4" t="s">
        <v>2077</v>
      </c>
      <c r="C229" s="5" t="s">
        <v>1760</v>
      </c>
      <c r="D229" s="4" t="s">
        <v>1670</v>
      </c>
      <c r="E229" s="4" t="s">
        <v>1665</v>
      </c>
      <c r="F229" s="6" t="s">
        <v>1732</v>
      </c>
      <c r="G229" s="4"/>
      <c r="H229" s="3" t="s">
        <v>2076</v>
      </c>
    </row>
    <row r="230" ht="20.1" customHeight="1" spans="1:8">
      <c r="A230" s="3" t="s">
        <v>2078</v>
      </c>
      <c r="B230" s="4" t="s">
        <v>2079</v>
      </c>
      <c r="C230" s="5" t="s">
        <v>1760</v>
      </c>
      <c r="D230" s="4" t="s">
        <v>1670</v>
      </c>
      <c r="E230" s="4" t="s">
        <v>1665</v>
      </c>
      <c r="F230" s="6" t="s">
        <v>1732</v>
      </c>
      <c r="G230" s="4"/>
      <c r="H230" s="3" t="s">
        <v>2078</v>
      </c>
    </row>
    <row r="231" ht="20.1" customHeight="1" spans="1:8">
      <c r="A231" s="3" t="s">
        <v>2080</v>
      </c>
      <c r="B231" s="4" t="s">
        <v>984</v>
      </c>
      <c r="C231" s="5" t="s">
        <v>1760</v>
      </c>
      <c r="D231" s="4" t="s">
        <v>1670</v>
      </c>
      <c r="E231" s="4" t="s">
        <v>1665</v>
      </c>
      <c r="F231" s="6" t="s">
        <v>1733</v>
      </c>
      <c r="G231" s="4"/>
      <c r="H231" s="3" t="s">
        <v>2080</v>
      </c>
    </row>
    <row r="232" ht="20.1" customHeight="1" spans="1:8">
      <c r="A232" s="3" t="s">
        <v>2081</v>
      </c>
      <c r="B232" s="4" t="s">
        <v>2082</v>
      </c>
      <c r="C232" s="5" t="s">
        <v>1760</v>
      </c>
      <c r="D232" s="4" t="s">
        <v>1670</v>
      </c>
      <c r="E232" s="4" t="s">
        <v>1665</v>
      </c>
      <c r="F232" s="6" t="s">
        <v>1733</v>
      </c>
      <c r="G232" s="4"/>
      <c r="H232" s="3" t="s">
        <v>2081</v>
      </c>
    </row>
    <row r="233" ht="20.1" customHeight="1" spans="1:8">
      <c r="A233" s="3" t="s">
        <v>2083</v>
      </c>
      <c r="B233" s="4" t="s">
        <v>2084</v>
      </c>
      <c r="C233" s="5" t="s">
        <v>1760</v>
      </c>
      <c r="D233" s="4" t="s">
        <v>1670</v>
      </c>
      <c r="E233" s="4" t="s">
        <v>1665</v>
      </c>
      <c r="F233" s="6" t="s">
        <v>1733</v>
      </c>
      <c r="G233" s="4"/>
      <c r="H233" s="3" t="s">
        <v>2083</v>
      </c>
    </row>
    <row r="234" ht="20.1" customHeight="1" spans="1:8">
      <c r="A234" s="3" t="s">
        <v>2085</v>
      </c>
      <c r="B234" s="4" t="s">
        <v>1408</v>
      </c>
      <c r="C234" s="5" t="s">
        <v>1760</v>
      </c>
      <c r="D234" s="4" t="s">
        <v>1670</v>
      </c>
      <c r="E234" s="4" t="s">
        <v>1665</v>
      </c>
      <c r="F234" s="6" t="s">
        <v>1734</v>
      </c>
      <c r="G234" s="4"/>
      <c r="H234" s="3" t="s">
        <v>2085</v>
      </c>
    </row>
    <row r="235" ht="20.1" customHeight="1" spans="1:8">
      <c r="A235" s="3" t="s">
        <v>2086</v>
      </c>
      <c r="B235" s="4" t="s">
        <v>1416</v>
      </c>
      <c r="C235" s="5" t="s">
        <v>1760</v>
      </c>
      <c r="D235" s="4" t="s">
        <v>1670</v>
      </c>
      <c r="E235" s="4" t="s">
        <v>1665</v>
      </c>
      <c r="F235" s="6" t="s">
        <v>1734</v>
      </c>
      <c r="G235" s="4"/>
      <c r="H235" s="3" t="s">
        <v>2086</v>
      </c>
    </row>
    <row r="236" ht="20.1" customHeight="1" spans="1:8">
      <c r="A236" s="3" t="s">
        <v>2087</v>
      </c>
      <c r="B236" s="4" t="s">
        <v>2088</v>
      </c>
      <c r="C236" s="5" t="s">
        <v>1760</v>
      </c>
      <c r="D236" s="4" t="s">
        <v>1670</v>
      </c>
      <c r="E236" s="4" t="s">
        <v>1665</v>
      </c>
      <c r="F236" s="6" t="s">
        <v>1734</v>
      </c>
      <c r="G236" s="4"/>
      <c r="H236" s="3" t="s">
        <v>2087</v>
      </c>
    </row>
    <row r="237" ht="20.1" customHeight="1" spans="1:8">
      <c r="A237" s="3" t="s">
        <v>2089</v>
      </c>
      <c r="B237" s="4" t="s">
        <v>1418</v>
      </c>
      <c r="C237" s="5" t="s">
        <v>1760</v>
      </c>
      <c r="D237" s="4" t="s">
        <v>1670</v>
      </c>
      <c r="E237" s="4" t="s">
        <v>1665</v>
      </c>
      <c r="F237" s="6" t="s">
        <v>1734</v>
      </c>
      <c r="G237" s="4"/>
      <c r="H237" s="3" t="s">
        <v>2089</v>
      </c>
    </row>
    <row r="238" ht="20.1" customHeight="1" spans="1:8">
      <c r="A238" s="3" t="s">
        <v>2090</v>
      </c>
      <c r="B238" s="4" t="s">
        <v>1411</v>
      </c>
      <c r="C238" s="5" t="s">
        <v>1760</v>
      </c>
      <c r="D238" s="4" t="s">
        <v>1670</v>
      </c>
      <c r="E238" s="4" t="s">
        <v>1665</v>
      </c>
      <c r="F238" s="6" t="s">
        <v>1734</v>
      </c>
      <c r="G238" s="4"/>
      <c r="H238" s="3" t="s">
        <v>2090</v>
      </c>
    </row>
    <row r="239" ht="20.1" customHeight="1" spans="1:8">
      <c r="A239" s="3" t="s">
        <v>2091</v>
      </c>
      <c r="B239" s="4" t="s">
        <v>1413</v>
      </c>
      <c r="C239" s="5" t="s">
        <v>1760</v>
      </c>
      <c r="D239" s="4" t="s">
        <v>1670</v>
      </c>
      <c r="E239" s="4" t="s">
        <v>1665</v>
      </c>
      <c r="F239" s="6" t="s">
        <v>1734</v>
      </c>
      <c r="G239" s="4"/>
      <c r="H239" s="3" t="s">
        <v>2091</v>
      </c>
    </row>
    <row r="240" ht="20.1" customHeight="1" spans="1:8">
      <c r="A240" s="3" t="s">
        <v>2092</v>
      </c>
      <c r="B240" s="4" t="s">
        <v>1410</v>
      </c>
      <c r="C240" s="5" t="s">
        <v>1760</v>
      </c>
      <c r="D240" s="4" t="s">
        <v>1670</v>
      </c>
      <c r="E240" s="4" t="s">
        <v>1665</v>
      </c>
      <c r="F240" s="6" t="s">
        <v>1734</v>
      </c>
      <c r="G240" s="4"/>
      <c r="H240" s="3" t="s">
        <v>2092</v>
      </c>
    </row>
    <row r="241" ht="20.1" customHeight="1" spans="1:8">
      <c r="A241" s="3" t="s">
        <v>2093</v>
      </c>
      <c r="B241" s="4" t="s">
        <v>1422</v>
      </c>
      <c r="C241" s="5" t="s">
        <v>1760</v>
      </c>
      <c r="D241" s="4" t="s">
        <v>1670</v>
      </c>
      <c r="E241" s="4" t="s">
        <v>1665</v>
      </c>
      <c r="F241" s="6" t="s">
        <v>1734</v>
      </c>
      <c r="G241" s="4"/>
      <c r="H241" s="3" t="s">
        <v>2093</v>
      </c>
    </row>
    <row r="242" ht="20.1" customHeight="1" spans="1:8">
      <c r="A242" s="3" t="s">
        <v>2094</v>
      </c>
      <c r="B242" s="4" t="s">
        <v>2095</v>
      </c>
      <c r="C242" s="5" t="s">
        <v>1760</v>
      </c>
      <c r="D242" s="4" t="s">
        <v>1670</v>
      </c>
      <c r="E242" s="4" t="s">
        <v>1665</v>
      </c>
      <c r="F242" s="6" t="s">
        <v>1735</v>
      </c>
      <c r="G242" s="4"/>
      <c r="H242" s="3" t="s">
        <v>2094</v>
      </c>
    </row>
    <row r="243" ht="20.1" customHeight="1" spans="1:8">
      <c r="A243" s="3" t="s">
        <v>2096</v>
      </c>
      <c r="B243" s="4" t="s">
        <v>2097</v>
      </c>
      <c r="C243" s="5" t="s">
        <v>1760</v>
      </c>
      <c r="D243" s="4" t="s">
        <v>1670</v>
      </c>
      <c r="E243" s="4" t="s">
        <v>1665</v>
      </c>
      <c r="F243" s="6" t="s">
        <v>1735</v>
      </c>
      <c r="G243" s="4"/>
      <c r="H243" s="3" t="s">
        <v>2096</v>
      </c>
    </row>
    <row r="244" ht="20.1" customHeight="1" spans="1:8">
      <c r="A244" s="3" t="s">
        <v>2098</v>
      </c>
      <c r="B244" s="4" t="s">
        <v>2099</v>
      </c>
      <c r="C244" s="5" t="s">
        <v>1760</v>
      </c>
      <c r="D244" s="4" t="s">
        <v>1670</v>
      </c>
      <c r="E244" s="4" t="s">
        <v>1665</v>
      </c>
      <c r="F244" s="6" t="s">
        <v>1735</v>
      </c>
      <c r="G244" s="4"/>
      <c r="H244" s="3" t="s">
        <v>2098</v>
      </c>
    </row>
    <row r="245" ht="20.1" customHeight="1" spans="1:8">
      <c r="A245" s="3" t="s">
        <v>2100</v>
      </c>
      <c r="B245" s="4" t="s">
        <v>2101</v>
      </c>
      <c r="C245" s="5" t="s">
        <v>1760</v>
      </c>
      <c r="D245" s="4" t="s">
        <v>1670</v>
      </c>
      <c r="E245" s="4" t="s">
        <v>1665</v>
      </c>
      <c r="F245" s="6" t="s">
        <v>1735</v>
      </c>
      <c r="G245" s="4"/>
      <c r="H245" s="3" t="s">
        <v>2100</v>
      </c>
    </row>
    <row r="246" ht="20.1" customHeight="1" spans="1:8">
      <c r="A246" s="3" t="s">
        <v>2102</v>
      </c>
      <c r="B246" s="4" t="s">
        <v>2103</v>
      </c>
      <c r="C246" s="5" t="s">
        <v>1760</v>
      </c>
      <c r="D246" s="4" t="s">
        <v>1670</v>
      </c>
      <c r="E246" s="4" t="s">
        <v>1665</v>
      </c>
      <c r="F246" s="6" t="s">
        <v>1735</v>
      </c>
      <c r="G246" s="4"/>
      <c r="H246" s="3" t="s">
        <v>2102</v>
      </c>
    </row>
    <row r="247" ht="20.1" customHeight="1" spans="1:8">
      <c r="A247" s="3" t="s">
        <v>2104</v>
      </c>
      <c r="B247" s="4" t="s">
        <v>2105</v>
      </c>
      <c r="C247" s="5" t="s">
        <v>1760</v>
      </c>
      <c r="D247" s="4" t="s">
        <v>1670</v>
      </c>
      <c r="E247" s="4" t="s">
        <v>1665</v>
      </c>
      <c r="F247" s="6" t="s">
        <v>1735</v>
      </c>
      <c r="G247" s="4"/>
      <c r="H247" s="3" t="s">
        <v>2104</v>
      </c>
    </row>
    <row r="248" ht="20.1" customHeight="1" spans="1:8">
      <c r="A248" s="3" t="s">
        <v>2106</v>
      </c>
      <c r="B248" s="4" t="s">
        <v>2107</v>
      </c>
      <c r="C248" s="5" t="s">
        <v>1760</v>
      </c>
      <c r="D248" s="4" t="s">
        <v>1670</v>
      </c>
      <c r="E248" s="4" t="s">
        <v>1665</v>
      </c>
      <c r="F248" s="6" t="s">
        <v>1735</v>
      </c>
      <c r="G248" s="4"/>
      <c r="H248" s="3" t="s">
        <v>2106</v>
      </c>
    </row>
    <row r="249" ht="20.1" customHeight="1" spans="1:8">
      <c r="A249" s="3" t="s">
        <v>2108</v>
      </c>
      <c r="B249" s="4" t="s">
        <v>2109</v>
      </c>
      <c r="C249" s="5" t="s">
        <v>1760</v>
      </c>
      <c r="D249" s="4" t="s">
        <v>1670</v>
      </c>
      <c r="E249" s="4" t="s">
        <v>1665</v>
      </c>
      <c r="F249" s="6" t="s">
        <v>1735</v>
      </c>
      <c r="G249" s="4"/>
      <c r="H249" s="3" t="s">
        <v>2108</v>
      </c>
    </row>
    <row r="250" ht="20.1" customHeight="1" spans="1:8">
      <c r="A250" s="3" t="s">
        <v>2110</v>
      </c>
      <c r="B250" s="4" t="s">
        <v>2111</v>
      </c>
      <c r="C250" s="5" t="s">
        <v>1760</v>
      </c>
      <c r="D250" s="4" t="s">
        <v>1670</v>
      </c>
      <c r="E250" s="4" t="s">
        <v>1665</v>
      </c>
      <c r="F250" s="6" t="s">
        <v>1735</v>
      </c>
      <c r="G250" s="4"/>
      <c r="H250" s="3" t="s">
        <v>2110</v>
      </c>
    </row>
    <row r="251" ht="20.1" customHeight="1" spans="1:8">
      <c r="A251" s="3" t="s">
        <v>2112</v>
      </c>
      <c r="B251" s="4" t="s">
        <v>2113</v>
      </c>
      <c r="C251" s="5" t="s">
        <v>1760</v>
      </c>
      <c r="D251" s="4" t="s">
        <v>1670</v>
      </c>
      <c r="E251" s="4" t="s">
        <v>1665</v>
      </c>
      <c r="F251" s="6" t="s">
        <v>1735</v>
      </c>
      <c r="G251" s="4"/>
      <c r="H251" s="3" t="s">
        <v>2112</v>
      </c>
    </row>
    <row r="252" ht="20.1" customHeight="1" spans="1:8">
      <c r="A252" s="3" t="s">
        <v>2114</v>
      </c>
      <c r="B252" s="4" t="s">
        <v>2115</v>
      </c>
      <c r="C252" s="5" t="s">
        <v>1760</v>
      </c>
      <c r="D252" s="4" t="s">
        <v>1670</v>
      </c>
      <c r="E252" s="4" t="s">
        <v>1665</v>
      </c>
      <c r="F252" s="6" t="s">
        <v>1735</v>
      </c>
      <c r="G252" s="4"/>
      <c r="H252" s="3" t="s">
        <v>2114</v>
      </c>
    </row>
    <row r="253" ht="20.1" customHeight="1" spans="1:8">
      <c r="A253" s="3" t="s">
        <v>2116</v>
      </c>
      <c r="B253" s="4" t="s">
        <v>2117</v>
      </c>
      <c r="C253" s="5" t="s">
        <v>1760</v>
      </c>
      <c r="D253" s="4" t="s">
        <v>1670</v>
      </c>
      <c r="E253" s="4" t="s">
        <v>1665</v>
      </c>
      <c r="F253" s="6" t="s">
        <v>1735</v>
      </c>
      <c r="G253" s="4"/>
      <c r="H253" s="3" t="s">
        <v>2116</v>
      </c>
    </row>
    <row r="254" ht="20.1" customHeight="1" spans="1:8">
      <c r="A254" s="3" t="s">
        <v>2118</v>
      </c>
      <c r="B254" s="4" t="s">
        <v>2119</v>
      </c>
      <c r="C254" s="5" t="s">
        <v>1760</v>
      </c>
      <c r="D254" s="4" t="s">
        <v>1670</v>
      </c>
      <c r="E254" s="4" t="s">
        <v>1665</v>
      </c>
      <c r="F254" s="6" t="s">
        <v>1735</v>
      </c>
      <c r="G254" s="4"/>
      <c r="H254" s="3" t="s">
        <v>2118</v>
      </c>
    </row>
    <row r="255" ht="20.1" customHeight="1" spans="1:8">
      <c r="A255" s="3">
        <v>2016029</v>
      </c>
      <c r="B255" s="7" t="s">
        <v>1414</v>
      </c>
      <c r="C255" s="5" t="s">
        <v>1760</v>
      </c>
      <c r="D255" s="4" t="s">
        <v>1670</v>
      </c>
      <c r="E255" s="4" t="s">
        <v>1665</v>
      </c>
      <c r="F255" s="6" t="s">
        <v>1734</v>
      </c>
      <c r="G255" s="4"/>
      <c r="H255" s="3">
        <v>2016029</v>
      </c>
    </row>
    <row r="256" ht="20.1" customHeight="1" spans="1:8">
      <c r="A256" s="3" t="s">
        <v>2120</v>
      </c>
      <c r="B256" s="4" t="s">
        <v>2121</v>
      </c>
      <c r="C256" s="5" t="s">
        <v>1760</v>
      </c>
      <c r="D256" s="4" t="s">
        <v>1669</v>
      </c>
      <c r="E256" s="4" t="s">
        <v>1666</v>
      </c>
      <c r="F256" s="6" t="s">
        <v>1905</v>
      </c>
      <c r="G256" s="4"/>
      <c r="H256" s="3" t="s">
        <v>2120</v>
      </c>
    </row>
    <row r="257" ht="20.1" customHeight="1" spans="1:8">
      <c r="A257" s="3" t="s">
        <v>2122</v>
      </c>
      <c r="B257" s="4" t="s">
        <v>2123</v>
      </c>
      <c r="C257" s="5" t="s">
        <v>1760</v>
      </c>
      <c r="D257" s="4" t="s">
        <v>1669</v>
      </c>
      <c r="E257" s="4" t="s">
        <v>1666</v>
      </c>
      <c r="F257" s="6" t="s">
        <v>1905</v>
      </c>
      <c r="G257" s="4"/>
      <c r="H257" s="3" t="s">
        <v>2122</v>
      </c>
    </row>
    <row r="258" ht="20.1" customHeight="1" spans="1:8">
      <c r="A258" s="3" t="s">
        <v>1993</v>
      </c>
      <c r="B258" s="4" t="s">
        <v>1196</v>
      </c>
      <c r="C258" s="5" t="s">
        <v>1760</v>
      </c>
      <c r="D258" s="4" t="s">
        <v>1669</v>
      </c>
      <c r="E258" s="4" t="s">
        <v>1666</v>
      </c>
      <c r="F258" s="6" t="s">
        <v>1737</v>
      </c>
      <c r="G258" s="4"/>
      <c r="H258" s="3" t="s">
        <v>1993</v>
      </c>
    </row>
    <row r="259" ht="20.1" customHeight="1" spans="1:8">
      <c r="A259" s="3" t="s">
        <v>2124</v>
      </c>
      <c r="B259" s="4" t="s">
        <v>2125</v>
      </c>
      <c r="C259" s="5" t="s">
        <v>1760</v>
      </c>
      <c r="D259" s="4" t="s">
        <v>1669</v>
      </c>
      <c r="E259" s="4" t="s">
        <v>1665</v>
      </c>
      <c r="F259" s="6" t="s">
        <v>1737</v>
      </c>
      <c r="G259" s="4"/>
      <c r="H259" s="3" t="s">
        <v>2124</v>
      </c>
    </row>
    <row r="260" ht="20.1" customHeight="1" spans="1:8">
      <c r="A260" s="3" t="s">
        <v>2126</v>
      </c>
      <c r="B260" s="4" t="s">
        <v>2127</v>
      </c>
      <c r="C260" s="5" t="s">
        <v>1760</v>
      </c>
      <c r="D260" s="4" t="s">
        <v>1669</v>
      </c>
      <c r="E260" s="4" t="s">
        <v>1666</v>
      </c>
      <c r="F260" s="6" t="s">
        <v>1737</v>
      </c>
      <c r="G260" s="4"/>
      <c r="H260" s="3" t="s">
        <v>2126</v>
      </c>
    </row>
    <row r="261" ht="20.1" customHeight="1" spans="1:8">
      <c r="A261" s="3" t="s">
        <v>2128</v>
      </c>
      <c r="B261" s="4" t="s">
        <v>1149</v>
      </c>
      <c r="C261" s="5" t="s">
        <v>1760</v>
      </c>
      <c r="D261" s="4" t="s">
        <v>1669</v>
      </c>
      <c r="E261" s="4" t="s">
        <v>1666</v>
      </c>
      <c r="F261" s="6" t="s">
        <v>1737</v>
      </c>
      <c r="G261" s="4"/>
      <c r="H261" s="3" t="s">
        <v>2128</v>
      </c>
    </row>
    <row r="262" ht="20.1" customHeight="1" spans="1:8">
      <c r="A262" s="3" t="s">
        <v>2129</v>
      </c>
      <c r="B262" s="4" t="s">
        <v>1039</v>
      </c>
      <c r="C262" s="5" t="s">
        <v>1760</v>
      </c>
      <c r="D262" s="4" t="s">
        <v>1669</v>
      </c>
      <c r="E262" s="4" t="s">
        <v>1666</v>
      </c>
      <c r="F262" s="6" t="s">
        <v>1737</v>
      </c>
      <c r="G262" s="4"/>
      <c r="H262" s="3" t="s">
        <v>2129</v>
      </c>
    </row>
    <row r="263" ht="20.1" customHeight="1" spans="1:8">
      <c r="A263" s="3" t="s">
        <v>2130</v>
      </c>
      <c r="B263" s="4" t="s">
        <v>1312</v>
      </c>
      <c r="C263" s="5" t="s">
        <v>1760</v>
      </c>
      <c r="D263" s="4" t="s">
        <v>1669</v>
      </c>
      <c r="E263" s="4" t="s">
        <v>1666</v>
      </c>
      <c r="F263" s="6" t="s">
        <v>1738</v>
      </c>
      <c r="G263" s="4"/>
      <c r="H263" s="3" t="s">
        <v>2130</v>
      </c>
    </row>
    <row r="264" ht="20.1" customHeight="1" spans="1:8">
      <c r="A264" s="3" t="s">
        <v>2131</v>
      </c>
      <c r="B264" s="4" t="s">
        <v>2132</v>
      </c>
      <c r="C264" s="5" t="s">
        <v>1760</v>
      </c>
      <c r="D264" s="4" t="s">
        <v>1669</v>
      </c>
      <c r="E264" s="4" t="s">
        <v>1666</v>
      </c>
      <c r="F264" s="6" t="s">
        <v>1738</v>
      </c>
      <c r="G264" s="4"/>
      <c r="H264" s="3" t="s">
        <v>2131</v>
      </c>
    </row>
    <row r="265" ht="20.1" customHeight="1" spans="1:8">
      <c r="A265" s="3" t="s">
        <v>2133</v>
      </c>
      <c r="B265" s="4" t="s">
        <v>2134</v>
      </c>
      <c r="C265" s="5" t="s">
        <v>1760</v>
      </c>
      <c r="D265" s="4" t="s">
        <v>1669</v>
      </c>
      <c r="E265" s="4" t="s">
        <v>1665</v>
      </c>
      <c r="F265" s="6" t="s">
        <v>1738</v>
      </c>
      <c r="G265" s="4"/>
      <c r="H265" s="3" t="s">
        <v>2133</v>
      </c>
    </row>
    <row r="266" ht="20.1" customHeight="1" spans="1:8">
      <c r="A266" s="3" t="s">
        <v>2135</v>
      </c>
      <c r="B266" s="4" t="s">
        <v>1136</v>
      </c>
      <c r="C266" s="5" t="s">
        <v>1760</v>
      </c>
      <c r="D266" s="4" t="s">
        <v>1669</v>
      </c>
      <c r="E266" s="4" t="s">
        <v>1666</v>
      </c>
      <c r="F266" s="6" t="s">
        <v>1738</v>
      </c>
      <c r="G266" s="4"/>
      <c r="H266" s="3" t="s">
        <v>2135</v>
      </c>
    </row>
    <row r="267" ht="20.1" customHeight="1" spans="1:8">
      <c r="A267" s="3" t="s">
        <v>2136</v>
      </c>
      <c r="B267" s="4" t="s">
        <v>1406</v>
      </c>
      <c r="C267" s="5" t="s">
        <v>1760</v>
      </c>
      <c r="D267" s="4" t="s">
        <v>1669</v>
      </c>
      <c r="E267" s="4" t="s">
        <v>1666</v>
      </c>
      <c r="F267" s="6" t="s">
        <v>1738</v>
      </c>
      <c r="G267" s="4"/>
      <c r="H267" s="3" t="s">
        <v>2136</v>
      </c>
    </row>
    <row r="268" ht="20.1" customHeight="1" spans="1:8">
      <c r="A268" s="3" t="s">
        <v>2137</v>
      </c>
      <c r="B268" s="4" t="s">
        <v>1158</v>
      </c>
      <c r="C268" s="5" t="s">
        <v>1760</v>
      </c>
      <c r="D268" s="4" t="s">
        <v>1669</v>
      </c>
      <c r="E268" s="4" t="s">
        <v>1666</v>
      </c>
      <c r="F268" s="6" t="s">
        <v>1738</v>
      </c>
      <c r="G268" s="4"/>
      <c r="H268" s="3" t="s">
        <v>2137</v>
      </c>
    </row>
    <row r="269" ht="20.1" customHeight="1" spans="1:8">
      <c r="A269" s="3" t="s">
        <v>2138</v>
      </c>
      <c r="B269" s="4" t="s">
        <v>1280</v>
      </c>
      <c r="C269" s="5" t="s">
        <v>1760</v>
      </c>
      <c r="D269" s="4" t="s">
        <v>1669</v>
      </c>
      <c r="E269" s="4" t="s">
        <v>1666</v>
      </c>
      <c r="F269" s="6" t="s">
        <v>1739</v>
      </c>
      <c r="G269" s="4"/>
      <c r="H269" s="3" t="s">
        <v>2138</v>
      </c>
    </row>
    <row r="270" ht="20.1" customHeight="1" spans="1:8">
      <c r="A270" s="3" t="s">
        <v>2139</v>
      </c>
      <c r="B270" s="4" t="s">
        <v>1194</v>
      </c>
      <c r="C270" s="5" t="s">
        <v>1760</v>
      </c>
      <c r="D270" s="4" t="s">
        <v>1669</v>
      </c>
      <c r="E270" s="4" t="s">
        <v>1666</v>
      </c>
      <c r="F270" s="6" t="s">
        <v>1739</v>
      </c>
      <c r="G270" s="4"/>
      <c r="H270" s="3" t="s">
        <v>2139</v>
      </c>
    </row>
    <row r="271" ht="20.1" customHeight="1" spans="1:8">
      <c r="A271" s="3" t="s">
        <v>2140</v>
      </c>
      <c r="B271" s="4" t="s">
        <v>1347</v>
      </c>
      <c r="C271" s="5" t="s">
        <v>1760</v>
      </c>
      <c r="D271" s="4" t="s">
        <v>1669</v>
      </c>
      <c r="E271" s="4" t="s">
        <v>1666</v>
      </c>
      <c r="F271" s="6" t="s">
        <v>1739</v>
      </c>
      <c r="G271" s="4"/>
      <c r="H271" s="3" t="s">
        <v>2140</v>
      </c>
    </row>
    <row r="272" ht="20.1" customHeight="1" spans="1:8">
      <c r="A272" s="3">
        <v>2018019</v>
      </c>
      <c r="B272" s="7" t="s">
        <v>2141</v>
      </c>
      <c r="C272" s="5" t="s">
        <v>1760</v>
      </c>
      <c r="D272" s="4" t="s">
        <v>1670</v>
      </c>
      <c r="E272" s="4" t="s">
        <v>1666</v>
      </c>
      <c r="F272" s="6" t="s">
        <v>1731</v>
      </c>
      <c r="G272" s="4"/>
      <c r="H272" s="3">
        <v>2018019</v>
      </c>
    </row>
    <row r="273" ht="20.1" customHeight="1" spans="1:8">
      <c r="A273" s="3" t="s">
        <v>2142</v>
      </c>
      <c r="B273" s="7" t="s">
        <v>2143</v>
      </c>
      <c r="C273" s="5" t="s">
        <v>1760</v>
      </c>
      <c r="D273" s="4" t="s">
        <v>1669</v>
      </c>
      <c r="E273" s="4" t="s">
        <v>1666</v>
      </c>
      <c r="F273" s="6" t="s">
        <v>1738</v>
      </c>
      <c r="G273" s="4"/>
      <c r="H273" s="3" t="s">
        <v>2142</v>
      </c>
    </row>
    <row r="274" ht="20.1" customHeight="1" spans="1:8">
      <c r="A274" s="3">
        <v>2018025</v>
      </c>
      <c r="B274" s="7" t="s">
        <v>2144</v>
      </c>
      <c r="C274" s="5" t="s">
        <v>1760</v>
      </c>
      <c r="D274" s="4" t="s">
        <v>1669</v>
      </c>
      <c r="E274" s="4" t="s">
        <v>1666</v>
      </c>
      <c r="F274" s="6" t="s">
        <v>1739</v>
      </c>
      <c r="G274" s="4"/>
      <c r="H274" s="3">
        <v>2018025</v>
      </c>
    </row>
    <row r="275" ht="20.1" customHeight="1" spans="1:8">
      <c r="A275" s="3" t="s">
        <v>2145</v>
      </c>
      <c r="B275" s="4" t="s">
        <v>1110</v>
      </c>
      <c r="C275" s="5" t="s">
        <v>1760</v>
      </c>
      <c r="D275" s="4" t="s">
        <v>1669</v>
      </c>
      <c r="E275" s="4" t="s">
        <v>1667</v>
      </c>
      <c r="F275" s="6" t="s">
        <v>1905</v>
      </c>
      <c r="G275" s="4"/>
      <c r="H275" s="3" t="s">
        <v>2145</v>
      </c>
    </row>
    <row r="276" ht="20.1" customHeight="1" spans="1:8">
      <c r="A276" s="3" t="s">
        <v>2146</v>
      </c>
      <c r="B276" s="4" t="s">
        <v>2147</v>
      </c>
      <c r="C276" s="5" t="s">
        <v>1760</v>
      </c>
      <c r="D276" s="4" t="s">
        <v>1669</v>
      </c>
      <c r="E276" s="4" t="s">
        <v>1667</v>
      </c>
      <c r="F276" s="6" t="s">
        <v>1905</v>
      </c>
      <c r="G276" s="4"/>
      <c r="H276" s="3" t="s">
        <v>2146</v>
      </c>
    </row>
    <row r="277" ht="20.1" customHeight="1" spans="1:8">
      <c r="A277" s="3" t="s">
        <v>2148</v>
      </c>
      <c r="B277" s="4" t="s">
        <v>2149</v>
      </c>
      <c r="C277" s="5" t="s">
        <v>1760</v>
      </c>
      <c r="D277" s="4" t="s">
        <v>1669</v>
      </c>
      <c r="E277" s="4" t="s">
        <v>1667</v>
      </c>
      <c r="F277" s="6" t="s">
        <v>1737</v>
      </c>
      <c r="G277" s="4"/>
      <c r="H277" s="3" t="s">
        <v>2148</v>
      </c>
    </row>
    <row r="278" ht="20.1" customHeight="1" spans="1:8">
      <c r="A278" s="3" t="s">
        <v>2150</v>
      </c>
      <c r="B278" s="4" t="s">
        <v>2151</v>
      </c>
      <c r="C278" s="5" t="s">
        <v>1760</v>
      </c>
      <c r="D278" s="4" t="s">
        <v>1669</v>
      </c>
      <c r="E278" s="4" t="s">
        <v>1667</v>
      </c>
      <c r="F278" s="6" t="s">
        <v>1737</v>
      </c>
      <c r="G278" s="4"/>
      <c r="H278" s="3" t="s">
        <v>2150</v>
      </c>
    </row>
    <row r="279" ht="20.1" customHeight="1" spans="1:8">
      <c r="A279" s="3" t="s">
        <v>2152</v>
      </c>
      <c r="B279" s="4" t="s">
        <v>2153</v>
      </c>
      <c r="C279" s="5" t="s">
        <v>1760</v>
      </c>
      <c r="D279" s="4" t="s">
        <v>1669</v>
      </c>
      <c r="E279" s="4" t="s">
        <v>1667</v>
      </c>
      <c r="F279" s="6" t="s">
        <v>1737</v>
      </c>
      <c r="G279" s="4"/>
      <c r="H279" s="3" t="s">
        <v>2152</v>
      </c>
    </row>
    <row r="280" ht="20.1" customHeight="1" spans="1:8">
      <c r="A280" s="3" t="s">
        <v>2154</v>
      </c>
      <c r="B280" s="4" t="s">
        <v>2155</v>
      </c>
      <c r="C280" s="5" t="s">
        <v>1760</v>
      </c>
      <c r="D280" s="4" t="s">
        <v>1669</v>
      </c>
      <c r="E280" s="4" t="s">
        <v>1667</v>
      </c>
      <c r="F280" s="6" t="s">
        <v>1737</v>
      </c>
      <c r="G280" s="4"/>
      <c r="H280" s="3" t="s">
        <v>2154</v>
      </c>
    </row>
    <row r="281" ht="20.1" customHeight="1" spans="1:8">
      <c r="A281" s="3" t="s">
        <v>2156</v>
      </c>
      <c r="B281" s="4" t="s">
        <v>1128</v>
      </c>
      <c r="C281" s="5" t="s">
        <v>1760</v>
      </c>
      <c r="D281" s="4" t="s">
        <v>1669</v>
      </c>
      <c r="E281" s="4" t="s">
        <v>1667</v>
      </c>
      <c r="F281" s="6" t="s">
        <v>1737</v>
      </c>
      <c r="G281" s="4"/>
      <c r="H281" s="3" t="s">
        <v>2156</v>
      </c>
    </row>
    <row r="282" ht="20.1" customHeight="1" spans="1:8">
      <c r="A282" s="3" t="s">
        <v>2157</v>
      </c>
      <c r="B282" s="4" t="s">
        <v>2158</v>
      </c>
      <c r="C282" s="5" t="s">
        <v>1760</v>
      </c>
      <c r="D282" s="4" t="s">
        <v>1669</v>
      </c>
      <c r="E282" s="4" t="s">
        <v>1667</v>
      </c>
      <c r="F282" s="6" t="s">
        <v>1738</v>
      </c>
      <c r="G282" s="4"/>
      <c r="H282" s="3" t="s">
        <v>2157</v>
      </c>
    </row>
    <row r="283" ht="20.1" customHeight="1" spans="1:8">
      <c r="A283" s="3" t="s">
        <v>2159</v>
      </c>
      <c r="B283" s="4" t="s">
        <v>1184</v>
      </c>
      <c r="C283" s="5" t="s">
        <v>1760</v>
      </c>
      <c r="D283" s="4" t="s">
        <v>1669</v>
      </c>
      <c r="E283" s="4" t="s">
        <v>1667</v>
      </c>
      <c r="F283" s="6" t="s">
        <v>1738</v>
      </c>
      <c r="G283" s="4"/>
      <c r="H283" s="3" t="s">
        <v>2159</v>
      </c>
    </row>
    <row r="284" ht="20.1" customHeight="1" spans="1:8">
      <c r="A284" s="3" t="s">
        <v>2160</v>
      </c>
      <c r="B284" s="4" t="s">
        <v>2161</v>
      </c>
      <c r="C284" s="5" t="s">
        <v>1760</v>
      </c>
      <c r="D284" s="4" t="s">
        <v>1669</v>
      </c>
      <c r="E284" s="4" t="s">
        <v>1667</v>
      </c>
      <c r="F284" s="6" t="s">
        <v>1738</v>
      </c>
      <c r="G284" s="4"/>
      <c r="H284" s="3" t="s">
        <v>2160</v>
      </c>
    </row>
    <row r="285" ht="20.1" customHeight="1" spans="1:8">
      <c r="A285" s="3" t="s">
        <v>2162</v>
      </c>
      <c r="B285" s="4" t="s">
        <v>2163</v>
      </c>
      <c r="C285" s="5" t="s">
        <v>1760</v>
      </c>
      <c r="D285" s="4" t="s">
        <v>1669</v>
      </c>
      <c r="E285" s="4" t="s">
        <v>1667</v>
      </c>
      <c r="F285" s="6" t="s">
        <v>1738</v>
      </c>
      <c r="G285" s="4"/>
      <c r="H285" s="3" t="s">
        <v>2162</v>
      </c>
    </row>
    <row r="286" ht="20.1" customHeight="1" spans="1:8">
      <c r="A286" s="3" t="s">
        <v>2164</v>
      </c>
      <c r="B286" s="4" t="s">
        <v>2165</v>
      </c>
      <c r="C286" s="5" t="s">
        <v>1760</v>
      </c>
      <c r="D286" s="4" t="s">
        <v>1669</v>
      </c>
      <c r="E286" s="4" t="s">
        <v>1667</v>
      </c>
      <c r="F286" s="6" t="s">
        <v>1738</v>
      </c>
      <c r="G286" s="4"/>
      <c r="H286" s="3" t="s">
        <v>2164</v>
      </c>
    </row>
    <row r="287" ht="20.1" customHeight="1" spans="1:8">
      <c r="A287" s="3" t="s">
        <v>2166</v>
      </c>
      <c r="B287" s="4" t="s">
        <v>2167</v>
      </c>
      <c r="C287" s="5" t="s">
        <v>1760</v>
      </c>
      <c r="D287" s="4" t="s">
        <v>1669</v>
      </c>
      <c r="E287" s="4" t="s">
        <v>1667</v>
      </c>
      <c r="F287" s="6" t="s">
        <v>1739</v>
      </c>
      <c r="G287" s="4"/>
      <c r="H287" s="3" t="s">
        <v>2166</v>
      </c>
    </row>
    <row r="288" ht="20.1" customHeight="1" spans="1:8">
      <c r="A288" s="3">
        <v>2018020</v>
      </c>
      <c r="B288" s="7" t="s">
        <v>2168</v>
      </c>
      <c r="C288" s="5" t="s">
        <v>1760</v>
      </c>
      <c r="D288" s="4" t="s">
        <v>1669</v>
      </c>
      <c r="E288" s="4" t="s">
        <v>1667</v>
      </c>
      <c r="F288" s="6" t="s">
        <v>1738</v>
      </c>
      <c r="G288" s="4"/>
      <c r="H288" s="3">
        <v>2018020</v>
      </c>
    </row>
    <row r="289" ht="20.1" customHeight="1" spans="1:8">
      <c r="A289" s="3" t="s">
        <v>2169</v>
      </c>
      <c r="B289" s="7" t="s">
        <v>2170</v>
      </c>
      <c r="C289" s="5" t="s">
        <v>1760</v>
      </c>
      <c r="D289" s="4" t="s">
        <v>1669</v>
      </c>
      <c r="E289" s="4" t="s">
        <v>1667</v>
      </c>
      <c r="F289" s="6" t="s">
        <v>1738</v>
      </c>
      <c r="G289" s="4"/>
      <c r="H289" s="3" t="s">
        <v>2169</v>
      </c>
    </row>
    <row r="290" ht="20.1" customHeight="1" spans="1:8">
      <c r="A290" s="3">
        <v>2018021</v>
      </c>
      <c r="B290" s="7" t="s">
        <v>2171</v>
      </c>
      <c r="C290" s="5" t="s">
        <v>1760</v>
      </c>
      <c r="D290" s="4" t="s">
        <v>1669</v>
      </c>
      <c r="E290" s="4" t="s">
        <v>1667</v>
      </c>
      <c r="F290" s="6" t="s">
        <v>1738</v>
      </c>
      <c r="G290" s="4"/>
      <c r="H290" s="3">
        <v>2018021</v>
      </c>
    </row>
    <row r="291" ht="20.1" customHeight="1" spans="1:8">
      <c r="A291" s="3">
        <v>2018024</v>
      </c>
      <c r="B291" s="7" t="s">
        <v>1197</v>
      </c>
      <c r="C291" s="5" t="s">
        <v>1760</v>
      </c>
      <c r="D291" s="4" t="s">
        <v>1669</v>
      </c>
      <c r="E291" s="4" t="s">
        <v>1665</v>
      </c>
      <c r="F291" s="6" t="s">
        <v>1737</v>
      </c>
      <c r="G291" s="4"/>
      <c r="H291" s="3">
        <v>2018024</v>
      </c>
    </row>
    <row r="292" ht="20.1" customHeight="1" spans="1:8">
      <c r="A292" s="3" t="s">
        <v>2172</v>
      </c>
      <c r="B292" s="7" t="s">
        <v>2173</v>
      </c>
      <c r="C292" s="5" t="s">
        <v>1760</v>
      </c>
      <c r="D292" s="4" t="s">
        <v>1669</v>
      </c>
      <c r="E292" s="4" t="s">
        <v>1667</v>
      </c>
      <c r="F292" s="6" t="s">
        <v>1737</v>
      </c>
      <c r="G292" s="4"/>
      <c r="H292" s="3" t="s">
        <v>2172</v>
      </c>
    </row>
    <row r="293" ht="20.1" customHeight="1" spans="1:8">
      <c r="A293" s="3" t="s">
        <v>2174</v>
      </c>
      <c r="B293" s="4" t="s">
        <v>1131</v>
      </c>
      <c r="C293" s="5" t="s">
        <v>1760</v>
      </c>
      <c r="D293" s="4" t="s">
        <v>1669</v>
      </c>
      <c r="E293" s="4" t="s">
        <v>1665</v>
      </c>
      <c r="F293" s="6" t="s">
        <v>1737</v>
      </c>
      <c r="G293" s="4"/>
      <c r="H293" s="3" t="s">
        <v>2174</v>
      </c>
    </row>
    <row r="294" ht="20.1" customHeight="1" spans="1:8">
      <c r="A294" s="3" t="s">
        <v>2175</v>
      </c>
      <c r="B294" s="4" t="s">
        <v>1124</v>
      </c>
      <c r="C294" s="5" t="s">
        <v>1760</v>
      </c>
      <c r="D294" s="4" t="s">
        <v>1669</v>
      </c>
      <c r="E294" s="4" t="s">
        <v>1665</v>
      </c>
      <c r="F294" s="6" t="s">
        <v>1737</v>
      </c>
      <c r="G294" s="4"/>
      <c r="H294" s="3" t="s">
        <v>2175</v>
      </c>
    </row>
    <row r="295" ht="20.1" customHeight="1" spans="1:8">
      <c r="A295" s="3" t="s">
        <v>2176</v>
      </c>
      <c r="B295" s="4" t="s">
        <v>1331</v>
      </c>
      <c r="C295" s="5" t="s">
        <v>1760</v>
      </c>
      <c r="D295" s="4" t="s">
        <v>1669</v>
      </c>
      <c r="E295" s="4" t="s">
        <v>1665</v>
      </c>
      <c r="F295" s="6" t="s">
        <v>1737</v>
      </c>
      <c r="G295" s="4"/>
      <c r="H295" s="3" t="s">
        <v>2176</v>
      </c>
    </row>
    <row r="296" ht="20.1" customHeight="1" spans="1:8">
      <c r="A296" s="3" t="s">
        <v>2177</v>
      </c>
      <c r="B296" s="4" t="s">
        <v>1122</v>
      </c>
      <c r="C296" s="5" t="s">
        <v>1760</v>
      </c>
      <c r="D296" s="4" t="s">
        <v>1669</v>
      </c>
      <c r="E296" s="4" t="s">
        <v>1665</v>
      </c>
      <c r="F296" s="6" t="s">
        <v>1737</v>
      </c>
      <c r="G296" s="4"/>
      <c r="H296" s="3" t="s">
        <v>2177</v>
      </c>
    </row>
    <row r="297" ht="20.1" customHeight="1" spans="1:8">
      <c r="A297" s="3" t="s">
        <v>2178</v>
      </c>
      <c r="B297" s="4" t="s">
        <v>1072</v>
      </c>
      <c r="C297" s="5" t="s">
        <v>1760</v>
      </c>
      <c r="D297" s="4" t="s">
        <v>1669</v>
      </c>
      <c r="E297" s="4" t="s">
        <v>1665</v>
      </c>
      <c r="F297" s="6" t="s">
        <v>1737</v>
      </c>
      <c r="G297" s="4"/>
      <c r="H297" s="3" t="s">
        <v>2178</v>
      </c>
    </row>
    <row r="298" ht="20.1" customHeight="1" spans="1:8">
      <c r="A298" s="3" t="s">
        <v>2179</v>
      </c>
      <c r="B298" s="4" t="s">
        <v>1168</v>
      </c>
      <c r="C298" s="5" t="s">
        <v>1760</v>
      </c>
      <c r="D298" s="4" t="s">
        <v>1669</v>
      </c>
      <c r="E298" s="4" t="s">
        <v>1665</v>
      </c>
      <c r="F298" s="6" t="s">
        <v>1737</v>
      </c>
      <c r="G298" s="4"/>
      <c r="H298" s="3" t="s">
        <v>2179</v>
      </c>
    </row>
    <row r="299" ht="20.1" customHeight="1" spans="1:8">
      <c r="A299" s="3" t="s">
        <v>2180</v>
      </c>
      <c r="B299" s="4" t="s">
        <v>1036</v>
      </c>
      <c r="C299" s="5" t="s">
        <v>1760</v>
      </c>
      <c r="D299" s="4" t="s">
        <v>1669</v>
      </c>
      <c r="E299" s="4" t="s">
        <v>1665</v>
      </c>
      <c r="F299" s="6" t="s">
        <v>1737</v>
      </c>
      <c r="G299" s="4"/>
      <c r="H299" s="3" t="s">
        <v>2180</v>
      </c>
    </row>
    <row r="300" ht="20.1" customHeight="1" spans="1:8">
      <c r="A300" s="3" t="s">
        <v>2181</v>
      </c>
      <c r="B300" s="4" t="s">
        <v>979</v>
      </c>
      <c r="C300" s="5" t="s">
        <v>1760</v>
      </c>
      <c r="D300" s="4" t="s">
        <v>1669</v>
      </c>
      <c r="E300" s="4" t="s">
        <v>1665</v>
      </c>
      <c r="F300" s="6" t="s">
        <v>1737</v>
      </c>
      <c r="G300" s="4"/>
      <c r="H300" s="3" t="s">
        <v>2181</v>
      </c>
    </row>
    <row r="301" ht="20.1" customHeight="1" spans="1:8">
      <c r="A301" s="3" t="s">
        <v>2182</v>
      </c>
      <c r="B301" s="4" t="s">
        <v>986</v>
      </c>
      <c r="C301" s="5" t="s">
        <v>1760</v>
      </c>
      <c r="D301" s="4" t="s">
        <v>1669</v>
      </c>
      <c r="E301" s="4" t="s">
        <v>1665</v>
      </c>
      <c r="F301" s="6" t="s">
        <v>1738</v>
      </c>
      <c r="G301" s="4"/>
      <c r="H301" s="3" t="s">
        <v>2182</v>
      </c>
    </row>
    <row r="302" ht="20.1" customHeight="1" spans="1:8">
      <c r="A302" s="3" t="s">
        <v>2183</v>
      </c>
      <c r="B302" s="4" t="s">
        <v>1101</v>
      </c>
      <c r="C302" s="5" t="s">
        <v>1760</v>
      </c>
      <c r="D302" s="4" t="s">
        <v>1669</v>
      </c>
      <c r="E302" s="4" t="s">
        <v>1665</v>
      </c>
      <c r="F302" s="6" t="s">
        <v>1737</v>
      </c>
      <c r="G302" s="4"/>
      <c r="H302" s="3" t="s">
        <v>2183</v>
      </c>
    </row>
    <row r="303" ht="20.1" customHeight="1" spans="1:8">
      <c r="A303" s="3" t="s">
        <v>2184</v>
      </c>
      <c r="B303" s="4" t="s">
        <v>1201</v>
      </c>
      <c r="C303" s="5" t="s">
        <v>1760</v>
      </c>
      <c r="D303" s="4" t="s">
        <v>1669</v>
      </c>
      <c r="E303" s="4" t="s">
        <v>1665</v>
      </c>
      <c r="F303" s="6" t="s">
        <v>1737</v>
      </c>
      <c r="G303" s="4"/>
      <c r="H303" s="3" t="s">
        <v>2184</v>
      </c>
    </row>
    <row r="304" ht="20.1" customHeight="1" spans="1:8">
      <c r="A304" s="3" t="s">
        <v>2185</v>
      </c>
      <c r="B304" s="4" t="s">
        <v>1174</v>
      </c>
      <c r="C304" s="5" t="s">
        <v>1760</v>
      </c>
      <c r="D304" s="4" t="s">
        <v>1669</v>
      </c>
      <c r="E304" s="4" t="s">
        <v>1665</v>
      </c>
      <c r="F304" s="6" t="s">
        <v>1738</v>
      </c>
      <c r="G304" s="4"/>
      <c r="H304" s="3" t="s">
        <v>2185</v>
      </c>
    </row>
    <row r="305" ht="20.1" customHeight="1" spans="1:8">
      <c r="A305" s="3" t="s">
        <v>2186</v>
      </c>
      <c r="B305" s="4" t="s">
        <v>2187</v>
      </c>
      <c r="C305" s="5" t="s">
        <v>1760</v>
      </c>
      <c r="D305" s="4" t="s">
        <v>1669</v>
      </c>
      <c r="E305" s="4" t="s">
        <v>1665</v>
      </c>
      <c r="F305" s="6" t="s">
        <v>1738</v>
      </c>
      <c r="G305" s="4"/>
      <c r="H305" s="3" t="s">
        <v>2186</v>
      </c>
    </row>
    <row r="306" ht="20.1" customHeight="1" spans="1:8">
      <c r="A306" s="3" t="s">
        <v>2188</v>
      </c>
      <c r="B306" s="4" t="s">
        <v>1172</v>
      </c>
      <c r="C306" s="5" t="s">
        <v>1760</v>
      </c>
      <c r="D306" s="4" t="s">
        <v>1669</v>
      </c>
      <c r="E306" s="4" t="s">
        <v>1665</v>
      </c>
      <c r="F306" s="6" t="s">
        <v>1738</v>
      </c>
      <c r="G306" s="4"/>
      <c r="H306" s="3" t="s">
        <v>2188</v>
      </c>
    </row>
    <row r="307" ht="20.1" customHeight="1" spans="1:8">
      <c r="A307" s="3" t="s">
        <v>2189</v>
      </c>
      <c r="B307" s="4" t="s">
        <v>1092</v>
      </c>
      <c r="C307" s="5" t="s">
        <v>1760</v>
      </c>
      <c r="D307" s="4" t="s">
        <v>1669</v>
      </c>
      <c r="E307" s="4" t="s">
        <v>1665</v>
      </c>
      <c r="F307" s="6" t="s">
        <v>1738</v>
      </c>
      <c r="G307" s="4"/>
      <c r="H307" s="3" t="s">
        <v>2189</v>
      </c>
    </row>
    <row r="308" ht="20.1" customHeight="1" spans="1:8">
      <c r="A308" s="3" t="s">
        <v>2190</v>
      </c>
      <c r="B308" s="4" t="s">
        <v>1163</v>
      </c>
      <c r="C308" s="5" t="s">
        <v>1760</v>
      </c>
      <c r="D308" s="4" t="s">
        <v>1669</v>
      </c>
      <c r="E308" s="4" t="s">
        <v>1665</v>
      </c>
      <c r="F308" s="6" t="s">
        <v>1739</v>
      </c>
      <c r="G308" s="4"/>
      <c r="H308" s="3" t="s">
        <v>2190</v>
      </c>
    </row>
    <row r="309" ht="20.1" customHeight="1" spans="1:8">
      <c r="A309" s="3" t="s">
        <v>2191</v>
      </c>
      <c r="B309" s="4" t="s">
        <v>1335</v>
      </c>
      <c r="C309" s="5" t="s">
        <v>1760</v>
      </c>
      <c r="D309" s="4" t="s">
        <v>1669</v>
      </c>
      <c r="E309" s="4" t="s">
        <v>1665</v>
      </c>
      <c r="F309" s="6" t="s">
        <v>1739</v>
      </c>
      <c r="G309" s="4"/>
      <c r="H309" s="3" t="s">
        <v>2191</v>
      </c>
    </row>
    <row r="310" ht="20.1" customHeight="1" spans="1:8">
      <c r="A310" s="3" t="s">
        <v>2192</v>
      </c>
      <c r="B310" s="4" t="s">
        <v>1007</v>
      </c>
      <c r="C310" s="5" t="s">
        <v>1760</v>
      </c>
      <c r="D310" s="4" t="s">
        <v>1669</v>
      </c>
      <c r="E310" s="4" t="s">
        <v>1666</v>
      </c>
      <c r="F310" s="6" t="s">
        <v>1739</v>
      </c>
      <c r="G310" s="4"/>
      <c r="H310" s="3" t="s">
        <v>2192</v>
      </c>
    </row>
    <row r="311" ht="20.1" customHeight="1" spans="1:8">
      <c r="A311" s="3" t="s">
        <v>2193</v>
      </c>
      <c r="B311" s="4" t="s">
        <v>1343</v>
      </c>
      <c r="C311" s="5" t="s">
        <v>1760</v>
      </c>
      <c r="D311" s="4" t="s">
        <v>1669</v>
      </c>
      <c r="E311" s="4" t="s">
        <v>1665</v>
      </c>
      <c r="F311" s="6" t="s">
        <v>1739</v>
      </c>
      <c r="G311" s="4"/>
      <c r="H311" s="3" t="s">
        <v>2193</v>
      </c>
    </row>
    <row r="312" ht="20.1" customHeight="1" spans="1:8">
      <c r="A312" s="3" t="s">
        <v>2194</v>
      </c>
      <c r="B312" s="4" t="s">
        <v>2195</v>
      </c>
      <c r="C312" s="5" t="s">
        <v>1760</v>
      </c>
      <c r="D312" s="4" t="s">
        <v>1669</v>
      </c>
      <c r="E312" s="4" t="s">
        <v>1665</v>
      </c>
      <c r="F312" s="6" t="s">
        <v>1737</v>
      </c>
      <c r="G312" s="4"/>
      <c r="H312" s="3" t="s">
        <v>2194</v>
      </c>
    </row>
    <row r="313" ht="20.1" customHeight="1" spans="1:8">
      <c r="A313" s="3" t="s">
        <v>2196</v>
      </c>
      <c r="B313" s="4" t="s">
        <v>1339</v>
      </c>
      <c r="C313" s="5" t="s">
        <v>1760</v>
      </c>
      <c r="D313" s="4" t="s">
        <v>1669</v>
      </c>
      <c r="E313" s="4" t="s">
        <v>1665</v>
      </c>
      <c r="F313" s="6" t="s">
        <v>1739</v>
      </c>
      <c r="G313" s="4"/>
      <c r="H313" s="3" t="s">
        <v>2196</v>
      </c>
    </row>
    <row r="314" ht="20.1" customHeight="1" spans="1:8">
      <c r="A314" s="3" t="s">
        <v>2197</v>
      </c>
      <c r="B314" s="4" t="s">
        <v>2198</v>
      </c>
      <c r="C314" s="5" t="s">
        <v>1760</v>
      </c>
      <c r="D314" s="4" t="s">
        <v>1669</v>
      </c>
      <c r="E314" s="4" t="s">
        <v>1665</v>
      </c>
      <c r="F314" s="6" t="s">
        <v>1739</v>
      </c>
      <c r="G314" s="4"/>
      <c r="H314" s="3" t="s">
        <v>2197</v>
      </c>
    </row>
    <row r="315" ht="20.1" customHeight="1" spans="1:8">
      <c r="A315" s="3" t="s">
        <v>2199</v>
      </c>
      <c r="B315" s="4" t="s">
        <v>1336</v>
      </c>
      <c r="C315" s="5" t="s">
        <v>1760</v>
      </c>
      <c r="D315" s="4" t="s">
        <v>1669</v>
      </c>
      <c r="E315" s="4" t="s">
        <v>1665</v>
      </c>
      <c r="F315" s="6" t="s">
        <v>1739</v>
      </c>
      <c r="G315" s="4"/>
      <c r="H315" s="3" t="s">
        <v>2199</v>
      </c>
    </row>
    <row r="316" ht="20.1" customHeight="1" spans="1:8">
      <c r="A316" s="3" t="s">
        <v>2200</v>
      </c>
      <c r="B316" s="4" t="s">
        <v>1340</v>
      </c>
      <c r="C316" s="5" t="s">
        <v>1760</v>
      </c>
      <c r="D316" s="4" t="s">
        <v>1669</v>
      </c>
      <c r="E316" s="4" t="s">
        <v>1665</v>
      </c>
      <c r="F316" s="6" t="s">
        <v>1739</v>
      </c>
      <c r="G316" s="4"/>
      <c r="H316" s="3" t="s">
        <v>2200</v>
      </c>
    </row>
    <row r="317" ht="20.1" customHeight="1" spans="1:8">
      <c r="A317" s="3" t="s">
        <v>2201</v>
      </c>
      <c r="B317" s="4" t="s">
        <v>2202</v>
      </c>
      <c r="C317" s="5" t="s">
        <v>1760</v>
      </c>
      <c r="D317" s="4" t="s">
        <v>1673</v>
      </c>
      <c r="E317" s="4" t="s">
        <v>1666</v>
      </c>
      <c r="F317" s="6" t="s">
        <v>1742</v>
      </c>
      <c r="G317" s="4"/>
      <c r="H317" s="3" t="s">
        <v>2201</v>
      </c>
    </row>
    <row r="318" ht="20.1" customHeight="1" spans="1:8">
      <c r="A318" s="3" t="s">
        <v>2203</v>
      </c>
      <c r="B318" s="4" t="s">
        <v>2204</v>
      </c>
      <c r="C318" s="5" t="s">
        <v>1760</v>
      </c>
      <c r="D318" s="4" t="s">
        <v>1673</v>
      </c>
      <c r="E318" s="4" t="s">
        <v>1666</v>
      </c>
      <c r="F318" s="6" t="s">
        <v>1742</v>
      </c>
      <c r="G318" s="4"/>
      <c r="H318" s="3" t="s">
        <v>2203</v>
      </c>
    </row>
    <row r="319" ht="20.1" customHeight="1" spans="1:8">
      <c r="A319" s="3" t="s">
        <v>2205</v>
      </c>
      <c r="B319" s="4" t="s">
        <v>980</v>
      </c>
      <c r="C319" s="5" t="s">
        <v>1760</v>
      </c>
      <c r="D319" s="4" t="s">
        <v>1673</v>
      </c>
      <c r="E319" s="4" t="s">
        <v>1665</v>
      </c>
      <c r="F319" s="6" t="s">
        <v>1742</v>
      </c>
      <c r="G319" s="4"/>
      <c r="H319" s="3" t="s">
        <v>2205</v>
      </c>
    </row>
    <row r="320" ht="20.1" customHeight="1" spans="1:8">
      <c r="A320" s="3" t="s">
        <v>2206</v>
      </c>
      <c r="B320" s="4" t="s">
        <v>1146</v>
      </c>
      <c r="C320" s="5" t="s">
        <v>1760</v>
      </c>
      <c r="D320" s="4" t="s">
        <v>1669</v>
      </c>
      <c r="E320" s="4" t="s">
        <v>1666</v>
      </c>
      <c r="F320" s="6" t="s">
        <v>1739</v>
      </c>
      <c r="G320" s="4"/>
      <c r="H320" s="3" t="s">
        <v>2206</v>
      </c>
    </row>
    <row r="321" ht="20.1" customHeight="1" spans="1:8">
      <c r="A321" s="3" t="s">
        <v>2207</v>
      </c>
      <c r="B321" s="4" t="s">
        <v>2208</v>
      </c>
      <c r="C321" s="5" t="s">
        <v>1760</v>
      </c>
      <c r="D321" s="4" t="s">
        <v>1673</v>
      </c>
      <c r="E321" s="4" t="s">
        <v>1666</v>
      </c>
      <c r="F321" s="6" t="s">
        <v>1742</v>
      </c>
      <c r="G321" s="4"/>
      <c r="H321" s="3" t="s">
        <v>2207</v>
      </c>
    </row>
    <row r="322" ht="20.1" customHeight="1" spans="1:8">
      <c r="A322" s="3" t="s">
        <v>2209</v>
      </c>
      <c r="B322" s="4" t="s">
        <v>2210</v>
      </c>
      <c r="C322" s="5" t="s">
        <v>1760</v>
      </c>
      <c r="D322" s="4" t="s">
        <v>1673</v>
      </c>
      <c r="E322" s="4" t="s">
        <v>1666</v>
      </c>
      <c r="F322" s="6" t="s">
        <v>1742</v>
      </c>
      <c r="G322" s="4"/>
      <c r="H322" s="3" t="s">
        <v>2209</v>
      </c>
    </row>
    <row r="323" ht="20.1" customHeight="1" spans="1:8">
      <c r="A323" s="3" t="s">
        <v>2211</v>
      </c>
      <c r="B323" s="4" t="s">
        <v>2212</v>
      </c>
      <c r="C323" s="5" t="s">
        <v>1760</v>
      </c>
      <c r="D323" s="4" t="s">
        <v>1673</v>
      </c>
      <c r="E323" s="4" t="s">
        <v>1666</v>
      </c>
      <c r="F323" s="6" t="s">
        <v>1743</v>
      </c>
      <c r="G323" s="4"/>
      <c r="H323" s="3" t="s">
        <v>2211</v>
      </c>
    </row>
    <row r="324" ht="20.1" customHeight="1" spans="1:8">
      <c r="A324" s="3" t="s">
        <v>2213</v>
      </c>
      <c r="B324" s="4" t="s">
        <v>2214</v>
      </c>
      <c r="C324" s="5" t="s">
        <v>1760</v>
      </c>
      <c r="D324" s="4" t="s">
        <v>1673</v>
      </c>
      <c r="E324" s="4" t="s">
        <v>1666</v>
      </c>
      <c r="F324" s="6" t="s">
        <v>1743</v>
      </c>
      <c r="G324" s="4"/>
      <c r="H324" s="3" t="s">
        <v>2213</v>
      </c>
    </row>
    <row r="325" ht="20.1" customHeight="1" spans="1:8">
      <c r="A325" s="3">
        <v>2018034</v>
      </c>
      <c r="B325" s="7" t="s">
        <v>2215</v>
      </c>
      <c r="C325" s="5" t="s">
        <v>1760</v>
      </c>
      <c r="D325" s="4" t="s">
        <v>1673</v>
      </c>
      <c r="E325" s="4" t="s">
        <v>1666</v>
      </c>
      <c r="F325" s="6" t="s">
        <v>1743</v>
      </c>
      <c r="G325" s="4"/>
      <c r="H325" s="3">
        <v>2018034</v>
      </c>
    </row>
    <row r="326" ht="20.1" customHeight="1" spans="1:8">
      <c r="A326" s="3" t="s">
        <v>2216</v>
      </c>
      <c r="B326" s="7" t="s">
        <v>2217</v>
      </c>
      <c r="C326" s="5" t="s">
        <v>1760</v>
      </c>
      <c r="D326" s="4" t="s">
        <v>1673</v>
      </c>
      <c r="E326" s="4" t="s">
        <v>1665</v>
      </c>
      <c r="F326" s="6" t="s">
        <v>1742</v>
      </c>
      <c r="G326" s="4"/>
      <c r="H326" s="3" t="s">
        <v>2216</v>
      </c>
    </row>
    <row r="327" ht="20.1" customHeight="1" spans="1:8">
      <c r="A327" s="3" t="s">
        <v>2218</v>
      </c>
      <c r="B327" s="4" t="s">
        <v>2219</v>
      </c>
      <c r="C327" s="5" t="s">
        <v>1760</v>
      </c>
      <c r="D327" s="4" t="s">
        <v>1673</v>
      </c>
      <c r="E327" s="4" t="s">
        <v>1667</v>
      </c>
      <c r="F327" s="6" t="s">
        <v>1742</v>
      </c>
      <c r="G327" s="4"/>
      <c r="H327" s="3" t="s">
        <v>2218</v>
      </c>
    </row>
    <row r="328" ht="20.1" customHeight="1" spans="1:8">
      <c r="A328" s="3" t="s">
        <v>2220</v>
      </c>
      <c r="B328" s="4" t="s">
        <v>2221</v>
      </c>
      <c r="C328" s="5" t="s">
        <v>1760</v>
      </c>
      <c r="D328" s="4" t="s">
        <v>1673</v>
      </c>
      <c r="E328" s="4" t="s">
        <v>1665</v>
      </c>
      <c r="F328" s="6" t="s">
        <v>1742</v>
      </c>
      <c r="G328" s="4"/>
      <c r="H328" s="3" t="s">
        <v>2220</v>
      </c>
    </row>
    <row r="329" ht="20.1" customHeight="1" spans="1:8">
      <c r="A329" s="3" t="s">
        <v>2222</v>
      </c>
      <c r="B329" s="4" t="s">
        <v>2223</v>
      </c>
      <c r="C329" s="5" t="s">
        <v>1760</v>
      </c>
      <c r="D329" s="4" t="s">
        <v>1673</v>
      </c>
      <c r="E329" s="4" t="s">
        <v>1665</v>
      </c>
      <c r="F329" s="6" t="s">
        <v>1742</v>
      </c>
      <c r="G329" s="4"/>
      <c r="H329" s="3" t="s">
        <v>2222</v>
      </c>
    </row>
    <row r="330" ht="20.1" customHeight="1" spans="1:8">
      <c r="A330" s="3" t="s">
        <v>2224</v>
      </c>
      <c r="B330" s="4" t="s">
        <v>2225</v>
      </c>
      <c r="C330" s="5" t="s">
        <v>1760</v>
      </c>
      <c r="D330" s="4" t="s">
        <v>1673</v>
      </c>
      <c r="E330" s="4" t="s">
        <v>1665</v>
      </c>
      <c r="F330" s="6" t="s">
        <v>1742</v>
      </c>
      <c r="G330" s="4"/>
      <c r="H330" s="3" t="s">
        <v>2224</v>
      </c>
    </row>
    <row r="331" ht="20.1" customHeight="1" spans="1:8">
      <c r="A331" s="3" t="s">
        <v>2226</v>
      </c>
      <c r="B331" s="4" t="s">
        <v>1215</v>
      </c>
      <c r="C331" s="5" t="s">
        <v>1760</v>
      </c>
      <c r="D331" s="4" t="s">
        <v>1672</v>
      </c>
      <c r="E331" s="4" t="s">
        <v>1665</v>
      </c>
      <c r="F331" s="6" t="s">
        <v>1745</v>
      </c>
      <c r="G331" s="4" t="s">
        <v>1991</v>
      </c>
      <c r="H331" s="3" t="s">
        <v>2226</v>
      </c>
    </row>
    <row r="332" ht="20.1" customHeight="1" spans="1:8">
      <c r="A332" s="3" t="s">
        <v>2227</v>
      </c>
      <c r="B332" s="4" t="s">
        <v>2228</v>
      </c>
      <c r="C332" s="5" t="s">
        <v>1760</v>
      </c>
      <c r="D332" s="4" t="s">
        <v>1673</v>
      </c>
      <c r="E332" s="4" t="s">
        <v>1665</v>
      </c>
      <c r="F332" s="6" t="s">
        <v>1743</v>
      </c>
      <c r="G332" s="4"/>
      <c r="H332" s="3" t="s">
        <v>2227</v>
      </c>
    </row>
    <row r="333" ht="20.1" customHeight="1" spans="1:8">
      <c r="A333" s="3" t="s">
        <v>2229</v>
      </c>
      <c r="B333" s="4" t="s">
        <v>2230</v>
      </c>
      <c r="C333" s="5" t="s">
        <v>1760</v>
      </c>
      <c r="D333" s="4" t="s">
        <v>1673</v>
      </c>
      <c r="E333" s="4" t="s">
        <v>1665</v>
      </c>
      <c r="F333" s="6" t="s">
        <v>1743</v>
      </c>
      <c r="G333" s="4"/>
      <c r="H333" s="3" t="s">
        <v>2229</v>
      </c>
    </row>
    <row r="334" ht="20.1" customHeight="1" spans="1:8">
      <c r="A334" s="3" t="s">
        <v>2231</v>
      </c>
      <c r="B334" s="4" t="s">
        <v>1145</v>
      </c>
      <c r="C334" s="5" t="s">
        <v>1760</v>
      </c>
      <c r="D334" s="4" t="s">
        <v>1673</v>
      </c>
      <c r="E334" s="4" t="s">
        <v>1665</v>
      </c>
      <c r="F334" s="6" t="s">
        <v>1743</v>
      </c>
      <c r="G334" s="4"/>
      <c r="H334" s="3" t="s">
        <v>2231</v>
      </c>
    </row>
    <row r="335" ht="20.1" customHeight="1" spans="1:8">
      <c r="A335" s="3" t="s">
        <v>2232</v>
      </c>
      <c r="B335" s="7" t="s">
        <v>2233</v>
      </c>
      <c r="C335" s="5" t="s">
        <v>1760</v>
      </c>
      <c r="D335" s="4" t="s">
        <v>1673</v>
      </c>
      <c r="E335" s="4" t="s">
        <v>1665</v>
      </c>
      <c r="F335" s="6" t="s">
        <v>1742</v>
      </c>
      <c r="G335" s="4"/>
      <c r="H335" s="3" t="s">
        <v>2232</v>
      </c>
    </row>
    <row r="336" ht="20.1" customHeight="1" spans="1:8">
      <c r="A336" s="3" t="s">
        <v>2234</v>
      </c>
      <c r="B336" s="4" t="s">
        <v>2235</v>
      </c>
      <c r="C336" s="5" t="s">
        <v>1760</v>
      </c>
      <c r="D336" s="4" t="s">
        <v>1672</v>
      </c>
      <c r="E336" s="4" t="s">
        <v>1666</v>
      </c>
      <c r="F336" s="6" t="s">
        <v>1905</v>
      </c>
      <c r="G336" s="4"/>
      <c r="H336" s="3" t="s">
        <v>2234</v>
      </c>
    </row>
    <row r="337" ht="20.1" customHeight="1" spans="1:8">
      <c r="A337" s="3" t="s">
        <v>2236</v>
      </c>
      <c r="B337" s="4" t="s">
        <v>2237</v>
      </c>
      <c r="C337" s="5" t="s">
        <v>1760</v>
      </c>
      <c r="D337" s="4" t="s">
        <v>1672</v>
      </c>
      <c r="E337" s="4" t="s">
        <v>1666</v>
      </c>
      <c r="F337" s="6" t="s">
        <v>1747</v>
      </c>
      <c r="G337" s="4"/>
      <c r="H337" s="3" t="s">
        <v>2236</v>
      </c>
    </row>
    <row r="338" ht="20.1" customHeight="1" spans="1:8">
      <c r="A338" s="3" t="s">
        <v>2238</v>
      </c>
      <c r="B338" s="4" t="s">
        <v>2239</v>
      </c>
      <c r="C338" s="5" t="s">
        <v>1760</v>
      </c>
      <c r="D338" s="4" t="s">
        <v>1672</v>
      </c>
      <c r="E338" s="4" t="s">
        <v>1666</v>
      </c>
      <c r="F338" s="6" t="s">
        <v>1745</v>
      </c>
      <c r="G338" s="4"/>
      <c r="H338" s="3" t="s">
        <v>2238</v>
      </c>
    </row>
    <row r="339" ht="20.1" customHeight="1" spans="1:8">
      <c r="A339" s="3" t="s">
        <v>2240</v>
      </c>
      <c r="B339" s="4" t="s">
        <v>2241</v>
      </c>
      <c r="C339" s="5" t="s">
        <v>1760</v>
      </c>
      <c r="D339" s="4" t="s">
        <v>1672</v>
      </c>
      <c r="E339" s="4" t="s">
        <v>1666</v>
      </c>
      <c r="F339" s="6" t="s">
        <v>1745</v>
      </c>
      <c r="G339" s="4"/>
      <c r="H339" s="3" t="s">
        <v>2240</v>
      </c>
    </row>
    <row r="340" ht="20.1" customHeight="1" spans="1:8">
      <c r="A340" s="3" t="s">
        <v>2242</v>
      </c>
      <c r="B340" s="4" t="s">
        <v>2243</v>
      </c>
      <c r="C340" s="5" t="s">
        <v>1760</v>
      </c>
      <c r="D340" s="4" t="s">
        <v>1672</v>
      </c>
      <c r="E340" s="4" t="s">
        <v>1666</v>
      </c>
      <c r="F340" s="6" t="s">
        <v>1745</v>
      </c>
      <c r="G340" s="4"/>
      <c r="H340" s="3" t="s">
        <v>2242</v>
      </c>
    </row>
    <row r="341" ht="20.1" customHeight="1" spans="1:8">
      <c r="A341" s="3" t="s">
        <v>2244</v>
      </c>
      <c r="B341" s="4" t="s">
        <v>1371</v>
      </c>
      <c r="C341" s="5" t="s">
        <v>1760</v>
      </c>
      <c r="D341" s="4" t="s">
        <v>1672</v>
      </c>
      <c r="E341" s="4" t="s">
        <v>1666</v>
      </c>
      <c r="F341" s="6" t="s">
        <v>1745</v>
      </c>
      <c r="G341" s="4"/>
      <c r="H341" s="3" t="s">
        <v>2244</v>
      </c>
    </row>
    <row r="342" ht="20.1" customHeight="1" spans="1:8">
      <c r="A342" s="3" t="s">
        <v>2245</v>
      </c>
      <c r="B342" s="4" t="s">
        <v>1345</v>
      </c>
      <c r="C342" s="5" t="s">
        <v>1760</v>
      </c>
      <c r="D342" s="4" t="s">
        <v>1672</v>
      </c>
      <c r="E342" s="4" t="s">
        <v>1666</v>
      </c>
      <c r="F342" s="6" t="s">
        <v>1745</v>
      </c>
      <c r="G342" s="4"/>
      <c r="H342" s="3" t="s">
        <v>2245</v>
      </c>
    </row>
    <row r="343" ht="20.1" customHeight="1" spans="1:8">
      <c r="A343" s="3" t="s">
        <v>2246</v>
      </c>
      <c r="B343" s="4" t="s">
        <v>2247</v>
      </c>
      <c r="C343" s="5" t="s">
        <v>1760</v>
      </c>
      <c r="D343" s="4" t="s">
        <v>1672</v>
      </c>
      <c r="E343" s="4" t="s">
        <v>1666</v>
      </c>
      <c r="F343" s="6" t="s">
        <v>1745</v>
      </c>
      <c r="G343" s="4"/>
      <c r="H343" s="3" t="s">
        <v>2246</v>
      </c>
    </row>
    <row r="344" ht="20.1" customHeight="1" spans="1:8">
      <c r="A344" s="3" t="s">
        <v>2248</v>
      </c>
      <c r="B344" s="4" t="s">
        <v>1375</v>
      </c>
      <c r="C344" s="5" t="s">
        <v>1760</v>
      </c>
      <c r="D344" s="4" t="s">
        <v>1672</v>
      </c>
      <c r="E344" s="4" t="s">
        <v>1666</v>
      </c>
      <c r="F344" s="6" t="s">
        <v>1745</v>
      </c>
      <c r="G344" s="4"/>
      <c r="H344" s="3" t="s">
        <v>2248</v>
      </c>
    </row>
    <row r="345" ht="20.1" customHeight="1" spans="1:8">
      <c r="A345" s="3" t="s">
        <v>2249</v>
      </c>
      <c r="B345" s="4" t="s">
        <v>1382</v>
      </c>
      <c r="C345" s="5" t="s">
        <v>1760</v>
      </c>
      <c r="D345" s="4" t="s">
        <v>1672</v>
      </c>
      <c r="E345" s="4" t="s">
        <v>1665</v>
      </c>
      <c r="F345" s="6" t="s">
        <v>1745</v>
      </c>
      <c r="G345" s="4"/>
      <c r="H345" s="3" t="s">
        <v>2249</v>
      </c>
    </row>
    <row r="346" ht="20.1" customHeight="1" spans="1:8">
      <c r="A346" s="3" t="s">
        <v>2250</v>
      </c>
      <c r="B346" s="4" t="s">
        <v>1378</v>
      </c>
      <c r="C346" s="5" t="s">
        <v>1760</v>
      </c>
      <c r="D346" s="4" t="s">
        <v>1672</v>
      </c>
      <c r="E346" s="4" t="s">
        <v>1666</v>
      </c>
      <c r="F346" s="6" t="s">
        <v>1745</v>
      </c>
      <c r="G346" s="4"/>
      <c r="H346" s="3" t="s">
        <v>2250</v>
      </c>
    </row>
    <row r="347" ht="20.1" customHeight="1" spans="1:8">
      <c r="A347" s="3" t="s">
        <v>2251</v>
      </c>
      <c r="B347" s="4" t="s">
        <v>1380</v>
      </c>
      <c r="C347" s="5" t="s">
        <v>1760</v>
      </c>
      <c r="D347" s="4" t="s">
        <v>1672</v>
      </c>
      <c r="E347" s="4" t="s">
        <v>1666</v>
      </c>
      <c r="F347" s="6" t="s">
        <v>1745</v>
      </c>
      <c r="G347" s="4"/>
      <c r="H347" s="3" t="s">
        <v>2251</v>
      </c>
    </row>
    <row r="348" ht="20.1" customHeight="1" spans="1:8">
      <c r="A348" s="3" t="s">
        <v>2252</v>
      </c>
      <c r="B348" s="4" t="s">
        <v>2253</v>
      </c>
      <c r="C348" s="5" t="s">
        <v>1760</v>
      </c>
      <c r="D348" s="4" t="s">
        <v>1672</v>
      </c>
      <c r="E348" s="4" t="s">
        <v>1666</v>
      </c>
      <c r="F348" s="6" t="s">
        <v>1745</v>
      </c>
      <c r="G348" s="4"/>
      <c r="H348" s="3" t="s">
        <v>2252</v>
      </c>
    </row>
    <row r="349" ht="20.1" customHeight="1" spans="1:8">
      <c r="A349" s="3" t="s">
        <v>2254</v>
      </c>
      <c r="B349" s="4" t="s">
        <v>2255</v>
      </c>
      <c r="C349" s="5" t="s">
        <v>1760</v>
      </c>
      <c r="D349" s="4" t="s">
        <v>1672</v>
      </c>
      <c r="E349" s="4" t="s">
        <v>1666</v>
      </c>
      <c r="F349" s="6" t="s">
        <v>1745</v>
      </c>
      <c r="G349" s="4"/>
      <c r="H349" s="3" t="s">
        <v>2254</v>
      </c>
    </row>
    <row r="350" ht="20.1" customHeight="1" spans="1:8">
      <c r="A350" s="3" t="s">
        <v>2256</v>
      </c>
      <c r="B350" s="4" t="s">
        <v>1355</v>
      </c>
      <c r="C350" s="5" t="s">
        <v>1760</v>
      </c>
      <c r="D350" s="4" t="s">
        <v>1672</v>
      </c>
      <c r="E350" s="4" t="s">
        <v>1666</v>
      </c>
      <c r="F350" s="6" t="s">
        <v>1745</v>
      </c>
      <c r="G350" s="4"/>
      <c r="H350" s="3" t="s">
        <v>2256</v>
      </c>
    </row>
    <row r="351" ht="20.1" customHeight="1" spans="1:8">
      <c r="A351" s="3" t="s">
        <v>2257</v>
      </c>
      <c r="B351" s="4" t="s">
        <v>2258</v>
      </c>
      <c r="C351" s="5" t="s">
        <v>1760</v>
      </c>
      <c r="D351" s="4" t="s">
        <v>1672</v>
      </c>
      <c r="E351" s="4" t="s">
        <v>1666</v>
      </c>
      <c r="F351" s="6" t="s">
        <v>1747</v>
      </c>
      <c r="G351" s="4"/>
      <c r="H351" s="3" t="s">
        <v>2257</v>
      </c>
    </row>
    <row r="352" ht="20.1" customHeight="1" spans="1:8">
      <c r="A352" s="3" t="s">
        <v>2259</v>
      </c>
      <c r="B352" s="4" t="s">
        <v>2260</v>
      </c>
      <c r="C352" s="5" t="s">
        <v>1760</v>
      </c>
      <c r="D352" s="4" t="s">
        <v>1672</v>
      </c>
      <c r="E352" s="4" t="s">
        <v>1666</v>
      </c>
      <c r="F352" s="6" t="s">
        <v>1747</v>
      </c>
      <c r="G352" s="4"/>
      <c r="H352" s="3" t="s">
        <v>2259</v>
      </c>
    </row>
    <row r="353" ht="20.1" customHeight="1" spans="1:8">
      <c r="A353" s="3">
        <v>2018029</v>
      </c>
      <c r="B353" s="7" t="s">
        <v>2261</v>
      </c>
      <c r="C353" s="5" t="s">
        <v>1760</v>
      </c>
      <c r="D353" s="4" t="s">
        <v>1672</v>
      </c>
      <c r="E353" s="4" t="s">
        <v>1666</v>
      </c>
      <c r="F353" s="6" t="s">
        <v>1745</v>
      </c>
      <c r="G353" s="4"/>
      <c r="H353" s="3">
        <v>2018029</v>
      </c>
    </row>
    <row r="354" ht="20.1" customHeight="1" spans="1:8">
      <c r="A354" s="3" t="s">
        <v>2262</v>
      </c>
      <c r="B354" s="4" t="s">
        <v>2263</v>
      </c>
      <c r="C354" s="5" t="s">
        <v>1760</v>
      </c>
      <c r="D354" s="4" t="s">
        <v>1672</v>
      </c>
      <c r="E354" s="4" t="s">
        <v>1666</v>
      </c>
      <c r="F354" s="6" t="s">
        <v>1747</v>
      </c>
      <c r="G354" s="4"/>
      <c r="H354" s="3" t="s">
        <v>2262</v>
      </c>
    </row>
    <row r="355" ht="20.1" customHeight="1" spans="1:8">
      <c r="A355" s="3" t="s">
        <v>2264</v>
      </c>
      <c r="B355" s="4" t="s">
        <v>2265</v>
      </c>
      <c r="C355" s="5" t="s">
        <v>1760</v>
      </c>
      <c r="D355" s="4" t="s">
        <v>1672</v>
      </c>
      <c r="E355" s="4" t="s">
        <v>1667</v>
      </c>
      <c r="F355" s="6" t="s">
        <v>1745</v>
      </c>
      <c r="G355" s="4"/>
      <c r="H355" s="3" t="s">
        <v>2264</v>
      </c>
    </row>
    <row r="356" ht="20.1" customHeight="1" spans="1:8">
      <c r="A356" s="3" t="s">
        <v>2266</v>
      </c>
      <c r="B356" s="4" t="s">
        <v>2267</v>
      </c>
      <c r="C356" s="5" t="s">
        <v>1760</v>
      </c>
      <c r="D356" s="4" t="s">
        <v>1672</v>
      </c>
      <c r="E356" s="4" t="s">
        <v>1667</v>
      </c>
      <c r="F356" s="6" t="s">
        <v>1745</v>
      </c>
      <c r="G356" s="4"/>
      <c r="H356" s="3" t="s">
        <v>2266</v>
      </c>
    </row>
    <row r="357" ht="20.1" customHeight="1" spans="1:8">
      <c r="A357" s="3" t="s">
        <v>2268</v>
      </c>
      <c r="B357" s="4" t="s">
        <v>2269</v>
      </c>
      <c r="C357" s="5" t="s">
        <v>1760</v>
      </c>
      <c r="D357" s="4" t="s">
        <v>1672</v>
      </c>
      <c r="E357" s="4" t="s">
        <v>1667</v>
      </c>
      <c r="F357" s="6" t="s">
        <v>1745</v>
      </c>
      <c r="G357" s="4"/>
      <c r="H357" s="3" t="s">
        <v>2268</v>
      </c>
    </row>
    <row r="358" ht="20.1" customHeight="1" spans="1:8">
      <c r="A358" s="3" t="s">
        <v>2270</v>
      </c>
      <c r="B358" s="4" t="s">
        <v>2271</v>
      </c>
      <c r="C358" s="5" t="s">
        <v>1760</v>
      </c>
      <c r="D358" s="4" t="s">
        <v>1672</v>
      </c>
      <c r="E358" s="4" t="s">
        <v>1667</v>
      </c>
      <c r="F358" s="6" t="s">
        <v>1745</v>
      </c>
      <c r="G358" s="4"/>
      <c r="H358" s="3" t="s">
        <v>2270</v>
      </c>
    </row>
    <row r="359" ht="20.1" customHeight="1" spans="1:8">
      <c r="A359" s="3" t="s">
        <v>2272</v>
      </c>
      <c r="B359" s="4" t="s">
        <v>2273</v>
      </c>
      <c r="C359" s="5" t="s">
        <v>1760</v>
      </c>
      <c r="D359" s="4" t="s">
        <v>1672</v>
      </c>
      <c r="E359" s="4" t="s">
        <v>1667</v>
      </c>
      <c r="F359" s="6" t="s">
        <v>1746</v>
      </c>
      <c r="G359" s="4"/>
      <c r="H359" s="3" t="s">
        <v>2272</v>
      </c>
    </row>
    <row r="360" ht="20.1" customHeight="1" spans="1:8">
      <c r="A360" s="9" t="s">
        <v>2274</v>
      </c>
      <c r="B360" s="4" t="s">
        <v>1063</v>
      </c>
      <c r="C360" s="5" t="s">
        <v>1760</v>
      </c>
      <c r="D360" s="4" t="s">
        <v>1672</v>
      </c>
      <c r="E360" s="4" t="s">
        <v>1667</v>
      </c>
      <c r="F360" s="6" t="s">
        <v>1747</v>
      </c>
      <c r="G360" s="4"/>
      <c r="H360" s="9" t="s">
        <v>2274</v>
      </c>
    </row>
    <row r="361" ht="20.1" customHeight="1" spans="1:8">
      <c r="A361" s="9" t="s">
        <v>2275</v>
      </c>
      <c r="B361" s="4" t="s">
        <v>2276</v>
      </c>
      <c r="C361" s="5" t="s">
        <v>1760</v>
      </c>
      <c r="D361" s="4" t="s">
        <v>1672</v>
      </c>
      <c r="E361" s="4" t="s">
        <v>1667</v>
      </c>
      <c r="F361" s="6" t="s">
        <v>1747</v>
      </c>
      <c r="G361" s="4"/>
      <c r="H361" s="9" t="s">
        <v>2275</v>
      </c>
    </row>
    <row r="362" ht="20.1" customHeight="1" spans="1:8">
      <c r="A362" s="3" t="s">
        <v>2277</v>
      </c>
      <c r="B362" s="4" t="s">
        <v>2278</v>
      </c>
      <c r="C362" s="5" t="s">
        <v>1760</v>
      </c>
      <c r="D362" s="4" t="s">
        <v>1672</v>
      </c>
      <c r="E362" s="4" t="s">
        <v>1667</v>
      </c>
      <c r="F362" s="6" t="s">
        <v>1747</v>
      </c>
      <c r="G362" s="4"/>
      <c r="H362" s="3" t="s">
        <v>2277</v>
      </c>
    </row>
    <row r="363" ht="20.1" customHeight="1" spans="1:8">
      <c r="A363" s="3" t="s">
        <v>2279</v>
      </c>
      <c r="B363" s="4" t="s">
        <v>1227</v>
      </c>
      <c r="C363" s="5" t="s">
        <v>1760</v>
      </c>
      <c r="D363" s="4" t="s">
        <v>1672</v>
      </c>
      <c r="E363" s="4" t="s">
        <v>1665</v>
      </c>
      <c r="F363" s="6" t="s">
        <v>1747</v>
      </c>
      <c r="G363" s="4"/>
      <c r="H363" s="3" t="s">
        <v>2279</v>
      </c>
    </row>
    <row r="364" ht="20.1" customHeight="1" spans="1:8">
      <c r="A364" s="3" t="s">
        <v>2280</v>
      </c>
      <c r="B364" s="4" t="s">
        <v>2281</v>
      </c>
      <c r="C364" s="5" t="s">
        <v>1760</v>
      </c>
      <c r="D364" s="4" t="s">
        <v>1672</v>
      </c>
      <c r="E364" s="4" t="s">
        <v>1667</v>
      </c>
      <c r="F364" s="6" t="s">
        <v>1747</v>
      </c>
      <c r="G364" s="4"/>
      <c r="H364" s="3" t="s">
        <v>2280</v>
      </c>
    </row>
    <row r="365" ht="20.1" customHeight="1" spans="1:8">
      <c r="A365" s="3" t="s">
        <v>2282</v>
      </c>
      <c r="B365" s="4" t="s">
        <v>2283</v>
      </c>
      <c r="C365" s="5" t="s">
        <v>1760</v>
      </c>
      <c r="D365" s="4" t="s">
        <v>1672</v>
      </c>
      <c r="E365" s="4" t="s">
        <v>1667</v>
      </c>
      <c r="F365" s="6" t="s">
        <v>1747</v>
      </c>
      <c r="G365" s="4"/>
      <c r="H365" s="3" t="s">
        <v>2282</v>
      </c>
    </row>
    <row r="366" ht="20.1" customHeight="1" spans="1:8">
      <c r="A366" s="3">
        <v>2018030</v>
      </c>
      <c r="B366" s="7" t="s">
        <v>1372</v>
      </c>
      <c r="C366" s="5" t="s">
        <v>1760</v>
      </c>
      <c r="D366" s="4" t="s">
        <v>1672</v>
      </c>
      <c r="E366" s="4" t="s">
        <v>1665</v>
      </c>
      <c r="F366" s="6" t="s">
        <v>1745</v>
      </c>
      <c r="G366" s="4"/>
      <c r="H366" s="3">
        <v>2018030</v>
      </c>
    </row>
    <row r="367" ht="20.1" customHeight="1" spans="1:8">
      <c r="A367" s="3">
        <v>2018031</v>
      </c>
      <c r="B367" s="7" t="s">
        <v>2284</v>
      </c>
      <c r="C367" s="5" t="s">
        <v>1760</v>
      </c>
      <c r="D367" s="4" t="s">
        <v>1672</v>
      </c>
      <c r="E367" s="4" t="s">
        <v>1667</v>
      </c>
      <c r="F367" s="6" t="s">
        <v>1746</v>
      </c>
      <c r="G367" s="4"/>
      <c r="H367" s="3">
        <v>2018031</v>
      </c>
    </row>
    <row r="368" ht="20.1" customHeight="1" spans="1:8">
      <c r="A368" s="3">
        <v>2018032</v>
      </c>
      <c r="B368" s="7" t="s">
        <v>2285</v>
      </c>
      <c r="C368" s="5" t="s">
        <v>1760</v>
      </c>
      <c r="D368" s="4" t="s">
        <v>1672</v>
      </c>
      <c r="E368" s="4" t="s">
        <v>1667</v>
      </c>
      <c r="F368" s="6" t="s">
        <v>1745</v>
      </c>
      <c r="G368" s="4"/>
      <c r="H368" s="3">
        <v>2018032</v>
      </c>
    </row>
    <row r="369" ht="20.1" customHeight="1" spans="1:8">
      <c r="A369" s="3" t="s">
        <v>2286</v>
      </c>
      <c r="B369" s="4" t="s">
        <v>1366</v>
      </c>
      <c r="C369" s="5" t="s">
        <v>1760</v>
      </c>
      <c r="D369" s="4" t="s">
        <v>1672</v>
      </c>
      <c r="E369" s="4" t="s">
        <v>1665</v>
      </c>
      <c r="F369" s="6" t="s">
        <v>1745</v>
      </c>
      <c r="G369" s="4"/>
      <c r="H369" s="3" t="s">
        <v>2286</v>
      </c>
    </row>
    <row r="370" ht="20.1" customHeight="1" spans="1:8">
      <c r="A370" s="3" t="s">
        <v>2287</v>
      </c>
      <c r="B370" s="4" t="s">
        <v>1369</v>
      </c>
      <c r="C370" s="5" t="s">
        <v>1760</v>
      </c>
      <c r="D370" s="4" t="s">
        <v>1672</v>
      </c>
      <c r="E370" s="4" t="s">
        <v>1665</v>
      </c>
      <c r="F370" s="6" t="s">
        <v>1745</v>
      </c>
      <c r="G370" s="4"/>
      <c r="H370" s="3" t="s">
        <v>2287</v>
      </c>
    </row>
    <row r="371" ht="20.1" customHeight="1" spans="1:8">
      <c r="A371" s="3" t="s">
        <v>2288</v>
      </c>
      <c r="B371" s="4" t="s">
        <v>1362</v>
      </c>
      <c r="C371" s="5" t="s">
        <v>1760</v>
      </c>
      <c r="D371" s="4" t="s">
        <v>1672</v>
      </c>
      <c r="E371" s="4" t="s">
        <v>1665</v>
      </c>
      <c r="F371" s="6" t="s">
        <v>1745</v>
      </c>
      <c r="G371" s="4"/>
      <c r="H371" s="3" t="s">
        <v>2288</v>
      </c>
    </row>
    <row r="372" ht="20.1" customHeight="1" spans="1:8">
      <c r="A372" s="3" t="s">
        <v>2289</v>
      </c>
      <c r="B372" s="4" t="s">
        <v>1350</v>
      </c>
      <c r="C372" s="5" t="s">
        <v>1760</v>
      </c>
      <c r="D372" s="4" t="s">
        <v>1672</v>
      </c>
      <c r="E372" s="4" t="s">
        <v>1665</v>
      </c>
      <c r="F372" s="6" t="s">
        <v>1745</v>
      </c>
      <c r="G372" s="4"/>
      <c r="H372" s="3" t="s">
        <v>2289</v>
      </c>
    </row>
    <row r="373" ht="20.1" customHeight="1" spans="1:8">
      <c r="A373" s="3" t="s">
        <v>2290</v>
      </c>
      <c r="B373" s="4" t="s">
        <v>1385</v>
      </c>
      <c r="C373" s="5" t="s">
        <v>1760</v>
      </c>
      <c r="D373" s="4" t="s">
        <v>1672</v>
      </c>
      <c r="E373" s="4" t="s">
        <v>1665</v>
      </c>
      <c r="F373" s="6" t="s">
        <v>1745</v>
      </c>
      <c r="G373" s="4"/>
      <c r="H373" s="3" t="s">
        <v>2290</v>
      </c>
    </row>
    <row r="374" ht="20.1" customHeight="1" spans="1:8">
      <c r="A374" s="3" t="s">
        <v>2291</v>
      </c>
      <c r="B374" s="4" t="s">
        <v>1392</v>
      </c>
      <c r="C374" s="5" t="s">
        <v>1760</v>
      </c>
      <c r="D374" s="4" t="s">
        <v>1672</v>
      </c>
      <c r="E374" s="4" t="s">
        <v>1665</v>
      </c>
      <c r="F374" s="6" t="s">
        <v>1745</v>
      </c>
      <c r="G374" s="4"/>
      <c r="H374" s="3" t="s">
        <v>2291</v>
      </c>
    </row>
    <row r="375" ht="20.1" customHeight="1" spans="1:8">
      <c r="A375" s="3" t="s">
        <v>2292</v>
      </c>
      <c r="B375" s="4" t="s">
        <v>1370</v>
      </c>
      <c r="C375" s="5" t="s">
        <v>1760</v>
      </c>
      <c r="D375" s="4" t="s">
        <v>1672</v>
      </c>
      <c r="E375" s="4" t="s">
        <v>1665</v>
      </c>
      <c r="F375" s="6" t="s">
        <v>1745</v>
      </c>
      <c r="G375" s="4"/>
      <c r="H375" s="3" t="s">
        <v>2292</v>
      </c>
    </row>
    <row r="376" ht="20.1" customHeight="1" spans="1:8">
      <c r="A376" s="3" t="s">
        <v>2293</v>
      </c>
      <c r="B376" s="4" t="s">
        <v>1364</v>
      </c>
      <c r="C376" s="5" t="s">
        <v>1760</v>
      </c>
      <c r="D376" s="4" t="s">
        <v>1672</v>
      </c>
      <c r="E376" s="4" t="s">
        <v>1666</v>
      </c>
      <c r="F376" s="6" t="s">
        <v>1746</v>
      </c>
      <c r="G376" s="4"/>
      <c r="H376" s="3" t="s">
        <v>2293</v>
      </c>
    </row>
    <row r="377" ht="20.1" customHeight="1" spans="1:8">
      <c r="A377" s="3" t="s">
        <v>2294</v>
      </c>
      <c r="B377" s="4" t="s">
        <v>1365</v>
      </c>
      <c r="C377" s="5" t="s">
        <v>1760</v>
      </c>
      <c r="D377" s="4" t="s">
        <v>1672</v>
      </c>
      <c r="E377" s="4" t="s">
        <v>1665</v>
      </c>
      <c r="F377" s="6" t="s">
        <v>1746</v>
      </c>
      <c r="G377" s="4"/>
      <c r="H377" s="3" t="s">
        <v>2294</v>
      </c>
    </row>
    <row r="378" ht="20.1" customHeight="1" spans="1:8">
      <c r="A378" s="3" t="s">
        <v>2295</v>
      </c>
      <c r="B378" s="4" t="s">
        <v>1360</v>
      </c>
      <c r="C378" s="5" t="s">
        <v>1760</v>
      </c>
      <c r="D378" s="4" t="s">
        <v>1672</v>
      </c>
      <c r="E378" s="4" t="s">
        <v>1665</v>
      </c>
      <c r="F378" s="6" t="s">
        <v>1746</v>
      </c>
      <c r="G378" s="4"/>
      <c r="H378" s="3" t="s">
        <v>2295</v>
      </c>
    </row>
    <row r="379" ht="20.1" customHeight="1" spans="1:8">
      <c r="A379" s="3" t="s">
        <v>2296</v>
      </c>
      <c r="B379" s="4" t="s">
        <v>1377</v>
      </c>
      <c r="C379" s="5" t="s">
        <v>1760</v>
      </c>
      <c r="D379" s="4" t="s">
        <v>1672</v>
      </c>
      <c r="E379" s="4" t="s">
        <v>1665</v>
      </c>
      <c r="F379" s="6" t="s">
        <v>1746</v>
      </c>
      <c r="G379" s="4"/>
      <c r="H379" s="3" t="s">
        <v>2296</v>
      </c>
    </row>
    <row r="380" ht="20.1" customHeight="1" spans="1:8">
      <c r="A380" s="3" t="s">
        <v>2297</v>
      </c>
      <c r="B380" s="4" t="s">
        <v>1229</v>
      </c>
      <c r="C380" s="5" t="s">
        <v>1760</v>
      </c>
      <c r="D380" s="4" t="s">
        <v>1672</v>
      </c>
      <c r="E380" s="4" t="s">
        <v>1665</v>
      </c>
      <c r="F380" s="6" t="s">
        <v>1746</v>
      </c>
      <c r="G380" s="4"/>
      <c r="H380" s="3" t="s">
        <v>2297</v>
      </c>
    </row>
    <row r="381" ht="20.1" customHeight="1" spans="1:8">
      <c r="A381" s="3" t="s">
        <v>2298</v>
      </c>
      <c r="B381" s="4" t="s">
        <v>1351</v>
      </c>
      <c r="C381" s="5" t="s">
        <v>1760</v>
      </c>
      <c r="D381" s="4" t="s">
        <v>1672</v>
      </c>
      <c r="E381" s="4" t="s">
        <v>1665</v>
      </c>
      <c r="F381" s="6" t="s">
        <v>1747</v>
      </c>
      <c r="G381" s="4"/>
      <c r="H381" s="3" t="s">
        <v>2298</v>
      </c>
    </row>
    <row r="382" ht="20.1" customHeight="1" spans="1:8">
      <c r="A382" s="3" t="s">
        <v>2299</v>
      </c>
      <c r="B382" s="4" t="s">
        <v>2300</v>
      </c>
      <c r="C382" s="5" t="s">
        <v>1760</v>
      </c>
      <c r="D382" s="4" t="s">
        <v>1669</v>
      </c>
      <c r="E382" s="4" t="s">
        <v>1666</v>
      </c>
      <c r="F382" s="6" t="s">
        <v>1739</v>
      </c>
      <c r="G382" s="4"/>
      <c r="H382" s="3" t="s">
        <v>2299</v>
      </c>
    </row>
    <row r="383" ht="20.1" customHeight="1" spans="1:8">
      <c r="A383" s="3" t="s">
        <v>2301</v>
      </c>
      <c r="B383" s="4" t="s">
        <v>1352</v>
      </c>
      <c r="C383" s="5" t="s">
        <v>1760</v>
      </c>
      <c r="D383" s="4" t="s">
        <v>1672</v>
      </c>
      <c r="E383" s="4" t="s">
        <v>1665</v>
      </c>
      <c r="F383" s="6" t="s">
        <v>1747</v>
      </c>
      <c r="G383" s="4"/>
      <c r="H383" s="3" t="s">
        <v>2301</v>
      </c>
    </row>
    <row r="384" ht="20.1" customHeight="1" spans="1:8">
      <c r="A384" s="3" t="s">
        <v>2302</v>
      </c>
      <c r="B384" s="4" t="s">
        <v>1200</v>
      </c>
      <c r="C384" s="5" t="s">
        <v>1760</v>
      </c>
      <c r="D384" s="4" t="s">
        <v>1672</v>
      </c>
      <c r="E384" s="4" t="s">
        <v>1665</v>
      </c>
      <c r="F384" s="6" t="s">
        <v>1747</v>
      </c>
      <c r="G384" s="4"/>
      <c r="H384" s="3" t="s">
        <v>2302</v>
      </c>
    </row>
    <row r="385" ht="20.1" customHeight="1" spans="1:8">
      <c r="A385" s="3" t="s">
        <v>2303</v>
      </c>
      <c r="B385" s="4" t="s">
        <v>2304</v>
      </c>
      <c r="C385" s="5" t="s">
        <v>1760</v>
      </c>
      <c r="D385" s="4" t="s">
        <v>1672</v>
      </c>
      <c r="E385" s="4" t="s">
        <v>1665</v>
      </c>
      <c r="F385" s="6" t="s">
        <v>1747</v>
      </c>
      <c r="G385" s="4"/>
      <c r="H385" s="3" t="s">
        <v>2303</v>
      </c>
    </row>
    <row r="386" ht="20.1" customHeight="1" spans="1:8">
      <c r="A386" s="3" t="s">
        <v>2305</v>
      </c>
      <c r="B386" s="4" t="s">
        <v>1228</v>
      </c>
      <c r="C386" s="5" t="s">
        <v>1760</v>
      </c>
      <c r="D386" s="4" t="s">
        <v>1672</v>
      </c>
      <c r="E386" s="4" t="s">
        <v>1665</v>
      </c>
      <c r="F386" s="6" t="s">
        <v>1747</v>
      </c>
      <c r="G386" s="4"/>
      <c r="H386" s="3" t="s">
        <v>2305</v>
      </c>
    </row>
    <row r="387" ht="20.1" customHeight="1" spans="1:8">
      <c r="A387" s="3" t="s">
        <v>2306</v>
      </c>
      <c r="B387" s="4" t="s">
        <v>2307</v>
      </c>
      <c r="C387" s="5" t="s">
        <v>1760</v>
      </c>
      <c r="D387" s="4" t="s">
        <v>1282</v>
      </c>
      <c r="E387" s="4" t="s">
        <v>1666</v>
      </c>
      <c r="F387" s="6" t="s">
        <v>1716</v>
      </c>
      <c r="G387" s="4"/>
      <c r="H387" s="3" t="s">
        <v>2306</v>
      </c>
    </row>
    <row r="388" ht="20.1" customHeight="1" spans="1:8">
      <c r="A388" s="3" t="s">
        <v>2308</v>
      </c>
      <c r="B388" s="4" t="s">
        <v>2309</v>
      </c>
      <c r="C388" s="5" t="s">
        <v>1760</v>
      </c>
      <c r="D388" s="4" t="s">
        <v>1672</v>
      </c>
      <c r="E388" s="4" t="s">
        <v>1666</v>
      </c>
      <c r="F388" s="6" t="s">
        <v>1747</v>
      </c>
      <c r="G388" s="4"/>
      <c r="H388" s="3" t="s">
        <v>2308</v>
      </c>
    </row>
    <row r="389" ht="20.1" customHeight="1" spans="1:8">
      <c r="A389" s="3" t="s">
        <v>2310</v>
      </c>
      <c r="B389" s="4" t="s">
        <v>2311</v>
      </c>
      <c r="C389" s="5" t="s">
        <v>1760</v>
      </c>
      <c r="D389" s="4" t="s">
        <v>1673</v>
      </c>
      <c r="E389" s="4" t="s">
        <v>1665</v>
      </c>
      <c r="F389" s="6" t="s">
        <v>1742</v>
      </c>
      <c r="G389" s="4"/>
      <c r="H389" s="3" t="s">
        <v>2310</v>
      </c>
    </row>
    <row r="390" ht="20.1" customHeight="1" spans="1:8">
      <c r="A390" s="3" t="s">
        <v>2312</v>
      </c>
      <c r="B390" s="4" t="s">
        <v>2313</v>
      </c>
      <c r="C390" s="5" t="s">
        <v>1760</v>
      </c>
      <c r="D390" s="4" t="s">
        <v>1670</v>
      </c>
      <c r="E390" s="4" t="s">
        <v>1666</v>
      </c>
      <c r="F390" s="6" t="s">
        <v>1732</v>
      </c>
      <c r="G390" s="4"/>
      <c r="H390" s="3" t="s">
        <v>2312</v>
      </c>
    </row>
    <row r="391" ht="20.1" customHeight="1" spans="1:8">
      <c r="A391" s="3" t="s">
        <v>2314</v>
      </c>
      <c r="B391" s="7" t="s">
        <v>2315</v>
      </c>
      <c r="C391" s="5" t="s">
        <v>1760</v>
      </c>
      <c r="D391" s="4" t="s">
        <v>1669</v>
      </c>
      <c r="E391" s="4" t="s">
        <v>1666</v>
      </c>
      <c r="F391" s="6" t="s">
        <v>1737</v>
      </c>
      <c r="G391" s="4"/>
      <c r="H391" s="3" t="s">
        <v>2314</v>
      </c>
    </row>
    <row r="392" ht="20.1" customHeight="1" spans="1:8">
      <c r="A392" s="3" t="s">
        <v>2316</v>
      </c>
      <c r="B392" s="4" t="s">
        <v>2317</v>
      </c>
      <c r="C392" s="5" t="s">
        <v>1760</v>
      </c>
      <c r="D392" s="4" t="s">
        <v>1673</v>
      </c>
      <c r="E392" s="4" t="s">
        <v>1666</v>
      </c>
      <c r="F392" s="6" t="s">
        <v>1743</v>
      </c>
      <c r="G392" s="4"/>
      <c r="H392" s="3" t="s">
        <v>2316</v>
      </c>
    </row>
    <row r="393" ht="20.1" customHeight="1" spans="1:8">
      <c r="A393" s="3" t="s">
        <v>2169</v>
      </c>
      <c r="B393" s="4" t="s">
        <v>2318</v>
      </c>
      <c r="C393" s="5" t="s">
        <v>1760</v>
      </c>
      <c r="D393" s="4" t="s">
        <v>1669</v>
      </c>
      <c r="E393" s="4" t="s">
        <v>1667</v>
      </c>
      <c r="F393" s="6" t="s">
        <v>1738</v>
      </c>
      <c r="G393" s="4"/>
      <c r="H393" s="3" t="s">
        <v>2169</v>
      </c>
    </row>
    <row r="394" ht="20.1" customHeight="1" spans="1:8">
      <c r="A394" s="3" t="s">
        <v>2319</v>
      </c>
      <c r="B394" s="4" t="s">
        <v>2320</v>
      </c>
      <c r="C394" s="5" t="s">
        <v>1760</v>
      </c>
      <c r="D394" s="4" t="s">
        <v>1672</v>
      </c>
      <c r="E394" s="4" t="s">
        <v>1666</v>
      </c>
      <c r="F394" s="6" t="s">
        <v>1746</v>
      </c>
      <c r="G394" s="4"/>
      <c r="H394" s="3" t="s">
        <v>2319</v>
      </c>
    </row>
    <row r="395" ht="20.1" customHeight="1" spans="1:8">
      <c r="A395" s="3" t="s">
        <v>2321</v>
      </c>
      <c r="B395" s="4" t="s">
        <v>2322</v>
      </c>
      <c r="C395" s="5" t="s">
        <v>1760</v>
      </c>
      <c r="D395" s="4" t="s">
        <v>1669</v>
      </c>
      <c r="E395" s="4" t="s">
        <v>1667</v>
      </c>
      <c r="F395" s="6" t="s">
        <v>1729</v>
      </c>
      <c r="G395" s="4"/>
      <c r="H395" s="3" t="s">
        <v>2321</v>
      </c>
    </row>
    <row r="396" ht="20.1" customHeight="1" spans="1:8">
      <c r="A396" s="3" t="s">
        <v>2323</v>
      </c>
      <c r="B396" s="4" t="s">
        <v>2324</v>
      </c>
      <c r="C396" s="5" t="s">
        <v>1760</v>
      </c>
      <c r="D396" s="4" t="s">
        <v>1669</v>
      </c>
      <c r="E396" s="4" t="s">
        <v>1666</v>
      </c>
      <c r="F396" s="6" t="s">
        <v>1737</v>
      </c>
      <c r="G396" s="4"/>
      <c r="H396" s="3" t="s">
        <v>2323</v>
      </c>
    </row>
    <row r="397" ht="20.1" customHeight="1" spans="1:8">
      <c r="A397" s="3" t="s">
        <v>2325</v>
      </c>
      <c r="B397" s="4" t="s">
        <v>2326</v>
      </c>
      <c r="C397" s="5" t="s">
        <v>1760</v>
      </c>
      <c r="D397" s="4" t="s">
        <v>1669</v>
      </c>
      <c r="E397" s="4" t="s">
        <v>1666</v>
      </c>
      <c r="F397" s="6" t="s">
        <v>1738</v>
      </c>
      <c r="G397" s="4"/>
      <c r="H397" s="3" t="s">
        <v>2325</v>
      </c>
    </row>
    <row r="398" ht="20.1" customHeight="1" spans="1:8">
      <c r="A398" s="3" t="s">
        <v>2327</v>
      </c>
      <c r="B398" s="4" t="s">
        <v>1342</v>
      </c>
      <c r="C398" s="5" t="s">
        <v>1760</v>
      </c>
      <c r="D398" s="4" t="s">
        <v>1669</v>
      </c>
      <c r="E398" s="4" t="s">
        <v>1665</v>
      </c>
      <c r="F398" s="6" t="s">
        <v>1739</v>
      </c>
      <c r="G398" s="4"/>
      <c r="H398" s="3" t="s">
        <v>2327</v>
      </c>
    </row>
    <row r="399" ht="20.1" customHeight="1" spans="1:8">
      <c r="A399" s="3" t="s">
        <v>2328</v>
      </c>
      <c r="B399" s="4" t="s">
        <v>2329</v>
      </c>
      <c r="C399" s="5" t="s">
        <v>1760</v>
      </c>
      <c r="D399" s="4" t="s">
        <v>1673</v>
      </c>
      <c r="E399" s="4" t="s">
        <v>1666</v>
      </c>
      <c r="F399" s="6" t="s">
        <v>1742</v>
      </c>
      <c r="G399" s="4"/>
      <c r="H399" s="3" t="s">
        <v>2328</v>
      </c>
    </row>
    <row r="400" ht="20.1" customHeight="1" spans="1:8">
      <c r="A400" s="3" t="s">
        <v>2330</v>
      </c>
      <c r="B400" s="4" t="s">
        <v>2331</v>
      </c>
      <c r="C400" s="5" t="s">
        <v>1760</v>
      </c>
      <c r="D400" s="4" t="s">
        <v>1673</v>
      </c>
      <c r="E400" s="4" t="s">
        <v>1666</v>
      </c>
      <c r="F400" s="6" t="s">
        <v>1742</v>
      </c>
      <c r="G400" s="4"/>
      <c r="H400" s="3" t="s">
        <v>2330</v>
      </c>
    </row>
    <row r="401" ht="20.1" customHeight="1" spans="1:8">
      <c r="A401" s="3" t="s">
        <v>2332</v>
      </c>
      <c r="B401" s="7" t="s">
        <v>1328</v>
      </c>
      <c r="C401" s="5" t="s">
        <v>1760</v>
      </c>
      <c r="D401" s="4" t="s">
        <v>1672</v>
      </c>
      <c r="E401" s="4" t="s">
        <v>1667</v>
      </c>
      <c r="F401" s="6" t="s">
        <v>1747</v>
      </c>
      <c r="G401" s="8"/>
      <c r="H401" s="3" t="s">
        <v>2332</v>
      </c>
    </row>
    <row r="402" ht="20.1" customHeight="1" spans="1:8">
      <c r="A402" s="3" t="s">
        <v>2333</v>
      </c>
      <c r="B402" s="7" t="s">
        <v>1166</v>
      </c>
      <c r="C402" s="5" t="s">
        <v>1760</v>
      </c>
      <c r="D402" s="4" t="s">
        <v>1672</v>
      </c>
      <c r="E402" s="4" t="s">
        <v>1667</v>
      </c>
      <c r="F402" s="6" t="s">
        <v>1747</v>
      </c>
      <c r="G402" s="8"/>
      <c r="H402" s="3" t="s">
        <v>2333</v>
      </c>
    </row>
    <row r="403" ht="20.1" customHeight="1" spans="1:8">
      <c r="A403" s="3" t="s">
        <v>2334</v>
      </c>
      <c r="B403" s="7" t="s">
        <v>1367</v>
      </c>
      <c r="C403" s="5" t="s">
        <v>1760</v>
      </c>
      <c r="D403" s="4" t="s">
        <v>1672</v>
      </c>
      <c r="E403" s="4" t="s">
        <v>1667</v>
      </c>
      <c r="F403" s="6" t="s">
        <v>1747</v>
      </c>
      <c r="G403" s="8"/>
      <c r="H403" s="3" t="s">
        <v>2334</v>
      </c>
    </row>
    <row r="404" ht="20.1" customHeight="1" spans="1:8">
      <c r="A404" s="3" t="s">
        <v>2335</v>
      </c>
      <c r="B404" s="7" t="s">
        <v>2336</v>
      </c>
      <c r="C404" s="5" t="s">
        <v>1760</v>
      </c>
      <c r="D404" s="4" t="s">
        <v>1672</v>
      </c>
      <c r="E404" s="4" t="s">
        <v>1667</v>
      </c>
      <c r="F404" s="6" t="s">
        <v>1747</v>
      </c>
      <c r="G404" s="8"/>
      <c r="H404" s="3" t="s">
        <v>2335</v>
      </c>
    </row>
    <row r="405" ht="20.1" customHeight="1" spans="1:8">
      <c r="A405" s="3" t="s">
        <v>2337</v>
      </c>
      <c r="B405" s="7" t="s">
        <v>2338</v>
      </c>
      <c r="C405" s="5" t="s">
        <v>1760</v>
      </c>
      <c r="D405" s="4" t="s">
        <v>1672</v>
      </c>
      <c r="E405" s="4" t="s">
        <v>1667</v>
      </c>
      <c r="F405" s="6" t="s">
        <v>1745</v>
      </c>
      <c r="G405" s="8"/>
      <c r="H405" s="3" t="s">
        <v>2337</v>
      </c>
    </row>
    <row r="406" ht="20.1" customHeight="1" spans="1:8">
      <c r="A406" s="3" t="s">
        <v>2339</v>
      </c>
      <c r="B406" s="7" t="s">
        <v>1386</v>
      </c>
      <c r="C406" s="5" t="s">
        <v>1760</v>
      </c>
      <c r="D406" s="4" t="s">
        <v>1672</v>
      </c>
      <c r="E406" s="4" t="s">
        <v>1667</v>
      </c>
      <c r="F406" s="6" t="s">
        <v>1745</v>
      </c>
      <c r="G406" s="8"/>
      <c r="H406" s="3" t="s">
        <v>2339</v>
      </c>
    </row>
    <row r="407" ht="20.1" customHeight="1" spans="1:8">
      <c r="A407" s="3" t="s">
        <v>2340</v>
      </c>
      <c r="B407" s="7" t="s">
        <v>2341</v>
      </c>
      <c r="C407" s="5" t="s">
        <v>1760</v>
      </c>
      <c r="D407" s="4" t="s">
        <v>1672</v>
      </c>
      <c r="E407" s="4" t="s">
        <v>1667</v>
      </c>
      <c r="F407" s="6" t="s">
        <v>1747</v>
      </c>
      <c r="G407" s="8"/>
      <c r="H407" s="3" t="s">
        <v>2340</v>
      </c>
    </row>
    <row r="408" ht="20.1" customHeight="1" spans="1:8">
      <c r="A408" s="3" t="s">
        <v>2256</v>
      </c>
      <c r="B408" s="7" t="s">
        <v>1355</v>
      </c>
      <c r="C408" s="5" t="s">
        <v>1760</v>
      </c>
      <c r="D408" s="4" t="s">
        <v>1672</v>
      </c>
      <c r="E408" s="4" t="s">
        <v>1666</v>
      </c>
      <c r="F408" s="6" t="s">
        <v>1745</v>
      </c>
      <c r="G408" s="8"/>
      <c r="H408" s="3" t="s">
        <v>2256</v>
      </c>
    </row>
    <row r="409" ht="20.1" customHeight="1" spans="1:8">
      <c r="A409" s="3" t="s">
        <v>2342</v>
      </c>
      <c r="B409" s="7" t="s">
        <v>2343</v>
      </c>
      <c r="C409" s="5" t="s">
        <v>1760</v>
      </c>
      <c r="D409" s="4" t="s">
        <v>1672</v>
      </c>
      <c r="E409" s="4" t="s">
        <v>1667</v>
      </c>
      <c r="F409" s="6" t="s">
        <v>1745</v>
      </c>
      <c r="G409" s="8"/>
      <c r="H409" s="3" t="s">
        <v>2342</v>
      </c>
    </row>
    <row r="410" ht="20.1" customHeight="1" spans="1:8">
      <c r="A410" s="3" t="s">
        <v>2344</v>
      </c>
      <c r="B410" s="7" t="s">
        <v>1015</v>
      </c>
      <c r="C410" s="5" t="s">
        <v>1760</v>
      </c>
      <c r="D410" s="4" t="s">
        <v>1670</v>
      </c>
      <c r="E410" s="4" t="s">
        <v>1666</v>
      </c>
      <c r="F410" s="6" t="s">
        <v>1742</v>
      </c>
      <c r="G410" s="8"/>
      <c r="H410" s="3" t="s">
        <v>2344</v>
      </c>
    </row>
    <row r="411" ht="20.1" customHeight="1" spans="1:8">
      <c r="A411" s="3" t="s">
        <v>2345</v>
      </c>
      <c r="B411" s="7" t="s">
        <v>2346</v>
      </c>
      <c r="C411" s="5" t="s">
        <v>1760</v>
      </c>
      <c r="D411" s="4" t="s">
        <v>1673</v>
      </c>
      <c r="E411" s="4" t="s">
        <v>1666</v>
      </c>
      <c r="F411" s="6" t="s">
        <v>1742</v>
      </c>
      <c r="G411" s="8"/>
      <c r="H411" s="3" t="s">
        <v>2345</v>
      </c>
    </row>
    <row r="412" ht="20.1" customHeight="1" spans="1:8">
      <c r="A412" s="3" t="s">
        <v>2347</v>
      </c>
      <c r="B412" s="7" t="s">
        <v>2348</v>
      </c>
      <c r="C412" s="5" t="s">
        <v>1760</v>
      </c>
      <c r="D412" s="4" t="s">
        <v>1239</v>
      </c>
      <c r="E412" s="4" t="s">
        <v>1666</v>
      </c>
      <c r="F412" s="6" t="s">
        <v>1729</v>
      </c>
      <c r="G412" s="8"/>
      <c r="H412" s="3" t="s">
        <v>2347</v>
      </c>
    </row>
    <row r="413" ht="20.1" customHeight="1" spans="1:8">
      <c r="A413" s="3" t="s">
        <v>2349</v>
      </c>
      <c r="B413" s="7" t="s">
        <v>2350</v>
      </c>
      <c r="C413" s="5" t="s">
        <v>1760</v>
      </c>
      <c r="D413" s="4" t="s">
        <v>1298</v>
      </c>
      <c r="E413" s="4" t="s">
        <v>1665</v>
      </c>
      <c r="F413" s="6" t="s">
        <v>1722</v>
      </c>
      <c r="G413" s="8"/>
      <c r="H413" s="3" t="s">
        <v>2349</v>
      </c>
    </row>
    <row r="414" ht="20.1" customHeight="1" spans="1:8">
      <c r="A414" s="3" t="s">
        <v>2351</v>
      </c>
      <c r="B414" s="7" t="s">
        <v>1062</v>
      </c>
      <c r="C414" s="5" t="s">
        <v>1760</v>
      </c>
      <c r="D414" s="4" t="s">
        <v>1671</v>
      </c>
      <c r="E414" s="4" t="s">
        <v>1666</v>
      </c>
      <c r="F414" s="6" t="s">
        <v>1719</v>
      </c>
      <c r="G414" s="8"/>
      <c r="H414" s="3" t="s">
        <v>2351</v>
      </c>
    </row>
    <row r="415" ht="20.1" customHeight="1" spans="1:8">
      <c r="A415" s="3" t="s">
        <v>2352</v>
      </c>
      <c r="B415" s="7" t="s">
        <v>2353</v>
      </c>
      <c r="C415" s="5" t="s">
        <v>1760</v>
      </c>
      <c r="D415" s="4" t="s">
        <v>1670</v>
      </c>
      <c r="E415" s="4" t="s">
        <v>1667</v>
      </c>
      <c r="F415" s="6" t="s">
        <v>1735</v>
      </c>
      <c r="G415" s="8"/>
      <c r="H415" s="3" t="s">
        <v>2352</v>
      </c>
    </row>
    <row r="416" ht="20.1" customHeight="1" spans="1:8">
      <c r="A416" s="3" t="s">
        <v>2354</v>
      </c>
      <c r="B416" s="7" t="s">
        <v>2355</v>
      </c>
      <c r="C416" s="5" t="s">
        <v>1760</v>
      </c>
      <c r="D416" s="4" t="s">
        <v>1672</v>
      </c>
      <c r="E416" s="4" t="s">
        <v>1667</v>
      </c>
      <c r="F416" s="6" t="s">
        <v>1747</v>
      </c>
      <c r="G416" s="8"/>
      <c r="H416" s="3" t="s">
        <v>2354</v>
      </c>
    </row>
    <row r="417" ht="20.1" customHeight="1" spans="1:8">
      <c r="A417" s="3" t="s">
        <v>2356</v>
      </c>
      <c r="B417" s="4" t="s">
        <v>2357</v>
      </c>
      <c r="C417" s="5" t="s">
        <v>1760</v>
      </c>
      <c r="D417" s="4" t="s">
        <v>1670</v>
      </c>
      <c r="E417" s="4" t="s">
        <v>1667</v>
      </c>
      <c r="F417" s="6" t="s">
        <v>1731</v>
      </c>
      <c r="G417" s="4"/>
      <c r="H417" s="3" t="s">
        <v>2356</v>
      </c>
    </row>
    <row r="418" ht="20.1" customHeight="1" spans="1:8">
      <c r="A418" s="3" t="s">
        <v>2347</v>
      </c>
      <c r="B418" s="4" t="s">
        <v>2348</v>
      </c>
      <c r="C418" s="5" t="s">
        <v>1760</v>
      </c>
      <c r="D418" s="4" t="s">
        <v>1239</v>
      </c>
      <c r="E418" s="4" t="s">
        <v>1667</v>
      </c>
      <c r="F418" s="6" t="s">
        <v>1729</v>
      </c>
      <c r="G418" s="4"/>
      <c r="H418" s="3" t="s">
        <v>2347</v>
      </c>
    </row>
    <row r="419" ht="20.1" customHeight="1" spans="1:8">
      <c r="A419" s="3" t="s">
        <v>2358</v>
      </c>
      <c r="B419" s="4" t="s">
        <v>2359</v>
      </c>
      <c r="C419" s="5" t="s">
        <v>1760</v>
      </c>
      <c r="D419" s="4" t="s">
        <v>1672</v>
      </c>
      <c r="E419" s="4" t="s">
        <v>1665</v>
      </c>
      <c r="F419" s="6" t="s">
        <v>1745</v>
      </c>
      <c r="G419" s="4"/>
      <c r="H419" s="3" t="s">
        <v>2358</v>
      </c>
    </row>
    <row r="420" ht="20.1" customHeight="1" spans="1:8">
      <c r="A420" s="3" t="s">
        <v>2360</v>
      </c>
      <c r="B420" s="4" t="s">
        <v>1320</v>
      </c>
      <c r="C420" s="5" t="s">
        <v>1760</v>
      </c>
      <c r="D420" s="4" t="s">
        <v>1282</v>
      </c>
      <c r="E420" s="4" t="s">
        <v>1666</v>
      </c>
      <c r="F420" s="6" t="s">
        <v>1715</v>
      </c>
      <c r="G420" s="4"/>
      <c r="H420" s="3" t="s">
        <v>2360</v>
      </c>
    </row>
    <row r="421" ht="20.1" customHeight="1" spans="1:8">
      <c r="A421" s="3" t="s">
        <v>2361</v>
      </c>
      <c r="B421" s="4" t="s">
        <v>2362</v>
      </c>
      <c r="C421" s="5" t="s">
        <v>1760</v>
      </c>
      <c r="D421" s="4" t="s">
        <v>1670</v>
      </c>
      <c r="E421" s="4" t="s">
        <v>1667</v>
      </c>
      <c r="F421" s="6" t="s">
        <v>1731</v>
      </c>
      <c r="G421" s="4"/>
      <c r="H421" s="3" t="s">
        <v>2361</v>
      </c>
    </row>
    <row r="422" ht="20.1" customHeight="1" spans="1:8">
      <c r="A422" s="3" t="s">
        <v>2363</v>
      </c>
      <c r="B422" s="4" t="s">
        <v>2315</v>
      </c>
      <c r="C422" s="5" t="s">
        <v>1760</v>
      </c>
      <c r="D422" s="4" t="s">
        <v>1669</v>
      </c>
      <c r="E422" s="4" t="s">
        <v>1666</v>
      </c>
      <c r="F422" s="6" t="s">
        <v>1738</v>
      </c>
      <c r="G422" s="4"/>
      <c r="H422" s="3" t="s">
        <v>2363</v>
      </c>
    </row>
    <row r="423" ht="20.1" customHeight="1" spans="1:8">
      <c r="A423" s="3" t="s">
        <v>2333</v>
      </c>
      <c r="B423" s="4" t="s">
        <v>2364</v>
      </c>
      <c r="C423" s="5" t="s">
        <v>1760</v>
      </c>
      <c r="D423" s="4" t="s">
        <v>1669</v>
      </c>
      <c r="E423" s="4" t="s">
        <v>1666</v>
      </c>
      <c r="F423" s="6" t="s">
        <v>1738</v>
      </c>
      <c r="G423" s="4"/>
      <c r="H423" s="3" t="s">
        <v>2333</v>
      </c>
    </row>
    <row r="424" ht="20.1" customHeight="1" spans="1:8">
      <c r="A424" s="3" t="s">
        <v>2365</v>
      </c>
      <c r="B424" s="4" t="s">
        <v>2366</v>
      </c>
      <c r="C424" s="5" t="s">
        <v>1760</v>
      </c>
      <c r="D424" s="4" t="s">
        <v>1669</v>
      </c>
      <c r="E424" s="4" t="s">
        <v>1667</v>
      </c>
      <c r="F424" s="6" t="s">
        <v>1737</v>
      </c>
      <c r="G424" s="4"/>
      <c r="H424" s="3" t="s">
        <v>2365</v>
      </c>
    </row>
    <row r="425" ht="20.1" customHeight="1" spans="1:8">
      <c r="A425" s="3" t="s">
        <v>2367</v>
      </c>
      <c r="B425" s="4" t="s">
        <v>1181</v>
      </c>
      <c r="C425" s="5" t="s">
        <v>2368</v>
      </c>
      <c r="D425" s="4" t="s">
        <v>1669</v>
      </c>
      <c r="E425" s="4" t="s">
        <v>1665</v>
      </c>
      <c r="F425" s="6" t="s">
        <v>1738</v>
      </c>
      <c r="G425" s="4"/>
      <c r="H425" s="3" t="s">
        <v>2367</v>
      </c>
    </row>
    <row r="426" ht="20.1" customHeight="1" spans="1:8">
      <c r="A426" s="3" t="s">
        <v>2369</v>
      </c>
      <c r="B426" s="4" t="s">
        <v>1354</v>
      </c>
      <c r="C426" s="5" t="s">
        <v>1760</v>
      </c>
      <c r="D426" s="4" t="s">
        <v>1672</v>
      </c>
      <c r="E426" s="4" t="s">
        <v>1666</v>
      </c>
      <c r="F426" s="6" t="s">
        <v>1747</v>
      </c>
      <c r="G426" s="4"/>
      <c r="H426" s="3" t="s">
        <v>2369</v>
      </c>
    </row>
    <row r="427" ht="20.1" customHeight="1" spans="1:8">
      <c r="A427" s="3" t="s">
        <v>2370</v>
      </c>
      <c r="B427" s="4" t="s">
        <v>1358</v>
      </c>
      <c r="C427" s="5" t="s">
        <v>1760</v>
      </c>
      <c r="D427" s="4" t="s">
        <v>1672</v>
      </c>
      <c r="E427" s="4" t="s">
        <v>1667</v>
      </c>
      <c r="F427" s="6" t="s">
        <v>1747</v>
      </c>
      <c r="G427" s="4"/>
      <c r="H427" s="3" t="s">
        <v>2370</v>
      </c>
    </row>
    <row r="428" ht="20.1" customHeight="1" spans="1:8">
      <c r="A428" s="3" t="s">
        <v>2371</v>
      </c>
      <c r="B428" s="4" t="s">
        <v>2372</v>
      </c>
      <c r="C428" s="5" t="s">
        <v>1760</v>
      </c>
      <c r="D428" s="4" t="s">
        <v>1672</v>
      </c>
      <c r="E428" s="4" t="s">
        <v>1665</v>
      </c>
      <c r="F428" s="6" t="s">
        <v>1746</v>
      </c>
      <c r="G428" s="4"/>
      <c r="H428" s="3" t="s">
        <v>2371</v>
      </c>
    </row>
    <row r="429" ht="20.1" customHeight="1" spans="1:8">
      <c r="A429" s="3" t="s">
        <v>2373</v>
      </c>
      <c r="B429" s="4" t="s">
        <v>1070</v>
      </c>
      <c r="C429" s="5" t="s">
        <v>1760</v>
      </c>
      <c r="D429" s="4" t="s">
        <v>1671</v>
      </c>
      <c r="E429" s="4" t="s">
        <v>1665</v>
      </c>
      <c r="F429" s="6" t="s">
        <v>1719</v>
      </c>
      <c r="G429" s="4"/>
      <c r="H429" s="3" t="s">
        <v>2373</v>
      </c>
    </row>
    <row r="430" ht="20.1" customHeight="1" spans="1:8">
      <c r="A430" s="3" t="s">
        <v>2374</v>
      </c>
      <c r="B430" s="4" t="s">
        <v>1049</v>
      </c>
      <c r="C430" s="5" t="s">
        <v>1760</v>
      </c>
      <c r="D430" s="4" t="s">
        <v>1298</v>
      </c>
      <c r="E430" s="4" t="s">
        <v>1665</v>
      </c>
      <c r="F430" s="6" t="s">
        <v>1722</v>
      </c>
      <c r="G430" s="4"/>
      <c r="H430" s="3" t="s">
        <v>2374</v>
      </c>
    </row>
    <row r="431" ht="20.1" customHeight="1" spans="1:8">
      <c r="A431" s="3" t="s">
        <v>2375</v>
      </c>
      <c r="B431" s="4" t="s">
        <v>2376</v>
      </c>
      <c r="C431" s="5" t="s">
        <v>1760</v>
      </c>
      <c r="D431" s="4" t="s">
        <v>1673</v>
      </c>
      <c r="E431" s="4" t="s">
        <v>1666</v>
      </c>
      <c r="F431" s="6" t="s">
        <v>1742</v>
      </c>
      <c r="G431" s="4"/>
      <c r="H431" s="3" t="s">
        <v>2375</v>
      </c>
    </row>
    <row r="432" ht="20.1" customHeight="1" spans="1:8">
      <c r="A432" s="3" t="s">
        <v>2377</v>
      </c>
      <c r="B432" s="4" t="s">
        <v>2378</v>
      </c>
      <c r="C432" s="5" t="s">
        <v>1760</v>
      </c>
      <c r="D432" s="4" t="s">
        <v>1673</v>
      </c>
      <c r="E432" s="4" t="s">
        <v>1666</v>
      </c>
      <c r="F432" s="6" t="s">
        <v>1742</v>
      </c>
      <c r="G432" s="4"/>
      <c r="H432" s="3" t="s">
        <v>2377</v>
      </c>
    </row>
    <row r="433" ht="20.1" customHeight="1" spans="1:8">
      <c r="A433" s="3" t="s">
        <v>2379</v>
      </c>
      <c r="B433" s="4" t="s">
        <v>1217</v>
      </c>
      <c r="C433" s="5" t="s">
        <v>1760</v>
      </c>
      <c r="D433" s="4" t="s">
        <v>1673</v>
      </c>
      <c r="E433" s="4" t="s">
        <v>1665</v>
      </c>
      <c r="F433" s="6" t="s">
        <v>1742</v>
      </c>
      <c r="G433" s="4"/>
      <c r="H433" s="3" t="s">
        <v>2379</v>
      </c>
    </row>
    <row r="434" ht="20.1" customHeight="1" spans="1:8">
      <c r="A434" s="3" t="s">
        <v>2380</v>
      </c>
      <c r="B434" s="7" t="s">
        <v>1325</v>
      </c>
      <c r="C434" s="5" t="s">
        <v>1760</v>
      </c>
      <c r="D434" s="4" t="s">
        <v>1672</v>
      </c>
      <c r="E434" s="4" t="s">
        <v>1666</v>
      </c>
      <c r="F434" s="6" t="s">
        <v>1745</v>
      </c>
      <c r="G434" s="4"/>
      <c r="H434" s="3" t="s">
        <v>2380</v>
      </c>
    </row>
    <row r="435" spans="1:8">
      <c r="A435" s="3">
        <v>2021101</v>
      </c>
      <c r="B435" s="7" t="s">
        <v>2381</v>
      </c>
      <c r="C435" s="5" t="s">
        <v>1760</v>
      </c>
      <c r="D435" s="4" t="s">
        <v>1672</v>
      </c>
      <c r="E435" s="4" t="s">
        <v>1667</v>
      </c>
      <c r="F435" s="6" t="s">
        <v>1747</v>
      </c>
      <c r="G435" s="4"/>
      <c r="H435" s="3">
        <v>2021101</v>
      </c>
    </row>
    <row r="436" spans="1:8">
      <c r="A436" s="3">
        <v>2020069</v>
      </c>
      <c r="B436" s="7" t="s">
        <v>1020</v>
      </c>
      <c r="C436" s="5" t="s">
        <v>1760</v>
      </c>
      <c r="D436" s="4" t="s">
        <v>1670</v>
      </c>
      <c r="E436" s="4" t="s">
        <v>1666</v>
      </c>
      <c r="F436" s="6" t="s">
        <v>1735</v>
      </c>
      <c r="G436" s="4"/>
      <c r="H436" s="3">
        <v>2020069</v>
      </c>
    </row>
    <row r="437" spans="1:8">
      <c r="A437" s="3">
        <v>2021011</v>
      </c>
      <c r="B437" s="7" t="s">
        <v>1103</v>
      </c>
      <c r="C437" s="5" t="s">
        <v>1760</v>
      </c>
      <c r="D437" s="4" t="s">
        <v>1669</v>
      </c>
      <c r="E437" s="4" t="s">
        <v>1666</v>
      </c>
      <c r="F437" s="6" t="s">
        <v>2382</v>
      </c>
      <c r="G437" s="4"/>
      <c r="H437" s="3">
        <v>2021011</v>
      </c>
    </row>
    <row r="438" spans="1:8">
      <c r="A438" s="3">
        <v>2021010</v>
      </c>
      <c r="B438" s="7" t="s">
        <v>998</v>
      </c>
      <c r="C438" s="5" t="s">
        <v>1760</v>
      </c>
      <c r="D438" s="4" t="s">
        <v>1670</v>
      </c>
      <c r="E438" s="4" t="s">
        <v>1665</v>
      </c>
      <c r="F438" s="6" t="s">
        <v>1731</v>
      </c>
      <c r="G438" s="4"/>
      <c r="H438" s="3">
        <v>2021010</v>
      </c>
    </row>
    <row r="439" spans="1:8">
      <c r="A439" s="3">
        <v>2020058</v>
      </c>
      <c r="B439" s="7" t="s">
        <v>1426</v>
      </c>
      <c r="C439" s="5" t="s">
        <v>1760</v>
      </c>
      <c r="D439" s="4" t="s">
        <v>1670</v>
      </c>
      <c r="E439" s="4" t="s">
        <v>1667</v>
      </c>
      <c r="F439" s="6" t="s">
        <v>1734</v>
      </c>
      <c r="G439" s="4"/>
      <c r="H439" s="3">
        <v>2020058</v>
      </c>
    </row>
    <row r="440" spans="1:8">
      <c r="A440" s="3">
        <v>2017008</v>
      </c>
      <c r="B440" s="7" t="s">
        <v>1424</v>
      </c>
      <c r="C440" s="5" t="s">
        <v>1760</v>
      </c>
      <c r="D440" s="4" t="s">
        <v>1670</v>
      </c>
      <c r="E440" s="4" t="s">
        <v>1667</v>
      </c>
      <c r="F440" s="6" t="s">
        <v>1734</v>
      </c>
      <c r="G440" s="4"/>
      <c r="H440" s="3">
        <v>2017008</v>
      </c>
    </row>
    <row r="441" spans="1:8">
      <c r="A441" s="3">
        <v>2021017</v>
      </c>
      <c r="B441" s="7" t="s">
        <v>2383</v>
      </c>
      <c r="C441" s="5" t="s">
        <v>1760</v>
      </c>
      <c r="D441" s="4" t="s">
        <v>2384</v>
      </c>
      <c r="E441" s="4" t="s">
        <v>1666</v>
      </c>
      <c r="F441" s="6"/>
      <c r="G441" s="4"/>
      <c r="H441" s="3">
        <v>2021017</v>
      </c>
    </row>
    <row r="442" spans="1:8">
      <c r="A442" s="3">
        <v>2021100</v>
      </c>
      <c r="B442" s="7" t="s">
        <v>1117</v>
      </c>
      <c r="C442" s="5" t="s">
        <v>1760</v>
      </c>
      <c r="D442" s="4" t="s">
        <v>1669</v>
      </c>
      <c r="E442" s="4" t="s">
        <v>1667</v>
      </c>
      <c r="F442" s="6" t="s">
        <v>2382</v>
      </c>
      <c r="G442" s="4"/>
      <c r="H442" s="3">
        <v>2021100</v>
      </c>
    </row>
    <row r="443" spans="1:8">
      <c r="A443" s="3">
        <v>2021015</v>
      </c>
      <c r="B443" s="7" t="s">
        <v>1337</v>
      </c>
      <c r="C443" s="5" t="s">
        <v>1760</v>
      </c>
      <c r="D443" s="4" t="s">
        <v>1669</v>
      </c>
      <c r="E443" s="4" t="s">
        <v>1665</v>
      </c>
      <c r="F443" s="6" t="s">
        <v>1737</v>
      </c>
      <c r="G443" s="4"/>
      <c r="H443" s="3">
        <v>2021015</v>
      </c>
    </row>
    <row r="444" spans="1:8">
      <c r="A444" s="3">
        <v>2021016</v>
      </c>
      <c r="B444" s="7" t="s">
        <v>1288</v>
      </c>
      <c r="C444" s="5" t="s">
        <v>1760</v>
      </c>
      <c r="D444" s="4" t="s">
        <v>1282</v>
      </c>
      <c r="E444" s="4" t="s">
        <v>1665</v>
      </c>
      <c r="F444" s="6" t="s">
        <v>1715</v>
      </c>
      <c r="G444" s="4"/>
      <c r="H444" s="3">
        <v>2021016</v>
      </c>
    </row>
    <row r="445" spans="1:8">
      <c r="A445" s="3" t="s">
        <v>2385</v>
      </c>
      <c r="B445" s="7" t="s">
        <v>1175</v>
      </c>
      <c r="C445" s="5" t="s">
        <v>1760</v>
      </c>
      <c r="D445" s="4" t="s">
        <v>1672</v>
      </c>
      <c r="E445" s="4" t="s">
        <v>1667</v>
      </c>
      <c r="F445" s="6" t="s">
        <v>1747</v>
      </c>
      <c r="G445" s="4"/>
      <c r="H445" s="3" t="s">
        <v>2385</v>
      </c>
    </row>
    <row r="446" spans="1:8">
      <c r="A446" s="3">
        <v>2020060</v>
      </c>
      <c r="B446" s="7" t="s">
        <v>2386</v>
      </c>
      <c r="C446" s="5" t="s">
        <v>1760</v>
      </c>
      <c r="D446" s="4" t="s">
        <v>1282</v>
      </c>
      <c r="E446" s="4" t="s">
        <v>1665</v>
      </c>
      <c r="F446" s="6" t="s">
        <v>1715</v>
      </c>
      <c r="G446" s="4"/>
      <c r="H446" s="3">
        <v>2020060</v>
      </c>
    </row>
    <row r="447" spans="1:8">
      <c r="A447" s="3">
        <v>2015016</v>
      </c>
      <c r="B447" s="10" t="s">
        <v>1179</v>
      </c>
      <c r="C447" s="5" t="s">
        <v>1760</v>
      </c>
      <c r="D447" s="4" t="s">
        <v>1671</v>
      </c>
      <c r="E447" s="4" t="s">
        <v>1667</v>
      </c>
      <c r="F447" s="6" t="s">
        <v>1719</v>
      </c>
      <c r="G447" s="4"/>
      <c r="H447" s="3">
        <v>2015016</v>
      </c>
    </row>
    <row r="448" spans="1:8">
      <c r="A448" s="3">
        <v>2021003</v>
      </c>
      <c r="B448" s="7" t="s">
        <v>2387</v>
      </c>
      <c r="C448" s="5" t="s">
        <v>1760</v>
      </c>
      <c r="D448" s="4" t="s">
        <v>1671</v>
      </c>
      <c r="E448" s="4" t="s">
        <v>1667</v>
      </c>
      <c r="F448" s="6" t="s">
        <v>1719</v>
      </c>
      <c r="G448" s="4"/>
      <c r="H448" s="3">
        <v>2021003</v>
      </c>
    </row>
    <row r="449" spans="1:8">
      <c r="A449" s="3">
        <v>2021004</v>
      </c>
      <c r="B449" s="7" t="s">
        <v>995</v>
      </c>
      <c r="C449" s="5" t="s">
        <v>1760</v>
      </c>
      <c r="D449" s="4" t="s">
        <v>1671</v>
      </c>
      <c r="E449" s="4" t="s">
        <v>1667</v>
      </c>
      <c r="F449" s="6" t="s">
        <v>1719</v>
      </c>
      <c r="G449" s="4"/>
      <c r="H449" s="3">
        <v>2021004</v>
      </c>
    </row>
    <row r="450" spans="1:8">
      <c r="A450" s="3" t="s">
        <v>2388</v>
      </c>
      <c r="B450" s="7" t="s">
        <v>1393</v>
      </c>
      <c r="C450" s="5"/>
      <c r="D450" s="4" t="s">
        <v>1672</v>
      </c>
      <c r="E450" s="4" t="s">
        <v>1666</v>
      </c>
      <c r="F450" s="6" t="s">
        <v>1745</v>
      </c>
      <c r="G450" s="4"/>
      <c r="H450" s="3" t="s">
        <v>2388</v>
      </c>
    </row>
    <row r="451" spans="1:8">
      <c r="A451" s="3" t="s">
        <v>2389</v>
      </c>
      <c r="B451" s="7" t="s">
        <v>1089</v>
      </c>
      <c r="C451" s="5" t="s">
        <v>1760</v>
      </c>
      <c r="D451" s="4" t="s">
        <v>1669</v>
      </c>
      <c r="E451" s="4" t="s">
        <v>1665</v>
      </c>
      <c r="F451" s="6" t="s">
        <v>1738</v>
      </c>
      <c r="G451" s="4"/>
      <c r="H451" s="3" t="s">
        <v>2389</v>
      </c>
    </row>
    <row r="452" spans="1:8">
      <c r="A452" s="3" t="s">
        <v>2390</v>
      </c>
      <c r="B452" s="7" t="s">
        <v>1088</v>
      </c>
      <c r="C452" s="5" t="s">
        <v>1760</v>
      </c>
      <c r="D452" s="4" t="s">
        <v>1239</v>
      </c>
      <c r="E452" s="4" t="s">
        <v>1665</v>
      </c>
      <c r="F452" s="6" t="s">
        <v>1729</v>
      </c>
      <c r="G452" s="8"/>
      <c r="H452" s="3" t="s">
        <v>2390</v>
      </c>
    </row>
    <row r="453" customFormat="1" spans="1:8">
      <c r="A453" s="3"/>
      <c r="B453" s="7" t="s">
        <v>1011</v>
      </c>
      <c r="C453" s="5"/>
      <c r="D453" s="4"/>
      <c r="E453" s="4"/>
      <c r="F453" s="6"/>
      <c r="G453" s="8"/>
      <c r="H453" s="3"/>
    </row>
    <row r="454" s="1" customFormat="1" spans="1:8">
      <c r="A454" s="3"/>
      <c r="B454" s="7" t="s">
        <v>1334</v>
      </c>
      <c r="C454" s="5"/>
      <c r="D454" s="4"/>
      <c r="E454" s="4"/>
      <c r="F454" s="6"/>
      <c r="G454" s="8"/>
      <c r="H454" s="3"/>
    </row>
    <row r="455" s="1" customFormat="1" spans="1:8">
      <c r="A455" s="3"/>
      <c r="B455" s="7" t="s">
        <v>1021</v>
      </c>
      <c r="C455" s="5"/>
      <c r="D455" s="4"/>
      <c r="E455" s="4"/>
      <c r="F455" s="6"/>
      <c r="G455" s="8"/>
      <c r="H455" s="3"/>
    </row>
    <row r="456" s="1" customFormat="1" spans="1:8">
      <c r="A456" s="3"/>
      <c r="B456" s="7" t="s">
        <v>1148</v>
      </c>
      <c r="C456" s="5"/>
      <c r="D456" s="4"/>
      <c r="E456" s="4"/>
      <c r="F456" s="6"/>
      <c r="G456" s="8"/>
      <c r="H456" s="3"/>
    </row>
    <row r="457" s="1" customFormat="1" spans="1:8">
      <c r="A457" s="3"/>
      <c r="B457" s="7" t="s">
        <v>1152</v>
      </c>
      <c r="C457" s="5"/>
      <c r="D457" s="4"/>
      <c r="E457" s="4"/>
      <c r="F457" s="6"/>
      <c r="G457" s="8"/>
      <c r="H457" s="3"/>
    </row>
    <row r="458" s="1" customFormat="1" spans="1:8">
      <c r="A458" s="3"/>
      <c r="B458" s="7" t="s">
        <v>1361</v>
      </c>
      <c r="C458" s="5"/>
      <c r="D458" s="4"/>
      <c r="E458" s="4"/>
      <c r="F458" s="6"/>
      <c r="G458" s="8"/>
      <c r="H458" s="3"/>
    </row>
    <row r="459" s="1" customFormat="1" spans="1:8">
      <c r="A459" s="3"/>
      <c r="B459" s="7" t="s">
        <v>1420</v>
      </c>
      <c r="C459" s="5"/>
      <c r="D459" s="4"/>
      <c r="E459" s="4"/>
      <c r="F459" s="6"/>
      <c r="G459" s="8"/>
      <c r="H459" s="3"/>
    </row>
    <row r="460" s="1" customFormat="1" spans="1:8">
      <c r="A460" s="3"/>
      <c r="B460" s="7" t="s">
        <v>990</v>
      </c>
      <c r="C460" s="5"/>
      <c r="D460" s="4" t="s">
        <v>1670</v>
      </c>
      <c r="E460" s="4" t="s">
        <v>1666</v>
      </c>
      <c r="F460" s="6"/>
      <c r="G460" s="8"/>
      <c r="H460" s="3"/>
    </row>
    <row r="461" s="1" customFormat="1" spans="1:8">
      <c r="A461" s="3"/>
      <c r="B461" s="7" t="s">
        <v>1123</v>
      </c>
      <c r="C461" s="5"/>
      <c r="D461" s="4" t="s">
        <v>1671</v>
      </c>
      <c r="E461" s="4" t="s">
        <v>1666</v>
      </c>
      <c r="F461" s="6"/>
      <c r="G461" s="8"/>
      <c r="H461" s="3"/>
    </row>
    <row r="462" s="1" customFormat="1" spans="1:8">
      <c r="A462" s="3"/>
      <c r="B462" s="7" t="s">
        <v>988</v>
      </c>
      <c r="C462" s="5"/>
      <c r="D462" s="4" t="s">
        <v>1298</v>
      </c>
      <c r="E462" s="4" t="s">
        <v>1666</v>
      </c>
      <c r="F462" s="6"/>
      <c r="G462" s="8"/>
      <c r="H462" s="3"/>
    </row>
    <row r="463" s="1" customFormat="1" spans="1:8">
      <c r="A463" s="3"/>
      <c r="B463" s="7" t="s">
        <v>1000</v>
      </c>
      <c r="C463" s="5"/>
      <c r="D463" s="4"/>
      <c r="E463" s="4"/>
      <c r="F463" s="6"/>
      <c r="G463" s="8"/>
      <c r="H463" s="3"/>
    </row>
    <row r="464" s="1" customFormat="1" spans="1:8">
      <c r="A464" s="3"/>
      <c r="B464" s="7" t="s">
        <v>1050</v>
      </c>
      <c r="C464" s="5"/>
      <c r="D464" s="4"/>
      <c r="E464" s="4"/>
      <c r="F464" s="6"/>
      <c r="G464" s="8"/>
      <c r="H464" s="3"/>
    </row>
    <row r="465" s="1" customFormat="1" spans="1:8">
      <c r="A465" s="3"/>
      <c r="B465" s="7" t="s">
        <v>1024</v>
      </c>
      <c r="C465" s="5"/>
      <c r="D465" s="4"/>
      <c r="E465" s="4"/>
      <c r="F465" s="6"/>
      <c r="G465" s="8"/>
      <c r="H465" s="3"/>
    </row>
    <row r="466" s="1" customFormat="1" spans="1:8">
      <c r="A466" s="3"/>
      <c r="B466" s="7" t="s">
        <v>1120</v>
      </c>
      <c r="C466" s="5"/>
      <c r="D466" s="4"/>
      <c r="E466" s="4"/>
      <c r="F466" s="6"/>
      <c r="G466" s="8"/>
      <c r="H466" s="3"/>
    </row>
    <row r="467" s="1" customFormat="1" spans="1:8">
      <c r="A467" s="3"/>
      <c r="B467" s="7" t="s">
        <v>1006</v>
      </c>
      <c r="C467" s="5"/>
      <c r="D467" s="4"/>
      <c r="E467" s="4"/>
      <c r="F467" s="6"/>
      <c r="G467" s="8"/>
      <c r="H467" s="3"/>
    </row>
    <row r="468" s="1" customFormat="1" spans="1:8">
      <c r="A468" s="3"/>
      <c r="B468" s="7" t="s">
        <v>2391</v>
      </c>
      <c r="C468" s="5"/>
      <c r="D468" s="4"/>
      <c r="E468" s="4"/>
      <c r="F468" s="6"/>
      <c r="G468" s="8"/>
      <c r="H468" s="3"/>
    </row>
    <row r="469" s="1" customFormat="1" spans="1:8">
      <c r="A469" s="3"/>
      <c r="B469" s="7" t="s">
        <v>1042</v>
      </c>
      <c r="C469" s="5"/>
      <c r="D469" s="4"/>
      <c r="E469" s="4"/>
      <c r="F469" s="6"/>
      <c r="G469" s="8"/>
      <c r="H469" s="3"/>
    </row>
    <row r="470" s="1" customFormat="1" spans="1:8">
      <c r="A470" s="3"/>
      <c r="B470" s="7" t="s">
        <v>1357</v>
      </c>
      <c r="C470" s="5"/>
      <c r="D470" s="4"/>
      <c r="E470" s="4"/>
      <c r="F470" s="6"/>
      <c r="G470" s="8"/>
      <c r="H470" s="3"/>
    </row>
    <row r="471" s="1" customFormat="1" spans="1:8">
      <c r="A471" s="3"/>
      <c r="B471" s="7" t="s">
        <v>1033</v>
      </c>
      <c r="C471" s="5"/>
      <c r="D471" s="4"/>
      <c r="E471" s="4"/>
      <c r="F471" s="6"/>
      <c r="G471" s="8"/>
      <c r="H471" s="3"/>
    </row>
    <row r="472" s="1" customFormat="1" spans="1:8">
      <c r="A472" s="3"/>
      <c r="B472" s="7" t="s">
        <v>1107</v>
      </c>
      <c r="C472" s="5"/>
      <c r="D472" s="4"/>
      <c r="E472" s="4"/>
      <c r="F472" s="6"/>
      <c r="G472" s="8"/>
      <c r="H472" s="3"/>
    </row>
    <row r="473" s="1" customFormat="1" spans="1:8">
      <c r="A473" s="3"/>
      <c r="B473" s="7" t="s">
        <v>1373</v>
      </c>
      <c r="C473" s="5"/>
      <c r="D473" s="4"/>
      <c r="E473" s="4"/>
      <c r="F473" s="6"/>
      <c r="G473" s="8"/>
      <c r="H473" s="3"/>
    </row>
    <row r="474" s="1" customFormat="1" spans="1:8">
      <c r="A474" s="3"/>
      <c r="B474" s="7" t="s">
        <v>1143</v>
      </c>
      <c r="C474" s="5"/>
      <c r="D474" s="4" t="s">
        <v>1672</v>
      </c>
      <c r="E474" s="4" t="s">
        <v>1667</v>
      </c>
      <c r="F474" s="6"/>
      <c r="G474" s="8"/>
      <c r="H474" s="3"/>
    </row>
    <row r="475" s="1" customFormat="1" spans="1:8">
      <c r="A475" s="3"/>
      <c r="B475" s="7" t="s">
        <v>1067</v>
      </c>
      <c r="C475" s="5"/>
      <c r="D475" s="4"/>
      <c r="E475" s="4"/>
      <c r="F475" s="6"/>
      <c r="G475" s="8"/>
      <c r="H475" s="3"/>
    </row>
    <row r="476" s="1" customFormat="1" spans="1:8">
      <c r="A476" s="3"/>
      <c r="B476" s="7" t="s">
        <v>1356</v>
      </c>
      <c r="C476" s="5"/>
      <c r="D476" s="4"/>
      <c r="E476" s="4"/>
      <c r="F476" s="6"/>
      <c r="G476" s="8"/>
      <c r="H476" s="3"/>
    </row>
    <row r="477" s="1" customFormat="1" spans="1:8">
      <c r="A477" s="3"/>
      <c r="B477" s="7" t="s">
        <v>1085</v>
      </c>
      <c r="C477" s="5"/>
      <c r="D477" s="4"/>
      <c r="E477" s="4"/>
      <c r="F477" s="6"/>
      <c r="G477" s="8"/>
      <c r="H477" s="3"/>
    </row>
    <row r="478" s="1" customFormat="1" spans="1:8">
      <c r="A478" s="3"/>
      <c r="B478" s="7" t="s">
        <v>1249</v>
      </c>
      <c r="C478" s="5"/>
      <c r="D478" s="4"/>
      <c r="E478" s="4"/>
      <c r="F478" s="6"/>
      <c r="G478" s="8"/>
      <c r="H478" s="3"/>
    </row>
    <row r="479" s="1" customFormat="1" spans="1:8">
      <c r="A479" s="3"/>
      <c r="B479" s="7" t="s">
        <v>992</v>
      </c>
      <c r="C479" s="5"/>
      <c r="D479" s="4"/>
      <c r="E479" s="4"/>
      <c r="F479" s="6"/>
      <c r="G479" s="8"/>
      <c r="H479" s="3"/>
    </row>
    <row r="480" s="1" customFormat="1" spans="1:8">
      <c r="A480" s="3"/>
      <c r="B480" s="7" t="s">
        <v>915</v>
      </c>
      <c r="C480" s="5"/>
      <c r="D480" s="4"/>
      <c r="E480" s="4"/>
      <c r="F480" s="6"/>
      <c r="G480" s="8"/>
      <c r="H480" s="3"/>
    </row>
    <row r="481" s="1" customFormat="1" spans="1:8">
      <c r="A481" s="3"/>
      <c r="B481" s="7" t="s">
        <v>1329</v>
      </c>
      <c r="C481" s="5"/>
      <c r="D481" s="4"/>
      <c r="E481" s="4"/>
      <c r="F481" s="6"/>
      <c r="G481" s="8"/>
      <c r="H481" s="3"/>
    </row>
    <row r="482" s="1" customFormat="1" spans="1:8">
      <c r="A482" s="3"/>
      <c r="B482" s="7" t="s">
        <v>1165</v>
      </c>
      <c r="C482" s="5"/>
      <c r="D482" s="4"/>
      <c r="E482" s="4"/>
      <c r="F482" s="6"/>
      <c r="G482" s="8"/>
      <c r="H482" s="3"/>
    </row>
    <row r="483" s="1" customFormat="1" spans="1:8">
      <c r="A483" s="3"/>
      <c r="B483" s="7" t="s">
        <v>981</v>
      </c>
      <c r="C483" s="5"/>
      <c r="D483" s="4"/>
      <c r="E483" s="4"/>
      <c r="F483" s="6"/>
      <c r="G483" s="8"/>
      <c r="H483" s="3"/>
    </row>
    <row r="484" s="1" customFormat="1" spans="1:8">
      <c r="A484" s="3"/>
      <c r="B484" s="7"/>
      <c r="C484" s="5"/>
      <c r="D484" s="4"/>
      <c r="E484" s="4"/>
      <c r="F484" s="6"/>
      <c r="G484" s="8"/>
      <c r="H484" s="3"/>
    </row>
    <row r="485" s="1" customFormat="1" spans="1:8">
      <c r="A485" s="3"/>
      <c r="B485" s="7"/>
      <c r="C485" s="5"/>
      <c r="D485" s="4"/>
      <c r="E485" s="4"/>
      <c r="F485" s="6"/>
      <c r="G485" s="8"/>
      <c r="H485" s="3"/>
    </row>
    <row r="486" s="1" customFormat="1" spans="1:8">
      <c r="A486" s="3"/>
      <c r="B486" s="7"/>
      <c r="C486" s="5"/>
      <c r="D486" s="4"/>
      <c r="E486" s="4"/>
      <c r="F486" s="6"/>
      <c r="G486" s="8"/>
      <c r="H486" s="3"/>
    </row>
    <row r="487" s="1" customFormat="1" spans="1:8">
      <c r="A487" s="3"/>
      <c r="B487" s="7"/>
      <c r="C487" s="5"/>
      <c r="D487" s="4"/>
      <c r="E487" s="4"/>
      <c r="F487" s="6"/>
      <c r="G487" s="8"/>
      <c r="H487" s="3"/>
    </row>
    <row r="488" s="1" customFormat="1" spans="1:8">
      <c r="A488" s="3"/>
      <c r="B488" s="7"/>
      <c r="C488" s="5"/>
      <c r="D488" s="4"/>
      <c r="E488" s="4"/>
      <c r="F488" s="6"/>
      <c r="G488" s="8"/>
      <c r="H488" s="3"/>
    </row>
    <row r="489" s="1" customFormat="1" spans="1:8">
      <c r="A489" s="3"/>
      <c r="B489" s="7"/>
      <c r="C489" s="5"/>
      <c r="D489" s="4"/>
      <c r="E489" s="4"/>
      <c r="F489" s="6"/>
      <c r="G489" s="8"/>
      <c r="H489" s="3"/>
    </row>
    <row r="490" s="1" customFormat="1" spans="1:8">
      <c r="A490" s="3"/>
      <c r="B490" s="7"/>
      <c r="C490" s="5"/>
      <c r="D490" s="4"/>
      <c r="E490" s="4"/>
      <c r="F490" s="6"/>
      <c r="G490" s="8"/>
      <c r="H490" s="3"/>
    </row>
    <row r="491" s="1" customFormat="1" spans="1:8">
      <c r="A491" s="3"/>
      <c r="B491" s="7"/>
      <c r="C491" s="5"/>
      <c r="D491" s="4"/>
      <c r="E491" s="4"/>
      <c r="F491" s="6"/>
      <c r="G491" s="8"/>
      <c r="H491" s="3"/>
    </row>
    <row r="492" s="1" customFormat="1" spans="1:8">
      <c r="A492" s="3"/>
      <c r="B492" s="7"/>
      <c r="C492" s="5"/>
      <c r="D492" s="4"/>
      <c r="E492" s="4"/>
      <c r="F492" s="6"/>
      <c r="G492" s="8"/>
      <c r="H492" s="3"/>
    </row>
    <row r="493" s="1" customFormat="1" spans="1:8">
      <c r="A493" s="3"/>
      <c r="B493" s="7"/>
      <c r="C493" s="5"/>
      <c r="D493" s="4"/>
      <c r="E493" s="4"/>
      <c r="F493" s="6"/>
      <c r="G493" s="8"/>
      <c r="H493" s="3"/>
    </row>
    <row r="494" s="1" customFormat="1" spans="1:8">
      <c r="A494" s="3"/>
      <c r="B494" s="7"/>
      <c r="C494" s="5"/>
      <c r="D494" s="4"/>
      <c r="E494" s="4"/>
      <c r="F494" s="6"/>
      <c r="G494" s="8"/>
      <c r="H494" s="3"/>
    </row>
    <row r="495" s="1" customFormat="1" spans="1:8">
      <c r="A495" s="3"/>
      <c r="B495" s="7"/>
      <c r="C495" s="5"/>
      <c r="D495" s="4"/>
      <c r="E495" s="4"/>
      <c r="F495" s="6"/>
      <c r="G495" s="8"/>
      <c r="H495" s="3"/>
    </row>
    <row r="496" s="1" customFormat="1" spans="1:8">
      <c r="A496" s="3"/>
      <c r="B496" s="7"/>
      <c r="C496" s="5"/>
      <c r="D496" s="4"/>
      <c r="E496" s="4"/>
      <c r="F496" s="6"/>
      <c r="G496" s="8"/>
      <c r="H496" s="3"/>
    </row>
    <row r="497" s="1" customFormat="1" spans="1:8">
      <c r="A497" s="3"/>
      <c r="B497" s="7"/>
      <c r="C497" s="5"/>
      <c r="D497" s="4"/>
      <c r="E497" s="4"/>
      <c r="F497" s="6"/>
      <c r="G497" s="8"/>
      <c r="H497" s="3"/>
    </row>
    <row r="498" s="1" customFormat="1" spans="1:8">
      <c r="A498" s="3"/>
      <c r="B498" s="7"/>
      <c r="C498" s="5"/>
      <c r="D498" s="4"/>
      <c r="E498" s="4"/>
      <c r="F498" s="6"/>
      <c r="G498" s="8"/>
      <c r="H498" s="3"/>
    </row>
    <row r="499" spans="1:8">
      <c r="A499" s="3"/>
      <c r="B499" s="7"/>
      <c r="C499" s="5"/>
      <c r="D499" s="4"/>
      <c r="E499" s="4"/>
      <c r="F499" s="6"/>
      <c r="G499" s="8"/>
      <c r="H499" s="3"/>
    </row>
    <row r="500" spans="1:8">
      <c r="A500" s="3"/>
      <c r="B500" s="7"/>
      <c r="C500" s="5"/>
      <c r="D500" s="4"/>
      <c r="E500" s="4"/>
      <c r="F500" s="6"/>
      <c r="G500" s="8"/>
      <c r="H500" s="3"/>
    </row>
    <row r="501" spans="1:8">
      <c r="A501" s="3"/>
      <c r="B501" s="7"/>
      <c r="C501" s="5"/>
      <c r="D501" s="4"/>
      <c r="E501" s="4"/>
      <c r="F501" s="6"/>
      <c r="G501" s="8"/>
      <c r="H501" s="3"/>
    </row>
    <row r="502" spans="1:8">
      <c r="A502" s="3">
        <v>20030</v>
      </c>
      <c r="B502" s="7" t="s">
        <v>1071</v>
      </c>
      <c r="C502" s="5" t="s">
        <v>1760</v>
      </c>
      <c r="D502" s="4" t="s">
        <v>1671</v>
      </c>
      <c r="E502" s="4" t="s">
        <v>1667</v>
      </c>
      <c r="F502" s="6" t="s">
        <v>1719</v>
      </c>
      <c r="G502" s="4"/>
      <c r="H502" s="3">
        <v>20030</v>
      </c>
    </row>
  </sheetData>
  <autoFilter ref="A1:G502">
    <extLst/>
  </autoFilter>
  <conditionalFormatting sqref="A1:G1">
    <cfRule type="duplicateValues" dxfId="1" priority="2"/>
  </conditionalFormatting>
  <conditionalFormatting sqref="H1">
    <cfRule type="duplicateValues" dxfId="1" priority="1"/>
  </conditionalFormatting>
  <pageMargins left="0.7" right="0.7" top="0.75" bottom="0.75" header="0.3" footer="0.3"/>
  <pageSetup paperSize="9" scale="9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课表</vt:lpstr>
      <vt:lpstr>教学情况检查表(计算版）</vt:lpstr>
      <vt:lpstr>教学检查表（打印版）</vt:lpstr>
      <vt:lpstr>教学情况分析</vt:lpstr>
      <vt:lpstr>系部教学工作量分析</vt:lpstr>
      <vt:lpstr>教师周课时量统计</vt:lpstr>
      <vt:lpstr>教师基础数据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2018-12-20T03:37:00Z</dcterms:created>
  <dcterms:modified xsi:type="dcterms:W3CDTF">2021-09-13T08:22:29Z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E1E8FFD7F1644C7CA0BDDA8F05F5E7E1</vt:lpwstr>
  </property>
</Properties>
</file>