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20" tabRatio="890"/>
  </bookViews>
  <sheets>
    <sheet name="课表" sheetId="8" r:id="rId1"/>
    <sheet name="教学检查表（打印版）" sheetId="9" r:id="rId2"/>
    <sheet name="教学情况检查表(计算版）" sheetId="2" r:id="rId3"/>
    <sheet name="教学情况分析" sheetId="3" r:id="rId4"/>
    <sheet name="系部教学工作量分析" sheetId="4" r:id="rId5"/>
    <sheet name="教师周课时量统计" sheetId="5" r:id="rId6"/>
    <sheet name="班级人数" sheetId="11" r:id="rId7"/>
    <sheet name="教师基础数据" sheetId="6" r:id="rId8"/>
  </sheets>
  <definedNames>
    <definedName name="_xlnm._FilterDatabase" localSheetId="0" hidden="1">课表!$A$3:$IQ$348</definedName>
    <definedName name="_xlnm._FilterDatabase" localSheetId="2" hidden="1">'教学情况检查表(计算版）'!$A$4:$M$189</definedName>
    <definedName name="_xlnm._FilterDatabase" localSheetId="5" hidden="1">教师周课时量统计!$A$2:$XEW$322</definedName>
    <definedName name="_xlnm._FilterDatabase" localSheetId="7" hidden="1">教师基础数据!$A$1:$G$503</definedName>
    <definedName name="_xlnm.Print_Area" localSheetId="7">教师基础数据!$A$1:$F$435</definedName>
    <definedName name="_xlnm.Print_Area" localSheetId="5">教师周课时量统计!$A$1:$O$322</definedName>
    <definedName name="_xlnm.Print_Area" localSheetId="1">'教学检查表（打印版）'!$A$1:$M$115</definedName>
    <definedName name="_xlnm.Print_Area" localSheetId="3">教学情况分析!$A$1:$J$70</definedName>
    <definedName name="_xlnm.Print_Area" localSheetId="2">'教学情况检查表(计算版）'!$A$1:$L$105</definedName>
    <definedName name="_xlnm.Print_Area" localSheetId="4">系部教学工作量分析!$A$1:$J$35</definedName>
    <definedName name="_xlnm.Print_Titles" localSheetId="5">教师周课时量统计!$1:$2</definedName>
    <definedName name="_xlnm.Print_Titles" localSheetId="1">'教学检查表（打印版）'!$1:$4</definedName>
    <definedName name="_xlnm.Print_Titles" localSheetId="2">'教学情况检查表(计算版）'!$1:$4</definedName>
    <definedName name="_xlnm.Print_Titles" localSheetId="4">系部教学工作量分析!$1:$3</definedName>
  </definedNames>
  <calcPr calcId="144525"/>
</workbook>
</file>

<file path=xl/sharedStrings.xml><?xml version="1.0" encoding="utf-8"?>
<sst xmlns="http://schemas.openxmlformats.org/spreadsheetml/2006/main" count="10753" uniqueCount="2688">
  <si>
    <t>教学班级</t>
  </si>
  <si>
    <t>人数</t>
  </si>
  <si>
    <t>星期一</t>
  </si>
  <si>
    <t>星期二</t>
  </si>
  <si>
    <t>星期三</t>
  </si>
  <si>
    <t>星期四</t>
  </si>
  <si>
    <t>星期五</t>
  </si>
  <si>
    <t>星期六</t>
  </si>
  <si>
    <t>星期日</t>
  </si>
  <si>
    <t>课程总量</t>
  </si>
  <si>
    <t xml:space="preserve">所属院系 </t>
  </si>
  <si>
    <t>学制</t>
  </si>
  <si>
    <t>课程缺失情况</t>
  </si>
  <si>
    <t>1-2</t>
  </si>
  <si>
    <t>3-4</t>
  </si>
  <si>
    <t>5-6</t>
  </si>
  <si>
    <t>7-8</t>
  </si>
  <si>
    <t>2018机电五年制1班</t>
  </si>
  <si>
    <t xml:space="preserve">实305 [041068]机床电气故障检修(2) 毛秀芝[0000368]      </t>
  </si>
  <si>
    <t xml:space="preserve">实311 [041070]机器人应用 王鹏[2014005]        </t>
  </si>
  <si>
    <t xml:space="preserve">实312 [040213]单片机原理及应用 赵圆圆[2014004]      </t>
  </si>
  <si>
    <t xml:space="preserve">实603 [041023]电气CAD 文念念[2018008]      </t>
  </si>
  <si>
    <t xml:space="preserve">实312 [041023]电气CAD 文念念[2018008]      </t>
  </si>
  <si>
    <t>电子电气工程系</t>
  </si>
  <si>
    <t>5</t>
  </si>
  <si>
    <t>2018机电五年制2班</t>
  </si>
  <si>
    <t xml:space="preserve">实604 [040213]单片机原理及应用 赵圆圆[2014004]      </t>
  </si>
  <si>
    <t xml:space="preserve">实510 [041023]电气CAD 文念念[2018008]      </t>
  </si>
  <si>
    <t>2019机电五年制1班</t>
  </si>
  <si>
    <t xml:space="preserve">实306 [041063]液压(气动)控制技术 江兴刚[0000220]      </t>
  </si>
  <si>
    <t xml:space="preserve">实408 [041084]工业机器人基础 钟卫连[0000221]      </t>
  </si>
  <si>
    <t xml:space="preserve">北203 [040196]供配电技术   张应早      </t>
  </si>
  <si>
    <t xml:space="preserve">实312 [041023]电气CAD 张丽梅[2020060]      </t>
  </si>
  <si>
    <t xml:space="preserve">实311 [041084]工业机器人基础 钟卫连[0000221]      </t>
  </si>
  <si>
    <t xml:space="preserve">北204 [040196]供配电技术   张应早    </t>
  </si>
  <si>
    <t xml:space="preserve">北202 [040196]供配电技术  张应早      </t>
  </si>
  <si>
    <t>2019机电五年制2班</t>
  </si>
  <si>
    <t xml:space="preserve">实306 [041063]液压(气动)控制技术 钟帆[2021018]        </t>
  </si>
  <si>
    <t xml:space="preserve">北203 [040196]供配电技术 刘志强[2021016]      </t>
  </si>
  <si>
    <t xml:space="preserve">南405 [040196]供配电技术 刘志强[2021016]      </t>
  </si>
  <si>
    <t>2020机电1班</t>
  </si>
  <si>
    <t xml:space="preserve">实312 [041140]工业机器人编程与调试 钟卫鹏[2018006]      </t>
  </si>
  <si>
    <t xml:space="preserve">实305 [041139]机电设备故障诊断与维修 冯仕祥      </t>
  </si>
  <si>
    <t xml:space="preserve">实312 [040220]单片机应用技术 唐晨光[0000214]      </t>
  </si>
  <si>
    <t xml:space="preserve">实310 [041146]电气与PLC控制技术 汪凯波[0000080]      </t>
  </si>
  <si>
    <t xml:space="preserve">实408 [041143]机电产品三维设计 陈幸如[2018041]      </t>
  </si>
  <si>
    <t>3</t>
  </si>
  <si>
    <t>2020机电2班</t>
  </si>
  <si>
    <t xml:space="preserve">实310 [041146]电气与PLC控制技术 王鹏[2014005]        </t>
  </si>
  <si>
    <t xml:space="preserve">实312 [040220]单片机应用技术 文念念[2018008]      </t>
  </si>
  <si>
    <t>2020机电五年制1班</t>
  </si>
  <si>
    <t xml:space="preserve">北205 [041137]机械识图与绘制 李柳[0000137]        </t>
  </si>
  <si>
    <t>2号篮球场 [070438]体育与健康(2) 胡超芙[2020051]</t>
  </si>
  <si>
    <t xml:space="preserve">南101 [080149]职业生涯规划 彭立令[2014039]      </t>
  </si>
  <si>
    <t xml:space="preserve">南106 [070426]数学(4) 吴亮[2016030]        </t>
  </si>
  <si>
    <t xml:space="preserve">实506 [010492]信息技术（2） 欧阳云龙        </t>
  </si>
  <si>
    <t>南207 [070450]语文(4) 罗凡[0000178]</t>
  </si>
  <si>
    <t>南304 [070436]英语(4) 刘鑫[2015028]</t>
  </si>
  <si>
    <t xml:space="preserve">北204 [041137]机械识图与绘制 李柳[0000137]        </t>
  </si>
  <si>
    <t>2020机电五年制2班</t>
  </si>
  <si>
    <t xml:space="preserve">实507 [010492]信息技术（2） 田洁[2021107]        </t>
  </si>
  <si>
    <t>2020应电1班</t>
  </si>
  <si>
    <t xml:space="preserve">实310 [040304]PLC应用技术 谢向花[0000085]      </t>
  </si>
  <si>
    <t xml:space="preserve">实307 [040222]电气控制 杨洪军[2014007]      </t>
  </si>
  <si>
    <t xml:space="preserve">实312 [041035]电子线路EDA 钟峰[0000088]        </t>
  </si>
  <si>
    <t xml:space="preserve">实406 [051156]电子产品生产与工艺 孙姣梅[0000367]      </t>
  </si>
  <si>
    <t xml:space="preserve">实310 [041052]嵌入式应用技术 唐东成[2019010]      </t>
  </si>
  <si>
    <t>2020智能产品1班</t>
  </si>
  <si>
    <t xml:space="preserve">北204 [041033]传感器应用技术 李永明[2017016]      </t>
  </si>
  <si>
    <t xml:space="preserve">北202 [041033]传感器应用技术 李永明[2017016]      </t>
  </si>
  <si>
    <t>2020智能控制1班</t>
  </si>
  <si>
    <t xml:space="preserve">北202 [040142]工程制图 杨晓珍[0000145]      </t>
  </si>
  <si>
    <t xml:space="preserve">实310 [040304]PLC应用技术 唐绪伟[0070601]      </t>
  </si>
  <si>
    <t xml:space="preserve">实309 [041134]变频调速与伺服驱动技术 汪凯波[0000080]      </t>
  </si>
  <si>
    <t xml:space="preserve">实312 [041148]数据库技术  张丽梅      </t>
  </si>
  <si>
    <t xml:space="preserve">北202 [041131]智能控制系统与工程 钟卫鹏[2018006]      </t>
  </si>
  <si>
    <t>实408 [041085]工业机器人应用 钟卫连[0000221]</t>
  </si>
  <si>
    <t>2021机电1班</t>
  </si>
  <si>
    <t xml:space="preserve">南103 [070211]高等数学（2） 滕露[0000247]        </t>
  </si>
  <si>
    <t xml:space="preserve">北105 [030195]机械设计基础 邓峰[2017018]        </t>
  </si>
  <si>
    <t xml:space="preserve">南105 [070446]演讲与口才 邵芳[0000042]        </t>
  </si>
  <si>
    <t xml:space="preserve">T3 [080156]大学生心理健康教育 米兰[0000888]        </t>
  </si>
  <si>
    <t xml:space="preserve">T4 [080144]毛泽东思想和中国特色社会主义理论体系概论 贺彬[0000290]        </t>
  </si>
  <si>
    <t>7号篮球场 [070438]体育与健康(2) 王霞[0000146]</t>
  </si>
  <si>
    <t>南307 [070430]大学英语(2) 高学群[0000115]</t>
  </si>
  <si>
    <t>实604 [010433]计算机应用基础 何岚</t>
  </si>
  <si>
    <t xml:space="preserve">北205 [041098]机械制造技术基础 段兰兰[0000305]      </t>
  </si>
  <si>
    <t xml:space="preserve">北104 [030195]机械设计基础 邓峰[2017018]        </t>
  </si>
  <si>
    <t>南302 [070430]大学英语(2) 高学群[0000115]</t>
  </si>
  <si>
    <t>2021机电2班</t>
  </si>
  <si>
    <t>实604 [010433]计算机应用基础 姜莉</t>
  </si>
  <si>
    <t xml:space="preserve">北204 [041098]机械制造技术基础 段兰兰[0000305]      </t>
  </si>
  <si>
    <t>南308 [070430]大学英语(2) 高学群[0000115]</t>
  </si>
  <si>
    <t xml:space="preserve">南102 [070446]演讲与口才 邵芳[0000042]        </t>
  </si>
  <si>
    <t>2021机电3班</t>
  </si>
  <si>
    <t>9号篮球场 [070438]体育与健康(2) 杨艳青[0000075]</t>
  </si>
  <si>
    <t xml:space="preserve">北304 [030195]机械设计基础 邓峰[2017018]        </t>
  </si>
  <si>
    <t xml:space="preserve">实507 [010433]计算机应用基础 范慧英      </t>
  </si>
  <si>
    <t>2021机电五年制1班</t>
  </si>
  <si>
    <t xml:space="preserve">北203 [040277]电子技术 孙姣梅[0000367]      </t>
  </si>
  <si>
    <t>南302 [070436]英语(4) 谢丽群[2021001]</t>
  </si>
  <si>
    <t xml:space="preserve">北305 [074522]物理（2） 尹耕钦[0000015]      </t>
  </si>
  <si>
    <t xml:space="preserve">南102 [080136]哲学与人生 刘志范[0000176]      </t>
  </si>
  <si>
    <t xml:space="preserve">南101 [080202]历史（2） 李慧[2015013]        </t>
  </si>
  <si>
    <t>南301 [070448]语文(2) 梁芳（人）[0000271]</t>
  </si>
  <si>
    <t xml:space="preserve">T3 [080156]大学生心理健康教育 张楚筠[2021131]      </t>
  </si>
  <si>
    <t xml:space="preserve">南102 [070424]数学(2) 吴亮[2016030]        </t>
  </si>
  <si>
    <t>2021机电五年制2班</t>
  </si>
  <si>
    <t xml:space="preserve">南101 [080202]历史（2） 舒艺[2017035]        </t>
  </si>
  <si>
    <t xml:space="preserve">北502 [074522]物理（2） 尹耕钦[0000015]      </t>
  </si>
  <si>
    <t>南303 [070436]英语(4) 谢丽群[2021001]</t>
  </si>
  <si>
    <t>2021机器人1班</t>
  </si>
  <si>
    <t xml:space="preserve">北204 [041129]电子技术基础 胡廷华[0000212]      </t>
  </si>
  <si>
    <t>南404 [070446]演讲与口才   刘小平</t>
  </si>
  <si>
    <t xml:space="preserve">图4楼电子阅览室 [010433]计算机应用基础 张忠义[0000076]      </t>
  </si>
  <si>
    <t xml:space="preserve">南102 [070211]高等数学（2） 滕露[0000247]        </t>
  </si>
  <si>
    <t>[070430]大学英语(2) 谭倩倩[2021122]</t>
  </si>
  <si>
    <t xml:space="preserve">T1 [080156]大学生心理健康教育 常志彬[2018034]      </t>
  </si>
  <si>
    <t>文学修养与大学生活</t>
  </si>
  <si>
    <t>2021应电1班</t>
  </si>
  <si>
    <t xml:space="preserve">北202 [040061]模拟电子技术 陈幸如[2018041]      </t>
  </si>
  <si>
    <t>南402 [070430]大学英语(2) 谭倩倩[2021122]</t>
  </si>
  <si>
    <t xml:space="preserve">北104 [040061]模拟电子技术 陈幸如[2018041]      </t>
  </si>
  <si>
    <t xml:space="preserve">南103 [070211]高等数学（2） 李佑武[0000321]      </t>
  </si>
  <si>
    <t xml:space="preserve">实507 [010433]计算机应用基础 范慧英     </t>
  </si>
  <si>
    <t>实507 [010433]计算机应用基础 范慧英</t>
  </si>
  <si>
    <t>2021应电五年制1班</t>
  </si>
  <si>
    <t xml:space="preserve">南506 [074522]物理（2） 尹耕钦[0000015]      </t>
  </si>
  <si>
    <t xml:space="preserve">北203 [040061]模拟电子技术 杨洪军[2014007]      </t>
  </si>
  <si>
    <t>6号篮球场 [070438]体育与健康(2) 舒辉[0000288]</t>
  </si>
  <si>
    <t>南303 [070434]英语(2) 黄洁[2015029]</t>
  </si>
  <si>
    <t xml:space="preserve">南203 [070424]数学(2) 李枝海[0000162]      </t>
  </si>
  <si>
    <t>南304 [070448]语文(2) 梁芳（人）[0000271]</t>
  </si>
  <si>
    <t>2021智能产品1班</t>
  </si>
  <si>
    <t xml:space="preserve">北203 [040061]模拟电子技术 张砺予[2021023]      </t>
  </si>
  <si>
    <t xml:space="preserve">北204 [040061]模拟电子技术 张砺予[2021023]      </t>
  </si>
  <si>
    <t xml:space="preserve">北205 [040061]模拟电子技术 张砺予[2021023]      </t>
  </si>
  <si>
    <t xml:space="preserve">实604 [010433]计算机应用基础 范慧英      </t>
  </si>
  <si>
    <t>2021智能控制1班</t>
  </si>
  <si>
    <t xml:space="preserve">北203 [041129]电子技术基础 胡廷华[0000212]      </t>
  </si>
  <si>
    <t>实604 [010433]计算机应用基础 范慧英</t>
  </si>
  <si>
    <t>2018牧医五年制1班</t>
  </si>
  <si>
    <t xml:space="preserve">南503 [060202]动物外科及产科疾病 罗世民[0000123]      </t>
  </si>
  <si>
    <t>北505 企业管理与策划 江领</t>
  </si>
  <si>
    <t>动物医院 [060223]犬训导技术  吴佳建</t>
  </si>
  <si>
    <t xml:space="preserve">南106 [060193]动物寄生虫病防治 胡辉[0000102]        </t>
  </si>
  <si>
    <t>南104     特种经济动物养殖     杨刚兰</t>
  </si>
  <si>
    <t>南104     猪场建设与经营管理 叶君潇</t>
  </si>
  <si>
    <t xml:space="preserve">南206 [060163]牛羊生产技术 陈巧华[2021004]      </t>
  </si>
  <si>
    <t>动物科技系</t>
  </si>
  <si>
    <t xml:space="preserve">2019牧医五年制1班	</t>
  </si>
  <si>
    <t xml:space="preserve">南101 [060160]生物统计与试验设计 张光友[0000468]      </t>
  </si>
  <si>
    <t xml:space="preserve">南303 [060199]动物内科 张光友       </t>
  </si>
  <si>
    <t>南406     动物传染病防治技术  尹灿</t>
  </si>
  <si>
    <t xml:space="preserve">南505 [060199]动物内科 张光友       </t>
  </si>
  <si>
    <t xml:space="preserve">北502 [060157]动物繁殖技术 郭青春[0000352]      </t>
  </si>
  <si>
    <t>T1        家畜环境卫生        叶君潇</t>
  </si>
  <si>
    <t>2020宠物1班</t>
  </si>
  <si>
    <t xml:space="preserve">南506 [060275]宠物内科 衣蕾[2020057]        </t>
  </si>
  <si>
    <t>北105     宠物疫病防治技术    吴佳建</t>
  </si>
  <si>
    <t xml:space="preserve">北402 [060061]宠物育种与繁殖技术 郭青春[0000352]      </t>
  </si>
  <si>
    <t xml:space="preserve">北502 [060280]宠物饲养技术 周新建      </t>
  </si>
  <si>
    <t xml:space="preserve">北502 [060280]宠物饲养技术 周新建     </t>
  </si>
  <si>
    <t>北503     宠物营养与食品      吕宗浩</t>
  </si>
  <si>
    <t>动物医院 [060256]宠物医院设计与管理    周新建</t>
  </si>
  <si>
    <t>2020动物药学班</t>
  </si>
  <si>
    <t>南504 [060263]兽医中药学  白玲</t>
  </si>
  <si>
    <t>南401     动物传染病防治技术  尹灿</t>
  </si>
  <si>
    <t xml:space="preserve">北504 [060005]畜牧业法规与行政执法 黄民省[20027]        </t>
  </si>
  <si>
    <t xml:space="preserve">动物医院 [060305]小动物疾病防制 李进军[0000094]      </t>
  </si>
  <si>
    <t xml:space="preserve">北101     动物生物制品        杨甜       </t>
  </si>
  <si>
    <t>南105     兽医实验室诊断      刘霜莉</t>
  </si>
  <si>
    <t>2020动医1班</t>
  </si>
  <si>
    <t xml:space="preserve">北206 [060294]动物传染病防治技术 侯强红[0000281]      </t>
  </si>
  <si>
    <t xml:space="preserve">南507 [060306]兽医实验室诊断 罗世民[0000123]      </t>
  </si>
  <si>
    <t xml:space="preserve">北501 [060199]动物内科 王湘[0000464]        </t>
  </si>
  <si>
    <t xml:space="preserve">北402 [060294]动物传染病防治技术 侯强红[0000281]      </t>
  </si>
  <si>
    <t xml:space="preserve">南203 [060005]畜牧业法规与行政执法 黄民省[20027]        </t>
  </si>
  <si>
    <t>南103     动物营养与饲料      吕宗浩</t>
  </si>
  <si>
    <t>2020动医2班</t>
  </si>
  <si>
    <t xml:space="preserve">北503 [060294]动物传染病防治技术 侯强红[0000281]      </t>
  </si>
  <si>
    <t>南203     动物营养与饲料      吕宗浩</t>
  </si>
  <si>
    <t>2020动医3班</t>
  </si>
  <si>
    <t xml:space="preserve">北402 [060199]动物内科 王湘[0000464]        </t>
  </si>
  <si>
    <t xml:space="preserve">北502 [060180]动物营养与饲料 张铭[2016033]        </t>
  </si>
  <si>
    <t xml:space="preserve">南506 [060306]兽医实验室诊断 罗世民[0000123]      </t>
  </si>
  <si>
    <t xml:space="preserve">北501 [060180]动物营养与饲料 张铭[2016033]        </t>
  </si>
  <si>
    <t>2020动医4班</t>
  </si>
  <si>
    <t xml:space="preserve">北406 [060199]动物内科 白玲[0000469]        </t>
  </si>
  <si>
    <t xml:space="preserve">南207 [060180]动物营养与饲料 张铭[2016033]        </t>
  </si>
  <si>
    <t xml:space="preserve">南202 [060294]动物传染病防治技术 李科[WP00057]        </t>
  </si>
  <si>
    <t>2020动医5班</t>
  </si>
  <si>
    <t xml:space="preserve">北506 [060199]动物内科 白玲[0000469]        </t>
  </si>
  <si>
    <t>2020牧医1班</t>
  </si>
  <si>
    <t xml:space="preserve">北504 [060048]猪生产 苏五珍[0000225]      </t>
  </si>
  <si>
    <t xml:space="preserve">北501 [060294]动物传染病防治技术    卿任科      </t>
  </si>
  <si>
    <t xml:space="preserve">南402 [060303]动物内科病 舒鸣[0000467]        </t>
  </si>
  <si>
    <t xml:space="preserve">北506 [060049]禽生产 周玉林[0000131]      </t>
  </si>
  <si>
    <t xml:space="preserve">南506 [060014]淡水养殖与鱼病防治 黄光中[0000175]      </t>
  </si>
  <si>
    <t xml:space="preserve">北406 [060049]禽生产 周玉林[0000131]      </t>
  </si>
  <si>
    <t xml:space="preserve">南503 [060014]淡水养殖与鱼病防治 黄光中[0000175]      </t>
  </si>
  <si>
    <t xml:space="preserve">南504 [060299]中兽医 陈杨超[2020070]      </t>
  </si>
  <si>
    <t xml:space="preserve">南206 [060303]动物内科病 舒鸣[0000467]        </t>
  </si>
  <si>
    <t xml:space="preserve">南503 [060048]猪生产 苏五珍[0000225]      </t>
  </si>
  <si>
    <t>T1        动物环境卫生        叶君潇</t>
  </si>
  <si>
    <t>2020牧医2班</t>
  </si>
  <si>
    <t xml:space="preserve">北505 [060049]禽生产 周玉林[0000131]      </t>
  </si>
  <si>
    <t xml:space="preserve">北403 [060014]淡水养殖与鱼病防治 黄光中[0000175]      </t>
  </si>
  <si>
    <t xml:space="preserve">北506 [060294]动物传染病防治技术 卿任科[2021120]      </t>
  </si>
  <si>
    <t xml:space="preserve">北404  [060048]猪生产 苏五珍[0000225]      </t>
  </si>
  <si>
    <t xml:space="preserve">北405 [060014]淡水养殖与鱼病防治 黄光中[0000175]      </t>
  </si>
  <si>
    <t>2020牧医特岗1班</t>
  </si>
  <si>
    <t xml:space="preserve">北404 [060048]猪生产 苏五珍[0000225]      </t>
  </si>
  <si>
    <t xml:space="preserve">北405 [060048]猪生产 苏五珍[0000225]      </t>
  </si>
  <si>
    <t xml:space="preserve">北505 [060303]动物内科病 白玲[0000469]        </t>
  </si>
  <si>
    <t>2020牧医特岗2班</t>
  </si>
  <si>
    <t xml:space="preserve">南505 [060049]禽生产 周玉林[0000131]      </t>
  </si>
  <si>
    <t xml:space="preserve">北404 [060303]动物内科病 白玲[0000469]        </t>
  </si>
  <si>
    <t>南101     淡水养殖与鱼病防治  廖羡妮</t>
  </si>
  <si>
    <t>2020牧医五年制1班</t>
  </si>
  <si>
    <t xml:space="preserve">北306 [080149]职业生涯规划 彭立令[2014039]      </t>
  </si>
  <si>
    <t>北506      动物病理   吴国海</t>
  </si>
  <si>
    <t>北505      动物病理   吴国海</t>
  </si>
  <si>
    <t xml:space="preserve">北505 [060180]动物营养与饲料 张光友[0000468]      </t>
  </si>
  <si>
    <t>南206 [070450]语文(4) 罗凡[0000178]</t>
  </si>
  <si>
    <t xml:space="preserve">南205 [070426]数学(4) 吴亮[2016030]        </t>
  </si>
  <si>
    <t xml:space="preserve">北405 [060159]动物药理    李中波[2018009]      </t>
  </si>
  <si>
    <t xml:space="preserve">实509 [010492]信息技术（2） 欧阳云龙[2021108]    </t>
  </si>
  <si>
    <t>2021宠物1班</t>
  </si>
  <si>
    <t>北104     动物生物化学        刘霜莉</t>
  </si>
  <si>
    <t xml:space="preserve">实506 [010433]计算机应用基础 何岚[2018030]        </t>
  </si>
  <si>
    <t>3号篮球场 [070438]体育与健康(2) 邝丽萍[2016029]</t>
  </si>
  <si>
    <t>南301 [070430]大学英语(2) 陈皓铭[2020069]</t>
  </si>
  <si>
    <t xml:space="preserve">北506 [060201]动物遗传与育种 尧国民[0000099]      </t>
  </si>
  <si>
    <t xml:space="preserve">北406 [060156]动物病理       吴国海      </t>
  </si>
  <si>
    <t xml:space="preserve">南203 [070446]演讲与口才 彭艾英[2016027]      </t>
  </si>
  <si>
    <t xml:space="preserve">梯3 [080144]毛泽东思想和中国特色社会主义理论体系概论 谢少平[0000313]      </t>
  </si>
  <si>
    <t>2021动医1班</t>
  </si>
  <si>
    <t>南301 [070430]大学英语(2) 汪玉波[0000048]</t>
  </si>
  <si>
    <t xml:space="preserve">北503 [060106]动物微生物与免疫 罗维[2018010]        </t>
  </si>
  <si>
    <t xml:space="preserve">南207 [070446]演讲与口才 彭艾英[2016027]      </t>
  </si>
  <si>
    <t xml:space="preserve">北304 [060156]动物病理       吴国海        </t>
  </si>
  <si>
    <t xml:space="preserve">T3 [080144]毛泽东思想和中国特色社会主义理论体系概论 王义友[0000027]      </t>
  </si>
  <si>
    <t xml:space="preserve">实510 [010433]计算机应用基础 姜莉        </t>
  </si>
  <si>
    <t xml:space="preserve">南508 [060106]动物微生物与免疫 罗维[2018010]        </t>
  </si>
  <si>
    <t>南302 [070430]大学英语(2) 汪玉波[0000048]</t>
  </si>
  <si>
    <t xml:space="preserve">南101 [060191]动物生化    刘霜莉  </t>
  </si>
  <si>
    <t>2021动医2班</t>
  </si>
  <si>
    <t xml:space="preserve">北503 [060191]动物生化 杨旭[2014028]（单周）        </t>
  </si>
  <si>
    <t xml:space="preserve">南201 [070446]演讲与口才 彭艾英[2016027]      </t>
  </si>
  <si>
    <t xml:space="preserve">南507 [060106]动物微生物与免疫 罗维[2018010]        </t>
  </si>
  <si>
    <t xml:space="preserve">实506 [010433]计算机应用基础 张忠义[0000076]      </t>
  </si>
  <si>
    <t xml:space="preserve">南205 [060156]动物病理 聂昂[WP00058]        </t>
  </si>
  <si>
    <t>2021动医3班</t>
  </si>
  <si>
    <t>南401 [070430]大学英语(2) 王羿元[2019008]</t>
  </si>
  <si>
    <t>南207 [070446]演讲与口才 彭艾英[2016027]</t>
  </si>
  <si>
    <t>南402 [070430]大学英语(2) 王羿元[2019008]</t>
  </si>
  <si>
    <t xml:space="preserve">实604 [010433]计算机应用基础 孙太权[0000073]      </t>
  </si>
  <si>
    <t>南201 [060191]动物生化 杨旭[2014028]        （单周）</t>
  </si>
  <si>
    <t>2021动医4班</t>
  </si>
  <si>
    <t>南308 [070430]大学英语(2) 王羿元[2019008]</t>
  </si>
  <si>
    <t xml:space="preserve">北504 [060191]动物生化 李中波[2018009]      </t>
  </si>
  <si>
    <t>南404 [070446]演讲与口才 龙宜霈[2017014]</t>
  </si>
  <si>
    <t xml:space="preserve">北503 [060106]动物微生物与免疫 肖凌云[0000406]      </t>
  </si>
  <si>
    <t>2021动医5班</t>
  </si>
  <si>
    <t xml:space="preserve">南508 [060191]动物生化 李中波[2018009]      </t>
  </si>
  <si>
    <t>南307 [070430]大学英语(2) 周英[0000059]</t>
  </si>
  <si>
    <t xml:space="preserve">T3 [080144]毛泽东思想和中国特色社会主义理论体系概论 罗毅华[0000021]      </t>
  </si>
  <si>
    <t xml:space="preserve">南508 [060106]动物微生物与免疫 肖凌云[0000406]      </t>
  </si>
  <si>
    <t xml:space="preserve">南105 [070446]演讲与口才 唐圣晟[0000163]      </t>
  </si>
  <si>
    <t xml:space="preserve">实602 [010433]计算机应用基础 孙太权[0000073]      </t>
  </si>
  <si>
    <t>南101     动物病理  吴国海</t>
  </si>
  <si>
    <t>2021牧医1班</t>
  </si>
  <si>
    <t xml:space="preserve">T4 [080144]毛泽东思想和中国特色社会主义理论体系概论 徐段希[2021104]      </t>
  </si>
  <si>
    <t xml:space="preserve">北403 [060206]动物生理 甘泉[2021121]        </t>
  </si>
  <si>
    <t xml:space="preserve">实506 [010433]计算机应用基础 彭勃[0000209]        </t>
  </si>
  <si>
    <t>南306 [070430]大学英语(2) 刘玉燕[0000058]</t>
  </si>
  <si>
    <t xml:space="preserve">北503 [060206]动物生理 甘泉[2021121]        </t>
  </si>
  <si>
    <t>8号篮球场 [070438]体育与健康(2) 王玥[0000125]</t>
  </si>
  <si>
    <t xml:space="preserve">北504 [060003]动物微生物 衣蕾[2020057]        </t>
  </si>
  <si>
    <t xml:space="preserve">南206 [060201]动物遗传与育种 陈巧华[2021004]      </t>
  </si>
  <si>
    <t>2021牧医2班</t>
  </si>
  <si>
    <t xml:space="preserve">图4电子阅览室 [010433]计算机应用基础 彭勃[0000209]        </t>
  </si>
  <si>
    <t xml:space="preserve">北503 [060003]动物微生物 衣蕾[2020057]        </t>
  </si>
  <si>
    <t>2021牧医特岗1班</t>
  </si>
  <si>
    <t xml:space="preserve">实602 [010433]计算机应用基础 张忠义[0000076]      </t>
  </si>
  <si>
    <t xml:space="preserve">北405 [060106]动物微生物与免疫 肖凌云[0000406]      </t>
  </si>
  <si>
    <t>南308 [070430]大学英语(2) 李兴慧[0000108]</t>
  </si>
  <si>
    <t xml:space="preserve">北506 [060206]动物生理 黄柄舒[0000507]      </t>
  </si>
  <si>
    <t>北101     动物遗传育种        杨甜</t>
  </si>
  <si>
    <t>2021牧医特岗2班</t>
  </si>
  <si>
    <t xml:space="preserve">南505 [060106]动物微生物与免疫 肖凌云[0000406]      </t>
  </si>
  <si>
    <t xml:space="preserve">北504 [060206]动物生理 黄柄舒[0000507]      </t>
  </si>
  <si>
    <t>2020环艺1班</t>
  </si>
  <si>
    <t xml:space="preserve">实401 [020469]展示空间室内设计 胡莹[0000158]        </t>
  </si>
  <si>
    <t xml:space="preserve">实404 [021234]景观设计(2) 谢露芳[2014057]      </t>
  </si>
  <si>
    <t xml:space="preserve">实404 [2020007]建筑装饰工程计量与计价（1） 刘元平[2014018]      </t>
  </si>
  <si>
    <t xml:space="preserve">实404 [2020007]建筑装饰工程计量与计价（1） 刘元平[2014018]（单周）      </t>
  </si>
  <si>
    <t xml:space="preserve">实404 [021383]3DS-MAX+V—Ray+photoshop效果图设计与制作 胡莹[0000158]        </t>
  </si>
  <si>
    <t xml:space="preserve">实404 [020401]居住空间设计 刘元平[2014018]      </t>
  </si>
  <si>
    <t xml:space="preserve">实404 [020468]公共空间室内设计 谢露芳        </t>
  </si>
  <si>
    <t xml:space="preserve">实402 [020368]建筑装饰施工技术 欧阳瑞[0000470]      </t>
  </si>
  <si>
    <t>环境与生物科技系</t>
  </si>
  <si>
    <t>2020农经1班</t>
  </si>
  <si>
    <t xml:space="preserve">南201 [021227]农产品经营与管理(2)   孙海鸥      </t>
  </si>
  <si>
    <t xml:space="preserve">北406 [021360]现代农业企业人力资源管理 陈湖光[2021118]      </t>
  </si>
  <si>
    <t xml:space="preserve">南408 [021239]农产品贮藏加工 潘斌      </t>
  </si>
  <si>
    <t xml:space="preserve">实301 [050416]农产品物流管理 谢红英[0000060]      </t>
  </si>
  <si>
    <t xml:space="preserve">图4楼电子阅览室 [2020005]农业信息技术 谷婕[2018011]        </t>
  </si>
  <si>
    <t xml:space="preserve">北405 [021360]现代农业企业人力资源管理 陈湖光[2021118]      </t>
  </si>
  <si>
    <t>现代农业养殖技术 未安排教师</t>
  </si>
  <si>
    <t>2020现农3班</t>
  </si>
  <si>
    <t xml:space="preserve">实410 [020067]植物保护技术 柴慧清[2020066]      </t>
  </si>
  <si>
    <t xml:space="preserve">实410 [021288]苗木生产技术 王立新[0000184]      </t>
  </si>
  <si>
    <t xml:space="preserve">北306 [020227]作物栽培技术（1） 全庆丰[0000309]      </t>
  </si>
  <si>
    <t xml:space="preserve">南502 [021351]农业政策与法规 陈湖光[2021118]      </t>
  </si>
  <si>
    <t xml:space="preserve">南507 [021212]农产品经营与管理 谢海琼[0000314]      </t>
  </si>
  <si>
    <t>实206     农产品网络营销      张金生</t>
  </si>
  <si>
    <t xml:space="preserve">组培楼 [020081]植物组织培养技术 张立[0000147]        </t>
  </si>
  <si>
    <t>2020现农特岗1班</t>
  </si>
  <si>
    <t xml:space="preserve">南502 [020227]作物栽培技术（1） 全庆丰[0000309]      </t>
  </si>
  <si>
    <t xml:space="preserve">北305 [021212]农产品经营与管理 谢海琼[0000314]      </t>
  </si>
  <si>
    <t xml:space="preserve">南503 [020067]植物保护技术 柴慧清[2020066]      </t>
  </si>
  <si>
    <t xml:space="preserve">北405 [021351]农业政策与法规 陈湖光[2021118]            </t>
  </si>
  <si>
    <t>2020现农特岗2班</t>
  </si>
  <si>
    <t xml:space="preserve">北501 [021212]农产品经营与管理 谢海琼[0000314]      </t>
  </si>
  <si>
    <t xml:space="preserve">南408 [020227]作物栽培技术（1） 柴慧清[2020066]      </t>
  </si>
  <si>
    <t xml:space="preserve">北505 [021212]农产品经营与管理 谢海琼[0000314]      </t>
  </si>
  <si>
    <t xml:space="preserve">南102 [021351]农业政策与法规 陈湖光[2021118]      </t>
  </si>
  <si>
    <t xml:space="preserve">南408 [020067]植物保护技术 张立[0000147]        </t>
  </si>
  <si>
    <t>2020园林1班</t>
  </si>
  <si>
    <t xml:space="preserve">南507 [021365]园林工程与施工技术 刘林雳[20029]        </t>
  </si>
  <si>
    <t xml:space="preserve">实405 [020447]园林制图软件（sketchup+lumion） 夏宜华[0000165]      </t>
  </si>
  <si>
    <t xml:space="preserve">实401 [021364]园林施工组织管理 毛伯平[0000382]      </t>
  </si>
  <si>
    <t xml:space="preserve">实401 [220012]园林工程造价 毛伯平[0000382]      </t>
  </si>
  <si>
    <t xml:space="preserve">实401 [020245]园林规划与设计2 彭达浠[2016040]      </t>
  </si>
  <si>
    <t xml:space="preserve">实401 [021265]园林施工图设计与绘制 彭达浠[2016040]      </t>
  </si>
  <si>
    <t>2020园艺1班</t>
  </si>
  <si>
    <t>实402 [021331]茶叶生产加工技术      钟丽凡</t>
  </si>
  <si>
    <t xml:space="preserve">南401 [021232]设施园艺1 杨隆彪[0000139]      </t>
  </si>
  <si>
    <t xml:space="preserve">北304 [021305]花卉生产技术(2) 杨隆彪[0000139]      </t>
  </si>
  <si>
    <t xml:space="preserve">南406 [020067]植物保护技术 张立[0000147]        </t>
  </si>
  <si>
    <t>南501 [021333]园艺产品贮藏与加工    潘斌</t>
  </si>
  <si>
    <t xml:space="preserve">北501 [021306]蔬菜生产技术(1) 张荣禄[0070604]      </t>
  </si>
  <si>
    <t>2020种子1班</t>
  </si>
  <si>
    <t xml:space="preserve">南508 [020067]植物保护技术 全庆丰[0000309]      </t>
  </si>
  <si>
    <t xml:space="preserve">南507 [020448]种子贮藏加工技术 王长安[0000136]      </t>
  </si>
  <si>
    <t xml:space="preserve">北402 [020396]种子检验技术2 王长安[0000136]      </t>
  </si>
  <si>
    <t xml:space="preserve">南105 [020241]种子经营与管理2 谢海琼[0000314]      </t>
  </si>
  <si>
    <t xml:space="preserve">北301 [020238]种子生产技术（2） 李光清[0000400]      </t>
  </si>
  <si>
    <t xml:space="preserve">南501 [020227]作物栽培技术（1） 柴慧清[2020066]      </t>
  </si>
  <si>
    <t xml:space="preserve">北505 [020241]种子经营与管理2 谢海琼[0000314]      </t>
  </si>
  <si>
    <t>2021环艺1班</t>
  </si>
  <si>
    <t xml:space="preserve">实404 [021384]酷家乐 刘元平[2014018]      </t>
  </si>
  <si>
    <t xml:space="preserve">T1 [080144]毛泽东思想和中国特色社会主义理论体系概论 梁毅[0000024]        </t>
  </si>
  <si>
    <t xml:space="preserve">实110 [020004]色彩 向慕[0000316]        </t>
  </si>
  <si>
    <t>10号篮球场 [070438]体育与健康(2) 周本利[2016031]</t>
  </si>
  <si>
    <t>南104 [070446]演讲与口才 蒋林芳[2017032]</t>
  </si>
  <si>
    <t>南403 [070430]大学英语(2) 谭倩倩[2021122]</t>
  </si>
  <si>
    <t xml:space="preserve">实402 [020389]表现技法 欧阳瑞[0000470]      </t>
  </si>
  <si>
    <t xml:space="preserve">实504 [020193]AUTOCAD 欧阳瑞[0000470]      </t>
  </si>
  <si>
    <t>2021农经1班</t>
  </si>
  <si>
    <t xml:space="preserve">南407 [020208]农业经济管理 谷婕[2018011]        </t>
  </si>
  <si>
    <t>南403 [070430]大学英语(2) 李微微[0000243]</t>
  </si>
  <si>
    <t xml:space="preserve">南504 [021223]管理学基础 谢露芳[2014057]      </t>
  </si>
  <si>
    <t xml:space="preserve">南502 [021274]农业政策法规 王长安[0000136]      </t>
  </si>
  <si>
    <t>南404 [070430]大学英语(2) 李微微[0000243]</t>
  </si>
  <si>
    <t xml:space="preserve">南104 [021391]农业生物统计 袁全[0000152]        </t>
  </si>
  <si>
    <t>南106 [070446]演讲与口才 蒋林芳[2017032]</t>
  </si>
  <si>
    <t xml:space="preserve">北405 [021223]管理学基础 谢露芳[2014057]      </t>
  </si>
  <si>
    <t>2021农经2班</t>
  </si>
  <si>
    <t xml:space="preserve">南201 [021274]农业政策法规 李启秀[0000195]      </t>
  </si>
  <si>
    <t xml:space="preserve">北205 [021274]农业政策法规 李启秀[0000195]      </t>
  </si>
  <si>
    <t>2021现农1班</t>
  </si>
  <si>
    <t xml:space="preserve">北306 [030495]现代农业装备 蒲生红[0000258]      </t>
  </si>
  <si>
    <t xml:space="preserve">T1 [080144]毛泽东思想和中国特色社会主义理论体系概论 向巍[2019005]        </t>
  </si>
  <si>
    <t>南306 [070430]大学英语(2) 李璐[2021123]</t>
  </si>
  <si>
    <t>南203 [070446]演讲与口才 郑明娥[0000315]</t>
  </si>
  <si>
    <t xml:space="preserve">实410 [021320]植物与植物生理 孙琴[2014044]        </t>
  </si>
  <si>
    <t xml:space="preserve">南504 [021355]蔬菜生产 张荣禄[0070604]      </t>
  </si>
  <si>
    <t xml:space="preserve">北206 [030495]现代农业装备 蒲生红[0000258]      </t>
  </si>
  <si>
    <t>南301 [070430]大学英语(2) 李璐[2021123]</t>
  </si>
  <si>
    <t xml:space="preserve">南106 [021323]土壤肥料学 黄晓明[2021115]      </t>
  </si>
  <si>
    <t>2021现农特岗1班</t>
  </si>
  <si>
    <t xml:space="preserve">南301 [070430]大学英语(2) 胡彦霞[0000133]      </t>
  </si>
  <si>
    <t xml:space="preserve">实410 [021320]植物与植物生理        孙琴      </t>
  </si>
  <si>
    <t xml:space="preserve">南508 [021360]现代农业企业人力资源管理 刘林雳[20029]        </t>
  </si>
  <si>
    <t xml:space="preserve">北103 [030495]现代农业装备 蒲生红[0000258]      </t>
  </si>
  <si>
    <t xml:space="preserve">南403 [020402]农业微生物 刘芬[2019017]        </t>
  </si>
  <si>
    <t xml:space="preserve">南101 [070446]演讲与口才 李亚玲[2014037]      </t>
  </si>
  <si>
    <t xml:space="preserve">南201 [021323]土壤肥料学 黄晓明[2021115]      </t>
  </si>
  <si>
    <t>2021现农特岗2班</t>
  </si>
  <si>
    <t xml:space="preserve">南501 [020402]农业微生物 刘芬[2019017]        </t>
  </si>
  <si>
    <t xml:space="preserve">南505 [021360]现代农业企业人力资源管理 刘林雳[20029]        </t>
  </si>
  <si>
    <t xml:space="preserve">南502 [021320]植物与植物生理 陈湖光[2021118]      </t>
  </si>
  <si>
    <t>南401 [070430]大学英语(2) 肖秀莲[0000055]</t>
  </si>
  <si>
    <t xml:space="preserve">南102 [021320]植物与植物生理 陈湖光[2021118]      </t>
  </si>
  <si>
    <t>2021现农特岗3班</t>
  </si>
  <si>
    <t>南205 [070446]演讲与口才 郑明娥[0000315]</t>
  </si>
  <si>
    <t xml:space="preserve">南401 [021320]植物与植物生理 孙琴     </t>
  </si>
  <si>
    <t>2021园林1班</t>
  </si>
  <si>
    <t xml:space="preserve">实405 [020246]计算机辅助设计－AutoCAD 夏宜华[0000165]      </t>
  </si>
  <si>
    <t>南205 [070446]演讲与口才 蒋林芳[2017032]</t>
  </si>
  <si>
    <t xml:space="preserve">实401 [020008]园林树木花卉 向友[2018039]        </t>
  </si>
  <si>
    <t xml:space="preserve">南302 [070430]大学英语(2) 梁兴华[0000143]      </t>
  </si>
  <si>
    <t xml:space="preserve">实401 [021260]园林制图与识图 彭达浠[2016040]      </t>
  </si>
  <si>
    <t xml:space="preserve">北203 [021316]中外园林史 莫小云[2020072]      </t>
  </si>
  <si>
    <t xml:space="preserve">南405 [070430]大学英语(2) 梁兴华[0000143]      </t>
  </si>
  <si>
    <t>2021园艺1班</t>
  </si>
  <si>
    <t xml:space="preserve">南406 [020085]应用化学 袁全[0000152]        </t>
  </si>
  <si>
    <t xml:space="preserve">南202 [020235]植物生长与环境1 朱宏爱[0000171]      </t>
  </si>
  <si>
    <t xml:space="preserve">南407 [021303]果树生产技术（1) 王智课[0000017]      </t>
  </si>
  <si>
    <t xml:space="preserve">组培楼 [020085]应用化学 袁全[0000152]        </t>
  </si>
  <si>
    <t>2021园艺2班</t>
  </si>
  <si>
    <t>北101 [070430]大学英语(2) 肖秀莲[0000055]</t>
  </si>
  <si>
    <t xml:space="preserve">南405 [021303]果树生产技术（1) 王智课[0000017]      </t>
  </si>
  <si>
    <t xml:space="preserve">南106 [020235]植物生长与环境1 朱宏爱[0000171]      </t>
  </si>
  <si>
    <t>2021种子1班</t>
  </si>
  <si>
    <t xml:space="preserve">南405 [020460]作物育种技术 孙琴[2014044]        </t>
  </si>
  <si>
    <t>南404 [070430]大学英语(2) 刘淑君[2019015]</t>
  </si>
  <si>
    <t xml:space="preserve">南403 [021236]田间试验与生物统计 袁全[0000152]        </t>
  </si>
  <si>
    <t xml:space="preserve">南106 [020460]作物育种技术 孙琴[2014044]        </t>
  </si>
  <si>
    <t xml:space="preserve">南408 [021360]现代农业企业人力资源管理 向友[2018039]        </t>
  </si>
  <si>
    <t>南405 [070430]大学英语(2) 刘淑君[2019015]</t>
  </si>
  <si>
    <t xml:space="preserve">北504 [021236]田间试验与生物统计 袁全[0000152]        </t>
  </si>
  <si>
    <t>南105 [021251]植物生长环境（2）     戴水莲[0000141]</t>
  </si>
  <si>
    <t>2021种子2班</t>
  </si>
  <si>
    <t xml:space="preserve">南502 [020460]作物育种技术 孙琴[2014044]        </t>
  </si>
  <si>
    <t>2018机制五年制1班</t>
  </si>
  <si>
    <t xml:space="preserve">北405 [030370]机械设备维修工艺 唐建[0000118]        </t>
  </si>
  <si>
    <t xml:space="preserve">实306 [030084]液压与气动技术 钟帆[2021018]        </t>
  </si>
  <si>
    <t xml:space="preserve">北105 [030487]特种加工工艺 邓峰[2017018]        </t>
  </si>
  <si>
    <t xml:space="preserve">实305 [041068]机床电气故障检修(2) 冯仕祥[0000082]      </t>
  </si>
  <si>
    <t xml:space="preserve">实305 [041139]机电设备故障诊断与维修 冯仕祥[0000082]      </t>
  </si>
  <si>
    <t>机械与汽车工程系</t>
  </si>
  <si>
    <t>2018汽维五年制1班</t>
  </si>
  <si>
    <t xml:space="preserve">北304 [030330]汽车使用性能与检测 彭煜星[2016034]      </t>
  </si>
  <si>
    <t xml:space="preserve">北402 [030319]汽车保险理赔与实务 唐三叶[0000266]      </t>
  </si>
  <si>
    <t xml:space="preserve">北205 [030319]汽车保险理赔与实务 唐三叶[0000266]      </t>
  </si>
  <si>
    <t xml:space="preserve">北301 [030330]汽车使用性能与检测 彭煜星[2016034]      </t>
  </si>
  <si>
    <t xml:space="preserve">北403 [030320]汽车评估 付昌星[0000090]      </t>
  </si>
  <si>
    <t xml:space="preserve">北206 [030385]汽车底盘电控技术 佘国芹[2018017]      </t>
  </si>
  <si>
    <t xml:space="preserve">北403 [030414]汽车4S企业管理制度与前台接待 张波[0000297]        </t>
  </si>
  <si>
    <t xml:space="preserve">北501 [030320]汽车评估 付昌星[0000090]      </t>
  </si>
  <si>
    <t xml:space="preserve">北206 [030414]汽车4S企业管理制度与前台接待 张波[0000297]        </t>
  </si>
  <si>
    <t xml:space="preserve">北402 [030330]汽车使用性能与检测 彭煜星[2016034]      </t>
  </si>
  <si>
    <t xml:space="preserve">北406 [030319]汽车保险理赔与实务 唐三叶[0000266]      </t>
  </si>
  <si>
    <t xml:space="preserve">北306 [030385]汽车底盘电控技术 佘国芹[2018017]      </t>
  </si>
  <si>
    <t>2018汽维五年制2班</t>
  </si>
  <si>
    <t xml:space="preserve">北204 [030385]汽车底盘电控技术 佘国芹[2018017]      </t>
  </si>
  <si>
    <t xml:space="preserve">北404 [030320]汽车评估 付昌星[0000090]      </t>
  </si>
  <si>
    <t xml:space="preserve">汽车营销实训室103 [030320]汽车评估 付昌星[0000090]      </t>
  </si>
  <si>
    <t xml:space="preserve">北403 [030319]汽车保险理赔与实务 唐三叶[0000266]      </t>
  </si>
  <si>
    <t>2019机制五年制1班</t>
  </si>
  <si>
    <t xml:space="preserve">北303 [030050]金属切削原理与刀具 朱斌[0000157]        </t>
  </si>
  <si>
    <t xml:space="preserve">南508 [030171]金属切削机床（机制） 杨友才[0000122]      </t>
  </si>
  <si>
    <t xml:space="preserve">北505 [030171]金属切削机床（机制） 杨友才[0000122]      </t>
  </si>
  <si>
    <t xml:space="preserve">实203 [030078]PRO/E 黄贤页[0000347]      </t>
  </si>
  <si>
    <t>2019汽维五年制1班</t>
  </si>
  <si>
    <t xml:space="preserve">北502 [030449]汽车新技术新材料 肖露云[0000103]      </t>
  </si>
  <si>
    <t xml:space="preserve">北205 [030481]汽车车身修复与美容 张建友[0000092]      </t>
  </si>
  <si>
    <t xml:space="preserve">北206 [030456]汽车维修质量检验 吴志强[2016032]      </t>
  </si>
  <si>
    <t xml:space="preserve">汽车整车实训室2 [030447]汽车维护和保养 罗光奇[2017017]      </t>
  </si>
  <si>
    <t xml:space="preserve">北402 [030449]汽车新技术新材料 肖露云[0000103]      </t>
  </si>
  <si>
    <t xml:space="preserve">北206 [030318]汽车空调 佘国芹[2018017]      </t>
  </si>
  <si>
    <t xml:space="preserve">北305 [030456]汽车维修质量检验 吴志强[2016032]      </t>
  </si>
  <si>
    <t xml:space="preserve">北404 [030318]汽车空调 佘国芹[2018017]      </t>
  </si>
  <si>
    <t xml:space="preserve">北403 [030481]汽车车身修复与美容 张建友[0000092]      </t>
  </si>
  <si>
    <t>2019汽维五年制2班</t>
  </si>
  <si>
    <t xml:space="preserve">北502 [030481]汽车车身修复与美容 张建友[0000092]      </t>
  </si>
  <si>
    <t xml:space="preserve">北404 [030456]汽车维修质量检验 吴志强[2016032]      </t>
  </si>
  <si>
    <t>2020机制(3D)1班</t>
  </si>
  <si>
    <t xml:space="preserve">实203 [030615]计算机辅助制造（CAM) 杨阳[0000120]        </t>
  </si>
  <si>
    <t xml:space="preserve">T2 [080144]毛泽东思想和中国特色社会主义理论体系概论 肖艳[2018038]        </t>
  </si>
  <si>
    <t xml:space="preserve">实203 [030371]数控编程及加工 杨友才[0000122]      </t>
  </si>
  <si>
    <t xml:space="preserve">实308 [041011]机床电气控制技术 尹耕钦[0000015]      </t>
  </si>
  <si>
    <t xml:space="preserve">T1 [080144]毛泽东思想和中国特色社会主义理论体系概论 肖艳[2018038]        </t>
  </si>
  <si>
    <t xml:space="preserve">北403 [030356]冲压工艺与模具设计 郝彦琴[0000109]      </t>
  </si>
  <si>
    <t xml:space="preserve">南502 [030534]3D打印成型工艺及技术 刘斐[2018018]        </t>
  </si>
  <si>
    <t xml:space="preserve">实306 [040203]液压与气动技术        刘志强      </t>
  </si>
  <si>
    <t>2020机制1班</t>
  </si>
  <si>
    <t xml:space="preserve">北502 [030051]金属切削机床 杨友才[0000122]      </t>
  </si>
  <si>
    <t xml:space="preserve">北404 [030356]冲压工艺与模具设计 郝彦琴[0000109]      </t>
  </si>
  <si>
    <t xml:space="preserve">实306 [040203]液压与气动技术 刘志强[2021016]      </t>
  </si>
  <si>
    <t>2020汽维1班</t>
  </si>
  <si>
    <t>北406 [030543]汽车发动机电控技术与检修 罗正球[0000101]</t>
  </si>
  <si>
    <t xml:space="preserve">北104 [030413]汽车自动变速器 吴志强[2016032]      </t>
  </si>
  <si>
    <t xml:space="preserve">北301 [030470]新能源汽车技术 彭煜星[2016034]      </t>
  </si>
  <si>
    <t xml:space="preserve">北306 [030456]汽车维修质量检验 吴志强[2016032]      </t>
  </si>
  <si>
    <t>北402 [030543]汽车发动机电控技术与检修 罗正球[0000101]</t>
  </si>
  <si>
    <t xml:space="preserve">北502 [030413]汽车自动变速器 吴志强[2016032]      </t>
  </si>
  <si>
    <t xml:space="preserve">北502 [030456]汽车维修质量检验 吴志强[2016032]      </t>
  </si>
  <si>
    <t xml:space="preserve">北502 [030552]汽车底盘电控技术与检修 杨海[0000089]        </t>
  </si>
  <si>
    <t>2020汽维2班</t>
  </si>
  <si>
    <t xml:space="preserve">北104 [030552]汽车底盘电控技术与检修 杨海[0000089]        </t>
  </si>
  <si>
    <t>北306 [030543]汽车发动机电控技术与检修 罗正球[0000101]</t>
  </si>
  <si>
    <t>2020汽维五年制1班</t>
  </si>
  <si>
    <t xml:space="preserve">北404 [030482]汽车配件管理与销售 张波[0000297]        </t>
  </si>
  <si>
    <t xml:space="preserve">北205 [030069]汽车营销 张建友[0000092]      </t>
  </si>
  <si>
    <t>5号篮球场 [070438]体育与健康(2) 刘庆寅[2014036]</t>
  </si>
  <si>
    <t>南303 [070436]英语(4) 刘鑫[2015028]</t>
  </si>
  <si>
    <t xml:space="preserve">南402 [080149]职业生涯规划 徐段希[2021104]      </t>
  </si>
  <si>
    <t xml:space="preserve">北502 [030069]汽车营销 张建友[0000092]      </t>
  </si>
  <si>
    <t xml:space="preserve">南104 [030156]汽车底盘构造与维修 杨海[0000089]        </t>
  </si>
  <si>
    <t xml:space="preserve">北204 [030156]汽车底盘构造与维修 杨海[0000089]        </t>
  </si>
  <si>
    <t xml:space="preserve">实603 [010492]信息技术（2） 田洁[2021107]        </t>
  </si>
  <si>
    <t>2020汽营1班</t>
  </si>
  <si>
    <t xml:space="preserve">实203 [030454]DMS 杨阳[0000120]        </t>
  </si>
  <si>
    <t xml:space="preserve">北205 [030393]消费者心理学 唐三叶[0000266]      </t>
  </si>
  <si>
    <t xml:space="preserve">北202 [030574]汽车营销策划 肖露云      </t>
  </si>
  <si>
    <t xml:space="preserve">北403 [030393]消费者心理学 唐三叶[0000266]      </t>
  </si>
  <si>
    <t>2020汽智1班</t>
  </si>
  <si>
    <t xml:space="preserve">实309 [041052]嵌入式应用技术 赵圆圆[2014004]      </t>
  </si>
  <si>
    <t xml:space="preserve">北205 [041033]传感器应用技术 李永明[2017016]      </t>
  </si>
  <si>
    <t>2021机制(3D)1班</t>
  </si>
  <si>
    <t xml:space="preserve">南104 [070446]演讲与口才 蒋荣[0000172]        </t>
  </si>
  <si>
    <t xml:space="preserve">实507 [010401]计算机应用基础(上)       付云凯      </t>
  </si>
  <si>
    <t xml:space="preserve">北305 [030518]公差配合与测量技术 唐建[0000118]        </t>
  </si>
  <si>
    <t xml:space="preserve">北403 [030607]机械制图 尹峰[0000100]        </t>
  </si>
  <si>
    <t xml:space="preserve">北402 [030607]机械制图 尹峰[0000100]        </t>
  </si>
  <si>
    <t>2021机制1班</t>
  </si>
  <si>
    <t xml:space="preserve">北105 [030195]机械设计基础 宋玲[0000128]        </t>
  </si>
  <si>
    <t xml:space="preserve">图5人文系机房 [010401]计算机应用基础(上)       付云凯      </t>
  </si>
  <si>
    <t xml:space="preserve">北306 [030195]机械设计基础 宋玲[0000128]        </t>
  </si>
  <si>
    <t xml:space="preserve">北306 [030607]机械制图 黄志伟[0000148]      </t>
  </si>
  <si>
    <t xml:space="preserve">北304 [030518]公差配合与测量技术 唐建[0000118]        </t>
  </si>
  <si>
    <t xml:space="preserve">北105 [030607]机械制图 黄志伟[0000148]      </t>
  </si>
  <si>
    <t>2021机制2班</t>
  </si>
  <si>
    <t xml:space="preserve">北303 [030607]机械制图 黄志伟[0000148]      </t>
  </si>
  <si>
    <t xml:space="preserve">北306 [030518]公差配合与测量技术 唐建[0000118]        </t>
  </si>
  <si>
    <t>北301 [070430]大学英语(2) 田胜斌[0000068]</t>
  </si>
  <si>
    <t>2021机制五年制1班</t>
  </si>
  <si>
    <t>南304 [070436]英语(4) 谢丽群[2021001]</t>
  </si>
  <si>
    <t>南404 [074522]物理（2） 蒋明姣[0000110]</t>
  </si>
  <si>
    <t xml:space="preserve">北406 [030607]机械制图 尹峰[0000100]        </t>
  </si>
  <si>
    <t xml:space="preserve">实203 [030087]AutoCAD 李柳[0000137]        </t>
  </si>
  <si>
    <t>2021汽车智能1班</t>
  </si>
  <si>
    <t>T2 [080144]毛泽东思想和中国特色社会主义理论体系概论 汪寸琬[2020050]</t>
  </si>
  <si>
    <t xml:space="preserve">汽车整车实训室1 [030459]汽车发动机构造与维修 刘时英[0000105]      </t>
  </si>
  <si>
    <t>南105 [070446]演讲与口才 曾琳[2021125]</t>
  </si>
  <si>
    <t>实507 [010401]计算机应用基础(上) 杨斌</t>
  </si>
  <si>
    <t>2021汽检1班</t>
  </si>
  <si>
    <t>南304 [070430]大学英语(2) 宋伟[0000062]</t>
  </si>
  <si>
    <t xml:space="preserve">图4电子阅览室 [010433]计算机应用基础 唐绍富[0000041]      </t>
  </si>
  <si>
    <t xml:space="preserve">北104 [030455]汽车机械基础 刘斐[2018018]        </t>
  </si>
  <si>
    <t xml:space="preserve">北102 [030455]汽车机械基础 刘斐[2018018]        </t>
  </si>
  <si>
    <t>南305 [070430]大学英语(2) 宋伟[0000062]</t>
  </si>
  <si>
    <t>2021汽检2班</t>
  </si>
  <si>
    <t xml:space="preserve">北103 [030455]汽车机械基础 刘斐[2018018]        </t>
  </si>
  <si>
    <t xml:space="preserve">图4楼电子阅览室 [010433]计算机应用基础 唐绍富[0000041]      </t>
  </si>
  <si>
    <t>南203 [070446]演讲与口才 曾琳[2021125]</t>
  </si>
  <si>
    <t>2021汽检五年制1班</t>
  </si>
  <si>
    <t xml:space="preserve">北101 [080156]大学生心理健康教育 常志彬[2018034]      </t>
  </si>
  <si>
    <t xml:space="preserve">南101 [080202]历史（2） 贺琳[2017039]        </t>
  </si>
  <si>
    <t>南202 [074522]物理（2） 蒋明姣[0000110]</t>
  </si>
  <si>
    <t>南301 [070434]英语(2) 黄洁[2015029]</t>
  </si>
  <si>
    <t>2021汽营1班</t>
  </si>
  <si>
    <t xml:space="preserve">实506 [010433]计算机应用基础 罗明[0000218]        </t>
  </si>
  <si>
    <t xml:space="preserve">北103 [030450]汽车构造 杨海[0000089]        </t>
  </si>
  <si>
    <t>2021现农装备1班</t>
  </si>
  <si>
    <t xml:space="preserve">北302 [030590]机械制造基础 赵北辰[0000116]      </t>
  </si>
  <si>
    <t>4号篮球场 [070438]体育与健康(2) 廖松平[0000072]</t>
  </si>
  <si>
    <t xml:space="preserve">实601 [010433]计算机应用基础 谌顺周[0000047]      </t>
  </si>
  <si>
    <t xml:space="preserve">北504 [030590]机械制造基础 赵北辰[0000116]      </t>
  </si>
  <si>
    <t>南103 [070446]演讲与口才 覃婷婷[2018036]</t>
  </si>
  <si>
    <t xml:space="preserve">实406 [040302]电工与电子技术 易小菊[0000067]      </t>
  </si>
  <si>
    <t>2021现农装备2班</t>
  </si>
  <si>
    <t xml:space="preserve">南506 [040302]电工与电子技术 尹耕钦[0000015]      </t>
  </si>
  <si>
    <t xml:space="preserve">实603 [010433]计算机应用基础 谌顺周[0000047]      </t>
  </si>
  <si>
    <t xml:space="preserve">北502 [040302]电工与电子技术 尹耕钦[0000015]      </t>
  </si>
  <si>
    <t>2018建筑五年制1班</t>
  </si>
  <si>
    <t xml:space="preserve">南407 [210130]装配式建筑工程施工 李姝[2014011]        </t>
  </si>
  <si>
    <t xml:space="preserve">南503 [210017]建筑工程技术资料 谢妮[2014010]        </t>
  </si>
  <si>
    <t xml:space="preserve">南306 [210078]建筑质量事故分析 孟祥宇[0000424]      </t>
  </si>
  <si>
    <t xml:space="preserve">南501 [210130]装配式建筑工程施工 李姝[2014011]        </t>
  </si>
  <si>
    <t xml:space="preserve">南402 [210034]工程经济 石旭凯[0000402]      </t>
  </si>
  <si>
    <t xml:space="preserve">南308 [210078]建筑质量事故分析 孟祥宇[0000424]      </t>
  </si>
  <si>
    <t xml:space="preserve">实405 [210073]预算电算化 肖恒升[0000393]      </t>
  </si>
  <si>
    <t xml:space="preserve">南403 [210145]钢结构识图与施工 米颖嶂[0000391]      </t>
  </si>
  <si>
    <t xml:space="preserve">南404 [210034]工程经济 石旭凯[0000402]      </t>
  </si>
  <si>
    <t>实405 [210073]预算电算化 肖恒升[0000393]      （单周）</t>
  </si>
  <si>
    <t xml:space="preserve">实405 [210073]预算电算化 肖恒升[0000393]（单周）      </t>
  </si>
  <si>
    <t>建筑工程系</t>
  </si>
  <si>
    <t>2018建筑五年制2班</t>
  </si>
  <si>
    <t xml:space="preserve">南305 [210078]建筑质量事故分析 孟祥宇[0000424]      </t>
  </si>
  <si>
    <t xml:space="preserve">南205 [210034]工程经济 石旭凯[0000402]      </t>
  </si>
  <si>
    <t xml:space="preserve">实405 [210073]预算电算化 黄磊[2016022]（双周）        </t>
  </si>
  <si>
    <t xml:space="preserve">实405 [210073]预算电算化 黄磊[2016022]（双周）                </t>
  </si>
  <si>
    <t xml:space="preserve">南503 [210130]装配式建筑工程施工 李姝[2014011]        </t>
  </si>
  <si>
    <t xml:space="preserve">南402 [210078]建筑质量事故分析 孟祥宇[0000424]      </t>
  </si>
  <si>
    <t xml:space="preserve">南506 [210034]工程经济 石旭凯[0000402]      </t>
  </si>
  <si>
    <t xml:space="preserve">实504 [210073]预算电算化 黄磊[2016022]（周五5-8节上）        </t>
  </si>
  <si>
    <t>2019建筑五年制1班</t>
  </si>
  <si>
    <t xml:space="preserve">建工实训室右  [210029]建筑力学 陈秀华[2021020]      </t>
  </si>
  <si>
    <t xml:space="preserve">南406 [210013]建筑施工组织与管理 曾维湘[0000335]      </t>
  </si>
  <si>
    <t xml:space="preserve">南305 [210029]建筑力学 陈秀华[2021020]      </t>
  </si>
  <si>
    <t xml:space="preserve">南507 [210012]建筑工程质量与安全管理 谢妮[2014010]        </t>
  </si>
  <si>
    <t xml:space="preserve">南408 [210013]建筑施工组织与管理 曾维湘[0000335]      </t>
  </si>
  <si>
    <t xml:space="preserve">南502 [210019]建筑工程监理概论 曾维湘[0000335]      </t>
  </si>
  <si>
    <t xml:space="preserve">南506 [210012]建筑工程质量与安全管理 谢妮[2014010]        </t>
  </si>
  <si>
    <t xml:space="preserve">南205 [210029]建筑力学 陈秀华[2021020]      </t>
  </si>
  <si>
    <t xml:space="preserve">实504 [210160]BIM基础建模 李爱国[0000409]      </t>
  </si>
  <si>
    <t>2020建筑1班</t>
  </si>
  <si>
    <t xml:space="preserve">南504 [210232]建筑结构 周志海[0000331]      </t>
  </si>
  <si>
    <t xml:space="preserve">实408 [210016]建筑工程计量与计价 刘潜宁[2015019]      </t>
  </si>
  <si>
    <t xml:space="preserve">南205 10008]土力学与地基基础 石旭凯[0000402]      </t>
  </si>
  <si>
    <t xml:space="preserve">南404 [210211]建筑工程施工组织 薛建辉[0000330]      </t>
  </si>
  <si>
    <t xml:space="preserve">南507 [210232]建筑结构 周志海[0000331]      </t>
  </si>
  <si>
    <t xml:space="preserve">南506 [210205]建筑工程资料管理 谢妮[2014010]        </t>
  </si>
  <si>
    <t xml:space="preserve">南406 [210211]建筑工程施工组织 薛建辉[0000330]      </t>
  </si>
  <si>
    <t xml:space="preserve">南506 10008]土力学与地基基础 石旭凯[0000402]      </t>
  </si>
  <si>
    <t>2020建筑2班</t>
  </si>
  <si>
    <t xml:space="preserve">实504 [210160]BIM基础建模 杨译淞[0000366]      </t>
  </si>
  <si>
    <t xml:space="preserve">南308 [210211]建筑工程施工组织 薛建辉[0000330]      </t>
  </si>
  <si>
    <t xml:space="preserve">实405 [210016]建筑工程计量与计价 刘潜宁[2015019]      </t>
  </si>
  <si>
    <t xml:space="preserve">南402 10008]土力学与地基基础 石旭凯[0000402]      </t>
  </si>
  <si>
    <t xml:space="preserve">南404 10008]土力学与地基基础 石旭凯[0000402]      </t>
  </si>
  <si>
    <t xml:space="preserve">南508 [210232]建筑结构 周志海[0000331]      </t>
  </si>
  <si>
    <t>2020建筑3班</t>
  </si>
  <si>
    <t xml:space="preserve">南305 [210008]土力学与地基基础 陈秀华[2021020]      </t>
  </si>
  <si>
    <t xml:space="preserve">南507 [210205]建筑工程资料管理 谢妮[2014010]        </t>
  </si>
  <si>
    <t xml:space="preserve">南307 [210008]土力学与地基基础 陈秀华[2021020]      </t>
  </si>
  <si>
    <t>2020建筑五年制1班</t>
  </si>
  <si>
    <t xml:space="preserve">南202 [070426]数学(4) 冯梅[0000170]        </t>
  </si>
  <si>
    <t xml:space="preserve">南307 [210031]建筑工程招投标与合同管理 曾诚[0000222]        </t>
  </si>
  <si>
    <t xml:space="preserve">南508 [210209]建筑工程施工技术 李文博[2014009]      </t>
  </si>
  <si>
    <t xml:space="preserve">南505 [210209]建筑工程施工技术 李文博[2014009]      </t>
  </si>
  <si>
    <t>南206 [070450]语文(4) 龙宜霈[2017014]</t>
  </si>
  <si>
    <t xml:space="preserve">北104 [080149]职业生涯规划 陈攀杰[2020056]      </t>
  </si>
  <si>
    <t xml:space="preserve">南507 [210209]建筑工程施工技术 李文博[2014009]      </t>
  </si>
  <si>
    <t xml:space="preserve">实507 [010492]信息技术（2） 欧阳云龙[2021108]    </t>
  </si>
  <si>
    <t>2020建筑五年制2班</t>
  </si>
  <si>
    <t xml:space="preserve">北102 [080149]职业生涯规划 陈攀杰[2020056]      </t>
  </si>
  <si>
    <t xml:space="preserve">南201 [070426]数学(4) 冯梅[0000170]        </t>
  </si>
  <si>
    <t>2020市政1班</t>
  </si>
  <si>
    <t xml:space="preserve">南406 [210140]市政管道工程施工 曾维湘[0000335]      </t>
  </si>
  <si>
    <t xml:space="preserve">南505 [210226]市政工程计量计价 李青[0000183]        </t>
  </si>
  <si>
    <t xml:space="preserve">南207 [210141]市政工程施工组织与管理 易佩弦[0070603]      </t>
  </si>
  <si>
    <t xml:space="preserve">南408 [210140]市政管道工程施工 曾维湘[0000335]      </t>
  </si>
  <si>
    <t xml:space="preserve">南403 [210176]市政工程项目管理 曾诚[0000222]        </t>
  </si>
  <si>
    <t xml:space="preserve">北105 [210226]市政工程计量计价 李青[0000183]        </t>
  </si>
  <si>
    <t xml:space="preserve">南504 [210011]建筑法规 刘永生[0000365]      </t>
  </si>
  <si>
    <t xml:space="preserve">南405 [210141]市政工程施工组织与管理 易佩弦[0070603]      </t>
  </si>
  <si>
    <t xml:space="preserve">北205 [210146]地下工程施工 米颖嶂[0000391]      </t>
  </si>
  <si>
    <t>2020造价1班</t>
  </si>
  <si>
    <t xml:space="preserve">实504 [210178]工程造价软件应用 肖恒升[0000393]      </t>
  </si>
  <si>
    <t xml:space="preserve">南406 [210079]建筑工程计量与计价（下） 黄磊[2016022]        </t>
  </si>
  <si>
    <t xml:space="preserve">南307 [210072]安装工程计量计价 阮晓玲[0000326]      </t>
  </si>
  <si>
    <t>南306 [210031]建筑工程招投标与合同管理 米颖嶂[0000391]</t>
  </si>
  <si>
    <t xml:space="preserve">北202 [210072]安装工程计量计价 阮晓玲[0000326]      </t>
  </si>
  <si>
    <t xml:space="preserve">南506 [210226]市政工程计量计价 李青[0000183]        </t>
  </si>
  <si>
    <t xml:space="preserve">南405 [210205]建筑工程资料管理 易佩弦[0070603]      </t>
  </si>
  <si>
    <t xml:space="preserve">南505 [210072]安装工程计量计价 阮晓玲[0000326]      </t>
  </si>
  <si>
    <t xml:space="preserve">南207 [210079]建筑工程计量与计价（下） 黄磊[2016022]        </t>
  </si>
  <si>
    <t>2020造价2班</t>
  </si>
  <si>
    <t xml:space="preserve">南207 [210205]建筑工程资料管理 易佩弦[0070603]      </t>
  </si>
  <si>
    <t>2021建筑1班</t>
  </si>
  <si>
    <t>南305 [070430]大学英语(2) 李璐[2021123]</t>
  </si>
  <si>
    <t xml:space="preserve">南501 [210001]建筑材料与检测 尹细莲[0000333]      </t>
  </si>
  <si>
    <t xml:space="preserve">南502 [210001]建筑材料与检测 尹细莲[0000333]      </t>
  </si>
  <si>
    <t>南505 [210042]建筑识图与构造（下） 杨顺武[0000332]</t>
  </si>
  <si>
    <t xml:space="preserve">南405 [070446]演讲与口才 唐圣晟[0000163]      </t>
  </si>
  <si>
    <t>南501 [210042]建筑识图与构造（下） 杨顺武[0000332]</t>
  </si>
  <si>
    <t xml:space="preserve">实506 [010433]计算机应用基础 吴云[0000045]        </t>
  </si>
  <si>
    <t>2021建筑2班</t>
  </si>
  <si>
    <t xml:space="preserve">南408 [210011]建筑法规 刘永生[0000365]      </t>
  </si>
  <si>
    <t>南302 [070430]大学英语(2) 李娟[2017038]</t>
  </si>
  <si>
    <t>南503 [210042]建筑识图与构造（下） 杨顺武[0000332]</t>
  </si>
  <si>
    <t xml:space="preserve">南508 [210001]建筑材料与检测 尹细莲[0000333]      </t>
  </si>
  <si>
    <t>2021建筑3班</t>
  </si>
  <si>
    <t>南506 [210042]建筑识图与构造（下） 杨顺武[0000332]</t>
  </si>
  <si>
    <t>2021建筑五年制1班</t>
  </si>
  <si>
    <t xml:space="preserve">南202 [070424]数学(2) 冯梅[0000170]        </t>
  </si>
  <si>
    <t xml:space="preserve">南403 [080136]哲学与人生 张琳[2014001]        </t>
  </si>
  <si>
    <t>南206 [070448]语文(2) 梁芳（人）[0000271]</t>
  </si>
  <si>
    <t xml:space="preserve">南201 [080156]大学生心理健康教育 张楚筠[2021131]      </t>
  </si>
  <si>
    <t xml:space="preserve">南201 [080202]历史（2） 舒艺[2017035]        </t>
  </si>
  <si>
    <t xml:space="preserve">实408 [210005]建筑CAD 钟东[0000338]        </t>
  </si>
  <si>
    <t xml:space="preserve">实312 [210005]建筑CAD 钟东[0000338]        </t>
  </si>
  <si>
    <t>2021市政1班</t>
  </si>
  <si>
    <t xml:space="preserve">建工实训室右  [210132]工程力学与应用 陈秀华[2021020]      </t>
  </si>
  <si>
    <t>南401 [070430]大学英语(2) 龙健[0000104]</t>
  </si>
  <si>
    <t xml:space="preserve">实408 [210131]市政工程CAD制图 钟东[0000338]        </t>
  </si>
  <si>
    <t xml:space="preserve">南307 [210132]工程力学与应用 陈秀华[2021020]      </t>
  </si>
  <si>
    <t xml:space="preserve">南205 [210132]工程力学与应用 陈秀华[2021020]      </t>
  </si>
  <si>
    <t>南403 [070430]大学英语(2) 龙健[0000104]</t>
  </si>
  <si>
    <t>2021造价1班</t>
  </si>
  <si>
    <t xml:space="preserve">南202 [210042]建筑识图与构造（下） 钟东[0000338]        </t>
  </si>
  <si>
    <t>1号篮球场 [070438]体育与健康(2) 陈光[0000155]</t>
  </si>
  <si>
    <t xml:space="preserve">南305 [210001]建筑材料与检测 孟祥宇[0000424]      </t>
  </si>
  <si>
    <t xml:space="preserve">图4楼电子阅览室 [010433]计算机应用基础 吴云[0000045]        </t>
  </si>
  <si>
    <t xml:space="preserve">南402 [210001]建筑材料与检测 孟祥宇[0000424]      </t>
  </si>
  <si>
    <t>2021造价2班</t>
  </si>
  <si>
    <t xml:space="preserve">北101 [080144]毛泽东思想和中国特色社会主义理论体系概论 舒欢[2020052]        </t>
  </si>
  <si>
    <t xml:space="preserve">南306 [210001]建筑材料与检测 孟祥宇[0000424]      </t>
  </si>
  <si>
    <t xml:space="preserve">南501 [210042]建筑识图与构造（下） 李姝[2014011]        </t>
  </si>
  <si>
    <t xml:space="preserve">南308 [210001]建筑材料与检测 孟祥宇[0000424]      </t>
  </si>
  <si>
    <t xml:space="preserve">南503 [210042]建筑识图与构造（下） 李姝[2014011]        </t>
  </si>
  <si>
    <t xml:space="preserve">图4楼电子阅览室 [010433]计算机应用基础 龙开春        </t>
  </si>
  <si>
    <t>2018服装五年制1班</t>
  </si>
  <si>
    <t>北206 [070494]服装图案设计(2) 龙思瑾[2016028]</t>
  </si>
  <si>
    <t>实209 [070468]服装立体剪裁(3) 李晓丹[2014006]</t>
  </si>
  <si>
    <t>图5服装综合实训室（缝纫区） [070512]服装缝制工艺（7） 李晓丹[2014006]</t>
  </si>
  <si>
    <t>北305 [070465]舞台影视化妆 龙思瑾[2016028]</t>
  </si>
  <si>
    <t>图5楼人文系机房 [070394]服装CAD（3） 李俊佳[2020018]</t>
  </si>
  <si>
    <t>图5楼人文系机房 [070477]电脑辅助设计(4) 刘毅[0000387]</t>
  </si>
  <si>
    <t>人文科学技术系</t>
  </si>
  <si>
    <t>2019服装五年制1班</t>
  </si>
  <si>
    <t>图5楼人文系机房 [070463]服装CAD(1) 刘毅[0000387]</t>
  </si>
  <si>
    <t>图5楼人文系机房 [070475]电脑辅助设计(2) 尹佳[0000091]</t>
  </si>
  <si>
    <t>实207 [070393]服装缝制工艺(5) 谢春伶[0000370]</t>
  </si>
  <si>
    <t>北304 [070628]时装画技法(3) 龙思瑾[2016028]</t>
  </si>
  <si>
    <t>实209 [070466]服装立体剪裁(1) 向静波[0000130]</t>
  </si>
  <si>
    <t xml:space="preserve">南101 [080136]哲学与人生 张琳[2014001]        </t>
  </si>
  <si>
    <t>实110 [070653]款式设计（2） 李俊佳[2020018]</t>
  </si>
  <si>
    <t>图5服装综合实训室（绘图区） [070391]服装设计(2) 段文准[2014015]</t>
  </si>
  <si>
    <t>2020服装1班</t>
  </si>
  <si>
    <t>实209 [070606]成衣立体造型设计（2） 叶宇桦[2014014]</t>
  </si>
  <si>
    <t>北304 [070647]服装图案设计 杨小冉[2015002]</t>
  </si>
  <si>
    <t>实207 [070609]创意时装设计与制作 李晓丹[2014006]</t>
  </si>
  <si>
    <t>图5服装综合实训室（绘图区） [070496]服装配饰设计 尹佳</t>
  </si>
  <si>
    <t>图5楼人文系机房  [070475]电脑辅助设计(2) 刘毅[0000387]</t>
  </si>
  <si>
    <t>图5服装综合实训室（绘图区） [070604]时装设计与技法（2） 叶宇桦[2014014]</t>
  </si>
  <si>
    <t>图501 [070602]服装专题设计（2） 段文准[2014015]</t>
  </si>
  <si>
    <t>2020服装2班</t>
  </si>
  <si>
    <t>实207 [070609]创意时装设计与制作 刘理[2016015]</t>
  </si>
  <si>
    <t>实209 [070606]成衣立体造型设计（2） 向静波[0000130]</t>
  </si>
  <si>
    <t>北304 [070647]服装图案设计 于焕军</t>
  </si>
  <si>
    <t>图5服装综合实训室（绘图区） [070496]服装配饰设计 段文准[2014015]</t>
  </si>
  <si>
    <t>2020服装3班</t>
  </si>
  <si>
    <t>图5服装综合实训室（绘图区） [070496]服装配饰设计 尹佳[0000091]</t>
  </si>
  <si>
    <t>图5服装综合实训室（绘图区） [070604]时装设计与技法（2） 尹佳[0000091]</t>
  </si>
  <si>
    <t>北302 [070647]服装图案设计 于焕军</t>
  </si>
  <si>
    <t>实207 [070609]创意时装设计与制作 杨小冉</t>
  </si>
  <si>
    <t>2020服装五年制1班</t>
  </si>
  <si>
    <t>图5服装综合实训室（绘图区） [070454]服装平面结构设计(3) 钟彩丽[2021010]</t>
  </si>
  <si>
    <t>北206 [070603]时装设计与技法（1） 龙思瑾[2016028]</t>
  </si>
  <si>
    <t>实207 [070607]成衣设计与制作（1） 向静波[0000130]</t>
  </si>
  <si>
    <t>2021服装1班</t>
  </si>
  <si>
    <t xml:space="preserve">南104 [070534]文学欣赏 李慧[2015013]        </t>
  </si>
  <si>
    <t xml:space="preserve">南103 [070446]演讲与口才 李亚玲[2014037]      </t>
  </si>
  <si>
    <t>实207 [070607]成衣设计与制作（1） 李晓丹[2014006]</t>
  </si>
  <si>
    <t>图5服装综合实训室（绘图区） [070654]服装平面结构设计(1) 刘理[2016015]</t>
  </si>
  <si>
    <t xml:space="preserve">南303 [070430]大学英语(2) 胡彦霞[0000133]      </t>
  </si>
  <si>
    <t xml:space="preserve">实601 [010433]计算机应用基础 蒋桥华[0000050]      </t>
  </si>
  <si>
    <t>2021服装2班</t>
  </si>
  <si>
    <t>图5服装综合实训室（绘图区） [070654]服装平面结构设计(1) 钟彩丽[2021010]</t>
  </si>
  <si>
    <t xml:space="preserve">实603 [010433]计算机应用基础 蒋桥华[0000050]      </t>
  </si>
  <si>
    <t>2021服装3班</t>
  </si>
  <si>
    <t>图5服装综合实训室（绘图区） [070654]服装平面结构设计(1) 李俊佳</t>
  </si>
  <si>
    <t xml:space="preserve">南102 [070534]文学欣赏 李慧[2015013]        </t>
  </si>
  <si>
    <t>2021服装五年制1班</t>
  </si>
  <si>
    <t>南207 [070448]语文(2) 梁芳（人）[0000271]</t>
  </si>
  <si>
    <t>实207 [070607]成衣设计与制作（1） 谢春伶[0000370]</t>
  </si>
  <si>
    <t>图5服装综合实训室（绘图区） [070452]服装平面结构设计(1) 刘理</t>
  </si>
  <si>
    <t>2018旅游五年制1班</t>
  </si>
  <si>
    <t xml:space="preserve">南206 [050525]旅游企业人力资源管理 严隆亚[2021128]      </t>
  </si>
  <si>
    <t xml:space="preserve">南407 [050359]旅行社经营与管理 吴咏春[2017003]      </t>
  </si>
  <si>
    <t>北104 [070280]摄影技巧    肖亦然[2017040]</t>
  </si>
  <si>
    <t xml:space="preserve">北104 [050526]旅游公共关系与形象塑造 张灵刚[0000207]      </t>
  </si>
  <si>
    <t xml:space="preserve">图4楼电子阅览室 [050425]旅游产品设计与营销 聂瑞希[2020004]      </t>
  </si>
  <si>
    <t xml:space="preserve">南406 [050408]旅游会计基础 舒会芳[0000373]      </t>
  </si>
  <si>
    <t>商贸管理系</t>
  </si>
  <si>
    <t>2019旅游五年制1班</t>
  </si>
  <si>
    <t xml:space="preserve">实109 [050659]民族舞蹈 谢伊玲[0000430]      </t>
  </si>
  <si>
    <t xml:space="preserve">南304 [050522]旅游英语 蒯昔昆[2021011]      </t>
  </si>
  <si>
    <t xml:space="preserve">南408 [050523]导游服务能力 刘慧[0000303]        </t>
  </si>
  <si>
    <t xml:space="preserve">北101 [050376]旅游心理学 蒋东林[2016019]      </t>
  </si>
  <si>
    <t xml:space="preserve">北205 [050523]导游服务能力 刘慧[0000303]        </t>
  </si>
  <si>
    <t xml:space="preserve">南307 [050522]旅游英语 蒯昔昆[2021011]      </t>
  </si>
  <si>
    <t xml:space="preserve">实303 [050366]旅游市场营销学 刘梦槐[2021146]      </t>
  </si>
  <si>
    <t xml:space="preserve">实301 [050527]旅游信息化应用 粟昱霖[2021014]      </t>
  </si>
  <si>
    <t>2020会计1班</t>
  </si>
  <si>
    <t xml:space="preserve">南203 [050243]财务管理 李芬芬[2015003]      </t>
  </si>
  <si>
    <t xml:space="preserve">实301 [050594]Python在财务中的应用 蒋玉[0000117]        </t>
  </si>
  <si>
    <t xml:space="preserve">实302 [050170]管理会计 廖松[0000201]        </t>
  </si>
  <si>
    <t xml:space="preserve">北506 [050485]商务礼仪    高文[0000231]        </t>
  </si>
  <si>
    <t xml:space="preserve">实109 [050485]商务礼仪    高文[0000231]        </t>
  </si>
  <si>
    <t xml:space="preserve">实501 [050636]会计信息系统应用 邓邵军[0000360]      </t>
  </si>
  <si>
    <t xml:space="preserve">北305 [050635]企业财务分析 沈杉林[2014050]      </t>
  </si>
  <si>
    <t>2020会计2班</t>
  </si>
  <si>
    <t xml:space="preserve">南503 [050485]商务礼仪    高文[0000231]        </t>
  </si>
  <si>
    <t xml:space="preserve">实109 [050485]商务礼仪       高文[0000231]        </t>
  </si>
  <si>
    <t xml:space="preserve">实303 [050170]管理会计 廖松[0000201]        </t>
  </si>
  <si>
    <t xml:space="preserve">实303 [050594]Python在财务中的应用 蒋玉[0000117]        </t>
  </si>
  <si>
    <t xml:space="preserve">南202 [050243]财务管理 粟龄慧[2016035]      </t>
  </si>
  <si>
    <t>2020会计3班</t>
  </si>
  <si>
    <t xml:space="preserve">实503 [050170]管理会计 廖松[0000201]        </t>
  </si>
  <si>
    <t xml:space="preserve">实503 [050636]会计信息系统应用 邓邵军[0000360]      </t>
  </si>
  <si>
    <t xml:space="preserve">南105 [050243]财务管理 粟龄慧[2016035]      </t>
  </si>
  <si>
    <t>南407 [050485]商务礼仪    曾炜</t>
  </si>
  <si>
    <t xml:space="preserve">实302 [050594]Python在财务中的应用 刘玲[2018024]        </t>
  </si>
  <si>
    <t>南102 [050635]企业财务分析 陈怡[2017004]</t>
  </si>
  <si>
    <t>2020会计4班</t>
  </si>
  <si>
    <t xml:space="preserve">南201 [050485]商务礼仪 黄双双[2017006]      </t>
  </si>
  <si>
    <t xml:space="preserve">实501 [050594]Python在财务中的应用 蒋玉[0000117]        </t>
  </si>
  <si>
    <t xml:space="preserve">实503 [050170]管理会计 程莉娜[2021015]      </t>
  </si>
  <si>
    <t xml:space="preserve">南407 [050243]财务管理 程莉娜[2021015]      </t>
  </si>
  <si>
    <t xml:space="preserve">实501 [050636]会计信息系统应用 粟龄慧[2016035]      </t>
  </si>
  <si>
    <t>2020会计5班</t>
  </si>
  <si>
    <t>南406 [050243]财务管理 程莉娜[2021015]</t>
  </si>
  <si>
    <t xml:space="preserve">南406 [050243]财务管理 程莉娜[2021015]      </t>
  </si>
  <si>
    <t xml:space="preserve">实503 [050636]会计信息系统应用 粟德琼[0000199]       </t>
  </si>
  <si>
    <t xml:space="preserve">南504 [050485]商务礼仪 谢立特[2017010]      </t>
  </si>
  <si>
    <t>2020会计6班</t>
  </si>
  <si>
    <t xml:space="preserve">实503 [050636]会计信息系统应用 粟德琼[0000199]      </t>
  </si>
  <si>
    <t xml:space="preserve">南302 [050243]财务管理 程莉娜[2021015]      </t>
  </si>
  <si>
    <t xml:space="preserve">北301 [050635]企业财务分析 沈杉林[2014050]     </t>
  </si>
  <si>
    <t xml:space="preserve">南305 [050485]商务礼仪 刘姚欧[2016021]      </t>
  </si>
  <si>
    <t xml:space="preserve">实501 [050170]管理会计 刘玲[2018024]        </t>
  </si>
  <si>
    <t xml:space="preserve">实503 [050594]Python在财务中的应用 蒋玉[0000117]        </t>
  </si>
  <si>
    <t>2020会计7班</t>
  </si>
  <si>
    <t>南405  [050243]财务管理 程晓艳[0000445]</t>
  </si>
  <si>
    <t xml:space="preserve">南205 [050635]企业财务分析 沈杉林[2014050]      </t>
  </si>
  <si>
    <t xml:space="preserve">实501 [050636]会计信息系统应用 粟德琼[0000199]      </t>
  </si>
  <si>
    <t xml:space="preserve">实302 [050170]管理会计 刘玲[2018024]        </t>
  </si>
  <si>
    <t xml:space="preserve">南205 [050485]商务礼仪 刘姚欧[2016021]      </t>
  </si>
  <si>
    <t>2020旅游1班</t>
  </si>
  <si>
    <t xml:space="preserve">实303 [050650]旅行社计调操作实务 刘湘霞[0000359]      </t>
  </si>
  <si>
    <t xml:space="preserve">南408 [050694]怀化地方导游服务 刘慧[0000303]       </t>
  </si>
  <si>
    <t xml:space="preserve">实302 [050651]旅行社销售操作实务 向益群[2021145]      </t>
  </si>
  <si>
    <t xml:space="preserve">北505 [050387]旅游景区服务与管理 袁梦姣[2017044]      </t>
  </si>
  <si>
    <t xml:space="preserve">南101 [050039]管理学基础 严隆亚[2021128]      </t>
  </si>
  <si>
    <t xml:space="preserve">南501 [050655]乡村休闲旅游 潘存功[2021100]      </t>
  </si>
  <si>
    <t xml:space="preserve">北101 [050656]公商务与会展旅游 廖亚萍[2021110]      </t>
  </si>
  <si>
    <t xml:space="preserve">实301 [050527]旅游信息化应用 张金生[0000296]      </t>
  </si>
  <si>
    <t>2020旅游2班</t>
  </si>
  <si>
    <t xml:space="preserve">南203 [050694]怀化地方导游服务 刘慧[0000303]        </t>
  </si>
  <si>
    <t xml:space="preserve">南206 [050387]旅游景区服务与管理 袁梦姣[2017044]      </t>
  </si>
  <si>
    <t xml:space="preserve">实303 [050651]旅行社销售操作实务 向益群[2021145]      </t>
  </si>
  <si>
    <t>2020旅游3班</t>
  </si>
  <si>
    <t xml:space="preserve">实302 [050650]旅行社计调操作实务 刘湘霞[0000359]      </t>
  </si>
  <si>
    <t xml:space="preserve">南501 [050039]管理学基础 谌玲[0000422]        </t>
  </si>
  <si>
    <t xml:space="preserve">北205 [050694]怀化地方导游服务 刘慧[0000303]        </t>
  </si>
  <si>
    <t xml:space="preserve">南205 [050387]旅游景区服务与管理 武超[0000311]        </t>
  </si>
  <si>
    <t xml:space="preserve">南306 [050655]乡村休闲旅游 潘存功[2021100]      </t>
  </si>
  <si>
    <t xml:space="preserve">实303 [050651]旅行社销售操作实务 刘梦槐[2021146]      </t>
  </si>
  <si>
    <t xml:space="preserve">实303 [050527]旅游信息化应用 陈松柏[2021147]      </t>
  </si>
  <si>
    <t>2020旅游4班</t>
  </si>
  <si>
    <t xml:space="preserve">南303 [050387]旅游景区服务与管理 武超[0000311]        </t>
  </si>
  <si>
    <t xml:space="preserve">实302 [050651]旅行社销售操作实务 刘梦槐[2021146]      </t>
  </si>
  <si>
    <t>2020旅游五年制1班</t>
  </si>
  <si>
    <t xml:space="preserve">北405 [050646]地方导游基础 廖亚萍[2021110]      </t>
  </si>
  <si>
    <t xml:space="preserve">南105 [050542]旅游政策与法规 张萍[0000205]        </t>
  </si>
  <si>
    <t xml:space="preserve">实408 [010492]信息技术（2） 欧阳云龙[2021108]    </t>
  </si>
  <si>
    <t xml:space="preserve">南408 [050542]旅游政策与法规 张萍[0000205]        </t>
  </si>
  <si>
    <t>2020移动商务1班</t>
  </si>
  <si>
    <t xml:space="preserve">实501 [050564]电商物流运营实务 粟珣博[2016006]      </t>
  </si>
  <si>
    <t xml:space="preserve">北104 [050145]消费者心理学 粟珣博[2016006]      </t>
  </si>
  <si>
    <t xml:space="preserve">实502 [050610]商品摄影技术 粟昱霖[2021014]      </t>
  </si>
  <si>
    <t xml:space="preserve">北105 [050145]消费者心理学 粟珣博[2016006]      </t>
  </si>
  <si>
    <t xml:space="preserve">实301 [050693]农产品网络营销 粟昱霖[2021014]      </t>
  </si>
  <si>
    <t xml:space="preserve">实501 [050622]搜索引擎优化与营销 刘禹[0000312]        </t>
  </si>
  <si>
    <t xml:space="preserve">实501 [050612]移动商务数据分析 蒋琼[0000056]        </t>
  </si>
  <si>
    <t>2020移动商务2班</t>
  </si>
  <si>
    <t xml:space="preserve">实303 [050693]农产品网络营销 粟昱霖[2021014]      </t>
  </si>
  <si>
    <t xml:space="preserve">实301 [050612]移动商务数据分析 蒋琼[0000056]        </t>
  </si>
  <si>
    <t>2020智能物流1班</t>
  </si>
  <si>
    <t xml:space="preserve">实301 [050601]物流管理信息系统 刘新贵[0000203]      </t>
  </si>
  <si>
    <t xml:space="preserve">实501 [050490]RFID技术与应用 陈承贵[0000213]      </t>
  </si>
  <si>
    <t xml:space="preserve">南304 [050002]管理学基础 朱周华[0000295]      </t>
  </si>
  <si>
    <t xml:space="preserve">实301 [050608]物流大数据分析 曾囿儒[2020071]      </t>
  </si>
  <si>
    <t xml:space="preserve">南401 [050002]管理学基础 朱周华[0000295]      </t>
  </si>
  <si>
    <t xml:space="preserve">实302 [050606]物流智能跟踪与定位(GIS/GPS） 谢红英[0000060]      </t>
  </si>
  <si>
    <t xml:space="preserve">实503 [050605]智能运输管理 吴咏春[2017003]      </t>
  </si>
  <si>
    <t>2020智能物流2班</t>
  </si>
  <si>
    <t xml:space="preserve">实503 [050490]RFID技术与应用 陈承贵[0000213]      </t>
  </si>
  <si>
    <t>2021会计1班</t>
  </si>
  <si>
    <t xml:space="preserve">T3 [080144]毛泽东思想和中国特色社会主义理论体系概论 谢舟[2019006]        </t>
  </si>
  <si>
    <t xml:space="preserve">南405 [050632]初级会计实务 舒会芳[0000373]      </t>
  </si>
  <si>
    <t xml:space="preserve">北501
[050429]基础会计（2） 邓邵军[0000360]      </t>
  </si>
  <si>
    <t xml:space="preserve">实302 [050593]大数据原理及应用 李芬芬[2015003]      </t>
  </si>
  <si>
    <t>2021会计2班</t>
  </si>
  <si>
    <t xml:space="preserve">南406 [050632]初级会计实务 舒会芳[0000373]      </t>
  </si>
  <si>
    <t>北303
[050429]基础会计（2） 杨继秀[0000237]</t>
  </si>
  <si>
    <t>2021会计3班</t>
  </si>
  <si>
    <t>南206 [070446]演讲与口才 龙宜霈[2017014]</t>
  </si>
  <si>
    <t>南502 [050429]基础会计（2） 程晓艳[0000445]</t>
  </si>
  <si>
    <t>南304[050429]基础会计（2） 程晓艳[0000445]</t>
  </si>
  <si>
    <t xml:space="preserve">实501 [050593]大数据原理及应用 李芬芬[2015003]      </t>
  </si>
  <si>
    <t>2021会计4班</t>
  </si>
  <si>
    <t xml:space="preserve">北305 [050632]初级会计实务 杨继秀      </t>
  </si>
  <si>
    <t xml:space="preserve">北506 [050632]初级会计实务 杨继秀      </t>
  </si>
  <si>
    <t xml:space="preserve">实303 [050593]大数据原理及应用 李芬芬[2015003]      </t>
  </si>
  <si>
    <t>2021会计5班</t>
  </si>
  <si>
    <t>北504
[050429]基础会计（2） 粟德琼[0000199]</t>
  </si>
  <si>
    <t xml:space="preserve">T4 [080144]毛泽东思想和中国特色社会主义理论体系概论 谢舟[2019006]        </t>
  </si>
  <si>
    <t xml:space="preserve">T2 [080144]毛泽东思想和中国特色社会主义理论体系概论 谢舟[2019006]        </t>
  </si>
  <si>
    <t xml:space="preserve">北205 [050632]初级会计实务 杨继秀      </t>
  </si>
  <si>
    <t>2021旅游1班</t>
  </si>
  <si>
    <t xml:space="preserve">北102 [070446]演讲与口才 梁迎春[0000348]      </t>
  </si>
  <si>
    <t xml:space="preserve">北404 [050648]导游业务 谌玲[0000422]        </t>
  </si>
  <si>
    <t xml:space="preserve">南501 [050648]导游业务 谌玲[0000422]        </t>
  </si>
  <si>
    <t xml:space="preserve">南407 [050542]旅游政策与法规 张萍[0000205]        </t>
  </si>
  <si>
    <t xml:space="preserve">南304 [050422]导游基础 尤祺明[2016017]      </t>
  </si>
  <si>
    <t>2021旅游2班</t>
  </si>
  <si>
    <t xml:space="preserve">南103 [050422]导游基础 尤祺明[2016017]      </t>
  </si>
  <si>
    <t>2021民宿1班</t>
  </si>
  <si>
    <t>北403 [070446]演讲与口才 蒋镇泽[0000354]</t>
  </si>
  <si>
    <t xml:space="preserve">南305 [050670]酒店服务 杨梨园[2016018]      </t>
  </si>
  <si>
    <t xml:space="preserve">南308 [050679]建筑艺术美学 向友[2018039]        </t>
  </si>
  <si>
    <t>2021移动商务1班</t>
  </si>
  <si>
    <t xml:space="preserve">实502 [050610]商品摄影技术 陈骋[2017041]        </t>
  </si>
  <si>
    <t xml:space="preserve">实303 [050587]移动商务客户服务与管理 王洋[2017024]        </t>
  </si>
  <si>
    <t xml:space="preserve">实301 [050590]移动商务基础 蒋琼[0000056]        </t>
  </si>
  <si>
    <t>北404 [070446]演讲与口才 蒋镇泽[0000354]</t>
  </si>
  <si>
    <t>2021移动商务2班</t>
  </si>
  <si>
    <t>2021移动商务五年制1班</t>
  </si>
  <si>
    <t xml:space="preserve">实502 [050610]商品摄影技术 刘禹[0000312]        </t>
  </si>
  <si>
    <t xml:space="preserve">实302 [050583]办公软件高级应用 王洋[2017024]        </t>
  </si>
  <si>
    <t>2021智能物流1班</t>
  </si>
  <si>
    <t xml:space="preserve">南104 [070446]演讲与口才 邵芳[0000042]        </t>
  </si>
  <si>
    <t xml:space="preserve">实503 [050661]物流设施设备 胡晋铭[0000401]      </t>
  </si>
  <si>
    <t xml:space="preserve">实301 [050662]物流信息技术基础 曾囿儒[2020071]      </t>
  </si>
  <si>
    <t>2021智能物流2班</t>
  </si>
  <si>
    <t>2020村干班</t>
  </si>
  <si>
    <t xml:space="preserve">北102 [080023]市场营销 朱周华[0000295]      </t>
  </si>
  <si>
    <t xml:space="preserve">北102 [080014]领导科学 彭立令[2014039]      </t>
  </si>
  <si>
    <t xml:space="preserve">北102 [080162]公务员面试 梁迎春[0000348]      </t>
  </si>
  <si>
    <t xml:space="preserve">北102 [080131]财务基础 刘新贵[0000203]      </t>
  </si>
  <si>
    <t xml:space="preserve">北103 [080131]财务基础 刘新贵[0000203]      </t>
  </si>
  <si>
    <t>思想政治理论课部</t>
  </si>
  <si>
    <t>2021村干班</t>
  </si>
  <si>
    <t xml:space="preserve">北103 [080166]养殖实用技术 郭青春[0000352]      </t>
  </si>
  <si>
    <t xml:space="preserve">北103 [080154]申论 梁迎春[0000348]      </t>
  </si>
  <si>
    <t xml:space="preserve">实507 [080167]计算机应用基础（下） 胡炜[0000043]        </t>
  </si>
  <si>
    <t xml:space="preserve">北103 [080108]农村行政管理 彭立令[2014039]      </t>
  </si>
  <si>
    <t xml:space="preserve">北102 [080179]廉政文化（1) 吴文星[2016046]      </t>
  </si>
  <si>
    <t>2018数媒五年制1班</t>
  </si>
  <si>
    <t xml:space="preserve">实603 [010375]H5动画设计 舒烨楠[2020016]      </t>
  </si>
  <si>
    <t xml:space="preserve">实511 [010431]广告影视制作（2） 杨磊[0000210]        </t>
  </si>
  <si>
    <t xml:space="preserve">实509 [010431]广告影视制作（2） 杨磊[0000210]        </t>
  </si>
  <si>
    <t xml:space="preserve">实602 [010224]平面设计-Photoshop(2) 向厚斌[2020014]      </t>
  </si>
  <si>
    <t xml:space="preserve">实505 [010108]影视编辑premiere 杨珂珂[2021112]      </t>
  </si>
  <si>
    <t xml:space="preserve">实511 [010224]平面设计-Photoshop(2) 向厚斌[2020014]      </t>
  </si>
  <si>
    <t>信息与艺术设计系</t>
  </si>
  <si>
    <t>2018数媒五年制2班</t>
  </si>
  <si>
    <t xml:space="preserve">实203 [010431]广告影视制作（2） 周友[2020015]        </t>
  </si>
  <si>
    <t xml:space="preserve">实510 [010431]广告影视制作（2） 周友[2020015]        </t>
  </si>
  <si>
    <t xml:space="preserve">实511 [010375]H5动画设计 舒烨楠[2020016]      </t>
  </si>
  <si>
    <t>2019数媒五年制1班</t>
  </si>
  <si>
    <t xml:space="preserve">实505 [010184]3ds_Max 杨磊[0000210]        </t>
  </si>
  <si>
    <t xml:space="preserve">北504 [010426]新媒体策划与创意 袁也[2021103]        </t>
  </si>
  <si>
    <t xml:space="preserve">实512 [040431]After effects（2） 段鑫[0000065]        </t>
  </si>
  <si>
    <t xml:space="preserve">北303 [010393]数字摄影摄像 陈橙[2017030]        </t>
  </si>
  <si>
    <t xml:space="preserve">实506 [010427]品牌形象系统设计 袁也[2021103]        </t>
  </si>
  <si>
    <t>2019数媒五年制2班</t>
  </si>
  <si>
    <t xml:space="preserve">实602 [040431]After effects（2） 段鑫[0000065]        </t>
  </si>
  <si>
    <t xml:space="preserve">实604 [010427]品牌形象系统设计 袁也[2021103]        </t>
  </si>
  <si>
    <t xml:space="preserve">北302 [010393]数字摄影摄像 陈橙[2017030]        </t>
  </si>
  <si>
    <t xml:space="preserve">实509 [010184]3ds_Max 杨磊[0000210]        </t>
  </si>
  <si>
    <t xml:space="preserve">图504 [010426]新媒体策划与创意 易柳[2018026]        </t>
  </si>
  <si>
    <t>2020计应1班</t>
  </si>
  <si>
    <t xml:space="preserve">实603 [010381]PHP语言程序设计 李奇[0000069]        </t>
  </si>
  <si>
    <t xml:space="preserve">实513 [010206]Linux操作系统 钱宇涛[0000079]      </t>
  </si>
  <si>
    <t xml:space="preserve">实505 [010464]Android_UI开发 杨珂珂[2021112]      </t>
  </si>
  <si>
    <t xml:space="preserve">实512 [010454]Vue.js 刘慧芬[0000038]      </t>
  </si>
  <si>
    <t xml:space="preserve">实513 [010462]Android游戏开发 向凌志[2021109]      </t>
  </si>
  <si>
    <t>2020计应2班</t>
  </si>
  <si>
    <t xml:space="preserve">实512 [010381]PHP语言程序设计 李奇[0000069]        </t>
  </si>
  <si>
    <t xml:space="preserve">实511 [010381]PHP语言程序设计 李奇[0000069]        </t>
  </si>
  <si>
    <t>2020计应3班</t>
  </si>
  <si>
    <t>实603 [010454]Vue.js         田洁</t>
  </si>
  <si>
    <t xml:space="preserve">实602 [010381]PHP语言程序设计 赵红[0000084]        </t>
  </si>
  <si>
    <t>2020计应4班</t>
  </si>
  <si>
    <t xml:space="preserve">实601 [010462]Android游戏开发 向凌志[2021109]      </t>
  </si>
  <si>
    <t>2020计应5班</t>
  </si>
  <si>
    <t xml:space="preserve">实604 [010381]PHP语言程序设计 蒋桥华[0000050]      </t>
  </si>
  <si>
    <t xml:space="preserve">实603 [010381]PHP语言程序设计 蒋桥华[0000050]      </t>
  </si>
  <si>
    <t>2020室内1班</t>
  </si>
  <si>
    <t xml:space="preserve">图501 [010325]手绘效果图表现技法（1） 王淑文[2017031]      </t>
  </si>
  <si>
    <t xml:space="preserve">北302 [010380]室内陈设设计 虞明沅[2021113]      </t>
  </si>
  <si>
    <t xml:space="preserve">实507 [010423]室内图像处理 周苇[0000064]        </t>
  </si>
  <si>
    <t xml:space="preserve">北303 [010361]室内照明与灯具设计 梁芳[0000061]        </t>
  </si>
  <si>
    <t xml:space="preserve">实604 [010340]居住空间设计 张鹏[2014002]        </t>
  </si>
  <si>
    <t xml:space="preserve">北302 [010252]装饰材料与施工工艺 李喜梅[0000121]      </t>
  </si>
  <si>
    <t>2020室内2班</t>
  </si>
  <si>
    <t xml:space="preserve">北302 [010361]室内照明与灯具设计 李喜梅[0000121]      </t>
  </si>
  <si>
    <t xml:space="preserve">实513 [010423]室内图像处理 周苇[0000064]        </t>
  </si>
  <si>
    <t xml:space="preserve">北303 [010380]室内陈设设计 虞明沅[2021113]      </t>
  </si>
  <si>
    <t xml:space="preserve">实511 [010340]居住空间设计 张鹏[2014002]        </t>
  </si>
  <si>
    <t>2020室内3班</t>
  </si>
  <si>
    <t xml:space="preserve">实512 [010340]居住空间设计 刘洁[20150114]       </t>
  </si>
  <si>
    <t xml:space="preserve">图504 [010325]手绘效果图表现技法（1） 王淑文[2017031]      </t>
  </si>
  <si>
    <t>北303 [010252]装饰材料与施工工艺 张鹏[2014002]</t>
  </si>
  <si>
    <t xml:space="preserve">北302 [010361]室内照明与灯具设计 周苇[0000064]        </t>
  </si>
  <si>
    <t xml:space="preserve">北303 [010380]室内陈设设计 杨亚荣[2017033]      </t>
  </si>
  <si>
    <t xml:space="preserve">实512 [010423]室内图像处理 周苇[0000064]        </t>
  </si>
  <si>
    <t>2020室内4班</t>
  </si>
  <si>
    <t xml:space="preserve">实513 [010340]居住空间设计 刘洁[20150114]       </t>
  </si>
  <si>
    <t xml:space="preserve">北304 [010380]室内陈设设计 杨亚荣[2017033]      </t>
  </si>
  <si>
    <t xml:space="preserve">北302 [010361]室内照明与灯具设计 王淑文[2017031]      </t>
  </si>
  <si>
    <t>2020数媒1班</t>
  </si>
  <si>
    <t xml:space="preserve">实110 [010393]数字摄影摄像 易柳[2018026]        </t>
  </si>
  <si>
    <t xml:space="preserve">图501 [010460]新媒体版式设计 范昊如[0000405]      </t>
  </si>
  <si>
    <t>实604 [010039]数据库原理与应用 田晴</t>
  </si>
  <si>
    <t xml:space="preserve">南505 [010426]新媒体策划与创意 袁也[2021103]        </t>
  </si>
  <si>
    <t xml:space="preserve">实509 [010457]影视剪辑原理 周友[2020015]        </t>
  </si>
  <si>
    <t xml:space="preserve">实509 [010375]H5动画设计 舒烨楠[2020016]      </t>
  </si>
  <si>
    <t>2020数媒2班</t>
  </si>
  <si>
    <t xml:space="preserve">实510 [010375]H5动画设计 舒烨楠[2020016]      </t>
  </si>
  <si>
    <t xml:space="preserve">南106 [010426]新媒体策划与创意 袁也[2021103]        </t>
  </si>
  <si>
    <t>实507 [010039]数据库原理与应用 田晴</t>
  </si>
  <si>
    <t>2020数媒3班</t>
  </si>
  <si>
    <t xml:space="preserve">图501 [010460]新媒体版式设计 陈橙[2017030]        </t>
  </si>
  <si>
    <t xml:space="preserve">实601 [010039]数据库原理与应用 陈仕许[0000040]      </t>
  </si>
  <si>
    <t xml:space="preserve">实601 [010457]影视剪辑原理 周友[2020015]        </t>
  </si>
  <si>
    <t xml:space="preserve">图501 [010426]新媒体策划与创意 范昊如[0000405]      </t>
  </si>
  <si>
    <t xml:space="preserve">实513 [010375]H5动画设计 舒烨楠[2020016]      </t>
  </si>
  <si>
    <t>2020数媒4班</t>
  </si>
  <si>
    <t>实603 [010039]数据库原理与应用 欧阳云龙</t>
  </si>
  <si>
    <t>2020数媒五年制1班</t>
  </si>
  <si>
    <t xml:space="preserve">实505 [010481]AE&amp;PR 段鑫[0000065]        </t>
  </si>
  <si>
    <t xml:space="preserve">实510 [010374]平面图像处理（1） 张颖[0000063]        </t>
  </si>
  <si>
    <t xml:space="preserve">实506 [010492]信息技术（2） 田洁[2021107]        </t>
  </si>
  <si>
    <t>2020数媒五年制2班</t>
  </si>
  <si>
    <t xml:space="preserve">实509 [010481]AE&amp;PR 段鑫[0000065]        </t>
  </si>
  <si>
    <t xml:space="preserve">南101 [080149]职业生涯规划 徐段希[2021104]      </t>
  </si>
  <si>
    <t>2020数媒五年制3班</t>
  </si>
  <si>
    <t xml:space="preserve">实509 [010374]平面图像处理（1） 张颖[0000063]        </t>
  </si>
  <si>
    <t>2021计应1班</t>
  </si>
  <si>
    <t xml:space="preserve">T2 [080144]毛泽东思想和中国特色社会主义理论体系概论 文晖[0000023]        </t>
  </si>
  <si>
    <t xml:space="preserve">南203 [070446]演讲与口才 谢琛[0000291]        </t>
  </si>
  <si>
    <t xml:space="preserve">实511 [010437]Java语言高级开发 李奇[0000069]        </t>
  </si>
  <si>
    <t>实510 [010542]Html5网页设计 向子明</t>
  </si>
  <si>
    <t>实510 [010541]关系型数据库 MySql 陈仕许</t>
  </si>
  <si>
    <t>2021计应2班</t>
  </si>
  <si>
    <t xml:space="preserve">实512 [010541]关系型数据库 MySql 唐洁[0000107]        </t>
  </si>
  <si>
    <t xml:space="preserve">实510 [010542]Html5网页设计 陈仕许[0000040]      </t>
  </si>
  <si>
    <t xml:space="preserve">实601 [010437]Java语言高级开发 张忠义[0000076]      </t>
  </si>
  <si>
    <t xml:space="preserve">南103 [070446]演讲与口才 谢琛[0000291]        </t>
  </si>
  <si>
    <t>2021计应3班</t>
  </si>
  <si>
    <t xml:space="preserve">实505 [010542]Html5网页设计 陈仕许[0000040]      </t>
  </si>
  <si>
    <t xml:space="preserve">实512 [010437]Java语言高级开发 唐洁[0000107]        </t>
  </si>
  <si>
    <t xml:space="preserve">实601 [010541]关系型数据库 MySql 何岚[2018030]        </t>
  </si>
  <si>
    <t>2021计应4班</t>
  </si>
  <si>
    <t>实604 [010542]Html5网页设计  范慧英</t>
  </si>
  <si>
    <t xml:space="preserve">实601 [010437]Java语言高级开发 刘慧芬[0000038]      </t>
  </si>
  <si>
    <t>2021计应5班</t>
  </si>
  <si>
    <t>实601 [010437]Java语言高级开发 贺军[0000036]</t>
  </si>
  <si>
    <t xml:space="preserve">实511 [010542]Html5网页设计 邓飞[0000016]        </t>
  </si>
  <si>
    <t xml:space="preserve">T4 [080156]大学生心理健康教育 米兰[0000888]        </t>
  </si>
  <si>
    <t xml:space="preserve">实509 [010541]关系型数据库 MySql 何岚[2018030]        </t>
  </si>
  <si>
    <t>2021计应6班</t>
  </si>
  <si>
    <t xml:space="preserve">南201 [070446]演讲与口才 谢琛[0000291]        </t>
  </si>
  <si>
    <t xml:space="preserve">实601 [010437]Java语言高级开发 向凌志[2021109]      </t>
  </si>
  <si>
    <t>2021计应五年制1班</t>
  </si>
  <si>
    <t xml:space="preserve">实601 [010241]计算机网络基础 向子明[0000044]      </t>
  </si>
  <si>
    <t xml:space="preserve">实513 [010282]JAVA语言程序设计(1) 吴云[0000045]        </t>
  </si>
  <si>
    <t>实511 [010538]Html5网页设计+CSS+JavaScript 陈仕许</t>
  </si>
  <si>
    <t>2021室内1班</t>
  </si>
  <si>
    <t xml:space="preserve">实509 [010485]室内三维软件基础 梁芳[0000061]        </t>
  </si>
  <si>
    <t>图504 [010068]设计构成(平面、色彩、立体) 谢臻[2017019]</t>
  </si>
  <si>
    <t xml:space="preserve">实511 [010485]室内三维软件基础 梁芳[0000061]        </t>
  </si>
  <si>
    <t xml:space="preserve">实512 [010487]室内施工图设计基础 刘洁[20150114]       </t>
  </si>
  <si>
    <t>2021室内2班</t>
  </si>
  <si>
    <t>实602 [010485]室内三维软件基础 吴春燕[2020001</t>
  </si>
  <si>
    <t>实603 [010485]室内三维软件基础 吴春燕[2020001</t>
  </si>
  <si>
    <t>2021室内3班</t>
  </si>
  <si>
    <t xml:space="preserve">实511 [010487]室内施工图设计基础 李喜梅[0000121]      </t>
  </si>
  <si>
    <t xml:space="preserve">图504 [010068]设计构成(平面、色彩、立体)       向桑        </t>
  </si>
  <si>
    <t>北506 [070446]演讲与口才 郑明娥[0000315]</t>
  </si>
  <si>
    <t>2021室内4班</t>
  </si>
  <si>
    <t>实505 [010485]室内三维软件基础 吴春燕[2020001</t>
  </si>
  <si>
    <t>实509 [010485]室内三维软件基础      吴春燕  （周五5-6节上）</t>
  </si>
  <si>
    <t xml:space="preserve">实602 [010487]室内施工图设计基础 李喜梅[0000121]      </t>
  </si>
  <si>
    <t>2021数媒1班</t>
  </si>
  <si>
    <t xml:space="preserve">图504 [010068]设计构成(平面、色彩、立体) 向慕[0000316]        </t>
  </si>
  <si>
    <t>图501 美术鉴赏 袁也（双周）</t>
  </si>
  <si>
    <t>2021数媒2班</t>
  </si>
  <si>
    <t xml:space="preserve">图504 [010068]设计构成(平面、色彩、立体) 易柳[2018026]        </t>
  </si>
  <si>
    <t>2021数媒3班</t>
  </si>
  <si>
    <t xml:space="preserve">实506 [010374]平面图像处理（1） 张颖[0000063]        </t>
  </si>
  <si>
    <t xml:space="preserve">图501 [010068]设计构成(平面、色彩、立体) 向慕[0000316]        </t>
  </si>
  <si>
    <t>2021级上课人数</t>
  </si>
  <si>
    <t>总人数</t>
  </si>
  <si>
    <t>三年制班级</t>
  </si>
  <si>
    <t>全校上课人数</t>
  </si>
  <si>
    <t>五年制班级</t>
  </si>
  <si>
    <t>每节上课的班级数</t>
  </si>
  <si>
    <t>全校班级数</t>
  </si>
  <si>
    <t>教室安排情况</t>
  </si>
  <si>
    <t>教学南楼</t>
  </si>
  <si>
    <t>上课实际量</t>
  </si>
  <si>
    <t>教室上课总量</t>
  </si>
  <si>
    <t>剩余教室</t>
  </si>
  <si>
    <t>南101</t>
  </si>
  <si>
    <t>张光友</t>
  </si>
  <si>
    <t>舒艺</t>
  </si>
  <si>
    <t>彭立令</t>
  </si>
  <si>
    <t>李慧</t>
  </si>
  <si>
    <t>贺琳</t>
  </si>
  <si>
    <t>严隆亚</t>
  </si>
  <si>
    <t>张琳</t>
  </si>
  <si>
    <t>李亚玲</t>
  </si>
  <si>
    <t>徐段希</t>
  </si>
  <si>
    <t>廖羡妮</t>
  </si>
  <si>
    <t>吴国海</t>
  </si>
  <si>
    <t>南102</t>
  </si>
  <si>
    <t>刘志范</t>
  </si>
  <si>
    <t>滕露</t>
  </si>
  <si>
    <t>陈湖光</t>
  </si>
  <si>
    <t>邵芳</t>
  </si>
  <si>
    <t>吴亮</t>
  </si>
  <si>
    <t>陈怡</t>
  </si>
  <si>
    <t>南103</t>
  </si>
  <si>
    <t>李佑武</t>
  </si>
  <si>
    <t>尤祺明</t>
  </si>
  <si>
    <t>谢琛</t>
  </si>
  <si>
    <t>覃婷婷</t>
  </si>
  <si>
    <t>吕宗浩</t>
  </si>
  <si>
    <t>南104</t>
  </si>
  <si>
    <t>蒋荣</t>
  </si>
  <si>
    <t>杨海</t>
  </si>
  <si>
    <t>蒋林芳</t>
  </si>
  <si>
    <t>袁全</t>
  </si>
  <si>
    <t>杨刚兰</t>
  </si>
  <si>
    <t>叶君潇</t>
  </si>
  <si>
    <t>杨旭算一半</t>
  </si>
  <si>
    <t>南105</t>
  </si>
  <si>
    <t>唐圣晟</t>
  </si>
  <si>
    <t>曾琳</t>
  </si>
  <si>
    <t>张萍</t>
  </si>
  <si>
    <t>粟龄慧</t>
  </si>
  <si>
    <t>刘霜莉</t>
  </si>
  <si>
    <t>戴水莲</t>
  </si>
  <si>
    <t>南106</t>
  </si>
  <si>
    <t>谢海琼</t>
  </si>
  <si>
    <t>孙琴</t>
  </si>
  <si>
    <t>朱宏爱</t>
  </si>
  <si>
    <t>胡辉</t>
  </si>
  <si>
    <t>袁也</t>
  </si>
  <si>
    <t>黄晓明</t>
  </si>
  <si>
    <t>南201</t>
  </si>
  <si>
    <t xml:space="preserve">孙海鸥  </t>
  </si>
  <si>
    <t>黄双双</t>
  </si>
  <si>
    <t>张楚筠</t>
  </si>
  <si>
    <t>李启秀</t>
  </si>
  <si>
    <t>彭艾英</t>
  </si>
  <si>
    <t>向书涵</t>
  </si>
  <si>
    <t>杨旭</t>
  </si>
  <si>
    <t>南202</t>
  </si>
  <si>
    <t>冯梅</t>
  </si>
  <si>
    <t>钟东</t>
  </si>
  <si>
    <t>沈杉林</t>
  </si>
  <si>
    <t>蒋明姣</t>
  </si>
  <si>
    <t>李科</t>
  </si>
  <si>
    <t>南203</t>
  </si>
  <si>
    <t>刘慧</t>
  </si>
  <si>
    <t>李芬芬</t>
  </si>
  <si>
    <t>郑明娥</t>
  </si>
  <si>
    <t>李枝海</t>
  </si>
  <si>
    <t>杨莹</t>
  </si>
  <si>
    <t>黄民省</t>
  </si>
  <si>
    <t>南205</t>
  </si>
  <si>
    <t>石旭凯</t>
  </si>
  <si>
    <t>武超</t>
  </si>
  <si>
    <t>陈秀华</t>
  </si>
  <si>
    <t>刘姚欧</t>
  </si>
  <si>
    <t>聂昂</t>
  </si>
  <si>
    <t>南206</t>
  </si>
  <si>
    <t>龙宜霈</t>
  </si>
  <si>
    <t>袁梦姣</t>
  </si>
  <si>
    <t>梁芳（人）</t>
  </si>
  <si>
    <t>罗凡</t>
  </si>
  <si>
    <t>舒鸣</t>
  </si>
  <si>
    <t>陈巧华</t>
  </si>
  <si>
    <t>南207</t>
  </si>
  <si>
    <t>易佩弦</t>
  </si>
  <si>
    <t>张铭</t>
  </si>
  <si>
    <t>黄磊</t>
  </si>
  <si>
    <t>南301</t>
  </si>
  <si>
    <t>胡彦霞</t>
  </si>
  <si>
    <t>汪玉波</t>
  </si>
  <si>
    <t>陈皓铭</t>
  </si>
  <si>
    <t>李璐</t>
  </si>
  <si>
    <t>黄洁</t>
  </si>
  <si>
    <t>南302</t>
  </si>
  <si>
    <t>谢丽群</t>
  </si>
  <si>
    <t>李娟</t>
  </si>
  <si>
    <t>程莉娜</t>
  </si>
  <si>
    <t>梁兴华</t>
  </si>
  <si>
    <t>高学群</t>
  </si>
  <si>
    <t>南303</t>
  </si>
  <si>
    <t>刘鑫</t>
  </si>
  <si>
    <t>南304</t>
  </si>
  <si>
    <t>宋伟</t>
  </si>
  <si>
    <t>蒯昔昆</t>
  </si>
  <si>
    <t>朱周华</t>
  </si>
  <si>
    <t>程晓艳</t>
  </si>
  <si>
    <t>南305</t>
  </si>
  <si>
    <t>孟祥宇</t>
  </si>
  <si>
    <t>杨梨园</t>
  </si>
  <si>
    <t>南306</t>
  </si>
  <si>
    <t>刘玉燕</t>
  </si>
  <si>
    <t>米颖嶂</t>
  </si>
  <si>
    <t>潘存功</t>
  </si>
  <si>
    <t>南307</t>
  </si>
  <si>
    <t>曾诚</t>
  </si>
  <si>
    <t>周英</t>
  </si>
  <si>
    <t>阮晓玲</t>
  </si>
  <si>
    <t>南308</t>
  </si>
  <si>
    <t>李兴慧</t>
  </si>
  <si>
    <t>薛建辉</t>
  </si>
  <si>
    <t>王羿元</t>
  </si>
  <si>
    <t>向友</t>
  </si>
  <si>
    <t>南401</t>
  </si>
  <si>
    <t>杨隆彪</t>
  </si>
  <si>
    <t>龙健</t>
  </si>
  <si>
    <t>尹灿</t>
  </si>
  <si>
    <t>肖秀莲</t>
  </si>
  <si>
    <t>南402</t>
  </si>
  <si>
    <t>谭倩倩</t>
  </si>
  <si>
    <t>南403</t>
  </si>
  <si>
    <t>李微微</t>
  </si>
  <si>
    <t>刘芬</t>
  </si>
  <si>
    <t>南404</t>
  </si>
  <si>
    <t>刘小平</t>
  </si>
  <si>
    <t>刘淑君</t>
  </si>
  <si>
    <t>郭青春</t>
  </si>
  <si>
    <t>南405</t>
  </si>
  <si>
    <t>程迎迎</t>
  </si>
  <si>
    <t>舒会芳</t>
  </si>
  <si>
    <t>王智课</t>
  </si>
  <si>
    <t>刘志强</t>
  </si>
  <si>
    <t>南406</t>
  </si>
  <si>
    <t>曾维湘</t>
  </si>
  <si>
    <t>张立</t>
  </si>
  <si>
    <t>南407</t>
  </si>
  <si>
    <t>李姝</t>
  </si>
  <si>
    <t>谷婕</t>
  </si>
  <si>
    <t>吴咏春</t>
  </si>
  <si>
    <t>曾炜</t>
  </si>
  <si>
    <t>南408</t>
  </si>
  <si>
    <t>刘永生</t>
  </si>
  <si>
    <t>柴慧清</t>
  </si>
  <si>
    <t>潘斌</t>
  </si>
  <si>
    <t>南501</t>
  </si>
  <si>
    <t>尹细莲</t>
  </si>
  <si>
    <t>谌玲</t>
  </si>
  <si>
    <t>杨顺武</t>
  </si>
  <si>
    <t>南502</t>
  </si>
  <si>
    <t>全庆丰</t>
  </si>
  <si>
    <t>王长安</t>
  </si>
  <si>
    <t>刘斐</t>
  </si>
  <si>
    <t>南503</t>
  </si>
  <si>
    <t>谢妮</t>
  </si>
  <si>
    <t>罗世民</t>
  </si>
  <si>
    <t>高文</t>
  </si>
  <si>
    <t>黄光中</t>
  </si>
  <si>
    <t>苏五珍</t>
  </si>
  <si>
    <t>南504</t>
  </si>
  <si>
    <t>周志海</t>
  </si>
  <si>
    <t>白玲</t>
  </si>
  <si>
    <t>陈杨超</t>
  </si>
  <si>
    <t>谢露芳</t>
  </si>
  <si>
    <t>张荣禄</t>
  </si>
  <si>
    <t>谢立特</t>
  </si>
  <si>
    <t>南505</t>
  </si>
  <si>
    <t>李青</t>
  </si>
  <si>
    <t>肖凌云</t>
  </si>
  <si>
    <t>刘林雳</t>
  </si>
  <si>
    <t>周玉林</t>
  </si>
  <si>
    <t>李文博</t>
  </si>
  <si>
    <t>南506</t>
  </si>
  <si>
    <t>尹耕钦</t>
  </si>
  <si>
    <t>衣蕾</t>
  </si>
  <si>
    <t>南507</t>
  </si>
  <si>
    <t>罗维</t>
  </si>
  <si>
    <t>南508</t>
  </si>
  <si>
    <t>李中波</t>
  </si>
  <si>
    <t>杨友才</t>
  </si>
  <si>
    <t>教学北楼</t>
  </si>
  <si>
    <t>教学南楼合计</t>
  </si>
  <si>
    <t>北101</t>
  </si>
  <si>
    <t>舒欢</t>
  </si>
  <si>
    <t>常志彬</t>
  </si>
  <si>
    <t>蒋东林</t>
  </si>
  <si>
    <t>廖亚萍</t>
  </si>
  <si>
    <t>杨甜</t>
  </si>
  <si>
    <t>北102</t>
  </si>
  <si>
    <t>梁迎春</t>
  </si>
  <si>
    <t>陈攀杰</t>
  </si>
  <si>
    <t>刘新贵</t>
  </si>
  <si>
    <t>吴文星</t>
  </si>
  <si>
    <t>北103</t>
  </si>
  <si>
    <t>蒲生红</t>
  </si>
  <si>
    <t>北104</t>
  </si>
  <si>
    <t>吴志强</t>
  </si>
  <si>
    <t>粟珣博</t>
  </si>
  <si>
    <t>肖亦然</t>
  </si>
  <si>
    <t>张灵刚</t>
  </si>
  <si>
    <t>陈幸如</t>
  </si>
  <si>
    <t>邓峰</t>
  </si>
  <si>
    <t>北105</t>
  </si>
  <si>
    <t>宋玲</t>
  </si>
  <si>
    <t>吴佳建</t>
  </si>
  <si>
    <t>黄志伟</t>
  </si>
  <si>
    <t>北202</t>
  </si>
  <si>
    <t>杨晓珍</t>
  </si>
  <si>
    <t>李永明</t>
  </si>
  <si>
    <t>肖露云</t>
  </si>
  <si>
    <t>钟卫鹏</t>
  </si>
  <si>
    <t>张应早</t>
  </si>
  <si>
    <t>北203</t>
  </si>
  <si>
    <t>孙姣梅</t>
  </si>
  <si>
    <t>杨洪军</t>
  </si>
  <si>
    <t>张砺予</t>
  </si>
  <si>
    <t>莫小云</t>
  </si>
  <si>
    <t>胡廷华</t>
  </si>
  <si>
    <t>北204</t>
  </si>
  <si>
    <t>佘国芹</t>
  </si>
  <si>
    <t>段兰兰</t>
  </si>
  <si>
    <t>李柳</t>
  </si>
  <si>
    <t>北205</t>
  </si>
  <si>
    <t>张建友</t>
  </si>
  <si>
    <t>唐三叶</t>
  </si>
  <si>
    <t>杨继秀</t>
  </si>
  <si>
    <t>北206</t>
  </si>
  <si>
    <t>龙思瑾</t>
  </si>
  <si>
    <t>侯强红</t>
  </si>
  <si>
    <t>张波</t>
  </si>
  <si>
    <t>北301</t>
  </si>
  <si>
    <t>田胜斌</t>
  </si>
  <si>
    <t>彭煜星</t>
  </si>
  <si>
    <t>李光清</t>
  </si>
  <si>
    <t>北302</t>
  </si>
  <si>
    <t>李喜梅</t>
  </si>
  <si>
    <t>虞明沅</t>
  </si>
  <si>
    <t>赵北辰</t>
  </si>
  <si>
    <t>陈橙</t>
  </si>
  <si>
    <t>周苇</t>
  </si>
  <si>
    <t>于焕军</t>
  </si>
  <si>
    <t>王淑文</t>
  </si>
  <si>
    <t>北303</t>
  </si>
  <si>
    <t>张鹏</t>
  </si>
  <si>
    <t>朱斌</t>
  </si>
  <si>
    <t>梁芳</t>
  </si>
  <si>
    <t>杨亚荣</t>
  </si>
  <si>
    <t>北304</t>
  </si>
  <si>
    <t>杨小冉</t>
  </si>
  <si>
    <t>唐建</t>
  </si>
  <si>
    <t>北305</t>
  </si>
  <si>
    <t>北306</t>
  </si>
  <si>
    <t>罗正球</t>
  </si>
  <si>
    <t>北402</t>
  </si>
  <si>
    <t>王湘</t>
  </si>
  <si>
    <t>尹峰</t>
  </si>
  <si>
    <t>北403</t>
  </si>
  <si>
    <t>甘泉</t>
  </si>
  <si>
    <t>付昌星</t>
  </si>
  <si>
    <t>蒋镇泽</t>
  </si>
  <si>
    <t>郝彦琴</t>
  </si>
  <si>
    <t>北404</t>
  </si>
  <si>
    <t>北405</t>
  </si>
  <si>
    <t>北406</t>
  </si>
  <si>
    <t>北501</t>
  </si>
  <si>
    <t>卿任科</t>
  </si>
  <si>
    <t>邓邵军</t>
  </si>
  <si>
    <t>北502</t>
  </si>
  <si>
    <t>周新建</t>
  </si>
  <si>
    <t>北503</t>
  </si>
  <si>
    <t>北504</t>
  </si>
  <si>
    <t>粟德琼</t>
  </si>
  <si>
    <t>黄柄舒</t>
  </si>
  <si>
    <t>北505</t>
  </si>
  <si>
    <t>江领</t>
  </si>
  <si>
    <t>北506</t>
  </si>
  <si>
    <t>尧国民</t>
  </si>
  <si>
    <t>阶T教室</t>
  </si>
  <si>
    <t>教学北楼合计</t>
  </si>
  <si>
    <t>T1</t>
  </si>
  <si>
    <t>梁毅</t>
  </si>
  <si>
    <t>向巍</t>
  </si>
  <si>
    <t>肖艳</t>
  </si>
  <si>
    <t>T2</t>
  </si>
  <si>
    <t>文晖</t>
  </si>
  <si>
    <t>汪寸琬</t>
  </si>
  <si>
    <t>谢舟</t>
  </si>
  <si>
    <t>T3</t>
  </si>
  <si>
    <t>米兰</t>
  </si>
  <si>
    <t>罗毅华</t>
  </si>
  <si>
    <t>王义友</t>
  </si>
  <si>
    <t>谢少平</t>
  </si>
  <si>
    <t>T4</t>
  </si>
  <si>
    <t>贺彬</t>
  </si>
  <si>
    <t>绘图室</t>
  </si>
  <si>
    <t>阶梯教室合计</t>
  </si>
  <si>
    <t>图501</t>
  </si>
  <si>
    <t>范昊如</t>
  </si>
  <si>
    <t>向慕</t>
  </si>
  <si>
    <t>段文准</t>
  </si>
  <si>
    <t>图504</t>
  </si>
  <si>
    <t>易柳</t>
  </si>
  <si>
    <t>谢臻</t>
  </si>
  <si>
    <t>向桑</t>
  </si>
  <si>
    <t>实110</t>
  </si>
  <si>
    <t>李俊佳</t>
  </si>
  <si>
    <t>实训室</t>
  </si>
  <si>
    <t>绘图室合计</t>
  </si>
  <si>
    <t>建工实训室左</t>
  </si>
  <si>
    <t>建筑系</t>
  </si>
  <si>
    <t>建工实训室右</t>
  </si>
  <si>
    <t>现代制造中心1</t>
  </si>
  <si>
    <t>机</t>
  </si>
  <si>
    <t>现代制造中心2</t>
  </si>
  <si>
    <t>汽车底盘实训室(实101）</t>
  </si>
  <si>
    <t>汽车整车实训室1</t>
  </si>
  <si>
    <t>刘时英</t>
  </si>
  <si>
    <t>汽车整车实训室2</t>
  </si>
  <si>
    <t>罗光奇</t>
  </si>
  <si>
    <t>车库汽车发动机实训室</t>
  </si>
  <si>
    <t>汽车营销实训室103</t>
  </si>
  <si>
    <t>汽车营销实训室104</t>
  </si>
  <si>
    <t>实109</t>
  </si>
  <si>
    <t>形体舞蹈</t>
  </si>
  <si>
    <t>谢伊玲</t>
  </si>
  <si>
    <t>动物医院</t>
  </si>
  <si>
    <t>动</t>
  </si>
  <si>
    <t>李进军</t>
  </si>
  <si>
    <t>组培楼</t>
  </si>
  <si>
    <t>环生</t>
  </si>
  <si>
    <t>实115</t>
  </si>
  <si>
    <t>实102</t>
  </si>
  <si>
    <t>实202汽车电器</t>
  </si>
  <si>
    <t>北201（服装实训室）</t>
  </si>
  <si>
    <t>人</t>
  </si>
  <si>
    <t>实206</t>
  </si>
  <si>
    <t>张金生</t>
  </si>
  <si>
    <t>实207</t>
  </si>
  <si>
    <t>刘理</t>
  </si>
  <si>
    <t>向静波</t>
  </si>
  <si>
    <t>李晓丹</t>
  </si>
  <si>
    <t>谢春伶</t>
  </si>
  <si>
    <t>实208</t>
  </si>
  <si>
    <t>实209</t>
  </si>
  <si>
    <t>叶宇桦</t>
  </si>
  <si>
    <t>图5服装综合实训室（绘图区）</t>
  </si>
  <si>
    <t>尹佳</t>
  </si>
  <si>
    <t>钟彩丽</t>
  </si>
  <si>
    <t>图5服装综合实训室（缝纫区）</t>
  </si>
  <si>
    <t>实211</t>
  </si>
  <si>
    <t>实215</t>
  </si>
  <si>
    <t>实304</t>
  </si>
  <si>
    <t>实305</t>
  </si>
  <si>
    <t>电子系</t>
  </si>
  <si>
    <t>毛秀芝</t>
  </si>
  <si>
    <t>冯仕祥</t>
  </si>
  <si>
    <t>实306</t>
  </si>
  <si>
    <t>江兴刚</t>
  </si>
  <si>
    <t>钟帆</t>
  </si>
  <si>
    <t>实307</t>
  </si>
  <si>
    <t>实308</t>
  </si>
  <si>
    <t>实309</t>
  </si>
  <si>
    <t>汪凯波</t>
  </si>
  <si>
    <t>赵圆圆</t>
  </si>
  <si>
    <t>实310</t>
  </si>
  <si>
    <t>谢向花</t>
  </si>
  <si>
    <t>唐绪伟</t>
  </si>
  <si>
    <t>王鹏</t>
  </si>
  <si>
    <t>唐东成</t>
  </si>
  <si>
    <t>实311</t>
  </si>
  <si>
    <t>钟卫连</t>
  </si>
  <si>
    <t>实401</t>
  </si>
  <si>
    <t>环生系</t>
  </si>
  <si>
    <t>胡莹</t>
  </si>
  <si>
    <t>毛伯平</t>
  </si>
  <si>
    <t>彭达浠</t>
  </si>
  <si>
    <t>实402</t>
  </si>
  <si>
    <t>钟丽凡</t>
  </si>
  <si>
    <t>欧阳瑞</t>
  </si>
  <si>
    <t>实404</t>
  </si>
  <si>
    <t>刘元平</t>
  </si>
  <si>
    <t>实406</t>
  </si>
  <si>
    <t>易小菊</t>
  </si>
  <si>
    <t>实410</t>
  </si>
  <si>
    <t>王立新</t>
  </si>
  <si>
    <t>实502（茶艺）</t>
  </si>
  <si>
    <t>商</t>
  </si>
  <si>
    <t>陈骋</t>
  </si>
  <si>
    <t>刘禹</t>
  </si>
  <si>
    <t>粟昱霖</t>
  </si>
  <si>
    <t>学院机房</t>
  </si>
  <si>
    <t>实训室合计</t>
  </si>
  <si>
    <t>实203</t>
  </si>
  <si>
    <t>杨阳</t>
  </si>
  <si>
    <t>周友</t>
  </si>
  <si>
    <t>黄贤页</t>
  </si>
  <si>
    <t>实312</t>
  </si>
  <si>
    <t>电</t>
  </si>
  <si>
    <t>钟峰</t>
  </si>
  <si>
    <t>唐晨光</t>
  </si>
  <si>
    <t>张丽梅</t>
  </si>
  <si>
    <t>文念念</t>
  </si>
  <si>
    <t>实405</t>
  </si>
  <si>
    <t>建</t>
  </si>
  <si>
    <t>夏宜华</t>
  </si>
  <si>
    <t>刘潜宁</t>
  </si>
  <si>
    <t>肖恒升</t>
  </si>
  <si>
    <t>建筑系周未培训专用</t>
  </si>
  <si>
    <t>实408</t>
  </si>
  <si>
    <t>欧阳云龙</t>
  </si>
  <si>
    <t>实504（BIM）</t>
  </si>
  <si>
    <t>杨译淞</t>
  </si>
  <si>
    <t>李爱国</t>
  </si>
  <si>
    <t>实301</t>
  </si>
  <si>
    <t>蒋玉</t>
  </si>
  <si>
    <t>蒋琼</t>
  </si>
  <si>
    <t>谢红英</t>
  </si>
  <si>
    <t>曾囿儒</t>
  </si>
  <si>
    <t>实302</t>
  </si>
  <si>
    <t>刘湘霞</t>
  </si>
  <si>
    <t>向益群</t>
  </si>
  <si>
    <t>廖松</t>
  </si>
  <si>
    <t>刘玲</t>
  </si>
  <si>
    <t>王洋</t>
  </si>
  <si>
    <t>刘梦槐</t>
  </si>
  <si>
    <t>实303</t>
  </si>
  <si>
    <t>陈松柏</t>
  </si>
  <si>
    <t>实501</t>
  </si>
  <si>
    <t>陈承贵</t>
  </si>
  <si>
    <t>实503</t>
  </si>
  <si>
    <t>胡晋铭</t>
  </si>
  <si>
    <t>实505</t>
  </si>
  <si>
    <t>信艺系机房</t>
  </si>
  <si>
    <t>杨磊</t>
  </si>
  <si>
    <t>陈仕许</t>
  </si>
  <si>
    <t>杨珂珂</t>
  </si>
  <si>
    <t>吴春燕</t>
  </si>
  <si>
    <t>段鑫</t>
  </si>
  <si>
    <t>实506</t>
  </si>
  <si>
    <t>张颖</t>
  </si>
  <si>
    <t>何岚</t>
  </si>
  <si>
    <t>彭勃</t>
  </si>
  <si>
    <t>罗明</t>
  </si>
  <si>
    <t>张忠义</t>
  </si>
  <si>
    <t>吴云</t>
  </si>
  <si>
    <t>田洁</t>
  </si>
  <si>
    <t>实507</t>
  </si>
  <si>
    <t>付云凯</t>
  </si>
  <si>
    <t>范慧英</t>
  </si>
  <si>
    <t>胡炜</t>
  </si>
  <si>
    <t>杨斌</t>
  </si>
  <si>
    <t>田晴</t>
  </si>
  <si>
    <t>实509</t>
  </si>
  <si>
    <t>舒烨楠</t>
  </si>
  <si>
    <t>实510</t>
  </si>
  <si>
    <t>建筑系考试专用</t>
  </si>
  <si>
    <t>姜莉</t>
  </si>
  <si>
    <t>向子明</t>
  </si>
  <si>
    <t>实511</t>
  </si>
  <si>
    <t>邓飞</t>
  </si>
  <si>
    <t>李奇</t>
  </si>
  <si>
    <t>向厚斌</t>
  </si>
  <si>
    <t>实512</t>
  </si>
  <si>
    <t>刘洁</t>
  </si>
  <si>
    <t>唐洁</t>
  </si>
  <si>
    <t>刘慧芬</t>
  </si>
  <si>
    <t>实513</t>
  </si>
  <si>
    <t>钱宇涛</t>
  </si>
  <si>
    <t>向凌志</t>
  </si>
  <si>
    <t>实601</t>
  </si>
  <si>
    <t>贺军</t>
  </si>
  <si>
    <t>谌顺周</t>
  </si>
  <si>
    <t>蒋桥华</t>
  </si>
  <si>
    <t>实602</t>
  </si>
  <si>
    <t>赵红</t>
  </si>
  <si>
    <t>孙太权</t>
  </si>
  <si>
    <t>实603</t>
  </si>
  <si>
    <t>实604</t>
  </si>
  <si>
    <t>图5楼人文系机房</t>
  </si>
  <si>
    <t>刘毅</t>
  </si>
  <si>
    <t>图4楼电子阅览室</t>
  </si>
  <si>
    <t>图书馆</t>
  </si>
  <si>
    <t>唐绍富</t>
  </si>
  <si>
    <t>聂瑞希</t>
  </si>
  <si>
    <t>龙开春</t>
  </si>
  <si>
    <t>体育与形体舞蹈课程</t>
  </si>
  <si>
    <t>机房合计</t>
  </si>
  <si>
    <t>实109形体舞蹈</t>
  </si>
  <si>
    <t>1号篮球场</t>
  </si>
  <si>
    <t>陈光</t>
  </si>
  <si>
    <t>2号篮球场</t>
  </si>
  <si>
    <t>胡超芙</t>
  </si>
  <si>
    <t>3号篮球场</t>
  </si>
  <si>
    <t>邝丽萍</t>
  </si>
  <si>
    <t>4号篮球场</t>
  </si>
  <si>
    <t>廖松平</t>
  </si>
  <si>
    <t>5号篮球场</t>
  </si>
  <si>
    <t>刘庆寅</t>
  </si>
  <si>
    <t>6号篮球场</t>
  </si>
  <si>
    <t>舒辉</t>
  </si>
  <si>
    <t>7号篮球场</t>
  </si>
  <si>
    <t>王霞</t>
  </si>
  <si>
    <t>8号篮球场</t>
  </si>
  <si>
    <t>王玥</t>
  </si>
  <si>
    <t>9号篮球场</t>
  </si>
  <si>
    <t>杨艳青</t>
  </si>
  <si>
    <t>10号篮球场</t>
  </si>
  <si>
    <t>周本利</t>
  </si>
  <si>
    <t>11号篮球场</t>
  </si>
  <si>
    <t>12号篮球场</t>
  </si>
  <si>
    <t>风雨球场</t>
  </si>
  <si>
    <t>田径场</t>
  </si>
  <si>
    <t>体育课合计</t>
  </si>
  <si>
    <t>怀化职业技术学院2021-2022学年第二学期日常教学检查表</t>
  </si>
  <si>
    <t xml:space="preserve"> 检查部门：教务处、各系部</t>
  </si>
  <si>
    <t>检查时间：</t>
  </si>
  <si>
    <t>检查节次：</t>
  </si>
  <si>
    <t>第2节</t>
  </si>
  <si>
    <t>教学场地</t>
  </si>
  <si>
    <t>教师姓名</t>
  </si>
  <si>
    <t>任教班级</t>
  </si>
  <si>
    <t>课程</t>
  </si>
  <si>
    <t>教师</t>
  </si>
  <si>
    <t>学生</t>
  </si>
  <si>
    <t>教材情况</t>
  </si>
  <si>
    <t>备注</t>
  </si>
  <si>
    <t>教案   （含首页）</t>
  </si>
  <si>
    <t xml:space="preserve">教学   手册     </t>
  </si>
  <si>
    <t>考勤     登记</t>
  </si>
  <si>
    <t>应到</t>
  </si>
  <si>
    <t>实到</t>
  </si>
  <si>
    <t>到课率</t>
  </si>
  <si>
    <t>课堂    纪律</t>
  </si>
  <si>
    <t>肖艳[2018038]</t>
  </si>
  <si>
    <t>[080144]毛泽东思想和中国特色社会主义理论体系概论</t>
  </si>
  <si>
    <t>√</t>
  </si>
  <si>
    <t>良好</t>
  </si>
  <si>
    <t>请假1人</t>
  </si>
  <si>
    <t>文晖[0000023]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</si>
  <si>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人暂返校</t>
    </r>
  </si>
  <si>
    <t>张楚筠[2021131]</t>
  </si>
  <si>
    <t>[080156]大学生心理健康教育</t>
  </si>
  <si>
    <t>请假2人</t>
  </si>
  <si>
    <t>贺彬[0000290]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</si>
  <si>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人退学，1人当兵</t>
    </r>
  </si>
  <si>
    <r>
      <rPr>
        <sz val="10"/>
        <rFont val="Arial"/>
        <charset val="134"/>
      </rPr>
      <t>2</t>
    </r>
    <r>
      <rPr>
        <sz val="10"/>
        <rFont val="宋体"/>
        <charset val="134"/>
      </rPr>
      <t>人未到校</t>
    </r>
  </si>
  <si>
    <t>肖秀莲[0000055]</t>
  </si>
  <si>
    <t>[070430]大学英语(2)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</si>
  <si>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人推迟开学</t>
    </r>
  </si>
  <si>
    <r>
      <rPr>
        <sz val="10"/>
        <rFont val="Arial"/>
        <charset val="134"/>
      </rPr>
      <t>4</t>
    </r>
    <r>
      <rPr>
        <sz val="10"/>
        <rFont val="宋体"/>
        <charset val="134"/>
      </rPr>
      <t>人暂缓校</t>
    </r>
  </si>
  <si>
    <t>刘斐[2018018]</t>
  </si>
  <si>
    <t>[030455]汽车机械基础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</si>
  <si>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人旷课</t>
    </r>
  </si>
  <si>
    <t>杨海[0000089]</t>
  </si>
  <si>
    <t>[030450]汽车构造</t>
  </si>
  <si>
    <t>缺《汽车新技术》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</si>
  <si>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人暂缓校</t>
    </r>
  </si>
  <si>
    <t>邓峰[2017018]</t>
  </si>
  <si>
    <t>[030195]机械设计基础</t>
  </si>
  <si>
    <t>黄志伟[0000148]</t>
  </si>
  <si>
    <t>[030607]机械制图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</si>
  <si>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人当兵，5人未到校</t>
    </r>
  </si>
  <si>
    <t>刘志强[2021016]</t>
  </si>
  <si>
    <t>[040196]供配电技术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</si>
  <si>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人病假</t>
    </r>
  </si>
  <si>
    <t>胡廷华[0000212]</t>
  </si>
  <si>
    <t>[041129]电子技术基础</t>
  </si>
  <si>
    <t>李柳[0000137]</t>
  </si>
  <si>
    <t>[041137]机械识图与绘制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</si>
  <si>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人请假</t>
    </r>
  </si>
  <si>
    <t>米颖嶂[0000391]</t>
  </si>
  <si>
    <t>[210146]地下工程施工</t>
  </si>
  <si>
    <t>蒲生红[0000258]</t>
  </si>
  <si>
    <t>[030495]现代农业装备</t>
  </si>
  <si>
    <t>彭煜星[2016034]</t>
  </si>
  <si>
    <t>[030470]新能源汽车技术</t>
  </si>
  <si>
    <r>
      <rPr>
        <sz val="10"/>
        <rFont val="Arial"/>
        <charset val="134"/>
      </rPr>
      <t>3</t>
    </r>
    <r>
      <rPr>
        <sz val="10"/>
        <rFont val="宋体"/>
        <charset val="134"/>
      </rPr>
      <t>人未报到</t>
    </r>
  </si>
  <si>
    <t>王淑文[2017031]</t>
  </si>
  <si>
    <t>[010361]室内照明与灯具设计</t>
  </si>
  <si>
    <t>已调课</t>
  </si>
  <si>
    <t>虞明沅[2021113]</t>
  </si>
  <si>
    <t>[010380]室内陈设设计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</si>
  <si>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人暂缓报到</t>
    </r>
    <r>
      <rPr>
        <sz val="10"/>
        <rFont val="宋体"/>
        <charset val="134"/>
      </rPr>
      <t>，1人请假</t>
    </r>
  </si>
  <si>
    <t>[070647]服装图案设计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</si>
  <si>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人未报到（高风险）</t>
    </r>
  </si>
  <si>
    <t>沈杉林[2014050]</t>
  </si>
  <si>
    <t>[050635]企业财务分析</t>
  </si>
  <si>
    <t>佘国芹[2018017]</t>
  </si>
  <si>
    <t>[030385]汽车底盘电控技术</t>
  </si>
  <si>
    <t>侯强红[0000281]</t>
  </si>
  <si>
    <t>[060294]动物传染病防治技术</t>
  </si>
  <si>
    <t>唐三叶[0000266]</t>
  </si>
  <si>
    <t>[030319]汽车保险理赔与实务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</si>
  <si>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人隔离，1人请假</t>
    </r>
  </si>
  <si>
    <t>吴志强[2016032]</t>
  </si>
  <si>
    <t>[030456]汽车维修质量检验</t>
  </si>
  <si>
    <t>谢露芳[2014057]</t>
  </si>
  <si>
    <t>[021223]管理学基础</t>
  </si>
  <si>
    <t>张波[0000297]</t>
  </si>
  <si>
    <t>[030482]汽车配件管理与销售</t>
  </si>
  <si>
    <t>张荣禄[0070604]</t>
  </si>
  <si>
    <t>[021306]蔬菜生产技术(1)</t>
  </si>
  <si>
    <r>
      <rPr>
        <sz val="10"/>
        <rFont val="Arial"/>
        <charset val="134"/>
      </rPr>
      <t>4</t>
    </r>
    <r>
      <rPr>
        <sz val="10"/>
        <rFont val="宋体"/>
        <charset val="134"/>
      </rPr>
      <t>人请假</t>
    </r>
  </si>
  <si>
    <t>郭青春[0000352]</t>
  </si>
  <si>
    <t>[060157]动物繁殖技术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</si>
  <si>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人请假</t>
    </r>
  </si>
  <si>
    <t>袁全[0000152]</t>
  </si>
  <si>
    <t>[021236]田间试验与生物统计</t>
  </si>
  <si>
    <t>徐段希[2021104]</t>
  </si>
  <si>
    <t>[080149]职业生涯规划</t>
  </si>
  <si>
    <t>吴亮[2016030]</t>
  </si>
  <si>
    <t>[070424]数学(2)</t>
  </si>
  <si>
    <t>李佑武[0000321]</t>
  </si>
  <si>
    <t>[070211]高等数学（2）</t>
  </si>
  <si>
    <t>蒋荣[0000172]</t>
  </si>
  <si>
    <t>[070446]演讲与口才</t>
  </si>
  <si>
    <t>唐圣晟[0000163]</t>
  </si>
  <si>
    <t>请假3人，1人旷课</t>
  </si>
  <si>
    <t>蒋林芳[2017032]</t>
  </si>
  <si>
    <r>
      <rPr>
        <sz val="10"/>
        <rFont val="宋体"/>
        <charset val="134"/>
      </rPr>
      <t>请假</t>
    </r>
    <r>
      <rPr>
        <sz val="10"/>
        <rFont val="Arial"/>
        <charset val="134"/>
      </rPr>
      <t>3</t>
    </r>
    <r>
      <rPr>
        <sz val="10"/>
        <rFont val="宋体"/>
        <charset val="134"/>
      </rPr>
      <t>人</t>
    </r>
  </si>
  <si>
    <t>黄晓明[2021115]</t>
  </si>
  <si>
    <t>[021323]土壤肥料学</t>
  </si>
  <si>
    <t>正在隔离中，第2周上课</t>
  </si>
  <si>
    <t>粟龄慧[2016035]</t>
  </si>
  <si>
    <t>[050243]财务管理</t>
  </si>
  <si>
    <t>刘姚欧[2016021]</t>
  </si>
  <si>
    <t>[050485]商务礼仪</t>
  </si>
  <si>
    <t>龙宜霈[2017014]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</si>
  <si>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人隔离，2人请假</t>
    </r>
  </si>
  <si>
    <t>黄磊[2016022]</t>
  </si>
  <si>
    <t>[210079]建筑工程计量与计价（下）</t>
  </si>
  <si>
    <t>请假2人，1人未报到</t>
  </si>
  <si>
    <t>李璐[2021123]</t>
  </si>
  <si>
    <t>请假3人</t>
  </si>
  <si>
    <t>高学群[0000115]</t>
  </si>
  <si>
    <t>胡彦霞[0000133]</t>
  </si>
  <si>
    <t>梁芳（人）[0000271]</t>
  </si>
  <si>
    <t>[070448]语文(2)</t>
  </si>
  <si>
    <t>宋伟[0000062]</t>
  </si>
  <si>
    <t>刘玉燕[0000058]</t>
  </si>
  <si>
    <t>周英[0000059]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</si>
  <si>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人黄码未报到</t>
    </r>
  </si>
  <si>
    <t>李兴慧[0000108]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</si>
  <si>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人未报到</t>
    </r>
  </si>
  <si>
    <t>王羿元[2019008]</t>
  </si>
  <si>
    <t>谭倩倩[2021122]</t>
  </si>
  <si>
    <t>大学生心理健康缺几本书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</si>
  <si>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人未报到</t>
    </r>
  </si>
  <si>
    <t>龙健[0000104]</t>
  </si>
  <si>
    <t>李微微[0000243]</t>
  </si>
  <si>
    <t>梁兴华[0000143]</t>
  </si>
  <si>
    <t>舒会芳[0000373]</t>
  </si>
  <si>
    <t>[050408]旅游会计基础</t>
  </si>
  <si>
    <t>杨继秀[0000237]</t>
  </si>
  <si>
    <t>缺管理会计1门</t>
  </si>
  <si>
    <r>
      <rPr>
        <sz val="10"/>
        <rFont val="Arial"/>
        <charset val="134"/>
      </rPr>
      <t>4</t>
    </r>
    <r>
      <rPr>
        <sz val="10"/>
        <rFont val="宋体"/>
        <charset val="134"/>
      </rPr>
      <t>人未报到</t>
    </r>
  </si>
  <si>
    <t>张萍[0000205]</t>
  </si>
  <si>
    <t>[050542]旅游政策与法规</t>
  </si>
  <si>
    <t>杨顺武[0000332]</t>
  </si>
  <si>
    <t>[210042]建筑识图与构造（下）</t>
  </si>
  <si>
    <t>苏五珍[0000225]</t>
  </si>
  <si>
    <t>[060048]猪生产</t>
  </si>
  <si>
    <t>谢立特[2017010]</t>
  </si>
  <si>
    <t>阮晓玲[0000326]</t>
  </si>
  <si>
    <t>[210072]安装工程计量计价</t>
  </si>
  <si>
    <t>石旭凯[0000402]</t>
  </si>
  <si>
    <t>[210034]工程经济</t>
  </si>
  <si>
    <r>
      <rPr>
        <sz val="10"/>
        <rFont val="Arial"/>
        <charset val="134"/>
      </rPr>
      <t>BIM</t>
    </r>
    <r>
      <rPr>
        <sz val="10"/>
        <rFont val="宋体"/>
        <charset val="134"/>
      </rPr>
      <t>教材1门未到</t>
    </r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</si>
  <si>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人在家，1人隔离</t>
    </r>
  </si>
  <si>
    <t>李文博[2014009]</t>
  </si>
  <si>
    <t>[210209]建筑工程施工技术</t>
  </si>
  <si>
    <t>周志海[0000331]</t>
  </si>
  <si>
    <t>[210232]建筑结构</t>
  </si>
  <si>
    <t>罗光奇[2017017]</t>
  </si>
  <si>
    <t>[030447]汽车维护和保养</t>
  </si>
  <si>
    <t>李俊佳[2020018]</t>
  </si>
  <si>
    <t>[070653]款式设计（2）</t>
  </si>
  <si>
    <t>无学生老师</t>
  </si>
  <si>
    <t>杨友才[0000122]</t>
  </si>
  <si>
    <t>[030371]数控编程及加工</t>
  </si>
  <si>
    <r>
      <rPr>
        <sz val="10"/>
        <rFont val="Arial"/>
        <charset val="134"/>
      </rPr>
      <t>5</t>
    </r>
    <r>
      <rPr>
        <sz val="10"/>
        <rFont val="宋体"/>
        <charset val="134"/>
      </rPr>
      <t>根灯管损坏</t>
    </r>
  </si>
  <si>
    <t>[070609]创意时装设计与制作</t>
  </si>
  <si>
    <r>
      <rPr>
        <sz val="10"/>
        <rFont val="Arial"/>
        <charset val="134"/>
      </rPr>
      <t>6</t>
    </r>
    <r>
      <rPr>
        <sz val="10"/>
        <rFont val="宋体"/>
        <charset val="134"/>
      </rPr>
      <t>人高风险地区未返校</t>
    </r>
  </si>
  <si>
    <t>曾囿儒[2020071]</t>
  </si>
  <si>
    <t>[050662]物流信息技术基础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</si>
  <si>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人未报到，1人高风险地区</t>
    </r>
  </si>
  <si>
    <t>谢红英[0000060]</t>
  </si>
  <si>
    <t>[050606]物流智能跟踪与定位(GIS/GPS）</t>
  </si>
  <si>
    <r>
      <rPr>
        <sz val="10"/>
        <rFont val="Arial"/>
        <charset val="134"/>
      </rPr>
      <t>3</t>
    </r>
    <r>
      <rPr>
        <sz val="10"/>
        <rFont val="宋体"/>
        <charset val="134"/>
      </rPr>
      <t>人未到报，1人高风险地区</t>
    </r>
  </si>
  <si>
    <t>向益群[2021145]</t>
  </si>
  <si>
    <t>[050651]旅行社销售操作实务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</si>
  <si>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名西藏学生未到校</t>
    </r>
  </si>
  <si>
    <t>毛秀芝[0000368]</t>
  </si>
  <si>
    <t>[041068]机床电气故障检修(2)</t>
  </si>
  <si>
    <t>张丽梅[2020060]</t>
  </si>
  <si>
    <t>[040203]液压与气动技术</t>
  </si>
  <si>
    <t>赵圆圆[2014004]</t>
  </si>
  <si>
    <t>[041052]嵌入式应用技术</t>
  </si>
  <si>
    <t>唐东成[2019010]</t>
  </si>
  <si>
    <t>钟卫鹏[2018006]</t>
  </si>
  <si>
    <t>[041140]工业机器人编程与调试</t>
  </si>
  <si>
    <t>彭达浠[2016040]</t>
  </si>
  <si>
    <t>[021265]园林施工图设计与绘制</t>
  </si>
  <si>
    <t>玩手机的人较多</t>
  </si>
  <si>
    <r>
      <rPr>
        <sz val="10"/>
        <rFont val="微软雅黑"/>
        <charset val="134"/>
      </rPr>
      <t>实</t>
    </r>
    <r>
      <rPr>
        <sz val="10"/>
        <rFont val="Arial"/>
        <charset val="134"/>
      </rPr>
      <t>402</t>
    </r>
  </si>
  <si>
    <r>
      <rPr>
        <sz val="10"/>
        <rFont val="微软雅黑"/>
        <charset val="134"/>
      </rPr>
      <t>欧阳瑞</t>
    </r>
    <r>
      <rPr>
        <sz val="10"/>
        <rFont val="Arial"/>
        <charset val="134"/>
      </rPr>
      <t>[0000470]</t>
    </r>
  </si>
  <si>
    <t>建筑装饰施工技术</t>
  </si>
  <si>
    <r>
      <rPr>
        <sz val="10"/>
        <rFont val="宋体"/>
        <charset val="134"/>
      </rPr>
      <t>请假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人，2人高风险地区未返校</t>
    </r>
  </si>
  <si>
    <t>肖恒升[0000393]</t>
  </si>
  <si>
    <t>[210073]预算电算化</t>
  </si>
  <si>
    <r>
      <rPr>
        <sz val="10"/>
        <rFont val="宋体"/>
        <charset val="134"/>
      </rPr>
      <t>请假</t>
    </r>
    <r>
      <rPr>
        <sz val="10"/>
        <rFont val="Arial"/>
        <charset val="134"/>
      </rPr>
      <t>1</t>
    </r>
    <r>
      <rPr>
        <sz val="10"/>
        <rFont val="宋体"/>
        <charset val="134"/>
      </rPr>
      <t>人</t>
    </r>
  </si>
  <si>
    <t>钟卫连[0000221]</t>
  </si>
  <si>
    <t>[041085]工业机器人应用</t>
  </si>
  <si>
    <r>
      <rPr>
        <sz val="10"/>
        <rFont val="微软雅黑"/>
        <charset val="134"/>
      </rPr>
      <t>实</t>
    </r>
    <r>
      <rPr>
        <sz val="10"/>
        <rFont val="Arial"/>
        <charset val="134"/>
      </rPr>
      <t>501</t>
    </r>
  </si>
  <si>
    <t>刘玲[2018024]</t>
  </si>
  <si>
    <t>管理会计</t>
  </si>
  <si>
    <t>实502</t>
  </si>
  <si>
    <t>粟昱霖[2021014]</t>
  </si>
  <si>
    <t>[050610]商品摄影技术</t>
  </si>
  <si>
    <t>陈承贵[0000213]</t>
  </si>
  <si>
    <t>[050490]RFID技术与应用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</si>
  <si>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人请假，1人未到校</t>
    </r>
  </si>
  <si>
    <t>实504</t>
  </si>
  <si>
    <t>李爱国[0000409]</t>
  </si>
  <si>
    <t>[210160]BIM基础建模</t>
  </si>
  <si>
    <t>段鑫[0000065]</t>
  </si>
  <si>
    <t>[010481]AE&amp;PR</t>
  </si>
  <si>
    <t>袁也[2021103]</t>
  </si>
  <si>
    <t>[010427]品牌形象系统设计</t>
  </si>
  <si>
    <t>[010039]数据库原理与应用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</si>
  <si>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人隔离</t>
    </r>
  </si>
  <si>
    <t>杨磊[0000210]</t>
  </si>
  <si>
    <t>[010431]广告影视制作（2）</t>
  </si>
  <si>
    <t>周友[2020015]</t>
  </si>
  <si>
    <t>[010538]Html5网页设计+CSS+JavaScript</t>
  </si>
  <si>
    <t>周苇[0000064]</t>
  </si>
  <si>
    <t>[010423]室内图像处理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</si>
  <si>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人延迟到校</t>
    </r>
  </si>
  <si>
    <t>舒烨楠[2020016]</t>
  </si>
  <si>
    <t>[010375]H5动画设计</t>
  </si>
  <si>
    <t>刘慧芬[0000038]</t>
  </si>
  <si>
    <t>[010437]Java语言高级开发</t>
  </si>
  <si>
    <t>3人请假，1人隔离</t>
  </si>
  <si>
    <t>李喜梅[0000121]</t>
  </si>
  <si>
    <t>[010487]室内施工图设计基础</t>
  </si>
  <si>
    <t>蒋桥华[0000050]</t>
  </si>
  <si>
    <t>[010381]PHP语言程序设计</t>
  </si>
  <si>
    <t>张鹏[2014002]</t>
  </si>
  <si>
    <t>[010340]居住空间设计</t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</si>
  <si>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人隔离</t>
    </r>
  </si>
  <si>
    <t>[010433]计算机应用基础</t>
  </si>
  <si>
    <t>向慕[0000316]</t>
  </si>
  <si>
    <t>[010068]设计构成(平面、色彩、立体)</t>
  </si>
  <si>
    <t>易柳[2018026]</t>
  </si>
  <si>
    <t>[010426]新媒体策划与创意</t>
  </si>
  <si>
    <t>叶宇桦[2014014]</t>
  </si>
  <si>
    <t>[070604]时装设计与技法（2）</t>
  </si>
  <si>
    <r>
      <rPr>
        <sz val="10"/>
        <rFont val="微软雅黑"/>
        <charset val="134"/>
      </rPr>
      <t>刘毅</t>
    </r>
    <r>
      <rPr>
        <sz val="10"/>
        <rFont val="Arial"/>
        <charset val="134"/>
      </rPr>
      <t>[0000387]</t>
    </r>
  </si>
  <si>
    <t>电脑辅助设计</t>
  </si>
  <si>
    <t>张立[0000147]</t>
  </si>
  <si>
    <t>[020081]植物组织培养技术</t>
  </si>
  <si>
    <t xml:space="preserve"> 检查部门：教务处</t>
  </si>
  <si>
    <t>检查组：</t>
  </si>
  <si>
    <t>手册     填写</t>
  </si>
  <si>
    <t>课堂纪律</t>
  </si>
  <si>
    <t>组别</t>
  </si>
  <si>
    <t>检查节次</t>
  </si>
  <si>
    <t>设置方式</t>
  </si>
  <si>
    <t>第9组</t>
  </si>
  <si>
    <r>
      <rPr>
        <sz val="9"/>
        <rFont val="宋体"/>
        <charset val="134"/>
      </rPr>
      <t>在N5单元格内，输入值：(=</t>
    </r>
    <r>
      <rPr>
        <sz val="9"/>
        <color rgb="FFFF0000"/>
        <rFont val="宋体"/>
        <charset val="134"/>
      </rPr>
      <t>课表!列名4</t>
    </r>
    <r>
      <rPr>
        <sz val="9"/>
        <rFont val="宋体"/>
        <charset val="134"/>
      </rPr>
      <t>)，并向下填充</t>
    </r>
  </si>
  <si>
    <t>第2组</t>
  </si>
  <si>
    <t>第1组</t>
  </si>
  <si>
    <t>第3组</t>
  </si>
  <si>
    <t>第4组</t>
  </si>
  <si>
    <t>第5组</t>
  </si>
  <si>
    <t>第6组</t>
  </si>
  <si>
    <t>第7组</t>
  </si>
  <si>
    <t>第8组</t>
  </si>
  <si>
    <r>
      <rPr>
        <sz val="16"/>
        <rFont val="方正小标宋简体"/>
        <charset val="134"/>
      </rPr>
      <t>2021-20</t>
    </r>
    <r>
      <rPr>
        <sz val="16"/>
        <rFont val="微软雅黑"/>
        <charset val="134"/>
      </rPr>
      <t>22</t>
    </r>
    <r>
      <rPr>
        <sz val="16"/>
        <rFont val="方正小标宋简体"/>
        <charset val="134"/>
      </rPr>
      <t>学年第</t>
    </r>
    <r>
      <rPr>
        <sz val="16"/>
        <rFont val="微软雅黑"/>
        <charset val="134"/>
      </rPr>
      <t>二</t>
    </r>
    <r>
      <rPr>
        <sz val="16"/>
        <rFont val="方正小标宋简体"/>
        <charset val="134"/>
      </rPr>
      <t>学期教学情况分析</t>
    </r>
  </si>
  <si>
    <t>一、教师情况分析</t>
  </si>
  <si>
    <t>本学期一共有</t>
  </si>
  <si>
    <t>位教师承担教学任务。其中专职教师</t>
  </si>
  <si>
    <t>人。</t>
  </si>
  <si>
    <t>兼职教师</t>
  </si>
  <si>
    <t>人，外聘教师</t>
  </si>
  <si>
    <t>序号</t>
  </si>
  <si>
    <t>院系</t>
  </si>
  <si>
    <t>专职</t>
  </si>
  <si>
    <t>兼职</t>
  </si>
  <si>
    <t>外聘</t>
  </si>
  <si>
    <t>合计</t>
  </si>
  <si>
    <t>商贸系</t>
  </si>
  <si>
    <t>人文系</t>
  </si>
  <si>
    <t>动科系</t>
  </si>
  <si>
    <t>信艺系</t>
  </si>
  <si>
    <t>思政部</t>
  </si>
  <si>
    <t>机械系</t>
  </si>
  <si>
    <t>教师周</t>
  </si>
  <si>
    <t>课时量，如下表所示，周课时量超过16节有：</t>
  </si>
  <si>
    <t>周课时</t>
  </si>
  <si>
    <t>教学任务已排课教师：</t>
  </si>
  <si>
    <t>二、周未上课情况分析</t>
  </si>
  <si>
    <t xml:space="preserve">   本学周因大教室太缺乏问题，周五下午有0位教师上课。</t>
  </si>
  <si>
    <t xml:space="preserve">   本学期周六上课人数共有：</t>
  </si>
  <si>
    <t>，周六共有教学任务</t>
  </si>
  <si>
    <t>学时</t>
  </si>
  <si>
    <t xml:space="preserve">   本学期周日上课人数共有：</t>
  </si>
  <si>
    <t>，周日共有教学任务</t>
  </si>
  <si>
    <t>三、班级情况分析</t>
  </si>
  <si>
    <t xml:space="preserve"> 本学期共</t>
  </si>
  <si>
    <t>个教学班级。</t>
  </si>
  <si>
    <t>教学计划总量为：</t>
  </si>
  <si>
    <t>节</t>
  </si>
  <si>
    <t>实际周课时量为：</t>
  </si>
  <si>
    <t>三年制</t>
  </si>
  <si>
    <t>五年制</t>
  </si>
  <si>
    <t>四、教室使用情况分析</t>
  </si>
  <si>
    <r>
      <rPr>
        <sz val="10"/>
        <rFont val="微软雅黑"/>
        <charset val="134"/>
      </rPr>
      <t>学院教室共68间。机房</t>
    </r>
    <r>
      <rPr>
        <sz val="10"/>
        <rFont val="Arial"/>
        <charset val="134"/>
      </rPr>
      <t>23</t>
    </r>
    <r>
      <rPr>
        <sz val="10"/>
        <rFont val="微软雅黑"/>
        <charset val="134"/>
      </rPr>
      <t>间，外借电子阅览室</t>
    </r>
    <r>
      <rPr>
        <sz val="10"/>
        <rFont val="Arial"/>
        <charset val="134"/>
      </rPr>
      <t>1</t>
    </r>
    <r>
      <rPr>
        <sz val="10"/>
        <rFont val="微软雅黑"/>
        <charset val="134"/>
      </rPr>
      <t>间，绘图室</t>
    </r>
    <r>
      <rPr>
        <sz val="10"/>
        <rFont val="Arial"/>
        <charset val="134"/>
      </rPr>
      <t>3</t>
    </r>
    <r>
      <rPr>
        <sz val="10"/>
        <rFont val="微软雅黑"/>
        <charset val="134"/>
      </rPr>
      <t>间。使用情况如下表所示。</t>
    </r>
  </si>
  <si>
    <r>
      <rPr>
        <sz val="10"/>
        <rFont val="宋体"/>
        <charset val="134"/>
      </rPr>
      <t>以正常上班</t>
    </r>
    <r>
      <rPr>
        <sz val="10"/>
        <rFont val="Arial"/>
        <charset val="134"/>
      </rPr>
      <t>5</t>
    </r>
    <r>
      <rPr>
        <sz val="10"/>
        <rFont val="宋体"/>
        <charset val="134"/>
      </rPr>
      <t>天（36学时）进行计算。</t>
    </r>
  </si>
  <si>
    <t>教室</t>
  </si>
  <si>
    <t>数量</t>
  </si>
  <si>
    <t>承担教学任务量</t>
  </si>
  <si>
    <t>使用率</t>
  </si>
  <si>
    <t>电脑多媒体</t>
  </si>
  <si>
    <t>电视多媒体</t>
  </si>
  <si>
    <t>阶梯教室</t>
  </si>
  <si>
    <t>实训室（已排课）</t>
  </si>
  <si>
    <t>机房（包括电子阅览室）</t>
  </si>
  <si>
    <t>形体房</t>
  </si>
  <si>
    <t>体育课(人）</t>
  </si>
  <si>
    <r>
      <rPr>
        <sz val="10"/>
        <rFont val="宋体"/>
        <charset val="134"/>
      </rPr>
      <t>节</t>
    </r>
    <r>
      <rPr>
        <sz val="10"/>
        <rFont val="Arial"/>
        <charset val="134"/>
      </rPr>
      <t>/</t>
    </r>
    <r>
      <rPr>
        <sz val="10"/>
        <rFont val="宋体"/>
        <charset val="134"/>
      </rPr>
      <t>人</t>
    </r>
  </si>
  <si>
    <t>2021-2022学年第二学期教师周课时量统计表</t>
  </si>
  <si>
    <t>系部</t>
  </si>
  <si>
    <t>教研室</t>
  </si>
  <si>
    <t>专职教师</t>
  </si>
  <si>
    <t>外聘教师</t>
  </si>
  <si>
    <t>平均课时量</t>
  </si>
  <si>
    <t>机电一体化教研室</t>
  </si>
  <si>
    <t>应用电子技术教研室</t>
  </si>
  <si>
    <t>电子系 汇总</t>
  </si>
  <si>
    <t>畜牧水产</t>
  </si>
  <si>
    <t>兽医教研室</t>
  </si>
  <si>
    <t>动科系 汇总</t>
  </si>
  <si>
    <t>园林教研室</t>
  </si>
  <si>
    <t>种植教研室</t>
  </si>
  <si>
    <t>环生系 汇总</t>
  </si>
  <si>
    <t>机械设计与制造教研室</t>
  </si>
  <si>
    <t>汽车营销与服务教研室</t>
  </si>
  <si>
    <t>汽车运用与维修教研室</t>
  </si>
  <si>
    <t>机械系 汇总</t>
  </si>
  <si>
    <t>工程造价教研室</t>
  </si>
  <si>
    <t>建筑工程技术教研室</t>
  </si>
  <si>
    <t>建筑系 汇总</t>
  </si>
  <si>
    <t>服装教研室</t>
  </si>
  <si>
    <t>人文教研室</t>
  </si>
  <si>
    <t>数学教研室</t>
  </si>
  <si>
    <t>体育教研室</t>
  </si>
  <si>
    <t>英语教研室</t>
  </si>
  <si>
    <t>人文系 汇总</t>
  </si>
  <si>
    <t>会计教研室</t>
  </si>
  <si>
    <t>旅游管理教研室</t>
  </si>
  <si>
    <t>商务教研室</t>
  </si>
  <si>
    <t>商贸系 汇总</t>
  </si>
  <si>
    <t>思想部</t>
  </si>
  <si>
    <t>大学生思想政治理论课教研室</t>
  </si>
  <si>
    <t>大学生心理健康与就业创业教研室</t>
  </si>
  <si>
    <t>思想部 汇总</t>
  </si>
  <si>
    <t>计应教研室</t>
  </si>
  <si>
    <t>室内教研室</t>
  </si>
  <si>
    <t>数媒教研室</t>
  </si>
  <si>
    <t>信艺系 汇总</t>
  </si>
  <si>
    <t>总计</t>
  </si>
  <si>
    <t>2021-2022学年第二学期周课时量详细统计表</t>
  </si>
  <si>
    <t>工号</t>
  </si>
  <si>
    <t>承担课程系部</t>
  </si>
  <si>
    <t>教师类型</t>
  </si>
  <si>
    <t>所属教研室</t>
  </si>
  <si>
    <t>系数</t>
  </si>
  <si>
    <t>上课天数</t>
  </si>
  <si>
    <t>教师周课时量</t>
  </si>
  <si>
    <t>孙海鸥</t>
  </si>
  <si>
    <t>杨敏</t>
  </si>
  <si>
    <t>向敏</t>
  </si>
  <si>
    <t>曾杰</t>
  </si>
  <si>
    <t>张东升</t>
  </si>
  <si>
    <t>段力琳</t>
  </si>
  <si>
    <t>范英慧</t>
  </si>
  <si>
    <t>谢昕宇</t>
  </si>
  <si>
    <t>李玉华</t>
  </si>
  <si>
    <t>丁美月</t>
  </si>
  <si>
    <t>黄林芳</t>
  </si>
  <si>
    <t>刘新梅</t>
  </si>
  <si>
    <t>向芳琳</t>
  </si>
  <si>
    <t>曹雅歆</t>
  </si>
  <si>
    <t>梁芳（信）</t>
  </si>
  <si>
    <t>贾蓉</t>
  </si>
  <si>
    <t>多算3节课</t>
  </si>
  <si>
    <t>丁艺</t>
  </si>
  <si>
    <t>武秋伶</t>
  </si>
  <si>
    <t>李涛（男）</t>
  </si>
  <si>
    <t>付娟华</t>
  </si>
  <si>
    <t>蒋才明</t>
  </si>
  <si>
    <t>谢景文</t>
  </si>
  <si>
    <t>赵晓辉</t>
  </si>
  <si>
    <t>舒爱平</t>
  </si>
  <si>
    <t>李涛</t>
  </si>
  <si>
    <t>唐健</t>
  </si>
  <si>
    <t>胡鑫海</t>
  </si>
  <si>
    <t>石辉燕</t>
  </si>
  <si>
    <t>上官培服</t>
  </si>
  <si>
    <t>杨海鑫</t>
  </si>
  <si>
    <r>
      <rPr>
        <sz val="14"/>
        <rFont val="Arial"/>
        <charset val="134"/>
      </rPr>
      <t>2021-2022</t>
    </r>
    <r>
      <rPr>
        <sz val="14"/>
        <rFont val="宋体"/>
        <charset val="134"/>
      </rPr>
      <t>学年第二学期班级人数</t>
    </r>
  </si>
  <si>
    <t>班级</t>
  </si>
  <si>
    <t>2021园艺军农1班</t>
  </si>
  <si>
    <t>2021农经军农班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</si>
  <si>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机制</t>
    </r>
    <r>
      <rPr>
        <sz val="10"/>
        <rFont val="Arial"/>
        <charset val="134"/>
      </rPr>
      <t>(3D)1</t>
    </r>
    <r>
      <rPr>
        <sz val="10"/>
        <rFont val="宋体"/>
        <charset val="134"/>
      </rPr>
      <t>班</t>
    </r>
  </si>
  <si>
    <t>2021机制军农1班</t>
  </si>
  <si>
    <t>2021牧医军农1班</t>
  </si>
  <si>
    <t>2021建筑军农1班</t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</si>
  <si>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机制</t>
    </r>
    <r>
      <rPr>
        <sz val="10"/>
        <rFont val="Arial"/>
        <charset val="134"/>
      </rPr>
      <t>(3D)1</t>
    </r>
    <r>
      <rPr>
        <sz val="10"/>
        <rFont val="宋体"/>
        <charset val="134"/>
      </rPr>
      <t>班</t>
    </r>
  </si>
  <si>
    <t>2020牧医军人班</t>
  </si>
  <si>
    <t>2019计应1班</t>
  </si>
  <si>
    <t>2019计应2班</t>
  </si>
  <si>
    <t>2019计应3班</t>
  </si>
  <si>
    <t>2019计应4班</t>
  </si>
  <si>
    <t>2019计应5班</t>
  </si>
  <si>
    <t>2019计应6班</t>
  </si>
  <si>
    <t>2019数媒1班</t>
  </si>
  <si>
    <t>2019数媒2班</t>
  </si>
  <si>
    <t>2019室内1班</t>
  </si>
  <si>
    <t>2019室内2班</t>
  </si>
  <si>
    <t>2019室内3班</t>
  </si>
  <si>
    <t>2019室内4班</t>
  </si>
  <si>
    <t>2019数媒高职1班（军人）</t>
  </si>
  <si>
    <t>2019园林1班</t>
  </si>
  <si>
    <t xml:space="preserve">	2019种子1班</t>
  </si>
  <si>
    <t xml:space="preserve">	2019环艺1班</t>
  </si>
  <si>
    <t>19环艺高职2班</t>
  </si>
  <si>
    <t>2019现农特岗1班</t>
  </si>
  <si>
    <t>2019现农特岗2班</t>
  </si>
  <si>
    <t>2019现农特岗3班</t>
  </si>
  <si>
    <t>2019现农特岗4班</t>
  </si>
  <si>
    <t>2019现农1班</t>
  </si>
  <si>
    <t xml:space="preserve">	2019园艺1班</t>
  </si>
  <si>
    <t xml:space="preserve">	2019农经1班</t>
  </si>
  <si>
    <t>19园艺高职班（军人）</t>
  </si>
  <si>
    <t>2019机制1班</t>
  </si>
  <si>
    <t>2019汽维1班</t>
  </si>
  <si>
    <t>2019汽维2班</t>
  </si>
  <si>
    <t>2019汽营1班</t>
  </si>
  <si>
    <t>2019机制(3D)1班</t>
  </si>
  <si>
    <t>19机制高职班（军人）</t>
  </si>
  <si>
    <t>2019机电1班</t>
  </si>
  <si>
    <t>2019机电2班</t>
  </si>
  <si>
    <t>2019机电3班</t>
  </si>
  <si>
    <t>2019应电1班</t>
  </si>
  <si>
    <t>2019智能控制1班</t>
  </si>
  <si>
    <t>2019智能产品1班</t>
  </si>
  <si>
    <t>19机电一体化高职班（军人）</t>
  </si>
  <si>
    <t>2019旅游1班</t>
  </si>
  <si>
    <t>2019旅游2班</t>
  </si>
  <si>
    <t>2019会计2班</t>
  </si>
  <si>
    <t>2019会计3班</t>
  </si>
  <si>
    <t>2019会计4班</t>
  </si>
  <si>
    <t>2019会计5班</t>
  </si>
  <si>
    <t>2019智能物流1班</t>
  </si>
  <si>
    <t>2019智能物流2班</t>
  </si>
  <si>
    <t>2019移动商务1班</t>
  </si>
  <si>
    <t>2019移动商务2班</t>
  </si>
  <si>
    <t>2019会计高职1班</t>
  </si>
  <si>
    <t>2019牧医1班</t>
  </si>
  <si>
    <t>2019牧医2班</t>
  </si>
  <si>
    <t>2019宠物1班</t>
  </si>
  <si>
    <t>2019动医1班</t>
  </si>
  <si>
    <t>2019动医2班</t>
  </si>
  <si>
    <t>2019动物药学班</t>
  </si>
  <si>
    <t>2019牧医特岗1班</t>
  </si>
  <si>
    <t>2019服装1班</t>
  </si>
  <si>
    <t>2019服装2班</t>
  </si>
  <si>
    <t>2019服装3班</t>
  </si>
  <si>
    <t>19村干班</t>
  </si>
  <si>
    <t>2019建筑1班</t>
  </si>
  <si>
    <t>2019建筑2班</t>
  </si>
  <si>
    <t>2019造价1班</t>
  </si>
  <si>
    <t>19建筑高职班（军人）</t>
  </si>
  <si>
    <t>2017计应1班</t>
  </si>
  <si>
    <t>17室内2班</t>
  </si>
  <si>
    <t>2017数媒五年制1班</t>
  </si>
  <si>
    <t>2017数媒五年制2班</t>
  </si>
  <si>
    <t>2017机制五年制1班</t>
  </si>
  <si>
    <t>2017汽维五年制1班</t>
  </si>
  <si>
    <t>2017机电五年制1班</t>
  </si>
  <si>
    <t>2017机电五年制2班</t>
  </si>
  <si>
    <t>2017旅游五年制1班</t>
  </si>
  <si>
    <t>2017牧医五年制1班</t>
  </si>
  <si>
    <t>17服装班</t>
  </si>
  <si>
    <t>2017服装五年制1班</t>
  </si>
  <si>
    <t>2017建筑五年制1班</t>
  </si>
  <si>
    <t>2017建筑五年制2班</t>
  </si>
  <si>
    <t>姓名</t>
  </si>
  <si>
    <t>初始成绩录入密码</t>
  </si>
  <si>
    <t>0000015</t>
  </si>
  <si>
    <t>密码不记得，请使用“忘记密码”功能，通过绑定手机号找回</t>
  </si>
  <si>
    <t>0000067</t>
  </si>
  <si>
    <t>0000110</t>
  </si>
  <si>
    <t>蒋明蛟</t>
  </si>
  <si>
    <t>0000219</t>
  </si>
  <si>
    <t>0070601</t>
  </si>
  <si>
    <t>0000057</t>
  </si>
  <si>
    <t>刘斌</t>
  </si>
  <si>
    <t>0000088</t>
  </si>
  <si>
    <t>0000214</t>
  </si>
  <si>
    <t>0000220</t>
  </si>
  <si>
    <t>2014004</t>
  </si>
  <si>
    <t>2017015</t>
  </si>
  <si>
    <t>袁平华</t>
  </si>
  <si>
    <t>2017016</t>
  </si>
  <si>
    <t>李德玉</t>
  </si>
  <si>
    <t>曾经来过</t>
  </si>
  <si>
    <t>0000085</t>
  </si>
  <si>
    <t>0000368</t>
  </si>
  <si>
    <t>2014005</t>
  </si>
  <si>
    <t>0000082</t>
  </si>
  <si>
    <t>冯士祥</t>
  </si>
  <si>
    <t>0000212</t>
  </si>
  <si>
    <t>0000221</t>
  </si>
  <si>
    <t>0000367</t>
  </si>
  <si>
    <t>2014007</t>
  </si>
  <si>
    <t>0000459</t>
  </si>
  <si>
    <t>邢修平</t>
  </si>
  <si>
    <t>0000080</t>
  </si>
  <si>
    <t>0000099</t>
  </si>
  <si>
    <t>0000352</t>
  </si>
  <si>
    <t>0000102</t>
  </si>
  <si>
    <t>0000281</t>
  </si>
  <si>
    <t>2014028</t>
  </si>
  <si>
    <t>0000272</t>
  </si>
  <si>
    <t>0000465</t>
  </si>
  <si>
    <t>李坤燃</t>
  </si>
  <si>
    <t>0000131</t>
  </si>
  <si>
    <t>0000406</t>
  </si>
  <si>
    <t>0000468</t>
  </si>
  <si>
    <t>2016033</t>
  </si>
  <si>
    <t>0000175</t>
  </si>
  <si>
    <t>0000094</t>
  </si>
  <si>
    <t>0000123</t>
  </si>
  <si>
    <t>0000464</t>
  </si>
  <si>
    <t>0000467</t>
  </si>
  <si>
    <t>0000469</t>
  </si>
  <si>
    <t>0000476</t>
  </si>
  <si>
    <t>王吉英</t>
  </si>
  <si>
    <t>2014008</t>
  </si>
  <si>
    <t>刘晓琴</t>
  </si>
  <si>
    <t>0000225</t>
  </si>
  <si>
    <t>200224</t>
  </si>
  <si>
    <t>黄熠</t>
  </si>
  <si>
    <t>200225</t>
  </si>
  <si>
    <t>200221</t>
  </si>
  <si>
    <t>杨世培</t>
  </si>
  <si>
    <t>200226</t>
  </si>
  <si>
    <t>200222</t>
  </si>
  <si>
    <t>200223</t>
  </si>
  <si>
    <t>叶林</t>
  </si>
  <si>
    <t>2016041</t>
  </si>
  <si>
    <t>仇云龙</t>
  </si>
  <si>
    <t>杨矞琪</t>
  </si>
  <si>
    <t>0000136</t>
  </si>
  <si>
    <t>0000149</t>
  </si>
  <si>
    <t>贺再新</t>
  </si>
  <si>
    <t>0000184</t>
  </si>
  <si>
    <t>0000309</t>
  </si>
  <si>
    <t>2014044</t>
  </si>
  <si>
    <t>0000271</t>
  </si>
  <si>
    <t>梁芳(人)</t>
  </si>
  <si>
    <t>20150113</t>
  </si>
  <si>
    <t>王欢妍</t>
  </si>
  <si>
    <t>2017038</t>
  </si>
  <si>
    <t>0000187</t>
  </si>
  <si>
    <t>李翔博</t>
  </si>
  <si>
    <t>0000185</t>
  </si>
  <si>
    <t>陈志力</t>
  </si>
  <si>
    <t>2018039</t>
  </si>
  <si>
    <t>2019017</t>
  </si>
  <si>
    <t>0000017</t>
  </si>
  <si>
    <t>唐群华</t>
  </si>
  <si>
    <t>0000139</t>
  </si>
  <si>
    <t>0000158</t>
  </si>
  <si>
    <t>0000165</t>
  </si>
  <si>
    <t>0000171</t>
  </si>
  <si>
    <t>0000316</t>
  </si>
  <si>
    <t>0000382</t>
  </si>
  <si>
    <t>0000443</t>
  </si>
  <si>
    <t>尹慧</t>
  </si>
  <si>
    <t>0000470</t>
  </si>
  <si>
    <t>0070604</t>
  </si>
  <si>
    <t>2014018</t>
  </si>
  <si>
    <t>2014057</t>
  </si>
  <si>
    <t>2016040</t>
  </si>
  <si>
    <t>0000129</t>
  </si>
  <si>
    <t>杨明河</t>
  </si>
  <si>
    <t>0000141</t>
  </si>
  <si>
    <t>0000144</t>
  </si>
  <si>
    <t>0000147</t>
  </si>
  <si>
    <t>0000152</t>
  </si>
  <si>
    <t>0000314</t>
  </si>
  <si>
    <t>0000098</t>
  </si>
  <si>
    <t>张建卿</t>
  </si>
  <si>
    <t>0000128</t>
  </si>
  <si>
    <t>0000157</t>
  </si>
  <si>
    <t>0000305</t>
  </si>
  <si>
    <t>2016034</t>
  </si>
  <si>
    <t>2017010</t>
  </si>
  <si>
    <t>0000090</t>
  </si>
  <si>
    <t>0000114</t>
  </si>
  <si>
    <t>聂笃伟</t>
  </si>
  <si>
    <t>0000116</t>
  </si>
  <si>
    <t>0000109</t>
  </si>
  <si>
    <t>2017018</t>
  </si>
  <si>
    <t>2016032</t>
  </si>
  <si>
    <t>2018002</t>
  </si>
  <si>
    <t>向志军</t>
  </si>
  <si>
    <t>2016009</t>
  </si>
  <si>
    <t>蒋承吉</t>
  </si>
  <si>
    <t>2016010</t>
  </si>
  <si>
    <t>符溆桃</t>
  </si>
  <si>
    <t>2016014</t>
  </si>
  <si>
    <t>蒋志鹏</t>
  </si>
  <si>
    <t>2017009</t>
  </si>
  <si>
    <t>金吉长</t>
  </si>
  <si>
    <t>2017017</t>
  </si>
  <si>
    <t>2018004</t>
  </si>
  <si>
    <t>陈岳琳</t>
  </si>
  <si>
    <t>符叙桃</t>
  </si>
  <si>
    <t>2018003</t>
  </si>
  <si>
    <t>孟胜利</t>
  </si>
  <si>
    <t>0000120</t>
  </si>
  <si>
    <t>2015020</t>
  </si>
  <si>
    <t>胡远忠</t>
  </si>
  <si>
    <t>黄景弛</t>
  </si>
  <si>
    <t>黄施洁</t>
  </si>
  <si>
    <t>2018016</t>
  </si>
  <si>
    <t>米玲</t>
  </si>
  <si>
    <t>2017045</t>
  </si>
  <si>
    <t>谌杰</t>
  </si>
  <si>
    <t>辅导员</t>
  </si>
  <si>
    <t>2017049</t>
  </si>
  <si>
    <t>2017052</t>
  </si>
  <si>
    <t>解立勍</t>
  </si>
  <si>
    <t>2021141</t>
  </si>
  <si>
    <t>0000100</t>
  </si>
  <si>
    <t>0000118</t>
  </si>
  <si>
    <t>0000135</t>
  </si>
  <si>
    <t>0000137</t>
  </si>
  <si>
    <t>0000148</t>
  </si>
  <si>
    <t>0000266</t>
  </si>
  <si>
    <t>0000347</t>
  </si>
  <si>
    <t>0000103</t>
  </si>
  <si>
    <t>0000105</t>
  </si>
  <si>
    <t>0000089</t>
  </si>
  <si>
    <t>0000092</t>
  </si>
  <si>
    <t>0000101</t>
  </si>
  <si>
    <t>0000258</t>
  </si>
  <si>
    <t>0000122</t>
  </si>
  <si>
    <t>0000297</t>
  </si>
  <si>
    <t>2014056</t>
  </si>
  <si>
    <t>粟果</t>
  </si>
  <si>
    <t>2017046</t>
  </si>
  <si>
    <t>毛辉辉</t>
  </si>
  <si>
    <t>0000145</t>
  </si>
  <si>
    <t>0000343</t>
  </si>
  <si>
    <t>唐帮亮</t>
  </si>
  <si>
    <t>0000409</t>
  </si>
  <si>
    <t>0000424</t>
  </si>
  <si>
    <t>0070603</t>
  </si>
  <si>
    <t>0000327</t>
  </si>
  <si>
    <t>张燕军</t>
  </si>
  <si>
    <t>退休</t>
  </si>
  <si>
    <t>2017033</t>
  </si>
  <si>
    <t>2017034</t>
  </si>
  <si>
    <t>阙磊</t>
  </si>
  <si>
    <t>2017043</t>
  </si>
  <si>
    <t>0000183</t>
  </si>
  <si>
    <t>0000326</t>
  </si>
  <si>
    <t>0000393</t>
  </si>
  <si>
    <t>2015019</t>
  </si>
  <si>
    <t>2016022</t>
  </si>
  <si>
    <t>0000222</t>
  </si>
  <si>
    <t>0000329</t>
  </si>
  <si>
    <t>粟幼琼</t>
  </si>
  <si>
    <t>0000330</t>
  </si>
  <si>
    <t>0000331</t>
  </si>
  <si>
    <t>0000332</t>
  </si>
  <si>
    <t>0000333</t>
  </si>
  <si>
    <t>0000335</t>
  </si>
  <si>
    <t>0000338</t>
  </si>
  <si>
    <t>0000339</t>
  </si>
  <si>
    <t>朱晓玲</t>
  </si>
  <si>
    <t>0000365</t>
  </si>
  <si>
    <t>0000366</t>
  </si>
  <si>
    <t>0000391</t>
  </si>
  <si>
    <t>0000402</t>
  </si>
  <si>
    <t>2014009</t>
  </si>
  <si>
    <t>2014010</t>
  </si>
  <si>
    <t>2014011</t>
  </si>
  <si>
    <t>2016023</t>
  </si>
  <si>
    <t>黄振华</t>
  </si>
  <si>
    <t>2018037</t>
  </si>
  <si>
    <t>唐景瑞</t>
  </si>
  <si>
    <t>0000370</t>
  </si>
  <si>
    <t>2017035</t>
  </si>
  <si>
    <t>0000178</t>
  </si>
  <si>
    <t>0000430</t>
  </si>
  <si>
    <t>0000447</t>
  </si>
  <si>
    <t>2014037</t>
  </si>
  <si>
    <t>2014040</t>
  </si>
  <si>
    <t>潘艳</t>
  </si>
  <si>
    <t>20150116</t>
  </si>
  <si>
    <t>罗桢颖</t>
  </si>
  <si>
    <t>2015013</t>
  </si>
  <si>
    <t>兼思政课</t>
  </si>
  <si>
    <t>0000408</t>
  </si>
  <si>
    <t>孙海欧</t>
  </si>
  <si>
    <t>0000294</t>
  </si>
  <si>
    <t>0000456</t>
  </si>
  <si>
    <t>0000411</t>
  </si>
  <si>
    <t>0000293</t>
  </si>
  <si>
    <t>0000462</t>
  </si>
  <si>
    <t>聂芸</t>
  </si>
  <si>
    <t>0000286</t>
  </si>
  <si>
    <t>0000235</t>
  </si>
  <si>
    <t>姚元林</t>
  </si>
  <si>
    <t>2017041</t>
  </si>
  <si>
    <t>0000328</t>
  </si>
  <si>
    <t>易宪文</t>
  </si>
  <si>
    <t>2015012</t>
  </si>
  <si>
    <t>吴艳英</t>
  </si>
  <si>
    <t>2015031</t>
  </si>
  <si>
    <t>胡金化</t>
  </si>
  <si>
    <t>2015032</t>
  </si>
  <si>
    <t>陈美佳</t>
  </si>
  <si>
    <t>2015033</t>
  </si>
  <si>
    <t>粟周颖</t>
  </si>
  <si>
    <t>2015034</t>
  </si>
  <si>
    <t>罗欣华</t>
  </si>
  <si>
    <t>2015035</t>
  </si>
  <si>
    <t>向小平</t>
  </si>
  <si>
    <t>2015036</t>
  </si>
  <si>
    <t>董姣姣</t>
  </si>
  <si>
    <t>2015037</t>
  </si>
  <si>
    <t>宋诚晨</t>
  </si>
  <si>
    <t>2016001</t>
  </si>
  <si>
    <t>刘玉</t>
  </si>
  <si>
    <t>2017007</t>
  </si>
  <si>
    <t>李丹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</si>
  <si>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018001</t>
    </r>
  </si>
  <si>
    <t>梁雅白</t>
  </si>
  <si>
    <t>2016030</t>
  </si>
  <si>
    <t>0000151</t>
  </si>
  <si>
    <t>郝学武</t>
  </si>
  <si>
    <t>2014036</t>
  </si>
  <si>
    <t>2015029</t>
  </si>
  <si>
    <t>2018035</t>
  </si>
  <si>
    <t>蔡青青</t>
  </si>
  <si>
    <t>2018036</t>
  </si>
  <si>
    <t>2018040</t>
  </si>
  <si>
    <t>余则笙</t>
  </si>
  <si>
    <t>2014015</t>
  </si>
  <si>
    <t>2004006</t>
  </si>
  <si>
    <t>2016015</t>
  </si>
  <si>
    <t>2014043</t>
  </si>
  <si>
    <t>杨树琴</t>
  </si>
  <si>
    <t>0000387</t>
  </si>
  <si>
    <t>2016028</t>
  </si>
  <si>
    <t>0000130</t>
  </si>
  <si>
    <t>2015002</t>
  </si>
  <si>
    <t>2014014</t>
  </si>
  <si>
    <t>0000091</t>
  </si>
  <si>
    <t>0000037</t>
  </si>
  <si>
    <t>李钢林</t>
  </si>
  <si>
    <t>0000042</t>
  </si>
  <si>
    <t>0000097</t>
  </si>
  <si>
    <t>王青</t>
  </si>
  <si>
    <t>0000163</t>
  </si>
  <si>
    <t>0000291</t>
  </si>
  <si>
    <t>0000315</t>
  </si>
  <si>
    <t>0000348</t>
  </si>
  <si>
    <t>20150118</t>
  </si>
  <si>
    <t>彭浩</t>
  </si>
  <si>
    <t>2016027</t>
  </si>
  <si>
    <t>2017014</t>
  </si>
  <si>
    <t>2017032</t>
  </si>
  <si>
    <t>0000170</t>
  </si>
  <si>
    <t>0000321</t>
  </si>
  <si>
    <t>0000247</t>
  </si>
  <si>
    <t>0000072</t>
  </si>
  <si>
    <t>0000155</t>
  </si>
  <si>
    <t>0000078</t>
  </si>
  <si>
    <t>李艳</t>
  </si>
  <si>
    <t>0000288</t>
  </si>
  <si>
    <t>0000146</t>
  </si>
  <si>
    <t>0000125</t>
  </si>
  <si>
    <t>0000075</t>
  </si>
  <si>
    <t>2016031</t>
  </si>
  <si>
    <t>0000055</t>
  </si>
  <si>
    <t>0000115</t>
  </si>
  <si>
    <t>0000133</t>
  </si>
  <si>
    <t>0000243</t>
  </si>
  <si>
    <t>0000108</t>
  </si>
  <si>
    <t>0000143</t>
  </si>
  <si>
    <t>0000058</t>
  </si>
  <si>
    <t>0000113</t>
  </si>
  <si>
    <t>刘云</t>
  </si>
  <si>
    <t>0000104</t>
  </si>
  <si>
    <t>0000062</t>
  </si>
  <si>
    <t>0000068</t>
  </si>
  <si>
    <t>0000048</t>
  </si>
  <si>
    <t>0000059</t>
  </si>
  <si>
    <t>2017040</t>
  </si>
  <si>
    <t>2017039</t>
  </si>
  <si>
    <t>0000172</t>
  </si>
  <si>
    <t>0000270</t>
  </si>
  <si>
    <t>楚志红</t>
  </si>
  <si>
    <t>2016046</t>
  </si>
  <si>
    <t>0000195</t>
  </si>
  <si>
    <t>0000200</t>
  </si>
  <si>
    <t>0000207</t>
  </si>
  <si>
    <t>0000422</t>
  </si>
  <si>
    <t>2016019</t>
  </si>
  <si>
    <t>2017006</t>
  </si>
  <si>
    <t>2016017</t>
  </si>
  <si>
    <t>0000213</t>
  </si>
  <si>
    <t>0000311</t>
  </si>
  <si>
    <t>0000401</t>
  </si>
  <si>
    <t>谌彦君</t>
  </si>
  <si>
    <t>2018022</t>
  </si>
  <si>
    <t>糜良玲</t>
  </si>
  <si>
    <t>向新宇</t>
  </si>
  <si>
    <t>2017044</t>
  </si>
  <si>
    <t>2017047</t>
  </si>
  <si>
    <t>谌飞花</t>
  </si>
  <si>
    <t>0000389</t>
  </si>
  <si>
    <t>涂佳黎</t>
  </si>
  <si>
    <t>2015018</t>
  </si>
  <si>
    <t>粟米</t>
  </si>
  <si>
    <t>2017022</t>
  </si>
  <si>
    <t>黄美容</t>
  </si>
  <si>
    <t>2017023</t>
  </si>
  <si>
    <t>谢幸</t>
  </si>
  <si>
    <t>2017004</t>
  </si>
  <si>
    <t>2015001</t>
  </si>
  <si>
    <t>欧阳健美</t>
  </si>
  <si>
    <t>2016018</t>
  </si>
  <si>
    <t>2016044</t>
  </si>
  <si>
    <t>李明</t>
  </si>
  <si>
    <t>2017021</t>
  </si>
  <si>
    <t>刘亚斌</t>
  </si>
  <si>
    <t>2017025</t>
  </si>
  <si>
    <t>罗香莲</t>
  </si>
  <si>
    <t>0000236</t>
  </si>
  <si>
    <t>李琴</t>
  </si>
  <si>
    <t>姜翎馨雅</t>
  </si>
  <si>
    <t>2018023</t>
  </si>
  <si>
    <t>张燕</t>
  </si>
  <si>
    <t>辛颖</t>
  </si>
  <si>
    <t>2014019</t>
  </si>
  <si>
    <t>彭娜</t>
  </si>
  <si>
    <t>0000201</t>
  </si>
  <si>
    <t>0000237</t>
  </si>
  <si>
    <t>0000296</t>
  </si>
  <si>
    <t>0000360</t>
  </si>
  <si>
    <t>0000445</t>
  </si>
  <si>
    <t>2014050</t>
  </si>
  <si>
    <t>2015003</t>
  </si>
  <si>
    <t>2016035</t>
  </si>
  <si>
    <t>2017020</t>
  </si>
  <si>
    <t>袁健子</t>
  </si>
  <si>
    <t>0000199</t>
  </si>
  <si>
    <t>2016006</t>
  </si>
  <si>
    <t>0000205</t>
  </si>
  <si>
    <t>0000206</t>
  </si>
  <si>
    <t>周丽萍</t>
  </si>
  <si>
    <t>0000303</t>
  </si>
  <si>
    <t>0000359</t>
  </si>
  <si>
    <t>0000056</t>
  </si>
  <si>
    <t>0000117</t>
  </si>
  <si>
    <t>0000295</t>
  </si>
  <si>
    <t>0000312</t>
  </si>
  <si>
    <t>0000373</t>
  </si>
  <si>
    <t>2017024</t>
  </si>
  <si>
    <t>2017050</t>
  </si>
  <si>
    <t>吴永春</t>
  </si>
  <si>
    <t>0000203</t>
  </si>
  <si>
    <t>0000060</t>
  </si>
  <si>
    <t>0000021</t>
  </si>
  <si>
    <t>0000027</t>
  </si>
  <si>
    <t>0000176</t>
  </si>
  <si>
    <t>0000231</t>
  </si>
  <si>
    <t>2014013</t>
  </si>
  <si>
    <t>张珊</t>
  </si>
  <si>
    <t>2017055</t>
  </si>
  <si>
    <t>邱跃华</t>
  </si>
  <si>
    <t>0000226</t>
  </si>
  <si>
    <t>20150112</t>
  </si>
  <si>
    <t>文倩</t>
  </si>
  <si>
    <t>2018038</t>
  </si>
  <si>
    <t>2017054</t>
  </si>
  <si>
    <t>田光辉</t>
  </si>
  <si>
    <t>0000023</t>
  </si>
  <si>
    <t>0000024</t>
  </si>
  <si>
    <t>0000026</t>
  </si>
  <si>
    <t>李冬梅</t>
  </si>
  <si>
    <t>0000290</t>
  </si>
  <si>
    <t>0000025</t>
  </si>
  <si>
    <t>陈灵仙</t>
  </si>
  <si>
    <t>0000250</t>
  </si>
  <si>
    <t>2014039</t>
  </si>
  <si>
    <t>2014012</t>
  </si>
  <si>
    <t>周娟</t>
  </si>
  <si>
    <t>0000177</t>
  </si>
  <si>
    <t>武思建</t>
  </si>
  <si>
    <t>2017036</t>
  </si>
  <si>
    <t>0000016</t>
  </si>
  <si>
    <t>0000036</t>
  </si>
  <si>
    <t>0000041</t>
  </si>
  <si>
    <t>0000043</t>
  </si>
  <si>
    <t>0000044</t>
  </si>
  <si>
    <t>0000045</t>
  </si>
  <si>
    <t>0000047</t>
  </si>
  <si>
    <t>0000084</t>
  </si>
  <si>
    <t>0000107</t>
  </si>
  <si>
    <t>0000209</t>
  </si>
  <si>
    <t>0000218</t>
  </si>
  <si>
    <t>2014001</t>
  </si>
  <si>
    <t>2014024</t>
  </si>
  <si>
    <t>毛祯</t>
  </si>
  <si>
    <t>0000066</t>
  </si>
  <si>
    <t>2014027</t>
  </si>
  <si>
    <t>2017019</t>
  </si>
  <si>
    <t>2017042</t>
  </si>
  <si>
    <t>蔚然</t>
  </si>
  <si>
    <t>2014042</t>
  </si>
  <si>
    <t>郭书群</t>
  </si>
  <si>
    <t>2017028</t>
  </si>
  <si>
    <t>彭慧辉</t>
  </si>
  <si>
    <t>2018005</t>
  </si>
  <si>
    <t>陈海滨</t>
  </si>
  <si>
    <t>2017001</t>
  </si>
  <si>
    <t>梁淼晗</t>
  </si>
  <si>
    <t>2014002</t>
  </si>
  <si>
    <t>2017027</t>
  </si>
  <si>
    <t>张雪芝</t>
  </si>
  <si>
    <t>2017029</t>
  </si>
  <si>
    <t>杨惠惠</t>
  </si>
  <si>
    <t>2017030</t>
  </si>
  <si>
    <t>2018027</t>
  </si>
  <si>
    <t>李露</t>
  </si>
  <si>
    <t>2018028</t>
  </si>
  <si>
    <t>王璐</t>
  </si>
  <si>
    <t>伍佳</t>
  </si>
  <si>
    <t>龚斌</t>
  </si>
  <si>
    <t>0000038</t>
  </si>
  <si>
    <t>0000040</t>
  </si>
  <si>
    <t>0000050</t>
  </si>
  <si>
    <t>0000069</t>
  </si>
  <si>
    <t>0000073</t>
  </si>
  <si>
    <t>0000076</t>
  </si>
  <si>
    <t>0000079</t>
  </si>
  <si>
    <t>0000061</t>
  </si>
  <si>
    <t>0000064</t>
  </si>
  <si>
    <t>0000121</t>
  </si>
  <si>
    <t>20150114</t>
  </si>
  <si>
    <t>2017031</t>
  </si>
  <si>
    <t>0000063</t>
  </si>
  <si>
    <t>0000452</t>
  </si>
  <si>
    <t>0000065</t>
  </si>
  <si>
    <t>0000210</t>
  </si>
  <si>
    <t>0000374</t>
  </si>
  <si>
    <t>田沐卉</t>
  </si>
  <si>
    <t>0000405</t>
  </si>
  <si>
    <t>2017053</t>
  </si>
  <si>
    <t>易辉君</t>
  </si>
  <si>
    <t>2014035</t>
  </si>
  <si>
    <t>丁密</t>
  </si>
  <si>
    <t>0000313</t>
  </si>
  <si>
    <t>0000322</t>
  </si>
  <si>
    <t>张琼</t>
  </si>
  <si>
    <t>2019015</t>
  </si>
  <si>
    <t>2017048</t>
  </si>
  <si>
    <t>张艳</t>
  </si>
  <si>
    <t>2019012</t>
  </si>
  <si>
    <t>易森淼</t>
  </si>
  <si>
    <t>2019023</t>
  </si>
  <si>
    <t>幸晓迪</t>
  </si>
  <si>
    <t>0000022</t>
  </si>
  <si>
    <t>0000451</t>
  </si>
  <si>
    <t>肖向红</t>
  </si>
  <si>
    <t>2017003</t>
  </si>
  <si>
    <t>2019005</t>
  </si>
  <si>
    <t>2019006</t>
  </si>
  <si>
    <t>2020015</t>
  </si>
  <si>
    <t>2020016</t>
  </si>
  <si>
    <t>2020014</t>
  </si>
  <si>
    <t>2020017</t>
  </si>
  <si>
    <t>蒋坤</t>
  </si>
  <si>
    <t>2020011</t>
  </si>
  <si>
    <t>李亮</t>
  </si>
  <si>
    <t>2020012</t>
  </si>
  <si>
    <t>2020008</t>
  </si>
  <si>
    <t>蒋雨澄</t>
  </si>
  <si>
    <t>2016045</t>
  </si>
  <si>
    <t>0000208</t>
  </si>
  <si>
    <t>李艳萍</t>
  </si>
  <si>
    <t>0000354</t>
  </si>
  <si>
    <t>2019007</t>
  </si>
  <si>
    <t>黄培域</t>
  </si>
  <si>
    <t>0000356</t>
  </si>
  <si>
    <t>黄良斌</t>
  </si>
  <si>
    <t>2019011</t>
  </si>
  <si>
    <t>2019008</t>
  </si>
  <si>
    <t>2019009</t>
  </si>
  <si>
    <t>袁辰鸿</t>
  </si>
  <si>
    <t>0000475</t>
  </si>
  <si>
    <t>舒鹦姿</t>
  </si>
  <si>
    <t>2019013</t>
  </si>
  <si>
    <t>刘春友</t>
  </si>
  <si>
    <t>2019010</t>
  </si>
  <si>
    <t>2020001</t>
  </si>
  <si>
    <t>吉毅</t>
  </si>
  <si>
    <t>2020002</t>
  </si>
  <si>
    <t>谢青青</t>
  </si>
  <si>
    <t>2020003</t>
  </si>
  <si>
    <t>黄江南</t>
  </si>
  <si>
    <t>2020004</t>
  </si>
  <si>
    <t>请提交身份证号码与电话号码给教务进行初始化</t>
  </si>
  <si>
    <t>2018026</t>
  </si>
  <si>
    <t>2020028</t>
  </si>
  <si>
    <t>2020055</t>
  </si>
  <si>
    <t>杨妮娟</t>
  </si>
  <si>
    <t>2020057</t>
  </si>
  <si>
    <t>2020066</t>
  </si>
  <si>
    <t>2020052</t>
  </si>
  <si>
    <t>2020056</t>
  </si>
  <si>
    <t>2020050</t>
  </si>
  <si>
    <t>2018041</t>
  </si>
  <si>
    <t>杨慧敏</t>
  </si>
  <si>
    <t>张振</t>
  </si>
  <si>
    <t>向阳</t>
  </si>
  <si>
    <t>教务处</t>
  </si>
  <si>
    <t>2021103</t>
  </si>
  <si>
    <t>2021114</t>
  </si>
  <si>
    <t>2021014</t>
  </si>
  <si>
    <t>2021020</t>
  </si>
  <si>
    <t>0000412</t>
  </si>
  <si>
    <t>邓园园</t>
  </si>
  <si>
    <t>2020071</t>
  </si>
  <si>
    <t>2020053</t>
  </si>
  <si>
    <t>2021013</t>
  </si>
  <si>
    <t>2020013</t>
  </si>
  <si>
    <t>2021102</t>
  </si>
  <si>
    <t>2020051</t>
  </si>
  <si>
    <t>2021115</t>
  </si>
  <si>
    <t>2016043</t>
  </si>
  <si>
    <t>0000400</t>
  </si>
  <si>
    <t>2020018</t>
  </si>
  <si>
    <t>2015017</t>
  </si>
  <si>
    <t>李淼</t>
  </si>
  <si>
    <t>2021021</t>
  </si>
  <si>
    <t>2021110</t>
  </si>
  <si>
    <t>20029</t>
  </si>
  <si>
    <t>2020072</t>
  </si>
  <si>
    <t>2021108</t>
  </si>
  <si>
    <t>2021116</t>
  </si>
  <si>
    <t>2016038</t>
  </si>
  <si>
    <t>0000581</t>
  </si>
  <si>
    <t>2021107</t>
  </si>
  <si>
    <t>2021022</t>
  </si>
  <si>
    <t>2021109</t>
  </si>
  <si>
    <t>向龙</t>
  </si>
  <si>
    <t>2020054</t>
  </si>
  <si>
    <t>向明</t>
  </si>
  <si>
    <t>2021001</t>
  </si>
  <si>
    <t>2021104</t>
  </si>
  <si>
    <t>2021126</t>
  </si>
  <si>
    <t>2021123</t>
  </si>
  <si>
    <t>2021121</t>
  </si>
  <si>
    <t>2021120</t>
  </si>
  <si>
    <t>2021133</t>
  </si>
  <si>
    <t>2021118</t>
  </si>
  <si>
    <t>2021023</t>
  </si>
  <si>
    <t>0000507</t>
  </si>
  <si>
    <t>0000162</t>
  </si>
  <si>
    <t>2021125</t>
  </si>
  <si>
    <t>2021112</t>
  </si>
  <si>
    <t>2021131</t>
  </si>
  <si>
    <t>2021113</t>
  </si>
  <si>
    <t>2021018</t>
  </si>
</sst>
</file>

<file path=xl/styles.xml><?xml version="1.0" encoding="utf-8"?>
<styleSheet xmlns="http://schemas.openxmlformats.org/spreadsheetml/2006/main">
  <numFmts count="9">
    <numFmt numFmtId="176" formatCode="0_ "/>
    <numFmt numFmtId="177" formatCode="0.0_ "/>
    <numFmt numFmtId="44" formatCode="_ &quot;￥&quot;* #,##0.00_ ;_ &quot;￥&quot;* \-#,##0.00_ ;_ &quot;￥&quot;* &quot;-&quot;??_ ;_ @_ "/>
    <numFmt numFmtId="178" formatCode="0_);[Red]\(0\)"/>
    <numFmt numFmtId="179" formatCode="[$-804]aaaa;@"/>
    <numFmt numFmtId="42" formatCode="_ &quot;￥&quot;* #,##0_ ;_ &quot;￥&quot;* \-#,##0_ ;_ &quot;￥&quot;* &quot;-&quot;_ ;_ @_ "/>
    <numFmt numFmtId="41" formatCode="_ * #,##0_ ;_ * \-#,##0_ ;_ * &quot;-&quot;_ ;_ @_ "/>
    <numFmt numFmtId="180" formatCode="yyyy&quot;年&quot;m&quot;月&quot;d&quot;日&quot;;@"/>
    <numFmt numFmtId="43" formatCode="_ * #,##0.00_ ;_ * \-#,##0.00_ ;_ * &quot;-&quot;??_ ;_ @_ "/>
  </numFmts>
  <fonts count="59">
    <font>
      <sz val="10"/>
      <name val="Arial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4"/>
      <name val="Arial"/>
      <charset val="134"/>
    </font>
    <font>
      <sz val="16"/>
      <name val="微软雅黑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8"/>
      <name val="宋体"/>
      <charset val="134"/>
    </font>
    <font>
      <sz val="10"/>
      <name val="微软雅黑"/>
      <charset val="134"/>
    </font>
    <font>
      <b/>
      <sz val="14"/>
      <name val="黑体"/>
      <charset val="134"/>
    </font>
    <font>
      <b/>
      <sz val="10"/>
      <name val="微软雅黑"/>
      <charset val="134"/>
    </font>
    <font>
      <b/>
      <sz val="10"/>
      <name val="Arial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sz val="11"/>
      <name val="宋体"/>
      <charset val="134"/>
    </font>
    <font>
      <sz val="12"/>
      <color indexed="10"/>
      <name val="方正小标宋简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0"/>
      <name val="方正小标宋简体"/>
      <charset val="134"/>
    </font>
    <font>
      <sz val="12"/>
      <name val="宋体"/>
      <charset val="134"/>
    </font>
    <font>
      <sz val="11"/>
      <color indexed="8"/>
      <name val="方正小标宋简体"/>
      <charset val="134"/>
    </font>
    <font>
      <sz val="9"/>
      <name val="Arial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color rgb="FF7030A0"/>
      <name val="Arial"/>
      <charset val="134"/>
    </font>
    <font>
      <sz val="10"/>
      <name val="宋体"/>
      <charset val="134"/>
      <scheme val="minor"/>
    </font>
    <font>
      <sz val="16"/>
      <name val="宋体"/>
      <charset val="134"/>
    </font>
    <font>
      <b/>
      <sz val="36"/>
      <name val="微软雅黑"/>
      <charset val="134"/>
    </font>
    <font>
      <sz val="36"/>
      <name val="微软雅黑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8"/>
      <name val="黑体"/>
      <charset val="134"/>
    </font>
    <font>
      <sz val="18"/>
      <name val="微软雅黑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宋体"/>
      <charset val="134"/>
    </font>
    <font>
      <sz val="9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36" fillId="0" borderId="0" applyFon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8" fillId="17" borderId="16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36" fillId="5" borderId="15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6" fillId="12" borderId="22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53" fillId="32" borderId="20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97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178" fontId="1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/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/>
    <xf numFmtId="0" fontId="10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0" fillId="0" borderId="0" xfId="0" applyNumberForma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/>
    <xf numFmtId="0" fontId="0" fillId="0" borderId="0" xfId="0" applyNumberForma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79" fontId="2" fillId="0" borderId="14" xfId="0" applyNumberFormat="1" applyFont="1" applyFill="1" applyBorder="1" applyAlignment="1">
      <alignment horizontal="center" vertical="center"/>
    </xf>
    <xf numFmtId="180" fontId="2" fillId="0" borderId="1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9" fontId="2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/>
    <xf numFmtId="0" fontId="25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/>
    <xf numFmtId="0" fontId="0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/>
    <xf numFmtId="180" fontId="26" fillId="0" borderId="0" xfId="0" applyNumberFormat="1" applyFont="1" applyFill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10" fontId="26" fillId="0" borderId="0" xfId="0" applyNumberFormat="1" applyFont="1" applyFill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 wrapText="1"/>
    </xf>
    <xf numFmtId="10" fontId="0" fillId="0" borderId="3" xfId="0" applyNumberForma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0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>
      <alignment horizontal="center" vertical="center"/>
    </xf>
    <xf numFmtId="10" fontId="21" fillId="0" borderId="3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70AD46"/>
      <color rgb="0092D050"/>
      <color rgb="00FECBD6"/>
      <color rgb="0000B0F0"/>
      <color rgb="00FF0000"/>
      <color rgb="00000000"/>
      <color rgb="0000B050"/>
      <color rgb="0070AD47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98"/>
  <sheetViews>
    <sheetView tabSelected="1" zoomScale="40" zoomScaleNormal="40" workbookViewId="0">
      <pane xSplit="2" ySplit="3" topLeftCell="C147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.14285714285714" defaultRowHeight="14.25"/>
  <cols>
    <col min="1" max="1" width="34.2857142857143" style="153" customWidth="1"/>
    <col min="2" max="2" width="9.14285714285714" style="151"/>
    <col min="3" max="20" width="20.7142857142857" style="154" customWidth="1"/>
    <col min="21" max="22" width="20.7142857142857" style="154" hidden="1" customWidth="1"/>
    <col min="23" max="30" width="20.7142857142857" style="154" customWidth="1"/>
    <col min="31" max="31" width="16.5714285714286" style="155" customWidth="1"/>
    <col min="32" max="32" width="22.1428571428571" style="155" customWidth="1"/>
    <col min="33" max="33" width="9.14285714285714" style="151"/>
    <col min="34" max="34" width="29.2857142857143" style="151" customWidth="1"/>
    <col min="35" max="36" width="17.4285714285714" style="151" customWidth="1"/>
    <col min="37" max="16384" width="9.14285714285714" style="151"/>
  </cols>
  <sheetData>
    <row r="1" ht="68.1" customHeight="1" spans="1:30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</row>
    <row r="2" s="149" customFormat="1" ht="30" customHeight="1" spans="1:34">
      <c r="A2" s="158" t="s">
        <v>0</v>
      </c>
      <c r="B2" s="159" t="s">
        <v>1</v>
      </c>
      <c r="C2" s="159" t="s">
        <v>2</v>
      </c>
      <c r="D2" s="159"/>
      <c r="E2" s="159"/>
      <c r="F2" s="159"/>
      <c r="G2" s="159" t="s">
        <v>3</v>
      </c>
      <c r="H2" s="159"/>
      <c r="I2" s="159"/>
      <c r="J2" s="159"/>
      <c r="K2" s="159" t="s">
        <v>4</v>
      </c>
      <c r="L2" s="159"/>
      <c r="M2" s="159"/>
      <c r="N2" s="159"/>
      <c r="O2" s="159" t="s">
        <v>5</v>
      </c>
      <c r="P2" s="159"/>
      <c r="Q2" s="159"/>
      <c r="R2" s="159"/>
      <c r="S2" s="170" t="s">
        <v>6</v>
      </c>
      <c r="T2" s="171"/>
      <c r="U2" s="171"/>
      <c r="V2" s="172"/>
      <c r="W2" s="159" t="s">
        <v>7</v>
      </c>
      <c r="X2" s="159"/>
      <c r="Y2" s="159"/>
      <c r="Z2" s="159"/>
      <c r="AA2" s="159" t="s">
        <v>8</v>
      </c>
      <c r="AB2" s="159"/>
      <c r="AC2" s="159"/>
      <c r="AD2" s="159"/>
      <c r="AE2" s="173" t="s">
        <v>9</v>
      </c>
      <c r="AF2" s="173" t="s">
        <v>10</v>
      </c>
      <c r="AG2" s="175" t="s">
        <v>11</v>
      </c>
      <c r="AH2" s="176" t="s">
        <v>12</v>
      </c>
    </row>
    <row r="3" s="149" customFormat="1" ht="30" customHeight="1" spans="1:34">
      <c r="A3" s="158" t="s">
        <v>0</v>
      </c>
      <c r="B3" s="159" t="s">
        <v>1</v>
      </c>
      <c r="C3" s="159" t="s">
        <v>13</v>
      </c>
      <c r="D3" s="159" t="s">
        <v>14</v>
      </c>
      <c r="E3" s="160" t="s">
        <v>15</v>
      </c>
      <c r="F3" s="159" t="s">
        <v>16</v>
      </c>
      <c r="G3" s="159" t="s">
        <v>13</v>
      </c>
      <c r="H3" s="160" t="s">
        <v>14</v>
      </c>
      <c r="I3" s="159" t="s">
        <v>15</v>
      </c>
      <c r="J3" s="159" t="s">
        <v>16</v>
      </c>
      <c r="K3" s="159" t="s">
        <v>13</v>
      </c>
      <c r="L3" s="159" t="s">
        <v>14</v>
      </c>
      <c r="M3" s="159" t="s">
        <v>15</v>
      </c>
      <c r="N3" s="160" t="s">
        <v>16</v>
      </c>
      <c r="O3" s="159" t="s">
        <v>13</v>
      </c>
      <c r="P3" s="160" t="s">
        <v>14</v>
      </c>
      <c r="Q3" s="159" t="s">
        <v>15</v>
      </c>
      <c r="R3" s="159" t="s">
        <v>16</v>
      </c>
      <c r="S3" s="159" t="s">
        <v>13</v>
      </c>
      <c r="T3" s="159" t="s">
        <v>14</v>
      </c>
      <c r="U3" s="160" t="s">
        <v>15</v>
      </c>
      <c r="V3" s="160" t="s">
        <v>16</v>
      </c>
      <c r="W3" s="159" t="s">
        <v>13</v>
      </c>
      <c r="X3" s="159" t="s">
        <v>14</v>
      </c>
      <c r="Y3" s="160" t="s">
        <v>15</v>
      </c>
      <c r="Z3" s="160" t="s">
        <v>16</v>
      </c>
      <c r="AA3" s="159" t="s">
        <v>13</v>
      </c>
      <c r="AB3" s="160" t="s">
        <v>14</v>
      </c>
      <c r="AC3" s="159" t="s">
        <v>15</v>
      </c>
      <c r="AD3" s="160" t="s">
        <v>16</v>
      </c>
      <c r="AE3" s="173" t="s">
        <v>9</v>
      </c>
      <c r="AF3" s="173" t="s">
        <v>10</v>
      </c>
      <c r="AG3" s="175" t="s">
        <v>11</v>
      </c>
      <c r="AH3" s="176"/>
    </row>
    <row r="4" ht="180" customHeight="1" spans="1:34">
      <c r="A4" s="161" t="s">
        <v>17</v>
      </c>
      <c r="B4" s="162">
        <f>VLOOKUP(A4,班级人数!$A$2:$B$269,2,FALSE)</f>
        <v>43</v>
      </c>
      <c r="C4" s="162" t="s">
        <v>18</v>
      </c>
      <c r="D4" s="162" t="s">
        <v>18</v>
      </c>
      <c r="E4" s="162" t="s">
        <v>19</v>
      </c>
      <c r="F4" s="162" t="s">
        <v>19</v>
      </c>
      <c r="G4" s="163"/>
      <c r="H4" s="163"/>
      <c r="I4" s="166"/>
      <c r="J4" s="162" t="s">
        <v>18</v>
      </c>
      <c r="K4" s="163"/>
      <c r="L4" s="162"/>
      <c r="M4" s="162" t="s">
        <v>20</v>
      </c>
      <c r="N4" s="162" t="s">
        <v>20</v>
      </c>
      <c r="O4" s="163" t="s">
        <v>21</v>
      </c>
      <c r="P4" s="163"/>
      <c r="Q4" s="162" t="s">
        <v>20</v>
      </c>
      <c r="R4" s="162" t="s">
        <v>19</v>
      </c>
      <c r="S4" s="166"/>
      <c r="T4" s="166"/>
      <c r="U4" s="166"/>
      <c r="V4" s="166"/>
      <c r="W4" s="163"/>
      <c r="X4" s="163"/>
      <c r="Z4" s="166"/>
      <c r="AA4" s="163"/>
      <c r="AB4" s="163"/>
      <c r="AC4" s="163" t="s">
        <v>22</v>
      </c>
      <c r="AD4" s="163" t="s">
        <v>22</v>
      </c>
      <c r="AE4" s="174">
        <f t="shared" ref="AE4:AE34" si="0">2*COUNTA(C4:AD4)</f>
        <v>24</v>
      </c>
      <c r="AF4" s="162" t="s">
        <v>23</v>
      </c>
      <c r="AG4" s="162" t="s">
        <v>24</v>
      </c>
      <c r="AH4" s="167"/>
    </row>
    <row r="5" s="150" customFormat="1" ht="180" customHeight="1" spans="1:34">
      <c r="A5" s="161" t="s">
        <v>25</v>
      </c>
      <c r="B5" s="162">
        <f>VLOOKUP(A5,班级人数!$A$2:$B$269,2,FALSE)</f>
        <v>40</v>
      </c>
      <c r="C5" s="162"/>
      <c r="D5" s="163"/>
      <c r="E5" s="162" t="s">
        <v>26</v>
      </c>
      <c r="F5" s="162" t="s">
        <v>26</v>
      </c>
      <c r="G5" s="162"/>
      <c r="H5" s="162"/>
      <c r="I5" s="162" t="s">
        <v>18</v>
      </c>
      <c r="J5" s="163"/>
      <c r="K5" s="163"/>
      <c r="L5" s="163"/>
      <c r="M5" s="162" t="s">
        <v>19</v>
      </c>
      <c r="N5" s="162" t="s">
        <v>19</v>
      </c>
      <c r="O5" s="163"/>
      <c r="P5" s="163" t="s">
        <v>21</v>
      </c>
      <c r="Q5" s="162" t="s">
        <v>19</v>
      </c>
      <c r="R5" s="162" t="s">
        <v>20</v>
      </c>
      <c r="S5" s="162" t="s">
        <v>18</v>
      </c>
      <c r="T5" s="162" t="s">
        <v>18</v>
      </c>
      <c r="U5" s="162"/>
      <c r="V5" s="162"/>
      <c r="W5" s="164"/>
      <c r="X5" s="164"/>
      <c r="Y5" s="163" t="s">
        <v>27</v>
      </c>
      <c r="Z5" s="163" t="s">
        <v>27</v>
      </c>
      <c r="AA5" s="164"/>
      <c r="AB5" s="164"/>
      <c r="AC5" s="164"/>
      <c r="AD5" s="164"/>
      <c r="AE5" s="174">
        <f t="shared" si="0"/>
        <v>24</v>
      </c>
      <c r="AF5" s="162" t="s">
        <v>23</v>
      </c>
      <c r="AG5" s="162" t="s">
        <v>24</v>
      </c>
      <c r="AH5" s="167"/>
    </row>
    <row r="6" s="150" customFormat="1" ht="180" customHeight="1" spans="1:34">
      <c r="A6" s="161" t="s">
        <v>28</v>
      </c>
      <c r="B6" s="162">
        <f>VLOOKUP(A6,班级人数!$A$2:$B$269,2,FALSE)</f>
        <v>43</v>
      </c>
      <c r="C6" s="162" t="s">
        <v>29</v>
      </c>
      <c r="D6" s="162" t="s">
        <v>29</v>
      </c>
      <c r="E6" s="164"/>
      <c r="F6" s="164"/>
      <c r="G6" s="163" t="s">
        <v>30</v>
      </c>
      <c r="H6" s="163" t="s">
        <v>30</v>
      </c>
      <c r="I6" s="163" t="s">
        <v>31</v>
      </c>
      <c r="J6" s="163"/>
      <c r="K6" s="163" t="s">
        <v>32</v>
      </c>
      <c r="L6" s="163" t="s">
        <v>32</v>
      </c>
      <c r="M6" s="162" t="s">
        <v>29</v>
      </c>
      <c r="N6" s="162" t="s">
        <v>29</v>
      </c>
      <c r="O6" s="163" t="s">
        <v>33</v>
      </c>
      <c r="P6" s="163" t="s">
        <v>34</v>
      </c>
      <c r="Q6" s="164"/>
      <c r="R6" s="164"/>
      <c r="S6" s="163"/>
      <c r="T6" s="163" t="s">
        <v>35</v>
      </c>
      <c r="U6" s="163"/>
      <c r="V6" s="163"/>
      <c r="W6" s="164"/>
      <c r="X6" s="164"/>
      <c r="Y6" s="163" t="s">
        <v>32</v>
      </c>
      <c r="Z6" s="164"/>
      <c r="AA6" s="163"/>
      <c r="AB6" s="163"/>
      <c r="AC6" s="164"/>
      <c r="AD6" s="163"/>
      <c r="AE6" s="174">
        <f t="shared" si="0"/>
        <v>26</v>
      </c>
      <c r="AF6" s="162" t="s">
        <v>23</v>
      </c>
      <c r="AG6" s="162" t="s">
        <v>24</v>
      </c>
      <c r="AH6" s="167"/>
    </row>
    <row r="7" s="150" customFormat="1" ht="180" customHeight="1" spans="1:34">
      <c r="A7" s="161" t="s">
        <v>36</v>
      </c>
      <c r="B7" s="162">
        <f>VLOOKUP(A7,班级人数!$A$2:$B$269,2,FALSE)</f>
        <v>43</v>
      </c>
      <c r="C7" s="162"/>
      <c r="D7" s="162"/>
      <c r="E7" s="163" t="s">
        <v>37</v>
      </c>
      <c r="F7" s="163" t="s">
        <v>37</v>
      </c>
      <c r="G7" s="163"/>
      <c r="H7" s="162"/>
      <c r="I7" s="163"/>
      <c r="J7" s="163" t="s">
        <v>38</v>
      </c>
      <c r="K7" s="163" t="s">
        <v>30</v>
      </c>
      <c r="L7" s="163" t="s">
        <v>30</v>
      </c>
      <c r="M7" s="163" t="s">
        <v>39</v>
      </c>
      <c r="N7" s="163" t="s">
        <v>39</v>
      </c>
      <c r="P7" s="163" t="s">
        <v>33</v>
      </c>
      <c r="Q7" s="163" t="s">
        <v>37</v>
      </c>
      <c r="R7" s="163" t="s">
        <v>37</v>
      </c>
      <c r="T7" s="163"/>
      <c r="U7" s="163"/>
      <c r="V7" s="163"/>
      <c r="W7" s="163" t="s">
        <v>32</v>
      </c>
      <c r="X7" s="163" t="s">
        <v>32</v>
      </c>
      <c r="Y7" s="164"/>
      <c r="Z7" s="163" t="s">
        <v>32</v>
      </c>
      <c r="AA7" s="164"/>
      <c r="AB7" s="164"/>
      <c r="AC7" s="163"/>
      <c r="AD7" s="164"/>
      <c r="AE7" s="174">
        <f t="shared" si="0"/>
        <v>26</v>
      </c>
      <c r="AF7" s="162" t="s">
        <v>23</v>
      </c>
      <c r="AG7" s="162" t="s">
        <v>24</v>
      </c>
      <c r="AH7" s="167"/>
    </row>
    <row r="8" s="150" customFormat="1" ht="180" customHeight="1" spans="1:34">
      <c r="A8" s="161" t="s">
        <v>40</v>
      </c>
      <c r="B8" s="162">
        <f>VLOOKUP(A8,班级人数!$A$2:$B$269,2,FALSE)</f>
        <v>40</v>
      </c>
      <c r="C8" s="163" t="s">
        <v>41</v>
      </c>
      <c r="D8" s="163" t="s">
        <v>41</v>
      </c>
      <c r="E8" s="163" t="s">
        <v>42</v>
      </c>
      <c r="F8" s="163"/>
      <c r="G8" s="163" t="s">
        <v>42</v>
      </c>
      <c r="H8" s="163" t="s">
        <v>42</v>
      </c>
      <c r="I8" s="163" t="s">
        <v>43</v>
      </c>
      <c r="J8" s="163" t="s">
        <v>43</v>
      </c>
      <c r="K8" s="164"/>
      <c r="L8" s="164"/>
      <c r="M8" s="163" t="s">
        <v>44</v>
      </c>
      <c r="N8" s="163" t="s">
        <v>44</v>
      </c>
      <c r="O8" s="163" t="s">
        <v>45</v>
      </c>
      <c r="P8" s="163" t="s">
        <v>45</v>
      </c>
      <c r="Q8" s="163"/>
      <c r="R8" s="163" t="s">
        <v>44</v>
      </c>
      <c r="T8" s="163" t="s">
        <v>41</v>
      </c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74">
        <f t="shared" si="0"/>
        <v>26</v>
      </c>
      <c r="AF8" s="162" t="s">
        <v>23</v>
      </c>
      <c r="AG8" s="162" t="s">
        <v>46</v>
      </c>
      <c r="AH8" s="167"/>
    </row>
    <row r="9" s="150" customFormat="1" ht="180" customHeight="1" spans="1:34">
      <c r="A9" s="161" t="s">
        <v>47</v>
      </c>
      <c r="B9" s="162">
        <f>VLOOKUP(A9,班级人数!$A$2:$B$269,2,FALSE)</f>
        <v>43</v>
      </c>
      <c r="C9" s="163" t="s">
        <v>45</v>
      </c>
      <c r="D9" s="163" t="s">
        <v>45</v>
      </c>
      <c r="E9" s="164"/>
      <c r="F9" s="163" t="s">
        <v>42</v>
      </c>
      <c r="G9" s="163" t="s">
        <v>41</v>
      </c>
      <c r="H9" s="163" t="s">
        <v>41</v>
      </c>
      <c r="I9" s="163" t="s">
        <v>48</v>
      </c>
      <c r="J9" s="163" t="s">
        <v>48</v>
      </c>
      <c r="K9" s="163" t="s">
        <v>48</v>
      </c>
      <c r="L9" s="162"/>
      <c r="M9" s="163"/>
      <c r="N9" s="163"/>
      <c r="O9" s="163" t="s">
        <v>42</v>
      </c>
      <c r="P9" s="163" t="s">
        <v>42</v>
      </c>
      <c r="Q9" s="163"/>
      <c r="R9" s="163"/>
      <c r="S9" s="163" t="s">
        <v>41</v>
      </c>
      <c r="W9" s="163"/>
      <c r="X9" s="163"/>
      <c r="Y9" s="163"/>
      <c r="Z9" s="163"/>
      <c r="AA9" s="163" t="s">
        <v>49</v>
      </c>
      <c r="AB9" s="163" t="s">
        <v>49</v>
      </c>
      <c r="AC9" s="163"/>
      <c r="AD9" s="163"/>
      <c r="AE9" s="174">
        <f t="shared" si="0"/>
        <v>26</v>
      </c>
      <c r="AF9" s="162" t="s">
        <v>23</v>
      </c>
      <c r="AG9" s="162" t="s">
        <v>46</v>
      </c>
      <c r="AH9" s="167"/>
    </row>
    <row r="10" s="150" customFormat="1" ht="180" customHeight="1" spans="1:34">
      <c r="A10" s="161" t="s">
        <v>50</v>
      </c>
      <c r="B10" s="162">
        <f>VLOOKUP(A10,班级人数!$A$2:$B$269,2,FALSE)</f>
        <v>41</v>
      </c>
      <c r="C10" s="162" t="s">
        <v>51</v>
      </c>
      <c r="D10" s="162" t="s">
        <v>51</v>
      </c>
      <c r="E10" s="163" t="s">
        <v>52</v>
      </c>
      <c r="F10" s="163"/>
      <c r="G10" s="163" t="s">
        <v>53</v>
      </c>
      <c r="H10" s="163" t="s">
        <v>54</v>
      </c>
      <c r="I10" s="163"/>
      <c r="J10" s="163"/>
      <c r="K10" s="163" t="s">
        <v>55</v>
      </c>
      <c r="L10" s="163" t="s">
        <v>55</v>
      </c>
      <c r="M10" s="163"/>
      <c r="N10" s="162"/>
      <c r="O10" s="165" t="s">
        <v>56</v>
      </c>
      <c r="P10" s="165" t="s">
        <v>57</v>
      </c>
      <c r="Q10" s="162" t="s">
        <v>58</v>
      </c>
      <c r="R10" s="162" t="s">
        <v>58</v>
      </c>
      <c r="S10" s="164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74">
        <f t="shared" si="0"/>
        <v>22</v>
      </c>
      <c r="AF10" s="162" t="s">
        <v>23</v>
      </c>
      <c r="AG10" s="162" t="s">
        <v>24</v>
      </c>
      <c r="AH10" s="167"/>
    </row>
    <row r="11" s="150" customFormat="1" ht="180" customHeight="1" spans="1:34">
      <c r="A11" s="161" t="s">
        <v>59</v>
      </c>
      <c r="B11" s="162">
        <f>VLOOKUP(A11,班级人数!$A$2:$B$269,2,FALSE)</f>
        <v>35</v>
      </c>
      <c r="C11" s="162"/>
      <c r="D11" s="163"/>
      <c r="E11" s="164"/>
      <c r="F11" s="163"/>
      <c r="G11" s="163" t="s">
        <v>54</v>
      </c>
      <c r="H11" s="163" t="s">
        <v>53</v>
      </c>
      <c r="I11" s="162" t="s">
        <v>51</v>
      </c>
      <c r="J11" s="162" t="s">
        <v>51</v>
      </c>
      <c r="K11" s="165" t="s">
        <v>57</v>
      </c>
      <c r="L11" s="163"/>
      <c r="M11" s="163" t="s">
        <v>60</v>
      </c>
      <c r="N11" s="163" t="s">
        <v>60</v>
      </c>
      <c r="O11" s="163"/>
      <c r="P11" s="165" t="s">
        <v>56</v>
      </c>
      <c r="R11" s="163" t="s">
        <v>52</v>
      </c>
      <c r="S11" s="162" t="s">
        <v>58</v>
      </c>
      <c r="T11" s="162" t="s">
        <v>58</v>
      </c>
      <c r="U11" s="162"/>
      <c r="V11" s="162"/>
      <c r="W11" s="163"/>
      <c r="X11" s="163"/>
      <c r="Y11" s="163"/>
      <c r="Z11" s="163"/>
      <c r="AA11" s="164"/>
      <c r="AB11" s="164"/>
      <c r="AC11" s="163"/>
      <c r="AD11" s="163"/>
      <c r="AE11" s="174">
        <f t="shared" si="0"/>
        <v>22</v>
      </c>
      <c r="AF11" s="162" t="s">
        <v>23</v>
      </c>
      <c r="AG11" s="162" t="s">
        <v>24</v>
      </c>
      <c r="AH11" s="167"/>
    </row>
    <row r="12" s="150" customFormat="1" ht="180" customHeight="1" spans="1:34">
      <c r="A12" s="161" t="s">
        <v>61</v>
      </c>
      <c r="B12" s="162">
        <f>VLOOKUP(A12,班级人数!$A$2:$B$269,2,FALSE)</f>
        <v>34</v>
      </c>
      <c r="C12" s="162" t="s">
        <v>62</v>
      </c>
      <c r="D12" s="163" t="s">
        <v>63</v>
      </c>
      <c r="E12" s="162" t="s">
        <v>64</v>
      </c>
      <c r="F12" s="162" t="s">
        <v>64</v>
      </c>
      <c r="G12" s="163" t="s">
        <v>65</v>
      </c>
      <c r="H12" s="163" t="s">
        <v>65</v>
      </c>
      <c r="I12" s="164"/>
      <c r="J12" s="164"/>
      <c r="K12" s="163" t="s">
        <v>63</v>
      </c>
      <c r="L12" s="163" t="s">
        <v>63</v>
      </c>
      <c r="M12" s="163"/>
      <c r="N12" s="163"/>
      <c r="O12" s="162" t="s">
        <v>62</v>
      </c>
      <c r="P12" s="162" t="s">
        <v>62</v>
      </c>
      <c r="Q12" s="163" t="s">
        <v>66</v>
      </c>
      <c r="R12" s="164"/>
      <c r="S12" s="163" t="s">
        <v>66</v>
      </c>
      <c r="T12" s="163" t="s">
        <v>66</v>
      </c>
      <c r="U12" s="163"/>
      <c r="V12" s="163"/>
      <c r="W12" s="163"/>
      <c r="X12" s="163"/>
      <c r="Y12" s="163"/>
      <c r="Z12" s="162"/>
      <c r="AA12" s="163"/>
      <c r="AB12" s="163"/>
      <c r="AC12" s="163"/>
      <c r="AD12" s="163"/>
      <c r="AE12" s="174">
        <f t="shared" si="0"/>
        <v>26</v>
      </c>
      <c r="AF12" s="162" t="s">
        <v>23</v>
      </c>
      <c r="AG12" s="162" t="s">
        <v>46</v>
      </c>
      <c r="AH12" s="167"/>
    </row>
    <row r="13" s="150" customFormat="1" ht="180" customHeight="1" spans="1:34">
      <c r="A13" s="161" t="s">
        <v>67</v>
      </c>
      <c r="B13" s="162">
        <f>VLOOKUP(A13,班级人数!$A$2:$B$269,2,FALSE)</f>
        <v>13</v>
      </c>
      <c r="C13" s="162" t="s">
        <v>62</v>
      </c>
      <c r="D13" s="163" t="s">
        <v>63</v>
      </c>
      <c r="E13" s="162" t="s">
        <v>68</v>
      </c>
      <c r="F13" s="163"/>
      <c r="G13" s="162" t="s">
        <v>69</v>
      </c>
      <c r="H13" s="162" t="s">
        <v>69</v>
      </c>
      <c r="I13" s="162"/>
      <c r="J13" s="164"/>
      <c r="K13" s="163" t="s">
        <v>63</v>
      </c>
      <c r="L13" s="163" t="s">
        <v>63</v>
      </c>
      <c r="M13" s="164"/>
      <c r="N13" s="164"/>
      <c r="O13" s="162" t="s">
        <v>62</v>
      </c>
      <c r="P13" s="162" t="s">
        <v>62</v>
      </c>
      <c r="Q13" s="163" t="s">
        <v>66</v>
      </c>
      <c r="R13" s="164"/>
      <c r="S13" s="163" t="s">
        <v>66</v>
      </c>
      <c r="T13" s="163" t="s">
        <v>66</v>
      </c>
      <c r="U13" s="163"/>
      <c r="V13" s="163"/>
      <c r="W13" s="162"/>
      <c r="X13" s="162"/>
      <c r="Y13" s="163"/>
      <c r="Z13" s="163"/>
      <c r="AA13" s="163"/>
      <c r="AB13" s="163"/>
      <c r="AC13" s="162"/>
      <c r="AD13" s="163"/>
      <c r="AE13" s="174">
        <f t="shared" si="0"/>
        <v>24</v>
      </c>
      <c r="AF13" s="162" t="s">
        <v>23</v>
      </c>
      <c r="AG13" s="162" t="s">
        <v>46</v>
      </c>
      <c r="AH13" s="167"/>
    </row>
    <row r="14" s="150" customFormat="1" ht="180" customHeight="1" spans="1:34">
      <c r="A14" s="161" t="s">
        <v>70</v>
      </c>
      <c r="B14" s="162">
        <f>VLOOKUP(A14,班级人数!$A$2:$B$269,2,FALSE)</f>
        <v>26</v>
      </c>
      <c r="C14" s="162" t="s">
        <v>71</v>
      </c>
      <c r="D14" s="162" t="s">
        <v>71</v>
      </c>
      <c r="E14" s="162" t="s">
        <v>72</v>
      </c>
      <c r="F14" s="162" t="s">
        <v>72</v>
      </c>
      <c r="G14" s="163" t="s">
        <v>73</v>
      </c>
      <c r="H14" s="163" t="s">
        <v>73</v>
      </c>
      <c r="I14" s="162"/>
      <c r="J14" s="163"/>
      <c r="K14" s="163"/>
      <c r="L14" s="162" t="s">
        <v>72</v>
      </c>
      <c r="M14" s="164"/>
      <c r="N14" s="164"/>
      <c r="O14" s="164"/>
      <c r="P14" s="163" t="s">
        <v>74</v>
      </c>
      <c r="Q14" s="162" t="s">
        <v>75</v>
      </c>
      <c r="R14" s="162" t="s">
        <v>75</v>
      </c>
      <c r="S14" s="163" t="s">
        <v>76</v>
      </c>
      <c r="T14" s="163" t="s">
        <v>76</v>
      </c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74">
        <f t="shared" si="0"/>
        <v>24</v>
      </c>
      <c r="AF14" s="162" t="s">
        <v>23</v>
      </c>
      <c r="AG14" s="162" t="s">
        <v>46</v>
      </c>
      <c r="AH14" s="167"/>
    </row>
    <row r="15" s="150" customFormat="1" ht="180" customHeight="1" spans="1:34">
      <c r="A15" s="161" t="s">
        <v>77</v>
      </c>
      <c r="B15" s="162">
        <f>VLOOKUP(A15,班级人数!$A$2:$B$269,2,FALSE)</f>
        <v>39</v>
      </c>
      <c r="C15" s="162" t="s">
        <v>78</v>
      </c>
      <c r="D15" s="165" t="s">
        <v>79</v>
      </c>
      <c r="E15" s="162" t="s">
        <v>80</v>
      </c>
      <c r="G15" s="165" t="s">
        <v>81</v>
      </c>
      <c r="H15" s="162" t="s">
        <v>82</v>
      </c>
      <c r="I15" s="163" t="s">
        <v>83</v>
      </c>
      <c r="J15" s="163"/>
      <c r="K15" s="162" t="s">
        <v>84</v>
      </c>
      <c r="L15" s="163"/>
      <c r="M15" s="163"/>
      <c r="N15" s="162"/>
      <c r="O15" s="163" t="s">
        <v>85</v>
      </c>
      <c r="P15" s="163" t="s">
        <v>85</v>
      </c>
      <c r="Q15" s="162" t="s">
        <v>82</v>
      </c>
      <c r="R15" s="163" t="s">
        <v>86</v>
      </c>
      <c r="S15" s="165" t="s">
        <v>87</v>
      </c>
      <c r="T15" s="163" t="s">
        <v>88</v>
      </c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74">
        <f t="shared" si="0"/>
        <v>26</v>
      </c>
      <c r="AF15" s="162" t="s">
        <v>23</v>
      </c>
      <c r="AG15" s="162" t="s">
        <v>46</v>
      </c>
      <c r="AH15" s="167"/>
    </row>
    <row r="16" s="150" customFormat="1" ht="180" customHeight="1" spans="1:34">
      <c r="A16" s="161" t="s">
        <v>89</v>
      </c>
      <c r="B16" s="162">
        <f>VLOOKUP(A16,班级人数!$A$2:$B$269,2,FALSE)</f>
        <v>36</v>
      </c>
      <c r="C16" s="162" t="s">
        <v>84</v>
      </c>
      <c r="D16" s="162" t="s">
        <v>78</v>
      </c>
      <c r="F16" s="163"/>
      <c r="G16" s="165" t="s">
        <v>81</v>
      </c>
      <c r="H16" s="162" t="s">
        <v>82</v>
      </c>
      <c r="I16" s="162" t="s">
        <v>90</v>
      </c>
      <c r="J16" s="162" t="s">
        <v>90</v>
      </c>
      <c r="K16" s="165" t="s">
        <v>79</v>
      </c>
      <c r="L16" s="163" t="s">
        <v>91</v>
      </c>
      <c r="M16" s="163" t="s">
        <v>83</v>
      </c>
      <c r="N16" s="162"/>
      <c r="O16" s="163" t="s">
        <v>92</v>
      </c>
      <c r="P16" s="162" t="s">
        <v>93</v>
      </c>
      <c r="Q16" s="162" t="s">
        <v>82</v>
      </c>
      <c r="R16" s="163"/>
      <c r="S16" s="163"/>
      <c r="T16" s="165" t="s">
        <v>87</v>
      </c>
      <c r="U16" s="165"/>
      <c r="V16" s="165"/>
      <c r="W16" s="163"/>
      <c r="X16" s="163"/>
      <c r="Y16" s="163"/>
      <c r="Z16" s="163"/>
      <c r="AA16" s="163"/>
      <c r="AB16" s="163"/>
      <c r="AC16" s="163"/>
      <c r="AD16" s="163"/>
      <c r="AE16" s="174">
        <f t="shared" si="0"/>
        <v>26</v>
      </c>
      <c r="AF16" s="162" t="s">
        <v>23</v>
      </c>
      <c r="AG16" s="162" t="s">
        <v>46</v>
      </c>
      <c r="AH16" s="167"/>
    </row>
    <row r="17" s="150" customFormat="1" ht="180" customHeight="1" spans="1:34">
      <c r="A17" s="161" t="s">
        <v>94</v>
      </c>
      <c r="B17" s="162">
        <f>VLOOKUP(A17,班级人数!$A$2:$B$269,2,FALSE)</f>
        <v>36</v>
      </c>
      <c r="C17" s="162" t="s">
        <v>80</v>
      </c>
      <c r="D17" s="162" t="s">
        <v>84</v>
      </c>
      <c r="E17" s="162" t="s">
        <v>78</v>
      </c>
      <c r="F17" s="163"/>
      <c r="G17" s="162" t="s">
        <v>82</v>
      </c>
      <c r="H17" s="165" t="s">
        <v>81</v>
      </c>
      <c r="I17" s="162"/>
      <c r="J17" s="163"/>
      <c r="K17" s="163"/>
      <c r="L17" s="165" t="s">
        <v>79</v>
      </c>
      <c r="N17" s="163" t="s">
        <v>95</v>
      </c>
      <c r="O17" s="165" t="s">
        <v>96</v>
      </c>
      <c r="P17" s="163" t="s">
        <v>92</v>
      </c>
      <c r="Q17" s="163" t="s">
        <v>86</v>
      </c>
      <c r="R17" s="162" t="s">
        <v>82</v>
      </c>
      <c r="S17" s="163"/>
      <c r="T17" s="163"/>
      <c r="U17" s="163"/>
      <c r="V17" s="163"/>
      <c r="W17" s="163" t="s">
        <v>97</v>
      </c>
      <c r="X17" s="163" t="s">
        <v>97</v>
      </c>
      <c r="Y17" s="163"/>
      <c r="Z17" s="163"/>
      <c r="AA17" s="163"/>
      <c r="AB17" s="163"/>
      <c r="AC17" s="163"/>
      <c r="AD17" s="163"/>
      <c r="AE17" s="174">
        <f t="shared" si="0"/>
        <v>26</v>
      </c>
      <c r="AF17" s="162" t="s">
        <v>23</v>
      </c>
      <c r="AG17" s="162" t="s">
        <v>46</v>
      </c>
      <c r="AH17" s="167"/>
    </row>
    <row r="18" s="150" customFormat="1" ht="180" customHeight="1" spans="1:34">
      <c r="A18" s="161" t="s">
        <v>98</v>
      </c>
      <c r="B18" s="162">
        <f>VLOOKUP(A18,班级人数!$A$2:$B$269,2,FALSE)</f>
        <v>41</v>
      </c>
      <c r="C18" s="163" t="s">
        <v>99</v>
      </c>
      <c r="D18" s="163" t="s">
        <v>100</v>
      </c>
      <c r="E18" s="163" t="s">
        <v>101</v>
      </c>
      <c r="F18" s="164"/>
      <c r="G18" s="164"/>
      <c r="H18" s="163" t="s">
        <v>52</v>
      </c>
      <c r="I18" s="162" t="s">
        <v>102</v>
      </c>
      <c r="J18" s="163" t="s">
        <v>103</v>
      </c>
      <c r="K18" s="163" t="s">
        <v>99</v>
      </c>
      <c r="M18" s="164"/>
      <c r="N18" s="162"/>
      <c r="O18" s="163"/>
      <c r="P18" s="163" t="s">
        <v>104</v>
      </c>
      <c r="Q18" s="163" t="s">
        <v>99</v>
      </c>
      <c r="R18" s="163"/>
      <c r="S18" s="163" t="s">
        <v>105</v>
      </c>
      <c r="T18" s="163" t="s">
        <v>106</v>
      </c>
      <c r="U18" s="163"/>
      <c r="V18" s="163"/>
      <c r="W18" s="163"/>
      <c r="X18" s="163"/>
      <c r="Y18" s="162"/>
      <c r="Z18" s="163"/>
      <c r="AA18" s="163"/>
      <c r="AB18" s="163"/>
      <c r="AC18" s="163"/>
      <c r="AD18" s="163"/>
      <c r="AE18" s="174">
        <f t="shared" si="0"/>
        <v>22</v>
      </c>
      <c r="AF18" s="162" t="s">
        <v>23</v>
      </c>
      <c r="AG18" s="162" t="s">
        <v>24</v>
      </c>
      <c r="AH18" s="167"/>
    </row>
    <row r="19" s="150" customFormat="1" ht="180" customHeight="1" spans="1:34">
      <c r="A19" s="161" t="s">
        <v>107</v>
      </c>
      <c r="B19" s="162">
        <f>VLOOKUP(A19,班级人数!$A$2:$B$269,2,FALSE)</f>
        <v>41</v>
      </c>
      <c r="C19" s="162"/>
      <c r="D19" s="163" t="s">
        <v>99</v>
      </c>
      <c r="E19" s="163" t="s">
        <v>102</v>
      </c>
      <c r="F19" s="163" t="s">
        <v>108</v>
      </c>
      <c r="G19" s="163" t="s">
        <v>109</v>
      </c>
      <c r="H19" s="162"/>
      <c r="I19" s="162"/>
      <c r="J19" s="163"/>
      <c r="L19" s="163" t="s">
        <v>99</v>
      </c>
      <c r="M19" s="163"/>
      <c r="N19" s="163" t="s">
        <v>52</v>
      </c>
      <c r="O19" s="163" t="s">
        <v>104</v>
      </c>
      <c r="P19" s="163" t="s">
        <v>110</v>
      </c>
      <c r="Q19" s="163"/>
      <c r="R19" s="163" t="s">
        <v>99</v>
      </c>
      <c r="S19" s="163" t="s">
        <v>106</v>
      </c>
      <c r="T19" s="163" t="s">
        <v>105</v>
      </c>
      <c r="U19" s="163"/>
      <c r="V19" s="163"/>
      <c r="W19" s="163"/>
      <c r="X19" s="163"/>
      <c r="Y19" s="162"/>
      <c r="Z19" s="163"/>
      <c r="AA19" s="163"/>
      <c r="AB19" s="163"/>
      <c r="AC19" s="163"/>
      <c r="AD19" s="163"/>
      <c r="AE19" s="174">
        <f t="shared" si="0"/>
        <v>22</v>
      </c>
      <c r="AF19" s="162" t="s">
        <v>23</v>
      </c>
      <c r="AG19" s="162" t="s">
        <v>24</v>
      </c>
      <c r="AH19" s="167"/>
    </row>
    <row r="20" ht="180" customHeight="1" spans="1:251">
      <c r="A20" s="161" t="s">
        <v>111</v>
      </c>
      <c r="B20" s="162">
        <f>VLOOKUP(A20,班级人数!$A$2:$B$269,2,FALSE)</f>
        <v>41</v>
      </c>
      <c r="C20" s="162" t="s">
        <v>82</v>
      </c>
      <c r="D20" s="162" t="s">
        <v>112</v>
      </c>
      <c r="E20" s="163" t="s">
        <v>113</v>
      </c>
      <c r="F20" s="163"/>
      <c r="G20" s="163" t="s">
        <v>114</v>
      </c>
      <c r="H20" s="163" t="s">
        <v>114</v>
      </c>
      <c r="I20" s="162" t="s">
        <v>112</v>
      </c>
      <c r="J20" s="163"/>
      <c r="K20" s="162" t="s">
        <v>115</v>
      </c>
      <c r="L20" s="162" t="s">
        <v>116</v>
      </c>
      <c r="M20" s="162" t="s">
        <v>112</v>
      </c>
      <c r="N20" s="166"/>
      <c r="O20" s="162" t="s">
        <v>116</v>
      </c>
      <c r="P20" s="163" t="s">
        <v>95</v>
      </c>
      <c r="Q20" s="162" t="s">
        <v>117</v>
      </c>
      <c r="R20" s="166"/>
      <c r="S20" s="163"/>
      <c r="T20" s="162" t="s">
        <v>82</v>
      </c>
      <c r="U20" s="162"/>
      <c r="V20" s="162"/>
      <c r="W20" s="166"/>
      <c r="X20" s="166"/>
      <c r="Y20" s="163"/>
      <c r="Z20" s="162"/>
      <c r="AA20" s="163"/>
      <c r="AB20" s="163"/>
      <c r="AC20" s="163"/>
      <c r="AD20" s="163"/>
      <c r="AE20" s="174">
        <f t="shared" si="0"/>
        <v>26</v>
      </c>
      <c r="AF20" s="162" t="s">
        <v>23</v>
      </c>
      <c r="AG20" s="162" t="s">
        <v>46</v>
      </c>
      <c r="AH20" s="177" t="s">
        <v>118</v>
      </c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78"/>
      <c r="HC20" s="178"/>
      <c r="HD20" s="178"/>
      <c r="HE20" s="178"/>
      <c r="HF20" s="178"/>
      <c r="HG20" s="178"/>
      <c r="HH20" s="178"/>
      <c r="HI20" s="178"/>
      <c r="HJ20" s="178"/>
      <c r="HK20" s="178"/>
      <c r="HL20" s="178"/>
      <c r="HM20" s="178"/>
      <c r="HN20" s="178"/>
      <c r="HO20" s="178"/>
      <c r="HP20" s="178"/>
      <c r="HQ20" s="178"/>
      <c r="HR20" s="178"/>
      <c r="HS20" s="178"/>
      <c r="HT20" s="178"/>
      <c r="HU20" s="178"/>
      <c r="HV20" s="178"/>
      <c r="HW20" s="178"/>
      <c r="HX20" s="178"/>
      <c r="HY20" s="178"/>
      <c r="HZ20" s="178"/>
      <c r="IA20" s="178"/>
      <c r="IB20" s="178"/>
      <c r="IC20" s="178"/>
      <c r="ID20" s="178"/>
      <c r="IE20" s="178"/>
      <c r="IF20" s="178"/>
      <c r="IG20" s="178"/>
      <c r="IH20" s="178"/>
      <c r="II20" s="178"/>
      <c r="IJ20" s="178"/>
      <c r="IK20" s="178"/>
      <c r="IL20" s="178"/>
      <c r="IM20" s="178"/>
      <c r="IN20" s="178"/>
      <c r="IO20" s="178"/>
      <c r="IP20" s="178"/>
      <c r="IQ20" s="178"/>
    </row>
    <row r="21" ht="180" customHeight="1" spans="1:251">
      <c r="A21" s="161" t="s">
        <v>119</v>
      </c>
      <c r="B21" s="162">
        <f>VLOOKUP(A21,班级人数!$A$2:$B$269,2,FALSE)</f>
        <v>33</v>
      </c>
      <c r="C21" s="162"/>
      <c r="D21" s="162" t="s">
        <v>80</v>
      </c>
      <c r="E21" s="163" t="s">
        <v>120</v>
      </c>
      <c r="F21" s="163"/>
      <c r="G21" s="162" t="s">
        <v>82</v>
      </c>
      <c r="H21" s="165" t="s">
        <v>81</v>
      </c>
      <c r="I21" s="162"/>
      <c r="J21" s="163"/>
      <c r="K21" s="162" t="s">
        <v>121</v>
      </c>
      <c r="L21" s="163" t="s">
        <v>95</v>
      </c>
      <c r="M21" s="163" t="s">
        <v>120</v>
      </c>
      <c r="N21" s="166"/>
      <c r="O21" s="166"/>
      <c r="P21" s="166"/>
      <c r="Q21" s="163" t="s">
        <v>122</v>
      </c>
      <c r="R21" s="162" t="s">
        <v>82</v>
      </c>
      <c r="S21" s="162" t="s">
        <v>121</v>
      </c>
      <c r="T21" s="163" t="s">
        <v>123</v>
      </c>
      <c r="U21" s="163"/>
      <c r="V21" s="163"/>
      <c r="W21" s="163"/>
      <c r="X21" s="163"/>
      <c r="Y21" s="163" t="s">
        <v>124</v>
      </c>
      <c r="Z21" s="163" t="s">
        <v>125</v>
      </c>
      <c r="AA21" s="163"/>
      <c r="AB21" s="163"/>
      <c r="AC21" s="163"/>
      <c r="AD21" s="163"/>
      <c r="AE21" s="174">
        <f t="shared" si="0"/>
        <v>26</v>
      </c>
      <c r="AF21" s="162" t="s">
        <v>23</v>
      </c>
      <c r="AG21" s="162" t="s">
        <v>46</v>
      </c>
      <c r="AH21" s="177" t="s">
        <v>118</v>
      </c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  <c r="IL21" s="178"/>
      <c r="IM21" s="178"/>
      <c r="IN21" s="178"/>
      <c r="IO21" s="178"/>
      <c r="IP21" s="178"/>
      <c r="IQ21" s="178"/>
    </row>
    <row r="22" ht="180" customHeight="1" spans="1:251">
      <c r="A22" s="161" t="s">
        <v>126</v>
      </c>
      <c r="B22" s="162">
        <f>VLOOKUP(A22,班级人数!$A$2:$B$269,2,FALSE)</f>
        <v>44</v>
      </c>
      <c r="C22" s="163" t="s">
        <v>127</v>
      </c>
      <c r="E22" s="163" t="s">
        <v>128</v>
      </c>
      <c r="F22" s="163" t="s">
        <v>129</v>
      </c>
      <c r="G22" s="166"/>
      <c r="H22" s="163" t="s">
        <v>102</v>
      </c>
      <c r="I22" s="162" t="s">
        <v>103</v>
      </c>
      <c r="J22" s="167"/>
      <c r="K22" s="166"/>
      <c r="L22" s="166"/>
      <c r="M22" s="163" t="s">
        <v>128</v>
      </c>
      <c r="O22" s="166"/>
      <c r="P22" s="163" t="s">
        <v>128</v>
      </c>
      <c r="Q22" s="162" t="s">
        <v>130</v>
      </c>
      <c r="R22" s="162" t="s">
        <v>131</v>
      </c>
      <c r="S22" s="163" t="s">
        <v>105</v>
      </c>
      <c r="T22" s="163" t="s">
        <v>132</v>
      </c>
      <c r="U22" s="163"/>
      <c r="V22" s="163"/>
      <c r="W22" s="163"/>
      <c r="X22" s="162"/>
      <c r="Y22" s="163"/>
      <c r="Z22" s="163"/>
      <c r="AA22" s="163"/>
      <c r="AB22" s="163"/>
      <c r="AC22" s="163"/>
      <c r="AD22" s="163"/>
      <c r="AE22" s="174">
        <f t="shared" si="0"/>
        <v>22</v>
      </c>
      <c r="AF22" s="162" t="s">
        <v>23</v>
      </c>
      <c r="AG22" s="162" t="s">
        <v>24</v>
      </c>
      <c r="AH22" s="167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8"/>
      <c r="FT22" s="178"/>
      <c r="FU22" s="178"/>
      <c r="FV22" s="178"/>
      <c r="FW22" s="178"/>
      <c r="FX22" s="178"/>
      <c r="FY22" s="178"/>
      <c r="FZ22" s="178"/>
      <c r="GA22" s="178"/>
      <c r="GB22" s="178"/>
      <c r="GC22" s="178"/>
      <c r="GD22" s="178"/>
      <c r="GE22" s="178"/>
      <c r="GF22" s="178"/>
      <c r="GG22" s="178"/>
      <c r="GH22" s="178"/>
      <c r="GI22" s="178"/>
      <c r="GJ22" s="178"/>
      <c r="GK22" s="178"/>
      <c r="GL22" s="178"/>
      <c r="GM22" s="178"/>
      <c r="GN22" s="178"/>
      <c r="GO22" s="178"/>
      <c r="GP22" s="178"/>
      <c r="GQ22" s="178"/>
      <c r="GR22" s="178"/>
      <c r="GS22" s="178"/>
      <c r="GT22" s="178"/>
      <c r="GU22" s="178"/>
      <c r="GV22" s="178"/>
      <c r="GW22" s="178"/>
      <c r="GX22" s="178"/>
      <c r="GY22" s="178"/>
      <c r="GZ22" s="178"/>
      <c r="HA22" s="178"/>
      <c r="HB22" s="178"/>
      <c r="HC22" s="178"/>
      <c r="HD22" s="178"/>
      <c r="HE22" s="178"/>
      <c r="HF22" s="178"/>
      <c r="HG22" s="178"/>
      <c r="HH22" s="178"/>
      <c r="HI22" s="178"/>
      <c r="HJ22" s="178"/>
      <c r="HK22" s="178"/>
      <c r="HL22" s="178"/>
      <c r="HM22" s="178"/>
      <c r="HN22" s="178"/>
      <c r="HO22" s="178"/>
      <c r="HP22" s="178"/>
      <c r="HQ22" s="178"/>
      <c r="HR22" s="178"/>
      <c r="HS22" s="178"/>
      <c r="HT22" s="178"/>
      <c r="HU22" s="178"/>
      <c r="HV22" s="178"/>
      <c r="HW22" s="178"/>
      <c r="HX22" s="178"/>
      <c r="HY22" s="178"/>
      <c r="HZ22" s="178"/>
      <c r="IA22" s="178"/>
      <c r="IB22" s="178"/>
      <c r="IC22" s="178"/>
      <c r="ID22" s="178"/>
      <c r="IE22" s="178"/>
      <c r="IF22" s="178"/>
      <c r="IG22" s="178"/>
      <c r="IH22" s="178"/>
      <c r="II22" s="178"/>
      <c r="IJ22" s="178"/>
      <c r="IK22" s="178"/>
      <c r="IL22" s="178"/>
      <c r="IM22" s="178"/>
      <c r="IN22" s="178"/>
      <c r="IO22" s="178"/>
      <c r="IP22" s="178"/>
      <c r="IQ22" s="178"/>
    </row>
    <row r="23" ht="180" customHeight="1" spans="1:251">
      <c r="A23" s="161" t="s">
        <v>133</v>
      </c>
      <c r="B23" s="162">
        <f>VLOOKUP(A23,班级人数!$A$2:$B$269,2,FALSE)</f>
        <v>15</v>
      </c>
      <c r="C23" s="162" t="s">
        <v>121</v>
      </c>
      <c r="D23" s="162" t="s">
        <v>82</v>
      </c>
      <c r="E23" s="167"/>
      <c r="F23" s="163"/>
      <c r="G23" s="165" t="s">
        <v>81</v>
      </c>
      <c r="H23" s="163" t="s">
        <v>134</v>
      </c>
      <c r="J23" s="163"/>
      <c r="K23" s="163" t="s">
        <v>135</v>
      </c>
      <c r="L23" s="162" t="s">
        <v>115</v>
      </c>
      <c r="M23" s="163" t="s">
        <v>129</v>
      </c>
      <c r="N23" s="163"/>
      <c r="O23" s="162" t="s">
        <v>93</v>
      </c>
      <c r="P23" s="163" t="s">
        <v>136</v>
      </c>
      <c r="R23" s="163"/>
      <c r="S23" s="162" t="s">
        <v>82</v>
      </c>
      <c r="T23" s="162" t="s">
        <v>121</v>
      </c>
      <c r="U23" s="162"/>
      <c r="V23" s="162"/>
      <c r="W23" s="163"/>
      <c r="X23" s="163"/>
      <c r="Y23" s="162"/>
      <c r="Z23" s="166"/>
      <c r="AA23" s="163" t="s">
        <v>137</v>
      </c>
      <c r="AB23" s="163" t="s">
        <v>137</v>
      </c>
      <c r="AC23" s="163"/>
      <c r="AD23" s="163"/>
      <c r="AE23" s="174">
        <f t="shared" si="0"/>
        <v>26</v>
      </c>
      <c r="AF23" s="162" t="s">
        <v>23</v>
      </c>
      <c r="AG23" s="162" t="s">
        <v>46</v>
      </c>
      <c r="AH23" s="167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78"/>
      <c r="HC23" s="178"/>
      <c r="HD23" s="178"/>
      <c r="HE23" s="178"/>
      <c r="HF23" s="178"/>
      <c r="HG23" s="178"/>
      <c r="HH23" s="178"/>
      <c r="HI23" s="178"/>
      <c r="HJ23" s="178"/>
      <c r="HK23" s="178"/>
      <c r="HL23" s="178"/>
      <c r="HM23" s="178"/>
      <c r="HN23" s="178"/>
      <c r="HO23" s="178"/>
      <c r="HP23" s="178"/>
      <c r="HQ23" s="178"/>
      <c r="HR23" s="178"/>
      <c r="HS23" s="178"/>
      <c r="HT23" s="178"/>
      <c r="HU23" s="178"/>
      <c r="HV23" s="178"/>
      <c r="HW23" s="178"/>
      <c r="HX23" s="178"/>
      <c r="HY23" s="178"/>
      <c r="HZ23" s="178"/>
      <c r="IA23" s="178"/>
      <c r="IB23" s="178"/>
      <c r="IC23" s="178"/>
      <c r="ID23" s="178"/>
      <c r="IE23" s="178"/>
      <c r="IF23" s="178"/>
      <c r="IG23" s="178"/>
      <c r="IH23" s="178"/>
      <c r="II23" s="178"/>
      <c r="IJ23" s="178"/>
      <c r="IK23" s="178"/>
      <c r="IL23" s="178"/>
      <c r="IM23" s="178"/>
      <c r="IN23" s="178"/>
      <c r="IO23" s="178"/>
      <c r="IP23" s="178"/>
      <c r="IQ23" s="178"/>
    </row>
    <row r="24" ht="180" customHeight="1" spans="1:251">
      <c r="A24" s="161" t="s">
        <v>138</v>
      </c>
      <c r="B24" s="162">
        <f>VLOOKUP(A24,班级人数!$A$2:$B$269,2,FALSE)</f>
        <v>22</v>
      </c>
      <c r="C24" s="162" t="s">
        <v>121</v>
      </c>
      <c r="D24" s="163"/>
      <c r="E24" s="167"/>
      <c r="F24" s="163"/>
      <c r="G24" s="162" t="s">
        <v>82</v>
      </c>
      <c r="H24" s="165" t="s">
        <v>81</v>
      </c>
      <c r="J24" s="162" t="s">
        <v>112</v>
      </c>
      <c r="K24" s="166"/>
      <c r="L24" s="162" t="s">
        <v>115</v>
      </c>
      <c r="M24" s="163" t="s">
        <v>129</v>
      </c>
      <c r="N24" s="162" t="s">
        <v>112</v>
      </c>
      <c r="O24" s="162" t="s">
        <v>93</v>
      </c>
      <c r="P24" s="166"/>
      <c r="R24" s="162" t="s">
        <v>82</v>
      </c>
      <c r="S24" s="162" t="s">
        <v>139</v>
      </c>
      <c r="T24" s="162" t="s">
        <v>121</v>
      </c>
      <c r="U24" s="162"/>
      <c r="V24" s="162"/>
      <c r="W24" s="163"/>
      <c r="X24" s="163"/>
      <c r="Y24" s="163"/>
      <c r="Z24" s="163"/>
      <c r="AA24" s="163"/>
      <c r="AB24" s="163"/>
      <c r="AC24" s="163" t="s">
        <v>137</v>
      </c>
      <c r="AD24" s="163" t="s">
        <v>140</v>
      </c>
      <c r="AE24" s="174">
        <f t="shared" si="0"/>
        <v>26</v>
      </c>
      <c r="AF24" s="162" t="s">
        <v>23</v>
      </c>
      <c r="AG24" s="162" t="s">
        <v>46</v>
      </c>
      <c r="AH24" s="167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  <c r="DN24" s="178"/>
      <c r="DO24" s="178"/>
      <c r="DP24" s="178"/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8"/>
      <c r="EE24" s="178"/>
      <c r="EF24" s="178"/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8"/>
      <c r="FT24" s="178"/>
      <c r="FU24" s="178"/>
      <c r="FV24" s="178"/>
      <c r="FW24" s="178"/>
      <c r="FX24" s="178"/>
      <c r="FY24" s="178"/>
      <c r="FZ24" s="178"/>
      <c r="GA24" s="178"/>
      <c r="GB24" s="178"/>
      <c r="GC24" s="178"/>
      <c r="GD24" s="178"/>
      <c r="GE24" s="178"/>
      <c r="GF24" s="178"/>
      <c r="GG24" s="178"/>
      <c r="GH24" s="178"/>
      <c r="GI24" s="178"/>
      <c r="GJ24" s="178"/>
      <c r="GK24" s="178"/>
      <c r="GL24" s="178"/>
      <c r="GM24" s="178"/>
      <c r="GN24" s="178"/>
      <c r="GO24" s="178"/>
      <c r="GP24" s="178"/>
      <c r="GQ24" s="178"/>
      <c r="GR24" s="178"/>
      <c r="GS24" s="178"/>
      <c r="GT24" s="178"/>
      <c r="GU24" s="178"/>
      <c r="GV24" s="178"/>
      <c r="GW24" s="178"/>
      <c r="GX24" s="178"/>
      <c r="GY24" s="178"/>
      <c r="GZ24" s="178"/>
      <c r="HA24" s="178"/>
      <c r="HB24" s="178"/>
      <c r="HC24" s="178"/>
      <c r="HD24" s="178"/>
      <c r="HE24" s="178"/>
      <c r="HF24" s="178"/>
      <c r="HG24" s="178"/>
      <c r="HH24" s="178"/>
      <c r="HI24" s="178"/>
      <c r="HJ24" s="178"/>
      <c r="HK24" s="178"/>
      <c r="HL24" s="178"/>
      <c r="HM24" s="178"/>
      <c r="HN24" s="178"/>
      <c r="HO24" s="178"/>
      <c r="HP24" s="178"/>
      <c r="HQ24" s="178"/>
      <c r="HR24" s="178"/>
      <c r="HS24" s="178"/>
      <c r="HT24" s="178"/>
      <c r="HU24" s="178"/>
      <c r="HV24" s="178"/>
      <c r="HW24" s="178"/>
      <c r="HX24" s="178"/>
      <c r="HY24" s="178"/>
      <c r="HZ24" s="178"/>
      <c r="IA24" s="178"/>
      <c r="IB24" s="178"/>
      <c r="IC24" s="178"/>
      <c r="ID24" s="178"/>
      <c r="IE24" s="178"/>
      <c r="IF24" s="178"/>
      <c r="IG24" s="178"/>
      <c r="IH24" s="178"/>
      <c r="II24" s="178"/>
      <c r="IJ24" s="178"/>
      <c r="IK24" s="178"/>
      <c r="IL24" s="178"/>
      <c r="IM24" s="178"/>
      <c r="IN24" s="178"/>
      <c r="IO24" s="178"/>
      <c r="IP24" s="178"/>
      <c r="IQ24" s="178"/>
    </row>
    <row r="25" ht="180" customHeight="1" spans="1:251">
      <c r="A25" s="161" t="s">
        <v>141</v>
      </c>
      <c r="B25" s="162">
        <f>VLOOKUP(A25,班级人数!$A$2:$B$269,2,FALSE)</f>
        <v>29</v>
      </c>
      <c r="C25" s="162"/>
      <c r="D25" s="163"/>
      <c r="E25" s="163" t="s">
        <v>142</v>
      </c>
      <c r="F25" s="163" t="s">
        <v>142</v>
      </c>
      <c r="G25" s="163"/>
      <c r="H25" s="163"/>
      <c r="I25" s="163"/>
      <c r="J25" s="163" t="s">
        <v>143</v>
      </c>
      <c r="K25" s="163" t="s">
        <v>144</v>
      </c>
      <c r="L25" s="163" t="s">
        <v>144</v>
      </c>
      <c r="M25" s="166"/>
      <c r="N25" s="166"/>
      <c r="O25" s="163" t="s">
        <v>145</v>
      </c>
      <c r="P25" s="163" t="s">
        <v>145</v>
      </c>
      <c r="Q25" s="163"/>
      <c r="R25" s="162"/>
      <c r="S25" s="166"/>
      <c r="T25" s="166"/>
      <c r="U25" s="166"/>
      <c r="V25" s="166"/>
      <c r="W25" s="163"/>
      <c r="X25" s="163" t="s">
        <v>146</v>
      </c>
      <c r="AA25" s="163" t="s">
        <v>147</v>
      </c>
      <c r="AB25" s="163" t="s">
        <v>147</v>
      </c>
      <c r="AC25" s="163" t="s">
        <v>148</v>
      </c>
      <c r="AD25" s="163" t="s">
        <v>148</v>
      </c>
      <c r="AE25" s="174">
        <f t="shared" si="0"/>
        <v>24</v>
      </c>
      <c r="AF25" s="162" t="s">
        <v>149</v>
      </c>
      <c r="AG25" s="162" t="s">
        <v>24</v>
      </c>
      <c r="AH25" s="167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8"/>
      <c r="FL25" s="178"/>
      <c r="FM25" s="178"/>
      <c r="FN25" s="178"/>
      <c r="FO25" s="178"/>
      <c r="FP25" s="178"/>
      <c r="FQ25" s="178"/>
      <c r="FR25" s="178"/>
      <c r="FS25" s="178"/>
      <c r="FT25" s="178"/>
      <c r="FU25" s="178"/>
      <c r="FV25" s="178"/>
      <c r="FW25" s="178"/>
      <c r="FX25" s="178"/>
      <c r="FY25" s="178"/>
      <c r="FZ25" s="178"/>
      <c r="GA25" s="178"/>
      <c r="GB25" s="178"/>
      <c r="GC25" s="178"/>
      <c r="GD25" s="178"/>
      <c r="GE25" s="178"/>
      <c r="GF25" s="178"/>
      <c r="GG25" s="178"/>
      <c r="GH25" s="178"/>
      <c r="GI25" s="178"/>
      <c r="GJ25" s="178"/>
      <c r="GK25" s="178"/>
      <c r="GL25" s="178"/>
      <c r="GM25" s="178"/>
      <c r="GN25" s="178"/>
      <c r="GO25" s="178"/>
      <c r="GP25" s="178"/>
      <c r="GQ25" s="178"/>
      <c r="GR25" s="178"/>
      <c r="GS25" s="178"/>
      <c r="GT25" s="178"/>
      <c r="GU25" s="178"/>
      <c r="GV25" s="178"/>
      <c r="GW25" s="178"/>
      <c r="GX25" s="178"/>
      <c r="GY25" s="178"/>
      <c r="GZ25" s="178"/>
      <c r="HA25" s="178"/>
      <c r="HB25" s="178"/>
      <c r="HC25" s="178"/>
      <c r="HD25" s="178"/>
      <c r="HE25" s="178"/>
      <c r="HF25" s="178"/>
      <c r="HG25" s="178"/>
      <c r="HH25" s="178"/>
      <c r="HI25" s="178"/>
      <c r="HJ25" s="178"/>
      <c r="HK25" s="178"/>
      <c r="HL25" s="178"/>
      <c r="HM25" s="178"/>
      <c r="HN25" s="178"/>
      <c r="HO25" s="178"/>
      <c r="HP25" s="178"/>
      <c r="HQ25" s="178"/>
      <c r="HR25" s="178"/>
      <c r="HS25" s="178"/>
      <c r="HT25" s="178"/>
      <c r="HU25" s="178"/>
      <c r="HV25" s="178"/>
      <c r="HW25" s="178"/>
      <c r="HX25" s="178"/>
      <c r="HY25" s="178"/>
      <c r="HZ25" s="178"/>
      <c r="IA25" s="178"/>
      <c r="IB25" s="178"/>
      <c r="IC25" s="178"/>
      <c r="ID25" s="178"/>
      <c r="IE25" s="178"/>
      <c r="IF25" s="178"/>
      <c r="IG25" s="178"/>
      <c r="IH25" s="178"/>
      <c r="II25" s="178"/>
      <c r="IJ25" s="178"/>
      <c r="IK25" s="178"/>
      <c r="IL25" s="178"/>
      <c r="IM25" s="178"/>
      <c r="IN25" s="178"/>
      <c r="IO25" s="178"/>
      <c r="IP25" s="178"/>
      <c r="IQ25" s="178"/>
    </row>
    <row r="26" ht="180" customHeight="1" spans="1:251">
      <c r="A26" s="161" t="s">
        <v>150</v>
      </c>
      <c r="B26" s="162">
        <f>VLOOKUP(A26,班级人数!$A$2:$B$269,2,FALSE)</f>
        <v>29</v>
      </c>
      <c r="C26" s="163" t="s">
        <v>151</v>
      </c>
      <c r="D26" s="163" t="s">
        <v>151</v>
      </c>
      <c r="E26" s="162" t="s">
        <v>152</v>
      </c>
      <c r="F26" s="166"/>
      <c r="G26" s="163"/>
      <c r="H26" s="163"/>
      <c r="I26" s="163"/>
      <c r="J26" s="163"/>
      <c r="K26" s="162"/>
      <c r="L26" s="162"/>
      <c r="M26" s="163" t="s">
        <v>153</v>
      </c>
      <c r="N26" s="163" t="s">
        <v>153</v>
      </c>
      <c r="O26" s="162"/>
      <c r="P26" s="162"/>
      <c r="Q26" s="162" t="s">
        <v>154</v>
      </c>
      <c r="R26" s="163"/>
      <c r="S26" s="162" t="s">
        <v>155</v>
      </c>
      <c r="T26" s="162" t="s">
        <v>155</v>
      </c>
      <c r="U26" s="162"/>
      <c r="V26" s="162"/>
      <c r="W26" s="163"/>
      <c r="X26" s="162"/>
      <c r="Y26" s="162"/>
      <c r="Z26" s="162"/>
      <c r="AC26" s="163" t="s">
        <v>156</v>
      </c>
      <c r="AD26" s="163" t="s">
        <v>156</v>
      </c>
      <c r="AE26" s="174">
        <f t="shared" si="0"/>
        <v>20</v>
      </c>
      <c r="AF26" s="162" t="s">
        <v>149</v>
      </c>
      <c r="AG26" s="162" t="s">
        <v>24</v>
      </c>
      <c r="AH26" s="177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8"/>
      <c r="FT26" s="178"/>
      <c r="FU26" s="178"/>
      <c r="FV26" s="178"/>
      <c r="FW26" s="178"/>
      <c r="FX26" s="178"/>
      <c r="FY26" s="178"/>
      <c r="FZ26" s="178"/>
      <c r="GA26" s="178"/>
      <c r="GB26" s="178"/>
      <c r="GC26" s="178"/>
      <c r="GD26" s="178"/>
      <c r="GE26" s="178"/>
      <c r="GF26" s="178"/>
      <c r="GG26" s="178"/>
      <c r="GH26" s="178"/>
      <c r="GI26" s="178"/>
      <c r="GJ26" s="178"/>
      <c r="GK26" s="178"/>
      <c r="GL26" s="178"/>
      <c r="GM26" s="178"/>
      <c r="GN26" s="178"/>
      <c r="GO26" s="178"/>
      <c r="GP26" s="178"/>
      <c r="GQ26" s="178"/>
      <c r="GR26" s="178"/>
      <c r="GS26" s="178"/>
      <c r="GT26" s="178"/>
      <c r="GU26" s="178"/>
      <c r="GV26" s="178"/>
      <c r="GW26" s="178"/>
      <c r="GX26" s="178"/>
      <c r="GY26" s="178"/>
      <c r="GZ26" s="178"/>
      <c r="HA26" s="178"/>
      <c r="HB26" s="178"/>
      <c r="HC26" s="178"/>
      <c r="HD26" s="178"/>
      <c r="HE26" s="178"/>
      <c r="HF26" s="178"/>
      <c r="HG26" s="178"/>
      <c r="HH26" s="178"/>
      <c r="HI26" s="178"/>
      <c r="HJ26" s="178"/>
      <c r="HK26" s="178"/>
      <c r="HL26" s="178"/>
      <c r="HM26" s="178"/>
      <c r="HN26" s="178"/>
      <c r="HO26" s="178"/>
      <c r="HP26" s="178"/>
      <c r="HQ26" s="178"/>
      <c r="HR26" s="178"/>
      <c r="HS26" s="178"/>
      <c r="HT26" s="178"/>
      <c r="HU26" s="178"/>
      <c r="HV26" s="178"/>
      <c r="HW26" s="178"/>
      <c r="HX26" s="178"/>
      <c r="HY26" s="178"/>
      <c r="HZ26" s="178"/>
      <c r="IA26" s="178"/>
      <c r="IB26" s="178"/>
      <c r="IC26" s="178"/>
      <c r="ID26" s="178"/>
      <c r="IE26" s="178"/>
      <c r="IF26" s="178"/>
      <c r="IG26" s="178"/>
      <c r="IH26" s="178"/>
      <c r="II26" s="178"/>
      <c r="IJ26" s="178"/>
      <c r="IK26" s="178"/>
      <c r="IL26" s="178"/>
      <c r="IM26" s="178"/>
      <c r="IN26" s="178"/>
      <c r="IO26" s="178"/>
      <c r="IP26" s="178"/>
      <c r="IQ26" s="178"/>
    </row>
    <row r="27" s="151" customFormat="1" ht="180" customHeight="1" spans="1:251">
      <c r="A27" s="161" t="s">
        <v>157</v>
      </c>
      <c r="B27" s="162">
        <f>VLOOKUP(A27,班级人数!$A$2:$B$269,2,FALSE)</f>
        <v>45</v>
      </c>
      <c r="C27" s="162"/>
      <c r="D27" s="163"/>
      <c r="E27" s="163" t="s">
        <v>158</v>
      </c>
      <c r="F27" s="163" t="s">
        <v>158</v>
      </c>
      <c r="G27" s="163" t="s">
        <v>159</v>
      </c>
      <c r="H27" s="163" t="s">
        <v>159</v>
      </c>
      <c r="I27" s="163" t="s">
        <v>160</v>
      </c>
      <c r="J27" s="163" t="s">
        <v>160</v>
      </c>
      <c r="K27" s="166"/>
      <c r="L27" s="166"/>
      <c r="M27" s="163" t="s">
        <v>161</v>
      </c>
      <c r="N27" s="163" t="s">
        <v>162</v>
      </c>
      <c r="O27" s="163" t="s">
        <v>163</v>
      </c>
      <c r="P27" s="163" t="s">
        <v>163</v>
      </c>
      <c r="Q27" s="162"/>
      <c r="R27" s="163"/>
      <c r="S27" s="163"/>
      <c r="T27" s="163"/>
      <c r="U27" s="163"/>
      <c r="V27" s="163"/>
      <c r="W27" s="162" t="s">
        <v>164</v>
      </c>
      <c r="X27" s="162"/>
      <c r="Y27" s="163"/>
      <c r="Z27" s="162"/>
      <c r="AA27" s="163"/>
      <c r="AB27" s="163"/>
      <c r="AC27" s="154"/>
      <c r="AD27" s="154"/>
      <c r="AE27" s="174">
        <f t="shared" si="0"/>
        <v>22</v>
      </c>
      <c r="AF27" s="162" t="s">
        <v>149</v>
      </c>
      <c r="AG27" s="162" t="s">
        <v>46</v>
      </c>
      <c r="AH27" s="177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8"/>
      <c r="FT27" s="178"/>
      <c r="FU27" s="178"/>
      <c r="FV27" s="178"/>
      <c r="FW27" s="178"/>
      <c r="FX27" s="178"/>
      <c r="FY27" s="178"/>
      <c r="FZ27" s="178"/>
      <c r="GA27" s="178"/>
      <c r="GB27" s="178"/>
      <c r="GC27" s="178"/>
      <c r="GD27" s="178"/>
      <c r="GE27" s="178"/>
      <c r="GF27" s="178"/>
      <c r="GG27" s="178"/>
      <c r="GH27" s="178"/>
      <c r="GI27" s="178"/>
      <c r="GJ27" s="178"/>
      <c r="GK27" s="178"/>
      <c r="GL27" s="178"/>
      <c r="GM27" s="178"/>
      <c r="GN27" s="178"/>
      <c r="GO27" s="178"/>
      <c r="GP27" s="178"/>
      <c r="GQ27" s="178"/>
      <c r="GR27" s="178"/>
      <c r="GS27" s="178"/>
      <c r="GT27" s="178"/>
      <c r="GU27" s="178"/>
      <c r="GV27" s="178"/>
      <c r="GW27" s="178"/>
      <c r="GX27" s="178"/>
      <c r="GY27" s="178"/>
      <c r="GZ27" s="178"/>
      <c r="HA27" s="178"/>
      <c r="HB27" s="178"/>
      <c r="HC27" s="178"/>
      <c r="HD27" s="178"/>
      <c r="HE27" s="178"/>
      <c r="HF27" s="178"/>
      <c r="HG27" s="178"/>
      <c r="HH27" s="178"/>
      <c r="HI27" s="178"/>
      <c r="HJ27" s="178"/>
      <c r="HK27" s="178"/>
      <c r="HL27" s="178"/>
      <c r="HM27" s="178"/>
      <c r="HN27" s="178"/>
      <c r="HO27" s="178"/>
      <c r="HP27" s="178"/>
      <c r="HQ27" s="178"/>
      <c r="HR27" s="178"/>
      <c r="HS27" s="178"/>
      <c r="HT27" s="178"/>
      <c r="HU27" s="178"/>
      <c r="HV27" s="178"/>
      <c r="HW27" s="178"/>
      <c r="HX27" s="178"/>
      <c r="HY27" s="178"/>
      <c r="HZ27" s="178"/>
      <c r="IA27" s="178"/>
      <c r="IB27" s="178"/>
      <c r="IC27" s="178"/>
      <c r="ID27" s="178"/>
      <c r="IE27" s="178"/>
      <c r="IF27" s="178"/>
      <c r="IG27" s="178"/>
      <c r="IH27" s="178"/>
      <c r="II27" s="178"/>
      <c r="IJ27" s="178"/>
      <c r="IK27" s="178"/>
      <c r="IL27" s="178"/>
      <c r="IM27" s="178"/>
      <c r="IN27" s="178"/>
      <c r="IO27" s="178"/>
      <c r="IP27" s="178"/>
      <c r="IQ27" s="178"/>
    </row>
    <row r="28" ht="180" customHeight="1" spans="1:251">
      <c r="A28" s="161" t="s">
        <v>165</v>
      </c>
      <c r="B28" s="162">
        <f>VLOOKUP(A28,班级人数!$A$2:$B$269,2,FALSE)</f>
        <v>17</v>
      </c>
      <c r="C28" s="166"/>
      <c r="D28" s="166"/>
      <c r="E28" s="163" t="s">
        <v>166</v>
      </c>
      <c r="F28" s="163" t="s">
        <v>166</v>
      </c>
      <c r="G28" s="166"/>
      <c r="H28" s="163"/>
      <c r="I28" s="163" t="s">
        <v>167</v>
      </c>
      <c r="J28" s="163" t="s">
        <v>167</v>
      </c>
      <c r="K28" s="163"/>
      <c r="L28" s="163"/>
      <c r="M28" s="163" t="s">
        <v>168</v>
      </c>
      <c r="N28" s="163"/>
      <c r="O28" s="163" t="s">
        <v>169</v>
      </c>
      <c r="P28" s="163" t="s">
        <v>169</v>
      </c>
      <c r="Q28" s="163"/>
      <c r="R28" s="163"/>
      <c r="S28" s="163"/>
      <c r="T28" s="163"/>
      <c r="U28" s="163"/>
      <c r="V28" s="163"/>
      <c r="W28" s="163"/>
      <c r="X28" s="163"/>
      <c r="Y28" s="163" t="s">
        <v>170</v>
      </c>
      <c r="Z28" s="163" t="s">
        <v>170</v>
      </c>
      <c r="AC28" s="163" t="s">
        <v>171</v>
      </c>
      <c r="AD28" s="163" t="s">
        <v>171</v>
      </c>
      <c r="AE28" s="174">
        <f>2*COUNTA(E28:AD28)</f>
        <v>22</v>
      </c>
      <c r="AF28" s="162" t="s">
        <v>149</v>
      </c>
      <c r="AG28" s="162" t="s">
        <v>46</v>
      </c>
      <c r="AH28" s="177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8"/>
      <c r="FT28" s="178"/>
      <c r="FU28" s="178"/>
      <c r="FV28" s="178"/>
      <c r="FW28" s="178"/>
      <c r="FX28" s="178"/>
      <c r="FY28" s="178"/>
      <c r="FZ28" s="178"/>
      <c r="GA28" s="178"/>
      <c r="GB28" s="178"/>
      <c r="GC28" s="178"/>
      <c r="GD28" s="178"/>
      <c r="GE28" s="178"/>
      <c r="GF28" s="178"/>
      <c r="GG28" s="178"/>
      <c r="GH28" s="178"/>
      <c r="GI28" s="178"/>
      <c r="GJ28" s="178"/>
      <c r="GK28" s="178"/>
      <c r="GL28" s="178"/>
      <c r="GM28" s="178"/>
      <c r="GN28" s="178"/>
      <c r="GO28" s="178"/>
      <c r="GP28" s="178"/>
      <c r="GQ28" s="178"/>
      <c r="GR28" s="178"/>
      <c r="GS28" s="178"/>
      <c r="GT28" s="178"/>
      <c r="GU28" s="178"/>
      <c r="GV28" s="178"/>
      <c r="GW28" s="178"/>
      <c r="GX28" s="178"/>
      <c r="GY28" s="178"/>
      <c r="GZ28" s="178"/>
      <c r="HA28" s="178"/>
      <c r="HB28" s="178"/>
      <c r="HC28" s="178"/>
      <c r="HD28" s="178"/>
      <c r="HE28" s="178"/>
      <c r="HF28" s="178"/>
      <c r="HG28" s="178"/>
      <c r="HH28" s="178"/>
      <c r="HI28" s="178"/>
      <c r="HJ28" s="178"/>
      <c r="HK28" s="178"/>
      <c r="HL28" s="178"/>
      <c r="HM28" s="178"/>
      <c r="HN28" s="178"/>
      <c r="HO28" s="178"/>
      <c r="HP28" s="178"/>
      <c r="HQ28" s="178"/>
      <c r="HR28" s="178"/>
      <c r="HS28" s="178"/>
      <c r="HT28" s="178"/>
      <c r="HU28" s="178"/>
      <c r="HV28" s="178"/>
      <c r="HW28" s="178"/>
      <c r="HX28" s="178"/>
      <c r="HY28" s="178"/>
      <c r="HZ28" s="178"/>
      <c r="IA28" s="178"/>
      <c r="IB28" s="178"/>
      <c r="IC28" s="178"/>
      <c r="ID28" s="178"/>
      <c r="IE28" s="178"/>
      <c r="IF28" s="178"/>
      <c r="IG28" s="178"/>
      <c r="IH28" s="178"/>
      <c r="II28" s="178"/>
      <c r="IJ28" s="178"/>
      <c r="IK28" s="178"/>
      <c r="IL28" s="178"/>
      <c r="IM28" s="178"/>
      <c r="IN28" s="178"/>
      <c r="IO28" s="178"/>
      <c r="IP28" s="178"/>
      <c r="IQ28" s="178"/>
    </row>
    <row r="29" ht="180" customHeight="1" spans="1:251">
      <c r="A29" s="161" t="s">
        <v>172</v>
      </c>
      <c r="B29" s="162">
        <f>VLOOKUP(A29,班级人数!$A$2:$B$269,2,FALSE)</f>
        <v>45</v>
      </c>
      <c r="C29" s="162"/>
      <c r="D29" s="163"/>
      <c r="E29" s="162" t="s">
        <v>173</v>
      </c>
      <c r="F29" s="163"/>
      <c r="G29" s="166"/>
      <c r="H29" s="163"/>
      <c r="I29" s="163" t="s">
        <v>174</v>
      </c>
      <c r="J29" s="163" t="s">
        <v>174</v>
      </c>
      <c r="K29" s="163" t="s">
        <v>175</v>
      </c>
      <c r="L29" s="163" t="s">
        <v>175</v>
      </c>
      <c r="M29" s="163" t="s">
        <v>169</v>
      </c>
      <c r="N29" s="163" t="s">
        <v>169</v>
      </c>
      <c r="O29" s="166"/>
      <c r="P29" s="166"/>
      <c r="Q29" s="166"/>
      <c r="R29" s="166"/>
      <c r="S29" s="162" t="s">
        <v>176</v>
      </c>
      <c r="T29" s="163"/>
      <c r="U29" s="163"/>
      <c r="V29" s="163"/>
      <c r="W29" s="163" t="s">
        <v>177</v>
      </c>
      <c r="X29" s="163"/>
      <c r="Y29" s="163"/>
      <c r="Z29" s="163"/>
      <c r="AA29" s="162" t="s">
        <v>178</v>
      </c>
      <c r="AB29" s="162" t="s">
        <v>178</v>
      </c>
      <c r="AC29" s="162"/>
      <c r="AD29" s="163"/>
      <c r="AE29" s="174">
        <f t="shared" si="0"/>
        <v>22</v>
      </c>
      <c r="AF29" s="162" t="s">
        <v>149</v>
      </c>
      <c r="AG29" s="162" t="s">
        <v>46</v>
      </c>
      <c r="AH29" s="177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  <c r="ER29" s="178"/>
      <c r="ES29" s="178"/>
      <c r="ET29" s="178"/>
      <c r="EU29" s="178"/>
      <c r="EV29" s="178"/>
      <c r="EW29" s="178"/>
      <c r="EX29" s="178"/>
      <c r="EY29" s="178"/>
      <c r="EZ29" s="178"/>
      <c r="FA29" s="178"/>
      <c r="FB29" s="178"/>
      <c r="FC29" s="178"/>
      <c r="FD29" s="178"/>
      <c r="FE29" s="178"/>
      <c r="FF29" s="178"/>
      <c r="FG29" s="178"/>
      <c r="FH29" s="178"/>
      <c r="FI29" s="178"/>
      <c r="FJ29" s="178"/>
      <c r="FK29" s="178"/>
      <c r="FL29" s="178"/>
      <c r="FM29" s="178"/>
      <c r="FN29" s="178"/>
      <c r="FO29" s="178"/>
      <c r="FP29" s="178"/>
      <c r="FQ29" s="178"/>
      <c r="FR29" s="178"/>
      <c r="FS29" s="178"/>
      <c r="FT29" s="178"/>
      <c r="FU29" s="178"/>
      <c r="FV29" s="178"/>
      <c r="FW29" s="178"/>
      <c r="FX29" s="178"/>
      <c r="FY29" s="178"/>
      <c r="FZ29" s="178"/>
      <c r="GA29" s="178"/>
      <c r="GB29" s="178"/>
      <c r="GC29" s="178"/>
      <c r="GD29" s="178"/>
      <c r="GE29" s="178"/>
      <c r="GF29" s="178"/>
      <c r="GG29" s="178"/>
      <c r="GH29" s="178"/>
      <c r="GI29" s="178"/>
      <c r="GJ29" s="178"/>
      <c r="GK29" s="178"/>
      <c r="GL29" s="178"/>
      <c r="GM29" s="178"/>
      <c r="GN29" s="178"/>
      <c r="GO29" s="178"/>
      <c r="GP29" s="178"/>
      <c r="GQ29" s="178"/>
      <c r="GR29" s="178"/>
      <c r="GS29" s="178"/>
      <c r="GT29" s="178"/>
      <c r="GU29" s="178"/>
      <c r="GV29" s="178"/>
      <c r="GW29" s="178"/>
      <c r="GX29" s="178"/>
      <c r="GY29" s="178"/>
      <c r="GZ29" s="178"/>
      <c r="HA29" s="178"/>
      <c r="HB29" s="178"/>
      <c r="HC29" s="178"/>
      <c r="HD29" s="178"/>
      <c r="HE29" s="178"/>
      <c r="HF29" s="178"/>
      <c r="HG29" s="178"/>
      <c r="HH29" s="178"/>
      <c r="HI29" s="178"/>
      <c r="HJ29" s="178"/>
      <c r="HK29" s="178"/>
      <c r="HL29" s="178"/>
      <c r="HM29" s="178"/>
      <c r="HN29" s="178"/>
      <c r="HO29" s="178"/>
      <c r="HP29" s="178"/>
      <c r="HQ29" s="178"/>
      <c r="HR29" s="178"/>
      <c r="HS29" s="178"/>
      <c r="HT29" s="178"/>
      <c r="HU29" s="178"/>
      <c r="HV29" s="178"/>
      <c r="HW29" s="178"/>
      <c r="HX29" s="178"/>
      <c r="HY29" s="178"/>
      <c r="HZ29" s="178"/>
      <c r="IA29" s="178"/>
      <c r="IB29" s="178"/>
      <c r="IC29" s="178"/>
      <c r="ID29" s="178"/>
      <c r="IE29" s="178"/>
      <c r="IF29" s="178"/>
      <c r="IG29" s="178"/>
      <c r="IH29" s="178"/>
      <c r="II29" s="178"/>
      <c r="IJ29" s="178"/>
      <c r="IK29" s="178"/>
      <c r="IL29" s="178"/>
      <c r="IM29" s="178"/>
      <c r="IN29" s="178"/>
      <c r="IO29" s="178"/>
      <c r="IP29" s="178"/>
      <c r="IQ29" s="178"/>
    </row>
    <row r="30" ht="180" customHeight="1" spans="1:251">
      <c r="A30" s="161" t="s">
        <v>179</v>
      </c>
      <c r="B30" s="162">
        <f>VLOOKUP(A30,班级人数!$A$2:$B$269,2,FALSE)</f>
        <v>45</v>
      </c>
      <c r="C30" s="162"/>
      <c r="D30" s="163"/>
      <c r="E30" s="163"/>
      <c r="F30" s="162" t="s">
        <v>173</v>
      </c>
      <c r="G30" s="163" t="s">
        <v>175</v>
      </c>
      <c r="H30" s="163" t="s">
        <v>175</v>
      </c>
      <c r="I30" s="163" t="s">
        <v>169</v>
      </c>
      <c r="J30" s="163" t="s">
        <v>169</v>
      </c>
      <c r="K30" s="162" t="s">
        <v>180</v>
      </c>
      <c r="L30" s="163"/>
      <c r="M30" s="166"/>
      <c r="N30" s="166"/>
      <c r="O30" s="163"/>
      <c r="P30" s="166"/>
      <c r="Q30" s="163" t="s">
        <v>174</v>
      </c>
      <c r="R30" s="163" t="s">
        <v>174</v>
      </c>
      <c r="W30" s="162"/>
      <c r="X30" s="163" t="s">
        <v>177</v>
      </c>
      <c r="Y30" s="163"/>
      <c r="Z30" s="163"/>
      <c r="AA30" s="163"/>
      <c r="AB30" s="163"/>
      <c r="AC30" s="162" t="s">
        <v>181</v>
      </c>
      <c r="AD30" s="162" t="s">
        <v>181</v>
      </c>
      <c r="AE30" s="174">
        <f t="shared" si="0"/>
        <v>22</v>
      </c>
      <c r="AF30" s="162" t="s">
        <v>149</v>
      </c>
      <c r="AG30" s="162" t="s">
        <v>46</v>
      </c>
      <c r="AH30" s="177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  <c r="ER30" s="178"/>
      <c r="ES30" s="178"/>
      <c r="ET30" s="178"/>
      <c r="EU30" s="178"/>
      <c r="EV30" s="178"/>
      <c r="EW30" s="178"/>
      <c r="EX30" s="178"/>
      <c r="EY30" s="178"/>
      <c r="EZ30" s="178"/>
      <c r="FA30" s="178"/>
      <c r="FB30" s="178"/>
      <c r="FC30" s="178"/>
      <c r="FD30" s="178"/>
      <c r="FE30" s="178"/>
      <c r="FF30" s="178"/>
      <c r="FG30" s="178"/>
      <c r="FH30" s="178"/>
      <c r="FI30" s="178"/>
      <c r="FJ30" s="178"/>
      <c r="FK30" s="178"/>
      <c r="FL30" s="178"/>
      <c r="FM30" s="178"/>
      <c r="FN30" s="178"/>
      <c r="FO30" s="178"/>
      <c r="FP30" s="178"/>
      <c r="FQ30" s="178"/>
      <c r="FR30" s="178"/>
      <c r="FS30" s="178"/>
      <c r="FT30" s="178"/>
      <c r="FU30" s="178"/>
      <c r="FV30" s="178"/>
      <c r="FW30" s="178"/>
      <c r="FX30" s="178"/>
      <c r="FY30" s="178"/>
      <c r="FZ30" s="178"/>
      <c r="GA30" s="178"/>
      <c r="GB30" s="178"/>
      <c r="GC30" s="178"/>
      <c r="GD30" s="178"/>
      <c r="GE30" s="178"/>
      <c r="GF30" s="178"/>
      <c r="GG30" s="178"/>
      <c r="GH30" s="178"/>
      <c r="GI30" s="178"/>
      <c r="GJ30" s="178"/>
      <c r="GK30" s="178"/>
      <c r="GL30" s="178"/>
      <c r="GM30" s="178"/>
      <c r="GN30" s="178"/>
      <c r="GO30" s="178"/>
      <c r="GP30" s="178"/>
      <c r="GQ30" s="178"/>
      <c r="GR30" s="178"/>
      <c r="GS30" s="178"/>
      <c r="GT30" s="178"/>
      <c r="GU30" s="178"/>
      <c r="GV30" s="178"/>
      <c r="GW30" s="178"/>
      <c r="GX30" s="178"/>
      <c r="GY30" s="178"/>
      <c r="GZ30" s="178"/>
      <c r="HA30" s="178"/>
      <c r="HB30" s="178"/>
      <c r="HC30" s="178"/>
      <c r="HD30" s="178"/>
      <c r="HE30" s="178"/>
      <c r="HF30" s="178"/>
      <c r="HG30" s="178"/>
      <c r="HH30" s="178"/>
      <c r="HI30" s="178"/>
      <c r="HJ30" s="178"/>
      <c r="HK30" s="178"/>
      <c r="HL30" s="178"/>
      <c r="HM30" s="178"/>
      <c r="HN30" s="178"/>
      <c r="HO30" s="178"/>
      <c r="HP30" s="178"/>
      <c r="HQ30" s="178"/>
      <c r="HR30" s="178"/>
      <c r="HS30" s="178"/>
      <c r="HT30" s="178"/>
      <c r="HU30" s="178"/>
      <c r="HV30" s="178"/>
      <c r="HW30" s="178"/>
      <c r="HX30" s="178"/>
      <c r="HY30" s="178"/>
      <c r="HZ30" s="178"/>
      <c r="IA30" s="178"/>
      <c r="IB30" s="178"/>
      <c r="IC30" s="178"/>
      <c r="ID30" s="178"/>
      <c r="IE30" s="178"/>
      <c r="IF30" s="178"/>
      <c r="IG30" s="178"/>
      <c r="IH30" s="178"/>
      <c r="II30" s="178"/>
      <c r="IJ30" s="178"/>
      <c r="IK30" s="178"/>
      <c r="IL30" s="178"/>
      <c r="IM30" s="178"/>
      <c r="IN30" s="178"/>
      <c r="IO30" s="178"/>
      <c r="IP30" s="178"/>
      <c r="IQ30" s="178"/>
    </row>
    <row r="31" ht="180" customHeight="1" spans="1:251">
      <c r="A31" s="161" t="s">
        <v>182</v>
      </c>
      <c r="B31" s="162">
        <f>VLOOKUP(A31,班级人数!$A$2:$B$269,2,FALSE)</f>
        <v>47</v>
      </c>
      <c r="C31" s="162"/>
      <c r="D31" s="162"/>
      <c r="E31" s="163" t="s">
        <v>183</v>
      </c>
      <c r="F31" s="163" t="s">
        <v>183</v>
      </c>
      <c r="G31" s="163" t="s">
        <v>169</v>
      </c>
      <c r="H31" s="163" t="s">
        <v>169</v>
      </c>
      <c r="I31" s="166"/>
      <c r="J31" s="166"/>
      <c r="K31" s="163" t="s">
        <v>184</v>
      </c>
      <c r="L31" s="162" t="s">
        <v>180</v>
      </c>
      <c r="M31" s="163" t="s">
        <v>185</v>
      </c>
      <c r="N31" s="163" t="s">
        <v>185</v>
      </c>
      <c r="O31" s="166"/>
      <c r="P31" s="166"/>
      <c r="Q31" s="163" t="s">
        <v>186</v>
      </c>
      <c r="R31" s="163"/>
      <c r="S31" s="166"/>
      <c r="T31" s="162" t="s">
        <v>176</v>
      </c>
      <c r="U31" s="162"/>
      <c r="V31" s="162"/>
      <c r="W31" s="162"/>
      <c r="X31" s="163"/>
      <c r="Y31" s="163" t="s">
        <v>177</v>
      </c>
      <c r="Z31" s="163"/>
      <c r="AA31" s="163"/>
      <c r="AB31" s="163"/>
      <c r="AC31" s="162"/>
      <c r="AD31" s="163"/>
      <c r="AE31" s="174">
        <f t="shared" si="0"/>
        <v>22</v>
      </c>
      <c r="AF31" s="162" t="s">
        <v>149</v>
      </c>
      <c r="AG31" s="162" t="s">
        <v>46</v>
      </c>
      <c r="AH31" s="177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8"/>
      <c r="DY31" s="178"/>
      <c r="DZ31" s="178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  <c r="ER31" s="178"/>
      <c r="ES31" s="178"/>
      <c r="ET31" s="178"/>
      <c r="EU31" s="178"/>
      <c r="EV31" s="178"/>
      <c r="EW31" s="178"/>
      <c r="EX31" s="178"/>
      <c r="EY31" s="178"/>
      <c r="EZ31" s="178"/>
      <c r="FA31" s="178"/>
      <c r="FB31" s="178"/>
      <c r="FC31" s="178"/>
      <c r="FD31" s="178"/>
      <c r="FE31" s="178"/>
      <c r="FF31" s="178"/>
      <c r="FG31" s="178"/>
      <c r="FH31" s="178"/>
      <c r="FI31" s="178"/>
      <c r="FJ31" s="178"/>
      <c r="FK31" s="178"/>
      <c r="FL31" s="178"/>
      <c r="FM31" s="178"/>
      <c r="FN31" s="178"/>
      <c r="FO31" s="178"/>
      <c r="FP31" s="178"/>
      <c r="FQ31" s="178"/>
      <c r="FR31" s="178"/>
      <c r="FS31" s="178"/>
      <c r="FT31" s="178"/>
      <c r="FU31" s="178"/>
      <c r="FV31" s="178"/>
      <c r="FW31" s="178"/>
      <c r="FX31" s="178"/>
      <c r="FY31" s="178"/>
      <c r="FZ31" s="178"/>
      <c r="GA31" s="178"/>
      <c r="GB31" s="178"/>
      <c r="GC31" s="178"/>
      <c r="GD31" s="178"/>
      <c r="GE31" s="178"/>
      <c r="GF31" s="178"/>
      <c r="GG31" s="178"/>
      <c r="GH31" s="178"/>
      <c r="GI31" s="178"/>
      <c r="GJ31" s="178"/>
      <c r="GK31" s="178"/>
      <c r="GL31" s="178"/>
      <c r="GM31" s="178"/>
      <c r="GN31" s="178"/>
      <c r="GO31" s="178"/>
      <c r="GP31" s="178"/>
      <c r="GQ31" s="178"/>
      <c r="GR31" s="178"/>
      <c r="GS31" s="178"/>
      <c r="GT31" s="178"/>
      <c r="GU31" s="178"/>
      <c r="GV31" s="178"/>
      <c r="GW31" s="178"/>
      <c r="GX31" s="178"/>
      <c r="GY31" s="178"/>
      <c r="GZ31" s="178"/>
      <c r="HA31" s="178"/>
      <c r="HB31" s="178"/>
      <c r="HC31" s="178"/>
      <c r="HD31" s="178"/>
      <c r="HE31" s="178"/>
      <c r="HF31" s="178"/>
      <c r="HG31" s="178"/>
      <c r="HH31" s="178"/>
      <c r="HI31" s="178"/>
      <c r="HJ31" s="178"/>
      <c r="HK31" s="178"/>
      <c r="HL31" s="178"/>
      <c r="HM31" s="178"/>
      <c r="HN31" s="178"/>
      <c r="HO31" s="178"/>
      <c r="HP31" s="178"/>
      <c r="HQ31" s="178"/>
      <c r="HR31" s="178"/>
      <c r="HS31" s="178"/>
      <c r="HT31" s="178"/>
      <c r="HU31" s="178"/>
      <c r="HV31" s="178"/>
      <c r="HW31" s="178"/>
      <c r="HX31" s="178"/>
      <c r="HY31" s="178"/>
      <c r="HZ31" s="178"/>
      <c r="IA31" s="178"/>
      <c r="IB31" s="178"/>
      <c r="IC31" s="178"/>
      <c r="ID31" s="178"/>
      <c r="IE31" s="178"/>
      <c r="IF31" s="178"/>
      <c r="IG31" s="178"/>
      <c r="IH31" s="178"/>
      <c r="II31" s="178"/>
      <c r="IJ31" s="178"/>
      <c r="IK31" s="178"/>
      <c r="IL31" s="178"/>
      <c r="IM31" s="178"/>
      <c r="IN31" s="178"/>
      <c r="IO31" s="178"/>
      <c r="IP31" s="178"/>
      <c r="IQ31" s="178"/>
    </row>
    <row r="32" ht="180" customHeight="1" spans="1:251">
      <c r="A32" s="161" t="s">
        <v>187</v>
      </c>
      <c r="B32" s="162">
        <f>VLOOKUP(A32,班级人数!$A$2:$B$269,2,FALSE)</f>
        <v>46</v>
      </c>
      <c r="C32" s="162"/>
      <c r="D32" s="163"/>
      <c r="E32" s="163" t="s">
        <v>169</v>
      </c>
      <c r="F32" s="163" t="s">
        <v>169</v>
      </c>
      <c r="G32" s="163" t="s">
        <v>188</v>
      </c>
      <c r="H32" s="163" t="s">
        <v>188</v>
      </c>
      <c r="I32" s="163"/>
      <c r="J32" s="163"/>
      <c r="K32" s="163"/>
      <c r="L32" s="163" t="s">
        <v>184</v>
      </c>
      <c r="M32" s="163" t="s">
        <v>189</v>
      </c>
      <c r="N32" s="163"/>
      <c r="O32" s="163"/>
      <c r="P32" s="163"/>
      <c r="Q32" s="163"/>
      <c r="R32" s="163"/>
      <c r="S32" s="163"/>
      <c r="T32" s="163"/>
      <c r="U32" s="163"/>
      <c r="V32" s="163"/>
      <c r="W32" s="163" t="s">
        <v>190</v>
      </c>
      <c r="X32" s="163" t="s">
        <v>190</v>
      </c>
      <c r="Y32" s="163" t="s">
        <v>171</v>
      </c>
      <c r="Z32" s="163" t="s">
        <v>171</v>
      </c>
      <c r="AA32" s="163" t="s">
        <v>177</v>
      </c>
      <c r="AB32" s="163"/>
      <c r="AC32" s="163"/>
      <c r="AD32" s="163"/>
      <c r="AE32" s="174">
        <f t="shared" si="0"/>
        <v>22</v>
      </c>
      <c r="AF32" s="162" t="s">
        <v>149</v>
      </c>
      <c r="AG32" s="162" t="s">
        <v>46</v>
      </c>
      <c r="AH32" s="177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  <c r="ER32" s="178"/>
      <c r="ES32" s="178"/>
      <c r="ET32" s="178"/>
      <c r="EU32" s="178"/>
      <c r="EV32" s="178"/>
      <c r="EW32" s="178"/>
      <c r="EX32" s="178"/>
      <c r="EY32" s="178"/>
      <c r="EZ32" s="178"/>
      <c r="FA32" s="178"/>
      <c r="FB32" s="178"/>
      <c r="FC32" s="178"/>
      <c r="FD32" s="178"/>
      <c r="FE32" s="178"/>
      <c r="FF32" s="178"/>
      <c r="FG32" s="178"/>
      <c r="FH32" s="178"/>
      <c r="FI32" s="178"/>
      <c r="FJ32" s="178"/>
      <c r="FK32" s="178"/>
      <c r="FL32" s="178"/>
      <c r="FM32" s="178"/>
      <c r="FN32" s="178"/>
      <c r="FO32" s="178"/>
      <c r="FP32" s="178"/>
      <c r="FQ32" s="178"/>
      <c r="FR32" s="178"/>
      <c r="FS32" s="178"/>
      <c r="FT32" s="178"/>
      <c r="FU32" s="178"/>
      <c r="FV32" s="178"/>
      <c r="FW32" s="178"/>
      <c r="FX32" s="178"/>
      <c r="FY32" s="178"/>
      <c r="FZ32" s="178"/>
      <c r="GA32" s="178"/>
      <c r="GB32" s="178"/>
      <c r="GC32" s="178"/>
      <c r="GD32" s="178"/>
      <c r="GE32" s="178"/>
      <c r="GF32" s="178"/>
      <c r="GG32" s="178"/>
      <c r="GH32" s="178"/>
      <c r="GI32" s="178"/>
      <c r="GJ32" s="178"/>
      <c r="GK32" s="178"/>
      <c r="GL32" s="178"/>
      <c r="GM32" s="178"/>
      <c r="GN32" s="178"/>
      <c r="GO32" s="178"/>
      <c r="GP32" s="178"/>
      <c r="GQ32" s="178"/>
      <c r="GR32" s="178"/>
      <c r="GS32" s="178"/>
      <c r="GT32" s="178"/>
      <c r="GU32" s="178"/>
      <c r="GV32" s="178"/>
      <c r="GW32" s="178"/>
      <c r="GX32" s="178"/>
      <c r="GY32" s="178"/>
      <c r="GZ32" s="178"/>
      <c r="HA32" s="178"/>
      <c r="HB32" s="178"/>
      <c r="HC32" s="178"/>
      <c r="HD32" s="178"/>
      <c r="HE32" s="178"/>
      <c r="HF32" s="178"/>
      <c r="HG32" s="178"/>
      <c r="HH32" s="178"/>
      <c r="HI32" s="178"/>
      <c r="HJ32" s="178"/>
      <c r="HK32" s="178"/>
      <c r="HL32" s="178"/>
      <c r="HM32" s="178"/>
      <c r="HN32" s="178"/>
      <c r="HO32" s="178"/>
      <c r="HP32" s="178"/>
      <c r="HQ32" s="178"/>
      <c r="HR32" s="178"/>
      <c r="HS32" s="178"/>
      <c r="HT32" s="178"/>
      <c r="HU32" s="178"/>
      <c r="HV32" s="178"/>
      <c r="HW32" s="178"/>
      <c r="HX32" s="178"/>
      <c r="HY32" s="178"/>
      <c r="HZ32" s="178"/>
      <c r="IA32" s="178"/>
      <c r="IB32" s="178"/>
      <c r="IC32" s="178"/>
      <c r="ID32" s="178"/>
      <c r="IE32" s="178"/>
      <c r="IF32" s="178"/>
      <c r="IG32" s="178"/>
      <c r="IH32" s="178"/>
      <c r="II32" s="178"/>
      <c r="IJ32" s="178"/>
      <c r="IK32" s="178"/>
      <c r="IL32" s="178"/>
      <c r="IM32" s="178"/>
      <c r="IN32" s="178"/>
      <c r="IO32" s="178"/>
      <c r="IP32" s="178"/>
      <c r="IQ32" s="178"/>
    </row>
    <row r="33" ht="180" customHeight="1" spans="1:251">
      <c r="A33" s="161" t="s">
        <v>191</v>
      </c>
      <c r="B33" s="162">
        <f>VLOOKUP(A33,班级人数!$A$2:$B$269,2,FALSE)</f>
        <v>30</v>
      </c>
      <c r="C33" s="162" t="s">
        <v>192</v>
      </c>
      <c r="D33" s="162" t="s">
        <v>192</v>
      </c>
      <c r="E33" s="166"/>
      <c r="F33" s="163"/>
      <c r="G33" s="163"/>
      <c r="H33" s="163"/>
      <c r="I33" s="163" t="s">
        <v>167</v>
      </c>
      <c r="J33" s="163" t="s">
        <v>167</v>
      </c>
      <c r="K33" s="163"/>
      <c r="L33" s="163"/>
      <c r="M33" s="163"/>
      <c r="N33" s="163" t="s">
        <v>189</v>
      </c>
      <c r="O33" s="163" t="s">
        <v>169</v>
      </c>
      <c r="P33" s="163" t="s">
        <v>169</v>
      </c>
      <c r="Q33" s="163"/>
      <c r="R33" s="163" t="s">
        <v>186</v>
      </c>
      <c r="S33" s="163"/>
      <c r="T33" s="163"/>
      <c r="U33" s="163"/>
      <c r="V33" s="163"/>
      <c r="W33" s="163"/>
      <c r="X33" s="163"/>
      <c r="Y33" s="163"/>
      <c r="Z33" s="163"/>
      <c r="AA33" s="163"/>
      <c r="AB33" s="163" t="s">
        <v>177</v>
      </c>
      <c r="AC33" s="163" t="s">
        <v>171</v>
      </c>
      <c r="AD33" s="163" t="s">
        <v>171</v>
      </c>
      <c r="AE33" s="174">
        <f t="shared" si="0"/>
        <v>22</v>
      </c>
      <c r="AF33" s="162" t="s">
        <v>149</v>
      </c>
      <c r="AG33" s="162" t="s">
        <v>46</v>
      </c>
      <c r="AH33" s="177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8"/>
      <c r="FL33" s="178"/>
      <c r="FM33" s="178"/>
      <c r="FN33" s="178"/>
      <c r="FO33" s="178"/>
      <c r="FP33" s="178"/>
      <c r="FQ33" s="178"/>
      <c r="FR33" s="178"/>
      <c r="FS33" s="178"/>
      <c r="FT33" s="178"/>
      <c r="FU33" s="178"/>
      <c r="FV33" s="178"/>
      <c r="FW33" s="178"/>
      <c r="FX33" s="178"/>
      <c r="FY33" s="178"/>
      <c r="FZ33" s="178"/>
      <c r="GA33" s="178"/>
      <c r="GB33" s="178"/>
      <c r="GC33" s="178"/>
      <c r="GD33" s="178"/>
      <c r="GE33" s="178"/>
      <c r="GF33" s="178"/>
      <c r="GG33" s="178"/>
      <c r="GH33" s="178"/>
      <c r="GI33" s="178"/>
      <c r="GJ33" s="178"/>
      <c r="GK33" s="178"/>
      <c r="GL33" s="178"/>
      <c r="GM33" s="178"/>
      <c r="GN33" s="178"/>
      <c r="GO33" s="178"/>
      <c r="GP33" s="178"/>
      <c r="GQ33" s="178"/>
      <c r="GR33" s="178"/>
      <c r="GS33" s="178"/>
      <c r="GT33" s="178"/>
      <c r="GU33" s="178"/>
      <c r="GV33" s="178"/>
      <c r="GW33" s="178"/>
      <c r="GX33" s="178"/>
      <c r="GY33" s="178"/>
      <c r="GZ33" s="178"/>
      <c r="HA33" s="178"/>
      <c r="HB33" s="178"/>
      <c r="HC33" s="178"/>
      <c r="HD33" s="178"/>
      <c r="HE33" s="178"/>
      <c r="HF33" s="178"/>
      <c r="HG33" s="178"/>
      <c r="HH33" s="178"/>
      <c r="HI33" s="178"/>
      <c r="HJ33" s="178"/>
      <c r="HK33" s="178"/>
      <c r="HL33" s="178"/>
      <c r="HM33" s="178"/>
      <c r="HN33" s="178"/>
      <c r="HO33" s="178"/>
      <c r="HP33" s="178"/>
      <c r="HQ33" s="178"/>
      <c r="HR33" s="178"/>
      <c r="HS33" s="178"/>
      <c r="HT33" s="178"/>
      <c r="HU33" s="178"/>
      <c r="HV33" s="178"/>
      <c r="HW33" s="178"/>
      <c r="HX33" s="178"/>
      <c r="HY33" s="178"/>
      <c r="HZ33" s="178"/>
      <c r="IA33" s="178"/>
      <c r="IB33" s="178"/>
      <c r="IC33" s="178"/>
      <c r="ID33" s="178"/>
      <c r="IE33" s="178"/>
      <c r="IF33" s="178"/>
      <c r="IG33" s="178"/>
      <c r="IH33" s="178"/>
      <c r="II33" s="178"/>
      <c r="IJ33" s="178"/>
      <c r="IK33" s="178"/>
      <c r="IL33" s="178"/>
      <c r="IM33" s="178"/>
      <c r="IN33" s="178"/>
      <c r="IO33" s="178"/>
      <c r="IP33" s="178"/>
      <c r="IQ33" s="178"/>
    </row>
    <row r="34" ht="180" customHeight="1" spans="1:251">
      <c r="A34" s="161" t="s">
        <v>193</v>
      </c>
      <c r="B34" s="162">
        <f>VLOOKUP(A34,班级人数!$A$2:$B$269,2,FALSE)</f>
        <v>38</v>
      </c>
      <c r="C34" s="163" t="s">
        <v>194</v>
      </c>
      <c r="D34" s="163" t="s">
        <v>195</v>
      </c>
      <c r="E34" s="163" t="s">
        <v>195</v>
      </c>
      <c r="F34" s="163" t="s">
        <v>196</v>
      </c>
      <c r="G34" s="166"/>
      <c r="H34" s="163" t="s">
        <v>197</v>
      </c>
      <c r="I34" s="163" t="s">
        <v>198</v>
      </c>
      <c r="J34" s="166"/>
      <c r="K34" s="163" t="s">
        <v>199</v>
      </c>
      <c r="L34" s="166"/>
      <c r="M34" s="163" t="s">
        <v>200</v>
      </c>
      <c r="N34" s="163" t="s">
        <v>201</v>
      </c>
      <c r="O34" s="166"/>
      <c r="P34" s="166"/>
      <c r="Q34" s="163" t="s">
        <v>202</v>
      </c>
      <c r="R34" s="167"/>
      <c r="S34" s="163" t="s">
        <v>203</v>
      </c>
      <c r="T34" s="163"/>
      <c r="U34" s="163"/>
      <c r="V34" s="163"/>
      <c r="W34" s="163"/>
      <c r="X34" s="163"/>
      <c r="Y34" s="163"/>
      <c r="Z34" s="163"/>
      <c r="AA34" s="163"/>
      <c r="AB34" s="163"/>
      <c r="AC34" s="163" t="s">
        <v>204</v>
      </c>
      <c r="AD34" s="163" t="s">
        <v>204</v>
      </c>
      <c r="AE34" s="174">
        <f t="shared" si="0"/>
        <v>26</v>
      </c>
      <c r="AF34" s="162" t="s">
        <v>149</v>
      </c>
      <c r="AG34" s="162" t="s">
        <v>46</v>
      </c>
      <c r="AH34" s="167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8"/>
      <c r="GF34" s="178"/>
      <c r="GG34" s="178"/>
      <c r="GH34" s="178"/>
      <c r="GI34" s="178"/>
      <c r="GJ34" s="178"/>
      <c r="GK34" s="178"/>
      <c r="GL34" s="178"/>
      <c r="GM34" s="178"/>
      <c r="GN34" s="178"/>
      <c r="GO34" s="178"/>
      <c r="GP34" s="178"/>
      <c r="GQ34" s="178"/>
      <c r="GR34" s="178"/>
      <c r="GS34" s="178"/>
      <c r="GT34" s="178"/>
      <c r="GU34" s="178"/>
      <c r="GV34" s="178"/>
      <c r="GW34" s="178"/>
      <c r="GX34" s="178"/>
      <c r="GY34" s="178"/>
      <c r="GZ34" s="178"/>
      <c r="HA34" s="178"/>
      <c r="HB34" s="178"/>
      <c r="HC34" s="178"/>
      <c r="HD34" s="178"/>
      <c r="HE34" s="178"/>
      <c r="HF34" s="178"/>
      <c r="HG34" s="178"/>
      <c r="HH34" s="178"/>
      <c r="HI34" s="178"/>
      <c r="HJ34" s="178"/>
      <c r="HK34" s="178"/>
      <c r="HL34" s="178"/>
      <c r="HM34" s="178"/>
      <c r="HN34" s="178"/>
      <c r="HO34" s="178"/>
      <c r="HP34" s="178"/>
      <c r="HQ34" s="178"/>
      <c r="HR34" s="178"/>
      <c r="HS34" s="178"/>
      <c r="HT34" s="178"/>
      <c r="HU34" s="178"/>
      <c r="HV34" s="178"/>
      <c r="HW34" s="178"/>
      <c r="HX34" s="178"/>
      <c r="HY34" s="178"/>
      <c r="HZ34" s="178"/>
      <c r="IA34" s="178"/>
      <c r="IB34" s="178"/>
      <c r="IC34" s="178"/>
      <c r="ID34" s="178"/>
      <c r="IE34" s="178"/>
      <c r="IF34" s="178"/>
      <c r="IG34" s="178"/>
      <c r="IH34" s="178"/>
      <c r="II34" s="178"/>
      <c r="IJ34" s="178"/>
      <c r="IK34" s="178"/>
      <c r="IL34" s="178"/>
      <c r="IM34" s="178"/>
      <c r="IN34" s="178"/>
      <c r="IO34" s="178"/>
      <c r="IP34" s="178"/>
      <c r="IQ34" s="178"/>
    </row>
    <row r="35" ht="180" customHeight="1" spans="1:251">
      <c r="A35" s="168" t="s">
        <v>205</v>
      </c>
      <c r="B35" s="169">
        <f>VLOOKUP(A35,班级人数!$A$2:$B$269,2,FALSE)</f>
        <v>42</v>
      </c>
      <c r="C35" s="163" t="s">
        <v>206</v>
      </c>
      <c r="D35" s="163" t="s">
        <v>194</v>
      </c>
      <c r="E35" s="163" t="s">
        <v>196</v>
      </c>
      <c r="F35" s="166"/>
      <c r="G35" s="163" t="s">
        <v>197</v>
      </c>
      <c r="H35" s="163" t="s">
        <v>207</v>
      </c>
      <c r="I35" s="163" t="s">
        <v>208</v>
      </c>
      <c r="J35" s="163" t="s">
        <v>208</v>
      </c>
      <c r="K35" s="163" t="s">
        <v>209</v>
      </c>
      <c r="L35" s="163" t="s">
        <v>210</v>
      </c>
      <c r="M35" s="163" t="s">
        <v>201</v>
      </c>
      <c r="N35" s="166"/>
      <c r="O35" s="163"/>
      <c r="P35" s="163"/>
      <c r="Q35" s="167"/>
      <c r="R35" s="163" t="s">
        <v>202</v>
      </c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 t="s">
        <v>204</v>
      </c>
      <c r="AD35" s="163" t="s">
        <v>204</v>
      </c>
      <c r="AE35" s="174">
        <f>2*COUNTA(D35:AD35)</f>
        <v>24</v>
      </c>
      <c r="AF35" s="162" t="s">
        <v>149</v>
      </c>
      <c r="AG35" s="162" t="s">
        <v>46</v>
      </c>
      <c r="AH35" s="167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8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  <c r="FB35" s="178"/>
      <c r="FC35" s="178"/>
      <c r="FD35" s="178"/>
      <c r="FE35" s="178"/>
      <c r="FF35" s="178"/>
      <c r="FG35" s="178"/>
      <c r="FH35" s="178"/>
      <c r="FI35" s="178"/>
      <c r="FJ35" s="178"/>
      <c r="FK35" s="178"/>
      <c r="FL35" s="178"/>
      <c r="FM35" s="178"/>
      <c r="FN35" s="178"/>
      <c r="FO35" s="178"/>
      <c r="FP35" s="178"/>
      <c r="FQ35" s="178"/>
      <c r="FR35" s="178"/>
      <c r="FS35" s="178"/>
      <c r="FT35" s="178"/>
      <c r="FU35" s="178"/>
      <c r="FV35" s="178"/>
      <c r="FW35" s="178"/>
      <c r="FX35" s="178"/>
      <c r="FY35" s="178"/>
      <c r="FZ35" s="178"/>
      <c r="GA35" s="178"/>
      <c r="GB35" s="178"/>
      <c r="GC35" s="178"/>
      <c r="GD35" s="178"/>
      <c r="GE35" s="178"/>
      <c r="GF35" s="178"/>
      <c r="GG35" s="178"/>
      <c r="GH35" s="178"/>
      <c r="GI35" s="178"/>
      <c r="GJ35" s="178"/>
      <c r="GK35" s="178"/>
      <c r="GL35" s="178"/>
      <c r="GM35" s="178"/>
      <c r="GN35" s="178"/>
      <c r="GO35" s="178"/>
      <c r="GP35" s="178"/>
      <c r="GQ35" s="178"/>
      <c r="GR35" s="178"/>
      <c r="GS35" s="178"/>
      <c r="GT35" s="178"/>
      <c r="GU35" s="178"/>
      <c r="GV35" s="178"/>
      <c r="GW35" s="178"/>
      <c r="GX35" s="178"/>
      <c r="GY35" s="178"/>
      <c r="GZ35" s="178"/>
      <c r="HA35" s="178"/>
      <c r="HB35" s="178"/>
      <c r="HC35" s="178"/>
      <c r="HD35" s="178"/>
      <c r="HE35" s="178"/>
      <c r="HF35" s="178"/>
      <c r="HG35" s="178"/>
      <c r="HH35" s="178"/>
      <c r="HI35" s="178"/>
      <c r="HJ35" s="178"/>
      <c r="HK35" s="178"/>
      <c r="HL35" s="178"/>
      <c r="HM35" s="178"/>
      <c r="HN35" s="178"/>
      <c r="HO35" s="178"/>
      <c r="HP35" s="178"/>
      <c r="HQ35" s="178"/>
      <c r="HR35" s="178"/>
      <c r="HS35" s="178"/>
      <c r="HT35" s="178"/>
      <c r="HU35" s="178"/>
      <c r="HV35" s="178"/>
      <c r="HW35" s="178"/>
      <c r="HX35" s="178"/>
      <c r="HY35" s="178"/>
      <c r="HZ35" s="178"/>
      <c r="IA35" s="178"/>
      <c r="IB35" s="178"/>
      <c r="IC35" s="178"/>
      <c r="ID35" s="178"/>
      <c r="IE35" s="178"/>
      <c r="IF35" s="178"/>
      <c r="IG35" s="178"/>
      <c r="IH35" s="178"/>
      <c r="II35" s="178"/>
      <c r="IJ35" s="178"/>
      <c r="IK35" s="178"/>
      <c r="IL35" s="178"/>
      <c r="IM35" s="178"/>
      <c r="IN35" s="178"/>
      <c r="IO35" s="178"/>
      <c r="IP35" s="178"/>
      <c r="IQ35" s="178"/>
    </row>
    <row r="36" ht="180" customHeight="1" spans="1:251">
      <c r="A36" s="161" t="s">
        <v>211</v>
      </c>
      <c r="B36" s="162">
        <f>VLOOKUP(A36,班级人数!$A$2:$B$269,2,FALSE)</f>
        <v>34</v>
      </c>
      <c r="C36" s="166"/>
      <c r="D36" s="163" t="s">
        <v>206</v>
      </c>
      <c r="E36" s="166"/>
      <c r="F36" s="163"/>
      <c r="G36" s="163" t="s">
        <v>207</v>
      </c>
      <c r="H36" s="163" t="s">
        <v>212</v>
      </c>
      <c r="I36" s="163" t="s">
        <v>201</v>
      </c>
      <c r="J36" s="167"/>
      <c r="K36" s="163" t="s">
        <v>210</v>
      </c>
      <c r="L36" s="163" t="s">
        <v>199</v>
      </c>
      <c r="M36" s="163" t="s">
        <v>213</v>
      </c>
      <c r="N36" s="163"/>
      <c r="O36" s="163"/>
      <c r="P36" s="163"/>
      <c r="Q36" s="163" t="s">
        <v>214</v>
      </c>
      <c r="R36" s="163" t="s">
        <v>214</v>
      </c>
      <c r="S36" s="166"/>
      <c r="T36" s="163"/>
      <c r="U36" s="163"/>
      <c r="V36" s="163"/>
      <c r="W36" s="163"/>
      <c r="X36" s="162"/>
      <c r="Y36" s="162"/>
      <c r="Z36" s="163"/>
      <c r="AA36" s="163" t="s">
        <v>190</v>
      </c>
      <c r="AB36" s="163" t="s">
        <v>190</v>
      </c>
      <c r="AC36" s="163" t="s">
        <v>204</v>
      </c>
      <c r="AD36" s="163" t="s">
        <v>204</v>
      </c>
      <c r="AE36" s="174">
        <f>2*COUNTA(D36:AD36)</f>
        <v>26</v>
      </c>
      <c r="AF36" s="162" t="s">
        <v>149</v>
      </c>
      <c r="AG36" s="162" t="s">
        <v>46</v>
      </c>
      <c r="AH36" s="167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  <c r="GN36" s="178"/>
      <c r="GO36" s="178"/>
      <c r="GP36" s="178"/>
      <c r="GQ36" s="178"/>
      <c r="GR36" s="178"/>
      <c r="GS36" s="178"/>
      <c r="GT36" s="178"/>
      <c r="GU36" s="178"/>
      <c r="GV36" s="178"/>
      <c r="GW36" s="178"/>
      <c r="GX36" s="178"/>
      <c r="GY36" s="178"/>
      <c r="GZ36" s="178"/>
      <c r="HA36" s="178"/>
      <c r="HB36" s="178"/>
      <c r="HC36" s="178"/>
      <c r="HD36" s="178"/>
      <c r="HE36" s="178"/>
      <c r="HF36" s="178"/>
      <c r="HG36" s="178"/>
      <c r="HH36" s="178"/>
      <c r="HI36" s="178"/>
      <c r="HJ36" s="178"/>
      <c r="HK36" s="178"/>
      <c r="HL36" s="178"/>
      <c r="HM36" s="178"/>
      <c r="HN36" s="178"/>
      <c r="HO36" s="178"/>
      <c r="HP36" s="178"/>
      <c r="HQ36" s="178"/>
      <c r="HR36" s="178"/>
      <c r="HS36" s="178"/>
      <c r="HT36" s="178"/>
      <c r="HU36" s="178"/>
      <c r="HV36" s="178"/>
      <c r="HW36" s="178"/>
      <c r="HX36" s="178"/>
      <c r="HY36" s="178"/>
      <c r="HZ36" s="178"/>
      <c r="IA36" s="178"/>
      <c r="IB36" s="178"/>
      <c r="IC36" s="178"/>
      <c r="ID36" s="178"/>
      <c r="IE36" s="178"/>
      <c r="IF36" s="178"/>
      <c r="IG36" s="178"/>
      <c r="IH36" s="178"/>
      <c r="II36" s="178"/>
      <c r="IJ36" s="178"/>
      <c r="IK36" s="178"/>
      <c r="IL36" s="178"/>
      <c r="IM36" s="178"/>
      <c r="IN36" s="178"/>
      <c r="IO36" s="178"/>
      <c r="IP36" s="178"/>
      <c r="IQ36" s="178"/>
    </row>
    <row r="37" ht="180" customHeight="1" spans="1:251">
      <c r="A37" s="161" t="s">
        <v>215</v>
      </c>
      <c r="B37" s="162">
        <f>VLOOKUP(A37,班级人数!$A$2:$B$269,2,FALSE)</f>
        <v>34</v>
      </c>
      <c r="C37" s="162"/>
      <c r="D37" s="162"/>
      <c r="E37" s="163" t="s">
        <v>206</v>
      </c>
      <c r="F37" s="163"/>
      <c r="G37" s="163" t="s">
        <v>212</v>
      </c>
      <c r="H37" s="163"/>
      <c r="I37" s="163" t="s">
        <v>216</v>
      </c>
      <c r="J37" s="163" t="s">
        <v>201</v>
      </c>
      <c r="K37" s="163"/>
      <c r="L37" s="163"/>
      <c r="M37" s="163" t="s">
        <v>217</v>
      </c>
      <c r="N37" s="163" t="s">
        <v>217</v>
      </c>
      <c r="O37" s="163"/>
      <c r="P37" s="163"/>
      <c r="Q37" s="166"/>
      <c r="R37" s="166"/>
      <c r="S37" s="163"/>
      <c r="T37" s="163" t="s">
        <v>203</v>
      </c>
      <c r="U37" s="163"/>
      <c r="V37" s="163"/>
      <c r="W37" s="162"/>
      <c r="X37" s="163"/>
      <c r="Y37" s="163" t="s">
        <v>190</v>
      </c>
      <c r="Z37" s="163" t="s">
        <v>190</v>
      </c>
      <c r="AA37" s="163" t="s">
        <v>218</v>
      </c>
      <c r="AB37" s="163" t="s">
        <v>218</v>
      </c>
      <c r="AC37" s="163" t="s">
        <v>204</v>
      </c>
      <c r="AD37" s="163" t="s">
        <v>204</v>
      </c>
      <c r="AE37" s="174">
        <f t="shared" ref="AE37:AE44" si="1">2*COUNTA(C37:AD37)</f>
        <v>26</v>
      </c>
      <c r="AF37" s="162" t="s">
        <v>149</v>
      </c>
      <c r="AG37" s="162" t="s">
        <v>46</v>
      </c>
      <c r="AH37" s="167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8"/>
      <c r="FL37" s="178"/>
      <c r="FM37" s="178"/>
      <c r="FN37" s="178"/>
      <c r="FO37" s="178"/>
      <c r="FP37" s="178"/>
      <c r="FQ37" s="178"/>
      <c r="FR37" s="178"/>
      <c r="FS37" s="178"/>
      <c r="FT37" s="178"/>
      <c r="FU37" s="178"/>
      <c r="FV37" s="178"/>
      <c r="FW37" s="178"/>
      <c r="FX37" s="178"/>
      <c r="FY37" s="178"/>
      <c r="FZ37" s="178"/>
      <c r="GA37" s="178"/>
      <c r="GB37" s="178"/>
      <c r="GC37" s="178"/>
      <c r="GD37" s="178"/>
      <c r="GE37" s="178"/>
      <c r="GF37" s="178"/>
      <c r="GG37" s="178"/>
      <c r="GH37" s="178"/>
      <c r="GI37" s="178"/>
      <c r="GJ37" s="178"/>
      <c r="GK37" s="178"/>
      <c r="GL37" s="178"/>
      <c r="GM37" s="178"/>
      <c r="GN37" s="178"/>
      <c r="GO37" s="178"/>
      <c r="GP37" s="178"/>
      <c r="GQ37" s="178"/>
      <c r="GR37" s="178"/>
      <c r="GS37" s="178"/>
      <c r="GT37" s="178"/>
      <c r="GU37" s="178"/>
      <c r="GV37" s="178"/>
      <c r="GW37" s="178"/>
      <c r="GX37" s="178"/>
      <c r="GY37" s="178"/>
      <c r="GZ37" s="178"/>
      <c r="HA37" s="178"/>
      <c r="HB37" s="178"/>
      <c r="HC37" s="178"/>
      <c r="HD37" s="178"/>
      <c r="HE37" s="178"/>
      <c r="HF37" s="178"/>
      <c r="HG37" s="178"/>
      <c r="HH37" s="178"/>
      <c r="HI37" s="178"/>
      <c r="HJ37" s="178"/>
      <c r="HK37" s="178"/>
      <c r="HL37" s="178"/>
      <c r="HM37" s="178"/>
      <c r="HN37" s="178"/>
      <c r="HO37" s="178"/>
      <c r="HP37" s="178"/>
      <c r="HQ37" s="178"/>
      <c r="HR37" s="178"/>
      <c r="HS37" s="178"/>
      <c r="HT37" s="178"/>
      <c r="HU37" s="178"/>
      <c r="HV37" s="178"/>
      <c r="HW37" s="178"/>
      <c r="HX37" s="178"/>
      <c r="HY37" s="178"/>
      <c r="HZ37" s="178"/>
      <c r="IA37" s="178"/>
      <c r="IB37" s="178"/>
      <c r="IC37" s="178"/>
      <c r="ID37" s="178"/>
      <c r="IE37" s="178"/>
      <c r="IF37" s="178"/>
      <c r="IG37" s="178"/>
      <c r="IH37" s="178"/>
      <c r="II37" s="178"/>
      <c r="IJ37" s="178"/>
      <c r="IK37" s="178"/>
      <c r="IL37" s="178"/>
      <c r="IM37" s="178"/>
      <c r="IN37" s="178"/>
      <c r="IO37" s="178"/>
      <c r="IP37" s="178"/>
      <c r="IQ37" s="178"/>
    </row>
    <row r="38" s="151" customFormat="1" ht="180" customHeight="1" spans="1:251">
      <c r="A38" s="161" t="s">
        <v>219</v>
      </c>
      <c r="B38" s="162">
        <f>VLOOKUP(A38,班级人数!$A$2:$B$269,2,FALSE)</f>
        <v>52</v>
      </c>
      <c r="C38" s="163"/>
      <c r="D38" s="163"/>
      <c r="E38" s="162" t="s">
        <v>220</v>
      </c>
      <c r="F38" s="163" t="s">
        <v>221</v>
      </c>
      <c r="G38" s="163" t="s">
        <v>222</v>
      </c>
      <c r="H38" s="163" t="s">
        <v>223</v>
      </c>
      <c r="I38" s="163" t="s">
        <v>223</v>
      </c>
      <c r="J38" s="166"/>
      <c r="K38" s="165" t="s">
        <v>224</v>
      </c>
      <c r="L38" s="165" t="s">
        <v>57</v>
      </c>
      <c r="M38" s="163" t="s">
        <v>52</v>
      </c>
      <c r="N38" s="163"/>
      <c r="O38" s="163" t="s">
        <v>225</v>
      </c>
      <c r="P38" s="154"/>
      <c r="Q38" s="163" t="s">
        <v>226</v>
      </c>
      <c r="R38" s="163" t="s">
        <v>226</v>
      </c>
      <c r="S38" s="163"/>
      <c r="T38" s="163"/>
      <c r="U38" s="163"/>
      <c r="V38" s="163"/>
      <c r="W38" s="162"/>
      <c r="X38" s="163"/>
      <c r="Y38" s="163" t="s">
        <v>227</v>
      </c>
      <c r="Z38" s="163" t="s">
        <v>227</v>
      </c>
      <c r="AC38" s="163"/>
      <c r="AD38" s="163"/>
      <c r="AE38" s="174">
        <f t="shared" si="1"/>
        <v>26</v>
      </c>
      <c r="AF38" s="162" t="s">
        <v>149</v>
      </c>
      <c r="AG38" s="162" t="s">
        <v>24</v>
      </c>
      <c r="AH38" s="167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8"/>
      <c r="FT38" s="178"/>
      <c r="FU38" s="178"/>
      <c r="FV38" s="178"/>
      <c r="FW38" s="178"/>
      <c r="FX38" s="178"/>
      <c r="FY38" s="178"/>
      <c r="FZ38" s="178"/>
      <c r="GA38" s="178"/>
      <c r="GB38" s="178"/>
      <c r="GC38" s="178"/>
      <c r="GD38" s="178"/>
      <c r="GE38" s="178"/>
      <c r="GF38" s="178"/>
      <c r="GG38" s="178"/>
      <c r="GH38" s="178"/>
      <c r="GI38" s="178"/>
      <c r="GJ38" s="178"/>
      <c r="GK38" s="178"/>
      <c r="GL38" s="178"/>
      <c r="GM38" s="178"/>
      <c r="GN38" s="178"/>
      <c r="GO38" s="178"/>
      <c r="GP38" s="178"/>
      <c r="GQ38" s="178"/>
      <c r="GR38" s="178"/>
      <c r="GS38" s="178"/>
      <c r="GT38" s="178"/>
      <c r="GU38" s="178"/>
      <c r="GV38" s="178"/>
      <c r="GW38" s="178"/>
      <c r="GX38" s="178"/>
      <c r="GY38" s="178"/>
      <c r="GZ38" s="178"/>
      <c r="HA38" s="178"/>
      <c r="HB38" s="178"/>
      <c r="HC38" s="178"/>
      <c r="HD38" s="178"/>
      <c r="HE38" s="178"/>
      <c r="HF38" s="178"/>
      <c r="HG38" s="178"/>
      <c r="HH38" s="178"/>
      <c r="HI38" s="178"/>
      <c r="HJ38" s="178"/>
      <c r="HK38" s="178"/>
      <c r="HL38" s="178"/>
      <c r="HM38" s="178"/>
      <c r="HN38" s="178"/>
      <c r="HO38" s="178"/>
      <c r="HP38" s="178"/>
      <c r="HQ38" s="178"/>
      <c r="HR38" s="178"/>
      <c r="HS38" s="178"/>
      <c r="HT38" s="178"/>
      <c r="HU38" s="178"/>
      <c r="HV38" s="178"/>
      <c r="HW38" s="178"/>
      <c r="HX38" s="178"/>
      <c r="HY38" s="178"/>
      <c r="HZ38" s="178"/>
      <c r="IA38" s="178"/>
      <c r="IB38" s="178"/>
      <c r="IC38" s="178"/>
      <c r="ID38" s="178"/>
      <c r="IE38" s="178"/>
      <c r="IF38" s="178"/>
      <c r="IG38" s="178"/>
      <c r="IH38" s="178"/>
      <c r="II38" s="178"/>
      <c r="IJ38" s="178"/>
      <c r="IK38" s="178"/>
      <c r="IL38" s="178"/>
      <c r="IM38" s="178"/>
      <c r="IN38" s="178"/>
      <c r="IO38" s="178"/>
      <c r="IP38" s="178"/>
      <c r="IQ38" s="178"/>
    </row>
    <row r="39" s="151" customFormat="1" ht="180" customHeight="1" spans="1:251">
      <c r="A39" s="161" t="s">
        <v>228</v>
      </c>
      <c r="B39" s="162">
        <f>VLOOKUP(A39,班级人数!$A$2:$B$269,2,FALSE)</f>
        <v>58</v>
      </c>
      <c r="C39" s="163" t="s">
        <v>229</v>
      </c>
      <c r="D39" s="163" t="s">
        <v>229</v>
      </c>
      <c r="E39" s="163" t="s">
        <v>230</v>
      </c>
      <c r="F39" s="163" t="s">
        <v>230</v>
      </c>
      <c r="G39" s="166"/>
      <c r="H39" s="163" t="s">
        <v>231</v>
      </c>
      <c r="I39" s="163" t="s">
        <v>232</v>
      </c>
      <c r="J39" s="162"/>
      <c r="K39" s="166"/>
      <c r="L39" s="162" t="s">
        <v>233</v>
      </c>
      <c r="M39" s="163" t="s">
        <v>234</v>
      </c>
      <c r="N39" s="163" t="s">
        <v>234</v>
      </c>
      <c r="O39" s="162"/>
      <c r="P39" s="162" t="s">
        <v>235</v>
      </c>
      <c r="Q39" s="162" t="s">
        <v>233</v>
      </c>
      <c r="R39" s="163" t="s">
        <v>232</v>
      </c>
      <c r="S39" s="163"/>
      <c r="T39" s="163"/>
      <c r="U39" s="163"/>
      <c r="V39" s="163"/>
      <c r="W39" s="166"/>
      <c r="X39" s="163" t="s">
        <v>236</v>
      </c>
      <c r="Z39" s="163"/>
      <c r="AA39" s="162"/>
      <c r="AB39" s="163" t="s">
        <v>236</v>
      </c>
      <c r="AC39" s="163"/>
      <c r="AD39" s="163"/>
      <c r="AE39" s="174">
        <f t="shared" si="1"/>
        <v>28</v>
      </c>
      <c r="AF39" s="162" t="s">
        <v>149</v>
      </c>
      <c r="AG39" s="162" t="s">
        <v>46</v>
      </c>
      <c r="AH39" s="167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/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  <c r="GW39" s="178"/>
      <c r="GX39" s="178"/>
      <c r="GY39" s="178"/>
      <c r="GZ39" s="178"/>
      <c r="HA39" s="178"/>
      <c r="HB39" s="178"/>
      <c r="HC39" s="178"/>
      <c r="HD39" s="178"/>
      <c r="HE39" s="178"/>
      <c r="HF39" s="178"/>
      <c r="HG39" s="178"/>
      <c r="HH39" s="178"/>
      <c r="HI39" s="178"/>
      <c r="HJ39" s="178"/>
      <c r="HK39" s="178"/>
      <c r="HL39" s="178"/>
      <c r="HM39" s="178"/>
      <c r="HN39" s="178"/>
      <c r="HO39" s="178"/>
      <c r="HP39" s="178"/>
      <c r="HQ39" s="178"/>
      <c r="HR39" s="178"/>
      <c r="HS39" s="178"/>
      <c r="HT39" s="178"/>
      <c r="HU39" s="178"/>
      <c r="HV39" s="178"/>
      <c r="HW39" s="178"/>
      <c r="HX39" s="178"/>
      <c r="HY39" s="178"/>
      <c r="HZ39" s="178"/>
      <c r="IA39" s="178"/>
      <c r="IB39" s="178"/>
      <c r="IC39" s="178"/>
      <c r="ID39" s="178"/>
      <c r="IE39" s="178"/>
      <c r="IF39" s="178"/>
      <c r="IG39" s="178"/>
      <c r="IH39" s="178"/>
      <c r="II39" s="178"/>
      <c r="IJ39" s="178"/>
      <c r="IK39" s="178"/>
      <c r="IL39" s="178"/>
      <c r="IM39" s="178"/>
      <c r="IN39" s="178"/>
      <c r="IO39" s="178"/>
      <c r="IP39" s="178"/>
      <c r="IQ39" s="178"/>
    </row>
    <row r="40" ht="180" customHeight="1" spans="1:251">
      <c r="A40" s="161" t="s">
        <v>237</v>
      </c>
      <c r="B40" s="162">
        <f>VLOOKUP(A40,班级人数!$A$2:$B$269,2,FALSE)</f>
        <v>47</v>
      </c>
      <c r="C40" s="162"/>
      <c r="D40" s="162"/>
      <c r="E40" s="166"/>
      <c r="F40" s="165" t="s">
        <v>238</v>
      </c>
      <c r="G40" s="163" t="s">
        <v>239</v>
      </c>
      <c r="H40" s="162" t="s">
        <v>240</v>
      </c>
      <c r="I40" s="163" t="s">
        <v>241</v>
      </c>
      <c r="J40" s="163" t="s">
        <v>241</v>
      </c>
      <c r="K40" s="162" t="s">
        <v>242</v>
      </c>
      <c r="L40" s="163" t="s">
        <v>231</v>
      </c>
      <c r="M40" s="163" t="s">
        <v>243</v>
      </c>
      <c r="N40" s="163" t="s">
        <v>243</v>
      </c>
      <c r="O40" s="163"/>
      <c r="P40" s="162" t="s">
        <v>242</v>
      </c>
      <c r="Q40" s="163" t="s">
        <v>244</v>
      </c>
      <c r="R40" s="165" t="s">
        <v>245</v>
      </c>
      <c r="S40" s="163"/>
      <c r="T40" s="163"/>
      <c r="U40" s="163"/>
      <c r="V40" s="163"/>
      <c r="W40" s="163" t="s">
        <v>246</v>
      </c>
      <c r="X40" s="163" t="s">
        <v>246</v>
      </c>
      <c r="Y40" s="163"/>
      <c r="Z40" s="163"/>
      <c r="AA40" s="166"/>
      <c r="AB40" s="166"/>
      <c r="AC40" s="163"/>
      <c r="AD40" s="163"/>
      <c r="AE40" s="174">
        <f t="shared" si="1"/>
        <v>28</v>
      </c>
      <c r="AF40" s="162" t="s">
        <v>149</v>
      </c>
      <c r="AG40" s="162" t="s">
        <v>46</v>
      </c>
      <c r="AH40" s="167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78"/>
      <c r="ED40" s="178"/>
      <c r="EE40" s="178"/>
      <c r="EF40" s="178"/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  <c r="FE40" s="178"/>
      <c r="FF40" s="178"/>
      <c r="FG40" s="178"/>
      <c r="FH40" s="178"/>
      <c r="FI40" s="178"/>
      <c r="FJ40" s="178"/>
      <c r="FK40" s="178"/>
      <c r="FL40" s="178"/>
      <c r="FM40" s="178"/>
      <c r="FN40" s="178"/>
      <c r="FO40" s="178"/>
      <c r="FP40" s="178"/>
      <c r="FQ40" s="178"/>
      <c r="FR40" s="178"/>
      <c r="FS40" s="178"/>
      <c r="FT40" s="178"/>
      <c r="FU40" s="178"/>
      <c r="FV40" s="178"/>
      <c r="FW40" s="178"/>
      <c r="FX40" s="178"/>
      <c r="FY40" s="178"/>
      <c r="FZ40" s="178"/>
      <c r="GA40" s="178"/>
      <c r="GB40" s="178"/>
      <c r="GC40" s="178"/>
      <c r="GD40" s="178"/>
      <c r="GE40" s="178"/>
      <c r="GF40" s="178"/>
      <c r="GG40" s="178"/>
      <c r="GH40" s="178"/>
      <c r="GI40" s="178"/>
      <c r="GJ40" s="178"/>
      <c r="GK40" s="178"/>
      <c r="GL40" s="178"/>
      <c r="GM40" s="178"/>
      <c r="GN40" s="178"/>
      <c r="GO40" s="178"/>
      <c r="GP40" s="178"/>
      <c r="GQ40" s="178"/>
      <c r="GR40" s="178"/>
      <c r="GS40" s="178"/>
      <c r="GT40" s="178"/>
      <c r="GU40" s="178"/>
      <c r="GV40" s="178"/>
      <c r="GW40" s="178"/>
      <c r="GX40" s="178"/>
      <c r="GY40" s="178"/>
      <c r="GZ40" s="178"/>
      <c r="HA40" s="178"/>
      <c r="HB40" s="178"/>
      <c r="HC40" s="178"/>
      <c r="HD40" s="178"/>
      <c r="HE40" s="178"/>
      <c r="HF40" s="178"/>
      <c r="HG40" s="178"/>
      <c r="HH40" s="178"/>
      <c r="HI40" s="178"/>
      <c r="HJ40" s="178"/>
      <c r="HK40" s="178"/>
      <c r="HL40" s="178"/>
      <c r="HM40" s="178"/>
      <c r="HN40" s="178"/>
      <c r="HO40" s="178"/>
      <c r="HP40" s="178"/>
      <c r="HQ40" s="178"/>
      <c r="HR40" s="178"/>
      <c r="HS40" s="178"/>
      <c r="HT40" s="178"/>
      <c r="HU40" s="178"/>
      <c r="HV40" s="178"/>
      <c r="HW40" s="178"/>
      <c r="HX40" s="178"/>
      <c r="HY40" s="178"/>
      <c r="HZ40" s="178"/>
      <c r="IA40" s="178"/>
      <c r="IB40" s="178"/>
      <c r="IC40" s="178"/>
      <c r="ID40" s="178"/>
      <c r="IE40" s="178"/>
      <c r="IF40" s="178"/>
      <c r="IG40" s="178"/>
      <c r="IH40" s="178"/>
      <c r="II40" s="178"/>
      <c r="IJ40" s="178"/>
      <c r="IK40" s="178"/>
      <c r="IL40" s="178"/>
      <c r="IM40" s="178"/>
      <c r="IN40" s="178"/>
      <c r="IO40" s="178"/>
      <c r="IP40" s="178"/>
      <c r="IQ40" s="178"/>
    </row>
    <row r="41" ht="180" customHeight="1" spans="1:251">
      <c r="A41" s="161" t="s">
        <v>247</v>
      </c>
      <c r="B41" s="162">
        <f>VLOOKUP(A41,班级人数!$A$2:$B$269,2,FALSE)</f>
        <v>39</v>
      </c>
      <c r="C41" s="163" t="s">
        <v>248</v>
      </c>
      <c r="D41" s="163" t="s">
        <v>248</v>
      </c>
      <c r="E41" s="163" t="s">
        <v>248</v>
      </c>
      <c r="F41" s="163" t="s">
        <v>248</v>
      </c>
      <c r="G41" s="163"/>
      <c r="H41" s="163" t="s">
        <v>239</v>
      </c>
      <c r="I41" s="165" t="s">
        <v>245</v>
      </c>
      <c r="J41" s="163" t="s">
        <v>231</v>
      </c>
      <c r="K41" s="162" t="s">
        <v>242</v>
      </c>
      <c r="L41" s="162" t="s">
        <v>249</v>
      </c>
      <c r="M41" s="163" t="s">
        <v>250</v>
      </c>
      <c r="N41" s="165" t="s">
        <v>238</v>
      </c>
      <c r="O41" s="163"/>
      <c r="P41" s="162" t="s">
        <v>242</v>
      </c>
      <c r="Q41" s="163" t="s">
        <v>251</v>
      </c>
      <c r="R41" s="163" t="s">
        <v>251</v>
      </c>
      <c r="S41" s="163"/>
      <c r="T41" s="162"/>
      <c r="U41" s="162"/>
      <c r="V41" s="162"/>
      <c r="W41" s="163"/>
      <c r="X41" s="163"/>
      <c r="Y41" s="163"/>
      <c r="Z41" s="163"/>
      <c r="AA41" s="162" t="s">
        <v>252</v>
      </c>
      <c r="AB41" s="162" t="s">
        <v>252</v>
      </c>
      <c r="AC41" s="163"/>
      <c r="AD41" s="163"/>
      <c r="AE41" s="174">
        <f t="shared" si="1"/>
        <v>32</v>
      </c>
      <c r="AF41" s="162" t="s">
        <v>149</v>
      </c>
      <c r="AG41" s="162" t="s">
        <v>46</v>
      </c>
      <c r="AH41" s="167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8"/>
      <c r="GD41" s="178"/>
      <c r="GE41" s="178"/>
      <c r="GF41" s="178"/>
      <c r="GG41" s="178"/>
      <c r="GH41" s="178"/>
      <c r="GI41" s="178"/>
      <c r="GJ41" s="178"/>
      <c r="GK41" s="178"/>
      <c r="GL41" s="178"/>
      <c r="GM41" s="178"/>
      <c r="GN41" s="178"/>
      <c r="GO41" s="178"/>
      <c r="GP41" s="178"/>
      <c r="GQ41" s="178"/>
      <c r="GR41" s="178"/>
      <c r="GS41" s="178"/>
      <c r="GT41" s="178"/>
      <c r="GU41" s="178"/>
      <c r="GV41" s="178"/>
      <c r="GW41" s="178"/>
      <c r="GX41" s="178"/>
      <c r="GY41" s="178"/>
      <c r="GZ41" s="178"/>
      <c r="HA41" s="178"/>
      <c r="HB41" s="178"/>
      <c r="HC41" s="178"/>
      <c r="HD41" s="178"/>
      <c r="HE41" s="178"/>
      <c r="HF41" s="178"/>
      <c r="HG41" s="178"/>
      <c r="HH41" s="178"/>
      <c r="HI41" s="178"/>
      <c r="HJ41" s="178"/>
      <c r="HK41" s="178"/>
      <c r="HL41" s="178"/>
      <c r="HM41" s="178"/>
      <c r="HN41" s="178"/>
      <c r="HO41" s="178"/>
      <c r="HP41" s="178"/>
      <c r="HQ41" s="178"/>
      <c r="HR41" s="178"/>
      <c r="HS41" s="178"/>
      <c r="HT41" s="178"/>
      <c r="HU41" s="178"/>
      <c r="HV41" s="178"/>
      <c r="HW41" s="178"/>
      <c r="HX41" s="178"/>
      <c r="HY41" s="178"/>
      <c r="HZ41" s="178"/>
      <c r="IA41" s="178"/>
      <c r="IB41" s="178"/>
      <c r="IC41" s="178"/>
      <c r="ID41" s="178"/>
      <c r="IE41" s="178"/>
      <c r="IF41" s="178"/>
      <c r="IG41" s="178"/>
      <c r="IH41" s="178"/>
      <c r="II41" s="178"/>
      <c r="IJ41" s="178"/>
      <c r="IK41" s="178"/>
      <c r="IL41" s="178"/>
      <c r="IM41" s="178"/>
      <c r="IN41" s="178"/>
      <c r="IO41" s="178"/>
      <c r="IP41" s="178"/>
      <c r="IQ41" s="178"/>
    </row>
    <row r="42" ht="180" customHeight="1" spans="1:251">
      <c r="A42" s="161" t="s">
        <v>253</v>
      </c>
      <c r="B42" s="162">
        <f>VLOOKUP(A42,班级人数!$A$2:$B$269,2,FALSE)</f>
        <v>41</v>
      </c>
      <c r="C42" s="163" t="s">
        <v>254</v>
      </c>
      <c r="D42" s="163" t="s">
        <v>231</v>
      </c>
      <c r="E42" s="163"/>
      <c r="F42" s="166"/>
      <c r="G42" s="163" t="s">
        <v>255</v>
      </c>
      <c r="H42" s="163"/>
      <c r="I42" s="166"/>
      <c r="J42" s="166"/>
      <c r="K42" s="163"/>
      <c r="L42" s="162" t="s">
        <v>242</v>
      </c>
      <c r="M42" s="162"/>
      <c r="N42" s="163" t="s">
        <v>250</v>
      </c>
      <c r="O42" s="162" t="s">
        <v>242</v>
      </c>
      <c r="P42" s="163" t="s">
        <v>256</v>
      </c>
      <c r="Q42" s="166"/>
      <c r="R42" s="163" t="s">
        <v>244</v>
      </c>
      <c r="S42" s="163"/>
      <c r="T42" s="163"/>
      <c r="U42" s="163"/>
      <c r="V42" s="163"/>
      <c r="W42" s="162" t="s">
        <v>257</v>
      </c>
      <c r="X42" s="162" t="s">
        <v>257</v>
      </c>
      <c r="Y42" s="162" t="s">
        <v>252</v>
      </c>
      <c r="Z42" s="162" t="s">
        <v>252</v>
      </c>
      <c r="AA42" s="163" t="s">
        <v>258</v>
      </c>
      <c r="AB42" s="163" t="s">
        <v>258</v>
      </c>
      <c r="AC42" s="163" t="s">
        <v>258</v>
      </c>
      <c r="AD42" s="163" t="s">
        <v>258</v>
      </c>
      <c r="AE42" s="174">
        <f t="shared" si="1"/>
        <v>32</v>
      </c>
      <c r="AF42" s="162" t="s">
        <v>149</v>
      </c>
      <c r="AG42" s="162" t="s">
        <v>46</v>
      </c>
      <c r="AH42" s="167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8"/>
      <c r="DP42" s="178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8"/>
      <c r="ER42" s="178"/>
      <c r="ES42" s="178"/>
      <c r="ET42" s="178"/>
      <c r="EU42" s="178"/>
      <c r="EV42" s="178"/>
      <c r="EW42" s="178"/>
      <c r="EX42" s="178"/>
      <c r="EY42" s="178"/>
      <c r="EZ42" s="178"/>
      <c r="FA42" s="178"/>
      <c r="FB42" s="178"/>
      <c r="FC42" s="178"/>
      <c r="FD42" s="178"/>
      <c r="FE42" s="178"/>
      <c r="FF42" s="178"/>
      <c r="FG42" s="178"/>
      <c r="FH42" s="178"/>
      <c r="FI42" s="178"/>
      <c r="FJ42" s="178"/>
      <c r="FK42" s="178"/>
      <c r="FL42" s="178"/>
      <c r="FM42" s="178"/>
      <c r="FN42" s="178"/>
      <c r="FO42" s="178"/>
      <c r="FP42" s="178"/>
      <c r="FQ42" s="178"/>
      <c r="FR42" s="178"/>
      <c r="FS42" s="178"/>
      <c r="FT42" s="178"/>
      <c r="FU42" s="178"/>
      <c r="FV42" s="178"/>
      <c r="FW42" s="178"/>
      <c r="FX42" s="178"/>
      <c r="FY42" s="178"/>
      <c r="FZ42" s="178"/>
      <c r="GA42" s="178"/>
      <c r="GB42" s="178"/>
      <c r="GC42" s="178"/>
      <c r="GD42" s="178"/>
      <c r="GE42" s="178"/>
      <c r="GF42" s="178"/>
      <c r="GG42" s="178"/>
      <c r="GH42" s="178"/>
      <c r="GI42" s="178"/>
      <c r="GJ42" s="178"/>
      <c r="GK42" s="178"/>
      <c r="GL42" s="178"/>
      <c r="GM42" s="178"/>
      <c r="GN42" s="178"/>
      <c r="GO42" s="178"/>
      <c r="GP42" s="178"/>
      <c r="GQ42" s="178"/>
      <c r="GR42" s="178"/>
      <c r="GS42" s="178"/>
      <c r="GT42" s="178"/>
      <c r="GU42" s="178"/>
      <c r="GV42" s="178"/>
      <c r="GW42" s="178"/>
      <c r="GX42" s="178"/>
      <c r="GY42" s="178"/>
      <c r="GZ42" s="178"/>
      <c r="HA42" s="178"/>
      <c r="HB42" s="178"/>
      <c r="HC42" s="178"/>
      <c r="HD42" s="178"/>
      <c r="HE42" s="178"/>
      <c r="HF42" s="178"/>
      <c r="HG42" s="178"/>
      <c r="HH42" s="178"/>
      <c r="HI42" s="178"/>
      <c r="HJ42" s="178"/>
      <c r="HK42" s="178"/>
      <c r="HL42" s="178"/>
      <c r="HM42" s="178"/>
      <c r="HN42" s="178"/>
      <c r="HO42" s="178"/>
      <c r="HP42" s="178"/>
      <c r="HQ42" s="178"/>
      <c r="HR42" s="178"/>
      <c r="HS42" s="178"/>
      <c r="HT42" s="178"/>
      <c r="HU42" s="178"/>
      <c r="HV42" s="178"/>
      <c r="HW42" s="178"/>
      <c r="HX42" s="178"/>
      <c r="HY42" s="178"/>
      <c r="HZ42" s="178"/>
      <c r="IA42" s="178"/>
      <c r="IB42" s="178"/>
      <c r="IC42" s="178"/>
      <c r="ID42" s="178"/>
      <c r="IE42" s="178"/>
      <c r="IF42" s="178"/>
      <c r="IG42" s="178"/>
      <c r="IH42" s="178"/>
      <c r="II42" s="178"/>
      <c r="IJ42" s="178"/>
      <c r="IK42" s="178"/>
      <c r="IL42" s="178"/>
      <c r="IM42" s="178"/>
      <c r="IN42" s="178"/>
      <c r="IO42" s="178"/>
      <c r="IP42" s="178"/>
      <c r="IQ42" s="178"/>
    </row>
    <row r="43" ht="180" customHeight="1" spans="1:251">
      <c r="A43" s="161" t="s">
        <v>259</v>
      </c>
      <c r="B43" s="162">
        <f>VLOOKUP(A43,班级人数!$A$2:$B$269,2,FALSE)</f>
        <v>39</v>
      </c>
      <c r="C43" s="162"/>
      <c r="D43" s="163"/>
      <c r="E43" s="166"/>
      <c r="F43" s="166"/>
      <c r="G43" s="163"/>
      <c r="H43" s="163" t="s">
        <v>260</v>
      </c>
      <c r="I43" s="163" t="s">
        <v>261</v>
      </c>
      <c r="J43" s="163" t="s">
        <v>261</v>
      </c>
      <c r="K43" s="163" t="s">
        <v>262</v>
      </c>
      <c r="L43" s="162" t="s">
        <v>242</v>
      </c>
      <c r="M43" s="163" t="s">
        <v>231</v>
      </c>
      <c r="N43" s="163"/>
      <c r="O43" s="162" t="s">
        <v>242</v>
      </c>
      <c r="P43" s="166"/>
      <c r="Q43" s="163" t="s">
        <v>263</v>
      </c>
      <c r="R43" s="163" t="s">
        <v>263</v>
      </c>
      <c r="S43" s="163" t="s">
        <v>254</v>
      </c>
      <c r="T43" s="166"/>
      <c r="U43" s="166"/>
      <c r="V43" s="166"/>
      <c r="W43" s="162" t="s">
        <v>252</v>
      </c>
      <c r="X43" s="162" t="s">
        <v>252</v>
      </c>
      <c r="Y43" s="162" t="s">
        <v>257</v>
      </c>
      <c r="Z43" s="162" t="s">
        <v>257</v>
      </c>
      <c r="AA43" s="163"/>
      <c r="AB43" s="163"/>
      <c r="AC43" s="163"/>
      <c r="AD43" s="163"/>
      <c r="AE43" s="174">
        <f t="shared" si="1"/>
        <v>28</v>
      </c>
      <c r="AF43" s="162" t="s">
        <v>149</v>
      </c>
      <c r="AG43" s="162" t="s">
        <v>46</v>
      </c>
      <c r="AH43" s="167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  <c r="CL43" s="178"/>
      <c r="CM43" s="178"/>
      <c r="CN43" s="178"/>
      <c r="CO43" s="178"/>
      <c r="CP43" s="178"/>
      <c r="CQ43" s="178"/>
      <c r="CR43" s="178"/>
      <c r="CS43" s="178"/>
      <c r="CT43" s="178"/>
      <c r="CU43" s="178"/>
      <c r="CV43" s="178"/>
      <c r="CW43" s="178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  <c r="DN43" s="178"/>
      <c r="DO43" s="178"/>
      <c r="DP43" s="178"/>
      <c r="DQ43" s="178"/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8"/>
      <c r="ER43" s="178"/>
      <c r="ES43" s="178"/>
      <c r="ET43" s="178"/>
      <c r="EU43" s="178"/>
      <c r="EV43" s="178"/>
      <c r="EW43" s="178"/>
      <c r="EX43" s="178"/>
      <c r="EY43" s="178"/>
      <c r="EZ43" s="178"/>
      <c r="FA43" s="178"/>
      <c r="FB43" s="178"/>
      <c r="FC43" s="178"/>
      <c r="FD43" s="178"/>
      <c r="FE43" s="178"/>
      <c r="FF43" s="178"/>
      <c r="FG43" s="178"/>
      <c r="FH43" s="178"/>
      <c r="FI43" s="178"/>
      <c r="FJ43" s="178"/>
      <c r="FK43" s="178"/>
      <c r="FL43" s="178"/>
      <c r="FM43" s="178"/>
      <c r="FN43" s="178"/>
      <c r="FO43" s="178"/>
      <c r="FP43" s="178"/>
      <c r="FQ43" s="178"/>
      <c r="FR43" s="178"/>
      <c r="FS43" s="178"/>
      <c r="FT43" s="178"/>
      <c r="FU43" s="178"/>
      <c r="FV43" s="178"/>
      <c r="FW43" s="178"/>
      <c r="FX43" s="178"/>
      <c r="FY43" s="178"/>
      <c r="FZ43" s="178"/>
      <c r="GA43" s="178"/>
      <c r="GB43" s="178"/>
      <c r="GC43" s="178"/>
      <c r="GD43" s="178"/>
      <c r="GE43" s="178"/>
      <c r="GF43" s="178"/>
      <c r="GG43" s="178"/>
      <c r="GH43" s="178"/>
      <c r="GI43" s="178"/>
      <c r="GJ43" s="178"/>
      <c r="GK43" s="178"/>
      <c r="GL43" s="178"/>
      <c r="GM43" s="178"/>
      <c r="GN43" s="178"/>
      <c r="GO43" s="178"/>
      <c r="GP43" s="178"/>
      <c r="GQ43" s="178"/>
      <c r="GR43" s="178"/>
      <c r="GS43" s="178"/>
      <c r="GT43" s="178"/>
      <c r="GU43" s="178"/>
      <c r="GV43" s="178"/>
      <c r="GW43" s="178"/>
      <c r="GX43" s="178"/>
      <c r="GY43" s="178"/>
      <c r="GZ43" s="178"/>
      <c r="HA43" s="178"/>
      <c r="HB43" s="178"/>
      <c r="HC43" s="178"/>
      <c r="HD43" s="178"/>
      <c r="HE43" s="178"/>
      <c r="HF43" s="178"/>
      <c r="HG43" s="178"/>
      <c r="HH43" s="178"/>
      <c r="HI43" s="178"/>
      <c r="HJ43" s="178"/>
      <c r="HK43" s="178"/>
      <c r="HL43" s="178"/>
      <c r="HM43" s="178"/>
      <c r="HN43" s="178"/>
      <c r="HO43" s="178"/>
      <c r="HP43" s="178"/>
      <c r="HQ43" s="178"/>
      <c r="HR43" s="178"/>
      <c r="HS43" s="178"/>
      <c r="HT43" s="178"/>
      <c r="HU43" s="178"/>
      <c r="HV43" s="178"/>
      <c r="HW43" s="178"/>
      <c r="HX43" s="178"/>
      <c r="HY43" s="178"/>
      <c r="HZ43" s="178"/>
      <c r="IA43" s="178"/>
      <c r="IB43" s="178"/>
      <c r="IC43" s="178"/>
      <c r="ID43" s="178"/>
      <c r="IE43" s="178"/>
      <c r="IF43" s="178"/>
      <c r="IG43" s="178"/>
      <c r="IH43" s="178"/>
      <c r="II43" s="178"/>
      <c r="IJ43" s="178"/>
      <c r="IK43" s="178"/>
      <c r="IL43" s="178"/>
      <c r="IM43" s="178"/>
      <c r="IN43" s="178"/>
      <c r="IO43" s="178"/>
      <c r="IP43" s="178"/>
      <c r="IQ43" s="178"/>
    </row>
    <row r="44" ht="180" customHeight="1" spans="1:251">
      <c r="A44" s="161" t="s">
        <v>264</v>
      </c>
      <c r="B44" s="162">
        <f>VLOOKUP(A44,班级人数!$A$2:$B$269,2,FALSE)</f>
        <v>33</v>
      </c>
      <c r="C44" s="166"/>
      <c r="D44" s="163"/>
      <c r="E44" s="163" t="s">
        <v>265</v>
      </c>
      <c r="F44" s="163" t="s">
        <v>265</v>
      </c>
      <c r="G44" s="163" t="s">
        <v>266</v>
      </c>
      <c r="H44" s="166"/>
      <c r="I44" s="163" t="s">
        <v>267</v>
      </c>
      <c r="J44" s="163"/>
      <c r="K44" s="166"/>
      <c r="L44" s="166"/>
      <c r="M44" s="163" t="s">
        <v>268</v>
      </c>
      <c r="N44" s="163" t="s">
        <v>268</v>
      </c>
      <c r="O44" s="163"/>
      <c r="P44" s="163" t="s">
        <v>231</v>
      </c>
      <c r="Q44" s="162" t="s">
        <v>269</v>
      </c>
      <c r="R44" s="163" t="s">
        <v>267</v>
      </c>
      <c r="S44" s="163"/>
      <c r="T44" s="163" t="s">
        <v>266</v>
      </c>
      <c r="U44" s="163"/>
      <c r="V44" s="163"/>
      <c r="W44" s="163"/>
      <c r="X44" s="163"/>
      <c r="Y44" s="162"/>
      <c r="Z44" s="163"/>
      <c r="AA44" s="162" t="s">
        <v>270</v>
      </c>
      <c r="AB44" s="162" t="s">
        <v>270</v>
      </c>
      <c r="AC44" s="163" t="s">
        <v>271</v>
      </c>
      <c r="AD44" s="163" t="s">
        <v>271</v>
      </c>
      <c r="AE44" s="174">
        <f t="shared" si="1"/>
        <v>28</v>
      </c>
      <c r="AF44" s="162" t="s">
        <v>149</v>
      </c>
      <c r="AG44" s="162" t="s">
        <v>46</v>
      </c>
      <c r="AH44" s="167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8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8"/>
      <c r="ER44" s="178"/>
      <c r="ES44" s="178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8"/>
      <c r="FL44" s="178"/>
      <c r="FM44" s="178"/>
      <c r="FN44" s="178"/>
      <c r="FO44" s="178"/>
      <c r="FP44" s="178"/>
      <c r="FQ44" s="178"/>
      <c r="FR44" s="178"/>
      <c r="FS44" s="178"/>
      <c r="FT44" s="178"/>
      <c r="FU44" s="178"/>
      <c r="FV44" s="178"/>
      <c r="FW44" s="178"/>
      <c r="FX44" s="178"/>
      <c r="FY44" s="178"/>
      <c r="FZ44" s="178"/>
      <c r="GA44" s="178"/>
      <c r="GB44" s="178"/>
      <c r="GC44" s="178"/>
      <c r="GD44" s="178"/>
      <c r="GE44" s="178"/>
      <c r="GF44" s="178"/>
      <c r="GG44" s="178"/>
      <c r="GH44" s="178"/>
      <c r="GI44" s="178"/>
      <c r="GJ44" s="178"/>
      <c r="GK44" s="178"/>
      <c r="GL44" s="178"/>
      <c r="GM44" s="178"/>
      <c r="GN44" s="178"/>
      <c r="GO44" s="178"/>
      <c r="GP44" s="178"/>
      <c r="GQ44" s="178"/>
      <c r="GR44" s="178"/>
      <c r="GS44" s="178"/>
      <c r="GT44" s="178"/>
      <c r="GU44" s="178"/>
      <c r="GV44" s="178"/>
      <c r="GW44" s="178"/>
      <c r="GX44" s="178"/>
      <c r="GY44" s="178"/>
      <c r="GZ44" s="178"/>
      <c r="HA44" s="178"/>
      <c r="HB44" s="178"/>
      <c r="HC44" s="178"/>
      <c r="HD44" s="178"/>
      <c r="HE44" s="178"/>
      <c r="HF44" s="178"/>
      <c r="HG44" s="178"/>
      <c r="HH44" s="178"/>
      <c r="HI44" s="178"/>
      <c r="HJ44" s="178"/>
      <c r="HK44" s="178"/>
      <c r="HL44" s="178"/>
      <c r="HM44" s="178"/>
      <c r="HN44" s="178"/>
      <c r="HO44" s="178"/>
      <c r="HP44" s="178"/>
      <c r="HQ44" s="178"/>
      <c r="HR44" s="178"/>
      <c r="HS44" s="178"/>
      <c r="HT44" s="178"/>
      <c r="HU44" s="178"/>
      <c r="HV44" s="178"/>
      <c r="HW44" s="178"/>
      <c r="HX44" s="178"/>
      <c r="HY44" s="178"/>
      <c r="HZ44" s="178"/>
      <c r="IA44" s="178"/>
      <c r="IB44" s="178"/>
      <c r="IC44" s="178"/>
      <c r="ID44" s="178"/>
      <c r="IE44" s="178"/>
      <c r="IF44" s="178"/>
      <c r="IG44" s="178"/>
      <c r="IH44" s="178"/>
      <c r="II44" s="178"/>
      <c r="IJ44" s="178"/>
      <c r="IK44" s="178"/>
      <c r="IL44" s="178"/>
      <c r="IM44" s="178"/>
      <c r="IN44" s="178"/>
      <c r="IO44" s="178"/>
      <c r="IP44" s="178"/>
      <c r="IQ44" s="178"/>
    </row>
    <row r="45" ht="180" customHeight="1" spans="1:251">
      <c r="A45" s="161" t="s">
        <v>272</v>
      </c>
      <c r="B45" s="162">
        <f>VLOOKUP(A45,班级人数!$A$2:$B$269,2,FALSE)</f>
        <v>48</v>
      </c>
      <c r="C45" s="166"/>
      <c r="D45" s="166"/>
      <c r="E45" s="163" t="s">
        <v>273</v>
      </c>
      <c r="F45" s="163" t="s">
        <v>274</v>
      </c>
      <c r="G45" s="162" t="s">
        <v>275</v>
      </c>
      <c r="H45" s="162" t="s">
        <v>275</v>
      </c>
      <c r="I45" s="162" t="s">
        <v>240</v>
      </c>
      <c r="J45" s="163"/>
      <c r="K45" s="165" t="s">
        <v>276</v>
      </c>
      <c r="L45" s="162"/>
      <c r="M45" s="163" t="s">
        <v>277</v>
      </c>
      <c r="N45" s="163" t="s">
        <v>273</v>
      </c>
      <c r="O45" s="163"/>
      <c r="P45" s="163" t="s">
        <v>278</v>
      </c>
      <c r="Q45" s="163" t="s">
        <v>279</v>
      </c>
      <c r="R45" s="163" t="s">
        <v>279</v>
      </c>
      <c r="S45" s="163"/>
      <c r="T45" s="165" t="s">
        <v>276</v>
      </c>
      <c r="U45" s="165"/>
      <c r="V45" s="165"/>
      <c r="W45" s="162" t="s">
        <v>280</v>
      </c>
      <c r="X45" s="162" t="s">
        <v>280</v>
      </c>
      <c r="Y45" s="163"/>
      <c r="Z45" s="163"/>
      <c r="AA45" s="163"/>
      <c r="AB45" s="162"/>
      <c r="AC45" s="163"/>
      <c r="AD45" s="163"/>
      <c r="AE45" s="174">
        <f>2*COUNTA(E45:AD45)</f>
        <v>28</v>
      </c>
      <c r="AF45" s="162" t="s">
        <v>149</v>
      </c>
      <c r="AG45" s="162" t="s">
        <v>46</v>
      </c>
      <c r="AH45" s="167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8"/>
      <c r="EO45" s="178"/>
      <c r="EP45" s="178"/>
      <c r="EQ45" s="178"/>
      <c r="ER45" s="178"/>
      <c r="ES45" s="178"/>
      <c r="ET45" s="178"/>
      <c r="EU45" s="178"/>
      <c r="EV45" s="178"/>
      <c r="EW45" s="178"/>
      <c r="EX45" s="178"/>
      <c r="EY45" s="178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8"/>
      <c r="FK45" s="178"/>
      <c r="FL45" s="178"/>
      <c r="FM45" s="178"/>
      <c r="FN45" s="178"/>
      <c r="FO45" s="178"/>
      <c r="FP45" s="178"/>
      <c r="FQ45" s="178"/>
      <c r="FR45" s="178"/>
      <c r="FS45" s="178"/>
      <c r="FT45" s="178"/>
      <c r="FU45" s="178"/>
      <c r="FV45" s="178"/>
      <c r="FW45" s="178"/>
      <c r="FX45" s="178"/>
      <c r="FY45" s="178"/>
      <c r="FZ45" s="178"/>
      <c r="GA45" s="178"/>
      <c r="GB45" s="178"/>
      <c r="GC45" s="178"/>
      <c r="GD45" s="178"/>
      <c r="GE45" s="178"/>
      <c r="GF45" s="178"/>
      <c r="GG45" s="178"/>
      <c r="GH45" s="178"/>
      <c r="GI45" s="178"/>
      <c r="GJ45" s="178"/>
      <c r="GK45" s="178"/>
      <c r="GL45" s="178"/>
      <c r="GM45" s="178"/>
      <c r="GN45" s="178"/>
      <c r="GO45" s="178"/>
      <c r="GP45" s="178"/>
      <c r="GQ45" s="178"/>
      <c r="GR45" s="178"/>
      <c r="GS45" s="178"/>
      <c r="GT45" s="178"/>
      <c r="GU45" s="178"/>
      <c r="GV45" s="178"/>
      <c r="GW45" s="178"/>
      <c r="GX45" s="178"/>
      <c r="GY45" s="178"/>
      <c r="GZ45" s="178"/>
      <c r="HA45" s="178"/>
      <c r="HB45" s="178"/>
      <c r="HC45" s="178"/>
      <c r="HD45" s="178"/>
      <c r="HE45" s="178"/>
      <c r="HF45" s="178"/>
      <c r="HG45" s="178"/>
      <c r="HH45" s="178"/>
      <c r="HI45" s="178"/>
      <c r="HJ45" s="178"/>
      <c r="HK45" s="178"/>
      <c r="HL45" s="178"/>
      <c r="HM45" s="178"/>
      <c r="HN45" s="178"/>
      <c r="HO45" s="178"/>
      <c r="HP45" s="178"/>
      <c r="HQ45" s="178"/>
      <c r="HR45" s="178"/>
      <c r="HS45" s="178"/>
      <c r="HT45" s="178"/>
      <c r="HU45" s="178"/>
      <c r="HV45" s="178"/>
      <c r="HW45" s="178"/>
      <c r="HX45" s="178"/>
      <c r="HY45" s="178"/>
      <c r="HZ45" s="178"/>
      <c r="IA45" s="178"/>
      <c r="IB45" s="178"/>
      <c r="IC45" s="178"/>
      <c r="ID45" s="178"/>
      <c r="IE45" s="178"/>
      <c r="IF45" s="178"/>
      <c r="IG45" s="178"/>
      <c r="IH45" s="178"/>
      <c r="II45" s="178"/>
      <c r="IJ45" s="178"/>
      <c r="IK45" s="178"/>
      <c r="IL45" s="178"/>
      <c r="IM45" s="178"/>
      <c r="IN45" s="178"/>
      <c r="IO45" s="178"/>
      <c r="IP45" s="178"/>
      <c r="IQ45" s="178"/>
    </row>
    <row r="46" ht="180" customHeight="1" spans="1:251">
      <c r="A46" s="161" t="s">
        <v>281</v>
      </c>
      <c r="B46" s="162">
        <f>VLOOKUP(A46,班级人数!$A$2:$B$269,2,FALSE)</f>
        <v>45</v>
      </c>
      <c r="C46" s="162" t="s">
        <v>282</v>
      </c>
      <c r="D46" s="162" t="s">
        <v>282</v>
      </c>
      <c r="E46" s="163" t="s">
        <v>274</v>
      </c>
      <c r="F46" s="163" t="s">
        <v>273</v>
      </c>
      <c r="G46" s="166"/>
      <c r="H46" s="163" t="s">
        <v>278</v>
      </c>
      <c r="I46" s="163" t="s">
        <v>283</v>
      </c>
      <c r="J46" s="163" t="s">
        <v>283</v>
      </c>
      <c r="K46" s="163"/>
      <c r="L46" s="165" t="s">
        <v>276</v>
      </c>
      <c r="M46" s="163" t="s">
        <v>273</v>
      </c>
      <c r="N46" s="163" t="s">
        <v>277</v>
      </c>
      <c r="O46" s="162" t="s">
        <v>235</v>
      </c>
      <c r="P46" s="162"/>
      <c r="Q46" s="166"/>
      <c r="R46" s="166"/>
      <c r="S46" s="165" t="s">
        <v>276</v>
      </c>
      <c r="T46" s="163"/>
      <c r="U46" s="163"/>
      <c r="V46" s="163"/>
      <c r="W46" s="163"/>
      <c r="X46" s="163"/>
      <c r="Y46" s="163"/>
      <c r="Z46" s="162"/>
      <c r="AA46" s="162" t="s">
        <v>280</v>
      </c>
      <c r="AB46" s="162" t="s">
        <v>280</v>
      </c>
      <c r="AC46" s="163"/>
      <c r="AD46" s="163"/>
      <c r="AE46" s="174">
        <f>2*COUNTA(C46:AD46)</f>
        <v>28</v>
      </c>
      <c r="AF46" s="162" t="s">
        <v>149</v>
      </c>
      <c r="AG46" s="162" t="s">
        <v>46</v>
      </c>
      <c r="AH46" s="167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178"/>
      <c r="FP46" s="178"/>
      <c r="FQ46" s="178"/>
      <c r="FR46" s="178"/>
      <c r="FS46" s="178"/>
      <c r="FT46" s="178"/>
      <c r="FU46" s="178"/>
      <c r="FV46" s="178"/>
      <c r="FW46" s="178"/>
      <c r="FX46" s="178"/>
      <c r="FY46" s="178"/>
      <c r="FZ46" s="178"/>
      <c r="GA46" s="178"/>
      <c r="GB46" s="178"/>
      <c r="GC46" s="178"/>
      <c r="GD46" s="178"/>
      <c r="GE46" s="178"/>
      <c r="GF46" s="178"/>
      <c r="GG46" s="178"/>
      <c r="GH46" s="178"/>
      <c r="GI46" s="178"/>
      <c r="GJ46" s="178"/>
      <c r="GK46" s="178"/>
      <c r="GL46" s="178"/>
      <c r="GM46" s="178"/>
      <c r="GN46" s="178"/>
      <c r="GO46" s="178"/>
      <c r="GP46" s="178"/>
      <c r="GQ46" s="178"/>
      <c r="GR46" s="178"/>
      <c r="GS46" s="178"/>
      <c r="GT46" s="178"/>
      <c r="GU46" s="178"/>
      <c r="GV46" s="178"/>
      <c r="GW46" s="178"/>
      <c r="GX46" s="178"/>
      <c r="GY46" s="178"/>
      <c r="GZ46" s="178"/>
      <c r="HA46" s="178"/>
      <c r="HB46" s="178"/>
      <c r="HC46" s="178"/>
      <c r="HD46" s="178"/>
      <c r="HE46" s="178"/>
      <c r="HF46" s="178"/>
      <c r="HG46" s="178"/>
      <c r="HH46" s="178"/>
      <c r="HI46" s="178"/>
      <c r="HJ46" s="178"/>
      <c r="HK46" s="178"/>
      <c r="HL46" s="178"/>
      <c r="HM46" s="178"/>
      <c r="HN46" s="178"/>
      <c r="HO46" s="178"/>
      <c r="HP46" s="178"/>
      <c r="HQ46" s="178"/>
      <c r="HR46" s="178"/>
      <c r="HS46" s="178"/>
      <c r="HT46" s="178"/>
      <c r="HU46" s="178"/>
      <c r="HV46" s="178"/>
      <c r="HW46" s="178"/>
      <c r="HX46" s="178"/>
      <c r="HY46" s="178"/>
      <c r="HZ46" s="178"/>
      <c r="IA46" s="178"/>
      <c r="IB46" s="178"/>
      <c r="IC46" s="178"/>
      <c r="ID46" s="178"/>
      <c r="IE46" s="178"/>
      <c r="IF46" s="178"/>
      <c r="IG46" s="178"/>
      <c r="IH46" s="178"/>
      <c r="II46" s="178"/>
      <c r="IJ46" s="178"/>
      <c r="IK46" s="178"/>
      <c r="IL46" s="178"/>
      <c r="IM46" s="178"/>
      <c r="IN46" s="178"/>
      <c r="IO46" s="178"/>
      <c r="IP46" s="178"/>
      <c r="IQ46" s="178"/>
    </row>
    <row r="47" ht="180" customHeight="1" spans="1:251">
      <c r="A47" s="161" t="s">
        <v>284</v>
      </c>
      <c r="B47" s="162">
        <f>VLOOKUP(A47,班级人数!$A$2:$B$269,2,FALSE)</f>
        <v>34</v>
      </c>
      <c r="C47" s="162"/>
      <c r="D47" s="166"/>
      <c r="E47" s="163" t="s">
        <v>285</v>
      </c>
      <c r="F47" s="163" t="s">
        <v>285</v>
      </c>
      <c r="G47" s="163" t="s">
        <v>286</v>
      </c>
      <c r="H47" s="163" t="s">
        <v>286</v>
      </c>
      <c r="I47" s="163"/>
      <c r="J47" s="163" t="s">
        <v>267</v>
      </c>
      <c r="K47" s="165" t="s">
        <v>287</v>
      </c>
      <c r="L47" s="163"/>
      <c r="M47" s="162" t="s">
        <v>249</v>
      </c>
      <c r="N47" s="163" t="s">
        <v>278</v>
      </c>
      <c r="O47" s="163" t="s">
        <v>288</v>
      </c>
      <c r="P47" s="163" t="s">
        <v>288</v>
      </c>
      <c r="Q47" s="163" t="s">
        <v>267</v>
      </c>
      <c r="R47" s="163"/>
      <c r="S47" s="163"/>
      <c r="T47" s="165" t="s">
        <v>287</v>
      </c>
      <c r="U47" s="165"/>
      <c r="V47" s="165"/>
      <c r="W47" s="162"/>
      <c r="X47" s="162"/>
      <c r="Y47" s="166"/>
      <c r="Z47" s="166"/>
      <c r="AA47" s="163" t="s">
        <v>289</v>
      </c>
      <c r="AB47" s="163" t="s">
        <v>289</v>
      </c>
      <c r="AD47" s="163"/>
      <c r="AE47" s="174">
        <f>2*COUNTA(C47:AD47)</f>
        <v>28</v>
      </c>
      <c r="AF47" s="162" t="s">
        <v>149</v>
      </c>
      <c r="AG47" s="162" t="s">
        <v>46</v>
      </c>
      <c r="AH47" s="167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  <c r="GA47" s="178"/>
      <c r="GB47" s="178"/>
      <c r="GC47" s="178"/>
      <c r="GD47" s="178"/>
      <c r="GE47" s="178"/>
      <c r="GF47" s="178"/>
      <c r="GG47" s="178"/>
      <c r="GH47" s="178"/>
      <c r="GI47" s="178"/>
      <c r="GJ47" s="178"/>
      <c r="GK47" s="178"/>
      <c r="GL47" s="178"/>
      <c r="GM47" s="178"/>
      <c r="GN47" s="178"/>
      <c r="GO47" s="178"/>
      <c r="GP47" s="178"/>
      <c r="GQ47" s="178"/>
      <c r="GR47" s="178"/>
      <c r="GS47" s="178"/>
      <c r="GT47" s="178"/>
      <c r="GU47" s="178"/>
      <c r="GV47" s="178"/>
      <c r="GW47" s="178"/>
      <c r="GX47" s="178"/>
      <c r="GY47" s="178"/>
      <c r="GZ47" s="178"/>
      <c r="HA47" s="178"/>
      <c r="HB47" s="178"/>
      <c r="HC47" s="178"/>
      <c r="HD47" s="178"/>
      <c r="HE47" s="178"/>
      <c r="HF47" s="178"/>
      <c r="HG47" s="178"/>
      <c r="HH47" s="178"/>
      <c r="HI47" s="178"/>
      <c r="HJ47" s="178"/>
      <c r="HK47" s="178"/>
      <c r="HL47" s="178"/>
      <c r="HM47" s="178"/>
      <c r="HN47" s="178"/>
      <c r="HO47" s="178"/>
      <c r="HP47" s="178"/>
      <c r="HQ47" s="178"/>
      <c r="HR47" s="178"/>
      <c r="HS47" s="178"/>
      <c r="HT47" s="178"/>
      <c r="HU47" s="178"/>
      <c r="HV47" s="178"/>
      <c r="HW47" s="178"/>
      <c r="HX47" s="178"/>
      <c r="HY47" s="178"/>
      <c r="HZ47" s="178"/>
      <c r="IA47" s="178"/>
      <c r="IB47" s="178"/>
      <c r="IC47" s="178"/>
      <c r="ID47" s="178"/>
      <c r="IE47" s="178"/>
      <c r="IF47" s="178"/>
      <c r="IG47" s="178"/>
      <c r="IH47" s="178"/>
      <c r="II47" s="178"/>
      <c r="IJ47" s="178"/>
      <c r="IK47" s="178"/>
      <c r="IL47" s="178"/>
      <c r="IM47" s="178"/>
      <c r="IN47" s="178"/>
      <c r="IO47" s="178"/>
      <c r="IP47" s="178"/>
      <c r="IQ47" s="178"/>
    </row>
    <row r="48" ht="180" customHeight="1" spans="1:251">
      <c r="A48" s="161" t="s">
        <v>290</v>
      </c>
      <c r="B48" s="162">
        <f>VLOOKUP(A48,班级人数!$A$2:$B$269,2,FALSE)</f>
        <v>34</v>
      </c>
      <c r="C48" s="166"/>
      <c r="D48" s="166"/>
      <c r="E48" s="163" t="s">
        <v>291</v>
      </c>
      <c r="F48" s="163" t="s">
        <v>291</v>
      </c>
      <c r="G48" s="163" t="s">
        <v>266</v>
      </c>
      <c r="H48" s="166"/>
      <c r="I48" s="163"/>
      <c r="J48" s="163" t="s">
        <v>267</v>
      </c>
      <c r="K48" s="163" t="s">
        <v>292</v>
      </c>
      <c r="L48" s="163" t="s">
        <v>292</v>
      </c>
      <c r="M48" s="163" t="s">
        <v>278</v>
      </c>
      <c r="N48" s="162" t="s">
        <v>249</v>
      </c>
      <c r="O48" s="163" t="s">
        <v>251</v>
      </c>
      <c r="P48" s="163" t="s">
        <v>251</v>
      </c>
      <c r="Q48" s="163" t="s">
        <v>267</v>
      </c>
      <c r="R48" s="163"/>
      <c r="S48" s="163"/>
      <c r="T48" s="163" t="s">
        <v>266</v>
      </c>
      <c r="U48" s="163"/>
      <c r="V48" s="163"/>
      <c r="W48" s="162"/>
      <c r="X48" s="162"/>
      <c r="Y48" s="163"/>
      <c r="Z48" s="163"/>
      <c r="AA48" s="163"/>
      <c r="AB48" s="163"/>
      <c r="AC48" s="163" t="s">
        <v>289</v>
      </c>
      <c r="AD48" s="163" t="s">
        <v>289</v>
      </c>
      <c r="AE48" s="174">
        <f>2*COUNTA(C48:AD48)</f>
        <v>28</v>
      </c>
      <c r="AF48" s="162" t="s">
        <v>149</v>
      </c>
      <c r="AG48" s="162" t="s">
        <v>46</v>
      </c>
      <c r="AH48" s="167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78"/>
      <c r="FS48" s="178"/>
      <c r="FT48" s="178"/>
      <c r="FU48" s="178"/>
      <c r="FV48" s="178"/>
      <c r="FW48" s="178"/>
      <c r="FX48" s="178"/>
      <c r="FY48" s="178"/>
      <c r="FZ48" s="178"/>
      <c r="GA48" s="178"/>
      <c r="GB48" s="178"/>
      <c r="GC48" s="178"/>
      <c r="GD48" s="178"/>
      <c r="GE48" s="178"/>
      <c r="GF48" s="178"/>
      <c r="GG48" s="178"/>
      <c r="GH48" s="178"/>
      <c r="GI48" s="178"/>
      <c r="GJ48" s="178"/>
      <c r="GK48" s="178"/>
      <c r="GL48" s="178"/>
      <c r="GM48" s="178"/>
      <c r="GN48" s="178"/>
      <c r="GO48" s="178"/>
      <c r="GP48" s="178"/>
      <c r="GQ48" s="178"/>
      <c r="GR48" s="178"/>
      <c r="GS48" s="178"/>
      <c r="GT48" s="178"/>
      <c r="GU48" s="178"/>
      <c r="GV48" s="178"/>
      <c r="GW48" s="178"/>
      <c r="GX48" s="178"/>
      <c r="GY48" s="178"/>
      <c r="GZ48" s="178"/>
      <c r="HA48" s="178"/>
      <c r="HB48" s="178"/>
      <c r="HC48" s="178"/>
      <c r="HD48" s="178"/>
      <c r="HE48" s="178"/>
      <c r="HF48" s="178"/>
      <c r="HG48" s="178"/>
      <c r="HH48" s="178"/>
      <c r="HI48" s="178"/>
      <c r="HJ48" s="178"/>
      <c r="HK48" s="178"/>
      <c r="HL48" s="178"/>
      <c r="HM48" s="178"/>
      <c r="HN48" s="178"/>
      <c r="HO48" s="178"/>
      <c r="HP48" s="178"/>
      <c r="HQ48" s="178"/>
      <c r="HR48" s="178"/>
      <c r="HS48" s="178"/>
      <c r="HT48" s="178"/>
      <c r="HU48" s="178"/>
      <c r="HV48" s="178"/>
      <c r="HW48" s="178"/>
      <c r="HX48" s="178"/>
      <c r="HY48" s="178"/>
      <c r="HZ48" s="178"/>
      <c r="IA48" s="178"/>
      <c r="IB48" s="178"/>
      <c r="IC48" s="178"/>
      <c r="ID48" s="178"/>
      <c r="IE48" s="178"/>
      <c r="IF48" s="178"/>
      <c r="IG48" s="178"/>
      <c r="IH48" s="178"/>
      <c r="II48" s="178"/>
      <c r="IJ48" s="178"/>
      <c r="IK48" s="178"/>
      <c r="IL48" s="178"/>
      <c r="IM48" s="178"/>
      <c r="IN48" s="178"/>
      <c r="IO48" s="178"/>
      <c r="IP48" s="178"/>
      <c r="IQ48" s="178"/>
    </row>
    <row r="49" ht="180" customHeight="1" spans="1:251">
      <c r="A49" s="161" t="s">
        <v>293</v>
      </c>
      <c r="B49" s="162">
        <f>VLOOKUP(A49,班级人数!$A$2:$B$269,2,FALSE)</f>
        <v>37</v>
      </c>
      <c r="C49" s="163" t="s">
        <v>294</v>
      </c>
      <c r="D49" s="163" t="s">
        <v>294</v>
      </c>
      <c r="E49" s="163" t="s">
        <v>295</v>
      </c>
      <c r="F49" s="163" t="s">
        <v>295</v>
      </c>
      <c r="G49" s="163" t="s">
        <v>296</v>
      </c>
      <c r="H49" s="163" t="s">
        <v>297</v>
      </c>
      <c r="I49" s="163"/>
      <c r="J49" s="163"/>
      <c r="K49" s="163" t="s">
        <v>298</v>
      </c>
      <c r="L49" s="163" t="s">
        <v>298</v>
      </c>
      <c r="M49" s="163"/>
      <c r="N49" s="163"/>
      <c r="O49" s="163" t="s">
        <v>299</v>
      </c>
      <c r="P49" s="163" t="s">
        <v>299</v>
      </c>
      <c r="Q49" s="163" t="s">
        <v>300</v>
      </c>
      <c r="R49" s="163" t="s">
        <v>300</v>
      </c>
      <c r="S49" s="163" t="s">
        <v>301</v>
      </c>
      <c r="T49" s="163" t="s">
        <v>301</v>
      </c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74">
        <f>2*COUNTA(E49:AD49)</f>
        <v>24</v>
      </c>
      <c r="AF49" s="162" t="s">
        <v>302</v>
      </c>
      <c r="AG49" s="162" t="s">
        <v>46</v>
      </c>
      <c r="AH49" s="167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8"/>
      <c r="CL49" s="178"/>
      <c r="CM49" s="178"/>
      <c r="CN49" s="178"/>
      <c r="CO49" s="178"/>
      <c r="CP49" s="178"/>
      <c r="CQ49" s="178"/>
      <c r="CR49" s="178"/>
      <c r="CS49" s="178"/>
      <c r="CT49" s="178"/>
      <c r="CU49" s="178"/>
      <c r="CV49" s="178"/>
      <c r="CW49" s="178"/>
      <c r="CX49" s="178"/>
      <c r="CY49" s="178"/>
      <c r="CZ49" s="178"/>
      <c r="DA49" s="178"/>
      <c r="DB49" s="178"/>
      <c r="DC49" s="178"/>
      <c r="DD49" s="178"/>
      <c r="DE49" s="178"/>
      <c r="DF49" s="178"/>
      <c r="DG49" s="178"/>
      <c r="DH49" s="178"/>
      <c r="DI49" s="178"/>
      <c r="DJ49" s="178"/>
      <c r="DK49" s="178"/>
      <c r="DL49" s="178"/>
      <c r="DM49" s="178"/>
      <c r="DN49" s="178"/>
      <c r="DO49" s="178"/>
      <c r="DP49" s="178"/>
      <c r="DQ49" s="178"/>
      <c r="DR49" s="178"/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78"/>
      <c r="ED49" s="178"/>
      <c r="EE49" s="178"/>
      <c r="EF49" s="178"/>
      <c r="EG49" s="178"/>
      <c r="EH49" s="178"/>
      <c r="EI49" s="178"/>
      <c r="EJ49" s="178"/>
      <c r="EK49" s="178"/>
      <c r="EL49" s="178"/>
      <c r="EM49" s="178"/>
      <c r="EN49" s="178"/>
      <c r="EO49" s="178"/>
      <c r="EP49" s="178"/>
      <c r="EQ49" s="178"/>
      <c r="ER49" s="178"/>
      <c r="ES49" s="178"/>
      <c r="ET49" s="178"/>
      <c r="EU49" s="178"/>
      <c r="EV49" s="178"/>
      <c r="EW49" s="178"/>
      <c r="EX49" s="178"/>
      <c r="EY49" s="178"/>
      <c r="EZ49" s="178"/>
      <c r="FA49" s="178"/>
      <c r="FB49" s="178"/>
      <c r="FC49" s="178"/>
      <c r="FD49" s="178"/>
      <c r="FE49" s="178"/>
      <c r="FF49" s="178"/>
      <c r="FG49" s="178"/>
      <c r="FH49" s="178"/>
      <c r="FI49" s="178"/>
      <c r="FJ49" s="178"/>
      <c r="FK49" s="178"/>
      <c r="FL49" s="178"/>
      <c r="FM49" s="178"/>
      <c r="FN49" s="178"/>
      <c r="FO49" s="178"/>
      <c r="FP49" s="178"/>
      <c r="FQ49" s="178"/>
      <c r="FR49" s="178"/>
      <c r="FS49" s="178"/>
      <c r="FT49" s="178"/>
      <c r="FU49" s="178"/>
      <c r="FV49" s="178"/>
      <c r="FW49" s="178"/>
      <c r="FX49" s="178"/>
      <c r="FY49" s="178"/>
      <c r="FZ49" s="178"/>
      <c r="GA49" s="178"/>
      <c r="GB49" s="178"/>
      <c r="GC49" s="178"/>
      <c r="GD49" s="178"/>
      <c r="GE49" s="178"/>
      <c r="GF49" s="178"/>
      <c r="GG49" s="178"/>
      <c r="GH49" s="178"/>
      <c r="GI49" s="178"/>
      <c r="GJ49" s="178"/>
      <c r="GK49" s="178"/>
      <c r="GL49" s="178"/>
      <c r="GM49" s="178"/>
      <c r="GN49" s="178"/>
      <c r="GO49" s="178"/>
      <c r="GP49" s="178"/>
      <c r="GQ49" s="178"/>
      <c r="GR49" s="178"/>
      <c r="GS49" s="178"/>
      <c r="GT49" s="178"/>
      <c r="GU49" s="178"/>
      <c r="GV49" s="178"/>
      <c r="GW49" s="178"/>
      <c r="GX49" s="178"/>
      <c r="GY49" s="178"/>
      <c r="GZ49" s="178"/>
      <c r="HA49" s="178"/>
      <c r="HB49" s="178"/>
      <c r="HC49" s="178"/>
      <c r="HD49" s="178"/>
      <c r="HE49" s="178"/>
      <c r="HF49" s="178"/>
      <c r="HG49" s="178"/>
      <c r="HH49" s="178"/>
      <c r="HI49" s="178"/>
      <c r="HJ49" s="178"/>
      <c r="HK49" s="178"/>
      <c r="HL49" s="178"/>
      <c r="HM49" s="178"/>
      <c r="HN49" s="178"/>
      <c r="HO49" s="178"/>
      <c r="HP49" s="178"/>
      <c r="HQ49" s="178"/>
      <c r="HR49" s="178"/>
      <c r="HS49" s="178"/>
      <c r="HT49" s="178"/>
      <c r="HU49" s="178"/>
      <c r="HV49" s="178"/>
      <c r="HW49" s="178"/>
      <c r="HX49" s="178"/>
      <c r="HY49" s="178"/>
      <c r="HZ49" s="178"/>
      <c r="IA49" s="178"/>
      <c r="IB49" s="178"/>
      <c r="IC49" s="178"/>
      <c r="ID49" s="178"/>
      <c r="IE49" s="178"/>
      <c r="IF49" s="178"/>
      <c r="IG49" s="178"/>
      <c r="IH49" s="178"/>
      <c r="II49" s="178"/>
      <c r="IJ49" s="178"/>
      <c r="IK49" s="178"/>
      <c r="IL49" s="178"/>
      <c r="IM49" s="178"/>
      <c r="IN49" s="178"/>
      <c r="IO49" s="178"/>
      <c r="IP49" s="178"/>
      <c r="IQ49" s="178"/>
    </row>
    <row r="50" ht="180" customHeight="1" spans="1:251">
      <c r="A50" s="161" t="s">
        <v>303</v>
      </c>
      <c r="B50" s="162">
        <f>VLOOKUP(A50,班级人数!$A$2:$B$269,2,FALSE)</f>
        <v>12</v>
      </c>
      <c r="C50" s="163" t="s">
        <v>304</v>
      </c>
      <c r="D50" s="163" t="s">
        <v>304</v>
      </c>
      <c r="E50" s="163"/>
      <c r="F50" s="162" t="s">
        <v>305</v>
      </c>
      <c r="G50" s="166"/>
      <c r="H50" s="166"/>
      <c r="I50" s="163" t="s">
        <v>306</v>
      </c>
      <c r="J50" s="163" t="s">
        <v>306</v>
      </c>
      <c r="K50" s="162" t="s">
        <v>307</v>
      </c>
      <c r="L50" s="162" t="s">
        <v>307</v>
      </c>
      <c r="M50" s="163" t="s">
        <v>308</v>
      </c>
      <c r="N50" s="163" t="s">
        <v>308</v>
      </c>
      <c r="O50" s="162" t="s">
        <v>309</v>
      </c>
      <c r="P50" s="166"/>
      <c r="Q50" s="163"/>
      <c r="R50" s="166"/>
      <c r="S50" s="163"/>
      <c r="T50" s="163"/>
      <c r="U50" s="163"/>
      <c r="V50" s="163"/>
      <c r="W50" s="163"/>
      <c r="X50" s="163"/>
      <c r="Y50" s="162"/>
      <c r="Z50" s="162"/>
      <c r="AA50" s="163" t="s">
        <v>310</v>
      </c>
      <c r="AB50" s="163" t="s">
        <v>310</v>
      </c>
      <c r="AC50" s="162"/>
      <c r="AD50" s="163"/>
      <c r="AE50" s="174">
        <f>2*COUNTA(D50:AD50)</f>
        <v>22</v>
      </c>
      <c r="AF50" s="162" t="s">
        <v>302</v>
      </c>
      <c r="AG50" s="162" t="s">
        <v>46</v>
      </c>
      <c r="AH50" s="167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  <c r="CT50" s="178"/>
      <c r="CU50" s="178"/>
      <c r="CV50" s="178"/>
      <c r="CW50" s="178"/>
      <c r="CX50" s="178"/>
      <c r="CY50" s="178"/>
      <c r="CZ50" s="178"/>
      <c r="DA50" s="178"/>
      <c r="DB50" s="178"/>
      <c r="DC50" s="178"/>
      <c r="DD50" s="178"/>
      <c r="DE50" s="178"/>
      <c r="DF50" s="178"/>
      <c r="DG50" s="178"/>
      <c r="DH50" s="178"/>
      <c r="DI50" s="178"/>
      <c r="DJ50" s="178"/>
      <c r="DK50" s="178"/>
      <c r="DL50" s="178"/>
      <c r="DM50" s="178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8"/>
      <c r="GD50" s="178"/>
      <c r="GE50" s="178"/>
      <c r="GF50" s="178"/>
      <c r="GG50" s="178"/>
      <c r="GH50" s="178"/>
      <c r="GI50" s="178"/>
      <c r="GJ50" s="178"/>
      <c r="GK50" s="178"/>
      <c r="GL50" s="178"/>
      <c r="GM50" s="178"/>
      <c r="GN50" s="178"/>
      <c r="GO50" s="178"/>
      <c r="GP50" s="178"/>
      <c r="GQ50" s="178"/>
      <c r="GR50" s="178"/>
      <c r="GS50" s="178"/>
      <c r="GT50" s="178"/>
      <c r="GU50" s="178"/>
      <c r="GV50" s="178"/>
      <c r="GW50" s="178"/>
      <c r="GX50" s="178"/>
      <c r="GY50" s="178"/>
      <c r="GZ50" s="178"/>
      <c r="HA50" s="178"/>
      <c r="HB50" s="178"/>
      <c r="HC50" s="178"/>
      <c r="HD50" s="178"/>
      <c r="HE50" s="178"/>
      <c r="HF50" s="178"/>
      <c r="HG50" s="178"/>
      <c r="HH50" s="178"/>
      <c r="HI50" s="178"/>
      <c r="HJ50" s="178"/>
      <c r="HK50" s="178"/>
      <c r="HL50" s="178"/>
      <c r="HM50" s="178"/>
      <c r="HN50" s="178"/>
      <c r="HO50" s="178"/>
      <c r="HP50" s="178"/>
      <c r="HQ50" s="178"/>
      <c r="HR50" s="178"/>
      <c r="HS50" s="178"/>
      <c r="HT50" s="178"/>
      <c r="HU50" s="178"/>
      <c r="HV50" s="178"/>
      <c r="HW50" s="178"/>
      <c r="HX50" s="178"/>
      <c r="HY50" s="178"/>
      <c r="HZ50" s="178"/>
      <c r="IA50" s="178"/>
      <c r="IB50" s="178"/>
      <c r="IC50" s="178"/>
      <c r="ID50" s="178"/>
      <c r="IE50" s="178"/>
      <c r="IF50" s="178"/>
      <c r="IG50" s="178"/>
      <c r="IH50" s="178"/>
      <c r="II50" s="178"/>
      <c r="IJ50" s="178"/>
      <c r="IK50" s="178"/>
      <c r="IL50" s="178"/>
      <c r="IM50" s="178"/>
      <c r="IN50" s="178"/>
      <c r="IO50" s="178"/>
      <c r="IP50" s="178"/>
      <c r="IQ50" s="178"/>
    </row>
    <row r="51" ht="180" customHeight="1" spans="1:251">
      <c r="A51" s="161" t="s">
        <v>311</v>
      </c>
      <c r="B51" s="162">
        <f>VLOOKUP(A51,班级人数!$A$2:$B$269,2,FALSE)</f>
        <v>47</v>
      </c>
      <c r="C51" s="162" t="s">
        <v>312</v>
      </c>
      <c r="D51" s="162" t="s">
        <v>312</v>
      </c>
      <c r="E51" s="163" t="s">
        <v>313</v>
      </c>
      <c r="F51" s="163" t="s">
        <v>313</v>
      </c>
      <c r="G51" s="163" t="s">
        <v>314</v>
      </c>
      <c r="H51" s="163" t="s">
        <v>314</v>
      </c>
      <c r="I51" s="163"/>
      <c r="J51" s="163" t="s">
        <v>315</v>
      </c>
      <c r="K51" s="163" t="s">
        <v>316</v>
      </c>
      <c r="L51" s="163" t="s">
        <v>316</v>
      </c>
      <c r="M51" s="163" t="s">
        <v>317</v>
      </c>
      <c r="N51" s="163" t="s">
        <v>317</v>
      </c>
      <c r="O51" s="162" t="s">
        <v>318</v>
      </c>
      <c r="P51" s="162" t="s">
        <v>318</v>
      </c>
      <c r="S51" s="163"/>
      <c r="T51" s="166"/>
      <c r="U51" s="166"/>
      <c r="V51" s="166"/>
      <c r="W51" s="163"/>
      <c r="X51" s="163"/>
      <c r="Y51" s="163"/>
      <c r="Z51" s="163"/>
      <c r="AA51" s="163"/>
      <c r="AB51" s="163"/>
      <c r="AC51" s="163"/>
      <c r="AD51" s="163"/>
      <c r="AE51" s="174">
        <f>2*COUNTA(D51:AD51)</f>
        <v>24</v>
      </c>
      <c r="AF51" s="162" t="s">
        <v>302</v>
      </c>
      <c r="AG51" s="162" t="s">
        <v>46</v>
      </c>
      <c r="AH51" s="167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8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78"/>
      <c r="FS51" s="178"/>
      <c r="FT51" s="178"/>
      <c r="FU51" s="178"/>
      <c r="FV51" s="178"/>
      <c r="FW51" s="178"/>
      <c r="FX51" s="178"/>
      <c r="FY51" s="178"/>
      <c r="FZ51" s="178"/>
      <c r="GA51" s="178"/>
      <c r="GB51" s="178"/>
      <c r="GC51" s="178"/>
      <c r="GD51" s="178"/>
      <c r="GE51" s="178"/>
      <c r="GF51" s="178"/>
      <c r="GG51" s="178"/>
      <c r="GH51" s="178"/>
      <c r="GI51" s="178"/>
      <c r="GJ51" s="178"/>
      <c r="GK51" s="178"/>
      <c r="GL51" s="178"/>
      <c r="GM51" s="178"/>
      <c r="GN51" s="178"/>
      <c r="GO51" s="178"/>
      <c r="GP51" s="178"/>
      <c r="GQ51" s="178"/>
      <c r="GR51" s="178"/>
      <c r="GS51" s="178"/>
      <c r="GT51" s="178"/>
      <c r="GU51" s="178"/>
      <c r="GV51" s="178"/>
      <c r="GW51" s="178"/>
      <c r="GX51" s="178"/>
      <c r="GY51" s="178"/>
      <c r="GZ51" s="178"/>
      <c r="HA51" s="178"/>
      <c r="HB51" s="178"/>
      <c r="HC51" s="178"/>
      <c r="HD51" s="178"/>
      <c r="HE51" s="178"/>
      <c r="HF51" s="178"/>
      <c r="HG51" s="178"/>
      <c r="HH51" s="178"/>
      <c r="HI51" s="178"/>
      <c r="HJ51" s="178"/>
      <c r="HK51" s="178"/>
      <c r="HL51" s="178"/>
      <c r="HM51" s="178"/>
      <c r="HN51" s="178"/>
      <c r="HO51" s="178"/>
      <c r="HP51" s="178"/>
      <c r="HQ51" s="178"/>
      <c r="HR51" s="178"/>
      <c r="HS51" s="178"/>
      <c r="HT51" s="178"/>
      <c r="HU51" s="178"/>
      <c r="HV51" s="178"/>
      <c r="HW51" s="178"/>
      <c r="HX51" s="178"/>
      <c r="HY51" s="178"/>
      <c r="HZ51" s="178"/>
      <c r="IA51" s="178"/>
      <c r="IB51" s="178"/>
      <c r="IC51" s="178"/>
      <c r="ID51" s="178"/>
      <c r="IE51" s="178"/>
      <c r="IF51" s="178"/>
      <c r="IG51" s="178"/>
      <c r="IH51" s="178"/>
      <c r="II51" s="178"/>
      <c r="IJ51" s="178"/>
      <c r="IK51" s="178"/>
      <c r="IL51" s="178"/>
      <c r="IM51" s="178"/>
      <c r="IN51" s="178"/>
      <c r="IO51" s="178"/>
      <c r="IP51" s="178"/>
      <c r="IQ51" s="178"/>
    </row>
    <row r="52" ht="180" customHeight="1" spans="1:251">
      <c r="A52" s="161" t="s">
        <v>319</v>
      </c>
      <c r="B52" s="162">
        <f>VLOOKUP(A52,班级人数!$A$2:$B$269,2,FALSE)</f>
        <v>41</v>
      </c>
      <c r="C52" s="163" t="s">
        <v>317</v>
      </c>
      <c r="D52" s="163" t="s">
        <v>317</v>
      </c>
      <c r="E52" s="163" t="s">
        <v>320</v>
      </c>
      <c r="F52" s="163" t="s">
        <v>320</v>
      </c>
      <c r="G52" s="163" t="s">
        <v>321</v>
      </c>
      <c r="H52" s="163" t="s">
        <v>321</v>
      </c>
      <c r="I52" s="162" t="s">
        <v>322</v>
      </c>
      <c r="J52" s="162" t="s">
        <v>322</v>
      </c>
      <c r="K52" s="166"/>
      <c r="L52" s="167"/>
      <c r="M52" s="163" t="s">
        <v>313</v>
      </c>
      <c r="N52" s="163" t="s">
        <v>313</v>
      </c>
      <c r="O52" s="167"/>
      <c r="P52" s="162" t="s">
        <v>323</v>
      </c>
      <c r="Q52" s="166"/>
      <c r="R52" s="163"/>
      <c r="S52" s="162" t="s">
        <v>318</v>
      </c>
      <c r="T52" s="163" t="s">
        <v>318</v>
      </c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74">
        <f>2*COUNTA(C52:AD52)</f>
        <v>26</v>
      </c>
      <c r="AF52" s="162" t="s">
        <v>302</v>
      </c>
      <c r="AG52" s="162" t="s">
        <v>46</v>
      </c>
      <c r="AH52" s="167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8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8"/>
      <c r="FT52" s="178"/>
      <c r="FU52" s="178"/>
      <c r="FV52" s="178"/>
      <c r="FW52" s="178"/>
      <c r="FX52" s="178"/>
      <c r="FY52" s="178"/>
      <c r="FZ52" s="178"/>
      <c r="GA52" s="178"/>
      <c r="GB52" s="178"/>
      <c r="GC52" s="178"/>
      <c r="GD52" s="178"/>
      <c r="GE52" s="178"/>
      <c r="GF52" s="178"/>
      <c r="GG52" s="178"/>
      <c r="GH52" s="178"/>
      <c r="GI52" s="178"/>
      <c r="GJ52" s="178"/>
      <c r="GK52" s="178"/>
      <c r="GL52" s="178"/>
      <c r="GM52" s="178"/>
      <c r="GN52" s="178"/>
      <c r="GO52" s="178"/>
      <c r="GP52" s="178"/>
      <c r="GQ52" s="178"/>
      <c r="GR52" s="178"/>
      <c r="GS52" s="178"/>
      <c r="GT52" s="178"/>
      <c r="GU52" s="178"/>
      <c r="GV52" s="178"/>
      <c r="GW52" s="178"/>
      <c r="GX52" s="178"/>
      <c r="GY52" s="178"/>
      <c r="GZ52" s="178"/>
      <c r="HA52" s="178"/>
      <c r="HB52" s="178"/>
      <c r="HC52" s="178"/>
      <c r="HD52" s="178"/>
      <c r="HE52" s="178"/>
      <c r="HF52" s="178"/>
      <c r="HG52" s="178"/>
      <c r="HH52" s="178"/>
      <c r="HI52" s="178"/>
      <c r="HJ52" s="178"/>
      <c r="HK52" s="178"/>
      <c r="HL52" s="178"/>
      <c r="HM52" s="178"/>
      <c r="HN52" s="178"/>
      <c r="HO52" s="178"/>
      <c r="HP52" s="178"/>
      <c r="HQ52" s="178"/>
      <c r="HR52" s="178"/>
      <c r="HS52" s="178"/>
      <c r="HT52" s="178"/>
      <c r="HU52" s="178"/>
      <c r="HV52" s="178"/>
      <c r="HW52" s="178"/>
      <c r="HX52" s="178"/>
      <c r="HY52" s="178"/>
      <c r="HZ52" s="178"/>
      <c r="IA52" s="178"/>
      <c r="IB52" s="178"/>
      <c r="IC52" s="178"/>
      <c r="ID52" s="178"/>
      <c r="IE52" s="178"/>
      <c r="IF52" s="178"/>
      <c r="IG52" s="178"/>
      <c r="IH52" s="178"/>
      <c r="II52" s="178"/>
      <c r="IJ52" s="178"/>
      <c r="IK52" s="178"/>
      <c r="IL52" s="178"/>
      <c r="IM52" s="178"/>
      <c r="IN52" s="178"/>
      <c r="IO52" s="178"/>
      <c r="IP52" s="178"/>
      <c r="IQ52" s="178"/>
    </row>
    <row r="53" ht="180" customHeight="1" spans="1:34">
      <c r="A53" s="161" t="s">
        <v>324</v>
      </c>
      <c r="B53" s="162">
        <f>VLOOKUP(A53,班级人数!$A$2:$B$269,2,FALSE)</f>
        <v>41</v>
      </c>
      <c r="C53" s="163" t="s">
        <v>325</v>
      </c>
      <c r="D53" s="166"/>
      <c r="E53" s="163" t="s">
        <v>326</v>
      </c>
      <c r="F53" s="163" t="s">
        <v>326</v>
      </c>
      <c r="G53" s="163" t="s">
        <v>318</v>
      </c>
      <c r="H53" s="162" t="s">
        <v>318</v>
      </c>
      <c r="I53" s="163" t="s">
        <v>313</v>
      </c>
      <c r="J53" s="163" t="s">
        <v>313</v>
      </c>
      <c r="K53" s="163" t="s">
        <v>317</v>
      </c>
      <c r="L53" s="163" t="s">
        <v>317</v>
      </c>
      <c r="M53" s="163" t="s">
        <v>327</v>
      </c>
      <c r="N53" s="163" t="s">
        <v>328</v>
      </c>
      <c r="P53" s="166"/>
      <c r="Q53" s="163" t="s">
        <v>329</v>
      </c>
      <c r="R53" s="163" t="s">
        <v>329</v>
      </c>
      <c r="S53" s="166"/>
      <c r="T53" s="166"/>
      <c r="U53" s="166"/>
      <c r="V53" s="166"/>
      <c r="W53" s="162"/>
      <c r="X53" s="163"/>
      <c r="Y53" s="163"/>
      <c r="Z53" s="163"/>
      <c r="AA53" s="163"/>
      <c r="AB53" s="163"/>
      <c r="AC53" s="163"/>
      <c r="AD53" s="163"/>
      <c r="AE53" s="174">
        <f>2*COUNTA(C53:AD53)</f>
        <v>26</v>
      </c>
      <c r="AF53" s="162" t="s">
        <v>302</v>
      </c>
      <c r="AG53" s="162" t="s">
        <v>46</v>
      </c>
      <c r="AH53" s="177"/>
    </row>
    <row r="54" ht="180" customHeight="1" spans="1:34">
      <c r="A54" s="161" t="s">
        <v>330</v>
      </c>
      <c r="B54" s="162">
        <f>VLOOKUP(A54,班级人数!$A$2:$B$269,2,FALSE)</f>
        <v>47</v>
      </c>
      <c r="C54" s="162" t="s">
        <v>331</v>
      </c>
      <c r="D54" s="162" t="s">
        <v>331</v>
      </c>
      <c r="E54" s="166"/>
      <c r="F54" s="166"/>
      <c r="G54" s="163" t="s">
        <v>332</v>
      </c>
      <c r="H54" s="163" t="s">
        <v>332</v>
      </c>
      <c r="I54" s="166"/>
      <c r="J54" s="166"/>
      <c r="K54" s="163" t="s">
        <v>333</v>
      </c>
      <c r="L54" s="163" t="s">
        <v>333</v>
      </c>
      <c r="M54" s="166"/>
      <c r="N54" s="166"/>
      <c r="O54" s="163" t="s">
        <v>334</v>
      </c>
      <c r="P54" s="163" t="s">
        <v>334</v>
      </c>
      <c r="Q54" s="163" t="s">
        <v>335</v>
      </c>
      <c r="R54" s="163" t="s">
        <v>335</v>
      </c>
      <c r="S54" s="163" t="s">
        <v>336</v>
      </c>
      <c r="T54" s="163" t="s">
        <v>336</v>
      </c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74">
        <f>2*COUNTA(C54:AD54)</f>
        <v>24</v>
      </c>
      <c r="AF54" s="162" t="s">
        <v>302</v>
      </c>
      <c r="AG54" s="162" t="s">
        <v>46</v>
      </c>
      <c r="AH54" s="177"/>
    </row>
    <row r="55" ht="180" customHeight="1" spans="1:34">
      <c r="A55" s="161" t="s">
        <v>337</v>
      </c>
      <c r="B55" s="162">
        <f>VLOOKUP(A55,班级人数!$A$2:$B$269,2,FALSE)</f>
        <v>36</v>
      </c>
      <c r="C55" s="163" t="s">
        <v>338</v>
      </c>
      <c r="D55" s="163" t="s">
        <v>338</v>
      </c>
      <c r="E55" s="163" t="s">
        <v>339</v>
      </c>
      <c r="F55" s="163" t="s">
        <v>339</v>
      </c>
      <c r="G55" s="163" t="s">
        <v>340</v>
      </c>
      <c r="H55" s="163" t="s">
        <v>340</v>
      </c>
      <c r="I55" s="163" t="s">
        <v>341</v>
      </c>
      <c r="J55" s="163" t="s">
        <v>341</v>
      </c>
      <c r="K55" s="163"/>
      <c r="L55" s="163"/>
      <c r="M55" s="163"/>
      <c r="N55" s="163"/>
      <c r="O55" s="163"/>
      <c r="P55" s="163"/>
      <c r="Q55" s="163" t="s">
        <v>342</v>
      </c>
      <c r="R55" s="163" t="s">
        <v>342</v>
      </c>
      <c r="S55" s="163" t="s">
        <v>343</v>
      </c>
      <c r="T55" s="163" t="s">
        <v>343</v>
      </c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74">
        <f>2*COUNTA(C55:AD55)</f>
        <v>24</v>
      </c>
      <c r="AF55" s="162" t="s">
        <v>302</v>
      </c>
      <c r="AG55" s="162" t="s">
        <v>46</v>
      </c>
      <c r="AH55" s="177"/>
    </row>
    <row r="56" ht="180" customHeight="1" spans="1:251">
      <c r="A56" s="161" t="s">
        <v>344</v>
      </c>
      <c r="B56" s="162">
        <f>VLOOKUP(A56,班级人数!$A$2:$B$269,2,FALSE)</f>
        <v>39</v>
      </c>
      <c r="C56" s="163" t="s">
        <v>345</v>
      </c>
      <c r="D56" s="163" t="s">
        <v>345</v>
      </c>
      <c r="E56" s="163" t="s">
        <v>346</v>
      </c>
      <c r="F56" s="163" t="s">
        <v>346</v>
      </c>
      <c r="G56" s="163" t="s">
        <v>347</v>
      </c>
      <c r="H56" s="163" t="s">
        <v>347</v>
      </c>
      <c r="I56" s="162" t="s">
        <v>348</v>
      </c>
      <c r="J56" s="166"/>
      <c r="K56" s="162" t="s">
        <v>349</v>
      </c>
      <c r="L56" s="166"/>
      <c r="M56" s="163" t="s">
        <v>350</v>
      </c>
      <c r="N56" s="163" t="s">
        <v>351</v>
      </c>
      <c r="O56" s="162" t="s">
        <v>349</v>
      </c>
      <c r="P56" s="163"/>
      <c r="S56" s="166"/>
      <c r="T56" s="166"/>
      <c r="U56" s="166"/>
      <c r="V56" s="166"/>
      <c r="W56" s="163"/>
      <c r="X56" s="162"/>
      <c r="Y56" s="163"/>
      <c r="Z56" s="163"/>
      <c r="AA56" s="163"/>
      <c r="AB56" s="163"/>
      <c r="AC56" s="163"/>
      <c r="AD56" s="163"/>
      <c r="AE56" s="174">
        <f>2*COUNTA(D56:AD56)</f>
        <v>20</v>
      </c>
      <c r="AF56" s="162" t="s">
        <v>302</v>
      </c>
      <c r="AG56" s="162" t="s">
        <v>46</v>
      </c>
      <c r="AH56" s="177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  <c r="IH56" s="178"/>
      <c r="II56" s="178"/>
      <c r="IJ56" s="178"/>
      <c r="IK56" s="178"/>
      <c r="IL56" s="178"/>
      <c r="IM56" s="178"/>
      <c r="IN56" s="178"/>
      <c r="IO56" s="178"/>
      <c r="IP56" s="178"/>
      <c r="IQ56" s="178"/>
    </row>
    <row r="57" ht="180" customHeight="1" spans="1:251">
      <c r="A57" s="161" t="s">
        <v>352</v>
      </c>
      <c r="B57" s="162">
        <f>VLOOKUP(A57,班级人数!$A$2:$B$269,2,FALSE)</f>
        <v>38</v>
      </c>
      <c r="C57" s="162" t="s">
        <v>353</v>
      </c>
      <c r="D57" s="162" t="s">
        <v>354</v>
      </c>
      <c r="E57" s="166"/>
      <c r="F57" s="163"/>
      <c r="G57" s="163"/>
      <c r="H57" s="162" t="s">
        <v>121</v>
      </c>
      <c r="I57" s="162" t="s">
        <v>355</v>
      </c>
      <c r="J57" s="162" t="s">
        <v>355</v>
      </c>
      <c r="K57" s="163"/>
      <c r="L57" s="162" t="s">
        <v>354</v>
      </c>
      <c r="M57" s="165" t="s">
        <v>356</v>
      </c>
      <c r="N57" s="163"/>
      <c r="O57" s="163" t="s">
        <v>357</v>
      </c>
      <c r="P57" s="162" t="s">
        <v>358</v>
      </c>
      <c r="Q57" s="163" t="s">
        <v>359</v>
      </c>
      <c r="R57" s="163" t="s">
        <v>359</v>
      </c>
      <c r="S57" s="163"/>
      <c r="T57" s="162"/>
      <c r="U57" s="162"/>
      <c r="V57" s="162"/>
      <c r="W57" s="162" t="s">
        <v>360</v>
      </c>
      <c r="X57" s="162" t="s">
        <v>360</v>
      </c>
      <c r="Y57" s="163"/>
      <c r="Z57" s="162"/>
      <c r="AA57" s="163"/>
      <c r="AB57" s="163"/>
      <c r="AC57" s="163"/>
      <c r="AD57" s="163"/>
      <c r="AE57" s="174">
        <f t="shared" ref="AE57:AE72" si="2">2*COUNTA(C57:AD57)</f>
        <v>26</v>
      </c>
      <c r="AF57" s="162" t="s">
        <v>302</v>
      </c>
      <c r="AG57" s="162" t="s">
        <v>46</v>
      </c>
      <c r="AH57" s="177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178"/>
      <c r="GX57" s="178"/>
      <c r="GY57" s="178"/>
      <c r="GZ57" s="178"/>
      <c r="HA57" s="178"/>
      <c r="HB57" s="178"/>
      <c r="HC57" s="178"/>
      <c r="HD57" s="178"/>
      <c r="HE57" s="178"/>
      <c r="HF57" s="178"/>
      <c r="HG57" s="178"/>
      <c r="HH57" s="178"/>
      <c r="HI57" s="178"/>
      <c r="HJ57" s="178"/>
      <c r="HK57" s="178"/>
      <c r="HL57" s="178"/>
      <c r="HM57" s="178"/>
      <c r="HN57" s="178"/>
      <c r="HO57" s="178"/>
      <c r="HP57" s="178"/>
      <c r="HQ57" s="178"/>
      <c r="HR57" s="178"/>
      <c r="HS57" s="178"/>
      <c r="HT57" s="178"/>
      <c r="HU57" s="178"/>
      <c r="HV57" s="178"/>
      <c r="HW57" s="178"/>
      <c r="HX57" s="178"/>
      <c r="HY57" s="178"/>
      <c r="HZ57" s="178"/>
      <c r="IA57" s="178"/>
      <c r="IB57" s="178"/>
      <c r="IC57" s="178"/>
      <c r="ID57" s="178"/>
      <c r="IE57" s="178"/>
      <c r="IF57" s="178"/>
      <c r="IG57" s="178"/>
      <c r="IH57" s="178"/>
      <c r="II57" s="178"/>
      <c r="IJ57" s="178"/>
      <c r="IK57" s="178"/>
      <c r="IL57" s="178"/>
      <c r="IM57" s="178"/>
      <c r="IN57" s="178"/>
      <c r="IO57" s="178"/>
      <c r="IP57" s="178"/>
      <c r="IQ57" s="178"/>
    </row>
    <row r="58" ht="180" customHeight="1" spans="1:251">
      <c r="A58" s="161" t="s">
        <v>361</v>
      </c>
      <c r="B58" s="162">
        <f>VLOOKUP(A58,班级人数!$A$2:$B$269,2,FALSE)</f>
        <v>45</v>
      </c>
      <c r="C58" s="162"/>
      <c r="D58" s="162"/>
      <c r="E58" s="163" t="s">
        <v>362</v>
      </c>
      <c r="F58" s="166"/>
      <c r="G58" s="162" t="s">
        <v>354</v>
      </c>
      <c r="H58" s="165" t="s">
        <v>363</v>
      </c>
      <c r="I58" s="163" t="s">
        <v>278</v>
      </c>
      <c r="J58" s="163" t="s">
        <v>362</v>
      </c>
      <c r="K58" s="163" t="s">
        <v>364</v>
      </c>
      <c r="L58" s="163"/>
      <c r="M58" s="163" t="s">
        <v>365</v>
      </c>
      <c r="N58" s="163" t="s">
        <v>365</v>
      </c>
      <c r="O58" s="162" t="s">
        <v>354</v>
      </c>
      <c r="P58" s="165" t="s">
        <v>366</v>
      </c>
      <c r="Q58" s="163" t="s">
        <v>367</v>
      </c>
      <c r="R58" s="163"/>
      <c r="S58" s="163" t="s">
        <v>368</v>
      </c>
      <c r="T58" s="163" t="s">
        <v>369</v>
      </c>
      <c r="U58" s="163"/>
      <c r="V58" s="163"/>
      <c r="W58" s="163"/>
      <c r="X58" s="163"/>
      <c r="Y58" s="163"/>
      <c r="Z58" s="163"/>
      <c r="AA58" s="163"/>
      <c r="AB58" s="163"/>
      <c r="AC58" s="162"/>
      <c r="AD58" s="163"/>
      <c r="AE58" s="174">
        <f t="shared" si="2"/>
        <v>26</v>
      </c>
      <c r="AF58" s="162" t="s">
        <v>302</v>
      </c>
      <c r="AG58" s="162" t="s">
        <v>46</v>
      </c>
      <c r="AH58" s="177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78"/>
      <c r="GQ58" s="178"/>
      <c r="GR58" s="178"/>
      <c r="GS58" s="178"/>
      <c r="GT58" s="178"/>
      <c r="GU58" s="178"/>
      <c r="GV58" s="178"/>
      <c r="GW58" s="178"/>
      <c r="GX58" s="178"/>
      <c r="GY58" s="178"/>
      <c r="GZ58" s="178"/>
      <c r="HA58" s="178"/>
      <c r="HB58" s="178"/>
      <c r="HC58" s="178"/>
      <c r="HD58" s="178"/>
      <c r="HE58" s="178"/>
      <c r="HF58" s="178"/>
      <c r="HG58" s="178"/>
      <c r="HH58" s="178"/>
      <c r="HI58" s="178"/>
      <c r="HJ58" s="178"/>
      <c r="HK58" s="178"/>
      <c r="HL58" s="178"/>
      <c r="HM58" s="178"/>
      <c r="HN58" s="178"/>
      <c r="HO58" s="178"/>
      <c r="HP58" s="178"/>
      <c r="HQ58" s="178"/>
      <c r="HR58" s="178"/>
      <c r="HS58" s="178"/>
      <c r="HT58" s="178"/>
      <c r="HU58" s="178"/>
      <c r="HV58" s="178"/>
      <c r="HW58" s="178"/>
      <c r="HX58" s="178"/>
      <c r="HY58" s="178"/>
      <c r="HZ58" s="178"/>
      <c r="IA58" s="178"/>
      <c r="IB58" s="178"/>
      <c r="IC58" s="178"/>
      <c r="ID58" s="178"/>
      <c r="IE58" s="178"/>
      <c r="IF58" s="178"/>
      <c r="IG58" s="178"/>
      <c r="IH58" s="178"/>
      <c r="II58" s="178"/>
      <c r="IJ58" s="178"/>
      <c r="IK58" s="178"/>
      <c r="IL58" s="178"/>
      <c r="IM58" s="178"/>
      <c r="IN58" s="178"/>
      <c r="IO58" s="178"/>
      <c r="IP58" s="178"/>
      <c r="IQ58" s="178"/>
    </row>
    <row r="59" ht="180" customHeight="1" spans="1:251">
      <c r="A59" s="161" t="s">
        <v>370</v>
      </c>
      <c r="B59" s="162">
        <f>VLOOKUP(A59,班级人数!$A$2:$B$269,2,FALSE)</f>
        <v>44</v>
      </c>
      <c r="C59" s="166"/>
      <c r="D59" s="163" t="s">
        <v>278</v>
      </c>
      <c r="E59" s="166"/>
      <c r="F59" s="163" t="s">
        <v>362</v>
      </c>
      <c r="G59" s="163"/>
      <c r="H59" s="163"/>
      <c r="I59" s="163" t="s">
        <v>362</v>
      </c>
      <c r="J59" s="163" t="s">
        <v>232</v>
      </c>
      <c r="K59" s="163" t="s">
        <v>371</v>
      </c>
      <c r="L59" s="163" t="s">
        <v>364</v>
      </c>
      <c r="M59" s="166"/>
      <c r="N59" s="166"/>
      <c r="O59" s="163" t="s">
        <v>372</v>
      </c>
      <c r="P59" s="163"/>
      <c r="Q59" s="163" t="s">
        <v>232</v>
      </c>
      <c r="R59" s="163" t="s">
        <v>367</v>
      </c>
      <c r="S59" s="163" t="s">
        <v>369</v>
      </c>
      <c r="T59" s="163" t="s">
        <v>368</v>
      </c>
      <c r="U59" s="163"/>
      <c r="V59" s="163"/>
      <c r="W59" s="163"/>
      <c r="X59" s="163"/>
      <c r="Y59" s="163" t="s">
        <v>236</v>
      </c>
      <c r="Z59" s="163"/>
      <c r="AA59" s="163" t="s">
        <v>236</v>
      </c>
      <c r="AB59" s="163"/>
      <c r="AC59" s="162"/>
      <c r="AD59" s="163"/>
      <c r="AE59" s="174">
        <f t="shared" si="2"/>
        <v>26</v>
      </c>
      <c r="AF59" s="162" t="s">
        <v>302</v>
      </c>
      <c r="AG59" s="162" t="s">
        <v>46</v>
      </c>
      <c r="AH59" s="177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8"/>
      <c r="GD59" s="178"/>
      <c r="GE59" s="178"/>
      <c r="GF59" s="178"/>
      <c r="GG59" s="178"/>
      <c r="GH59" s="178"/>
      <c r="GI59" s="178"/>
      <c r="GJ59" s="178"/>
      <c r="GK59" s="178"/>
      <c r="GL59" s="178"/>
      <c r="GM59" s="178"/>
      <c r="GN59" s="178"/>
      <c r="GO59" s="178"/>
      <c r="GP59" s="178"/>
      <c r="GQ59" s="178"/>
      <c r="GR59" s="178"/>
      <c r="GS59" s="178"/>
      <c r="GT59" s="178"/>
      <c r="GU59" s="178"/>
      <c r="GV59" s="178"/>
      <c r="GW59" s="178"/>
      <c r="GX59" s="178"/>
      <c r="GY59" s="178"/>
      <c r="GZ59" s="178"/>
      <c r="HA59" s="178"/>
      <c r="HB59" s="178"/>
      <c r="HC59" s="178"/>
      <c r="HD59" s="178"/>
      <c r="HE59" s="178"/>
      <c r="HF59" s="178"/>
      <c r="HG59" s="178"/>
      <c r="HH59" s="178"/>
      <c r="HI59" s="178"/>
      <c r="HJ59" s="178"/>
      <c r="HK59" s="178"/>
      <c r="HL59" s="178"/>
      <c r="HM59" s="178"/>
      <c r="HN59" s="178"/>
      <c r="HO59" s="178"/>
      <c r="HP59" s="178"/>
      <c r="HQ59" s="178"/>
      <c r="HR59" s="178"/>
      <c r="HS59" s="178"/>
      <c r="HT59" s="178"/>
      <c r="HU59" s="178"/>
      <c r="HV59" s="178"/>
      <c r="HW59" s="178"/>
      <c r="HX59" s="178"/>
      <c r="HY59" s="178"/>
      <c r="HZ59" s="178"/>
      <c r="IA59" s="178"/>
      <c r="IB59" s="178"/>
      <c r="IC59" s="178"/>
      <c r="ID59" s="178"/>
      <c r="IE59" s="178"/>
      <c r="IF59" s="178"/>
      <c r="IG59" s="178"/>
      <c r="IH59" s="178"/>
      <c r="II59" s="178"/>
      <c r="IJ59" s="178"/>
      <c r="IK59" s="178"/>
      <c r="IL59" s="178"/>
      <c r="IM59" s="178"/>
      <c r="IN59" s="178"/>
      <c r="IO59" s="178"/>
      <c r="IP59" s="178"/>
      <c r="IQ59" s="178"/>
    </row>
    <row r="60" ht="180" customHeight="1" spans="1:251">
      <c r="A60" s="161" t="s">
        <v>373</v>
      </c>
      <c r="B60" s="162">
        <f>VLOOKUP(A60,班级人数!$A$2:$B$269,2,FALSE)</f>
        <v>49</v>
      </c>
      <c r="C60" s="162"/>
      <c r="D60" s="165" t="s">
        <v>374</v>
      </c>
      <c r="E60" s="163" t="s">
        <v>231</v>
      </c>
      <c r="F60" s="163" t="s">
        <v>375</v>
      </c>
      <c r="G60" s="163" t="s">
        <v>376</v>
      </c>
      <c r="H60" s="165" t="s">
        <v>377</v>
      </c>
      <c r="I60" s="163" t="s">
        <v>375</v>
      </c>
      <c r="J60" s="163"/>
      <c r="K60" s="162" t="s">
        <v>378</v>
      </c>
      <c r="L60" s="162" t="s">
        <v>378</v>
      </c>
      <c r="M60" s="166"/>
      <c r="N60" s="166"/>
      <c r="O60" s="163"/>
      <c r="P60" s="166"/>
      <c r="Q60" s="163" t="s">
        <v>379</v>
      </c>
      <c r="R60" s="163" t="s">
        <v>379</v>
      </c>
      <c r="S60" s="165" t="s">
        <v>380</v>
      </c>
      <c r="T60" s="163" t="s">
        <v>381</v>
      </c>
      <c r="U60" s="163"/>
      <c r="V60" s="163"/>
      <c r="W60" s="163" t="s">
        <v>382</v>
      </c>
      <c r="X60" s="163"/>
      <c r="Y60" s="163"/>
      <c r="Z60" s="163"/>
      <c r="AA60" s="163"/>
      <c r="AB60" s="163"/>
      <c r="AC60" s="163"/>
      <c r="AD60" s="163"/>
      <c r="AE60" s="174">
        <f t="shared" si="2"/>
        <v>26</v>
      </c>
      <c r="AF60" s="162" t="s">
        <v>302</v>
      </c>
      <c r="AG60" s="162" t="s">
        <v>46</v>
      </c>
      <c r="AH60" s="177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8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8"/>
      <c r="FT60" s="178"/>
      <c r="FU60" s="178"/>
      <c r="FV60" s="178"/>
      <c r="FW60" s="178"/>
      <c r="FX60" s="178"/>
      <c r="FY60" s="178"/>
      <c r="FZ60" s="178"/>
      <c r="GA60" s="178"/>
      <c r="GB60" s="178"/>
      <c r="GC60" s="178"/>
      <c r="GD60" s="178"/>
      <c r="GE60" s="178"/>
      <c r="GF60" s="178"/>
      <c r="GG60" s="178"/>
      <c r="GH60" s="178"/>
      <c r="GI60" s="178"/>
      <c r="GJ60" s="178"/>
      <c r="GK60" s="178"/>
      <c r="GL60" s="178"/>
      <c r="GM60" s="178"/>
      <c r="GN60" s="178"/>
      <c r="GO60" s="178"/>
      <c r="GP60" s="178"/>
      <c r="GQ60" s="178"/>
      <c r="GR60" s="178"/>
      <c r="GS60" s="178"/>
      <c r="GT60" s="178"/>
      <c r="GU60" s="178"/>
      <c r="GV60" s="178"/>
      <c r="GW60" s="178"/>
      <c r="GX60" s="178"/>
      <c r="GY60" s="178"/>
      <c r="GZ60" s="178"/>
      <c r="HA60" s="178"/>
      <c r="HB60" s="178"/>
      <c r="HC60" s="178"/>
      <c r="HD60" s="178"/>
      <c r="HE60" s="178"/>
      <c r="HF60" s="178"/>
      <c r="HG60" s="178"/>
      <c r="HH60" s="178"/>
      <c r="HI60" s="178"/>
      <c r="HJ60" s="178"/>
      <c r="HK60" s="178"/>
      <c r="HL60" s="178"/>
      <c r="HM60" s="178"/>
      <c r="HN60" s="178"/>
      <c r="HO60" s="178"/>
      <c r="HP60" s="178"/>
      <c r="HQ60" s="178"/>
      <c r="HR60" s="178"/>
      <c r="HS60" s="178"/>
      <c r="HT60" s="178"/>
      <c r="HU60" s="178"/>
      <c r="HV60" s="178"/>
      <c r="HW60" s="178"/>
      <c r="HX60" s="178"/>
      <c r="HY60" s="178"/>
      <c r="HZ60" s="178"/>
      <c r="IA60" s="178"/>
      <c r="IB60" s="178"/>
      <c r="IC60" s="178"/>
      <c r="ID60" s="178"/>
      <c r="IE60" s="178"/>
      <c r="IF60" s="178"/>
      <c r="IG60" s="178"/>
      <c r="IH60" s="178"/>
      <c r="II60" s="178"/>
      <c r="IJ60" s="178"/>
      <c r="IK60" s="178"/>
      <c r="IL60" s="178"/>
      <c r="IM60" s="178"/>
      <c r="IN60" s="178"/>
      <c r="IO60" s="178"/>
      <c r="IP60" s="178"/>
      <c r="IQ60" s="178"/>
    </row>
    <row r="61" ht="180" customHeight="1" spans="1:251">
      <c r="A61" s="161" t="s">
        <v>383</v>
      </c>
      <c r="B61" s="162">
        <f>VLOOKUP(A61,班级人数!$A$2:$B$269,2,FALSE)</f>
        <v>37</v>
      </c>
      <c r="C61" s="165" t="s">
        <v>384</v>
      </c>
      <c r="D61" s="165"/>
      <c r="E61" s="163" t="s">
        <v>375</v>
      </c>
      <c r="F61" s="165" t="s">
        <v>356</v>
      </c>
      <c r="G61" s="163" t="s">
        <v>385</v>
      </c>
      <c r="H61" s="163" t="s">
        <v>385</v>
      </c>
      <c r="I61" s="163" t="s">
        <v>386</v>
      </c>
      <c r="J61" s="163" t="s">
        <v>375</v>
      </c>
      <c r="K61" s="165" t="s">
        <v>387</v>
      </c>
      <c r="L61" s="165" t="s">
        <v>384</v>
      </c>
      <c r="M61" s="163"/>
      <c r="N61" s="163" t="s">
        <v>388</v>
      </c>
      <c r="Q61" s="163" t="s">
        <v>389</v>
      </c>
      <c r="R61" s="165" t="s">
        <v>380</v>
      </c>
      <c r="S61" s="165"/>
      <c r="T61" s="163" t="s">
        <v>390</v>
      </c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74">
        <f t="shared" si="2"/>
        <v>26</v>
      </c>
      <c r="AF61" s="162" t="s">
        <v>302</v>
      </c>
      <c r="AG61" s="162" t="s">
        <v>46</v>
      </c>
      <c r="AH61" s="177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8"/>
      <c r="ER61" s="178"/>
      <c r="ES61" s="178"/>
      <c r="ET61" s="178"/>
      <c r="EU61" s="178"/>
      <c r="EV61" s="178"/>
      <c r="EW61" s="178"/>
      <c r="EX61" s="178"/>
      <c r="EY61" s="178"/>
      <c r="EZ61" s="178"/>
      <c r="FA61" s="178"/>
      <c r="FB61" s="178"/>
      <c r="FC61" s="178"/>
      <c r="FD61" s="178"/>
      <c r="FE61" s="178"/>
      <c r="FF61" s="178"/>
      <c r="FG61" s="178"/>
      <c r="FH61" s="178"/>
      <c r="FI61" s="178"/>
      <c r="FJ61" s="178"/>
      <c r="FK61" s="178"/>
      <c r="FL61" s="178"/>
      <c r="FM61" s="178"/>
      <c r="FN61" s="178"/>
      <c r="FO61" s="178"/>
      <c r="FP61" s="178"/>
      <c r="FQ61" s="178"/>
      <c r="FR61" s="178"/>
      <c r="FS61" s="178"/>
      <c r="FT61" s="178"/>
      <c r="FU61" s="178"/>
      <c r="FV61" s="178"/>
      <c r="FW61" s="178"/>
      <c r="FX61" s="178"/>
      <c r="FY61" s="178"/>
      <c r="FZ61" s="178"/>
      <c r="GA61" s="178"/>
      <c r="GB61" s="178"/>
      <c r="GC61" s="178"/>
      <c r="GD61" s="178"/>
      <c r="GE61" s="178"/>
      <c r="GF61" s="178"/>
      <c r="GG61" s="178"/>
      <c r="GH61" s="178"/>
      <c r="GI61" s="178"/>
      <c r="GJ61" s="178"/>
      <c r="GK61" s="178"/>
      <c r="GL61" s="178"/>
      <c r="GM61" s="178"/>
      <c r="GN61" s="178"/>
      <c r="GO61" s="178"/>
      <c r="GP61" s="178"/>
      <c r="GQ61" s="178"/>
      <c r="GR61" s="178"/>
      <c r="GS61" s="178"/>
      <c r="GT61" s="178"/>
      <c r="GU61" s="178"/>
      <c r="GV61" s="178"/>
      <c r="GW61" s="178"/>
      <c r="GX61" s="178"/>
      <c r="GY61" s="178"/>
      <c r="GZ61" s="178"/>
      <c r="HA61" s="178"/>
      <c r="HB61" s="178"/>
      <c r="HC61" s="178"/>
      <c r="HD61" s="178"/>
      <c r="HE61" s="178"/>
      <c r="HF61" s="178"/>
      <c r="HG61" s="178"/>
      <c r="HH61" s="178"/>
      <c r="HI61" s="178"/>
      <c r="HJ61" s="178"/>
      <c r="HK61" s="178"/>
      <c r="HL61" s="178"/>
      <c r="HM61" s="178"/>
      <c r="HN61" s="178"/>
      <c r="HO61" s="178"/>
      <c r="HP61" s="178"/>
      <c r="HQ61" s="178"/>
      <c r="HR61" s="178"/>
      <c r="HS61" s="178"/>
      <c r="HT61" s="178"/>
      <c r="HU61" s="178"/>
      <c r="HV61" s="178"/>
      <c r="HW61" s="178"/>
      <c r="HX61" s="178"/>
      <c r="HY61" s="178"/>
      <c r="HZ61" s="178"/>
      <c r="IA61" s="178"/>
      <c r="IB61" s="178"/>
      <c r="IC61" s="178"/>
      <c r="ID61" s="178"/>
      <c r="IE61" s="178"/>
      <c r="IF61" s="178"/>
      <c r="IG61" s="178"/>
      <c r="IH61" s="178"/>
      <c r="II61" s="178"/>
      <c r="IJ61" s="178"/>
      <c r="IK61" s="178"/>
      <c r="IL61" s="178"/>
      <c r="IM61" s="178"/>
      <c r="IN61" s="178"/>
      <c r="IO61" s="178"/>
      <c r="IP61" s="178"/>
      <c r="IQ61" s="178"/>
    </row>
    <row r="62" ht="180" customHeight="1" spans="1:251">
      <c r="A62" s="161" t="s">
        <v>391</v>
      </c>
      <c r="B62" s="162">
        <f>VLOOKUP(A62,班级人数!$A$2:$B$269,2,FALSE)</f>
        <v>37</v>
      </c>
      <c r="C62" s="165"/>
      <c r="D62" s="163"/>
      <c r="E62" s="163" t="s">
        <v>375</v>
      </c>
      <c r="F62" s="163" t="s">
        <v>392</v>
      </c>
      <c r="G62" s="163" t="s">
        <v>393</v>
      </c>
      <c r="H62" s="166"/>
      <c r="I62" s="163" t="s">
        <v>394</v>
      </c>
      <c r="J62" s="163" t="s">
        <v>375</v>
      </c>
      <c r="K62" s="163" t="s">
        <v>395</v>
      </c>
      <c r="L62" s="165" t="s">
        <v>387</v>
      </c>
      <c r="M62" s="163" t="s">
        <v>396</v>
      </c>
      <c r="N62" s="165" t="s">
        <v>356</v>
      </c>
      <c r="O62" s="163" t="s">
        <v>395</v>
      </c>
      <c r="P62" s="166"/>
      <c r="Q62" s="165" t="s">
        <v>380</v>
      </c>
      <c r="R62" s="163" t="s">
        <v>389</v>
      </c>
      <c r="S62" s="163" t="s">
        <v>390</v>
      </c>
      <c r="T62" s="165"/>
      <c r="U62" s="165"/>
      <c r="V62" s="165"/>
      <c r="W62" s="163"/>
      <c r="X62" s="163"/>
      <c r="Y62" s="163"/>
      <c r="Z62" s="163"/>
      <c r="AA62" s="163"/>
      <c r="AB62" s="163"/>
      <c r="AC62" s="163"/>
      <c r="AD62" s="163"/>
      <c r="AE62" s="174">
        <f t="shared" si="2"/>
        <v>26</v>
      </c>
      <c r="AF62" s="162" t="s">
        <v>302</v>
      </c>
      <c r="AG62" s="162" t="s">
        <v>46</v>
      </c>
      <c r="AH62" s="177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8"/>
      <c r="FT62" s="178"/>
      <c r="FU62" s="178"/>
      <c r="FV62" s="178"/>
      <c r="FW62" s="178"/>
      <c r="FX62" s="178"/>
      <c r="FY62" s="178"/>
      <c r="FZ62" s="178"/>
      <c r="GA62" s="178"/>
      <c r="GB62" s="178"/>
      <c r="GC62" s="178"/>
      <c r="GD62" s="178"/>
      <c r="GE62" s="178"/>
      <c r="GF62" s="178"/>
      <c r="GG62" s="178"/>
      <c r="GH62" s="178"/>
      <c r="GI62" s="178"/>
      <c r="GJ62" s="178"/>
      <c r="GK62" s="178"/>
      <c r="GL62" s="178"/>
      <c r="GM62" s="178"/>
      <c r="GN62" s="178"/>
      <c r="GO62" s="178"/>
      <c r="GP62" s="178"/>
      <c r="GQ62" s="178"/>
      <c r="GR62" s="178"/>
      <c r="GS62" s="178"/>
      <c r="GT62" s="178"/>
      <c r="GU62" s="178"/>
      <c r="GV62" s="178"/>
      <c r="GW62" s="178"/>
      <c r="GX62" s="178"/>
      <c r="GY62" s="178"/>
      <c r="GZ62" s="178"/>
      <c r="HA62" s="178"/>
      <c r="HB62" s="178"/>
      <c r="HC62" s="178"/>
      <c r="HD62" s="178"/>
      <c r="HE62" s="178"/>
      <c r="HF62" s="178"/>
      <c r="HG62" s="178"/>
      <c r="HH62" s="178"/>
      <c r="HI62" s="178"/>
      <c r="HJ62" s="178"/>
      <c r="HK62" s="178"/>
      <c r="HL62" s="178"/>
      <c r="HM62" s="178"/>
      <c r="HN62" s="178"/>
      <c r="HO62" s="178"/>
      <c r="HP62" s="178"/>
      <c r="HQ62" s="178"/>
      <c r="HR62" s="178"/>
      <c r="HS62" s="178"/>
      <c r="HT62" s="178"/>
      <c r="HU62" s="178"/>
      <c r="HV62" s="178"/>
      <c r="HW62" s="178"/>
      <c r="HX62" s="178"/>
      <c r="HY62" s="178"/>
      <c r="HZ62" s="178"/>
      <c r="IA62" s="178"/>
      <c r="IB62" s="178"/>
      <c r="IC62" s="178"/>
      <c r="ID62" s="178"/>
      <c r="IE62" s="178"/>
      <c r="IF62" s="178"/>
      <c r="IG62" s="178"/>
      <c r="IH62" s="178"/>
      <c r="II62" s="178"/>
      <c r="IJ62" s="178"/>
      <c r="IK62" s="178"/>
      <c r="IL62" s="178"/>
      <c r="IM62" s="178"/>
      <c r="IN62" s="178"/>
      <c r="IO62" s="178"/>
      <c r="IP62" s="178"/>
      <c r="IQ62" s="178"/>
    </row>
    <row r="63" ht="180" customHeight="1" spans="1:251">
      <c r="A63" s="161" t="s">
        <v>397</v>
      </c>
      <c r="B63" s="162">
        <f>VLOOKUP(A63,班级人数!$A$2:$B$269,2,FALSE)</f>
        <v>37</v>
      </c>
      <c r="C63" s="165" t="s">
        <v>374</v>
      </c>
      <c r="D63" s="165" t="s">
        <v>366</v>
      </c>
      <c r="E63" s="163" t="s">
        <v>392</v>
      </c>
      <c r="F63" s="163" t="s">
        <v>375</v>
      </c>
      <c r="G63" s="163"/>
      <c r="H63" s="163" t="s">
        <v>393</v>
      </c>
      <c r="I63" s="163" t="s">
        <v>375</v>
      </c>
      <c r="J63" s="166"/>
      <c r="K63" s="165" t="s">
        <v>363</v>
      </c>
      <c r="L63" s="165" t="s">
        <v>398</v>
      </c>
      <c r="M63" s="163" t="s">
        <v>399</v>
      </c>
      <c r="N63" s="163" t="s">
        <v>399</v>
      </c>
      <c r="O63" s="166"/>
      <c r="Q63" s="163" t="s">
        <v>129</v>
      </c>
      <c r="R63" s="166"/>
      <c r="S63" s="163"/>
      <c r="T63" s="165" t="s">
        <v>380</v>
      </c>
      <c r="U63" s="165"/>
      <c r="V63" s="165"/>
      <c r="W63" s="163"/>
      <c r="X63" s="163" t="s">
        <v>382</v>
      </c>
      <c r="AA63" s="163"/>
      <c r="AB63" s="163"/>
      <c r="AC63" s="163"/>
      <c r="AD63" s="163"/>
      <c r="AE63" s="174">
        <f t="shared" si="2"/>
        <v>26</v>
      </c>
      <c r="AF63" s="162" t="s">
        <v>302</v>
      </c>
      <c r="AG63" s="162" t="s">
        <v>46</v>
      </c>
      <c r="AH63" s="167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8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8"/>
      <c r="FT63" s="178"/>
      <c r="FU63" s="178"/>
      <c r="FV63" s="178"/>
      <c r="FW63" s="178"/>
      <c r="FX63" s="178"/>
      <c r="FY63" s="178"/>
      <c r="FZ63" s="178"/>
      <c r="GA63" s="178"/>
      <c r="GB63" s="178"/>
      <c r="GC63" s="178"/>
      <c r="GD63" s="178"/>
      <c r="GE63" s="178"/>
      <c r="GF63" s="178"/>
      <c r="GG63" s="178"/>
      <c r="GH63" s="178"/>
      <c r="GI63" s="178"/>
      <c r="GJ63" s="178"/>
      <c r="GK63" s="178"/>
      <c r="GL63" s="178"/>
      <c r="GM63" s="178"/>
      <c r="GN63" s="178"/>
      <c r="GO63" s="178"/>
      <c r="GP63" s="178"/>
      <c r="GQ63" s="178"/>
      <c r="GR63" s="178"/>
      <c r="GS63" s="178"/>
      <c r="GT63" s="178"/>
      <c r="GU63" s="178"/>
      <c r="GV63" s="178"/>
      <c r="GW63" s="178"/>
      <c r="GX63" s="178"/>
      <c r="GY63" s="178"/>
      <c r="GZ63" s="178"/>
      <c r="HA63" s="178"/>
      <c r="HB63" s="178"/>
      <c r="HC63" s="178"/>
      <c r="HD63" s="178"/>
      <c r="HE63" s="178"/>
      <c r="HF63" s="178"/>
      <c r="HG63" s="178"/>
      <c r="HH63" s="178"/>
      <c r="HI63" s="178"/>
      <c r="HJ63" s="178"/>
      <c r="HK63" s="178"/>
      <c r="HL63" s="178"/>
      <c r="HM63" s="178"/>
      <c r="HN63" s="178"/>
      <c r="HO63" s="178"/>
      <c r="HP63" s="178"/>
      <c r="HQ63" s="178"/>
      <c r="HR63" s="178"/>
      <c r="HS63" s="178"/>
      <c r="HT63" s="178"/>
      <c r="HU63" s="178"/>
      <c r="HV63" s="178"/>
      <c r="HW63" s="178"/>
      <c r="HX63" s="178"/>
      <c r="HY63" s="178"/>
      <c r="HZ63" s="178"/>
      <c r="IA63" s="178"/>
      <c r="IB63" s="178"/>
      <c r="IC63" s="178"/>
      <c r="ID63" s="178"/>
      <c r="IE63" s="178"/>
      <c r="IF63" s="178"/>
      <c r="IG63" s="178"/>
      <c r="IH63" s="178"/>
      <c r="II63" s="178"/>
      <c r="IJ63" s="178"/>
      <c r="IK63" s="178"/>
      <c r="IL63" s="178"/>
      <c r="IM63" s="178"/>
      <c r="IN63" s="178"/>
      <c r="IO63" s="178"/>
      <c r="IP63" s="178"/>
      <c r="IQ63" s="178"/>
    </row>
    <row r="64" ht="180" customHeight="1" spans="1:251">
      <c r="A64" s="161" t="s">
        <v>400</v>
      </c>
      <c r="B64" s="162">
        <f>VLOOKUP(A64,班级人数!$A$2:$B$269,2,FALSE)</f>
        <v>20</v>
      </c>
      <c r="C64" s="162" t="s">
        <v>401</v>
      </c>
      <c r="D64" s="162" t="s">
        <v>401</v>
      </c>
      <c r="E64" s="163"/>
      <c r="F64" s="163"/>
      <c r="G64" s="163" t="s">
        <v>402</v>
      </c>
      <c r="H64" s="162" t="s">
        <v>354</v>
      </c>
      <c r="I64" s="163" t="s">
        <v>403</v>
      </c>
      <c r="J64" s="163" t="s">
        <v>403</v>
      </c>
      <c r="K64" s="163" t="s">
        <v>404</v>
      </c>
      <c r="L64" s="163" t="s">
        <v>278</v>
      </c>
      <c r="M64" s="163" t="s">
        <v>405</v>
      </c>
      <c r="N64" s="163" t="s">
        <v>405</v>
      </c>
      <c r="O64" s="163" t="s">
        <v>406</v>
      </c>
      <c r="P64" s="162" t="s">
        <v>354</v>
      </c>
      <c r="Q64" s="166"/>
      <c r="R64" s="166"/>
      <c r="S64" s="163" t="s">
        <v>407</v>
      </c>
      <c r="T64" s="163"/>
      <c r="U64" s="163"/>
      <c r="V64" s="163"/>
      <c r="W64" s="162"/>
      <c r="X64" s="162"/>
      <c r="Y64" s="163"/>
      <c r="Z64" s="163"/>
      <c r="AA64" s="163"/>
      <c r="AB64" s="163"/>
      <c r="AC64" s="163"/>
      <c r="AD64" s="163"/>
      <c r="AE64" s="174">
        <f t="shared" si="2"/>
        <v>26</v>
      </c>
      <c r="AF64" s="162" t="s">
        <v>302</v>
      </c>
      <c r="AG64" s="162" t="s">
        <v>46</v>
      </c>
      <c r="AH64" s="167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  <c r="FL64" s="178"/>
      <c r="FM64" s="178"/>
      <c r="FN64" s="178"/>
      <c r="FO64" s="178"/>
      <c r="FP64" s="178"/>
      <c r="FQ64" s="178"/>
      <c r="FR64" s="178"/>
      <c r="FS64" s="178"/>
      <c r="FT64" s="178"/>
      <c r="FU64" s="178"/>
      <c r="FV64" s="178"/>
      <c r="FW64" s="178"/>
      <c r="FX64" s="178"/>
      <c r="FY64" s="178"/>
      <c r="FZ64" s="178"/>
      <c r="GA64" s="178"/>
      <c r="GB64" s="178"/>
      <c r="GC64" s="178"/>
      <c r="GD64" s="178"/>
      <c r="GE64" s="178"/>
      <c r="GF64" s="178"/>
      <c r="GG64" s="178"/>
      <c r="GH64" s="178"/>
      <c r="GI64" s="178"/>
      <c r="GJ64" s="178"/>
      <c r="GK64" s="178"/>
      <c r="GL64" s="178"/>
      <c r="GM64" s="178"/>
      <c r="GN64" s="178"/>
      <c r="GO64" s="178"/>
      <c r="GP64" s="178"/>
      <c r="GQ64" s="178"/>
      <c r="GR64" s="178"/>
      <c r="GS64" s="178"/>
      <c r="GT64" s="178"/>
      <c r="GU64" s="178"/>
      <c r="GV64" s="178"/>
      <c r="GW64" s="178"/>
      <c r="GX64" s="178"/>
      <c r="GY64" s="178"/>
      <c r="GZ64" s="178"/>
      <c r="HA64" s="178"/>
      <c r="HB64" s="178"/>
      <c r="HC64" s="178"/>
      <c r="HD64" s="178"/>
      <c r="HE64" s="178"/>
      <c r="HF64" s="178"/>
      <c r="HG64" s="178"/>
      <c r="HH64" s="178"/>
      <c r="HI64" s="178"/>
      <c r="HJ64" s="178"/>
      <c r="HK64" s="178"/>
      <c r="HL64" s="178"/>
      <c r="HM64" s="178"/>
      <c r="HN64" s="178"/>
      <c r="HO64" s="178"/>
      <c r="HP64" s="178"/>
      <c r="HQ64" s="178"/>
      <c r="HR64" s="178"/>
      <c r="HS64" s="178"/>
      <c r="HT64" s="178"/>
      <c r="HU64" s="178"/>
      <c r="HV64" s="178"/>
      <c r="HW64" s="178"/>
      <c r="HX64" s="178"/>
      <c r="HY64" s="178"/>
      <c r="HZ64" s="178"/>
      <c r="IA64" s="178"/>
      <c r="IB64" s="178"/>
      <c r="IC64" s="178"/>
      <c r="ID64" s="178"/>
      <c r="IE64" s="178"/>
      <c r="IF64" s="178"/>
      <c r="IG64" s="178"/>
      <c r="IH64" s="178"/>
      <c r="II64" s="178"/>
      <c r="IJ64" s="178"/>
      <c r="IK64" s="178"/>
      <c r="IL64" s="178"/>
      <c r="IM64" s="178"/>
      <c r="IN64" s="178"/>
      <c r="IO64" s="178"/>
      <c r="IP64" s="178"/>
      <c r="IQ64" s="178"/>
    </row>
    <row r="65" ht="180" customHeight="1" spans="1:34">
      <c r="A65" s="161" t="s">
        <v>408</v>
      </c>
      <c r="B65" s="162">
        <f>VLOOKUP(A65,班级人数!$A$2:$B$269,2,FALSE)</f>
        <v>40</v>
      </c>
      <c r="C65" s="162"/>
      <c r="D65" s="162" t="s">
        <v>354</v>
      </c>
      <c r="E65" s="163" t="s">
        <v>409</v>
      </c>
      <c r="F65" s="166"/>
      <c r="G65" s="166"/>
      <c r="H65" s="163" t="s">
        <v>402</v>
      </c>
      <c r="I65" s="163" t="s">
        <v>410</v>
      </c>
      <c r="J65" s="163" t="s">
        <v>410</v>
      </c>
      <c r="K65" s="163" t="s">
        <v>404</v>
      </c>
      <c r="L65" s="162" t="s">
        <v>354</v>
      </c>
      <c r="M65" s="163" t="s">
        <v>411</v>
      </c>
      <c r="N65" s="163" t="s">
        <v>411</v>
      </c>
      <c r="O65" s="163"/>
      <c r="P65" s="166"/>
      <c r="Q65" s="165" t="s">
        <v>356</v>
      </c>
      <c r="R65" s="166"/>
      <c r="S65" s="163" t="s">
        <v>407</v>
      </c>
      <c r="T65" s="166"/>
      <c r="U65" s="166"/>
      <c r="V65" s="166"/>
      <c r="W65" s="163"/>
      <c r="X65" s="163"/>
      <c r="Y65" s="163"/>
      <c r="Z65" s="163" t="s">
        <v>412</v>
      </c>
      <c r="AA65" s="163"/>
      <c r="AB65" s="163"/>
      <c r="AC65" s="163"/>
      <c r="AD65" s="163"/>
      <c r="AE65" s="174">
        <f t="shared" si="2"/>
        <v>24</v>
      </c>
      <c r="AF65" s="162" t="s">
        <v>302</v>
      </c>
      <c r="AG65" s="162" t="s">
        <v>46</v>
      </c>
      <c r="AH65" s="177"/>
    </row>
    <row r="66" ht="180" customHeight="1" spans="1:34">
      <c r="A66" s="161" t="s">
        <v>413</v>
      </c>
      <c r="B66" s="162">
        <f>VLOOKUP(A66,班级人数!$A$2:$B$269,2,FALSE)</f>
        <v>36</v>
      </c>
      <c r="C66" s="162"/>
      <c r="D66" s="167"/>
      <c r="E66" s="163"/>
      <c r="F66" s="163" t="s">
        <v>409</v>
      </c>
      <c r="G66" s="162" t="s">
        <v>354</v>
      </c>
      <c r="H66" s="163" t="s">
        <v>414</v>
      </c>
      <c r="I66" s="163" t="s">
        <v>415</v>
      </c>
      <c r="J66" s="163" t="s">
        <v>415</v>
      </c>
      <c r="K66" s="163" t="s">
        <v>416</v>
      </c>
      <c r="L66" s="163" t="s">
        <v>416</v>
      </c>
      <c r="M66" s="166"/>
      <c r="N66" s="166"/>
      <c r="O66" s="162" t="s">
        <v>354</v>
      </c>
      <c r="P66" s="163" t="s">
        <v>357</v>
      </c>
      <c r="Q66" s="163"/>
      <c r="R66" s="163" t="s">
        <v>129</v>
      </c>
      <c r="S66" s="166"/>
      <c r="T66" s="163" t="s">
        <v>414</v>
      </c>
      <c r="U66" s="163"/>
      <c r="V66" s="163"/>
      <c r="W66" s="163"/>
      <c r="X66" s="163"/>
      <c r="Y66" s="163" t="s">
        <v>412</v>
      </c>
      <c r="Z66" s="163"/>
      <c r="AA66" s="163"/>
      <c r="AB66" s="163"/>
      <c r="AC66" s="162"/>
      <c r="AD66" s="162"/>
      <c r="AE66" s="174">
        <f t="shared" si="2"/>
        <v>24</v>
      </c>
      <c r="AF66" s="162" t="s">
        <v>302</v>
      </c>
      <c r="AG66" s="162" t="s">
        <v>46</v>
      </c>
      <c r="AH66" s="177"/>
    </row>
    <row r="67" ht="180" customHeight="1" spans="1:34">
      <c r="A67" s="161" t="s">
        <v>417</v>
      </c>
      <c r="B67" s="162">
        <f>VLOOKUP(A67,班级人数!$A$2:$B$269,2,FALSE)</f>
        <v>35</v>
      </c>
      <c r="C67" s="162"/>
      <c r="D67" s="163"/>
      <c r="E67" s="163" t="s">
        <v>418</v>
      </c>
      <c r="F67" s="163" t="s">
        <v>368</v>
      </c>
      <c r="G67" s="163" t="s">
        <v>419</v>
      </c>
      <c r="H67" s="162" t="s">
        <v>354</v>
      </c>
      <c r="I67" s="162" t="s">
        <v>420</v>
      </c>
      <c r="J67" s="163" t="s">
        <v>421</v>
      </c>
      <c r="K67" s="163"/>
      <c r="L67" s="163"/>
      <c r="M67" s="163"/>
      <c r="N67" s="163" t="s">
        <v>422</v>
      </c>
      <c r="O67" s="163" t="s">
        <v>423</v>
      </c>
      <c r="P67" s="162" t="s">
        <v>354</v>
      </c>
      <c r="R67" s="163" t="s">
        <v>231</v>
      </c>
      <c r="S67" s="163"/>
      <c r="T67" s="162" t="s">
        <v>424</v>
      </c>
      <c r="U67" s="162"/>
      <c r="V67" s="162"/>
      <c r="W67" s="163"/>
      <c r="X67" s="163"/>
      <c r="Y67" s="162"/>
      <c r="Z67" s="163"/>
      <c r="AA67" s="163" t="s">
        <v>425</v>
      </c>
      <c r="AB67" s="163" t="s">
        <v>425</v>
      </c>
      <c r="AC67" s="163"/>
      <c r="AD67" s="163"/>
      <c r="AE67" s="174">
        <f t="shared" si="2"/>
        <v>26</v>
      </c>
      <c r="AF67" s="162" t="s">
        <v>302</v>
      </c>
      <c r="AG67" s="162" t="s">
        <v>46</v>
      </c>
      <c r="AH67" s="177"/>
    </row>
    <row r="68" ht="180" customHeight="1" spans="1:34">
      <c r="A68" s="161" t="s">
        <v>426</v>
      </c>
      <c r="B68" s="162">
        <f>VLOOKUP(A68,班级人数!$A$2:$B$269,2,FALSE)</f>
        <v>29</v>
      </c>
      <c r="C68" s="163" t="s">
        <v>427</v>
      </c>
      <c r="D68" s="163" t="s">
        <v>427</v>
      </c>
      <c r="E68" s="163" t="s">
        <v>368</v>
      </c>
      <c r="G68" s="163" t="s">
        <v>419</v>
      </c>
      <c r="H68" s="162" t="s">
        <v>354</v>
      </c>
      <c r="I68" s="163" t="s">
        <v>231</v>
      </c>
      <c r="J68" s="162" t="s">
        <v>420</v>
      </c>
      <c r="K68" s="163"/>
      <c r="L68" s="163"/>
      <c r="M68" s="163" t="s">
        <v>422</v>
      </c>
      <c r="N68" s="166"/>
      <c r="O68" s="163" t="s">
        <v>423</v>
      </c>
      <c r="P68" s="162" t="s">
        <v>354</v>
      </c>
      <c r="Q68" s="166"/>
      <c r="S68" s="162" t="s">
        <v>424</v>
      </c>
      <c r="T68" s="166"/>
      <c r="U68" s="166"/>
      <c r="V68" s="166"/>
      <c r="W68" s="162"/>
      <c r="X68" s="162"/>
      <c r="Y68" s="162"/>
      <c r="Z68" s="162"/>
      <c r="AA68" s="163" t="s">
        <v>425</v>
      </c>
      <c r="AB68" s="163" t="s">
        <v>425</v>
      </c>
      <c r="AC68" s="163"/>
      <c r="AD68" s="163"/>
      <c r="AE68" s="174">
        <f t="shared" si="2"/>
        <v>26</v>
      </c>
      <c r="AF68" s="162" t="s">
        <v>302</v>
      </c>
      <c r="AG68" s="162" t="s">
        <v>46</v>
      </c>
      <c r="AH68" s="177"/>
    </row>
    <row r="69" ht="180" customHeight="1" spans="1:34">
      <c r="A69" s="161" t="s">
        <v>428</v>
      </c>
      <c r="B69" s="162">
        <f>VLOOKUP(A69,班级人数!$A$2:$B$269,2,FALSE)</f>
        <v>30</v>
      </c>
      <c r="C69" s="163" t="s">
        <v>429</v>
      </c>
      <c r="D69" s="163" t="s">
        <v>429</v>
      </c>
      <c r="E69" s="163" t="s">
        <v>429</v>
      </c>
      <c r="G69" s="163" t="s">
        <v>430</v>
      </c>
      <c r="H69" s="163" t="s">
        <v>430</v>
      </c>
      <c r="I69" s="163" t="s">
        <v>431</v>
      </c>
      <c r="J69" s="163" t="s">
        <v>431</v>
      </c>
      <c r="K69" s="162" t="s">
        <v>432</v>
      </c>
      <c r="L69" s="162" t="s">
        <v>432</v>
      </c>
      <c r="M69" s="163" t="s">
        <v>431</v>
      </c>
      <c r="N69" s="163" t="s">
        <v>433</v>
      </c>
      <c r="O69" s="163" t="s">
        <v>430</v>
      </c>
      <c r="P69" s="163"/>
      <c r="Q69" s="163"/>
      <c r="R69" s="165"/>
      <c r="S69" s="166"/>
      <c r="T69" s="166"/>
      <c r="U69" s="166"/>
      <c r="V69" s="166"/>
      <c r="W69" s="163"/>
      <c r="X69" s="163"/>
      <c r="Y69" s="163"/>
      <c r="Z69" s="163"/>
      <c r="AA69" s="163"/>
      <c r="AB69" s="163"/>
      <c r="AC69" s="163"/>
      <c r="AD69" s="163"/>
      <c r="AE69" s="174">
        <f t="shared" si="2"/>
        <v>24</v>
      </c>
      <c r="AF69" s="162" t="s">
        <v>434</v>
      </c>
      <c r="AG69" s="162" t="s">
        <v>24</v>
      </c>
      <c r="AH69" s="177"/>
    </row>
    <row r="70" ht="180" customHeight="1" spans="1:34">
      <c r="A70" s="161" t="s">
        <v>435</v>
      </c>
      <c r="B70" s="162">
        <f>VLOOKUP(A70,班级人数!$A$2:$B$269,2,FALSE)</f>
        <v>34</v>
      </c>
      <c r="C70" s="165" t="s">
        <v>436</v>
      </c>
      <c r="D70" s="162" t="s">
        <v>437</v>
      </c>
      <c r="E70" s="162"/>
      <c r="F70" s="162"/>
      <c r="G70" s="162" t="s">
        <v>438</v>
      </c>
      <c r="H70" s="165" t="s">
        <v>439</v>
      </c>
      <c r="I70" s="162" t="s">
        <v>440</v>
      </c>
      <c r="K70" s="162" t="s">
        <v>441</v>
      </c>
      <c r="L70" s="162" t="s">
        <v>442</v>
      </c>
      <c r="M70" s="162" t="s">
        <v>443</v>
      </c>
      <c r="N70" s="166"/>
      <c r="O70" s="162" t="s">
        <v>444</v>
      </c>
      <c r="P70" s="165" t="s">
        <v>445</v>
      </c>
      <c r="Q70" s="162" t="s">
        <v>446</v>
      </c>
      <c r="R70" s="162"/>
      <c r="S70" s="162" t="s">
        <v>447</v>
      </c>
      <c r="T70" s="162" t="s">
        <v>447</v>
      </c>
      <c r="U70" s="162"/>
      <c r="V70" s="162"/>
      <c r="W70" s="162"/>
      <c r="X70" s="162"/>
      <c r="Y70" s="165"/>
      <c r="Z70" s="165"/>
      <c r="AA70" s="162"/>
      <c r="AB70" s="162"/>
      <c r="AC70" s="162"/>
      <c r="AD70" s="162"/>
      <c r="AE70" s="174">
        <f t="shared" si="2"/>
        <v>26</v>
      </c>
      <c r="AF70" s="162" t="s">
        <v>434</v>
      </c>
      <c r="AG70" s="162" t="s">
        <v>24</v>
      </c>
      <c r="AH70" s="177"/>
    </row>
    <row r="71" ht="180" customHeight="1" spans="1:34">
      <c r="A71" s="161" t="s">
        <v>448</v>
      </c>
      <c r="B71" s="162">
        <f>VLOOKUP(A71,班级人数!$A$2:$B$269,2,FALSE)</f>
        <v>28</v>
      </c>
      <c r="C71" s="162" t="s">
        <v>437</v>
      </c>
      <c r="D71" s="165" t="s">
        <v>436</v>
      </c>
      <c r="G71" s="162" t="s">
        <v>449</v>
      </c>
      <c r="H71" s="162" t="s">
        <v>449</v>
      </c>
      <c r="I71" s="162"/>
      <c r="J71" s="162"/>
      <c r="K71" s="162" t="s">
        <v>442</v>
      </c>
      <c r="L71" s="162" t="s">
        <v>450</v>
      </c>
      <c r="M71" s="162" t="s">
        <v>441</v>
      </c>
      <c r="N71" s="162"/>
      <c r="O71" s="165" t="s">
        <v>445</v>
      </c>
      <c r="P71" s="162" t="s">
        <v>444</v>
      </c>
      <c r="Q71" s="162" t="s">
        <v>451</v>
      </c>
      <c r="R71" s="162" t="s">
        <v>446</v>
      </c>
      <c r="S71" s="162" t="s">
        <v>452</v>
      </c>
      <c r="T71" s="165" t="s">
        <v>439</v>
      </c>
      <c r="U71" s="165"/>
      <c r="V71" s="165"/>
      <c r="W71" s="162"/>
      <c r="X71" s="162"/>
      <c r="Y71" s="162"/>
      <c r="Z71" s="162"/>
      <c r="AA71" s="162"/>
      <c r="AB71" s="162"/>
      <c r="AC71" s="162"/>
      <c r="AD71" s="162"/>
      <c r="AE71" s="174">
        <f t="shared" si="2"/>
        <v>26</v>
      </c>
      <c r="AF71" s="162" t="s">
        <v>434</v>
      </c>
      <c r="AG71" s="162" t="s">
        <v>24</v>
      </c>
      <c r="AH71" s="177"/>
    </row>
    <row r="72" ht="180" customHeight="1" spans="1:34">
      <c r="A72" s="161" t="s">
        <v>453</v>
      </c>
      <c r="B72" s="162">
        <f>VLOOKUP(A72,班级人数!$A$2:$B$269,2,FALSE)</f>
        <v>23</v>
      </c>
      <c r="C72" s="165"/>
      <c r="D72" s="163"/>
      <c r="E72" s="166"/>
      <c r="F72" s="166"/>
      <c r="G72" s="163" t="s">
        <v>454</v>
      </c>
      <c r="H72" s="163" t="s">
        <v>454</v>
      </c>
      <c r="I72" s="163" t="s">
        <v>431</v>
      </c>
      <c r="J72" s="163" t="s">
        <v>431</v>
      </c>
      <c r="K72" s="163" t="s">
        <v>455</v>
      </c>
      <c r="L72" s="163" t="s">
        <v>455</v>
      </c>
      <c r="M72" s="163" t="s">
        <v>431</v>
      </c>
      <c r="N72" s="163"/>
      <c r="O72" s="163" t="s">
        <v>456</v>
      </c>
      <c r="P72" s="163" t="s">
        <v>456</v>
      </c>
      <c r="Q72" s="163"/>
      <c r="R72" s="163"/>
      <c r="S72" s="166"/>
      <c r="T72" s="166"/>
      <c r="U72" s="166"/>
      <c r="V72" s="166"/>
      <c r="W72" s="163"/>
      <c r="X72" s="165"/>
      <c r="Y72" s="163" t="s">
        <v>457</v>
      </c>
      <c r="Z72" s="163" t="s">
        <v>457</v>
      </c>
      <c r="AA72" s="163" t="s">
        <v>457</v>
      </c>
      <c r="AB72" s="163" t="s">
        <v>457</v>
      </c>
      <c r="AC72" s="163"/>
      <c r="AD72" s="163"/>
      <c r="AE72" s="174">
        <f t="shared" si="2"/>
        <v>26</v>
      </c>
      <c r="AF72" s="162" t="s">
        <v>434</v>
      </c>
      <c r="AG72" s="162" t="s">
        <v>24</v>
      </c>
      <c r="AH72" s="177"/>
    </row>
    <row r="73" ht="180" customHeight="1" spans="1:34">
      <c r="A73" s="161" t="s">
        <v>458</v>
      </c>
      <c r="B73" s="162">
        <f>VLOOKUP(A73,班级人数!$A$2:$B$269,2,FALSE)</f>
        <v>26</v>
      </c>
      <c r="C73" s="166"/>
      <c r="E73" s="163" t="s">
        <v>459</v>
      </c>
      <c r="F73" s="165" t="s">
        <v>460</v>
      </c>
      <c r="G73" s="166"/>
      <c r="H73" s="165" t="s">
        <v>461</v>
      </c>
      <c r="I73" s="165" t="s">
        <v>462</v>
      </c>
      <c r="K73" s="163" t="s">
        <v>463</v>
      </c>
      <c r="L73" s="162" t="s">
        <v>464</v>
      </c>
      <c r="M73" s="165" t="s">
        <v>465</v>
      </c>
      <c r="N73" s="165" t="s">
        <v>465</v>
      </c>
      <c r="O73" s="162" t="s">
        <v>466</v>
      </c>
      <c r="P73" s="162" t="s">
        <v>466</v>
      </c>
      <c r="Q73" s="166"/>
      <c r="R73" s="165" t="s">
        <v>467</v>
      </c>
      <c r="S73" s="165" t="s">
        <v>462</v>
      </c>
      <c r="T73" s="165" t="s">
        <v>462</v>
      </c>
      <c r="U73" s="165"/>
      <c r="V73" s="165"/>
      <c r="W73" s="162"/>
      <c r="X73" s="162"/>
      <c r="Y73" s="162"/>
      <c r="Z73" s="162"/>
      <c r="AA73" s="162"/>
      <c r="AB73" s="162"/>
      <c r="AC73" s="162"/>
      <c r="AD73" s="162"/>
      <c r="AE73" s="174">
        <f>2*COUNTA(E73:AD73)</f>
        <v>26</v>
      </c>
      <c r="AF73" s="162" t="s">
        <v>434</v>
      </c>
      <c r="AG73" s="162" t="s">
        <v>24</v>
      </c>
      <c r="AH73" s="177"/>
    </row>
    <row r="74" ht="180" customHeight="1" spans="1:34">
      <c r="A74" s="161" t="s">
        <v>468</v>
      </c>
      <c r="B74" s="162">
        <f>VLOOKUP(A74,班级人数!$A$2:$B$269,2,FALSE)</f>
        <v>22</v>
      </c>
      <c r="C74" s="165" t="s">
        <v>462</v>
      </c>
      <c r="D74" s="165" t="s">
        <v>462</v>
      </c>
      <c r="E74" s="163" t="s">
        <v>459</v>
      </c>
      <c r="F74" s="166"/>
      <c r="G74" s="165" t="s">
        <v>461</v>
      </c>
      <c r="H74" s="166"/>
      <c r="I74" s="165" t="s">
        <v>469</v>
      </c>
      <c r="J74" s="165" t="s">
        <v>462</v>
      </c>
      <c r="K74" s="163" t="s">
        <v>463</v>
      </c>
      <c r="L74" s="162" t="s">
        <v>464</v>
      </c>
      <c r="M74" s="166"/>
      <c r="O74" s="162" t="s">
        <v>466</v>
      </c>
      <c r="P74" s="162" t="s">
        <v>466</v>
      </c>
      <c r="Q74" s="165" t="s">
        <v>467</v>
      </c>
      <c r="R74" s="166"/>
      <c r="S74" s="165" t="s">
        <v>470</v>
      </c>
      <c r="T74" s="165" t="s">
        <v>470</v>
      </c>
      <c r="U74" s="165"/>
      <c r="V74" s="165"/>
      <c r="W74" s="162"/>
      <c r="X74" s="162"/>
      <c r="Y74" s="165"/>
      <c r="Z74" s="162"/>
      <c r="AA74" s="162"/>
      <c r="AB74" s="162"/>
      <c r="AC74" s="162"/>
      <c r="AD74" s="162"/>
      <c r="AE74" s="174">
        <f>2*COUNTA(C74:AD74)</f>
        <v>26</v>
      </c>
      <c r="AF74" s="162" t="s">
        <v>434</v>
      </c>
      <c r="AG74" s="162" t="s">
        <v>24</v>
      </c>
      <c r="AH74" s="177"/>
    </row>
    <row r="75" ht="180" customHeight="1" spans="1:34">
      <c r="A75" s="161" t="s">
        <v>471</v>
      </c>
      <c r="B75" s="162">
        <f>VLOOKUP(A75,班级人数!$A$2:$B$269,2,FALSE)</f>
        <v>15</v>
      </c>
      <c r="C75" s="163" t="s">
        <v>472</v>
      </c>
      <c r="D75" s="163" t="s">
        <v>472</v>
      </c>
      <c r="E75" s="166"/>
      <c r="F75" s="163" t="s">
        <v>472</v>
      </c>
      <c r="G75" s="165" t="s">
        <v>473</v>
      </c>
      <c r="H75" s="166"/>
      <c r="I75" s="163" t="s">
        <v>474</v>
      </c>
      <c r="J75" s="163" t="s">
        <v>474</v>
      </c>
      <c r="K75" s="163" t="s">
        <v>475</v>
      </c>
      <c r="L75" s="163" t="s">
        <v>475</v>
      </c>
      <c r="M75" s="163" t="s">
        <v>474</v>
      </c>
      <c r="N75" s="165" t="s">
        <v>476</v>
      </c>
      <c r="O75" s="163" t="s">
        <v>477</v>
      </c>
      <c r="P75" s="163" t="s">
        <v>477</v>
      </c>
      <c r="Q75" s="165" t="s">
        <v>478</v>
      </c>
      <c r="R75" s="165" t="s">
        <v>478</v>
      </c>
      <c r="S75" s="163" t="s">
        <v>479</v>
      </c>
      <c r="T75" s="163" t="s">
        <v>479</v>
      </c>
      <c r="U75" s="163"/>
      <c r="V75" s="163"/>
      <c r="Y75" s="163"/>
      <c r="Z75" s="163"/>
      <c r="AA75" s="163"/>
      <c r="AB75" s="163"/>
      <c r="AC75" s="163"/>
      <c r="AD75" s="163"/>
      <c r="AE75" s="174">
        <f>2*COUNTA(C75:AD75)</f>
        <v>32</v>
      </c>
      <c r="AF75" s="162" t="s">
        <v>434</v>
      </c>
      <c r="AG75" s="162" t="s">
        <v>46</v>
      </c>
      <c r="AH75" s="177"/>
    </row>
    <row r="76" ht="180" customHeight="1" spans="1:34">
      <c r="A76" s="161" t="s">
        <v>480</v>
      </c>
      <c r="B76" s="162">
        <f>VLOOKUP(A76,班级人数!$A$2:$B$269,2,FALSE)</f>
        <v>43</v>
      </c>
      <c r="C76" s="165" t="s">
        <v>481</v>
      </c>
      <c r="D76" s="165" t="s">
        <v>481</v>
      </c>
      <c r="E76" s="163"/>
      <c r="F76" s="163"/>
      <c r="G76" s="163" t="s">
        <v>472</v>
      </c>
      <c r="H76" s="166"/>
      <c r="I76" s="163" t="s">
        <v>482</v>
      </c>
      <c r="J76" s="163" t="s">
        <v>482</v>
      </c>
      <c r="K76" s="163" t="s">
        <v>483</v>
      </c>
      <c r="L76" s="163" t="s">
        <v>483</v>
      </c>
      <c r="M76" s="163"/>
      <c r="N76" s="163" t="s">
        <v>474</v>
      </c>
      <c r="O76" s="163" t="s">
        <v>475</v>
      </c>
      <c r="P76" s="163" t="s">
        <v>475</v>
      </c>
      <c r="Q76" s="163" t="s">
        <v>472</v>
      </c>
      <c r="R76" s="163" t="s">
        <v>472</v>
      </c>
      <c r="S76" s="163" t="s">
        <v>474</v>
      </c>
      <c r="T76" s="163" t="s">
        <v>474</v>
      </c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74">
        <f>2*COUNTA(C76:AD76)</f>
        <v>28</v>
      </c>
      <c r="AF76" s="162" t="s">
        <v>434</v>
      </c>
      <c r="AG76" s="162" t="s">
        <v>46</v>
      </c>
      <c r="AH76" s="177"/>
    </row>
    <row r="77" ht="180" customHeight="1" spans="1:34">
      <c r="A77" s="161" t="s">
        <v>484</v>
      </c>
      <c r="B77" s="162">
        <f>VLOOKUP(A77,班级人数!$A$2:$B$269,2,FALSE)</f>
        <v>37</v>
      </c>
      <c r="C77" s="162" t="s">
        <v>485</v>
      </c>
      <c r="D77" s="162" t="s">
        <v>485</v>
      </c>
      <c r="E77" s="165" t="s">
        <v>486</v>
      </c>
      <c r="F77" s="165" t="s">
        <v>486</v>
      </c>
      <c r="G77" s="162" t="s">
        <v>487</v>
      </c>
      <c r="H77" s="166"/>
      <c r="I77" s="162" t="s">
        <v>488</v>
      </c>
      <c r="J77" s="162" t="s">
        <v>488</v>
      </c>
      <c r="K77" s="166"/>
      <c r="L77" s="166"/>
      <c r="M77" s="162" t="s">
        <v>489</v>
      </c>
      <c r="N77" s="162"/>
      <c r="O77" s="165" t="s">
        <v>490</v>
      </c>
      <c r="P77" s="162" t="s">
        <v>491</v>
      </c>
      <c r="Q77" s="162" t="s">
        <v>492</v>
      </c>
      <c r="R77" s="162" t="s">
        <v>492</v>
      </c>
      <c r="S77" s="162" t="s">
        <v>487</v>
      </c>
      <c r="T77" s="165"/>
      <c r="U77" s="165"/>
      <c r="V77" s="165"/>
      <c r="W77" s="162"/>
      <c r="X77" s="162"/>
      <c r="Y77" s="162"/>
      <c r="Z77" s="162"/>
      <c r="AA77" s="162"/>
      <c r="AB77" s="162"/>
      <c r="AC77" s="162"/>
      <c r="AD77" s="162"/>
      <c r="AE77" s="174">
        <f>2*COUNTA(D77:AD77)</f>
        <v>24</v>
      </c>
      <c r="AF77" s="162" t="s">
        <v>434</v>
      </c>
      <c r="AG77" s="162" t="s">
        <v>46</v>
      </c>
      <c r="AH77" s="177"/>
    </row>
    <row r="78" ht="180" customHeight="1" spans="1:34">
      <c r="A78" s="161" t="s">
        <v>493</v>
      </c>
      <c r="B78" s="162">
        <f>VLOOKUP(A78,班级人数!$A$2:$B$269,2,FALSE)</f>
        <v>19</v>
      </c>
      <c r="C78" s="165"/>
      <c r="D78" s="162"/>
      <c r="E78" s="165" t="s">
        <v>486</v>
      </c>
      <c r="F78" s="165" t="s">
        <v>486</v>
      </c>
      <c r="G78" s="162" t="s">
        <v>487</v>
      </c>
      <c r="H78" s="166"/>
      <c r="I78" s="162" t="s">
        <v>488</v>
      </c>
      <c r="J78" s="162" t="s">
        <v>488</v>
      </c>
      <c r="K78" s="162" t="s">
        <v>494</v>
      </c>
      <c r="L78" s="162" t="s">
        <v>494</v>
      </c>
      <c r="M78" s="162"/>
      <c r="N78" s="162" t="s">
        <v>489</v>
      </c>
      <c r="O78" s="165" t="s">
        <v>490</v>
      </c>
      <c r="P78" s="162" t="s">
        <v>491</v>
      </c>
      <c r="Q78" s="162" t="s">
        <v>495</v>
      </c>
      <c r="R78" s="162" t="s">
        <v>495</v>
      </c>
      <c r="S78" s="162" t="s">
        <v>487</v>
      </c>
      <c r="T78" s="165"/>
      <c r="U78" s="165"/>
      <c r="V78" s="165"/>
      <c r="W78" s="163"/>
      <c r="X78" s="163"/>
      <c r="Y78" s="162"/>
      <c r="Z78" s="163"/>
      <c r="AA78" s="162"/>
      <c r="AB78" s="162"/>
      <c r="AC78" s="163"/>
      <c r="AD78" s="163"/>
      <c r="AE78" s="174">
        <f t="shared" ref="AE78:AE94" si="3">2*COUNTA(C78:AD78)</f>
        <v>26</v>
      </c>
      <c r="AF78" s="162" t="s">
        <v>434</v>
      </c>
      <c r="AG78" s="162" t="s">
        <v>46</v>
      </c>
      <c r="AH78" s="177"/>
    </row>
    <row r="79" ht="180" customHeight="1" spans="1:34">
      <c r="A79" s="161" t="s">
        <v>496</v>
      </c>
      <c r="B79" s="162">
        <f>VLOOKUP(A79,班级人数!$A$2:$B$269,2,FALSE)</f>
        <v>51</v>
      </c>
      <c r="C79" s="165" t="s">
        <v>497</v>
      </c>
      <c r="D79" s="165" t="s">
        <v>497</v>
      </c>
      <c r="E79" s="165" t="s">
        <v>498</v>
      </c>
      <c r="F79" s="162" t="s">
        <v>499</v>
      </c>
      <c r="G79" s="166"/>
      <c r="H79" s="165" t="s">
        <v>500</v>
      </c>
      <c r="I79" s="162" t="s">
        <v>501</v>
      </c>
      <c r="J79" s="165" t="s">
        <v>502</v>
      </c>
      <c r="K79" s="162"/>
      <c r="L79" s="162"/>
      <c r="M79" s="165" t="s">
        <v>503</v>
      </c>
      <c r="N79" s="165" t="s">
        <v>503</v>
      </c>
      <c r="O79" s="162" t="s">
        <v>504</v>
      </c>
      <c r="P79" s="163" t="s">
        <v>225</v>
      </c>
      <c r="Q79" s="165" t="s">
        <v>56</v>
      </c>
      <c r="R79" s="165"/>
      <c r="U79" s="162"/>
      <c r="V79" s="162"/>
      <c r="W79" s="162"/>
      <c r="X79" s="162"/>
      <c r="Y79" s="163" t="s">
        <v>505</v>
      </c>
      <c r="Z79" s="163" t="s">
        <v>505</v>
      </c>
      <c r="AA79" s="162"/>
      <c r="AB79" s="162"/>
      <c r="AC79" s="162"/>
      <c r="AD79" s="162"/>
      <c r="AE79" s="174">
        <f>2*COUNTA(E79:AD79)</f>
        <v>24</v>
      </c>
      <c r="AF79" s="162" t="s">
        <v>434</v>
      </c>
      <c r="AG79" s="162" t="s">
        <v>24</v>
      </c>
      <c r="AH79" s="177"/>
    </row>
    <row r="80" ht="180" customHeight="1" spans="1:251">
      <c r="A80" s="161" t="s">
        <v>506</v>
      </c>
      <c r="B80" s="162">
        <f>VLOOKUP(A80,班级人数!$A$2:$B$269,2,FALSE)</f>
        <v>10</v>
      </c>
      <c r="C80" s="165" t="s">
        <v>497</v>
      </c>
      <c r="D80" s="165" t="s">
        <v>497</v>
      </c>
      <c r="E80" s="162" t="s">
        <v>507</v>
      </c>
      <c r="F80" s="165"/>
      <c r="G80" s="162" t="s">
        <v>487</v>
      </c>
      <c r="H80" s="165" t="s">
        <v>508</v>
      </c>
      <c r="I80" s="163" t="s">
        <v>509</v>
      </c>
      <c r="J80" s="163" t="s">
        <v>509</v>
      </c>
      <c r="K80" s="163"/>
      <c r="L80" s="162" t="s">
        <v>450</v>
      </c>
      <c r="N80" s="162"/>
      <c r="Q80" s="162" t="s">
        <v>451</v>
      </c>
      <c r="R80" s="162"/>
      <c r="S80" s="162" t="s">
        <v>487</v>
      </c>
      <c r="T80" s="165" t="s">
        <v>510</v>
      </c>
      <c r="U80" s="165"/>
      <c r="V80" s="165"/>
      <c r="W80" s="162"/>
      <c r="X80" s="162"/>
      <c r="Y80" s="162"/>
      <c r="Z80" s="162"/>
      <c r="AA80" s="163"/>
      <c r="AB80" s="163"/>
      <c r="AC80" s="163"/>
      <c r="AD80" s="163"/>
      <c r="AE80" s="174">
        <f t="shared" si="3"/>
        <v>22</v>
      </c>
      <c r="AF80" s="162" t="s">
        <v>434</v>
      </c>
      <c r="AG80" s="162" t="s">
        <v>46</v>
      </c>
      <c r="AH80" s="167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  <c r="CT80" s="178"/>
      <c r="CU80" s="178"/>
      <c r="CV80" s="178"/>
      <c r="CW80" s="178"/>
      <c r="CX80" s="178"/>
      <c r="CY80" s="178"/>
      <c r="CZ80" s="178"/>
      <c r="DA80" s="178"/>
      <c r="DB80" s="178"/>
      <c r="DC80" s="178"/>
      <c r="DD80" s="178"/>
      <c r="DE80" s="178"/>
      <c r="DF80" s="178"/>
      <c r="DG80" s="178"/>
      <c r="DH80" s="178"/>
      <c r="DI80" s="178"/>
      <c r="DJ80" s="178"/>
      <c r="DK80" s="178"/>
      <c r="DL80" s="178"/>
      <c r="DM80" s="178"/>
      <c r="DN80" s="178"/>
      <c r="DO80" s="178"/>
      <c r="DP80" s="178"/>
      <c r="DQ80" s="178"/>
      <c r="DR80" s="178"/>
      <c r="DS80" s="178"/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8"/>
      <c r="EE80" s="178"/>
      <c r="EF80" s="178"/>
      <c r="EG80" s="178"/>
      <c r="EH80" s="178"/>
      <c r="EI80" s="178"/>
      <c r="EJ80" s="178"/>
      <c r="EK80" s="178"/>
      <c r="EL80" s="178"/>
      <c r="EM80" s="178"/>
      <c r="EN80" s="178"/>
      <c r="EO80" s="178"/>
      <c r="EP80" s="178"/>
      <c r="EQ80" s="178"/>
      <c r="ER80" s="178"/>
      <c r="ES80" s="178"/>
      <c r="ET80" s="178"/>
      <c r="EU80" s="178"/>
      <c r="EV80" s="178"/>
      <c r="EW80" s="178"/>
      <c r="EX80" s="178"/>
      <c r="EY80" s="178"/>
      <c r="EZ80" s="178"/>
      <c r="FA80" s="178"/>
      <c r="FB80" s="178"/>
      <c r="FC80" s="178"/>
      <c r="FD80" s="178"/>
      <c r="FE80" s="178"/>
      <c r="FF80" s="178"/>
      <c r="FG80" s="178"/>
      <c r="FH80" s="178"/>
      <c r="FI80" s="178"/>
      <c r="FJ80" s="178"/>
      <c r="FK80" s="178"/>
      <c r="FL80" s="178"/>
      <c r="FM80" s="178"/>
      <c r="FN80" s="178"/>
      <c r="FO80" s="178"/>
      <c r="FP80" s="178"/>
      <c r="FQ80" s="178"/>
      <c r="FR80" s="178"/>
      <c r="FS80" s="178"/>
      <c r="FT80" s="178"/>
      <c r="FU80" s="178"/>
      <c r="FV80" s="178"/>
      <c r="FW80" s="178"/>
      <c r="FX80" s="178"/>
      <c r="FY80" s="178"/>
      <c r="FZ80" s="178"/>
      <c r="GA80" s="178"/>
      <c r="GB80" s="178"/>
      <c r="GC80" s="178"/>
      <c r="GD80" s="178"/>
      <c r="GE80" s="178"/>
      <c r="GF80" s="178"/>
      <c r="GG80" s="178"/>
      <c r="GH80" s="178"/>
      <c r="GI80" s="178"/>
      <c r="GJ80" s="178"/>
      <c r="GK80" s="178"/>
      <c r="GL80" s="178"/>
      <c r="GM80" s="178"/>
      <c r="GN80" s="178"/>
      <c r="GO80" s="178"/>
      <c r="GP80" s="178"/>
      <c r="GQ80" s="178"/>
      <c r="GR80" s="178"/>
      <c r="GS80" s="178"/>
      <c r="GT80" s="178"/>
      <c r="GU80" s="178"/>
      <c r="GV80" s="178"/>
      <c r="GW80" s="178"/>
      <c r="GX80" s="178"/>
      <c r="GY80" s="178"/>
      <c r="GZ80" s="178"/>
      <c r="HA80" s="178"/>
      <c r="HB80" s="178"/>
      <c r="HC80" s="178"/>
      <c r="HD80" s="178"/>
      <c r="HE80" s="178"/>
      <c r="HF80" s="178"/>
      <c r="HG80" s="178"/>
      <c r="HH80" s="178"/>
      <c r="HI80" s="178"/>
      <c r="HJ80" s="178"/>
      <c r="HK80" s="178"/>
      <c r="HL80" s="178"/>
      <c r="HM80" s="178"/>
      <c r="HN80" s="178"/>
      <c r="HO80" s="178"/>
      <c r="HP80" s="178"/>
      <c r="HQ80" s="178"/>
      <c r="HR80" s="178"/>
      <c r="HS80" s="178"/>
      <c r="HT80" s="178"/>
      <c r="HU80" s="178"/>
      <c r="HV80" s="178"/>
      <c r="HW80" s="178"/>
      <c r="HX80" s="178"/>
      <c r="HY80" s="178"/>
      <c r="HZ80" s="178"/>
      <c r="IA80" s="178"/>
      <c r="IB80" s="178"/>
      <c r="IC80" s="178"/>
      <c r="ID80" s="178"/>
      <c r="IE80" s="178"/>
      <c r="IF80" s="178"/>
      <c r="IG80" s="178"/>
      <c r="IH80" s="178"/>
      <c r="II80" s="178"/>
      <c r="IJ80" s="178"/>
      <c r="IK80" s="178"/>
      <c r="IL80" s="178"/>
      <c r="IM80" s="178"/>
      <c r="IN80" s="178"/>
      <c r="IO80" s="178"/>
      <c r="IP80" s="178"/>
      <c r="IQ80" s="178"/>
    </row>
    <row r="81" ht="180" customHeight="1" spans="1:34">
      <c r="A81" s="161" t="s">
        <v>511</v>
      </c>
      <c r="B81" s="162">
        <f>VLOOKUP(A81,班级人数!$A$2:$B$269,2,FALSE)</f>
        <v>17</v>
      </c>
      <c r="C81" s="163" t="s">
        <v>63</v>
      </c>
      <c r="D81" s="162" t="s">
        <v>62</v>
      </c>
      <c r="E81" s="166"/>
      <c r="F81" s="162" t="s">
        <v>68</v>
      </c>
      <c r="G81" s="162" t="s">
        <v>62</v>
      </c>
      <c r="H81" s="162" t="s">
        <v>62</v>
      </c>
      <c r="I81" s="162"/>
      <c r="J81" s="162"/>
      <c r="K81" s="163" t="s">
        <v>512</v>
      </c>
      <c r="L81" s="166"/>
      <c r="M81" s="162" t="s">
        <v>513</v>
      </c>
      <c r="N81" s="162" t="s">
        <v>513</v>
      </c>
      <c r="O81" s="166"/>
      <c r="P81" s="166"/>
      <c r="Q81" s="163" t="s">
        <v>63</v>
      </c>
      <c r="R81" s="163" t="s">
        <v>63</v>
      </c>
      <c r="S81" s="163" t="s">
        <v>512</v>
      </c>
      <c r="T81" s="163" t="s">
        <v>512</v>
      </c>
      <c r="U81" s="163"/>
      <c r="V81" s="163"/>
      <c r="W81" s="162"/>
      <c r="X81" s="162"/>
      <c r="Y81" s="162"/>
      <c r="Z81" s="162"/>
      <c r="AA81" s="165"/>
      <c r="AB81" s="165"/>
      <c r="AC81" s="162"/>
      <c r="AD81" s="162"/>
      <c r="AE81" s="174">
        <f t="shared" si="3"/>
        <v>24</v>
      </c>
      <c r="AF81" s="162" t="s">
        <v>434</v>
      </c>
      <c r="AG81" s="162" t="s">
        <v>46</v>
      </c>
      <c r="AH81" s="167"/>
    </row>
    <row r="82" ht="180" customHeight="1" spans="1:251">
      <c r="A82" s="161" t="s">
        <v>514</v>
      </c>
      <c r="B82" s="162">
        <f>VLOOKUP(A82,班级人数!$A$2:$B$269,2,FALSE)</f>
        <v>21</v>
      </c>
      <c r="C82" s="165" t="s">
        <v>79</v>
      </c>
      <c r="D82" s="163" t="s">
        <v>515</v>
      </c>
      <c r="E82" s="165" t="s">
        <v>516</v>
      </c>
      <c r="F82" s="165" t="s">
        <v>516</v>
      </c>
      <c r="G82" s="163" t="s">
        <v>123</v>
      </c>
      <c r="H82" s="163"/>
      <c r="I82" s="163" t="s">
        <v>517</v>
      </c>
      <c r="J82" s="163" t="s">
        <v>517</v>
      </c>
      <c r="K82" s="166"/>
      <c r="L82" s="162" t="s">
        <v>121</v>
      </c>
      <c r="M82" s="163" t="s">
        <v>518</v>
      </c>
      <c r="N82" s="163" t="s">
        <v>129</v>
      </c>
      <c r="O82" s="162" t="s">
        <v>358</v>
      </c>
      <c r="P82" s="165" t="s">
        <v>96</v>
      </c>
      <c r="Q82" s="163" t="s">
        <v>519</v>
      </c>
      <c r="R82" s="163" t="s">
        <v>519</v>
      </c>
      <c r="S82" s="166"/>
      <c r="T82" s="166"/>
      <c r="U82" s="166"/>
      <c r="V82" s="166"/>
      <c r="W82" s="163" t="s">
        <v>236</v>
      </c>
      <c r="X82" s="163"/>
      <c r="Z82" s="163"/>
      <c r="AC82" s="163" t="s">
        <v>236</v>
      </c>
      <c r="AD82" s="163"/>
      <c r="AE82" s="174">
        <f t="shared" si="3"/>
        <v>32</v>
      </c>
      <c r="AF82" s="162" t="s">
        <v>434</v>
      </c>
      <c r="AG82" s="162" t="s">
        <v>46</v>
      </c>
      <c r="AH82" s="167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78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78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78"/>
      <c r="ER82" s="178"/>
      <c r="ES82" s="178"/>
      <c r="ET82" s="178"/>
      <c r="EU82" s="178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  <c r="FF82" s="178"/>
      <c r="FG82" s="178"/>
      <c r="FH82" s="178"/>
      <c r="FI82" s="178"/>
      <c r="FJ82" s="178"/>
      <c r="FK82" s="178"/>
      <c r="FL82" s="178"/>
      <c r="FM82" s="178"/>
      <c r="FN82" s="178"/>
      <c r="FO82" s="178"/>
      <c r="FP82" s="178"/>
      <c r="FQ82" s="178"/>
      <c r="FR82" s="178"/>
      <c r="FS82" s="178"/>
      <c r="FT82" s="178"/>
      <c r="FU82" s="178"/>
      <c r="FV82" s="178"/>
      <c r="FW82" s="178"/>
      <c r="FX82" s="178"/>
      <c r="FY82" s="178"/>
      <c r="FZ82" s="178"/>
      <c r="GA82" s="178"/>
      <c r="GB82" s="178"/>
      <c r="GC82" s="178"/>
      <c r="GD82" s="178"/>
      <c r="GE82" s="178"/>
      <c r="GF82" s="178"/>
      <c r="GG82" s="178"/>
      <c r="GH82" s="178"/>
      <c r="GI82" s="178"/>
      <c r="GJ82" s="178"/>
      <c r="GK82" s="178"/>
      <c r="GL82" s="178"/>
      <c r="GM82" s="178"/>
      <c r="GN82" s="178"/>
      <c r="GO82" s="178"/>
      <c r="GP82" s="178"/>
      <c r="GQ82" s="178"/>
      <c r="GR82" s="178"/>
      <c r="GS82" s="178"/>
      <c r="GT82" s="178"/>
      <c r="GU82" s="178"/>
      <c r="GV82" s="178"/>
      <c r="GW82" s="178"/>
      <c r="GX82" s="178"/>
      <c r="GY82" s="178"/>
      <c r="GZ82" s="178"/>
      <c r="HA82" s="178"/>
      <c r="HB82" s="178"/>
      <c r="HC82" s="178"/>
      <c r="HD82" s="178"/>
      <c r="HE82" s="178"/>
      <c r="HF82" s="178"/>
      <c r="HG82" s="178"/>
      <c r="HH82" s="178"/>
      <c r="HI82" s="178"/>
      <c r="HJ82" s="178"/>
      <c r="HK82" s="178"/>
      <c r="HL82" s="178"/>
      <c r="HM82" s="178"/>
      <c r="HN82" s="178"/>
      <c r="HO82" s="178"/>
      <c r="HP82" s="178"/>
      <c r="HQ82" s="178"/>
      <c r="HR82" s="178"/>
      <c r="HS82" s="178"/>
      <c r="HT82" s="178"/>
      <c r="HU82" s="178"/>
      <c r="HV82" s="178"/>
      <c r="HW82" s="178"/>
      <c r="HX82" s="178"/>
      <c r="HY82" s="178"/>
      <c r="HZ82" s="178"/>
      <c r="IA82" s="178"/>
      <c r="IB82" s="178"/>
      <c r="IC82" s="178"/>
      <c r="ID82" s="178"/>
      <c r="IE82" s="178"/>
      <c r="IF82" s="178"/>
      <c r="IG82" s="178"/>
      <c r="IH82" s="178"/>
      <c r="II82" s="178"/>
      <c r="IJ82" s="178"/>
      <c r="IK82" s="178"/>
      <c r="IL82" s="178"/>
      <c r="IM82" s="178"/>
      <c r="IN82" s="178"/>
      <c r="IO82" s="178"/>
      <c r="IP82" s="178"/>
      <c r="IQ82" s="178"/>
    </row>
    <row r="83" ht="180" customHeight="1" spans="1:251">
      <c r="A83" s="161" t="s">
        <v>520</v>
      </c>
      <c r="B83" s="162">
        <f>VLOOKUP(A83,班级人数!$A$2:$B$269,2,FALSE)</f>
        <v>33</v>
      </c>
      <c r="C83" s="163" t="s">
        <v>515</v>
      </c>
      <c r="D83" s="165" t="s">
        <v>384</v>
      </c>
      <c r="E83" s="166"/>
      <c r="F83" s="163" t="s">
        <v>521</v>
      </c>
      <c r="G83" s="166"/>
      <c r="H83" s="163" t="s">
        <v>83</v>
      </c>
      <c r="I83" s="165" t="s">
        <v>522</v>
      </c>
      <c r="J83" s="165" t="s">
        <v>522</v>
      </c>
      <c r="K83" s="165" t="s">
        <v>384</v>
      </c>
      <c r="L83" s="163" t="s">
        <v>123</v>
      </c>
      <c r="M83" s="163" t="s">
        <v>523</v>
      </c>
      <c r="N83" s="166"/>
      <c r="O83" s="166"/>
      <c r="P83" s="163" t="s">
        <v>524</v>
      </c>
      <c r="Q83" s="163" t="s">
        <v>525</v>
      </c>
      <c r="R83" s="163" t="s">
        <v>525</v>
      </c>
      <c r="S83" s="163" t="s">
        <v>526</v>
      </c>
      <c r="T83" s="163" t="s">
        <v>526</v>
      </c>
      <c r="U83" s="163"/>
      <c r="V83" s="163"/>
      <c r="W83" s="163"/>
      <c r="X83" s="163" t="s">
        <v>236</v>
      </c>
      <c r="Y83" s="163"/>
      <c r="AA83" s="163"/>
      <c r="AB83" s="163" t="s">
        <v>236</v>
      </c>
      <c r="AC83" s="163"/>
      <c r="AD83" s="163"/>
      <c r="AE83" s="174">
        <f t="shared" si="3"/>
        <v>32</v>
      </c>
      <c r="AF83" s="162" t="s">
        <v>434</v>
      </c>
      <c r="AG83" s="162" t="s">
        <v>46</v>
      </c>
      <c r="AH83" s="177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8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8"/>
      <c r="DA83" s="178"/>
      <c r="DB83" s="178"/>
      <c r="DC83" s="178"/>
      <c r="DD83" s="178"/>
      <c r="DE83" s="178"/>
      <c r="DF83" s="178"/>
      <c r="DG83" s="178"/>
      <c r="DH83" s="178"/>
      <c r="DI83" s="178"/>
      <c r="DJ83" s="178"/>
      <c r="DK83" s="178"/>
      <c r="DL83" s="178"/>
      <c r="DM83" s="178"/>
      <c r="DN83" s="178"/>
      <c r="DO83" s="178"/>
      <c r="DP83" s="178"/>
      <c r="DQ83" s="178"/>
      <c r="DR83" s="178"/>
      <c r="DS83" s="178"/>
      <c r="DT83" s="178"/>
      <c r="DU83" s="178"/>
      <c r="DV83" s="178"/>
      <c r="DW83" s="178"/>
      <c r="DX83" s="178"/>
      <c r="DY83" s="178"/>
      <c r="DZ83" s="178"/>
      <c r="EA83" s="178"/>
      <c r="EB83" s="178"/>
      <c r="EC83" s="178"/>
      <c r="ED83" s="178"/>
      <c r="EE83" s="178"/>
      <c r="EF83" s="178"/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178"/>
      <c r="ER83" s="178"/>
      <c r="ES83" s="178"/>
      <c r="ET83" s="178"/>
      <c r="EU83" s="178"/>
      <c r="EV83" s="178"/>
      <c r="EW83" s="178"/>
      <c r="EX83" s="178"/>
      <c r="EY83" s="178"/>
      <c r="EZ83" s="178"/>
      <c r="FA83" s="178"/>
      <c r="FB83" s="178"/>
      <c r="FC83" s="178"/>
      <c r="FD83" s="178"/>
      <c r="FE83" s="178"/>
      <c r="FF83" s="178"/>
      <c r="FG83" s="178"/>
      <c r="FH83" s="178"/>
      <c r="FI83" s="178"/>
      <c r="FJ83" s="178"/>
      <c r="FK83" s="178"/>
      <c r="FL83" s="178"/>
      <c r="FM83" s="178"/>
      <c r="FN83" s="178"/>
      <c r="FO83" s="178"/>
      <c r="FP83" s="178"/>
      <c r="FQ83" s="178"/>
      <c r="FR83" s="178"/>
      <c r="FS83" s="178"/>
      <c r="FT83" s="178"/>
      <c r="FU83" s="178"/>
      <c r="FV83" s="178"/>
      <c r="FW83" s="178"/>
      <c r="FX83" s="178"/>
      <c r="FY83" s="178"/>
      <c r="FZ83" s="178"/>
      <c r="GA83" s="178"/>
      <c r="GB83" s="178"/>
      <c r="GC83" s="178"/>
      <c r="GD83" s="178"/>
      <c r="GE83" s="178"/>
      <c r="GF83" s="178"/>
      <c r="GG83" s="178"/>
      <c r="GH83" s="178"/>
      <c r="GI83" s="178"/>
      <c r="GJ83" s="178"/>
      <c r="GK83" s="178"/>
      <c r="GL83" s="178"/>
      <c r="GM83" s="178"/>
      <c r="GN83" s="178"/>
      <c r="GO83" s="178"/>
      <c r="GP83" s="178"/>
      <c r="GQ83" s="178"/>
      <c r="GR83" s="178"/>
      <c r="GS83" s="178"/>
      <c r="GT83" s="178"/>
      <c r="GU83" s="178"/>
      <c r="GV83" s="178"/>
      <c r="GW83" s="178"/>
      <c r="GX83" s="178"/>
      <c r="GY83" s="178"/>
      <c r="GZ83" s="178"/>
      <c r="HA83" s="178"/>
      <c r="HB83" s="178"/>
      <c r="HC83" s="178"/>
      <c r="HD83" s="178"/>
      <c r="HE83" s="178"/>
      <c r="HF83" s="178"/>
      <c r="HG83" s="178"/>
      <c r="HH83" s="178"/>
      <c r="HI83" s="178"/>
      <c r="HJ83" s="178"/>
      <c r="HK83" s="178"/>
      <c r="HL83" s="178"/>
      <c r="HM83" s="178"/>
      <c r="HN83" s="178"/>
      <c r="HO83" s="178"/>
      <c r="HP83" s="178"/>
      <c r="HQ83" s="178"/>
      <c r="HR83" s="178"/>
      <c r="HS83" s="178"/>
      <c r="HT83" s="178"/>
      <c r="HU83" s="178"/>
      <c r="HV83" s="178"/>
      <c r="HW83" s="178"/>
      <c r="HX83" s="178"/>
      <c r="HY83" s="178"/>
      <c r="HZ83" s="178"/>
      <c r="IA83" s="178"/>
      <c r="IB83" s="178"/>
      <c r="IC83" s="178"/>
      <c r="ID83" s="178"/>
      <c r="IE83" s="178"/>
      <c r="IF83" s="178"/>
      <c r="IG83" s="178"/>
      <c r="IH83" s="178"/>
      <c r="II83" s="178"/>
      <c r="IJ83" s="178"/>
      <c r="IK83" s="178"/>
      <c r="IL83" s="178"/>
      <c r="IM83" s="178"/>
      <c r="IN83" s="178"/>
      <c r="IO83" s="178"/>
      <c r="IP83" s="178"/>
      <c r="IQ83" s="178"/>
    </row>
    <row r="84" ht="180" customHeight="1" spans="1:251">
      <c r="A84" s="161" t="s">
        <v>527</v>
      </c>
      <c r="B84" s="162">
        <f>VLOOKUP(A84,班级人数!$A$2:$B$269,2,FALSE)</f>
        <v>24</v>
      </c>
      <c r="C84" s="165" t="s">
        <v>528</v>
      </c>
      <c r="D84" s="165" t="s">
        <v>528</v>
      </c>
      <c r="E84" s="163" t="s">
        <v>521</v>
      </c>
      <c r="F84" s="166"/>
      <c r="G84" s="163" t="s">
        <v>97</v>
      </c>
      <c r="H84" s="163" t="s">
        <v>97</v>
      </c>
      <c r="I84" s="165"/>
      <c r="J84" s="165"/>
      <c r="K84" s="163" t="s">
        <v>529</v>
      </c>
      <c r="L84" s="163" t="s">
        <v>529</v>
      </c>
      <c r="M84" s="165" t="s">
        <v>530</v>
      </c>
      <c r="N84" s="163" t="s">
        <v>523</v>
      </c>
      <c r="O84" s="163" t="s">
        <v>524</v>
      </c>
      <c r="P84" s="165" t="s">
        <v>530</v>
      </c>
      <c r="Q84" s="163"/>
      <c r="R84" s="163" t="s">
        <v>83</v>
      </c>
      <c r="S84" s="163" t="s">
        <v>123</v>
      </c>
      <c r="T84" s="163" t="s">
        <v>515</v>
      </c>
      <c r="U84" s="163"/>
      <c r="V84" s="163"/>
      <c r="W84" s="163"/>
      <c r="X84" s="163"/>
      <c r="Y84" s="163" t="s">
        <v>236</v>
      </c>
      <c r="Z84" s="163"/>
      <c r="AA84" s="163" t="s">
        <v>236</v>
      </c>
      <c r="AB84" s="163"/>
      <c r="AC84" s="163"/>
      <c r="AD84" s="163"/>
      <c r="AE84" s="174">
        <f t="shared" si="3"/>
        <v>32</v>
      </c>
      <c r="AF84" s="162" t="s">
        <v>434</v>
      </c>
      <c r="AG84" s="162" t="s">
        <v>46</v>
      </c>
      <c r="AH84" s="177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  <c r="DM84" s="178"/>
      <c r="DN84" s="178"/>
      <c r="DO84" s="178"/>
      <c r="DP84" s="178"/>
      <c r="DQ84" s="178"/>
      <c r="DR84" s="178"/>
      <c r="DS84" s="178"/>
      <c r="DT84" s="178"/>
      <c r="DU84" s="178"/>
      <c r="DV84" s="178"/>
      <c r="DW84" s="178"/>
      <c r="DX84" s="178"/>
      <c r="DY84" s="178"/>
      <c r="DZ84" s="178"/>
      <c r="EA84" s="178"/>
      <c r="EB84" s="178"/>
      <c r="EC84" s="178"/>
      <c r="ED84" s="178"/>
      <c r="EE84" s="178"/>
      <c r="EF84" s="178"/>
      <c r="EG84" s="178"/>
      <c r="EH84" s="178"/>
      <c r="EI84" s="178"/>
      <c r="EJ84" s="178"/>
      <c r="EK84" s="178"/>
      <c r="EL84" s="178"/>
      <c r="EM84" s="178"/>
      <c r="EN84" s="178"/>
      <c r="EO84" s="178"/>
      <c r="EP84" s="178"/>
      <c r="EQ84" s="178"/>
      <c r="ER84" s="178"/>
      <c r="ES84" s="178"/>
      <c r="ET84" s="178"/>
      <c r="EU84" s="178"/>
      <c r="EV84" s="178"/>
      <c r="EW84" s="178"/>
      <c r="EX84" s="178"/>
      <c r="EY84" s="178"/>
      <c r="EZ84" s="178"/>
      <c r="FA84" s="178"/>
      <c r="FB84" s="178"/>
      <c r="FC84" s="178"/>
      <c r="FD84" s="178"/>
      <c r="FE84" s="178"/>
      <c r="FF84" s="178"/>
      <c r="FG84" s="178"/>
      <c r="FH84" s="178"/>
      <c r="FI84" s="178"/>
      <c r="FJ84" s="178"/>
      <c r="FK84" s="178"/>
      <c r="FL84" s="178"/>
      <c r="FM84" s="178"/>
      <c r="FN84" s="178"/>
      <c r="FO84" s="178"/>
      <c r="FP84" s="178"/>
      <c r="FQ84" s="178"/>
      <c r="FR84" s="178"/>
      <c r="FS84" s="178"/>
      <c r="FT84" s="178"/>
      <c r="FU84" s="178"/>
      <c r="FV84" s="178"/>
      <c r="FW84" s="178"/>
      <c r="FX84" s="178"/>
      <c r="FY84" s="178"/>
      <c r="FZ84" s="178"/>
      <c r="GA84" s="178"/>
      <c r="GB84" s="178"/>
      <c r="GC84" s="178"/>
      <c r="GD84" s="178"/>
      <c r="GE84" s="178"/>
      <c r="GF84" s="178"/>
      <c r="GG84" s="178"/>
      <c r="GH84" s="178"/>
      <c r="GI84" s="178"/>
      <c r="GJ84" s="178"/>
      <c r="GK84" s="178"/>
      <c r="GL84" s="178"/>
      <c r="GM84" s="178"/>
      <c r="GN84" s="178"/>
      <c r="GO84" s="178"/>
      <c r="GP84" s="178"/>
      <c r="GQ84" s="178"/>
      <c r="GR84" s="178"/>
      <c r="GS84" s="178"/>
      <c r="GT84" s="178"/>
      <c r="GU84" s="178"/>
      <c r="GV84" s="178"/>
      <c r="GW84" s="178"/>
      <c r="GX84" s="178"/>
      <c r="GY84" s="178"/>
      <c r="GZ84" s="178"/>
      <c r="HA84" s="178"/>
      <c r="HB84" s="178"/>
      <c r="HC84" s="178"/>
      <c r="HD84" s="178"/>
      <c r="HE84" s="178"/>
      <c r="HF84" s="178"/>
      <c r="HG84" s="178"/>
      <c r="HH84" s="178"/>
      <c r="HI84" s="178"/>
      <c r="HJ84" s="178"/>
      <c r="HK84" s="178"/>
      <c r="HL84" s="178"/>
      <c r="HM84" s="178"/>
      <c r="HN84" s="178"/>
      <c r="HO84" s="178"/>
      <c r="HP84" s="178"/>
      <c r="HQ84" s="178"/>
      <c r="HR84" s="178"/>
      <c r="HS84" s="178"/>
      <c r="HT84" s="178"/>
      <c r="HU84" s="178"/>
      <c r="HV84" s="178"/>
      <c r="HW84" s="178"/>
      <c r="HX84" s="178"/>
      <c r="HY84" s="178"/>
      <c r="HZ84" s="178"/>
      <c r="IA84" s="178"/>
      <c r="IB84" s="178"/>
      <c r="IC84" s="178"/>
      <c r="ID84" s="178"/>
      <c r="IE84" s="178"/>
      <c r="IF84" s="178"/>
      <c r="IG84" s="178"/>
      <c r="IH84" s="178"/>
      <c r="II84" s="178"/>
      <c r="IJ84" s="178"/>
      <c r="IK84" s="178"/>
      <c r="IL84" s="178"/>
      <c r="IM84" s="178"/>
      <c r="IN84" s="178"/>
      <c r="IO84" s="178"/>
      <c r="IP84" s="178"/>
      <c r="IQ84" s="178"/>
    </row>
    <row r="85" ht="180" customHeight="1" spans="1:251">
      <c r="A85" s="161" t="s">
        <v>531</v>
      </c>
      <c r="B85" s="162">
        <f>VLOOKUP(A85,班级人数!$A$2:$B$269,2,FALSE)</f>
        <v>21</v>
      </c>
      <c r="C85" s="166"/>
      <c r="D85" s="163" t="s">
        <v>102</v>
      </c>
      <c r="E85" s="163" t="s">
        <v>108</v>
      </c>
      <c r="F85" s="163" t="s">
        <v>278</v>
      </c>
      <c r="G85" s="163" t="s">
        <v>532</v>
      </c>
      <c r="H85" s="163" t="s">
        <v>533</v>
      </c>
      <c r="I85" s="163" t="s">
        <v>534</v>
      </c>
      <c r="J85" s="163" t="s">
        <v>534</v>
      </c>
      <c r="K85" s="163" t="s">
        <v>535</v>
      </c>
      <c r="L85" s="163" t="s">
        <v>535</v>
      </c>
      <c r="M85" s="163"/>
      <c r="N85" s="163" t="s">
        <v>518</v>
      </c>
      <c r="O85" s="163" t="s">
        <v>535</v>
      </c>
      <c r="P85" s="163" t="s">
        <v>535</v>
      </c>
      <c r="Q85" s="162" t="s">
        <v>131</v>
      </c>
      <c r="R85" s="162" t="s">
        <v>117</v>
      </c>
      <c r="S85" s="163" t="s">
        <v>132</v>
      </c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74">
        <f t="shared" si="3"/>
        <v>30</v>
      </c>
      <c r="AF85" s="162" t="s">
        <v>434</v>
      </c>
      <c r="AG85" s="162" t="s">
        <v>24</v>
      </c>
      <c r="AH85" s="177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78"/>
      <c r="CL85" s="178"/>
      <c r="CM85" s="178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8"/>
      <c r="ER85" s="178"/>
      <c r="ES85" s="178"/>
      <c r="ET85" s="178"/>
      <c r="EU85" s="178"/>
      <c r="EV85" s="178"/>
      <c r="EW85" s="178"/>
      <c r="EX85" s="178"/>
      <c r="EY85" s="178"/>
      <c r="EZ85" s="178"/>
      <c r="FA85" s="178"/>
      <c r="FB85" s="178"/>
      <c r="FC85" s="178"/>
      <c r="FD85" s="178"/>
      <c r="FE85" s="178"/>
      <c r="FF85" s="178"/>
      <c r="FG85" s="178"/>
      <c r="FH85" s="178"/>
      <c r="FI85" s="178"/>
      <c r="FJ85" s="178"/>
      <c r="FK85" s="178"/>
      <c r="FL85" s="178"/>
      <c r="FM85" s="178"/>
      <c r="FN85" s="178"/>
      <c r="FO85" s="178"/>
      <c r="FP85" s="178"/>
      <c r="FQ85" s="178"/>
      <c r="FR85" s="178"/>
      <c r="FS85" s="178"/>
      <c r="FT85" s="178"/>
      <c r="FU85" s="178"/>
      <c r="FV85" s="178"/>
      <c r="FW85" s="178"/>
      <c r="FX85" s="178"/>
      <c r="FY85" s="178"/>
      <c r="FZ85" s="178"/>
      <c r="GA85" s="178"/>
      <c r="GB85" s="178"/>
      <c r="GC85" s="178"/>
      <c r="GD85" s="178"/>
      <c r="GE85" s="178"/>
      <c r="GF85" s="178"/>
      <c r="GG85" s="178"/>
      <c r="GH85" s="178"/>
      <c r="GI85" s="178"/>
      <c r="GJ85" s="178"/>
      <c r="GK85" s="178"/>
      <c r="GL85" s="178"/>
      <c r="GM85" s="178"/>
      <c r="GN85" s="178"/>
      <c r="GO85" s="178"/>
      <c r="GP85" s="178"/>
      <c r="GQ85" s="178"/>
      <c r="GR85" s="178"/>
      <c r="GS85" s="178"/>
      <c r="GT85" s="178"/>
      <c r="GU85" s="178"/>
      <c r="GV85" s="178"/>
      <c r="GW85" s="178"/>
      <c r="GX85" s="178"/>
      <c r="GY85" s="178"/>
      <c r="GZ85" s="178"/>
      <c r="HA85" s="178"/>
      <c r="HB85" s="178"/>
      <c r="HC85" s="178"/>
      <c r="HD85" s="178"/>
      <c r="HE85" s="178"/>
      <c r="HF85" s="178"/>
      <c r="HG85" s="178"/>
      <c r="HH85" s="178"/>
      <c r="HI85" s="178"/>
      <c r="HJ85" s="178"/>
      <c r="HK85" s="178"/>
      <c r="HL85" s="178"/>
      <c r="HM85" s="178"/>
      <c r="HN85" s="178"/>
      <c r="HO85" s="178"/>
      <c r="HP85" s="178"/>
      <c r="HQ85" s="178"/>
      <c r="HR85" s="178"/>
      <c r="HS85" s="178"/>
      <c r="HT85" s="178"/>
      <c r="HU85" s="178"/>
      <c r="HV85" s="178"/>
      <c r="HW85" s="178"/>
      <c r="HX85" s="178"/>
      <c r="HY85" s="178"/>
      <c r="HZ85" s="178"/>
      <c r="IA85" s="178"/>
      <c r="IB85" s="178"/>
      <c r="IC85" s="178"/>
      <c r="ID85" s="178"/>
      <c r="IE85" s="178"/>
      <c r="IF85" s="178"/>
      <c r="IG85" s="178"/>
      <c r="IH85" s="178"/>
      <c r="II85" s="178"/>
      <c r="IJ85" s="178"/>
      <c r="IK85" s="178"/>
      <c r="IL85" s="178"/>
      <c r="IM85" s="178"/>
      <c r="IN85" s="178"/>
      <c r="IO85" s="178"/>
      <c r="IP85" s="178"/>
      <c r="IQ85" s="178"/>
    </row>
    <row r="86" ht="180" customHeight="1" spans="1:251">
      <c r="A86" s="161" t="s">
        <v>536</v>
      </c>
      <c r="B86" s="162">
        <f>VLOOKUP(A86,班级人数!$A$2:$B$269,2,FALSE)</f>
        <v>24</v>
      </c>
      <c r="C86" s="162" t="s">
        <v>112</v>
      </c>
      <c r="D86" s="162" t="s">
        <v>121</v>
      </c>
      <c r="E86" s="163" t="s">
        <v>129</v>
      </c>
      <c r="F86" s="163" t="s">
        <v>537</v>
      </c>
      <c r="G86" s="162" t="s">
        <v>121</v>
      </c>
      <c r="H86" s="166"/>
      <c r="I86" s="162" t="s">
        <v>538</v>
      </c>
      <c r="J86" s="162" t="s">
        <v>539</v>
      </c>
      <c r="K86" s="166"/>
      <c r="L86" s="166"/>
      <c r="M86" s="163" t="s">
        <v>537</v>
      </c>
      <c r="N86" s="167"/>
      <c r="O86" s="162" t="s">
        <v>538</v>
      </c>
      <c r="P86" s="162" t="s">
        <v>538</v>
      </c>
      <c r="Q86" s="165" t="s">
        <v>540</v>
      </c>
      <c r="R86" s="165" t="s">
        <v>540</v>
      </c>
      <c r="S86" s="166"/>
      <c r="T86" s="162" t="s">
        <v>139</v>
      </c>
      <c r="U86" s="162"/>
      <c r="V86" s="162"/>
      <c r="W86" s="162"/>
      <c r="X86" s="162"/>
      <c r="Y86" s="162"/>
      <c r="Z86" s="162"/>
      <c r="AA86" s="162"/>
      <c r="AB86" s="162"/>
      <c r="AC86" s="166"/>
      <c r="AD86" s="166"/>
      <c r="AE86" s="174">
        <f t="shared" si="3"/>
        <v>26</v>
      </c>
      <c r="AF86" s="162" t="s">
        <v>434</v>
      </c>
      <c r="AG86" s="162" t="s">
        <v>46</v>
      </c>
      <c r="AH86" s="177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DO86" s="178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178"/>
      <c r="EK86" s="178"/>
      <c r="EL86" s="178"/>
      <c r="EM86" s="178"/>
      <c r="EN86" s="178"/>
      <c r="EO86" s="178"/>
      <c r="EP86" s="178"/>
      <c r="EQ86" s="178"/>
      <c r="ER86" s="178"/>
      <c r="ES86" s="178"/>
      <c r="ET86" s="178"/>
      <c r="EU86" s="178"/>
      <c r="EV86" s="178"/>
      <c r="EW86" s="178"/>
      <c r="EX86" s="178"/>
      <c r="EY86" s="178"/>
      <c r="EZ86" s="178"/>
      <c r="FA86" s="178"/>
      <c r="FB86" s="178"/>
      <c r="FC86" s="178"/>
      <c r="FD86" s="178"/>
      <c r="FE86" s="178"/>
      <c r="FF86" s="178"/>
      <c r="FG86" s="178"/>
      <c r="FH86" s="178"/>
      <c r="FI86" s="178"/>
      <c r="FJ86" s="178"/>
      <c r="FK86" s="178"/>
      <c r="FL86" s="178"/>
      <c r="FM86" s="178"/>
      <c r="FN86" s="178"/>
      <c r="FO86" s="178"/>
      <c r="FP86" s="178"/>
      <c r="FQ86" s="178"/>
      <c r="FR86" s="178"/>
      <c r="FS86" s="178"/>
      <c r="FT86" s="178"/>
      <c r="FU86" s="178"/>
      <c r="FV86" s="178"/>
      <c r="FW86" s="178"/>
      <c r="FX86" s="178"/>
      <c r="FY86" s="178"/>
      <c r="FZ86" s="178"/>
      <c r="GA86" s="178"/>
      <c r="GB86" s="178"/>
      <c r="GC86" s="178"/>
      <c r="GD86" s="178"/>
      <c r="GE86" s="178"/>
      <c r="GF86" s="178"/>
      <c r="GG86" s="178"/>
      <c r="GH86" s="178"/>
      <c r="GI86" s="178"/>
      <c r="GJ86" s="178"/>
      <c r="GK86" s="178"/>
      <c r="GL86" s="178"/>
      <c r="GM86" s="178"/>
      <c r="GN86" s="178"/>
      <c r="GO86" s="178"/>
      <c r="GP86" s="178"/>
      <c r="GQ86" s="178"/>
      <c r="GR86" s="178"/>
      <c r="GS86" s="178"/>
      <c r="GT86" s="178"/>
      <c r="GU86" s="178"/>
      <c r="GV86" s="178"/>
      <c r="GW86" s="178"/>
      <c r="GX86" s="178"/>
      <c r="GY86" s="178"/>
      <c r="GZ86" s="178"/>
      <c r="HA86" s="178"/>
      <c r="HB86" s="178"/>
      <c r="HC86" s="178"/>
      <c r="HD86" s="178"/>
      <c r="HE86" s="178"/>
      <c r="HF86" s="178"/>
      <c r="HG86" s="178"/>
      <c r="HH86" s="178"/>
      <c r="HI86" s="178"/>
      <c r="HJ86" s="178"/>
      <c r="HK86" s="178"/>
      <c r="HL86" s="178"/>
      <c r="HM86" s="178"/>
      <c r="HN86" s="178"/>
      <c r="HO86" s="178"/>
      <c r="HP86" s="178"/>
      <c r="HQ86" s="178"/>
      <c r="HR86" s="178"/>
      <c r="HS86" s="178"/>
      <c r="HT86" s="178"/>
      <c r="HU86" s="178"/>
      <c r="HV86" s="178"/>
      <c r="HW86" s="178"/>
      <c r="HX86" s="178"/>
      <c r="HY86" s="178"/>
      <c r="HZ86" s="178"/>
      <c r="IA86" s="178"/>
      <c r="IB86" s="178"/>
      <c r="IC86" s="178"/>
      <c r="ID86" s="178"/>
      <c r="IE86" s="178"/>
      <c r="IF86" s="178"/>
      <c r="IG86" s="178"/>
      <c r="IH86" s="178"/>
      <c r="II86" s="178"/>
      <c r="IJ86" s="178"/>
      <c r="IK86" s="178"/>
      <c r="IL86" s="178"/>
      <c r="IM86" s="178"/>
      <c r="IN86" s="178"/>
      <c r="IO86" s="178"/>
      <c r="IP86" s="178"/>
      <c r="IQ86" s="178"/>
    </row>
    <row r="87" ht="180" customHeight="1" spans="1:251">
      <c r="A87" s="161" t="s">
        <v>541</v>
      </c>
      <c r="B87" s="162">
        <f>VLOOKUP(A87,班级人数!$A$2:$B$269,2,FALSE)</f>
        <v>43</v>
      </c>
      <c r="C87" s="165" t="s">
        <v>542</v>
      </c>
      <c r="D87" s="166"/>
      <c r="E87" s="165" t="s">
        <v>543</v>
      </c>
      <c r="F87" s="165" t="s">
        <v>543</v>
      </c>
      <c r="G87" s="165" t="s">
        <v>544</v>
      </c>
      <c r="H87" s="162" t="s">
        <v>538</v>
      </c>
      <c r="I87" s="163" t="s">
        <v>515</v>
      </c>
      <c r="J87" s="163" t="s">
        <v>95</v>
      </c>
      <c r="K87" s="162" t="s">
        <v>538</v>
      </c>
      <c r="L87" s="162" t="s">
        <v>538</v>
      </c>
      <c r="M87" s="166"/>
      <c r="N87" s="162"/>
      <c r="O87" s="166"/>
      <c r="P87" s="166"/>
      <c r="Q87" s="162"/>
      <c r="R87" s="162"/>
      <c r="S87" s="165" t="s">
        <v>545</v>
      </c>
      <c r="T87" s="165" t="s">
        <v>546</v>
      </c>
      <c r="U87" s="165"/>
      <c r="V87" s="165"/>
      <c r="W87" s="162"/>
      <c r="X87" s="163" t="s">
        <v>236</v>
      </c>
      <c r="Y87" s="162"/>
      <c r="Z87" s="162"/>
      <c r="AA87" s="165"/>
      <c r="AB87" s="163" t="s">
        <v>236</v>
      </c>
      <c r="AC87" s="162"/>
      <c r="AD87" s="162"/>
      <c r="AE87" s="174">
        <f t="shared" si="3"/>
        <v>26</v>
      </c>
      <c r="AF87" s="162" t="s">
        <v>434</v>
      </c>
      <c r="AG87" s="162" t="s">
        <v>46</v>
      </c>
      <c r="AH87" s="177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8"/>
      <c r="CC87" s="178"/>
      <c r="CD87" s="178"/>
      <c r="CE87" s="178"/>
      <c r="CF87" s="178"/>
      <c r="CG87" s="178"/>
      <c r="CH87" s="178"/>
      <c r="CI87" s="178"/>
      <c r="CJ87" s="178"/>
      <c r="CK87" s="178"/>
      <c r="CL87" s="178"/>
      <c r="CM87" s="178"/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8"/>
      <c r="DK87" s="178"/>
      <c r="DL87" s="178"/>
      <c r="DM87" s="178"/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178"/>
      <c r="ED87" s="178"/>
      <c r="EE87" s="178"/>
      <c r="EF87" s="178"/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78"/>
      <c r="ER87" s="178"/>
      <c r="ES87" s="178"/>
      <c r="ET87" s="178"/>
      <c r="EU87" s="178"/>
      <c r="EV87" s="178"/>
      <c r="EW87" s="178"/>
      <c r="EX87" s="178"/>
      <c r="EY87" s="178"/>
      <c r="EZ87" s="178"/>
      <c r="FA87" s="178"/>
      <c r="FB87" s="178"/>
      <c r="FC87" s="178"/>
      <c r="FD87" s="178"/>
      <c r="FE87" s="178"/>
      <c r="FF87" s="178"/>
      <c r="FG87" s="178"/>
      <c r="FH87" s="178"/>
      <c r="FI87" s="178"/>
      <c r="FJ87" s="178"/>
      <c r="FK87" s="178"/>
      <c r="FL87" s="178"/>
      <c r="FM87" s="178"/>
      <c r="FN87" s="178"/>
      <c r="FO87" s="178"/>
      <c r="FP87" s="178"/>
      <c r="FQ87" s="178"/>
      <c r="FR87" s="178"/>
      <c r="FS87" s="178"/>
      <c r="FT87" s="178"/>
      <c r="FU87" s="178"/>
      <c r="FV87" s="178"/>
      <c r="FW87" s="178"/>
      <c r="FX87" s="178"/>
      <c r="FY87" s="178"/>
      <c r="FZ87" s="178"/>
      <c r="GA87" s="178"/>
      <c r="GB87" s="178"/>
      <c r="GC87" s="178"/>
      <c r="GD87" s="178"/>
      <c r="GE87" s="178"/>
      <c r="GF87" s="178"/>
      <c r="GG87" s="178"/>
      <c r="GH87" s="178"/>
      <c r="GI87" s="178"/>
      <c r="GJ87" s="178"/>
      <c r="GK87" s="178"/>
      <c r="GL87" s="178"/>
      <c r="GM87" s="178"/>
      <c r="GN87" s="178"/>
      <c r="GO87" s="178"/>
      <c r="GP87" s="178"/>
      <c r="GQ87" s="178"/>
      <c r="GR87" s="178"/>
      <c r="GS87" s="178"/>
      <c r="GT87" s="178"/>
      <c r="GU87" s="178"/>
      <c r="GV87" s="178"/>
      <c r="GW87" s="178"/>
      <c r="GX87" s="178"/>
      <c r="GY87" s="178"/>
      <c r="GZ87" s="178"/>
      <c r="HA87" s="178"/>
      <c r="HB87" s="178"/>
      <c r="HC87" s="178"/>
      <c r="HD87" s="178"/>
      <c r="HE87" s="178"/>
      <c r="HF87" s="178"/>
      <c r="HG87" s="178"/>
      <c r="HH87" s="178"/>
      <c r="HI87" s="178"/>
      <c r="HJ87" s="178"/>
      <c r="HK87" s="178"/>
      <c r="HL87" s="178"/>
      <c r="HM87" s="178"/>
      <c r="HN87" s="178"/>
      <c r="HO87" s="178"/>
      <c r="HP87" s="178"/>
      <c r="HQ87" s="178"/>
      <c r="HR87" s="178"/>
      <c r="HS87" s="178"/>
      <c r="HT87" s="178"/>
      <c r="HU87" s="178"/>
      <c r="HV87" s="178"/>
      <c r="HW87" s="178"/>
      <c r="HX87" s="178"/>
      <c r="HY87" s="178"/>
      <c r="HZ87" s="178"/>
      <c r="IA87" s="178"/>
      <c r="IB87" s="178"/>
      <c r="IC87" s="178"/>
      <c r="ID87" s="178"/>
      <c r="IE87" s="178"/>
      <c r="IF87" s="178"/>
      <c r="IG87" s="178"/>
      <c r="IH87" s="178"/>
      <c r="II87" s="178"/>
      <c r="IJ87" s="178"/>
      <c r="IK87" s="178"/>
      <c r="IL87" s="178"/>
      <c r="IM87" s="178"/>
      <c r="IN87" s="178"/>
      <c r="IO87" s="178"/>
      <c r="IP87" s="178"/>
      <c r="IQ87" s="178"/>
    </row>
    <row r="88" ht="180" customHeight="1" spans="1:251">
      <c r="A88" s="161" t="s">
        <v>547</v>
      </c>
      <c r="B88" s="162">
        <f>VLOOKUP(A88,班级人数!$A$2:$B$269,2,FALSE)</f>
        <v>32</v>
      </c>
      <c r="C88" s="165" t="s">
        <v>548</v>
      </c>
      <c r="D88" s="165" t="s">
        <v>542</v>
      </c>
      <c r="E88" s="162" t="s">
        <v>538</v>
      </c>
      <c r="F88" s="162" t="s">
        <v>538</v>
      </c>
      <c r="G88" s="162" t="s">
        <v>538</v>
      </c>
      <c r="H88" s="166"/>
      <c r="I88" s="165" t="s">
        <v>549</v>
      </c>
      <c r="J88" s="165" t="s">
        <v>549</v>
      </c>
      <c r="K88" s="162"/>
      <c r="L88" s="163"/>
      <c r="M88" s="163" t="s">
        <v>95</v>
      </c>
      <c r="N88" s="162" t="s">
        <v>550</v>
      </c>
      <c r="O88" s="162"/>
      <c r="P88" s="162"/>
      <c r="Q88" s="162"/>
      <c r="R88" s="162"/>
      <c r="S88" s="165" t="s">
        <v>546</v>
      </c>
      <c r="T88" s="165" t="s">
        <v>545</v>
      </c>
      <c r="U88" s="165"/>
      <c r="V88" s="165"/>
      <c r="W88" s="163" t="s">
        <v>236</v>
      </c>
      <c r="X88" s="162"/>
      <c r="Y88" s="165"/>
      <c r="Z88" s="165"/>
      <c r="AA88" s="163"/>
      <c r="AB88" s="163"/>
      <c r="AC88" s="163" t="s">
        <v>236</v>
      </c>
      <c r="AD88" s="163"/>
      <c r="AE88" s="174">
        <f t="shared" si="3"/>
        <v>26</v>
      </c>
      <c r="AF88" s="162" t="s">
        <v>434</v>
      </c>
      <c r="AG88" s="162" t="s">
        <v>46</v>
      </c>
      <c r="AH88" s="177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  <c r="BZ88" s="178"/>
      <c r="CA88" s="178"/>
      <c r="CB88" s="178"/>
      <c r="CC88" s="178"/>
      <c r="CD88" s="178"/>
      <c r="CE88" s="178"/>
      <c r="CF88" s="178"/>
      <c r="CG88" s="178"/>
      <c r="CH88" s="178"/>
      <c r="CI88" s="178"/>
      <c r="CJ88" s="178"/>
      <c r="CK88" s="178"/>
      <c r="CL88" s="178"/>
      <c r="CM88" s="178"/>
      <c r="CN88" s="178"/>
      <c r="CO88" s="178"/>
      <c r="CP88" s="178"/>
      <c r="CQ88" s="178"/>
      <c r="CR88" s="178"/>
      <c r="CS88" s="178"/>
      <c r="CT88" s="178"/>
      <c r="CU88" s="178"/>
      <c r="CV88" s="178"/>
      <c r="CW88" s="178"/>
      <c r="CX88" s="178"/>
      <c r="CY88" s="178"/>
      <c r="CZ88" s="178"/>
      <c r="DA88" s="178"/>
      <c r="DB88" s="178"/>
      <c r="DC88" s="178"/>
      <c r="DD88" s="178"/>
      <c r="DE88" s="178"/>
      <c r="DF88" s="178"/>
      <c r="DG88" s="178"/>
      <c r="DH88" s="178"/>
      <c r="DI88" s="178"/>
      <c r="DJ88" s="178"/>
      <c r="DK88" s="178"/>
      <c r="DL88" s="178"/>
      <c r="DM88" s="178"/>
      <c r="DN88" s="178"/>
      <c r="DO88" s="178"/>
      <c r="DP88" s="178"/>
      <c r="DQ88" s="178"/>
      <c r="DR88" s="178"/>
      <c r="DS88" s="178"/>
      <c r="DT88" s="178"/>
      <c r="DU88" s="178"/>
      <c r="DV88" s="178"/>
      <c r="DW88" s="178"/>
      <c r="DX88" s="178"/>
      <c r="DY88" s="178"/>
      <c r="DZ88" s="178"/>
      <c r="EA88" s="178"/>
      <c r="EB88" s="178"/>
      <c r="EC88" s="178"/>
      <c r="ED88" s="178"/>
      <c r="EE88" s="178"/>
      <c r="EF88" s="178"/>
      <c r="EG88" s="178"/>
      <c r="EH88" s="178"/>
      <c r="EI88" s="178"/>
      <c r="EJ88" s="178"/>
      <c r="EK88" s="178"/>
      <c r="EL88" s="178"/>
      <c r="EM88" s="178"/>
      <c r="EN88" s="178"/>
      <c r="EO88" s="178"/>
      <c r="EP88" s="178"/>
      <c r="EQ88" s="178"/>
      <c r="ER88" s="178"/>
      <c r="ES88" s="178"/>
      <c r="ET88" s="178"/>
      <c r="EU88" s="178"/>
      <c r="EV88" s="178"/>
      <c r="EW88" s="178"/>
      <c r="EX88" s="178"/>
      <c r="EY88" s="178"/>
      <c r="EZ88" s="178"/>
      <c r="FA88" s="178"/>
      <c r="FB88" s="178"/>
      <c r="FC88" s="178"/>
      <c r="FD88" s="178"/>
      <c r="FE88" s="178"/>
      <c r="FF88" s="178"/>
      <c r="FG88" s="178"/>
      <c r="FH88" s="178"/>
      <c r="FI88" s="178"/>
      <c r="FJ88" s="178"/>
      <c r="FK88" s="178"/>
      <c r="FL88" s="178"/>
      <c r="FM88" s="178"/>
      <c r="FN88" s="178"/>
      <c r="FO88" s="178"/>
      <c r="FP88" s="178"/>
      <c r="FQ88" s="178"/>
      <c r="FR88" s="178"/>
      <c r="FS88" s="178"/>
      <c r="FT88" s="178"/>
      <c r="FU88" s="178"/>
      <c r="FV88" s="178"/>
      <c r="FW88" s="178"/>
      <c r="FX88" s="178"/>
      <c r="FY88" s="178"/>
      <c r="FZ88" s="178"/>
      <c r="GA88" s="178"/>
      <c r="GB88" s="178"/>
      <c r="GC88" s="178"/>
      <c r="GD88" s="178"/>
      <c r="GE88" s="178"/>
      <c r="GF88" s="178"/>
      <c r="GG88" s="178"/>
      <c r="GH88" s="178"/>
      <c r="GI88" s="178"/>
      <c r="GJ88" s="178"/>
      <c r="GK88" s="178"/>
      <c r="GL88" s="178"/>
      <c r="GM88" s="178"/>
      <c r="GN88" s="178"/>
      <c r="GO88" s="178"/>
      <c r="GP88" s="178"/>
      <c r="GQ88" s="178"/>
      <c r="GR88" s="178"/>
      <c r="GS88" s="178"/>
      <c r="GT88" s="178"/>
      <c r="GU88" s="178"/>
      <c r="GV88" s="178"/>
      <c r="GW88" s="178"/>
      <c r="GX88" s="178"/>
      <c r="GY88" s="178"/>
      <c r="GZ88" s="178"/>
      <c r="HA88" s="178"/>
      <c r="HB88" s="178"/>
      <c r="HC88" s="178"/>
      <c r="HD88" s="178"/>
      <c r="HE88" s="178"/>
      <c r="HF88" s="178"/>
      <c r="HG88" s="178"/>
      <c r="HH88" s="178"/>
      <c r="HI88" s="178"/>
      <c r="HJ88" s="178"/>
      <c r="HK88" s="178"/>
      <c r="HL88" s="178"/>
      <c r="HM88" s="178"/>
      <c r="HN88" s="178"/>
      <c r="HO88" s="178"/>
      <c r="HP88" s="178"/>
      <c r="HQ88" s="178"/>
      <c r="HR88" s="178"/>
      <c r="HS88" s="178"/>
      <c r="HT88" s="178"/>
      <c r="HU88" s="178"/>
      <c r="HV88" s="178"/>
      <c r="HW88" s="178"/>
      <c r="HX88" s="178"/>
      <c r="HY88" s="178"/>
      <c r="HZ88" s="178"/>
      <c r="IA88" s="178"/>
      <c r="IB88" s="178"/>
      <c r="IC88" s="178"/>
      <c r="ID88" s="178"/>
      <c r="IE88" s="178"/>
      <c r="IF88" s="178"/>
      <c r="IG88" s="178"/>
      <c r="IH88" s="178"/>
      <c r="II88" s="178"/>
      <c r="IJ88" s="178"/>
      <c r="IK88" s="178"/>
      <c r="IL88" s="178"/>
      <c r="IM88" s="178"/>
      <c r="IN88" s="178"/>
      <c r="IO88" s="178"/>
      <c r="IP88" s="178"/>
      <c r="IQ88" s="178"/>
    </row>
    <row r="89" ht="180" customHeight="1" spans="1:251">
      <c r="A89" s="161" t="s">
        <v>551</v>
      </c>
      <c r="B89" s="162">
        <f>VLOOKUP(A89,班级人数!$A$2:$B$269,2,FALSE)</f>
        <v>45</v>
      </c>
      <c r="C89" s="162"/>
      <c r="D89" s="165" t="s">
        <v>548</v>
      </c>
      <c r="E89" s="162" t="s">
        <v>552</v>
      </c>
      <c r="F89" s="163" t="s">
        <v>52</v>
      </c>
      <c r="G89" s="163" t="s">
        <v>102</v>
      </c>
      <c r="H89" s="165" t="s">
        <v>544</v>
      </c>
      <c r="I89" s="162"/>
      <c r="J89" s="162" t="s">
        <v>131</v>
      </c>
      <c r="K89" s="162" t="s">
        <v>553</v>
      </c>
      <c r="L89" s="162"/>
      <c r="M89" s="162"/>
      <c r="N89" s="162"/>
      <c r="O89" s="162"/>
      <c r="P89" s="162"/>
      <c r="Q89" s="163" t="s">
        <v>554</v>
      </c>
      <c r="R89" s="162"/>
      <c r="S89" s="163" t="s">
        <v>132</v>
      </c>
      <c r="T89" s="166"/>
      <c r="U89" s="166"/>
      <c r="V89" s="166"/>
      <c r="W89" s="162" t="s">
        <v>555</v>
      </c>
      <c r="X89" s="162"/>
      <c r="Y89" s="162"/>
      <c r="Z89" s="162"/>
      <c r="AA89" s="162"/>
      <c r="AB89" s="162"/>
      <c r="AC89" s="162"/>
      <c r="AD89" s="162"/>
      <c r="AE89" s="174">
        <f t="shared" si="3"/>
        <v>20</v>
      </c>
      <c r="AF89" s="162" t="s">
        <v>434</v>
      </c>
      <c r="AG89" s="162" t="s">
        <v>24</v>
      </c>
      <c r="AH89" s="177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R89" s="178"/>
      <c r="BS89" s="178"/>
      <c r="BT89" s="178"/>
      <c r="BU89" s="178"/>
      <c r="BV89" s="178"/>
      <c r="BW89" s="178"/>
      <c r="BX89" s="178"/>
      <c r="BY89" s="178"/>
      <c r="BZ89" s="178"/>
      <c r="CA89" s="178"/>
      <c r="CB89" s="178"/>
      <c r="CC89" s="178"/>
      <c r="CD89" s="178"/>
      <c r="CE89" s="178"/>
      <c r="CF89" s="178"/>
      <c r="CG89" s="178"/>
      <c r="CH89" s="178"/>
      <c r="CI89" s="178"/>
      <c r="CJ89" s="178"/>
      <c r="CK89" s="178"/>
      <c r="CL89" s="178"/>
      <c r="CM89" s="178"/>
      <c r="CN89" s="178"/>
      <c r="CO89" s="178"/>
      <c r="CP89" s="178"/>
      <c r="CQ89" s="178"/>
      <c r="CR89" s="178"/>
      <c r="CS89" s="178"/>
      <c r="CT89" s="178"/>
      <c r="CU89" s="178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178"/>
      <c r="IC89" s="178"/>
      <c r="ID89" s="178"/>
      <c r="IE89" s="178"/>
      <c r="IF89" s="178"/>
      <c r="IG89" s="178"/>
      <c r="IH89" s="178"/>
      <c r="II89" s="178"/>
      <c r="IJ89" s="178"/>
      <c r="IK89" s="178"/>
      <c r="IL89" s="178"/>
      <c r="IM89" s="178"/>
      <c r="IN89" s="178"/>
      <c r="IO89" s="178"/>
      <c r="IP89" s="178"/>
      <c r="IQ89" s="178"/>
    </row>
    <row r="90" ht="180" customHeight="1" spans="1:251">
      <c r="A90" s="161" t="s">
        <v>556</v>
      </c>
      <c r="B90" s="162">
        <f>VLOOKUP(A90,班级人数!$A$2:$B$269,2,FALSE)</f>
        <v>20</v>
      </c>
      <c r="D90" s="162" t="s">
        <v>121</v>
      </c>
      <c r="E90" s="165"/>
      <c r="F90" s="163" t="s">
        <v>459</v>
      </c>
      <c r="G90" s="162" t="s">
        <v>121</v>
      </c>
      <c r="H90" s="163" t="s">
        <v>95</v>
      </c>
      <c r="I90" s="162" t="s">
        <v>539</v>
      </c>
      <c r="J90" s="166"/>
      <c r="K90" s="166"/>
      <c r="L90" s="163" t="s">
        <v>463</v>
      </c>
      <c r="M90" s="162" t="s">
        <v>557</v>
      </c>
      <c r="N90" s="162" t="s">
        <v>557</v>
      </c>
      <c r="O90" s="166"/>
      <c r="P90" s="166"/>
      <c r="Q90" s="165"/>
      <c r="R90" s="162"/>
      <c r="S90" s="162" t="s">
        <v>558</v>
      </c>
      <c r="T90" s="162" t="s">
        <v>558</v>
      </c>
      <c r="U90" s="162"/>
      <c r="V90" s="162"/>
      <c r="W90" s="163" t="s">
        <v>236</v>
      </c>
      <c r="X90" s="163"/>
      <c r="Y90" s="162"/>
      <c r="Z90" s="162"/>
      <c r="AA90" s="163"/>
      <c r="AB90" s="163"/>
      <c r="AC90" s="163" t="s">
        <v>236</v>
      </c>
      <c r="AD90" s="163"/>
      <c r="AE90" s="174">
        <f>2*COUNTA(D90:AD90)</f>
        <v>24</v>
      </c>
      <c r="AF90" s="162" t="s">
        <v>434</v>
      </c>
      <c r="AG90" s="162" t="s">
        <v>46</v>
      </c>
      <c r="AH90" s="177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F90" s="178"/>
      <c r="CG90" s="178"/>
      <c r="CH90" s="178"/>
      <c r="CI90" s="178"/>
      <c r="CJ90" s="178"/>
      <c r="CK90" s="178"/>
      <c r="CL90" s="178"/>
      <c r="CM90" s="178"/>
      <c r="CN90" s="178"/>
      <c r="CO90" s="178"/>
      <c r="CP90" s="178"/>
      <c r="CQ90" s="178"/>
      <c r="CR90" s="178"/>
      <c r="CS90" s="178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178"/>
      <c r="IC90" s="178"/>
      <c r="ID90" s="178"/>
      <c r="IE90" s="178"/>
      <c r="IF90" s="178"/>
      <c r="IG90" s="178"/>
      <c r="IH90" s="178"/>
      <c r="II90" s="178"/>
      <c r="IJ90" s="178"/>
      <c r="IK90" s="178"/>
      <c r="IL90" s="178"/>
      <c r="IM90" s="178"/>
      <c r="IN90" s="178"/>
      <c r="IO90" s="178"/>
      <c r="IP90" s="178"/>
      <c r="IQ90" s="178"/>
    </row>
    <row r="91" ht="180" customHeight="1" spans="1:251">
      <c r="A91" s="161" t="s">
        <v>559</v>
      </c>
      <c r="B91" s="162">
        <f>VLOOKUP(A91,班级人数!$A$2:$B$269,2,FALSE)</f>
        <v>33</v>
      </c>
      <c r="C91" s="162"/>
      <c r="D91" s="162"/>
      <c r="E91" s="165" t="s">
        <v>238</v>
      </c>
      <c r="F91" s="166"/>
      <c r="H91" s="162" t="s">
        <v>560</v>
      </c>
      <c r="I91" s="163" t="s">
        <v>537</v>
      </c>
      <c r="J91" s="165" t="s">
        <v>245</v>
      </c>
      <c r="K91" s="162"/>
      <c r="L91" s="162" t="s">
        <v>561</v>
      </c>
      <c r="M91" s="162" t="s">
        <v>562</v>
      </c>
      <c r="N91" s="162" t="s">
        <v>562</v>
      </c>
      <c r="O91" s="162"/>
      <c r="P91" s="162" t="s">
        <v>563</v>
      </c>
      <c r="Q91" s="162" t="s">
        <v>564</v>
      </c>
      <c r="R91" s="163" t="s">
        <v>537</v>
      </c>
      <c r="S91" s="162" t="s">
        <v>565</v>
      </c>
      <c r="T91" s="162" t="s">
        <v>565</v>
      </c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74">
        <f t="shared" si="3"/>
        <v>24</v>
      </c>
      <c r="AF91" s="162" t="s">
        <v>434</v>
      </c>
      <c r="AG91" s="162" t="s">
        <v>46</v>
      </c>
      <c r="AH91" s="177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8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178"/>
      <c r="IC91" s="178"/>
      <c r="ID91" s="178"/>
      <c r="IE91" s="178"/>
      <c r="IF91" s="178"/>
      <c r="IG91" s="178"/>
      <c r="IH91" s="178"/>
      <c r="II91" s="178"/>
      <c r="IJ91" s="178"/>
      <c r="IK91" s="178"/>
      <c r="IL91" s="178"/>
      <c r="IM91" s="178"/>
      <c r="IN91" s="178"/>
      <c r="IO91" s="178"/>
      <c r="IP91" s="178"/>
      <c r="IQ91" s="178"/>
    </row>
    <row r="92" ht="180" customHeight="1" spans="1:251">
      <c r="A92" s="161" t="s">
        <v>566</v>
      </c>
      <c r="B92" s="162">
        <f>VLOOKUP(A92,班级人数!$A$2:$B$269,2,FALSE)</f>
        <v>31</v>
      </c>
      <c r="C92" s="162"/>
      <c r="D92" s="162" t="s">
        <v>567</v>
      </c>
      <c r="E92" s="162" t="s">
        <v>568</v>
      </c>
      <c r="F92" s="162" t="s">
        <v>568</v>
      </c>
      <c r="G92" s="162" t="s">
        <v>560</v>
      </c>
      <c r="H92" s="162" t="s">
        <v>569</v>
      </c>
      <c r="I92" s="166"/>
      <c r="J92" s="163" t="s">
        <v>537</v>
      </c>
      <c r="K92" s="165" t="s">
        <v>287</v>
      </c>
      <c r="L92" s="166"/>
      <c r="M92" s="166"/>
      <c r="N92" s="162" t="s">
        <v>561</v>
      </c>
      <c r="O92" s="162" t="s">
        <v>563</v>
      </c>
      <c r="P92" s="166"/>
      <c r="Q92" s="163" t="s">
        <v>537</v>
      </c>
      <c r="R92" s="162" t="s">
        <v>564</v>
      </c>
      <c r="S92" s="162"/>
      <c r="T92" s="165" t="s">
        <v>287</v>
      </c>
      <c r="U92" s="165"/>
      <c r="V92" s="165"/>
      <c r="W92" s="163"/>
      <c r="X92" s="163"/>
      <c r="Y92" s="162"/>
      <c r="Z92" s="163"/>
      <c r="AA92" s="162"/>
      <c r="AB92" s="162"/>
      <c r="AC92" s="163"/>
      <c r="AD92" s="163"/>
      <c r="AE92" s="174">
        <f t="shared" si="3"/>
        <v>24</v>
      </c>
      <c r="AF92" s="162" t="s">
        <v>434</v>
      </c>
      <c r="AG92" s="162" t="s">
        <v>46</v>
      </c>
      <c r="AH92" s="177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178"/>
      <c r="CN92" s="178"/>
      <c r="CO92" s="178"/>
      <c r="CP92" s="178"/>
      <c r="CQ92" s="178"/>
      <c r="CR92" s="178"/>
      <c r="CS92" s="178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  <c r="HX92" s="178"/>
      <c r="HY92" s="178"/>
      <c r="HZ92" s="178"/>
      <c r="IA92" s="178"/>
      <c r="IB92" s="178"/>
      <c r="IC92" s="178"/>
      <c r="ID92" s="178"/>
      <c r="IE92" s="178"/>
      <c r="IF92" s="178"/>
      <c r="IG92" s="178"/>
      <c r="IH92" s="178"/>
      <c r="II92" s="178"/>
      <c r="IJ92" s="178"/>
      <c r="IK92" s="178"/>
      <c r="IL92" s="178"/>
      <c r="IM92" s="178"/>
      <c r="IN92" s="178"/>
      <c r="IO92" s="178"/>
      <c r="IP92" s="178"/>
      <c r="IQ92" s="178"/>
    </row>
    <row r="93" ht="180" customHeight="1" spans="1:251">
      <c r="A93" s="161" t="s">
        <v>570</v>
      </c>
      <c r="B93" s="162">
        <f>VLOOKUP(A93,班级人数!$A$2:$B$269,2,FALSE)</f>
        <v>30</v>
      </c>
      <c r="C93" s="165" t="s">
        <v>571</v>
      </c>
      <c r="D93" s="165" t="s">
        <v>572</v>
      </c>
      <c r="E93" s="165" t="s">
        <v>573</v>
      </c>
      <c r="F93" s="165"/>
      <c r="G93" s="165"/>
      <c r="H93" s="165"/>
      <c r="I93" s="165"/>
      <c r="J93" s="166"/>
      <c r="K93" s="165"/>
      <c r="L93" s="165" t="s">
        <v>574</v>
      </c>
      <c r="M93" s="165" t="s">
        <v>575</v>
      </c>
      <c r="N93" s="165" t="s">
        <v>576</v>
      </c>
      <c r="O93" s="165" t="s">
        <v>577</v>
      </c>
      <c r="P93" s="165" t="s">
        <v>577</v>
      </c>
      <c r="Q93" s="163" t="s">
        <v>578</v>
      </c>
      <c r="R93" s="165" t="s">
        <v>579</v>
      </c>
      <c r="S93" s="165" t="s">
        <v>580</v>
      </c>
      <c r="T93" s="165" t="s">
        <v>581</v>
      </c>
      <c r="U93" s="165"/>
      <c r="V93" s="165"/>
      <c r="W93" s="163"/>
      <c r="X93" s="163"/>
      <c r="Y93" s="163"/>
      <c r="Z93" s="163"/>
      <c r="AA93" s="163"/>
      <c r="AB93" s="163"/>
      <c r="AC93" s="163"/>
      <c r="AD93" s="163"/>
      <c r="AE93" s="174">
        <f t="shared" si="3"/>
        <v>24</v>
      </c>
      <c r="AF93" s="162" t="s">
        <v>582</v>
      </c>
      <c r="AG93" s="162" t="s">
        <v>24</v>
      </c>
      <c r="AH93" s="177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8"/>
      <c r="CA93" s="178"/>
      <c r="CB93" s="178"/>
      <c r="CC93" s="178"/>
      <c r="CD93" s="178"/>
      <c r="CE93" s="178"/>
      <c r="CF93" s="178"/>
      <c r="CG93" s="178"/>
      <c r="CH93" s="178"/>
      <c r="CI93" s="178"/>
      <c r="CJ93" s="178"/>
      <c r="CK93" s="178"/>
      <c r="CL93" s="178"/>
      <c r="CM93" s="178"/>
      <c r="CN93" s="178"/>
      <c r="CO93" s="178"/>
      <c r="CP93" s="178"/>
      <c r="CQ93" s="178"/>
      <c r="CR93" s="178"/>
      <c r="CS93" s="178"/>
      <c r="CT93" s="178"/>
      <c r="CU93" s="178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8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8"/>
      <c r="GJ93" s="178"/>
      <c r="GK93" s="178"/>
      <c r="GL93" s="178"/>
      <c r="GM93" s="178"/>
      <c r="GN93" s="178"/>
      <c r="GO93" s="178"/>
      <c r="GP93" s="178"/>
      <c r="GQ93" s="178"/>
      <c r="GR93" s="178"/>
      <c r="GS93" s="178"/>
      <c r="GT93" s="178"/>
      <c r="GU93" s="178"/>
      <c r="GV93" s="178"/>
      <c r="GW93" s="178"/>
      <c r="GX93" s="178"/>
      <c r="GY93" s="178"/>
      <c r="GZ93" s="178"/>
      <c r="HA93" s="178"/>
      <c r="HB93" s="178"/>
      <c r="HC93" s="178"/>
      <c r="HD93" s="178"/>
      <c r="HE93" s="178"/>
      <c r="HF93" s="178"/>
      <c r="HG93" s="178"/>
      <c r="HH93" s="178"/>
      <c r="HI93" s="178"/>
      <c r="HJ93" s="178"/>
      <c r="HK93" s="178"/>
      <c r="HL93" s="178"/>
      <c r="HM93" s="178"/>
      <c r="HN93" s="178"/>
      <c r="HO93" s="178"/>
      <c r="HP93" s="178"/>
      <c r="HQ93" s="178"/>
      <c r="HR93" s="178"/>
      <c r="HS93" s="178"/>
      <c r="HT93" s="178"/>
      <c r="HU93" s="178"/>
      <c r="HV93" s="178"/>
      <c r="HW93" s="178"/>
      <c r="HX93" s="178"/>
      <c r="HY93" s="178"/>
      <c r="HZ93" s="178"/>
      <c r="IA93" s="178"/>
      <c r="IB93" s="178"/>
      <c r="IC93" s="178"/>
      <c r="ID93" s="178"/>
      <c r="IE93" s="178"/>
      <c r="IF93" s="178"/>
      <c r="IG93" s="178"/>
      <c r="IH93" s="178"/>
      <c r="II93" s="178"/>
      <c r="IJ93" s="178"/>
      <c r="IK93" s="178"/>
      <c r="IL93" s="178"/>
      <c r="IM93" s="178"/>
      <c r="IN93" s="178"/>
      <c r="IO93" s="178"/>
      <c r="IP93" s="178"/>
      <c r="IQ93" s="178"/>
    </row>
    <row r="94" ht="180" customHeight="1" spans="1:251">
      <c r="A94" s="161" t="s">
        <v>583</v>
      </c>
      <c r="B94" s="162">
        <f>VLOOKUP(A94,班级人数!$A$2:$B$269,2,FALSE)</f>
        <v>35</v>
      </c>
      <c r="C94" s="165" t="s">
        <v>572</v>
      </c>
      <c r="D94" s="165" t="s">
        <v>571</v>
      </c>
      <c r="I94" s="165" t="s">
        <v>584</v>
      </c>
      <c r="J94" s="165" t="s">
        <v>585</v>
      </c>
      <c r="K94" s="165"/>
      <c r="L94" s="166"/>
      <c r="M94" s="165" t="s">
        <v>586</v>
      </c>
      <c r="N94" s="165" t="s">
        <v>587</v>
      </c>
      <c r="O94" s="165" t="s">
        <v>588</v>
      </c>
      <c r="P94" s="165"/>
      <c r="Q94" s="165" t="s">
        <v>589</v>
      </c>
      <c r="R94" s="163" t="s">
        <v>578</v>
      </c>
      <c r="S94" s="165" t="s">
        <v>590</v>
      </c>
      <c r="T94" s="165"/>
      <c r="W94" s="163" t="s">
        <v>591</v>
      </c>
      <c r="X94" s="163" t="s">
        <v>591</v>
      </c>
      <c r="Y94" s="163"/>
      <c r="Z94" s="163"/>
      <c r="AA94" s="163"/>
      <c r="AB94" s="163"/>
      <c r="AC94" s="163"/>
      <c r="AD94" s="163"/>
      <c r="AE94" s="174">
        <f t="shared" si="3"/>
        <v>24</v>
      </c>
      <c r="AF94" s="162" t="s">
        <v>582</v>
      </c>
      <c r="AG94" s="162" t="s">
        <v>24</v>
      </c>
      <c r="AH94" s="177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78"/>
      <c r="BN94" s="178"/>
      <c r="BO94" s="178"/>
      <c r="BP94" s="178"/>
      <c r="BQ94" s="178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178"/>
      <c r="CH94" s="178"/>
      <c r="CI94" s="178"/>
      <c r="CJ94" s="178"/>
      <c r="CK94" s="178"/>
      <c r="CL94" s="178"/>
      <c r="CM94" s="178"/>
      <c r="CN94" s="178"/>
      <c r="CO94" s="178"/>
      <c r="CP94" s="178"/>
      <c r="CQ94" s="178"/>
      <c r="CR94" s="178"/>
      <c r="CS94" s="178"/>
      <c r="CT94" s="178"/>
      <c r="CU94" s="178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78"/>
      <c r="ER94" s="178"/>
      <c r="ES94" s="178"/>
      <c r="ET94" s="178"/>
      <c r="EU94" s="178"/>
      <c r="EV94" s="178"/>
      <c r="EW94" s="178"/>
      <c r="EX94" s="178"/>
      <c r="EY94" s="178"/>
      <c r="EZ94" s="178"/>
      <c r="FA94" s="178"/>
      <c r="FB94" s="178"/>
      <c r="FC94" s="178"/>
      <c r="FD94" s="178"/>
      <c r="FE94" s="178"/>
      <c r="FF94" s="178"/>
      <c r="FG94" s="178"/>
      <c r="FH94" s="178"/>
      <c r="FI94" s="178"/>
      <c r="FJ94" s="178"/>
      <c r="FK94" s="178"/>
      <c r="FL94" s="178"/>
      <c r="FM94" s="178"/>
      <c r="FN94" s="178"/>
      <c r="FO94" s="178"/>
      <c r="FP94" s="178"/>
      <c r="FQ94" s="178"/>
      <c r="FR94" s="178"/>
      <c r="FS94" s="178"/>
      <c r="FT94" s="178"/>
      <c r="FU94" s="178"/>
      <c r="FV94" s="178"/>
      <c r="FW94" s="178"/>
      <c r="FX94" s="178"/>
      <c r="FY94" s="178"/>
      <c r="FZ94" s="178"/>
      <c r="GA94" s="178"/>
      <c r="GB94" s="178"/>
      <c r="GC94" s="178"/>
      <c r="GD94" s="178"/>
      <c r="GE94" s="178"/>
      <c r="GF94" s="178"/>
      <c r="GG94" s="178"/>
      <c r="GH94" s="178"/>
      <c r="GI94" s="178"/>
      <c r="GJ94" s="178"/>
      <c r="GK94" s="178"/>
      <c r="GL94" s="178"/>
      <c r="GM94" s="178"/>
      <c r="GN94" s="178"/>
      <c r="GO94" s="178"/>
      <c r="GP94" s="178"/>
      <c r="GQ94" s="178"/>
      <c r="GR94" s="178"/>
      <c r="GS94" s="178"/>
      <c r="GT94" s="178"/>
      <c r="GU94" s="178"/>
      <c r="GV94" s="178"/>
      <c r="GW94" s="178"/>
      <c r="GX94" s="178"/>
      <c r="GY94" s="178"/>
      <c r="GZ94" s="178"/>
      <c r="HA94" s="178"/>
      <c r="HB94" s="178"/>
      <c r="HC94" s="178"/>
      <c r="HD94" s="178"/>
      <c r="HE94" s="178"/>
      <c r="HF94" s="178"/>
      <c r="HG94" s="178"/>
      <c r="HH94" s="178"/>
      <c r="HI94" s="178"/>
      <c r="HJ94" s="178"/>
      <c r="HK94" s="178"/>
      <c r="HL94" s="178"/>
      <c r="HM94" s="178"/>
      <c r="HN94" s="178"/>
      <c r="HO94" s="178"/>
      <c r="HP94" s="178"/>
      <c r="HQ94" s="178"/>
      <c r="HR94" s="178"/>
      <c r="HS94" s="178"/>
      <c r="HT94" s="178"/>
      <c r="HU94" s="178"/>
      <c r="HV94" s="178"/>
      <c r="HW94" s="178"/>
      <c r="HX94" s="178"/>
      <c r="HY94" s="178"/>
      <c r="HZ94" s="178"/>
      <c r="IA94" s="178"/>
      <c r="IB94" s="178"/>
      <c r="IC94" s="178"/>
      <c r="ID94" s="178"/>
      <c r="IE94" s="178"/>
      <c r="IF94" s="178"/>
      <c r="IG94" s="178"/>
      <c r="IH94" s="178"/>
      <c r="II94" s="178"/>
      <c r="IJ94" s="178"/>
      <c r="IK94" s="178"/>
      <c r="IL94" s="178"/>
      <c r="IM94" s="178"/>
      <c r="IN94" s="178"/>
      <c r="IO94" s="178"/>
      <c r="IP94" s="178"/>
      <c r="IQ94" s="178"/>
    </row>
    <row r="95" ht="180" customHeight="1" spans="1:251">
      <c r="A95" s="161" t="s">
        <v>592</v>
      </c>
      <c r="B95" s="162">
        <f>VLOOKUP(A95,班级人数!$A$2:$B$269,2,FALSE)</f>
        <v>55</v>
      </c>
      <c r="C95" s="165" t="s">
        <v>593</v>
      </c>
      <c r="D95" s="165" t="s">
        <v>594</v>
      </c>
      <c r="E95" s="163"/>
      <c r="F95" s="165" t="s">
        <v>595</v>
      </c>
      <c r="G95" s="165" t="s">
        <v>596</v>
      </c>
      <c r="H95" s="165"/>
      <c r="I95" s="165"/>
      <c r="J95" s="165"/>
      <c r="K95" s="165" t="s">
        <v>597</v>
      </c>
      <c r="L95" s="166"/>
      <c r="M95" s="165"/>
      <c r="N95" s="165"/>
      <c r="O95" s="165" t="s">
        <v>598</v>
      </c>
      <c r="P95" s="165" t="s">
        <v>598</v>
      </c>
      <c r="Q95" s="165" t="s">
        <v>599</v>
      </c>
      <c r="R95" s="165" t="s">
        <v>600</v>
      </c>
      <c r="S95" s="165" t="s">
        <v>601</v>
      </c>
      <c r="T95" s="165" t="s">
        <v>601</v>
      </c>
      <c r="U95" s="165"/>
      <c r="V95" s="165"/>
      <c r="W95" s="162"/>
      <c r="X95" s="162"/>
      <c r="Y95" s="163"/>
      <c r="Z95" s="163"/>
      <c r="AA95" s="163"/>
      <c r="AB95" s="163"/>
      <c r="AC95" s="163"/>
      <c r="AD95" s="162"/>
      <c r="AE95" s="174">
        <f>2*COUNTA(D95:AD95)</f>
        <v>20</v>
      </c>
      <c r="AF95" s="162" t="s">
        <v>582</v>
      </c>
      <c r="AG95" s="162" t="s">
        <v>24</v>
      </c>
      <c r="AH95" s="167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8"/>
      <c r="CL95" s="178"/>
      <c r="CM95" s="178"/>
      <c r="CN95" s="178"/>
      <c r="CO95" s="178"/>
      <c r="CP95" s="178"/>
      <c r="CQ95" s="178"/>
      <c r="CR95" s="178"/>
      <c r="CS95" s="178"/>
      <c r="CT95" s="178"/>
      <c r="CU95" s="178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8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8"/>
      <c r="FT95" s="178"/>
      <c r="FU95" s="178"/>
      <c r="FV95" s="178"/>
      <c r="FW95" s="178"/>
      <c r="FX95" s="178"/>
      <c r="FY95" s="178"/>
      <c r="FZ95" s="178"/>
      <c r="GA95" s="178"/>
      <c r="GB95" s="178"/>
      <c r="GC95" s="178"/>
      <c r="GD95" s="178"/>
      <c r="GE95" s="178"/>
      <c r="GF95" s="178"/>
      <c r="GG95" s="178"/>
      <c r="GH95" s="178"/>
      <c r="GI95" s="178"/>
      <c r="GJ95" s="178"/>
      <c r="GK95" s="178"/>
      <c r="GL95" s="178"/>
      <c r="GM95" s="178"/>
      <c r="GN95" s="178"/>
      <c r="GO95" s="178"/>
      <c r="GP95" s="178"/>
      <c r="GQ95" s="178"/>
      <c r="GR95" s="178"/>
      <c r="GS95" s="178"/>
      <c r="GT95" s="178"/>
      <c r="GU95" s="178"/>
      <c r="GV95" s="178"/>
      <c r="GW95" s="178"/>
      <c r="GX95" s="178"/>
      <c r="GY95" s="178"/>
      <c r="GZ95" s="178"/>
      <c r="HA95" s="178"/>
      <c r="HB95" s="178"/>
      <c r="HC95" s="178"/>
      <c r="HD95" s="178"/>
      <c r="HE95" s="178"/>
      <c r="HF95" s="178"/>
      <c r="HG95" s="178"/>
      <c r="HH95" s="178"/>
      <c r="HI95" s="178"/>
      <c r="HJ95" s="178"/>
      <c r="HK95" s="178"/>
      <c r="HL95" s="178"/>
      <c r="HM95" s="178"/>
      <c r="HN95" s="178"/>
      <c r="HO95" s="178"/>
      <c r="HP95" s="178"/>
      <c r="HQ95" s="178"/>
      <c r="HR95" s="178"/>
      <c r="HS95" s="178"/>
      <c r="HT95" s="178"/>
      <c r="HU95" s="178"/>
      <c r="HV95" s="178"/>
      <c r="HW95" s="178"/>
      <c r="HX95" s="178"/>
      <c r="HY95" s="178"/>
      <c r="HZ95" s="178"/>
      <c r="IA95" s="178"/>
      <c r="IB95" s="178"/>
      <c r="IC95" s="178"/>
      <c r="ID95" s="178"/>
      <c r="IE95" s="178"/>
      <c r="IF95" s="178"/>
      <c r="IG95" s="178"/>
      <c r="IH95" s="178"/>
      <c r="II95" s="178"/>
      <c r="IJ95" s="178"/>
      <c r="IK95" s="178"/>
      <c r="IL95" s="178"/>
      <c r="IM95" s="178"/>
      <c r="IN95" s="178"/>
      <c r="IO95" s="178"/>
      <c r="IP95" s="178"/>
      <c r="IQ95" s="178"/>
    </row>
    <row r="96" ht="180" customHeight="1" spans="1:251">
      <c r="A96" s="161" t="s">
        <v>602</v>
      </c>
      <c r="B96" s="162">
        <f>VLOOKUP(A96,班级人数!$A$2:$B$269,2,FALSE)</f>
        <v>36</v>
      </c>
      <c r="C96" s="166"/>
      <c r="D96" s="165" t="s">
        <v>603</v>
      </c>
      <c r="E96" s="163" t="s">
        <v>604</v>
      </c>
      <c r="F96" s="165" t="s">
        <v>604</v>
      </c>
      <c r="G96" s="165"/>
      <c r="H96" s="166"/>
      <c r="I96" s="165" t="s">
        <v>605</v>
      </c>
      <c r="J96" s="165"/>
      <c r="K96" s="165" t="s">
        <v>601</v>
      </c>
      <c r="L96" s="165" t="s">
        <v>601</v>
      </c>
      <c r="M96" s="166"/>
      <c r="N96" s="163" t="s">
        <v>606</v>
      </c>
      <c r="O96" s="165" t="s">
        <v>607</v>
      </c>
      <c r="P96" s="165" t="s">
        <v>608</v>
      </c>
      <c r="Q96" s="163" t="s">
        <v>609</v>
      </c>
      <c r="R96" s="165"/>
      <c r="S96" s="166"/>
      <c r="T96" s="165" t="s">
        <v>610</v>
      </c>
      <c r="U96" s="165"/>
      <c r="V96" s="165"/>
      <c r="W96" s="165"/>
      <c r="X96" s="163"/>
      <c r="Y96" s="165"/>
      <c r="Z96" s="163"/>
      <c r="AA96" s="163"/>
      <c r="AB96" s="163"/>
      <c r="AC96" s="163"/>
      <c r="AD96" s="163"/>
      <c r="AE96" s="174">
        <f t="shared" ref="AE96:AE107" si="4">2*COUNTA(C96:AD96)</f>
        <v>22</v>
      </c>
      <c r="AF96" s="162" t="s">
        <v>582</v>
      </c>
      <c r="AG96" s="162" t="s">
        <v>46</v>
      </c>
      <c r="AH96" s="167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8"/>
      <c r="CL96" s="178"/>
      <c r="CM96" s="178"/>
      <c r="CN96" s="178"/>
      <c r="CO96" s="178"/>
      <c r="CP96" s="178"/>
      <c r="CQ96" s="178"/>
      <c r="CR96" s="178"/>
      <c r="CS96" s="178"/>
      <c r="CT96" s="178"/>
      <c r="CU96" s="178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  <c r="ES96" s="178"/>
      <c r="ET96" s="178"/>
      <c r="EU96" s="178"/>
      <c r="EV96" s="178"/>
      <c r="EW96" s="178"/>
      <c r="EX96" s="178"/>
      <c r="EY96" s="178"/>
      <c r="EZ96" s="178"/>
      <c r="FA96" s="178"/>
      <c r="FB96" s="178"/>
      <c r="FC96" s="178"/>
      <c r="FD96" s="178"/>
      <c r="FE96" s="178"/>
      <c r="FF96" s="178"/>
      <c r="FG96" s="178"/>
      <c r="FH96" s="178"/>
      <c r="FI96" s="178"/>
      <c r="FJ96" s="178"/>
      <c r="FK96" s="178"/>
      <c r="FL96" s="178"/>
      <c r="FM96" s="178"/>
      <c r="FN96" s="178"/>
      <c r="FO96" s="178"/>
      <c r="FP96" s="178"/>
      <c r="FQ96" s="178"/>
      <c r="FR96" s="178"/>
      <c r="FS96" s="178"/>
      <c r="FT96" s="178"/>
      <c r="FU96" s="178"/>
      <c r="FV96" s="178"/>
      <c r="FW96" s="178"/>
      <c r="FX96" s="178"/>
      <c r="FY96" s="178"/>
      <c r="FZ96" s="178"/>
      <c r="GA96" s="178"/>
      <c r="GB96" s="178"/>
      <c r="GC96" s="178"/>
      <c r="GD96" s="178"/>
      <c r="GE96" s="178"/>
      <c r="GF96" s="178"/>
      <c r="GG96" s="178"/>
      <c r="GH96" s="178"/>
      <c r="GI96" s="178"/>
      <c r="GJ96" s="178"/>
      <c r="GK96" s="178"/>
      <c r="GL96" s="178"/>
      <c r="GM96" s="178"/>
      <c r="GN96" s="178"/>
      <c r="GO96" s="178"/>
      <c r="GP96" s="178"/>
      <c r="GQ96" s="178"/>
      <c r="GR96" s="178"/>
      <c r="GS96" s="178"/>
      <c r="GT96" s="178"/>
      <c r="GU96" s="178"/>
      <c r="GV96" s="178"/>
      <c r="GW96" s="178"/>
      <c r="GX96" s="178"/>
      <c r="GY96" s="178"/>
      <c r="GZ96" s="178"/>
      <c r="HA96" s="178"/>
      <c r="HB96" s="178"/>
      <c r="HC96" s="178"/>
      <c r="HD96" s="178"/>
      <c r="HE96" s="178"/>
      <c r="HF96" s="178"/>
      <c r="HG96" s="178"/>
      <c r="HH96" s="178"/>
      <c r="HI96" s="178"/>
      <c r="HJ96" s="178"/>
      <c r="HK96" s="178"/>
      <c r="HL96" s="178"/>
      <c r="HM96" s="178"/>
      <c r="HN96" s="178"/>
      <c r="HO96" s="178"/>
      <c r="HP96" s="178"/>
      <c r="HQ96" s="178"/>
      <c r="HR96" s="178"/>
      <c r="HS96" s="178"/>
      <c r="HT96" s="178"/>
      <c r="HU96" s="178"/>
      <c r="HV96" s="178"/>
      <c r="HW96" s="178"/>
      <c r="HX96" s="178"/>
      <c r="HY96" s="178"/>
      <c r="HZ96" s="178"/>
      <c r="IA96" s="178"/>
      <c r="IB96" s="178"/>
      <c r="IC96" s="178"/>
      <c r="ID96" s="178"/>
      <c r="IE96" s="178"/>
      <c r="IF96" s="178"/>
      <c r="IG96" s="178"/>
      <c r="IH96" s="178"/>
      <c r="II96" s="178"/>
      <c r="IJ96" s="178"/>
      <c r="IK96" s="178"/>
      <c r="IL96" s="178"/>
      <c r="IM96" s="178"/>
      <c r="IN96" s="178"/>
      <c r="IO96" s="178"/>
      <c r="IP96" s="178"/>
      <c r="IQ96" s="178"/>
    </row>
    <row r="97" ht="180" customHeight="1" spans="1:251">
      <c r="A97" s="161" t="s">
        <v>611</v>
      </c>
      <c r="B97" s="162">
        <f>VLOOKUP(A97,班级人数!$A$2:$B$269,2,FALSE)</f>
        <v>44</v>
      </c>
      <c r="C97" s="163" t="s">
        <v>612</v>
      </c>
      <c r="D97" s="163" t="s">
        <v>612</v>
      </c>
      <c r="E97" s="163" t="s">
        <v>613</v>
      </c>
      <c r="F97" s="166"/>
      <c r="G97" s="166"/>
      <c r="H97" s="166"/>
      <c r="I97" s="165" t="s">
        <v>614</v>
      </c>
      <c r="J97" s="165" t="s">
        <v>614</v>
      </c>
      <c r="K97" s="166"/>
      <c r="L97" s="166"/>
      <c r="M97" s="166"/>
      <c r="N97" s="165" t="s">
        <v>615</v>
      </c>
      <c r="O97" s="165" t="s">
        <v>608</v>
      </c>
      <c r="P97" s="165" t="s">
        <v>607</v>
      </c>
      <c r="Q97" s="165" t="s">
        <v>616</v>
      </c>
      <c r="R97" s="163" t="s">
        <v>609</v>
      </c>
      <c r="S97" s="166"/>
      <c r="T97" s="165" t="s">
        <v>617</v>
      </c>
      <c r="U97" s="165"/>
      <c r="V97" s="165"/>
      <c r="W97" s="163"/>
      <c r="X97" s="163"/>
      <c r="Y97" s="163"/>
      <c r="Z97" s="163"/>
      <c r="AA97" s="163"/>
      <c r="AB97" s="163"/>
      <c r="AC97" s="163"/>
      <c r="AD97" s="163"/>
      <c r="AE97" s="174">
        <f t="shared" si="4"/>
        <v>22</v>
      </c>
      <c r="AF97" s="162" t="s">
        <v>582</v>
      </c>
      <c r="AG97" s="162" t="s">
        <v>46</v>
      </c>
      <c r="AH97" s="167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  <c r="CD97" s="178"/>
      <c r="CE97" s="178"/>
      <c r="CF97" s="178"/>
      <c r="CG97" s="178"/>
      <c r="CH97" s="178"/>
      <c r="CI97" s="178"/>
      <c r="CJ97" s="178"/>
      <c r="CK97" s="178"/>
      <c r="CL97" s="178"/>
      <c r="CM97" s="178"/>
      <c r="CN97" s="178"/>
      <c r="CO97" s="178"/>
      <c r="CP97" s="178"/>
      <c r="CQ97" s="178"/>
      <c r="CR97" s="178"/>
      <c r="CS97" s="178"/>
      <c r="CT97" s="178"/>
      <c r="CU97" s="178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178"/>
      <c r="IC97" s="178"/>
      <c r="ID97" s="178"/>
      <c r="IE97" s="178"/>
      <c r="IF97" s="178"/>
      <c r="IG97" s="178"/>
      <c r="IH97" s="178"/>
      <c r="II97" s="178"/>
      <c r="IJ97" s="178"/>
      <c r="IK97" s="178"/>
      <c r="IL97" s="178"/>
      <c r="IM97" s="178"/>
      <c r="IN97" s="178"/>
      <c r="IO97" s="178"/>
      <c r="IP97" s="178"/>
      <c r="IQ97" s="178"/>
    </row>
    <row r="98" ht="180" customHeight="1" spans="1:251">
      <c r="A98" s="161" t="s">
        <v>618</v>
      </c>
      <c r="B98" s="162">
        <f>VLOOKUP(A98,班级人数!$A$2:$B$269,2,FALSE)</f>
        <v>35</v>
      </c>
      <c r="C98" s="165" t="s">
        <v>603</v>
      </c>
      <c r="D98" s="163"/>
      <c r="E98" s="163" t="s">
        <v>619</v>
      </c>
      <c r="F98" s="163" t="s">
        <v>613</v>
      </c>
      <c r="G98" s="165"/>
      <c r="H98" s="165" t="s">
        <v>620</v>
      </c>
      <c r="I98" s="165" t="s">
        <v>612</v>
      </c>
      <c r="J98" s="165" t="s">
        <v>612</v>
      </c>
      <c r="K98" s="166"/>
      <c r="L98" s="165"/>
      <c r="M98" s="163" t="s">
        <v>606</v>
      </c>
      <c r="N98" s="165" t="s">
        <v>621</v>
      </c>
      <c r="O98" s="166"/>
      <c r="P98" s="163"/>
      <c r="Q98" s="163" t="s">
        <v>614</v>
      </c>
      <c r="R98" s="163" t="s">
        <v>614</v>
      </c>
      <c r="S98" s="165" t="s">
        <v>617</v>
      </c>
      <c r="T98" s="166"/>
      <c r="U98" s="166"/>
      <c r="V98" s="166"/>
      <c r="W98" s="163"/>
      <c r="X98" s="165"/>
      <c r="Y98" s="163"/>
      <c r="Z98" s="163"/>
      <c r="AA98" s="163"/>
      <c r="AB98" s="163"/>
      <c r="AC98" s="163"/>
      <c r="AD98" s="163"/>
      <c r="AE98" s="174">
        <f t="shared" si="4"/>
        <v>22</v>
      </c>
      <c r="AF98" s="162" t="s">
        <v>582</v>
      </c>
      <c r="AG98" s="162" t="s">
        <v>46</v>
      </c>
      <c r="AH98" s="167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8"/>
      <c r="CL98" s="178"/>
      <c r="CM98" s="178"/>
      <c r="CN98" s="178"/>
      <c r="CO98" s="178"/>
      <c r="CP98" s="178"/>
      <c r="CQ98" s="178"/>
      <c r="CR98" s="178"/>
      <c r="CS98" s="178"/>
      <c r="CT98" s="178"/>
      <c r="CU98" s="178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8"/>
      <c r="FT98" s="178"/>
      <c r="FU98" s="178"/>
      <c r="FV98" s="178"/>
      <c r="FW98" s="178"/>
      <c r="FX98" s="178"/>
      <c r="FY98" s="178"/>
      <c r="FZ98" s="178"/>
      <c r="GA98" s="178"/>
      <c r="GB98" s="178"/>
      <c r="GC98" s="178"/>
      <c r="GD98" s="178"/>
      <c r="GE98" s="178"/>
      <c r="GF98" s="178"/>
      <c r="GG98" s="178"/>
      <c r="GH98" s="178"/>
      <c r="GI98" s="178"/>
      <c r="GJ98" s="178"/>
      <c r="GK98" s="178"/>
      <c r="GL98" s="178"/>
      <c r="GM98" s="178"/>
      <c r="GN98" s="178"/>
      <c r="GO98" s="178"/>
      <c r="GP98" s="178"/>
      <c r="GQ98" s="178"/>
      <c r="GR98" s="178"/>
      <c r="GS98" s="178"/>
      <c r="GT98" s="178"/>
      <c r="GU98" s="178"/>
      <c r="GV98" s="178"/>
      <c r="GW98" s="178"/>
      <c r="GX98" s="178"/>
      <c r="GY98" s="178"/>
      <c r="GZ98" s="178"/>
      <c r="HA98" s="178"/>
      <c r="HB98" s="178"/>
      <c r="HC98" s="178"/>
      <c r="HD98" s="178"/>
      <c r="HE98" s="178"/>
      <c r="HF98" s="178"/>
      <c r="HG98" s="178"/>
      <c r="HH98" s="178"/>
      <c r="HI98" s="178"/>
      <c r="HJ98" s="178"/>
      <c r="HK98" s="178"/>
      <c r="HL98" s="178"/>
      <c r="HM98" s="178"/>
      <c r="HN98" s="178"/>
      <c r="HO98" s="178"/>
      <c r="HP98" s="178"/>
      <c r="HQ98" s="178"/>
      <c r="HR98" s="178"/>
      <c r="HS98" s="178"/>
      <c r="HT98" s="178"/>
      <c r="HU98" s="178"/>
      <c r="HV98" s="178"/>
      <c r="HW98" s="178"/>
      <c r="HX98" s="178"/>
      <c r="HY98" s="178"/>
      <c r="HZ98" s="178"/>
      <c r="IA98" s="178"/>
      <c r="IB98" s="178"/>
      <c r="IC98" s="178"/>
      <c r="ID98" s="178"/>
      <c r="IE98" s="178"/>
      <c r="IF98" s="178"/>
      <c r="IG98" s="178"/>
      <c r="IH98" s="178"/>
      <c r="II98" s="178"/>
      <c r="IJ98" s="178"/>
      <c r="IK98" s="178"/>
      <c r="IL98" s="178"/>
      <c r="IM98" s="178"/>
      <c r="IN98" s="178"/>
      <c r="IO98" s="178"/>
      <c r="IP98" s="178"/>
      <c r="IQ98" s="178"/>
    </row>
    <row r="99" ht="180" customHeight="1" spans="1:251">
      <c r="A99" s="161" t="s">
        <v>622</v>
      </c>
      <c r="B99" s="162">
        <f>VLOOKUP(A99,班级人数!$A$2:$B$269,2,FALSE)</f>
        <v>48</v>
      </c>
      <c r="C99" s="165" t="s">
        <v>500</v>
      </c>
      <c r="D99" s="163" t="s">
        <v>623</v>
      </c>
      <c r="E99" s="162" t="s">
        <v>624</v>
      </c>
      <c r="F99" s="165"/>
      <c r="G99" s="165" t="s">
        <v>625</v>
      </c>
      <c r="H99" s="165"/>
      <c r="I99" s="163" t="s">
        <v>52</v>
      </c>
      <c r="J99" s="165"/>
      <c r="K99" s="165" t="s">
        <v>626</v>
      </c>
      <c r="L99" s="165"/>
      <c r="M99" s="166"/>
      <c r="N99" s="165"/>
      <c r="O99" s="165" t="s">
        <v>627</v>
      </c>
      <c r="P99" s="166"/>
      <c r="R99" s="165" t="s">
        <v>628</v>
      </c>
      <c r="S99" s="166"/>
      <c r="T99" s="165" t="s">
        <v>629</v>
      </c>
      <c r="U99" s="165"/>
      <c r="V99" s="165"/>
      <c r="W99" s="163"/>
      <c r="X99" s="163"/>
      <c r="Y99" s="163"/>
      <c r="Z99" s="163"/>
      <c r="AA99" s="163"/>
      <c r="AB99" s="163"/>
      <c r="AC99" s="163" t="s">
        <v>630</v>
      </c>
      <c r="AD99" s="163" t="s">
        <v>630</v>
      </c>
      <c r="AE99" s="174">
        <f t="shared" si="4"/>
        <v>22</v>
      </c>
      <c r="AF99" s="162" t="s">
        <v>582</v>
      </c>
      <c r="AG99" s="162" t="s">
        <v>24</v>
      </c>
      <c r="AH99" s="167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8"/>
      <c r="CR99" s="178"/>
      <c r="CS99" s="178"/>
      <c r="CT99" s="178"/>
      <c r="CU99" s="178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178"/>
      <c r="GX99" s="178"/>
      <c r="GY99" s="178"/>
      <c r="GZ99" s="178"/>
      <c r="HA99" s="178"/>
      <c r="HB99" s="178"/>
      <c r="HC99" s="178"/>
      <c r="HD99" s="178"/>
      <c r="HE99" s="178"/>
      <c r="HF99" s="178"/>
      <c r="HG99" s="178"/>
      <c r="HH99" s="178"/>
      <c r="HI99" s="178"/>
      <c r="HJ99" s="178"/>
      <c r="HK99" s="178"/>
      <c r="HL99" s="178"/>
      <c r="HM99" s="178"/>
      <c r="HN99" s="178"/>
      <c r="HO99" s="178"/>
      <c r="HP99" s="178"/>
      <c r="HQ99" s="178"/>
      <c r="HR99" s="178"/>
      <c r="HS99" s="178"/>
      <c r="HT99" s="178"/>
      <c r="HU99" s="178"/>
      <c r="HV99" s="178"/>
      <c r="HW99" s="178"/>
      <c r="HX99" s="178"/>
      <c r="HY99" s="178"/>
      <c r="HZ99" s="178"/>
      <c r="IA99" s="178"/>
      <c r="IB99" s="178"/>
      <c r="IC99" s="178"/>
      <c r="ID99" s="178"/>
      <c r="IE99" s="178"/>
      <c r="IF99" s="178"/>
      <c r="IG99" s="178"/>
      <c r="IH99" s="178"/>
      <c r="II99" s="178"/>
      <c r="IJ99" s="178"/>
      <c r="IK99" s="178"/>
      <c r="IL99" s="178"/>
      <c r="IM99" s="178"/>
      <c r="IN99" s="178"/>
      <c r="IO99" s="178"/>
      <c r="IP99" s="178"/>
      <c r="IQ99" s="178"/>
    </row>
    <row r="100" ht="180" customHeight="1" spans="1:251">
      <c r="A100" s="161" t="s">
        <v>631</v>
      </c>
      <c r="B100" s="162">
        <f>VLOOKUP(A100,班级人数!$A$2:$B$269,2,FALSE)</f>
        <v>46</v>
      </c>
      <c r="C100" s="165"/>
      <c r="D100" s="165" t="s">
        <v>500</v>
      </c>
      <c r="E100" s="165" t="s">
        <v>632</v>
      </c>
      <c r="F100" s="162" t="s">
        <v>624</v>
      </c>
      <c r="G100" s="165"/>
      <c r="H100" s="165" t="s">
        <v>625</v>
      </c>
      <c r="J100" s="163" t="s">
        <v>52</v>
      </c>
      <c r="K100" s="165"/>
      <c r="L100" s="165" t="s">
        <v>626</v>
      </c>
      <c r="M100" s="165"/>
      <c r="N100" s="166"/>
      <c r="O100" s="163" t="s">
        <v>633</v>
      </c>
      <c r="P100" s="165"/>
      <c r="Q100" s="166"/>
      <c r="R100" s="162"/>
      <c r="S100" s="165" t="s">
        <v>629</v>
      </c>
      <c r="T100" s="165" t="s">
        <v>627</v>
      </c>
      <c r="U100" s="165"/>
      <c r="V100" s="165"/>
      <c r="W100" s="163"/>
      <c r="X100" s="163"/>
      <c r="Y100" s="163"/>
      <c r="Z100" s="163"/>
      <c r="AA100" s="163" t="s">
        <v>630</v>
      </c>
      <c r="AB100" s="163" t="s">
        <v>630</v>
      </c>
      <c r="AC100" s="163"/>
      <c r="AD100" s="163"/>
      <c r="AE100" s="174">
        <f t="shared" si="4"/>
        <v>22</v>
      </c>
      <c r="AF100" s="162" t="s">
        <v>582</v>
      </c>
      <c r="AG100" s="162" t="s">
        <v>24</v>
      </c>
      <c r="AH100" s="167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8"/>
      <c r="CF100" s="178"/>
      <c r="CG100" s="178"/>
      <c r="CH100" s="178"/>
      <c r="CI100" s="178"/>
      <c r="CJ100" s="178"/>
      <c r="CK100" s="178"/>
      <c r="CL100" s="178"/>
      <c r="CM100" s="178"/>
      <c r="CN100" s="178"/>
      <c r="CO100" s="178"/>
      <c r="CP100" s="178"/>
      <c r="CQ100" s="178"/>
      <c r="CR100" s="178"/>
      <c r="CS100" s="178"/>
      <c r="CT100" s="178"/>
      <c r="CU100" s="178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8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8"/>
      <c r="FF100" s="178"/>
      <c r="FG100" s="178"/>
      <c r="FH100" s="178"/>
      <c r="FI100" s="178"/>
      <c r="FJ100" s="178"/>
      <c r="FK100" s="178"/>
      <c r="FL100" s="178"/>
      <c r="FM100" s="178"/>
      <c r="FN100" s="178"/>
      <c r="FO100" s="178"/>
      <c r="FP100" s="178"/>
      <c r="FQ100" s="178"/>
      <c r="FR100" s="178"/>
      <c r="FS100" s="178"/>
      <c r="FT100" s="178"/>
      <c r="FU100" s="178"/>
      <c r="FV100" s="178"/>
      <c r="FW100" s="178"/>
      <c r="FX100" s="178"/>
      <c r="FY100" s="178"/>
      <c r="FZ100" s="178"/>
      <c r="GA100" s="178"/>
      <c r="GB100" s="178"/>
      <c r="GC100" s="178"/>
      <c r="GD100" s="178"/>
      <c r="GE100" s="178"/>
      <c r="GF100" s="178"/>
      <c r="GG100" s="178"/>
      <c r="GH100" s="178"/>
      <c r="GI100" s="178"/>
      <c r="GJ100" s="178"/>
      <c r="GK100" s="178"/>
      <c r="GL100" s="178"/>
      <c r="GM100" s="178"/>
      <c r="GN100" s="178"/>
      <c r="GO100" s="178"/>
      <c r="GP100" s="178"/>
      <c r="GQ100" s="178"/>
      <c r="GR100" s="178"/>
      <c r="GS100" s="178"/>
      <c r="GT100" s="178"/>
      <c r="GU100" s="178"/>
      <c r="GV100" s="178"/>
      <c r="GW100" s="178"/>
      <c r="GX100" s="178"/>
      <c r="GY100" s="178"/>
      <c r="GZ100" s="178"/>
      <c r="HA100" s="178"/>
      <c r="HB100" s="178"/>
      <c r="HC100" s="178"/>
      <c r="HD100" s="178"/>
      <c r="HE100" s="178"/>
      <c r="HF100" s="178"/>
      <c r="HG100" s="178"/>
      <c r="HH100" s="178"/>
      <c r="HI100" s="178"/>
      <c r="HJ100" s="178"/>
      <c r="HK100" s="178"/>
      <c r="HL100" s="178"/>
      <c r="HM100" s="178"/>
      <c r="HN100" s="178"/>
      <c r="HO100" s="178"/>
      <c r="HP100" s="178"/>
      <c r="HQ100" s="178"/>
      <c r="HR100" s="178"/>
      <c r="HS100" s="178"/>
      <c r="HT100" s="178"/>
      <c r="HU100" s="178"/>
      <c r="HV100" s="178"/>
      <c r="HW100" s="178"/>
      <c r="HX100" s="178"/>
      <c r="HY100" s="178"/>
      <c r="HZ100" s="178"/>
      <c r="IA100" s="178"/>
      <c r="IB100" s="178"/>
      <c r="IC100" s="178"/>
      <c r="ID100" s="178"/>
      <c r="IE100" s="178"/>
      <c r="IF100" s="178"/>
      <c r="IG100" s="178"/>
      <c r="IH100" s="178"/>
      <c r="II100" s="178"/>
      <c r="IJ100" s="178"/>
      <c r="IK100" s="178"/>
      <c r="IL100" s="178"/>
      <c r="IM100" s="178"/>
      <c r="IN100" s="178"/>
      <c r="IO100" s="178"/>
      <c r="IP100" s="178"/>
      <c r="IQ100" s="178"/>
    </row>
    <row r="101" ht="180" customHeight="1" spans="1:251">
      <c r="A101" s="161" t="s">
        <v>634</v>
      </c>
      <c r="B101" s="162">
        <f>VLOOKUP(A101,班级人数!$A$2:$B$269,2,FALSE)</f>
        <v>12</v>
      </c>
      <c r="C101" s="165" t="s">
        <v>635</v>
      </c>
      <c r="D101" s="165" t="s">
        <v>636</v>
      </c>
      <c r="E101" s="163" t="s">
        <v>637</v>
      </c>
      <c r="F101" s="165"/>
      <c r="G101" s="165" t="s">
        <v>601</v>
      </c>
      <c r="H101" s="165" t="s">
        <v>601</v>
      </c>
      <c r="J101" s="165"/>
      <c r="K101" s="166"/>
      <c r="L101" s="165" t="s">
        <v>638</v>
      </c>
      <c r="M101" s="165" t="s">
        <v>639</v>
      </c>
      <c r="N101" s="165"/>
      <c r="O101" s="165" t="s">
        <v>640</v>
      </c>
      <c r="P101" s="165" t="s">
        <v>641</v>
      </c>
      <c r="Q101" s="163" t="s">
        <v>642</v>
      </c>
      <c r="R101" s="163"/>
      <c r="S101" s="163" t="s">
        <v>643</v>
      </c>
      <c r="T101" s="163"/>
      <c r="U101" s="163"/>
      <c r="V101" s="163"/>
      <c r="W101" s="163"/>
      <c r="X101" s="165"/>
      <c r="Y101" s="163"/>
      <c r="Z101" s="163"/>
      <c r="AA101" s="163"/>
      <c r="AB101" s="163"/>
      <c r="AC101" s="163"/>
      <c r="AD101" s="163"/>
      <c r="AE101" s="174">
        <f t="shared" si="4"/>
        <v>22</v>
      </c>
      <c r="AF101" s="162" t="s">
        <v>582</v>
      </c>
      <c r="AG101" s="162" t="s">
        <v>46</v>
      </c>
      <c r="AH101" s="167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8"/>
      <c r="BJ101" s="178"/>
      <c r="BK101" s="178"/>
      <c r="BL101" s="178"/>
      <c r="BM101" s="178"/>
      <c r="BN101" s="178"/>
      <c r="BO101" s="178"/>
      <c r="BP101" s="178"/>
      <c r="BQ101" s="178"/>
      <c r="BR101" s="178"/>
      <c r="BS101" s="178"/>
      <c r="BT101" s="178"/>
      <c r="BU101" s="178"/>
      <c r="BV101" s="178"/>
      <c r="BW101" s="178"/>
      <c r="BX101" s="178"/>
      <c r="BY101" s="178"/>
      <c r="BZ101" s="178"/>
      <c r="CA101" s="178"/>
      <c r="CB101" s="178"/>
      <c r="CC101" s="178"/>
      <c r="CD101" s="178"/>
      <c r="CE101" s="178"/>
      <c r="CF101" s="178"/>
      <c r="CG101" s="178"/>
      <c r="CH101" s="178"/>
      <c r="CI101" s="178"/>
      <c r="CJ101" s="178"/>
      <c r="CK101" s="178"/>
      <c r="CL101" s="178"/>
      <c r="CM101" s="178"/>
      <c r="CN101" s="178"/>
      <c r="CO101" s="178"/>
      <c r="CP101" s="178"/>
      <c r="CQ101" s="178"/>
      <c r="CR101" s="178"/>
      <c r="CS101" s="178"/>
      <c r="CT101" s="178"/>
      <c r="CU101" s="178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8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8"/>
      <c r="FT101" s="178"/>
      <c r="FU101" s="178"/>
      <c r="FV101" s="178"/>
      <c r="FW101" s="178"/>
      <c r="FX101" s="178"/>
      <c r="FY101" s="178"/>
      <c r="FZ101" s="178"/>
      <c r="GA101" s="178"/>
      <c r="GB101" s="178"/>
      <c r="GC101" s="178"/>
      <c r="GD101" s="17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  <c r="GO101" s="178"/>
      <c r="GP101" s="178"/>
      <c r="GQ101" s="178"/>
      <c r="GR101" s="178"/>
      <c r="GS101" s="178"/>
      <c r="GT101" s="178"/>
      <c r="GU101" s="178"/>
      <c r="GV101" s="178"/>
      <c r="GW101" s="178"/>
      <c r="GX101" s="178"/>
      <c r="GY101" s="178"/>
      <c r="GZ101" s="178"/>
      <c r="HA101" s="178"/>
      <c r="HB101" s="178"/>
      <c r="HC101" s="178"/>
      <c r="HD101" s="178"/>
      <c r="HE101" s="178"/>
      <c r="HF101" s="178"/>
      <c r="HG101" s="178"/>
      <c r="HH101" s="178"/>
      <c r="HI101" s="178"/>
      <c r="HJ101" s="178"/>
      <c r="HK101" s="178"/>
      <c r="HL101" s="178"/>
      <c r="HM101" s="178"/>
      <c r="HN101" s="178"/>
      <c r="HO101" s="178"/>
      <c r="HP101" s="178"/>
      <c r="HQ101" s="178"/>
      <c r="HR101" s="178"/>
      <c r="HS101" s="178"/>
      <c r="HT101" s="178"/>
      <c r="HU101" s="178"/>
      <c r="HV101" s="178"/>
      <c r="HW101" s="178"/>
      <c r="HX101" s="178"/>
      <c r="HY101" s="178"/>
      <c r="HZ101" s="178"/>
      <c r="IA101" s="178"/>
      <c r="IB101" s="178"/>
      <c r="IC101" s="178"/>
      <c r="ID101" s="178"/>
      <c r="IE101" s="178"/>
      <c r="IF101" s="178"/>
      <c r="IG101" s="178"/>
      <c r="IH101" s="178"/>
      <c r="II101" s="178"/>
      <c r="IJ101" s="178"/>
      <c r="IK101" s="178"/>
      <c r="IL101" s="178"/>
      <c r="IM101" s="178"/>
      <c r="IN101" s="178"/>
      <c r="IO101" s="178"/>
      <c r="IP101" s="178"/>
      <c r="IQ101" s="178"/>
    </row>
    <row r="102" ht="180" customHeight="1" spans="1:251">
      <c r="A102" s="161" t="s">
        <v>644</v>
      </c>
      <c r="B102" s="162">
        <f>VLOOKUP(A102,班级人数!$A$2:$B$269,2,FALSE)</f>
        <v>39</v>
      </c>
      <c r="C102" s="165" t="s">
        <v>636</v>
      </c>
      <c r="E102" s="163" t="s">
        <v>645</v>
      </c>
      <c r="F102" s="165" t="s">
        <v>645</v>
      </c>
      <c r="G102" s="166"/>
      <c r="H102" s="165" t="s">
        <v>646</v>
      </c>
      <c r="I102" s="163" t="s">
        <v>647</v>
      </c>
      <c r="J102" s="165" t="s">
        <v>648</v>
      </c>
      <c r="K102" s="163" t="s">
        <v>649</v>
      </c>
      <c r="L102" s="165" t="s">
        <v>650</v>
      </c>
      <c r="M102" s="166"/>
      <c r="N102" s="166"/>
      <c r="O102" s="163" t="s">
        <v>612</v>
      </c>
      <c r="P102" s="163" t="s">
        <v>612</v>
      </c>
      <c r="Q102" s="163"/>
      <c r="R102" s="163" t="s">
        <v>651</v>
      </c>
      <c r="S102" s="165" t="s">
        <v>652</v>
      </c>
      <c r="T102" s="163" t="s">
        <v>653</v>
      </c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74">
        <f t="shared" si="4"/>
        <v>26</v>
      </c>
      <c r="AF102" s="162" t="s">
        <v>582</v>
      </c>
      <c r="AG102" s="162" t="s">
        <v>46</v>
      </c>
      <c r="AH102" s="167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8"/>
      <c r="BL102" s="178"/>
      <c r="BM102" s="178"/>
      <c r="BN102" s="178"/>
      <c r="BO102" s="178"/>
      <c r="BP102" s="178"/>
      <c r="BQ102" s="178"/>
      <c r="BR102" s="178"/>
      <c r="BS102" s="178"/>
      <c r="BT102" s="178"/>
      <c r="BU102" s="178"/>
      <c r="BV102" s="178"/>
      <c r="BW102" s="178"/>
      <c r="BX102" s="178"/>
      <c r="BY102" s="178"/>
      <c r="BZ102" s="178"/>
      <c r="CA102" s="178"/>
      <c r="CB102" s="178"/>
      <c r="CC102" s="178"/>
      <c r="CD102" s="178"/>
      <c r="CE102" s="178"/>
      <c r="CF102" s="178"/>
      <c r="CG102" s="178"/>
      <c r="CH102" s="178"/>
      <c r="CI102" s="178"/>
      <c r="CJ102" s="178"/>
      <c r="CK102" s="178"/>
      <c r="CL102" s="178"/>
      <c r="CM102" s="178"/>
      <c r="CN102" s="178"/>
      <c r="CO102" s="178"/>
      <c r="CP102" s="178"/>
      <c r="CQ102" s="178"/>
      <c r="CR102" s="178"/>
      <c r="CS102" s="178"/>
      <c r="CT102" s="178"/>
      <c r="CU102" s="178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178"/>
      <c r="GX102" s="178"/>
      <c r="GY102" s="178"/>
      <c r="GZ102" s="178"/>
      <c r="HA102" s="178"/>
      <c r="HB102" s="178"/>
      <c r="HC102" s="178"/>
      <c r="HD102" s="178"/>
      <c r="HE102" s="178"/>
      <c r="HF102" s="178"/>
      <c r="HG102" s="178"/>
      <c r="HH102" s="178"/>
      <c r="HI102" s="178"/>
      <c r="HJ102" s="178"/>
      <c r="HK102" s="178"/>
      <c r="HL102" s="178"/>
      <c r="HM102" s="178"/>
      <c r="HN102" s="178"/>
      <c r="HO102" s="178"/>
      <c r="HP102" s="178"/>
      <c r="HQ102" s="178"/>
      <c r="HR102" s="178"/>
      <c r="HS102" s="178"/>
      <c r="HT102" s="178"/>
      <c r="HU102" s="178"/>
      <c r="HV102" s="178"/>
      <c r="HW102" s="178"/>
      <c r="HX102" s="178"/>
      <c r="HY102" s="178"/>
      <c r="HZ102" s="178"/>
      <c r="IA102" s="178"/>
      <c r="IB102" s="178"/>
      <c r="IC102" s="178"/>
      <c r="ID102" s="178"/>
      <c r="IE102" s="178"/>
      <c r="IF102" s="178"/>
      <c r="IG102" s="178"/>
      <c r="IH102" s="178"/>
      <c r="II102" s="178"/>
      <c r="IJ102" s="178"/>
      <c r="IK102" s="178"/>
      <c r="IL102" s="178"/>
      <c r="IM102" s="178"/>
      <c r="IN102" s="178"/>
      <c r="IO102" s="178"/>
      <c r="IP102" s="178"/>
      <c r="IQ102" s="178"/>
    </row>
    <row r="103" ht="180" customHeight="1" spans="1:251">
      <c r="A103" s="161" t="s">
        <v>654</v>
      </c>
      <c r="B103" s="162">
        <f>VLOOKUP(A103,班级人数!$A$2:$B$269,2,FALSE)</f>
        <v>43</v>
      </c>
      <c r="D103" s="167"/>
      <c r="E103" s="167"/>
      <c r="F103" s="163" t="s">
        <v>655</v>
      </c>
      <c r="G103" s="165" t="s">
        <v>646</v>
      </c>
      <c r="H103" s="167"/>
      <c r="I103" s="165" t="s">
        <v>648</v>
      </c>
      <c r="J103" s="163" t="s">
        <v>647</v>
      </c>
      <c r="K103" s="165" t="s">
        <v>650</v>
      </c>
      <c r="L103" s="163" t="s">
        <v>649</v>
      </c>
      <c r="M103" s="165" t="s">
        <v>612</v>
      </c>
      <c r="N103" s="165" t="s">
        <v>612</v>
      </c>
      <c r="O103" s="163"/>
      <c r="P103" s="165" t="s">
        <v>640</v>
      </c>
      <c r="Q103" s="163" t="s">
        <v>645</v>
      </c>
      <c r="R103" s="163" t="s">
        <v>645</v>
      </c>
      <c r="S103" s="163" t="s">
        <v>653</v>
      </c>
      <c r="T103" s="165" t="s">
        <v>652</v>
      </c>
      <c r="U103" s="165"/>
      <c r="V103" s="165"/>
      <c r="W103" s="163"/>
      <c r="X103" s="163"/>
      <c r="Y103" s="163"/>
      <c r="Z103" s="163"/>
      <c r="AA103" s="163"/>
      <c r="AB103" s="163"/>
      <c r="AC103" s="163"/>
      <c r="AD103" s="163"/>
      <c r="AE103" s="174">
        <f>2*COUNTA(D103:AD103)</f>
        <v>26</v>
      </c>
      <c r="AF103" s="162" t="s">
        <v>582</v>
      </c>
      <c r="AG103" s="162" t="s">
        <v>46</v>
      </c>
      <c r="AH103" s="167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178"/>
      <c r="GX103" s="178"/>
      <c r="GY103" s="178"/>
      <c r="GZ103" s="178"/>
      <c r="HA103" s="178"/>
      <c r="HB103" s="178"/>
      <c r="HC103" s="178"/>
      <c r="HD103" s="178"/>
      <c r="HE103" s="178"/>
      <c r="HF103" s="178"/>
      <c r="HG103" s="178"/>
      <c r="HH103" s="178"/>
      <c r="HI103" s="178"/>
      <c r="HJ103" s="178"/>
      <c r="HK103" s="178"/>
      <c r="HL103" s="178"/>
      <c r="HM103" s="178"/>
      <c r="HN103" s="178"/>
      <c r="HO103" s="178"/>
      <c r="HP103" s="178"/>
      <c r="HQ103" s="178"/>
      <c r="HR103" s="178"/>
      <c r="HS103" s="178"/>
      <c r="HT103" s="178"/>
      <c r="HU103" s="178"/>
      <c r="HV103" s="178"/>
      <c r="HW103" s="178"/>
      <c r="HX103" s="178"/>
      <c r="HY103" s="178"/>
      <c r="HZ103" s="178"/>
      <c r="IA103" s="178"/>
      <c r="IB103" s="178"/>
      <c r="IC103" s="178"/>
      <c r="ID103" s="178"/>
      <c r="IE103" s="178"/>
      <c r="IF103" s="178"/>
      <c r="IG103" s="178"/>
      <c r="IH103" s="178"/>
      <c r="II103" s="178"/>
      <c r="IJ103" s="178"/>
      <c r="IK103" s="178"/>
      <c r="IL103" s="178"/>
      <c r="IM103" s="178"/>
      <c r="IN103" s="178"/>
      <c r="IO103" s="178"/>
      <c r="IP103" s="178"/>
      <c r="IQ103" s="178"/>
    </row>
    <row r="104" ht="180" customHeight="1" spans="1:251">
      <c r="A104" s="161" t="s">
        <v>656</v>
      </c>
      <c r="B104" s="162">
        <f>VLOOKUP(A104,班级人数!$A$2:$B$269,2,FALSE)</f>
        <v>44</v>
      </c>
      <c r="C104" s="165" t="s">
        <v>657</v>
      </c>
      <c r="D104" s="165" t="s">
        <v>658</v>
      </c>
      <c r="E104" s="162"/>
      <c r="F104" s="163"/>
      <c r="G104" s="165" t="s">
        <v>641</v>
      </c>
      <c r="H104" s="165" t="s">
        <v>473</v>
      </c>
      <c r="J104" s="162"/>
      <c r="K104" s="165" t="s">
        <v>657</v>
      </c>
      <c r="L104" s="165" t="s">
        <v>659</v>
      </c>
      <c r="M104" s="162"/>
      <c r="N104" s="162"/>
      <c r="O104" s="163" t="s">
        <v>660</v>
      </c>
      <c r="P104" s="162" t="s">
        <v>661</v>
      </c>
      <c r="Q104" s="163" t="s">
        <v>95</v>
      </c>
      <c r="R104" s="162"/>
      <c r="S104" s="165" t="s">
        <v>476</v>
      </c>
      <c r="T104" s="163" t="s">
        <v>662</v>
      </c>
      <c r="U104" s="163"/>
      <c r="V104" s="163"/>
      <c r="W104" s="162"/>
      <c r="X104" s="162"/>
      <c r="Y104" s="163" t="s">
        <v>663</v>
      </c>
      <c r="Z104" s="163" t="s">
        <v>663</v>
      </c>
      <c r="AA104" s="162"/>
      <c r="AB104" s="162"/>
      <c r="AC104" s="162"/>
      <c r="AD104" s="162"/>
      <c r="AE104" s="174">
        <f t="shared" si="4"/>
        <v>26</v>
      </c>
      <c r="AF104" s="162" t="s">
        <v>582</v>
      </c>
      <c r="AG104" s="162" t="s">
        <v>46</v>
      </c>
      <c r="AH104" s="167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78"/>
      <c r="ER104" s="178"/>
      <c r="ES104" s="178"/>
      <c r="ET104" s="178"/>
      <c r="EU104" s="178"/>
      <c r="EV104" s="178"/>
      <c r="EW104" s="178"/>
      <c r="EX104" s="178"/>
      <c r="EY104" s="178"/>
      <c r="EZ104" s="178"/>
      <c r="FA104" s="178"/>
      <c r="FB104" s="178"/>
      <c r="FC104" s="178"/>
      <c r="FD104" s="178"/>
      <c r="FE104" s="178"/>
      <c r="FF104" s="178"/>
      <c r="FG104" s="178"/>
      <c r="FH104" s="178"/>
      <c r="FI104" s="178"/>
      <c r="FJ104" s="178"/>
      <c r="FK104" s="178"/>
      <c r="FL104" s="178"/>
      <c r="FM104" s="178"/>
      <c r="FN104" s="178"/>
      <c r="FO104" s="178"/>
      <c r="FP104" s="178"/>
      <c r="FQ104" s="178"/>
      <c r="FR104" s="178"/>
      <c r="FS104" s="178"/>
      <c r="FT104" s="178"/>
      <c r="FU104" s="178"/>
      <c r="FV104" s="178"/>
      <c r="FW104" s="178"/>
      <c r="FX104" s="178"/>
      <c r="FY104" s="178"/>
      <c r="FZ104" s="178"/>
      <c r="GA104" s="178"/>
      <c r="GB104" s="178"/>
      <c r="GC104" s="178"/>
      <c r="GD104" s="178"/>
      <c r="GE104" s="178"/>
      <c r="GF104" s="178"/>
      <c r="GG104" s="178"/>
      <c r="GH104" s="178"/>
      <c r="GI104" s="178"/>
      <c r="GJ104" s="178"/>
      <c r="GK104" s="178"/>
      <c r="GL104" s="178"/>
      <c r="GM104" s="178"/>
      <c r="GN104" s="178"/>
      <c r="GO104" s="178"/>
      <c r="GP104" s="178"/>
      <c r="GQ104" s="178"/>
      <c r="GR104" s="178"/>
      <c r="GS104" s="178"/>
      <c r="GT104" s="178"/>
      <c r="GU104" s="178"/>
      <c r="GV104" s="178"/>
      <c r="GW104" s="178"/>
      <c r="GX104" s="178"/>
      <c r="GY104" s="178"/>
      <c r="GZ104" s="178"/>
      <c r="HA104" s="178"/>
      <c r="HB104" s="178"/>
      <c r="HC104" s="178"/>
      <c r="HD104" s="178"/>
      <c r="HE104" s="178"/>
      <c r="HF104" s="178"/>
      <c r="HG104" s="178"/>
      <c r="HH104" s="178"/>
      <c r="HI104" s="178"/>
      <c r="HJ104" s="178"/>
      <c r="HK104" s="178"/>
      <c r="HL104" s="178"/>
      <c r="HM104" s="178"/>
      <c r="HN104" s="178"/>
      <c r="HO104" s="178"/>
      <c r="HP104" s="178"/>
      <c r="HQ104" s="178"/>
      <c r="HR104" s="178"/>
      <c r="HS104" s="178"/>
      <c r="HT104" s="178"/>
      <c r="HU104" s="178"/>
      <c r="HV104" s="178"/>
      <c r="HW104" s="178"/>
      <c r="HX104" s="178"/>
      <c r="HY104" s="178"/>
      <c r="HZ104" s="178"/>
      <c r="IA104" s="178"/>
      <c r="IB104" s="178"/>
      <c r="IC104" s="178"/>
      <c r="ID104" s="178"/>
      <c r="IE104" s="178"/>
      <c r="IF104" s="178"/>
      <c r="IG104" s="178"/>
      <c r="IH104" s="178"/>
      <c r="II104" s="178"/>
      <c r="IJ104" s="178"/>
      <c r="IK104" s="178"/>
      <c r="IL104" s="178"/>
      <c r="IM104" s="178"/>
      <c r="IN104" s="178"/>
      <c r="IO104" s="178"/>
      <c r="IP104" s="178"/>
      <c r="IQ104" s="178"/>
    </row>
    <row r="105" ht="180" customHeight="1" spans="1:34">
      <c r="A105" s="161" t="s">
        <v>664</v>
      </c>
      <c r="B105" s="162">
        <f>VLOOKUP(A105,班级人数!$A$2:$B$269,2,FALSE)</f>
        <v>42</v>
      </c>
      <c r="C105" s="165" t="s">
        <v>665</v>
      </c>
      <c r="E105" s="162"/>
      <c r="F105" s="162" t="s">
        <v>666</v>
      </c>
      <c r="G105" s="167"/>
      <c r="H105" s="165" t="s">
        <v>473</v>
      </c>
      <c r="I105" s="162"/>
      <c r="J105" s="162"/>
      <c r="K105" s="165" t="s">
        <v>659</v>
      </c>
      <c r="L105" s="163" t="s">
        <v>667</v>
      </c>
      <c r="M105" s="162" t="s">
        <v>666</v>
      </c>
      <c r="N105" s="162"/>
      <c r="O105" s="165" t="s">
        <v>668</v>
      </c>
      <c r="P105" s="163" t="s">
        <v>660</v>
      </c>
      <c r="Q105" s="166"/>
      <c r="R105" s="165" t="s">
        <v>95</v>
      </c>
      <c r="S105" s="165" t="s">
        <v>476</v>
      </c>
      <c r="T105" s="162" t="s">
        <v>269</v>
      </c>
      <c r="U105" s="162"/>
      <c r="V105" s="162"/>
      <c r="W105" s="163" t="s">
        <v>663</v>
      </c>
      <c r="X105" s="163" t="s">
        <v>663</v>
      </c>
      <c r="Y105" s="162"/>
      <c r="Z105" s="162"/>
      <c r="AA105" s="162"/>
      <c r="AB105" s="162"/>
      <c r="AC105" s="162"/>
      <c r="AD105" s="162"/>
      <c r="AE105" s="174">
        <f t="shared" si="4"/>
        <v>26</v>
      </c>
      <c r="AF105" s="162" t="s">
        <v>582</v>
      </c>
      <c r="AG105" s="162" t="s">
        <v>46</v>
      </c>
      <c r="AH105" s="167"/>
    </row>
    <row r="106" ht="180" customHeight="1" spans="1:34">
      <c r="A106" s="161" t="s">
        <v>669</v>
      </c>
      <c r="B106" s="162">
        <f>VLOOKUP(A106,班级人数!$A$2:$B$269,2,FALSE)</f>
        <v>45</v>
      </c>
      <c r="C106" s="165" t="s">
        <v>658</v>
      </c>
      <c r="D106" s="165" t="s">
        <v>665</v>
      </c>
      <c r="E106" s="162" t="s">
        <v>666</v>
      </c>
      <c r="F106" s="162"/>
      <c r="G106" s="163" t="s">
        <v>670</v>
      </c>
      <c r="H106" s="167"/>
      <c r="I106" s="162" t="s">
        <v>557</v>
      </c>
      <c r="J106" s="162" t="s">
        <v>557</v>
      </c>
      <c r="K106" s="163" t="s">
        <v>667</v>
      </c>
      <c r="L106" s="165" t="s">
        <v>356</v>
      </c>
      <c r="M106" s="165" t="s">
        <v>476</v>
      </c>
      <c r="N106" s="162" t="s">
        <v>666</v>
      </c>
      <c r="O106" s="162"/>
      <c r="P106" s="165" t="s">
        <v>668</v>
      </c>
      <c r="Q106" s="166"/>
      <c r="R106" s="166"/>
      <c r="S106" s="162" t="s">
        <v>269</v>
      </c>
      <c r="T106" s="165" t="s">
        <v>476</v>
      </c>
      <c r="U106" s="165"/>
      <c r="V106" s="165"/>
      <c r="W106" s="162"/>
      <c r="X106" s="162"/>
      <c r="Y106" s="162"/>
      <c r="Z106" s="162"/>
      <c r="AA106" s="162"/>
      <c r="AB106" s="162"/>
      <c r="AC106" s="162"/>
      <c r="AD106" s="162"/>
      <c r="AE106" s="174">
        <f t="shared" si="4"/>
        <v>26</v>
      </c>
      <c r="AF106" s="162" t="s">
        <v>582</v>
      </c>
      <c r="AG106" s="162" t="s">
        <v>46</v>
      </c>
      <c r="AH106" s="167"/>
    </row>
    <row r="107" ht="180" customHeight="1" spans="1:251">
      <c r="A107" s="161" t="s">
        <v>671</v>
      </c>
      <c r="B107" s="162">
        <f>VLOOKUP(A107,班级人数!$A$2:$B$269,2,FALSE)</f>
        <v>50</v>
      </c>
      <c r="C107" s="165" t="s">
        <v>672</v>
      </c>
      <c r="D107" s="163" t="s">
        <v>52</v>
      </c>
      <c r="E107" s="163" t="s">
        <v>673</v>
      </c>
      <c r="G107" s="163" t="s">
        <v>674</v>
      </c>
      <c r="H107" s="163" t="s">
        <v>670</v>
      </c>
      <c r="I107" s="162" t="s">
        <v>675</v>
      </c>
      <c r="J107" s="163" t="s">
        <v>676</v>
      </c>
      <c r="K107" s="163"/>
      <c r="L107" s="166"/>
      <c r="M107" s="163" t="s">
        <v>677</v>
      </c>
      <c r="N107" s="162" t="s">
        <v>677</v>
      </c>
      <c r="O107" s="162" t="s">
        <v>678</v>
      </c>
      <c r="P107" s="165"/>
      <c r="Q107" s="163"/>
      <c r="R107" s="163" t="s">
        <v>554</v>
      </c>
      <c r="S107" s="163" t="s">
        <v>662</v>
      </c>
      <c r="T107" s="163"/>
      <c r="U107" s="163"/>
      <c r="V107" s="163"/>
      <c r="W107" s="163"/>
      <c r="X107" s="162" t="s">
        <v>555</v>
      </c>
      <c r="Y107" s="163"/>
      <c r="Z107" s="163"/>
      <c r="AA107" s="163"/>
      <c r="AB107" s="163"/>
      <c r="AC107" s="163"/>
      <c r="AD107" s="163"/>
      <c r="AE107" s="174">
        <f t="shared" si="4"/>
        <v>26</v>
      </c>
      <c r="AF107" s="162" t="s">
        <v>582</v>
      </c>
      <c r="AG107" s="162" t="s">
        <v>24</v>
      </c>
      <c r="AH107" s="167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8"/>
      <c r="BL107" s="178"/>
      <c r="BM107" s="178"/>
      <c r="BN107" s="178"/>
      <c r="BO107" s="178"/>
      <c r="BP107" s="178"/>
      <c r="BQ107" s="178"/>
      <c r="BR107" s="178"/>
      <c r="BS107" s="178"/>
      <c r="BT107" s="178"/>
      <c r="BU107" s="178"/>
      <c r="BV107" s="178"/>
      <c r="BW107" s="178"/>
      <c r="BX107" s="178"/>
      <c r="BY107" s="178"/>
      <c r="BZ107" s="178"/>
      <c r="CA107" s="178"/>
      <c r="CB107" s="178"/>
      <c r="CC107" s="178"/>
      <c r="CD107" s="178"/>
      <c r="CE107" s="178"/>
      <c r="CF107" s="178"/>
      <c r="CG107" s="178"/>
      <c r="CH107" s="178"/>
      <c r="CI107" s="178"/>
      <c r="CJ107" s="178"/>
      <c r="CK107" s="178"/>
      <c r="CL107" s="178"/>
      <c r="CM107" s="178"/>
      <c r="CN107" s="178"/>
      <c r="CO107" s="178"/>
      <c r="CP107" s="178"/>
      <c r="CQ107" s="178"/>
      <c r="CR107" s="178"/>
      <c r="CS107" s="178"/>
      <c r="CT107" s="178"/>
      <c r="CU107" s="178"/>
      <c r="CV107" s="178"/>
      <c r="CW107" s="178"/>
      <c r="CX107" s="178"/>
      <c r="CY107" s="178"/>
      <c r="CZ107" s="178"/>
      <c r="DA107" s="178"/>
      <c r="DB107" s="178"/>
      <c r="DC107" s="178"/>
      <c r="DD107" s="178"/>
      <c r="DE107" s="178"/>
      <c r="DF107" s="178"/>
      <c r="DG107" s="178"/>
      <c r="DH107" s="178"/>
      <c r="DI107" s="178"/>
      <c r="DJ107" s="178"/>
      <c r="DK107" s="178"/>
      <c r="DL107" s="178"/>
      <c r="DM107" s="178"/>
      <c r="DN107" s="178"/>
      <c r="DO107" s="178"/>
      <c r="DP107" s="178"/>
      <c r="DQ107" s="178"/>
      <c r="DR107" s="178"/>
      <c r="DS107" s="178"/>
      <c r="DT107" s="178"/>
      <c r="DU107" s="178"/>
      <c r="DV107" s="178"/>
      <c r="DW107" s="178"/>
      <c r="DX107" s="178"/>
      <c r="DY107" s="178"/>
      <c r="DZ107" s="178"/>
      <c r="EA107" s="178"/>
      <c r="EB107" s="178"/>
      <c r="EC107" s="178"/>
      <c r="ED107" s="178"/>
      <c r="EE107" s="178"/>
      <c r="EF107" s="178"/>
      <c r="EG107" s="178"/>
      <c r="EH107" s="178"/>
      <c r="EI107" s="178"/>
      <c r="EJ107" s="178"/>
      <c r="EK107" s="178"/>
      <c r="EL107" s="178"/>
      <c r="EM107" s="178"/>
      <c r="EN107" s="178"/>
      <c r="EO107" s="178"/>
      <c r="EP107" s="178"/>
      <c r="EQ107" s="178"/>
      <c r="ER107" s="178"/>
      <c r="ES107" s="178"/>
      <c r="ET107" s="178"/>
      <c r="EU107" s="178"/>
      <c r="EV107" s="178"/>
      <c r="EW107" s="178"/>
      <c r="EX107" s="178"/>
      <c r="EY107" s="178"/>
      <c r="EZ107" s="178"/>
      <c r="FA107" s="178"/>
      <c r="FB107" s="178"/>
      <c r="FC107" s="178"/>
      <c r="FD107" s="178"/>
      <c r="FE107" s="178"/>
      <c r="FF107" s="178"/>
      <c r="FG107" s="178"/>
      <c r="FH107" s="178"/>
      <c r="FI107" s="178"/>
      <c r="FJ107" s="178"/>
      <c r="FK107" s="178"/>
      <c r="FL107" s="178"/>
      <c r="FM107" s="178"/>
      <c r="FN107" s="178"/>
      <c r="FO107" s="178"/>
      <c r="FP107" s="178"/>
      <c r="FQ107" s="178"/>
      <c r="FR107" s="178"/>
      <c r="FS107" s="178"/>
      <c r="FT107" s="178"/>
      <c r="FU107" s="178"/>
      <c r="FV107" s="178"/>
      <c r="FW107" s="178"/>
      <c r="FX107" s="178"/>
      <c r="FY107" s="178"/>
      <c r="FZ107" s="178"/>
      <c r="GA107" s="178"/>
      <c r="GB107" s="178"/>
      <c r="GC107" s="178"/>
      <c r="GD107" s="178"/>
      <c r="GE107" s="178"/>
      <c r="GF107" s="178"/>
      <c r="GG107" s="178"/>
      <c r="GH107" s="178"/>
      <c r="GI107" s="178"/>
      <c r="GJ107" s="178"/>
      <c r="GK107" s="178"/>
      <c r="GL107" s="178"/>
      <c r="GM107" s="178"/>
      <c r="GN107" s="178"/>
      <c r="GO107" s="178"/>
      <c r="GP107" s="178"/>
      <c r="GQ107" s="178"/>
      <c r="GR107" s="178"/>
      <c r="GS107" s="178"/>
      <c r="GT107" s="178"/>
      <c r="GU107" s="178"/>
      <c r="GV107" s="178"/>
      <c r="GW107" s="178"/>
      <c r="GX107" s="178"/>
      <c r="GY107" s="178"/>
      <c r="GZ107" s="178"/>
      <c r="HA107" s="178"/>
      <c r="HB107" s="178"/>
      <c r="HC107" s="178"/>
      <c r="HD107" s="178"/>
      <c r="HE107" s="178"/>
      <c r="HF107" s="178"/>
      <c r="HG107" s="178"/>
      <c r="HH107" s="178"/>
      <c r="HI107" s="178"/>
      <c r="HJ107" s="178"/>
      <c r="HK107" s="178"/>
      <c r="HL107" s="178"/>
      <c r="HM107" s="178"/>
      <c r="HN107" s="178"/>
      <c r="HO107" s="178"/>
      <c r="HP107" s="178"/>
      <c r="HQ107" s="178"/>
      <c r="HR107" s="178"/>
      <c r="HS107" s="178"/>
      <c r="HT107" s="178"/>
      <c r="HU107" s="178"/>
      <c r="HV107" s="178"/>
      <c r="HW107" s="178"/>
      <c r="HX107" s="178"/>
      <c r="HY107" s="178"/>
      <c r="HZ107" s="178"/>
      <c r="IA107" s="178"/>
      <c r="IB107" s="178"/>
      <c r="IC107" s="178"/>
      <c r="ID107" s="178"/>
      <c r="IE107" s="178"/>
      <c r="IF107" s="178"/>
      <c r="IG107" s="178"/>
      <c r="IH107" s="178"/>
      <c r="II107" s="178"/>
      <c r="IJ107" s="178"/>
      <c r="IK107" s="178"/>
      <c r="IL107" s="178"/>
      <c r="IM107" s="178"/>
      <c r="IN107" s="178"/>
      <c r="IO107" s="178"/>
      <c r="IP107" s="178"/>
      <c r="IQ107" s="178"/>
    </row>
    <row r="108" ht="180" customHeight="1" spans="1:251">
      <c r="A108" s="161" t="s">
        <v>679</v>
      </c>
      <c r="B108" s="162">
        <f>VLOOKUP(A108,班级人数!$A$2:$B$269,2,FALSE)</f>
        <v>40</v>
      </c>
      <c r="C108" s="166"/>
      <c r="D108" s="163" t="s">
        <v>680</v>
      </c>
      <c r="E108" s="166"/>
      <c r="F108" s="166"/>
      <c r="G108" s="165" t="s">
        <v>473</v>
      </c>
      <c r="H108" s="179" t="s">
        <v>681</v>
      </c>
      <c r="I108" s="163" t="s">
        <v>682</v>
      </c>
      <c r="J108" s="163" t="s">
        <v>682</v>
      </c>
      <c r="K108" s="163"/>
      <c r="L108" s="166"/>
      <c r="M108" s="163" t="s">
        <v>683</v>
      </c>
      <c r="N108" s="165" t="s">
        <v>476</v>
      </c>
      <c r="O108" s="163"/>
      <c r="P108" s="165" t="s">
        <v>356</v>
      </c>
      <c r="Q108" s="163" t="s">
        <v>684</v>
      </c>
      <c r="R108" s="162" t="s">
        <v>269</v>
      </c>
      <c r="S108" s="165"/>
      <c r="T108" s="179" t="s">
        <v>685</v>
      </c>
      <c r="U108" s="165"/>
      <c r="V108" s="165"/>
      <c r="W108" s="163"/>
      <c r="X108" s="163"/>
      <c r="Y108" s="163"/>
      <c r="Z108" s="163"/>
      <c r="AA108" s="163"/>
      <c r="AB108" s="163"/>
      <c r="AC108" s="162" t="s">
        <v>270</v>
      </c>
      <c r="AD108" s="162" t="s">
        <v>270</v>
      </c>
      <c r="AE108" s="174">
        <f>2*COUNTA(E108:AD108)</f>
        <v>24</v>
      </c>
      <c r="AF108" s="162" t="s">
        <v>582</v>
      </c>
      <c r="AG108" s="162" t="s">
        <v>46</v>
      </c>
      <c r="AH108" s="167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8"/>
      <c r="BD108" s="178"/>
      <c r="BE108" s="178"/>
      <c r="BF108" s="178"/>
      <c r="BG108" s="178"/>
      <c r="BH108" s="178"/>
      <c r="BI108" s="178"/>
      <c r="BJ108" s="178"/>
      <c r="BK108" s="178"/>
      <c r="BL108" s="178"/>
      <c r="BM108" s="178"/>
      <c r="BN108" s="178"/>
      <c r="BO108" s="178"/>
      <c r="BP108" s="178"/>
      <c r="BQ108" s="178"/>
      <c r="BR108" s="178"/>
      <c r="BS108" s="178"/>
      <c r="BT108" s="178"/>
      <c r="BU108" s="178"/>
      <c r="BV108" s="178"/>
      <c r="BW108" s="178"/>
      <c r="BX108" s="178"/>
      <c r="BY108" s="178"/>
      <c r="BZ108" s="178"/>
      <c r="CA108" s="178"/>
      <c r="CB108" s="178"/>
      <c r="CC108" s="178"/>
      <c r="CD108" s="178"/>
      <c r="CE108" s="178"/>
      <c r="CF108" s="178"/>
      <c r="CG108" s="178"/>
      <c r="CH108" s="178"/>
      <c r="CI108" s="178"/>
      <c r="CJ108" s="178"/>
      <c r="CK108" s="178"/>
      <c r="CL108" s="178"/>
      <c r="CM108" s="178"/>
      <c r="CN108" s="178"/>
      <c r="CO108" s="178"/>
      <c r="CP108" s="178"/>
      <c r="CQ108" s="178"/>
      <c r="CR108" s="178"/>
      <c r="CS108" s="178"/>
      <c r="CT108" s="178"/>
      <c r="CU108" s="178"/>
      <c r="CV108" s="178"/>
      <c r="CW108" s="178"/>
      <c r="CX108" s="178"/>
      <c r="CY108" s="178"/>
      <c r="CZ108" s="178"/>
      <c r="DA108" s="178"/>
      <c r="DB108" s="178"/>
      <c r="DC108" s="178"/>
      <c r="DD108" s="178"/>
      <c r="DE108" s="178"/>
      <c r="DF108" s="178"/>
      <c r="DG108" s="178"/>
      <c r="DH108" s="178"/>
      <c r="DI108" s="178"/>
      <c r="DJ108" s="178"/>
      <c r="DK108" s="178"/>
      <c r="DL108" s="178"/>
      <c r="DM108" s="178"/>
      <c r="DN108" s="178"/>
      <c r="DO108" s="178"/>
      <c r="DP108" s="178"/>
      <c r="DQ108" s="178"/>
      <c r="DR108" s="178"/>
      <c r="DS108" s="178"/>
      <c r="DT108" s="178"/>
      <c r="DU108" s="178"/>
      <c r="DV108" s="178"/>
      <c r="DW108" s="178"/>
      <c r="DX108" s="178"/>
      <c r="DY108" s="178"/>
      <c r="DZ108" s="178"/>
      <c r="EA108" s="178"/>
      <c r="EB108" s="178"/>
      <c r="EC108" s="178"/>
      <c r="ED108" s="178"/>
      <c r="EE108" s="178"/>
      <c r="EF108" s="178"/>
      <c r="EG108" s="178"/>
      <c r="EH108" s="178"/>
      <c r="EI108" s="178"/>
      <c r="EJ108" s="178"/>
      <c r="EK108" s="178"/>
      <c r="EL108" s="178"/>
      <c r="EM108" s="178"/>
      <c r="EN108" s="178"/>
      <c r="EO108" s="178"/>
      <c r="EP108" s="178"/>
      <c r="EQ108" s="178"/>
      <c r="ER108" s="178"/>
      <c r="ES108" s="178"/>
      <c r="ET108" s="178"/>
      <c r="EU108" s="178"/>
      <c r="EV108" s="178"/>
      <c r="EW108" s="178"/>
      <c r="EX108" s="178"/>
      <c r="EY108" s="178"/>
      <c r="EZ108" s="178"/>
      <c r="FA108" s="178"/>
      <c r="FB108" s="178"/>
      <c r="FC108" s="178"/>
      <c r="FD108" s="178"/>
      <c r="FE108" s="178"/>
      <c r="FF108" s="178"/>
      <c r="FG108" s="178"/>
      <c r="FH108" s="178"/>
      <c r="FI108" s="178"/>
      <c r="FJ108" s="178"/>
      <c r="FK108" s="178"/>
      <c r="FL108" s="178"/>
      <c r="FM108" s="178"/>
      <c r="FN108" s="178"/>
      <c r="FO108" s="178"/>
      <c r="FP108" s="178"/>
      <c r="FQ108" s="178"/>
      <c r="FR108" s="178"/>
      <c r="FS108" s="178"/>
      <c r="FT108" s="178"/>
      <c r="FU108" s="178"/>
      <c r="FV108" s="178"/>
      <c r="FW108" s="178"/>
      <c r="FX108" s="178"/>
      <c r="FY108" s="178"/>
      <c r="FZ108" s="178"/>
      <c r="GA108" s="178"/>
      <c r="GB108" s="178"/>
      <c r="GC108" s="178"/>
      <c r="GD108" s="178"/>
      <c r="GE108" s="178"/>
      <c r="GF108" s="178"/>
      <c r="GG108" s="178"/>
      <c r="GH108" s="178"/>
      <c r="GI108" s="178"/>
      <c r="GJ108" s="178"/>
      <c r="GK108" s="178"/>
      <c r="GL108" s="178"/>
      <c r="GM108" s="178"/>
      <c r="GN108" s="178"/>
      <c r="GO108" s="178"/>
      <c r="GP108" s="178"/>
      <c r="GQ108" s="178"/>
      <c r="GR108" s="178"/>
      <c r="GS108" s="178"/>
      <c r="GT108" s="178"/>
      <c r="GU108" s="178"/>
      <c r="GV108" s="178"/>
      <c r="GW108" s="178"/>
      <c r="GX108" s="178"/>
      <c r="GY108" s="178"/>
      <c r="GZ108" s="178"/>
      <c r="HA108" s="178"/>
      <c r="HB108" s="178"/>
      <c r="HC108" s="178"/>
      <c r="HD108" s="178"/>
      <c r="HE108" s="178"/>
      <c r="HF108" s="178"/>
      <c r="HG108" s="178"/>
      <c r="HH108" s="178"/>
      <c r="HI108" s="178"/>
      <c r="HJ108" s="178"/>
      <c r="HK108" s="178"/>
      <c r="HL108" s="178"/>
      <c r="HM108" s="178"/>
      <c r="HN108" s="178"/>
      <c r="HO108" s="178"/>
      <c r="HP108" s="178"/>
      <c r="HQ108" s="178"/>
      <c r="HR108" s="178"/>
      <c r="HS108" s="178"/>
      <c r="HT108" s="178"/>
      <c r="HU108" s="178"/>
      <c r="HV108" s="178"/>
      <c r="HW108" s="178"/>
      <c r="HX108" s="178"/>
      <c r="HY108" s="178"/>
      <c r="HZ108" s="178"/>
      <c r="IA108" s="178"/>
      <c r="IB108" s="178"/>
      <c r="IC108" s="178"/>
      <c r="ID108" s="178"/>
      <c r="IE108" s="178"/>
      <c r="IF108" s="178"/>
      <c r="IG108" s="178"/>
      <c r="IH108" s="178"/>
      <c r="II108" s="178"/>
      <c r="IJ108" s="178"/>
      <c r="IK108" s="178"/>
      <c r="IL108" s="178"/>
      <c r="IM108" s="178"/>
      <c r="IN108" s="178"/>
      <c r="IO108" s="178"/>
      <c r="IP108" s="178"/>
      <c r="IQ108" s="178"/>
    </row>
    <row r="109" ht="180" customHeight="1" spans="1:34">
      <c r="A109" s="161" t="s">
        <v>686</v>
      </c>
      <c r="B109" s="162">
        <f>VLOOKUP(A109,班级人数!$A$2:$B$269,2,FALSE)</f>
        <v>40</v>
      </c>
      <c r="C109" s="165"/>
      <c r="D109" s="179" t="s">
        <v>685</v>
      </c>
      <c r="E109" s="165" t="s">
        <v>687</v>
      </c>
      <c r="F109" s="165" t="s">
        <v>687</v>
      </c>
      <c r="G109" s="162" t="s">
        <v>269</v>
      </c>
      <c r="H109" s="165" t="s">
        <v>641</v>
      </c>
      <c r="I109" s="163" t="s">
        <v>688</v>
      </c>
      <c r="J109" s="163" t="s">
        <v>689</v>
      </c>
      <c r="K109" s="163"/>
      <c r="L109" s="166"/>
      <c r="M109" s="165" t="s">
        <v>476</v>
      </c>
      <c r="N109" s="166"/>
      <c r="O109" s="163" t="s">
        <v>690</v>
      </c>
      <c r="P109" s="163" t="s">
        <v>690</v>
      </c>
      <c r="Q109" s="163"/>
      <c r="R109" s="163" t="s">
        <v>691</v>
      </c>
      <c r="S109" s="179" t="s">
        <v>685</v>
      </c>
      <c r="T109" s="165" t="s">
        <v>476</v>
      </c>
      <c r="U109" s="165"/>
      <c r="V109" s="165"/>
      <c r="W109" s="163"/>
      <c r="X109" s="163"/>
      <c r="Y109" s="163"/>
      <c r="Z109" s="163"/>
      <c r="AA109" s="163"/>
      <c r="AB109" s="163"/>
      <c r="AC109" s="163"/>
      <c r="AD109" s="163"/>
      <c r="AE109" s="174">
        <f t="shared" ref="AE109:AE122" si="5">2*COUNTA(C109:AD109)</f>
        <v>26</v>
      </c>
      <c r="AF109" s="162" t="s">
        <v>582</v>
      </c>
      <c r="AG109" s="162" t="s">
        <v>46</v>
      </c>
      <c r="AH109" s="167"/>
    </row>
    <row r="110" ht="180" customHeight="1" spans="1:34">
      <c r="A110" s="161" t="s">
        <v>692</v>
      </c>
      <c r="B110" s="162">
        <f>VLOOKUP(A110,班级人数!$A$2:$B$269,2,FALSE)</f>
        <v>36</v>
      </c>
      <c r="C110" s="179" t="s">
        <v>685</v>
      </c>
      <c r="D110" s="165" t="s">
        <v>693</v>
      </c>
      <c r="E110" s="163"/>
      <c r="F110" s="162" t="s">
        <v>694</v>
      </c>
      <c r="G110" s="179" t="s">
        <v>681</v>
      </c>
      <c r="H110" s="162" t="s">
        <v>269</v>
      </c>
      <c r="I110" s="163"/>
      <c r="J110" s="166"/>
      <c r="K110" s="165" t="s">
        <v>695</v>
      </c>
      <c r="L110" s="163"/>
      <c r="M110" s="163" t="s">
        <v>696</v>
      </c>
      <c r="N110" s="165" t="s">
        <v>693</v>
      </c>
      <c r="O110" s="165" t="s">
        <v>641</v>
      </c>
      <c r="P110" s="165" t="s">
        <v>697</v>
      </c>
      <c r="Q110" s="163"/>
      <c r="R110" s="163" t="s">
        <v>688</v>
      </c>
      <c r="S110" s="163" t="s">
        <v>698</v>
      </c>
      <c r="T110" s="163" t="s">
        <v>698</v>
      </c>
      <c r="U110" s="163"/>
      <c r="V110" s="163"/>
      <c r="W110" s="163"/>
      <c r="X110" s="165"/>
      <c r="Y110" s="163"/>
      <c r="Z110" s="162"/>
      <c r="AA110" s="163"/>
      <c r="AB110" s="163"/>
      <c r="AC110" s="163"/>
      <c r="AD110" s="163"/>
      <c r="AE110" s="174">
        <f t="shared" si="5"/>
        <v>26</v>
      </c>
      <c r="AF110" s="162" t="s">
        <v>582</v>
      </c>
      <c r="AG110" s="162" t="s">
        <v>46</v>
      </c>
      <c r="AH110" s="167"/>
    </row>
    <row r="111" ht="180" customHeight="1" spans="1:34">
      <c r="A111" s="161" t="s">
        <v>699</v>
      </c>
      <c r="B111" s="162">
        <f>VLOOKUP(A111,班级人数!$A$2:$B$269,2,FALSE)</f>
        <v>24</v>
      </c>
      <c r="C111" s="163" t="s">
        <v>700</v>
      </c>
      <c r="D111" s="163" t="s">
        <v>700</v>
      </c>
      <c r="E111" s="165" t="s">
        <v>701</v>
      </c>
      <c r="F111" s="165" t="s">
        <v>701</v>
      </c>
      <c r="G111" s="166"/>
      <c r="H111" s="166"/>
      <c r="I111" s="166"/>
      <c r="J111" s="166"/>
      <c r="K111" s="163"/>
      <c r="L111" s="163"/>
      <c r="M111" s="165" t="s">
        <v>702</v>
      </c>
      <c r="N111" s="165" t="s">
        <v>702</v>
      </c>
      <c r="O111" s="163" t="s">
        <v>703</v>
      </c>
      <c r="P111" s="163" t="s">
        <v>703</v>
      </c>
      <c r="Q111" s="163" t="s">
        <v>704</v>
      </c>
      <c r="R111" s="163" t="s">
        <v>704</v>
      </c>
      <c r="S111" s="165" t="s">
        <v>705</v>
      </c>
      <c r="T111" s="165" t="s">
        <v>705</v>
      </c>
      <c r="U111" s="165"/>
      <c r="V111" s="165"/>
      <c r="W111" s="166"/>
      <c r="X111" s="166"/>
      <c r="Y111" s="166"/>
      <c r="Z111" s="166"/>
      <c r="AA111" s="163"/>
      <c r="AB111" s="163"/>
      <c r="AC111" s="163"/>
      <c r="AD111" s="163"/>
      <c r="AE111" s="174">
        <f t="shared" si="5"/>
        <v>24</v>
      </c>
      <c r="AF111" s="162" t="s">
        <v>706</v>
      </c>
      <c r="AG111" s="162" t="s">
        <v>24</v>
      </c>
      <c r="AH111" s="167"/>
    </row>
    <row r="112" ht="180" customHeight="1" spans="1:34">
      <c r="A112" s="161" t="s">
        <v>707</v>
      </c>
      <c r="B112" s="162">
        <f>VLOOKUP(A112,班级人数!$A$2:$B$269,2,FALSE)</f>
        <v>23</v>
      </c>
      <c r="C112" s="163" t="s">
        <v>708</v>
      </c>
      <c r="D112" s="163" t="s">
        <v>708</v>
      </c>
      <c r="E112" s="163"/>
      <c r="F112" s="163"/>
      <c r="G112" s="163" t="s">
        <v>709</v>
      </c>
      <c r="H112" s="163" t="s">
        <v>709</v>
      </c>
      <c r="I112" s="163" t="s">
        <v>710</v>
      </c>
      <c r="J112" s="163" t="s">
        <v>710</v>
      </c>
      <c r="K112" s="165" t="s">
        <v>711</v>
      </c>
      <c r="L112" s="165" t="s">
        <v>711</v>
      </c>
      <c r="M112" s="165" t="s">
        <v>712</v>
      </c>
      <c r="N112" s="165" t="s">
        <v>712</v>
      </c>
      <c r="O112" s="163" t="s">
        <v>713</v>
      </c>
      <c r="P112" s="166"/>
      <c r="Q112" s="166"/>
      <c r="R112" s="166"/>
      <c r="S112" s="163" t="s">
        <v>714</v>
      </c>
      <c r="T112" s="163" t="s">
        <v>714</v>
      </c>
      <c r="U112" s="163"/>
      <c r="V112" s="163"/>
      <c r="W112" s="165" t="s">
        <v>715</v>
      </c>
      <c r="X112" s="165" t="s">
        <v>715</v>
      </c>
      <c r="Y112" s="163"/>
      <c r="Z112" s="163"/>
      <c r="AA112" s="163"/>
      <c r="AB112" s="163"/>
      <c r="AC112" s="165"/>
      <c r="AD112" s="163"/>
      <c r="AE112" s="174">
        <f t="shared" si="5"/>
        <v>30</v>
      </c>
      <c r="AF112" s="162" t="s">
        <v>706</v>
      </c>
      <c r="AG112" s="162" t="s">
        <v>24</v>
      </c>
      <c r="AH112" s="167"/>
    </row>
    <row r="113" ht="180" customHeight="1" spans="1:34">
      <c r="A113" s="161" t="s">
        <v>716</v>
      </c>
      <c r="B113" s="162">
        <f>VLOOKUP(A113,班级人数!$A$2:$B$269,2,FALSE)</f>
        <v>37</v>
      </c>
      <c r="C113" s="165" t="s">
        <v>717</v>
      </c>
      <c r="D113" s="165" t="s">
        <v>717</v>
      </c>
      <c r="E113" s="163" t="s">
        <v>718</v>
      </c>
      <c r="F113" s="163" t="s">
        <v>718</v>
      </c>
      <c r="G113" s="163" t="s">
        <v>719</v>
      </c>
      <c r="H113" s="163" t="s">
        <v>719</v>
      </c>
      <c r="I113" s="163" t="s">
        <v>720</v>
      </c>
      <c r="J113" s="163" t="s">
        <v>720</v>
      </c>
      <c r="K113" s="163"/>
      <c r="L113" s="163"/>
      <c r="M113" s="166"/>
      <c r="N113" s="166"/>
      <c r="O113" s="163" t="s">
        <v>721</v>
      </c>
      <c r="P113" s="163" t="s">
        <v>721</v>
      </c>
      <c r="Q113" s="166"/>
      <c r="R113" s="166"/>
      <c r="S113" s="163" t="s">
        <v>722</v>
      </c>
      <c r="T113" s="163" t="s">
        <v>722</v>
      </c>
      <c r="U113" s="163"/>
      <c r="V113" s="163"/>
      <c r="W113" s="166"/>
      <c r="X113" s="166"/>
      <c r="Y113" s="166"/>
      <c r="Z113" s="166"/>
      <c r="AA113" s="163" t="s">
        <v>723</v>
      </c>
      <c r="AB113" s="163"/>
      <c r="AC113" s="166"/>
      <c r="AD113" s="163"/>
      <c r="AE113" s="174">
        <f t="shared" si="5"/>
        <v>26</v>
      </c>
      <c r="AF113" s="162" t="s">
        <v>706</v>
      </c>
      <c r="AG113" s="162" t="s">
        <v>46</v>
      </c>
      <c r="AH113" s="167"/>
    </row>
    <row r="114" ht="180" customHeight="1" spans="1:34">
      <c r="A114" s="161" t="s">
        <v>724</v>
      </c>
      <c r="B114" s="162">
        <f>VLOOKUP(A114,班级人数!$A$2:$B$269,2,FALSE)</f>
        <v>38</v>
      </c>
      <c r="C114" s="165" t="s">
        <v>725</v>
      </c>
      <c r="D114" s="165" t="s">
        <v>725</v>
      </c>
      <c r="E114" s="163" t="s">
        <v>721</v>
      </c>
      <c r="F114" s="163" t="s">
        <v>721</v>
      </c>
      <c r="G114" s="163"/>
      <c r="H114" s="166"/>
      <c r="I114" s="166"/>
      <c r="J114" s="166"/>
      <c r="K114" s="163" t="s">
        <v>726</v>
      </c>
      <c r="L114" s="163" t="s">
        <v>726</v>
      </c>
      <c r="M114" s="166"/>
      <c r="N114" s="166"/>
      <c r="O114" s="163" t="s">
        <v>722</v>
      </c>
      <c r="P114" s="163" t="s">
        <v>722</v>
      </c>
      <c r="Q114" s="166"/>
      <c r="R114" s="166"/>
      <c r="S114" s="163" t="s">
        <v>727</v>
      </c>
      <c r="T114" s="163" t="s">
        <v>727</v>
      </c>
      <c r="U114" s="163"/>
      <c r="V114" s="163"/>
      <c r="W114" s="163"/>
      <c r="X114" s="163"/>
      <c r="Y114" s="163" t="s">
        <v>728</v>
      </c>
      <c r="Z114" s="163" t="s">
        <v>728</v>
      </c>
      <c r="AA114" s="163"/>
      <c r="AB114" s="163" t="s">
        <v>723</v>
      </c>
      <c r="AC114" s="163"/>
      <c r="AD114" s="163"/>
      <c r="AE114" s="174">
        <f t="shared" si="5"/>
        <v>26</v>
      </c>
      <c r="AF114" s="162" t="s">
        <v>706</v>
      </c>
      <c r="AG114" s="162" t="s">
        <v>46</v>
      </c>
      <c r="AH114" s="167"/>
    </row>
    <row r="115" ht="180" customHeight="1" spans="1:34">
      <c r="A115" s="161" t="s">
        <v>729</v>
      </c>
      <c r="B115" s="162">
        <f>VLOOKUP(A115,班级人数!$A$2:$B$269,2,FALSE)</f>
        <v>41</v>
      </c>
      <c r="C115" s="165"/>
      <c r="D115" s="163"/>
      <c r="E115" s="163" t="s">
        <v>730</v>
      </c>
      <c r="F115" s="163" t="s">
        <v>730</v>
      </c>
      <c r="G115" s="165" t="s">
        <v>717</v>
      </c>
      <c r="H115" s="165" t="s">
        <v>717</v>
      </c>
      <c r="I115" s="166"/>
      <c r="J115" s="166"/>
      <c r="K115" s="163" t="s">
        <v>721</v>
      </c>
      <c r="L115" s="163" t="s">
        <v>721</v>
      </c>
      <c r="M115" s="163" t="s">
        <v>731</v>
      </c>
      <c r="N115" s="163" t="s">
        <v>731</v>
      </c>
      <c r="O115" s="166"/>
      <c r="P115" s="166"/>
      <c r="Q115" s="163" t="s">
        <v>732</v>
      </c>
      <c r="R115" s="163" t="s">
        <v>732</v>
      </c>
      <c r="S115" s="163" t="s">
        <v>733</v>
      </c>
      <c r="T115" s="163" t="s">
        <v>733</v>
      </c>
      <c r="U115" s="163"/>
      <c r="V115" s="163"/>
      <c r="W115" s="163"/>
      <c r="X115" s="163"/>
      <c r="Y115" s="163"/>
      <c r="Z115" s="163"/>
      <c r="AA115" s="165"/>
      <c r="AB115" s="165"/>
      <c r="AC115" s="163" t="s">
        <v>723</v>
      </c>
      <c r="AD115" s="166"/>
      <c r="AE115" s="174">
        <f t="shared" si="5"/>
        <v>26</v>
      </c>
      <c r="AF115" s="162" t="s">
        <v>706</v>
      </c>
      <c r="AG115" s="162" t="s">
        <v>46</v>
      </c>
      <c r="AH115" s="167"/>
    </row>
    <row r="116" ht="180" customHeight="1" spans="1:34">
      <c r="A116" s="161" t="s">
        <v>734</v>
      </c>
      <c r="B116" s="162">
        <f>VLOOKUP(A116,班级人数!$A$2:$B$269,2,FALSE)</f>
        <v>33</v>
      </c>
      <c r="C116" s="163" t="s">
        <v>54</v>
      </c>
      <c r="D116" s="165"/>
      <c r="E116" s="166"/>
      <c r="F116" s="165" t="s">
        <v>632</v>
      </c>
      <c r="G116" s="165" t="s">
        <v>735</v>
      </c>
      <c r="H116" s="165" t="s">
        <v>735</v>
      </c>
      <c r="I116" s="163" t="s">
        <v>736</v>
      </c>
      <c r="J116" s="163" t="s">
        <v>736</v>
      </c>
      <c r="K116" s="163"/>
      <c r="L116" s="163" t="s">
        <v>52</v>
      </c>
      <c r="M116" s="165"/>
      <c r="N116" s="163"/>
      <c r="O116" s="165" t="s">
        <v>57</v>
      </c>
      <c r="P116" s="165" t="s">
        <v>627</v>
      </c>
      <c r="Q116" s="163" t="s">
        <v>737</v>
      </c>
      <c r="R116" s="163" t="s">
        <v>737</v>
      </c>
      <c r="S116" s="163"/>
      <c r="T116" s="163"/>
      <c r="U116" s="163"/>
      <c r="V116" s="163"/>
      <c r="W116" s="163"/>
      <c r="X116" s="163"/>
      <c r="Y116" s="166"/>
      <c r="Z116" s="166"/>
      <c r="AA116" s="163"/>
      <c r="AB116" s="163"/>
      <c r="AC116" s="163"/>
      <c r="AD116" s="165"/>
      <c r="AE116" s="174">
        <f t="shared" si="5"/>
        <v>22</v>
      </c>
      <c r="AF116" s="162" t="s">
        <v>706</v>
      </c>
      <c r="AG116" s="162" t="s">
        <v>24</v>
      </c>
      <c r="AH116" s="167"/>
    </row>
    <row r="117" ht="180" customHeight="1" spans="1:34">
      <c r="A117" s="161" t="s">
        <v>738</v>
      </c>
      <c r="B117" s="162">
        <f>VLOOKUP(A117,班级人数!$A$2:$B$269,2,FALSE)</f>
        <v>36</v>
      </c>
      <c r="C117" s="165" t="s">
        <v>693</v>
      </c>
      <c r="D117" s="163"/>
      <c r="E117" s="165" t="s">
        <v>739</v>
      </c>
      <c r="F117" s="163" t="s">
        <v>231</v>
      </c>
      <c r="G117" s="163"/>
      <c r="H117" s="165" t="s">
        <v>384</v>
      </c>
      <c r="I117" s="163"/>
      <c r="J117" s="163" t="s">
        <v>740</v>
      </c>
      <c r="K117" s="165" t="s">
        <v>741</v>
      </c>
      <c r="L117" s="165" t="s">
        <v>741</v>
      </c>
      <c r="M117" s="165" t="s">
        <v>693</v>
      </c>
      <c r="N117" s="163"/>
      <c r="O117" s="166"/>
      <c r="P117" s="162"/>
      <c r="Q117" s="165" t="s">
        <v>742</v>
      </c>
      <c r="R117" s="165" t="s">
        <v>742</v>
      </c>
      <c r="S117" s="163"/>
      <c r="T117" s="165" t="s">
        <v>743</v>
      </c>
      <c r="U117" s="165"/>
      <c r="V117" s="165"/>
      <c r="W117" s="166"/>
      <c r="X117" s="166"/>
      <c r="Y117" s="163"/>
      <c r="Z117" s="163"/>
      <c r="AA117" s="165" t="s">
        <v>744</v>
      </c>
      <c r="AB117" s="165" t="s">
        <v>744</v>
      </c>
      <c r="AC117" s="163"/>
      <c r="AD117" s="163"/>
      <c r="AE117" s="174">
        <f t="shared" si="5"/>
        <v>26</v>
      </c>
      <c r="AF117" s="162" t="s">
        <v>706</v>
      </c>
      <c r="AG117" s="162" t="s">
        <v>46</v>
      </c>
      <c r="AH117" s="167"/>
    </row>
    <row r="118" ht="180" customHeight="1" spans="1:34">
      <c r="A118" s="161" t="s">
        <v>745</v>
      </c>
      <c r="B118" s="162">
        <f>VLOOKUP(A118,班级人数!$A$2:$B$269,2,FALSE)</f>
        <v>35</v>
      </c>
      <c r="C118" s="165" t="s">
        <v>693</v>
      </c>
      <c r="D118" s="163"/>
      <c r="E118" s="163"/>
      <c r="F118" s="165" t="s">
        <v>739</v>
      </c>
      <c r="G118" s="165" t="s">
        <v>384</v>
      </c>
      <c r="H118" s="165"/>
      <c r="I118" s="163" t="s">
        <v>740</v>
      </c>
      <c r="J118" s="166"/>
      <c r="K118" s="165" t="s">
        <v>746</v>
      </c>
      <c r="L118" s="165" t="s">
        <v>746</v>
      </c>
      <c r="M118" s="165" t="s">
        <v>693</v>
      </c>
      <c r="N118" s="163" t="s">
        <v>231</v>
      </c>
      <c r="O118" s="165" t="s">
        <v>741</v>
      </c>
      <c r="P118" s="165" t="s">
        <v>741</v>
      </c>
      <c r="Q118" s="166"/>
      <c r="R118" s="166"/>
      <c r="S118" s="165" t="s">
        <v>743</v>
      </c>
      <c r="T118" s="166"/>
      <c r="U118" s="166"/>
      <c r="V118" s="166"/>
      <c r="W118" s="165"/>
      <c r="X118" s="165"/>
      <c r="Y118" s="166"/>
      <c r="Z118" s="166"/>
      <c r="AA118" s="163"/>
      <c r="AB118" s="163"/>
      <c r="AC118" s="165" t="s">
        <v>747</v>
      </c>
      <c r="AD118" s="165" t="s">
        <v>747</v>
      </c>
      <c r="AE118" s="174">
        <f t="shared" si="5"/>
        <v>26</v>
      </c>
      <c r="AF118" s="162" t="s">
        <v>706</v>
      </c>
      <c r="AG118" s="162" t="s">
        <v>46</v>
      </c>
      <c r="AH118" s="167"/>
    </row>
    <row r="119" ht="180" customHeight="1" spans="1:34">
      <c r="A119" s="161" t="s">
        <v>748</v>
      </c>
      <c r="B119" s="162">
        <f>VLOOKUP(A119,班级人数!$A$2:$B$269,2,FALSE)</f>
        <v>35</v>
      </c>
      <c r="C119" s="165" t="s">
        <v>749</v>
      </c>
      <c r="D119" s="165" t="s">
        <v>749</v>
      </c>
      <c r="E119" s="163" t="s">
        <v>737</v>
      </c>
      <c r="F119" s="163" t="s">
        <v>737</v>
      </c>
      <c r="G119" s="165" t="s">
        <v>377</v>
      </c>
      <c r="H119" s="166"/>
      <c r="I119" s="163" t="s">
        <v>267</v>
      </c>
      <c r="J119" s="163"/>
      <c r="K119" s="163" t="s">
        <v>690</v>
      </c>
      <c r="L119" s="163" t="s">
        <v>690</v>
      </c>
      <c r="M119" s="163"/>
      <c r="N119" s="163"/>
      <c r="O119" s="163" t="s">
        <v>404</v>
      </c>
      <c r="P119" s="163" t="s">
        <v>52</v>
      </c>
      <c r="Q119" s="165" t="s">
        <v>750</v>
      </c>
      <c r="R119" s="163" t="s">
        <v>267</v>
      </c>
      <c r="S119" s="163"/>
      <c r="T119" s="163" t="s">
        <v>407</v>
      </c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74">
        <f t="shared" si="5"/>
        <v>26</v>
      </c>
      <c r="AF119" s="162" t="s">
        <v>706</v>
      </c>
      <c r="AG119" s="162" t="s">
        <v>46</v>
      </c>
      <c r="AH119" s="167"/>
    </row>
    <row r="120" ht="180" customHeight="1" spans="1:34">
      <c r="A120" s="161" t="s">
        <v>751</v>
      </c>
      <c r="B120" s="162">
        <f>VLOOKUP(A120,班级人数!$A$2:$B$269,2,FALSE)</f>
        <v>39</v>
      </c>
      <c r="C120" s="165"/>
      <c r="D120" s="166"/>
      <c r="E120" s="162" t="s">
        <v>552</v>
      </c>
      <c r="F120" s="166"/>
      <c r="G120" s="166"/>
      <c r="H120" s="166"/>
      <c r="I120" s="163"/>
      <c r="J120" s="163"/>
      <c r="K120" s="165"/>
      <c r="L120" s="163" t="s">
        <v>752</v>
      </c>
      <c r="M120" s="163" t="s">
        <v>753</v>
      </c>
      <c r="N120" s="163" t="s">
        <v>753</v>
      </c>
      <c r="O120" s="163" t="s">
        <v>110</v>
      </c>
      <c r="P120" s="165" t="s">
        <v>672</v>
      </c>
      <c r="Q120" s="163" t="s">
        <v>278</v>
      </c>
      <c r="R120" s="163" t="s">
        <v>676</v>
      </c>
      <c r="S120" s="163"/>
      <c r="T120" s="163"/>
      <c r="U120" s="163"/>
      <c r="V120" s="163"/>
      <c r="W120" s="165"/>
      <c r="X120" s="165"/>
      <c r="Y120" s="165"/>
      <c r="Z120" s="165"/>
      <c r="AA120" s="163" t="s">
        <v>754</v>
      </c>
      <c r="AB120" s="163" t="s">
        <v>754</v>
      </c>
      <c r="AC120" s="166"/>
      <c r="AD120" s="166"/>
      <c r="AE120" s="174">
        <f t="shared" si="5"/>
        <v>20</v>
      </c>
      <c r="AF120" s="162" t="s">
        <v>706</v>
      </c>
      <c r="AG120" s="162" t="s">
        <v>24</v>
      </c>
      <c r="AH120" s="167"/>
    </row>
    <row r="121" ht="180" customHeight="1" spans="1:34">
      <c r="A121" s="161" t="s">
        <v>755</v>
      </c>
      <c r="B121" s="162">
        <f>VLOOKUP(A121,班级人数!$A$2:$B$269,2,FALSE)</f>
        <v>30</v>
      </c>
      <c r="C121" s="165"/>
      <c r="D121" s="162"/>
      <c r="E121" s="166"/>
      <c r="F121" s="166"/>
      <c r="G121" s="166"/>
      <c r="H121" s="166"/>
      <c r="I121" s="162" t="s">
        <v>756</v>
      </c>
      <c r="J121" s="162" t="s">
        <v>756</v>
      </c>
      <c r="K121" s="162" t="s">
        <v>757</v>
      </c>
      <c r="L121" s="162" t="s">
        <v>757</v>
      </c>
      <c r="M121" s="162"/>
      <c r="N121" s="162" t="s">
        <v>758</v>
      </c>
      <c r="O121" s="162" t="s">
        <v>759</v>
      </c>
      <c r="P121" s="162" t="s">
        <v>759</v>
      </c>
      <c r="Q121" s="162" t="s">
        <v>760</v>
      </c>
      <c r="R121" s="162" t="s">
        <v>760</v>
      </c>
      <c r="S121" s="162" t="s">
        <v>761</v>
      </c>
      <c r="T121" s="162" t="s">
        <v>761</v>
      </c>
      <c r="U121" s="162"/>
      <c r="V121" s="162"/>
      <c r="W121" s="162"/>
      <c r="X121" s="162"/>
      <c r="Y121" s="162"/>
      <c r="Z121" s="162"/>
      <c r="AA121" s="166"/>
      <c r="AB121" s="166"/>
      <c r="AC121" s="162"/>
      <c r="AD121" s="162"/>
      <c r="AE121" s="174">
        <f t="shared" si="5"/>
        <v>22</v>
      </c>
      <c r="AF121" s="162" t="s">
        <v>762</v>
      </c>
      <c r="AG121" s="162" t="s">
        <v>24</v>
      </c>
      <c r="AH121" s="167"/>
    </row>
    <row r="122" ht="180" customHeight="1" spans="1:251">
      <c r="A122" s="161" t="s">
        <v>763</v>
      </c>
      <c r="B122" s="162">
        <f>VLOOKUP(A122,班级人数!$A$2:$B$269,2,FALSE)</f>
        <v>28</v>
      </c>
      <c r="C122" s="166"/>
      <c r="D122" s="163" t="s">
        <v>764</v>
      </c>
      <c r="E122" s="165" t="s">
        <v>765</v>
      </c>
      <c r="F122" s="166"/>
      <c r="G122" s="162" t="s">
        <v>766</v>
      </c>
      <c r="H122" s="162"/>
      <c r="I122" s="162" t="s">
        <v>767</v>
      </c>
      <c r="J122" s="162" t="s">
        <v>767</v>
      </c>
      <c r="K122" s="163"/>
      <c r="L122" s="162" t="s">
        <v>768</v>
      </c>
      <c r="M122" s="163"/>
      <c r="N122" s="163"/>
      <c r="O122" s="162"/>
      <c r="P122" s="163" t="s">
        <v>764</v>
      </c>
      <c r="Q122" s="165" t="s">
        <v>769</v>
      </c>
      <c r="R122" s="166"/>
      <c r="S122" s="162"/>
      <c r="T122" s="162"/>
      <c r="U122" s="162"/>
      <c r="V122" s="162"/>
      <c r="W122" s="162" t="s">
        <v>770</v>
      </c>
      <c r="X122" s="162" t="s">
        <v>770</v>
      </c>
      <c r="Y122" s="165" t="s">
        <v>771</v>
      </c>
      <c r="Z122" s="165" t="s">
        <v>771</v>
      </c>
      <c r="AA122" s="165"/>
      <c r="AB122" s="165"/>
      <c r="AC122" s="162"/>
      <c r="AD122" s="162"/>
      <c r="AE122" s="174">
        <f t="shared" si="5"/>
        <v>24</v>
      </c>
      <c r="AF122" s="162" t="s">
        <v>762</v>
      </c>
      <c r="AG122" s="162" t="s">
        <v>24</v>
      </c>
      <c r="AH122" s="167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8"/>
      <c r="BR122" s="178"/>
      <c r="BS122" s="178"/>
      <c r="BT122" s="178"/>
      <c r="BU122" s="178"/>
      <c r="BV122" s="178"/>
      <c r="BW122" s="178"/>
      <c r="BX122" s="178"/>
      <c r="BY122" s="178"/>
      <c r="BZ122" s="178"/>
      <c r="CA122" s="178"/>
      <c r="CB122" s="178"/>
      <c r="CC122" s="178"/>
      <c r="CD122" s="178"/>
      <c r="CE122" s="178"/>
      <c r="CF122" s="178"/>
      <c r="CG122" s="178"/>
      <c r="CH122" s="178"/>
      <c r="CI122" s="178"/>
      <c r="CJ122" s="178"/>
      <c r="CK122" s="178"/>
      <c r="CL122" s="178"/>
      <c r="CM122" s="178"/>
      <c r="CN122" s="178"/>
      <c r="CO122" s="178"/>
      <c r="CP122" s="178"/>
      <c r="CQ122" s="178"/>
      <c r="CR122" s="17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8"/>
      <c r="DK122" s="178"/>
      <c r="DL122" s="178"/>
      <c r="DM122" s="178"/>
      <c r="DN122" s="178"/>
      <c r="DO122" s="178"/>
      <c r="DP122" s="178"/>
      <c r="DQ122" s="178"/>
      <c r="DR122" s="178"/>
      <c r="DS122" s="178"/>
      <c r="DT122" s="178"/>
      <c r="DU122" s="178"/>
      <c r="DV122" s="178"/>
      <c r="DW122" s="178"/>
      <c r="DX122" s="178"/>
      <c r="DY122" s="178"/>
      <c r="DZ122" s="178"/>
      <c r="EA122" s="178"/>
      <c r="EB122" s="178"/>
      <c r="EC122" s="178"/>
      <c r="ED122" s="178"/>
      <c r="EE122" s="178"/>
      <c r="EF122" s="178"/>
      <c r="EG122" s="178"/>
      <c r="EH122" s="178"/>
      <c r="EI122" s="178"/>
      <c r="EJ122" s="178"/>
      <c r="EK122" s="178"/>
      <c r="EL122" s="178"/>
      <c r="EM122" s="178"/>
      <c r="EN122" s="178"/>
      <c r="EO122" s="178"/>
      <c r="EP122" s="178"/>
      <c r="EQ122" s="178"/>
      <c r="ER122" s="178"/>
      <c r="ES122" s="178"/>
      <c r="ET122" s="178"/>
      <c r="EU122" s="178"/>
      <c r="EV122" s="178"/>
      <c r="EW122" s="178"/>
      <c r="EX122" s="178"/>
      <c r="EY122" s="178"/>
      <c r="EZ122" s="178"/>
      <c r="FA122" s="178"/>
      <c r="FB122" s="178"/>
      <c r="FC122" s="178"/>
      <c r="FD122" s="178"/>
      <c r="FE122" s="178"/>
      <c r="FF122" s="178"/>
      <c r="FG122" s="178"/>
      <c r="FH122" s="178"/>
      <c r="FI122" s="178"/>
      <c r="FJ122" s="178"/>
      <c r="FK122" s="178"/>
      <c r="FL122" s="178"/>
      <c r="FM122" s="178"/>
      <c r="FN122" s="178"/>
      <c r="FO122" s="178"/>
      <c r="FP122" s="178"/>
      <c r="FQ122" s="178"/>
      <c r="FR122" s="178"/>
      <c r="FS122" s="178"/>
      <c r="FT122" s="178"/>
      <c r="FU122" s="178"/>
      <c r="FV122" s="178"/>
      <c r="FW122" s="178"/>
      <c r="FX122" s="178"/>
      <c r="FY122" s="178"/>
      <c r="FZ122" s="178"/>
      <c r="GA122" s="178"/>
      <c r="GB122" s="178"/>
      <c r="GC122" s="178"/>
      <c r="GD122" s="178"/>
      <c r="GE122" s="178"/>
      <c r="GF122" s="178"/>
      <c r="GG122" s="178"/>
      <c r="GH122" s="178"/>
      <c r="GI122" s="178"/>
      <c r="GJ122" s="178"/>
      <c r="GK122" s="178"/>
      <c r="GL122" s="178"/>
      <c r="GM122" s="178"/>
      <c r="GN122" s="178"/>
      <c r="GO122" s="178"/>
      <c r="GP122" s="178"/>
      <c r="GQ122" s="178"/>
      <c r="GR122" s="178"/>
      <c r="GS122" s="178"/>
      <c r="GT122" s="178"/>
      <c r="GU122" s="178"/>
      <c r="GV122" s="178"/>
      <c r="GW122" s="178"/>
      <c r="GX122" s="178"/>
      <c r="GY122" s="178"/>
      <c r="GZ122" s="178"/>
      <c r="HA122" s="178"/>
      <c r="HB122" s="178"/>
      <c r="HC122" s="178"/>
      <c r="HD122" s="178"/>
      <c r="HE122" s="178"/>
      <c r="HF122" s="178"/>
      <c r="HG122" s="178"/>
      <c r="HH122" s="178"/>
      <c r="HI122" s="178"/>
      <c r="HJ122" s="178"/>
      <c r="HK122" s="178"/>
      <c r="HL122" s="178"/>
      <c r="HM122" s="178"/>
      <c r="HN122" s="178"/>
      <c r="HO122" s="178"/>
      <c r="HP122" s="178"/>
      <c r="HQ122" s="178"/>
      <c r="HR122" s="178"/>
      <c r="HS122" s="178"/>
      <c r="HT122" s="178"/>
      <c r="HU122" s="178"/>
      <c r="HV122" s="178"/>
      <c r="HW122" s="178"/>
      <c r="HX122" s="178"/>
      <c r="HY122" s="178"/>
      <c r="HZ122" s="178"/>
      <c r="IA122" s="178"/>
      <c r="IB122" s="178"/>
      <c r="IC122" s="178"/>
      <c r="ID122" s="178"/>
      <c r="IE122" s="178"/>
      <c r="IF122" s="178"/>
      <c r="IG122" s="178"/>
      <c r="IH122" s="178"/>
      <c r="II122" s="178"/>
      <c r="IJ122" s="178"/>
      <c r="IK122" s="178"/>
      <c r="IL122" s="178"/>
      <c r="IM122" s="178"/>
      <c r="IN122" s="178"/>
      <c r="IO122" s="178"/>
      <c r="IP122" s="178"/>
      <c r="IQ122" s="178"/>
    </row>
    <row r="123" s="151" customFormat="1" ht="180" customHeight="1" spans="1:251">
      <c r="A123" s="161" t="s">
        <v>772</v>
      </c>
      <c r="B123" s="162">
        <f>VLOOKUP(A123,班级人数!$A$2:$B$269,2,FALSE)</f>
        <v>44</v>
      </c>
      <c r="C123" s="166"/>
      <c r="D123" s="166"/>
      <c r="E123" s="165" t="s">
        <v>773</v>
      </c>
      <c r="F123" s="165" t="s">
        <v>773</v>
      </c>
      <c r="G123" s="163" t="s">
        <v>774</v>
      </c>
      <c r="H123" s="163" t="s">
        <v>774</v>
      </c>
      <c r="I123" s="163"/>
      <c r="J123" s="166"/>
      <c r="K123" s="165" t="s">
        <v>775</v>
      </c>
      <c r="L123" s="165" t="s">
        <v>775</v>
      </c>
      <c r="M123" s="165" t="s">
        <v>776</v>
      </c>
      <c r="N123" s="165" t="s">
        <v>777</v>
      </c>
      <c r="O123" s="165" t="s">
        <v>778</v>
      </c>
      <c r="P123" s="165" t="s">
        <v>778</v>
      </c>
      <c r="Q123" s="163" t="s">
        <v>779</v>
      </c>
      <c r="R123" s="163" t="s">
        <v>779</v>
      </c>
      <c r="U123" s="166"/>
      <c r="V123" s="166"/>
      <c r="W123" s="166"/>
      <c r="X123" s="166"/>
      <c r="Y123" s="163"/>
      <c r="Z123" s="163"/>
      <c r="AA123" s="163"/>
      <c r="AB123" s="163"/>
      <c r="AC123" s="163"/>
      <c r="AD123" s="163"/>
      <c r="AE123" s="174">
        <f>2*COUNTA(E123:AD123)</f>
        <v>24</v>
      </c>
      <c r="AF123" s="162" t="s">
        <v>762</v>
      </c>
      <c r="AG123" s="162" t="s">
        <v>46</v>
      </c>
      <c r="AH123" s="167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8"/>
      <c r="BL123" s="178"/>
      <c r="BM123" s="178"/>
      <c r="BN123" s="178"/>
      <c r="BO123" s="178"/>
      <c r="BP123" s="178"/>
      <c r="BQ123" s="178"/>
      <c r="BR123" s="178"/>
      <c r="BS123" s="178"/>
      <c r="BT123" s="178"/>
      <c r="BU123" s="178"/>
      <c r="BV123" s="178"/>
      <c r="BW123" s="178"/>
      <c r="BX123" s="178"/>
      <c r="BY123" s="178"/>
      <c r="BZ123" s="178"/>
      <c r="CA123" s="178"/>
      <c r="CB123" s="178"/>
      <c r="CC123" s="178"/>
      <c r="CD123" s="178"/>
      <c r="CE123" s="178"/>
      <c r="CF123" s="178"/>
      <c r="CG123" s="178"/>
      <c r="CH123" s="178"/>
      <c r="CI123" s="178"/>
      <c r="CJ123" s="178"/>
      <c r="CK123" s="178"/>
      <c r="CL123" s="178"/>
      <c r="CM123" s="178"/>
      <c r="CN123" s="178"/>
      <c r="CO123" s="178"/>
      <c r="CP123" s="178"/>
      <c r="CQ123" s="178"/>
      <c r="CR123" s="178"/>
      <c r="CS123" s="178"/>
      <c r="CT123" s="178"/>
      <c r="CU123" s="178"/>
      <c r="CV123" s="178"/>
      <c r="CW123" s="178"/>
      <c r="CX123" s="178"/>
      <c r="CY123" s="178"/>
      <c r="CZ123" s="178"/>
      <c r="DA123" s="178"/>
      <c r="DB123" s="178"/>
      <c r="DC123" s="178"/>
      <c r="DD123" s="178"/>
      <c r="DE123" s="178"/>
      <c r="DF123" s="178"/>
      <c r="DG123" s="178"/>
      <c r="DH123" s="178"/>
      <c r="DI123" s="178"/>
      <c r="DJ123" s="178"/>
      <c r="DK123" s="178"/>
      <c r="DL123" s="178"/>
      <c r="DM123" s="178"/>
      <c r="DN123" s="178"/>
      <c r="DO123" s="178"/>
      <c r="DP123" s="178"/>
      <c r="DQ123" s="178"/>
      <c r="DR123" s="178"/>
      <c r="DS123" s="178"/>
      <c r="DT123" s="178"/>
      <c r="DU123" s="178"/>
      <c r="DV123" s="178"/>
      <c r="DW123" s="178"/>
      <c r="DX123" s="178"/>
      <c r="DY123" s="178"/>
      <c r="DZ123" s="178"/>
      <c r="EA123" s="178"/>
      <c r="EB123" s="178"/>
      <c r="EC123" s="178"/>
      <c r="ED123" s="178"/>
      <c r="EE123" s="178"/>
      <c r="EF123" s="178"/>
      <c r="EG123" s="178"/>
      <c r="EH123" s="178"/>
      <c r="EI123" s="178"/>
      <c r="EJ123" s="178"/>
      <c r="EK123" s="178"/>
      <c r="EL123" s="178"/>
      <c r="EM123" s="178"/>
      <c r="EN123" s="178"/>
      <c r="EO123" s="178"/>
      <c r="EP123" s="178"/>
      <c r="EQ123" s="178"/>
      <c r="ER123" s="178"/>
      <c r="ES123" s="178"/>
      <c r="ET123" s="178"/>
      <c r="EU123" s="178"/>
      <c r="EV123" s="178"/>
      <c r="EW123" s="178"/>
      <c r="EX123" s="178"/>
      <c r="EY123" s="178"/>
      <c r="EZ123" s="178"/>
      <c r="FA123" s="178"/>
      <c r="FB123" s="178"/>
      <c r="FC123" s="178"/>
      <c r="FD123" s="178"/>
      <c r="FE123" s="178"/>
      <c r="FF123" s="178"/>
      <c r="FG123" s="178"/>
      <c r="FH123" s="178"/>
      <c r="FI123" s="178"/>
      <c r="FJ123" s="178"/>
      <c r="FK123" s="178"/>
      <c r="FL123" s="178"/>
      <c r="FM123" s="178"/>
      <c r="FN123" s="178"/>
      <c r="FO123" s="178"/>
      <c r="FP123" s="178"/>
      <c r="FQ123" s="178"/>
      <c r="FR123" s="178"/>
      <c r="FS123" s="178"/>
      <c r="FT123" s="178"/>
      <c r="FU123" s="178"/>
      <c r="FV123" s="178"/>
      <c r="FW123" s="178"/>
      <c r="FX123" s="178"/>
      <c r="FY123" s="178"/>
      <c r="FZ123" s="178"/>
      <c r="GA123" s="178"/>
      <c r="GB123" s="178"/>
      <c r="GC123" s="178"/>
      <c r="GD123" s="178"/>
      <c r="GE123" s="178"/>
      <c r="GF123" s="178"/>
      <c r="GG123" s="178"/>
      <c r="GH123" s="178"/>
      <c r="GI123" s="178"/>
      <c r="GJ123" s="178"/>
      <c r="GK123" s="178"/>
      <c r="GL123" s="178"/>
      <c r="GM123" s="178"/>
      <c r="GN123" s="178"/>
      <c r="GO123" s="178"/>
      <c r="GP123" s="178"/>
      <c r="GQ123" s="178"/>
      <c r="GR123" s="178"/>
      <c r="GS123" s="178"/>
      <c r="GT123" s="178"/>
      <c r="GU123" s="178"/>
      <c r="GV123" s="178"/>
      <c r="GW123" s="178"/>
      <c r="GX123" s="178"/>
      <c r="GY123" s="178"/>
      <c r="GZ123" s="178"/>
      <c r="HA123" s="178"/>
      <c r="HB123" s="178"/>
      <c r="HC123" s="178"/>
      <c r="HD123" s="178"/>
      <c r="HE123" s="178"/>
      <c r="HF123" s="178"/>
      <c r="HG123" s="178"/>
      <c r="HH123" s="178"/>
      <c r="HI123" s="178"/>
      <c r="HJ123" s="178"/>
      <c r="HK123" s="178"/>
      <c r="HL123" s="178"/>
      <c r="HM123" s="178"/>
      <c r="HN123" s="178"/>
      <c r="HO123" s="178"/>
      <c r="HP123" s="178"/>
      <c r="HQ123" s="178"/>
      <c r="HR123" s="178"/>
      <c r="HS123" s="178"/>
      <c r="HT123" s="178"/>
      <c r="HU123" s="178"/>
      <c r="HV123" s="178"/>
      <c r="HW123" s="178"/>
      <c r="HX123" s="178"/>
      <c r="HY123" s="178"/>
      <c r="HZ123" s="178"/>
      <c r="IA123" s="178"/>
      <c r="IB123" s="178"/>
      <c r="IC123" s="178"/>
      <c r="ID123" s="178"/>
      <c r="IE123" s="178"/>
      <c r="IF123" s="178"/>
      <c r="IG123" s="178"/>
      <c r="IH123" s="178"/>
      <c r="II123" s="178"/>
      <c r="IJ123" s="178"/>
      <c r="IK123" s="178"/>
      <c r="IL123" s="178"/>
      <c r="IM123" s="178"/>
      <c r="IN123" s="178"/>
      <c r="IO123" s="178"/>
      <c r="IP123" s="178"/>
      <c r="IQ123" s="178"/>
    </row>
    <row r="124" s="151" customFormat="1" ht="180" customHeight="1" spans="1:251">
      <c r="A124" s="161" t="s">
        <v>780</v>
      </c>
      <c r="B124" s="162">
        <f>VLOOKUP(A124,班级人数!$A$2:$B$269,2,FALSE)</f>
        <v>42</v>
      </c>
      <c r="C124" s="165" t="s">
        <v>778</v>
      </c>
      <c r="D124" s="165" t="s">
        <v>778</v>
      </c>
      <c r="E124" s="166"/>
      <c r="F124" s="166"/>
      <c r="G124" s="165" t="s">
        <v>781</v>
      </c>
      <c r="H124" s="165" t="s">
        <v>782</v>
      </c>
      <c r="I124" s="163" t="s">
        <v>783</v>
      </c>
      <c r="J124" s="163" t="s">
        <v>783</v>
      </c>
      <c r="K124" s="163" t="s">
        <v>779</v>
      </c>
      <c r="L124" s="163" t="s">
        <v>779</v>
      </c>
      <c r="M124" s="163" t="s">
        <v>784</v>
      </c>
      <c r="N124" s="163" t="s">
        <v>784</v>
      </c>
      <c r="O124" s="166"/>
      <c r="P124" s="166"/>
      <c r="Q124" s="154"/>
      <c r="R124" s="163"/>
      <c r="S124" s="162" t="s">
        <v>785</v>
      </c>
      <c r="T124" s="162" t="s">
        <v>785</v>
      </c>
      <c r="U124" s="162"/>
      <c r="V124" s="162"/>
      <c r="W124" s="163"/>
      <c r="X124" s="165"/>
      <c r="Y124" s="163"/>
      <c r="Z124" s="163"/>
      <c r="AA124" s="163"/>
      <c r="AB124" s="163"/>
      <c r="AC124" s="163"/>
      <c r="AD124" s="163"/>
      <c r="AE124" s="174">
        <f>2*COUNTA(C124:AD124)</f>
        <v>24</v>
      </c>
      <c r="AF124" s="162" t="s">
        <v>762</v>
      </c>
      <c r="AG124" s="162" t="s">
        <v>46</v>
      </c>
      <c r="AH124" s="167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  <c r="BO124" s="178"/>
      <c r="BP124" s="178"/>
      <c r="BQ124" s="178"/>
      <c r="BR124" s="178"/>
      <c r="BS124" s="178"/>
      <c r="BT124" s="178"/>
      <c r="BU124" s="178"/>
      <c r="BV124" s="178"/>
      <c r="BW124" s="178"/>
      <c r="BX124" s="178"/>
      <c r="BY124" s="178"/>
      <c r="BZ124" s="178"/>
      <c r="CA124" s="178"/>
      <c r="CB124" s="178"/>
      <c r="CC124" s="178"/>
      <c r="CD124" s="178"/>
      <c r="CE124" s="178"/>
      <c r="CF124" s="178"/>
      <c r="CG124" s="178"/>
      <c r="CH124" s="178"/>
      <c r="CI124" s="178"/>
      <c r="CJ124" s="178"/>
      <c r="CK124" s="178"/>
      <c r="CL124" s="178"/>
      <c r="CM124" s="178"/>
      <c r="CN124" s="178"/>
      <c r="CO124" s="178"/>
      <c r="CP124" s="178"/>
      <c r="CQ124" s="178"/>
      <c r="CR124" s="178"/>
      <c r="CS124" s="178"/>
      <c r="CT124" s="178"/>
      <c r="CU124" s="178"/>
      <c r="CV124" s="178"/>
      <c r="CW124" s="178"/>
      <c r="CX124" s="178"/>
      <c r="CY124" s="178"/>
      <c r="CZ124" s="178"/>
      <c r="DA124" s="178"/>
      <c r="DB124" s="178"/>
      <c r="DC124" s="178"/>
      <c r="DD124" s="178"/>
      <c r="DE124" s="178"/>
      <c r="DF124" s="178"/>
      <c r="DG124" s="178"/>
      <c r="DH124" s="178"/>
      <c r="DI124" s="178"/>
      <c r="DJ124" s="178"/>
      <c r="DK124" s="178"/>
      <c r="DL124" s="178"/>
      <c r="DM124" s="178"/>
      <c r="DN124" s="178"/>
      <c r="DO124" s="178"/>
      <c r="DP124" s="178"/>
      <c r="DQ124" s="178"/>
      <c r="DR124" s="178"/>
      <c r="DS124" s="178"/>
      <c r="DT124" s="178"/>
      <c r="DU124" s="178"/>
      <c r="DV124" s="178"/>
      <c r="DW124" s="178"/>
      <c r="DX124" s="178"/>
      <c r="DY124" s="178"/>
      <c r="DZ124" s="178"/>
      <c r="EA124" s="178"/>
      <c r="EB124" s="178"/>
      <c r="EC124" s="178"/>
      <c r="ED124" s="178"/>
      <c r="EE124" s="178"/>
      <c r="EF124" s="178"/>
      <c r="EG124" s="178"/>
      <c r="EH124" s="178"/>
      <c r="EI124" s="178"/>
      <c r="EJ124" s="178"/>
      <c r="EK124" s="178"/>
      <c r="EL124" s="178"/>
      <c r="EM124" s="178"/>
      <c r="EN124" s="178"/>
      <c r="EO124" s="178"/>
      <c r="EP124" s="178"/>
      <c r="EQ124" s="178"/>
      <c r="ER124" s="178"/>
      <c r="ES124" s="178"/>
      <c r="ET124" s="178"/>
      <c r="EU124" s="178"/>
      <c r="EV124" s="178"/>
      <c r="EW124" s="178"/>
      <c r="EX124" s="178"/>
      <c r="EY124" s="178"/>
      <c r="EZ124" s="178"/>
      <c r="FA124" s="178"/>
      <c r="FB124" s="178"/>
      <c r="FC124" s="178"/>
      <c r="FD124" s="178"/>
      <c r="FE124" s="178"/>
      <c r="FF124" s="178"/>
      <c r="FG124" s="178"/>
      <c r="FH124" s="178"/>
      <c r="FI124" s="178"/>
      <c r="FJ124" s="178"/>
      <c r="FK124" s="178"/>
      <c r="FL124" s="178"/>
      <c r="FM124" s="178"/>
      <c r="FN124" s="178"/>
      <c r="FO124" s="178"/>
      <c r="FP124" s="178"/>
      <c r="FQ124" s="178"/>
      <c r="FR124" s="178"/>
      <c r="FS124" s="178"/>
      <c r="FT124" s="178"/>
      <c r="FU124" s="178"/>
      <c r="FV124" s="178"/>
      <c r="FW124" s="178"/>
      <c r="FX124" s="178"/>
      <c r="FY124" s="178"/>
      <c r="FZ124" s="178"/>
      <c r="GA124" s="178"/>
      <c r="GB124" s="178"/>
      <c r="GC124" s="178"/>
      <c r="GD124" s="178"/>
      <c r="GE124" s="178"/>
      <c r="GF124" s="178"/>
      <c r="GG124" s="178"/>
      <c r="GH124" s="178"/>
      <c r="GI124" s="178"/>
      <c r="GJ124" s="178"/>
      <c r="GK124" s="178"/>
      <c r="GL124" s="178"/>
      <c r="GM124" s="178"/>
      <c r="GN124" s="178"/>
      <c r="GO124" s="178"/>
      <c r="GP124" s="178"/>
      <c r="GQ124" s="178"/>
      <c r="GR124" s="178"/>
      <c r="GS124" s="178"/>
      <c r="GT124" s="178"/>
      <c r="GU124" s="178"/>
      <c r="GV124" s="178"/>
      <c r="GW124" s="178"/>
      <c r="GX124" s="178"/>
      <c r="GY124" s="178"/>
      <c r="GZ124" s="178"/>
      <c r="HA124" s="178"/>
      <c r="HB124" s="178"/>
      <c r="HC124" s="178"/>
      <c r="HD124" s="178"/>
      <c r="HE124" s="178"/>
      <c r="HF124" s="178"/>
      <c r="HG124" s="178"/>
      <c r="HH124" s="178"/>
      <c r="HI124" s="178"/>
      <c r="HJ124" s="178"/>
      <c r="HK124" s="178"/>
      <c r="HL124" s="178"/>
      <c r="HM124" s="178"/>
      <c r="HN124" s="178"/>
      <c r="HO124" s="178"/>
      <c r="HP124" s="178"/>
      <c r="HQ124" s="178"/>
      <c r="HR124" s="178"/>
      <c r="HS124" s="178"/>
      <c r="HT124" s="178"/>
      <c r="HU124" s="178"/>
      <c r="HV124" s="178"/>
      <c r="HW124" s="178"/>
      <c r="HX124" s="178"/>
      <c r="HY124" s="178"/>
      <c r="HZ124" s="178"/>
      <c r="IA124" s="178"/>
      <c r="IB124" s="178"/>
      <c r="IC124" s="178"/>
      <c r="ID124" s="178"/>
      <c r="IE124" s="178"/>
      <c r="IF124" s="178"/>
      <c r="IG124" s="178"/>
      <c r="IH124" s="178"/>
      <c r="II124" s="178"/>
      <c r="IJ124" s="178"/>
      <c r="IK124" s="178"/>
      <c r="IL124" s="178"/>
      <c r="IM124" s="178"/>
      <c r="IN124" s="178"/>
      <c r="IO124" s="178"/>
      <c r="IP124" s="178"/>
      <c r="IQ124" s="178"/>
    </row>
    <row r="125" s="151" customFormat="1" ht="180" customHeight="1" spans="1:251">
      <c r="A125" s="161" t="s">
        <v>786</v>
      </c>
      <c r="B125" s="162">
        <f>VLOOKUP(A125,班级人数!$A$2:$B$269,2,FALSE)</f>
        <v>44</v>
      </c>
      <c r="C125" s="165" t="s">
        <v>787</v>
      </c>
      <c r="D125" s="165" t="s">
        <v>787</v>
      </c>
      <c r="E125" s="163"/>
      <c r="F125" s="163"/>
      <c r="G125" s="167"/>
      <c r="H125" s="167"/>
      <c r="I125" s="163"/>
      <c r="J125" s="163"/>
      <c r="K125" s="165" t="s">
        <v>788</v>
      </c>
      <c r="L125" s="165" t="s">
        <v>788</v>
      </c>
      <c r="M125" s="167"/>
      <c r="N125" s="167"/>
      <c r="O125" s="162" t="s">
        <v>789</v>
      </c>
      <c r="P125" s="162" t="s">
        <v>789</v>
      </c>
      <c r="Q125" s="165" t="s">
        <v>790</v>
      </c>
      <c r="R125" s="165" t="s">
        <v>790</v>
      </c>
      <c r="S125" s="167"/>
      <c r="T125" s="167"/>
      <c r="U125" s="167"/>
      <c r="V125" s="167"/>
      <c r="W125" s="167"/>
      <c r="X125" s="167"/>
      <c r="Y125" s="163" t="s">
        <v>791</v>
      </c>
      <c r="Z125" s="163" t="s">
        <v>791</v>
      </c>
      <c r="AA125" s="163"/>
      <c r="AB125" s="163"/>
      <c r="AC125" s="165" t="s">
        <v>792</v>
      </c>
      <c r="AD125" s="165" t="s">
        <v>792</v>
      </c>
      <c r="AE125" s="174">
        <f>2*COUNTA(C125:AD125)</f>
        <v>24</v>
      </c>
      <c r="AF125" s="162" t="s">
        <v>762</v>
      </c>
      <c r="AG125" s="162" t="s">
        <v>46</v>
      </c>
      <c r="AH125" s="167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  <c r="BI125" s="178"/>
      <c r="BJ125" s="178"/>
      <c r="BK125" s="178"/>
      <c r="BL125" s="178"/>
      <c r="BM125" s="178"/>
      <c r="BN125" s="178"/>
      <c r="BO125" s="178"/>
      <c r="BP125" s="178"/>
      <c r="BQ125" s="178"/>
      <c r="BR125" s="178"/>
      <c r="BS125" s="178"/>
      <c r="BT125" s="178"/>
      <c r="BU125" s="178"/>
      <c r="BV125" s="178"/>
      <c r="BW125" s="178"/>
      <c r="BX125" s="178"/>
      <c r="BY125" s="178"/>
      <c r="BZ125" s="178"/>
      <c r="CA125" s="178"/>
      <c r="CB125" s="178"/>
      <c r="CC125" s="178"/>
      <c r="CD125" s="178"/>
      <c r="CE125" s="178"/>
      <c r="CF125" s="178"/>
      <c r="CG125" s="178"/>
      <c r="CH125" s="178"/>
      <c r="CI125" s="178"/>
      <c r="CJ125" s="178"/>
      <c r="CK125" s="178"/>
      <c r="CL125" s="178"/>
      <c r="CM125" s="178"/>
      <c r="CN125" s="178"/>
      <c r="CO125" s="178"/>
      <c r="CP125" s="178"/>
      <c r="CQ125" s="178"/>
      <c r="CR125" s="178"/>
      <c r="CS125" s="178"/>
      <c r="CT125" s="178"/>
      <c r="CU125" s="178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  <c r="EO125" s="178"/>
      <c r="EP125" s="178"/>
      <c r="EQ125" s="178"/>
      <c r="ER125" s="178"/>
      <c r="ES125" s="178"/>
      <c r="ET125" s="178"/>
      <c r="EU125" s="178"/>
      <c r="EV125" s="178"/>
      <c r="EW125" s="178"/>
      <c r="EX125" s="178"/>
      <c r="EY125" s="178"/>
      <c r="EZ125" s="178"/>
      <c r="FA125" s="178"/>
      <c r="FB125" s="178"/>
      <c r="FC125" s="178"/>
      <c r="FD125" s="178"/>
      <c r="FE125" s="178"/>
      <c r="FF125" s="178"/>
      <c r="FG125" s="178"/>
      <c r="FH125" s="178"/>
      <c r="FI125" s="178"/>
      <c r="FJ125" s="178"/>
      <c r="FK125" s="178"/>
      <c r="FL125" s="178"/>
      <c r="FM125" s="178"/>
      <c r="FN125" s="178"/>
      <c r="FO125" s="178"/>
      <c r="FP125" s="178"/>
      <c r="FQ125" s="178"/>
      <c r="FR125" s="178"/>
      <c r="FS125" s="178"/>
      <c r="FT125" s="178"/>
      <c r="FU125" s="178"/>
      <c r="FV125" s="178"/>
      <c r="FW125" s="178"/>
      <c r="FX125" s="178"/>
      <c r="FY125" s="178"/>
      <c r="FZ125" s="178"/>
      <c r="GA125" s="178"/>
      <c r="GB125" s="178"/>
      <c r="GC125" s="178"/>
      <c r="GD125" s="178"/>
      <c r="GE125" s="178"/>
      <c r="GF125" s="178"/>
      <c r="GG125" s="178"/>
      <c r="GH125" s="178"/>
      <c r="GI125" s="178"/>
      <c r="GJ125" s="178"/>
      <c r="GK125" s="178"/>
      <c r="GL125" s="178"/>
      <c r="GM125" s="178"/>
      <c r="GN125" s="178"/>
      <c r="GO125" s="178"/>
      <c r="GP125" s="178"/>
      <c r="GQ125" s="178"/>
      <c r="GR125" s="178"/>
      <c r="GS125" s="178"/>
      <c r="GT125" s="178"/>
      <c r="GU125" s="178"/>
      <c r="GV125" s="178"/>
      <c r="GW125" s="178"/>
      <c r="GX125" s="178"/>
      <c r="GY125" s="178"/>
      <c r="GZ125" s="178"/>
      <c r="HA125" s="178"/>
      <c r="HB125" s="178"/>
      <c r="HC125" s="178"/>
      <c r="HD125" s="178"/>
      <c r="HE125" s="178"/>
      <c r="HF125" s="178"/>
      <c r="HG125" s="178"/>
      <c r="HH125" s="178"/>
      <c r="HI125" s="178"/>
      <c r="HJ125" s="178"/>
      <c r="HK125" s="178"/>
      <c r="HL125" s="178"/>
      <c r="HM125" s="178"/>
      <c r="HN125" s="178"/>
      <c r="HO125" s="178"/>
      <c r="HP125" s="178"/>
      <c r="HQ125" s="178"/>
      <c r="HR125" s="178"/>
      <c r="HS125" s="178"/>
      <c r="HT125" s="178"/>
      <c r="HU125" s="178"/>
      <c r="HV125" s="178"/>
      <c r="HW125" s="178"/>
      <c r="HX125" s="178"/>
      <c r="HY125" s="178"/>
      <c r="HZ125" s="178"/>
      <c r="IA125" s="178"/>
      <c r="IB125" s="178"/>
      <c r="IC125" s="178"/>
      <c r="ID125" s="178"/>
      <c r="IE125" s="178"/>
      <c r="IF125" s="178"/>
      <c r="IG125" s="178"/>
      <c r="IH125" s="178"/>
      <c r="II125" s="178"/>
      <c r="IJ125" s="178"/>
      <c r="IK125" s="178"/>
      <c r="IL125" s="178"/>
      <c r="IM125" s="178"/>
      <c r="IN125" s="178"/>
      <c r="IO125" s="178"/>
      <c r="IP125" s="178"/>
      <c r="IQ125" s="178"/>
    </row>
    <row r="126" s="151" customFormat="1" ht="180" customHeight="1" spans="1:251">
      <c r="A126" s="161" t="s">
        <v>793</v>
      </c>
      <c r="B126" s="162">
        <f>VLOOKUP(A126,班级人数!$A$2:$B$269,2,FALSE)</f>
        <v>47</v>
      </c>
      <c r="C126" s="165"/>
      <c r="D126" s="163"/>
      <c r="E126" s="165" t="s">
        <v>794</v>
      </c>
      <c r="F126" s="165" t="s">
        <v>794</v>
      </c>
      <c r="G126" s="163"/>
      <c r="H126" s="163"/>
      <c r="I126" s="163" t="s">
        <v>795</v>
      </c>
      <c r="J126" s="163" t="s">
        <v>795</v>
      </c>
      <c r="K126" s="167"/>
      <c r="L126" s="167"/>
      <c r="M126" s="163"/>
      <c r="N126" s="167"/>
      <c r="O126" s="163"/>
      <c r="P126" s="163"/>
      <c r="Q126" s="163" t="s">
        <v>796</v>
      </c>
      <c r="R126" s="163" t="s">
        <v>796</v>
      </c>
      <c r="S126" s="163" t="s">
        <v>797</v>
      </c>
      <c r="T126" s="163" t="s">
        <v>797</v>
      </c>
      <c r="U126" s="163"/>
      <c r="V126" s="163"/>
      <c r="W126" s="163"/>
      <c r="X126" s="163"/>
      <c r="Y126" s="165" t="s">
        <v>792</v>
      </c>
      <c r="Z126" s="165" t="s">
        <v>792</v>
      </c>
      <c r="AA126" s="167"/>
      <c r="AB126" s="167"/>
      <c r="AC126" s="163" t="s">
        <v>798</v>
      </c>
      <c r="AD126" s="163" t="s">
        <v>798</v>
      </c>
      <c r="AE126" s="174">
        <f>2*COUNTA(C126:AD126)</f>
        <v>24</v>
      </c>
      <c r="AF126" s="162" t="s">
        <v>762</v>
      </c>
      <c r="AG126" s="162" t="s">
        <v>46</v>
      </c>
      <c r="AH126" s="167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  <c r="BI126" s="178"/>
      <c r="BJ126" s="178"/>
      <c r="BK126" s="178"/>
      <c r="BL126" s="178"/>
      <c r="BM126" s="178"/>
      <c r="BN126" s="178"/>
      <c r="BO126" s="178"/>
      <c r="BP126" s="178"/>
      <c r="BQ126" s="178"/>
      <c r="BR126" s="178"/>
      <c r="BS126" s="178"/>
      <c r="BT126" s="178"/>
      <c r="BU126" s="178"/>
      <c r="BV126" s="178"/>
      <c r="BW126" s="178"/>
      <c r="BX126" s="178"/>
      <c r="BY126" s="178"/>
      <c r="BZ126" s="178"/>
      <c r="CA126" s="178"/>
      <c r="CB126" s="178"/>
      <c r="CC126" s="178"/>
      <c r="CD126" s="178"/>
      <c r="CE126" s="178"/>
      <c r="CF126" s="178"/>
      <c r="CG126" s="178"/>
      <c r="CH126" s="178"/>
      <c r="CI126" s="178"/>
      <c r="CJ126" s="178"/>
      <c r="CK126" s="178"/>
      <c r="CL126" s="178"/>
      <c r="CM126" s="178"/>
      <c r="CN126" s="178"/>
      <c r="CO126" s="178"/>
      <c r="CP126" s="178"/>
      <c r="CQ126" s="178"/>
      <c r="CR126" s="178"/>
      <c r="CS126" s="178"/>
      <c r="CT126" s="178"/>
      <c r="CU126" s="178"/>
      <c r="CV126" s="178"/>
      <c r="CW126" s="178"/>
      <c r="CX126" s="178"/>
      <c r="CY126" s="178"/>
      <c r="CZ126" s="178"/>
      <c r="DA126" s="178"/>
      <c r="DB126" s="178"/>
      <c r="DC126" s="178"/>
      <c r="DD126" s="178"/>
      <c r="DE126" s="178"/>
      <c r="DF126" s="178"/>
      <c r="DG126" s="178"/>
      <c r="DH126" s="178"/>
      <c r="DI126" s="178"/>
      <c r="DJ126" s="178"/>
      <c r="DK126" s="178"/>
      <c r="DL126" s="178"/>
      <c r="DM126" s="178"/>
      <c r="DN126" s="178"/>
      <c r="DO126" s="178"/>
      <c r="DP126" s="178"/>
      <c r="DQ126" s="178"/>
      <c r="DR126" s="178"/>
      <c r="DS126" s="178"/>
      <c r="DT126" s="178"/>
      <c r="DU126" s="178"/>
      <c r="DV126" s="178"/>
      <c r="DW126" s="178"/>
      <c r="DX126" s="178"/>
      <c r="DY126" s="178"/>
      <c r="DZ126" s="178"/>
      <c r="EA126" s="178"/>
      <c r="EB126" s="178"/>
      <c r="EC126" s="178"/>
      <c r="ED126" s="178"/>
      <c r="EE126" s="178"/>
      <c r="EF126" s="178"/>
      <c r="EG126" s="178"/>
      <c r="EH126" s="178"/>
      <c r="EI126" s="178"/>
      <c r="EJ126" s="178"/>
      <c r="EK126" s="178"/>
      <c r="EL126" s="178"/>
      <c r="EM126" s="178"/>
      <c r="EN126" s="178"/>
      <c r="EO126" s="178"/>
      <c r="EP126" s="178"/>
      <c r="EQ126" s="178"/>
      <c r="ER126" s="178"/>
      <c r="ES126" s="178"/>
      <c r="ET126" s="178"/>
      <c r="EU126" s="178"/>
      <c r="EV126" s="178"/>
      <c r="EW126" s="178"/>
      <c r="EX126" s="178"/>
      <c r="EY126" s="178"/>
      <c r="EZ126" s="178"/>
      <c r="FA126" s="178"/>
      <c r="FB126" s="178"/>
      <c r="FC126" s="178"/>
      <c r="FD126" s="178"/>
      <c r="FE126" s="178"/>
      <c r="FF126" s="178"/>
      <c r="FG126" s="178"/>
      <c r="FH126" s="178"/>
      <c r="FI126" s="178"/>
      <c r="FJ126" s="178"/>
      <c r="FK126" s="178"/>
      <c r="FL126" s="178"/>
      <c r="FM126" s="178"/>
      <c r="FN126" s="178"/>
      <c r="FO126" s="178"/>
      <c r="FP126" s="178"/>
      <c r="FQ126" s="178"/>
      <c r="FR126" s="178"/>
      <c r="FS126" s="178"/>
      <c r="FT126" s="178"/>
      <c r="FU126" s="178"/>
      <c r="FV126" s="178"/>
      <c r="FW126" s="178"/>
      <c r="FX126" s="178"/>
      <c r="FY126" s="178"/>
      <c r="FZ126" s="178"/>
      <c r="GA126" s="178"/>
      <c r="GB126" s="178"/>
      <c r="GC126" s="178"/>
      <c r="GD126" s="178"/>
      <c r="GE126" s="178"/>
      <c r="GF126" s="178"/>
      <c r="GG126" s="178"/>
      <c r="GH126" s="178"/>
      <c r="GI126" s="178"/>
      <c r="GJ126" s="178"/>
      <c r="GK126" s="178"/>
      <c r="GL126" s="178"/>
      <c r="GM126" s="178"/>
      <c r="GN126" s="178"/>
      <c r="GO126" s="178"/>
      <c r="GP126" s="178"/>
      <c r="GQ126" s="178"/>
      <c r="GR126" s="178"/>
      <c r="GS126" s="178"/>
      <c r="GT126" s="178"/>
      <c r="GU126" s="178"/>
      <c r="GV126" s="178"/>
      <c r="GW126" s="178"/>
      <c r="GX126" s="178"/>
      <c r="GY126" s="178"/>
      <c r="GZ126" s="178"/>
      <c r="HA126" s="178"/>
      <c r="HB126" s="178"/>
      <c r="HC126" s="178"/>
      <c r="HD126" s="178"/>
      <c r="HE126" s="178"/>
      <c r="HF126" s="178"/>
      <c r="HG126" s="178"/>
      <c r="HH126" s="178"/>
      <c r="HI126" s="178"/>
      <c r="HJ126" s="178"/>
      <c r="HK126" s="178"/>
      <c r="HL126" s="178"/>
      <c r="HM126" s="178"/>
      <c r="HN126" s="178"/>
      <c r="HO126" s="178"/>
      <c r="HP126" s="178"/>
      <c r="HQ126" s="178"/>
      <c r="HR126" s="178"/>
      <c r="HS126" s="178"/>
      <c r="HT126" s="178"/>
      <c r="HU126" s="178"/>
      <c r="HV126" s="178"/>
      <c r="HW126" s="178"/>
      <c r="HX126" s="178"/>
      <c r="HY126" s="178"/>
      <c r="HZ126" s="178"/>
      <c r="IA126" s="178"/>
      <c r="IB126" s="178"/>
      <c r="IC126" s="178"/>
      <c r="ID126" s="178"/>
      <c r="IE126" s="178"/>
      <c r="IF126" s="178"/>
      <c r="IG126" s="178"/>
      <c r="IH126" s="178"/>
      <c r="II126" s="178"/>
      <c r="IJ126" s="178"/>
      <c r="IK126" s="178"/>
      <c r="IL126" s="178"/>
      <c r="IM126" s="178"/>
      <c r="IN126" s="178"/>
      <c r="IO126" s="178"/>
      <c r="IP126" s="178"/>
      <c r="IQ126" s="178"/>
    </row>
    <row r="127" s="151" customFormat="1" ht="180" customHeight="1" spans="1:251">
      <c r="A127" s="161" t="s">
        <v>799</v>
      </c>
      <c r="B127" s="162">
        <f>VLOOKUP(A127,班级人数!$A$2:$B$269,2,FALSE)</f>
        <v>46</v>
      </c>
      <c r="C127" s="165" t="s">
        <v>774</v>
      </c>
      <c r="D127" s="165" t="s">
        <v>774</v>
      </c>
      <c r="E127" s="167"/>
      <c r="F127" s="167"/>
      <c r="G127" s="163"/>
      <c r="H127" s="163"/>
      <c r="I127" s="163"/>
      <c r="J127" s="163"/>
      <c r="K127" s="163" t="s">
        <v>800</v>
      </c>
      <c r="L127" s="163" t="s">
        <v>801</v>
      </c>
      <c r="M127" s="163"/>
      <c r="N127" s="165"/>
      <c r="O127" s="163" t="s">
        <v>802</v>
      </c>
      <c r="P127" s="163" t="s">
        <v>802</v>
      </c>
      <c r="Q127" s="163"/>
      <c r="R127" s="163"/>
      <c r="S127" s="163" t="s">
        <v>803</v>
      </c>
      <c r="T127" s="163" t="s">
        <v>803</v>
      </c>
      <c r="U127" s="163"/>
      <c r="V127" s="163"/>
      <c r="W127" s="163"/>
      <c r="X127" s="163"/>
      <c r="Y127" s="163"/>
      <c r="Z127" s="163"/>
      <c r="AA127" s="165" t="s">
        <v>792</v>
      </c>
      <c r="AB127" s="165" t="s">
        <v>792</v>
      </c>
      <c r="AC127" s="163" t="s">
        <v>796</v>
      </c>
      <c r="AD127" s="163" t="s">
        <v>796</v>
      </c>
      <c r="AE127" s="174">
        <f>2*COUNTA(C127:AD127)</f>
        <v>24</v>
      </c>
      <c r="AF127" s="162" t="s">
        <v>762</v>
      </c>
      <c r="AG127" s="162" t="s">
        <v>46</v>
      </c>
      <c r="AH127" s="167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8"/>
      <c r="BF127" s="178"/>
      <c r="BG127" s="178"/>
      <c r="BH127" s="178"/>
      <c r="BI127" s="178"/>
      <c r="BJ127" s="178"/>
      <c r="BK127" s="178"/>
      <c r="BL127" s="178"/>
      <c r="BM127" s="178"/>
      <c r="BN127" s="178"/>
      <c r="BO127" s="178"/>
      <c r="BP127" s="178"/>
      <c r="BQ127" s="178"/>
      <c r="BR127" s="178"/>
      <c r="BS127" s="178"/>
      <c r="BT127" s="178"/>
      <c r="BU127" s="178"/>
      <c r="BV127" s="178"/>
      <c r="BW127" s="178"/>
      <c r="BX127" s="178"/>
      <c r="BY127" s="178"/>
      <c r="BZ127" s="178"/>
      <c r="CA127" s="178"/>
      <c r="CB127" s="178"/>
      <c r="CC127" s="178"/>
      <c r="CD127" s="178"/>
      <c r="CE127" s="178"/>
      <c r="CF127" s="178"/>
      <c r="CG127" s="178"/>
      <c r="CH127" s="178"/>
      <c r="CI127" s="178"/>
      <c r="CJ127" s="178"/>
      <c r="CK127" s="178"/>
      <c r="CL127" s="178"/>
      <c r="CM127" s="178"/>
      <c r="CN127" s="178"/>
      <c r="CO127" s="178"/>
      <c r="CP127" s="178"/>
      <c r="CQ127" s="178"/>
      <c r="CR127" s="178"/>
      <c r="CS127" s="178"/>
      <c r="CT127" s="178"/>
      <c r="CU127" s="178"/>
      <c r="CV127" s="178"/>
      <c r="CW127" s="178"/>
      <c r="CX127" s="178"/>
      <c r="CY127" s="178"/>
      <c r="CZ127" s="178"/>
      <c r="DA127" s="178"/>
      <c r="DB127" s="178"/>
      <c r="DC127" s="178"/>
      <c r="DD127" s="178"/>
      <c r="DE127" s="178"/>
      <c r="DF127" s="178"/>
      <c r="DG127" s="178"/>
      <c r="DH127" s="178"/>
      <c r="DI127" s="178"/>
      <c r="DJ127" s="178"/>
      <c r="DK127" s="178"/>
      <c r="DL127" s="178"/>
      <c r="DM127" s="178"/>
      <c r="DN127" s="178"/>
      <c r="DO127" s="178"/>
      <c r="DP127" s="178"/>
      <c r="DQ127" s="178"/>
      <c r="DR127" s="178"/>
      <c r="DS127" s="178"/>
      <c r="DT127" s="178"/>
      <c r="DU127" s="178"/>
      <c r="DV127" s="178"/>
      <c r="DW127" s="178"/>
      <c r="DX127" s="178"/>
      <c r="DY127" s="178"/>
      <c r="DZ127" s="178"/>
      <c r="EA127" s="178"/>
      <c r="EB127" s="178"/>
      <c r="EC127" s="178"/>
      <c r="ED127" s="178"/>
      <c r="EE127" s="178"/>
      <c r="EF127" s="178"/>
      <c r="EG127" s="178"/>
      <c r="EH127" s="178"/>
      <c r="EI127" s="178"/>
      <c r="EJ127" s="178"/>
      <c r="EK127" s="178"/>
      <c r="EL127" s="178"/>
      <c r="EM127" s="178"/>
      <c r="EN127" s="178"/>
      <c r="EO127" s="178"/>
      <c r="EP127" s="178"/>
      <c r="EQ127" s="178"/>
      <c r="ER127" s="178"/>
      <c r="ES127" s="178"/>
      <c r="ET127" s="178"/>
      <c r="EU127" s="178"/>
      <c r="EV127" s="178"/>
      <c r="EW127" s="178"/>
      <c r="EX127" s="178"/>
      <c r="EY127" s="178"/>
      <c r="EZ127" s="178"/>
      <c r="FA127" s="178"/>
      <c r="FB127" s="178"/>
      <c r="FC127" s="178"/>
      <c r="FD127" s="178"/>
      <c r="FE127" s="178"/>
      <c r="FF127" s="178"/>
      <c r="FG127" s="178"/>
      <c r="FH127" s="178"/>
      <c r="FI127" s="178"/>
      <c r="FJ127" s="178"/>
      <c r="FK127" s="178"/>
      <c r="FL127" s="178"/>
      <c r="FM127" s="178"/>
      <c r="FN127" s="178"/>
      <c r="FO127" s="178"/>
      <c r="FP127" s="178"/>
      <c r="FQ127" s="178"/>
      <c r="FR127" s="178"/>
      <c r="FS127" s="178"/>
      <c r="FT127" s="178"/>
      <c r="FU127" s="178"/>
      <c r="FV127" s="178"/>
      <c r="FW127" s="178"/>
      <c r="FX127" s="178"/>
      <c r="FY127" s="178"/>
      <c r="FZ127" s="178"/>
      <c r="GA127" s="178"/>
      <c r="GB127" s="178"/>
      <c r="GC127" s="178"/>
      <c r="GD127" s="178"/>
      <c r="GE127" s="178"/>
      <c r="GF127" s="178"/>
      <c r="GG127" s="178"/>
      <c r="GH127" s="178"/>
      <c r="GI127" s="178"/>
      <c r="GJ127" s="178"/>
      <c r="GK127" s="178"/>
      <c r="GL127" s="178"/>
      <c r="GM127" s="178"/>
      <c r="GN127" s="178"/>
      <c r="GO127" s="178"/>
      <c r="GP127" s="178"/>
      <c r="GQ127" s="178"/>
      <c r="GR127" s="178"/>
      <c r="GS127" s="178"/>
      <c r="GT127" s="178"/>
      <c r="GU127" s="178"/>
      <c r="GV127" s="178"/>
      <c r="GW127" s="178"/>
      <c r="GX127" s="178"/>
      <c r="GY127" s="178"/>
      <c r="GZ127" s="178"/>
      <c r="HA127" s="178"/>
      <c r="HB127" s="178"/>
      <c r="HC127" s="178"/>
      <c r="HD127" s="178"/>
      <c r="HE127" s="178"/>
      <c r="HF127" s="178"/>
      <c r="HG127" s="178"/>
      <c r="HH127" s="178"/>
      <c r="HI127" s="178"/>
      <c r="HJ127" s="178"/>
      <c r="HK127" s="178"/>
      <c r="HL127" s="178"/>
      <c r="HM127" s="178"/>
      <c r="HN127" s="178"/>
      <c r="HO127" s="178"/>
      <c r="HP127" s="178"/>
      <c r="HQ127" s="178"/>
      <c r="HR127" s="178"/>
      <c r="HS127" s="178"/>
      <c r="HT127" s="178"/>
      <c r="HU127" s="178"/>
      <c r="HV127" s="178"/>
      <c r="HW127" s="178"/>
      <c r="HX127" s="178"/>
      <c r="HY127" s="178"/>
      <c r="HZ127" s="178"/>
      <c r="IA127" s="178"/>
      <c r="IB127" s="178"/>
      <c r="IC127" s="178"/>
      <c r="ID127" s="178"/>
      <c r="IE127" s="178"/>
      <c r="IF127" s="178"/>
      <c r="IG127" s="178"/>
      <c r="IH127" s="178"/>
      <c r="II127" s="178"/>
      <c r="IJ127" s="178"/>
      <c r="IK127" s="178"/>
      <c r="IL127" s="178"/>
      <c r="IM127" s="178"/>
      <c r="IN127" s="178"/>
      <c r="IO127" s="178"/>
      <c r="IP127" s="178"/>
      <c r="IQ127" s="178"/>
    </row>
    <row r="128" s="151" customFormat="1" ht="180" customHeight="1" spans="1:251">
      <c r="A128" s="161" t="s">
        <v>804</v>
      </c>
      <c r="B128" s="162">
        <f>VLOOKUP(A128,班级人数!$A$2:$B$269,2,FALSE)</f>
        <v>46</v>
      </c>
      <c r="C128" s="167"/>
      <c r="D128" s="167"/>
      <c r="E128" s="163" t="s">
        <v>805</v>
      </c>
      <c r="F128" s="163" t="s">
        <v>805</v>
      </c>
      <c r="G128" s="163" t="s">
        <v>806</v>
      </c>
      <c r="H128" s="163" t="s">
        <v>806</v>
      </c>
      <c r="I128" s="163" t="s">
        <v>807</v>
      </c>
      <c r="J128" s="163" t="s">
        <v>807</v>
      </c>
      <c r="K128" s="163"/>
      <c r="L128" s="163"/>
      <c r="M128" s="154"/>
      <c r="N128" s="154"/>
      <c r="O128" s="167"/>
      <c r="P128" s="167"/>
      <c r="Q128" s="163" t="s">
        <v>808</v>
      </c>
      <c r="R128" s="163" t="s">
        <v>808</v>
      </c>
      <c r="S128" s="163" t="s">
        <v>809</v>
      </c>
      <c r="T128" s="163" t="s">
        <v>809</v>
      </c>
      <c r="U128" s="163"/>
      <c r="V128" s="163"/>
      <c r="W128" s="163" t="s">
        <v>810</v>
      </c>
      <c r="X128" s="163" t="s">
        <v>810</v>
      </c>
      <c r="Y128" s="163"/>
      <c r="Z128" s="163"/>
      <c r="AA128" s="163"/>
      <c r="AB128" s="163"/>
      <c r="AC128" s="163"/>
      <c r="AD128" s="163"/>
      <c r="AE128" s="174">
        <f>2*COUNTA(E128:AD128)</f>
        <v>24</v>
      </c>
      <c r="AF128" s="162" t="s">
        <v>762</v>
      </c>
      <c r="AG128" s="162" t="s">
        <v>46</v>
      </c>
      <c r="AH128" s="167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  <c r="BO128" s="178"/>
      <c r="BP128" s="178"/>
      <c r="BQ128" s="178"/>
      <c r="BR128" s="178"/>
      <c r="BS128" s="178"/>
      <c r="BT128" s="178"/>
      <c r="BU128" s="178"/>
      <c r="BV128" s="178"/>
      <c r="BW128" s="178"/>
      <c r="BX128" s="178"/>
      <c r="BY128" s="178"/>
      <c r="BZ128" s="178"/>
      <c r="CA128" s="178"/>
      <c r="CB128" s="178"/>
      <c r="CC128" s="178"/>
      <c r="CD128" s="178"/>
      <c r="CE128" s="178"/>
      <c r="CF128" s="178"/>
      <c r="CG128" s="178"/>
      <c r="CH128" s="178"/>
      <c r="CI128" s="178"/>
      <c r="CJ128" s="178"/>
      <c r="CK128" s="178"/>
      <c r="CL128" s="178"/>
      <c r="CM128" s="178"/>
      <c r="CN128" s="178"/>
      <c r="CO128" s="178"/>
      <c r="CP128" s="178"/>
      <c r="CQ128" s="178"/>
      <c r="CR128" s="178"/>
      <c r="CS128" s="178"/>
      <c r="CT128" s="178"/>
      <c r="CU128" s="178"/>
      <c r="CV128" s="178"/>
      <c r="CW128" s="178"/>
      <c r="CX128" s="178"/>
      <c r="CY128" s="178"/>
      <c r="CZ128" s="178"/>
      <c r="DA128" s="178"/>
      <c r="DB128" s="178"/>
      <c r="DC128" s="178"/>
      <c r="DD128" s="178"/>
      <c r="DE128" s="178"/>
      <c r="DF128" s="178"/>
      <c r="DG128" s="178"/>
      <c r="DH128" s="178"/>
      <c r="DI128" s="178"/>
      <c r="DJ128" s="178"/>
      <c r="DK128" s="178"/>
      <c r="DL128" s="178"/>
      <c r="DM128" s="178"/>
      <c r="DN128" s="178"/>
      <c r="DO128" s="178"/>
      <c r="DP128" s="178"/>
      <c r="DQ128" s="178"/>
      <c r="DR128" s="178"/>
      <c r="DS128" s="178"/>
      <c r="DT128" s="178"/>
      <c r="DU128" s="178"/>
      <c r="DV128" s="178"/>
      <c r="DW128" s="178"/>
      <c r="DX128" s="178"/>
      <c r="DY128" s="178"/>
      <c r="DZ128" s="178"/>
      <c r="EA128" s="178"/>
      <c r="EB128" s="178"/>
      <c r="EC128" s="178"/>
      <c r="ED128" s="178"/>
      <c r="EE128" s="178"/>
      <c r="EF128" s="178"/>
      <c r="EG128" s="178"/>
      <c r="EH128" s="178"/>
      <c r="EI128" s="178"/>
      <c r="EJ128" s="178"/>
      <c r="EK128" s="178"/>
      <c r="EL128" s="178"/>
      <c r="EM128" s="178"/>
      <c r="EN128" s="178"/>
      <c r="EO128" s="178"/>
      <c r="EP128" s="178"/>
      <c r="EQ128" s="178"/>
      <c r="ER128" s="178"/>
      <c r="ES128" s="178"/>
      <c r="ET128" s="178"/>
      <c r="EU128" s="178"/>
      <c r="EV128" s="178"/>
      <c r="EW128" s="178"/>
      <c r="EX128" s="178"/>
      <c r="EY128" s="178"/>
      <c r="EZ128" s="178"/>
      <c r="FA128" s="178"/>
      <c r="FB128" s="178"/>
      <c r="FC128" s="178"/>
      <c r="FD128" s="178"/>
      <c r="FE128" s="178"/>
      <c r="FF128" s="178"/>
      <c r="FG128" s="178"/>
      <c r="FH128" s="178"/>
      <c r="FI128" s="178"/>
      <c r="FJ128" s="178"/>
      <c r="FK128" s="178"/>
      <c r="FL128" s="178"/>
      <c r="FM128" s="178"/>
      <c r="FN128" s="178"/>
      <c r="FO128" s="178"/>
      <c r="FP128" s="178"/>
      <c r="FQ128" s="178"/>
      <c r="FR128" s="178"/>
      <c r="FS128" s="178"/>
      <c r="FT128" s="178"/>
      <c r="FU128" s="178"/>
      <c r="FV128" s="178"/>
      <c r="FW128" s="178"/>
      <c r="FX128" s="178"/>
      <c r="FY128" s="178"/>
      <c r="FZ128" s="178"/>
      <c r="GA128" s="178"/>
      <c r="GB128" s="178"/>
      <c r="GC128" s="178"/>
      <c r="GD128" s="178"/>
      <c r="GE128" s="178"/>
      <c r="GF128" s="178"/>
      <c r="GG128" s="178"/>
      <c r="GH128" s="178"/>
      <c r="GI128" s="178"/>
      <c r="GJ128" s="178"/>
      <c r="GK128" s="178"/>
      <c r="GL128" s="178"/>
      <c r="GM128" s="178"/>
      <c r="GN128" s="178"/>
      <c r="GO128" s="178"/>
      <c r="GP128" s="178"/>
      <c r="GQ128" s="178"/>
      <c r="GR128" s="178"/>
      <c r="GS128" s="178"/>
      <c r="GT128" s="178"/>
      <c r="GU128" s="178"/>
      <c r="GV128" s="178"/>
      <c r="GW128" s="178"/>
      <c r="GX128" s="178"/>
      <c r="GY128" s="178"/>
      <c r="GZ128" s="178"/>
      <c r="HA128" s="178"/>
      <c r="HB128" s="178"/>
      <c r="HC128" s="178"/>
      <c r="HD128" s="178"/>
      <c r="HE128" s="178"/>
      <c r="HF128" s="178"/>
      <c r="HG128" s="178"/>
      <c r="HH128" s="178"/>
      <c r="HI128" s="178"/>
      <c r="HJ128" s="178"/>
      <c r="HK128" s="178"/>
      <c r="HL128" s="178"/>
      <c r="HM128" s="178"/>
      <c r="HN128" s="178"/>
      <c r="HO128" s="178"/>
      <c r="HP128" s="178"/>
      <c r="HQ128" s="178"/>
      <c r="HR128" s="178"/>
      <c r="HS128" s="178"/>
      <c r="HT128" s="178"/>
      <c r="HU128" s="178"/>
      <c r="HV128" s="178"/>
      <c r="HW128" s="178"/>
      <c r="HX128" s="178"/>
      <c r="HY128" s="178"/>
      <c r="HZ128" s="178"/>
      <c r="IA128" s="178"/>
      <c r="IB128" s="178"/>
      <c r="IC128" s="178"/>
      <c r="ID128" s="178"/>
      <c r="IE128" s="178"/>
      <c r="IF128" s="178"/>
      <c r="IG128" s="178"/>
      <c r="IH128" s="178"/>
      <c r="II128" s="178"/>
      <c r="IJ128" s="178"/>
      <c r="IK128" s="178"/>
      <c r="IL128" s="178"/>
      <c r="IM128" s="178"/>
      <c r="IN128" s="178"/>
      <c r="IO128" s="178"/>
      <c r="IP128" s="178"/>
      <c r="IQ128" s="178"/>
    </row>
    <row r="129" s="151" customFormat="1" ht="180" customHeight="1" spans="1:251">
      <c r="A129" s="161" t="s">
        <v>811</v>
      </c>
      <c r="B129" s="162">
        <f>VLOOKUP(A129,班级人数!$A$2:$B$269,2,FALSE)</f>
        <v>45</v>
      </c>
      <c r="C129" s="163" t="s">
        <v>812</v>
      </c>
      <c r="D129" s="163" t="s">
        <v>812</v>
      </c>
      <c r="E129" s="163" t="s">
        <v>813</v>
      </c>
      <c r="F129" s="163" t="s">
        <v>813</v>
      </c>
      <c r="G129" s="163"/>
      <c r="H129" s="167"/>
      <c r="I129" s="165"/>
      <c r="J129" s="163"/>
      <c r="K129" s="163" t="s">
        <v>814</v>
      </c>
      <c r="L129" s="163" t="s">
        <v>814</v>
      </c>
      <c r="M129" s="163"/>
      <c r="N129" s="163"/>
      <c r="O129" s="167"/>
      <c r="P129" s="167"/>
      <c r="Q129" s="163" t="s">
        <v>815</v>
      </c>
      <c r="R129" s="163" t="s">
        <v>815</v>
      </c>
      <c r="S129" s="165" t="s">
        <v>816</v>
      </c>
      <c r="T129" s="165" t="s">
        <v>816</v>
      </c>
      <c r="U129" s="165"/>
      <c r="V129" s="165"/>
      <c r="W129" s="163"/>
      <c r="X129" s="163"/>
      <c r="Y129" s="163" t="s">
        <v>810</v>
      </c>
      <c r="Z129" s="163" t="s">
        <v>810</v>
      </c>
      <c r="AA129" s="163"/>
      <c r="AB129" s="163"/>
      <c r="AC129" s="163"/>
      <c r="AD129" s="163"/>
      <c r="AE129" s="174">
        <f>2*COUNTA(C129:AD129)</f>
        <v>24</v>
      </c>
      <c r="AF129" s="162" t="s">
        <v>762</v>
      </c>
      <c r="AG129" s="162" t="s">
        <v>46</v>
      </c>
      <c r="AH129" s="167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78"/>
      <c r="BG129" s="178"/>
      <c r="BH129" s="178"/>
      <c r="BI129" s="178"/>
      <c r="BJ129" s="178"/>
      <c r="BK129" s="178"/>
      <c r="BL129" s="178"/>
      <c r="BM129" s="178"/>
      <c r="BN129" s="178"/>
      <c r="BO129" s="178"/>
      <c r="BP129" s="178"/>
      <c r="BQ129" s="178"/>
      <c r="BR129" s="178"/>
      <c r="BS129" s="178"/>
      <c r="BT129" s="178"/>
      <c r="BU129" s="178"/>
      <c r="BV129" s="178"/>
      <c r="BW129" s="178"/>
      <c r="BX129" s="178"/>
      <c r="BY129" s="178"/>
      <c r="BZ129" s="178"/>
      <c r="CA129" s="178"/>
      <c r="CB129" s="178"/>
      <c r="CC129" s="178"/>
      <c r="CD129" s="178"/>
      <c r="CE129" s="178"/>
      <c r="CF129" s="178"/>
      <c r="CG129" s="178"/>
      <c r="CH129" s="178"/>
      <c r="CI129" s="178"/>
      <c r="CJ129" s="178"/>
      <c r="CK129" s="178"/>
      <c r="CL129" s="178"/>
      <c r="CM129" s="178"/>
      <c r="CN129" s="178"/>
      <c r="CO129" s="178"/>
      <c r="CP129" s="178"/>
      <c r="CQ129" s="178"/>
      <c r="CR129" s="178"/>
      <c r="CS129" s="178"/>
      <c r="CT129" s="178"/>
      <c r="CU129" s="178"/>
      <c r="CV129" s="178"/>
      <c r="CW129" s="178"/>
      <c r="CX129" s="178"/>
      <c r="CY129" s="178"/>
      <c r="CZ129" s="178"/>
      <c r="DA129" s="178"/>
      <c r="DB129" s="178"/>
      <c r="DC129" s="178"/>
      <c r="DD129" s="178"/>
      <c r="DE129" s="178"/>
      <c r="DF129" s="178"/>
      <c r="DG129" s="178"/>
      <c r="DH129" s="178"/>
      <c r="DI129" s="178"/>
      <c r="DJ129" s="178"/>
      <c r="DK129" s="178"/>
      <c r="DL129" s="178"/>
      <c r="DM129" s="178"/>
      <c r="DN129" s="178"/>
      <c r="DO129" s="178"/>
      <c r="DP129" s="178"/>
      <c r="DQ129" s="178"/>
      <c r="DR129" s="178"/>
      <c r="DS129" s="178"/>
      <c r="DT129" s="178"/>
      <c r="DU129" s="178"/>
      <c r="DV129" s="178"/>
      <c r="DW129" s="178"/>
      <c r="DX129" s="178"/>
      <c r="DY129" s="178"/>
      <c r="DZ129" s="178"/>
      <c r="EA129" s="178"/>
      <c r="EB129" s="178"/>
      <c r="EC129" s="178"/>
      <c r="ED129" s="178"/>
      <c r="EE129" s="178"/>
      <c r="EF129" s="178"/>
      <c r="EG129" s="178"/>
      <c r="EH129" s="178"/>
      <c r="EI129" s="178"/>
      <c r="EJ129" s="178"/>
      <c r="EK129" s="178"/>
      <c r="EL129" s="178"/>
      <c r="EM129" s="178"/>
      <c r="EN129" s="178"/>
      <c r="EO129" s="178"/>
      <c r="EP129" s="178"/>
      <c r="EQ129" s="178"/>
      <c r="ER129" s="178"/>
      <c r="ES129" s="178"/>
      <c r="ET129" s="178"/>
      <c r="EU129" s="178"/>
      <c r="EV129" s="178"/>
      <c r="EW129" s="178"/>
      <c r="EX129" s="178"/>
      <c r="EY129" s="178"/>
      <c r="EZ129" s="178"/>
      <c r="FA129" s="178"/>
      <c r="FB129" s="178"/>
      <c r="FC129" s="178"/>
      <c r="FD129" s="178"/>
      <c r="FE129" s="178"/>
      <c r="FF129" s="178"/>
      <c r="FG129" s="178"/>
      <c r="FH129" s="178"/>
      <c r="FI129" s="178"/>
      <c r="FJ129" s="178"/>
      <c r="FK129" s="178"/>
      <c r="FL129" s="178"/>
      <c r="FM129" s="178"/>
      <c r="FN129" s="178"/>
      <c r="FO129" s="178"/>
      <c r="FP129" s="178"/>
      <c r="FQ129" s="178"/>
      <c r="FR129" s="178"/>
      <c r="FS129" s="178"/>
      <c r="FT129" s="178"/>
      <c r="FU129" s="178"/>
      <c r="FV129" s="178"/>
      <c r="FW129" s="178"/>
      <c r="FX129" s="178"/>
      <c r="FY129" s="178"/>
      <c r="FZ129" s="178"/>
      <c r="GA129" s="178"/>
      <c r="GB129" s="178"/>
      <c r="GC129" s="178"/>
      <c r="GD129" s="178"/>
      <c r="GE129" s="178"/>
      <c r="GF129" s="178"/>
      <c r="GG129" s="178"/>
      <c r="GH129" s="178"/>
      <c r="GI129" s="178"/>
      <c r="GJ129" s="178"/>
      <c r="GK129" s="178"/>
      <c r="GL129" s="178"/>
      <c r="GM129" s="178"/>
      <c r="GN129" s="178"/>
      <c r="GO129" s="178"/>
      <c r="GP129" s="178"/>
      <c r="GQ129" s="178"/>
      <c r="GR129" s="178"/>
      <c r="GS129" s="178"/>
      <c r="GT129" s="178"/>
      <c r="GU129" s="178"/>
      <c r="GV129" s="178"/>
      <c r="GW129" s="178"/>
      <c r="GX129" s="178"/>
      <c r="GY129" s="178"/>
      <c r="GZ129" s="178"/>
      <c r="HA129" s="178"/>
      <c r="HB129" s="178"/>
      <c r="HC129" s="178"/>
      <c r="HD129" s="178"/>
      <c r="HE129" s="178"/>
      <c r="HF129" s="178"/>
      <c r="HG129" s="178"/>
      <c r="HH129" s="178"/>
      <c r="HI129" s="178"/>
      <c r="HJ129" s="178"/>
      <c r="HK129" s="178"/>
      <c r="HL129" s="178"/>
      <c r="HM129" s="178"/>
      <c r="HN129" s="178"/>
      <c r="HO129" s="178"/>
      <c r="HP129" s="178"/>
      <c r="HQ129" s="178"/>
      <c r="HR129" s="178"/>
      <c r="HS129" s="178"/>
      <c r="HT129" s="178"/>
      <c r="HU129" s="178"/>
      <c r="HV129" s="178"/>
      <c r="HW129" s="178"/>
      <c r="HX129" s="178"/>
      <c r="HY129" s="178"/>
      <c r="HZ129" s="178"/>
      <c r="IA129" s="178"/>
      <c r="IB129" s="178"/>
      <c r="IC129" s="178"/>
      <c r="ID129" s="178"/>
      <c r="IE129" s="178"/>
      <c r="IF129" s="178"/>
      <c r="IG129" s="178"/>
      <c r="IH129" s="178"/>
      <c r="II129" s="178"/>
      <c r="IJ129" s="178"/>
      <c r="IK129" s="178"/>
      <c r="IL129" s="178"/>
      <c r="IM129" s="178"/>
      <c r="IN129" s="178"/>
      <c r="IO129" s="178"/>
      <c r="IP129" s="178"/>
      <c r="IQ129" s="178"/>
    </row>
    <row r="130" ht="180" customHeight="1" spans="1:251">
      <c r="A130" s="161" t="s">
        <v>817</v>
      </c>
      <c r="B130" s="162">
        <f>VLOOKUP(A130,班级人数!$A$2:$B$269,2,FALSE)</f>
        <v>46</v>
      </c>
      <c r="C130" s="162" t="s">
        <v>818</v>
      </c>
      <c r="D130" s="162" t="s">
        <v>818</v>
      </c>
      <c r="E130" s="165"/>
      <c r="F130" s="162"/>
      <c r="G130" s="162"/>
      <c r="H130" s="162" t="s">
        <v>819</v>
      </c>
      <c r="I130" s="163" t="s">
        <v>820</v>
      </c>
      <c r="J130" s="163" t="s">
        <v>820</v>
      </c>
      <c r="K130" s="165" t="s">
        <v>821</v>
      </c>
      <c r="L130" s="165" t="s">
        <v>821</v>
      </c>
      <c r="M130" s="166"/>
      <c r="N130" s="162" t="s">
        <v>822</v>
      </c>
      <c r="O130" s="162" t="s">
        <v>823</v>
      </c>
      <c r="P130" s="162" t="s">
        <v>767</v>
      </c>
      <c r="Q130" s="162" t="s">
        <v>824</v>
      </c>
      <c r="R130" s="162"/>
      <c r="S130" s="167"/>
      <c r="T130" s="167"/>
      <c r="U130" s="167"/>
      <c r="V130" s="167"/>
      <c r="W130" s="162"/>
      <c r="X130" s="162"/>
      <c r="Y130" s="162"/>
      <c r="Z130" s="162"/>
      <c r="AA130" s="162" t="s">
        <v>825</v>
      </c>
      <c r="AB130" s="162" t="s">
        <v>825</v>
      </c>
      <c r="AC130" s="162"/>
      <c r="AD130" s="162"/>
      <c r="AE130" s="174">
        <f>2*COUNTA(C130:AD130)</f>
        <v>26</v>
      </c>
      <c r="AF130" s="162" t="s">
        <v>762</v>
      </c>
      <c r="AG130" s="162" t="s">
        <v>46</v>
      </c>
      <c r="AH130" s="167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8"/>
      <c r="CA130" s="178"/>
      <c r="CB130" s="178"/>
      <c r="CC130" s="178"/>
      <c r="CD130" s="178"/>
      <c r="CE130" s="178"/>
      <c r="CF130" s="178"/>
      <c r="CG130" s="178"/>
      <c r="CH130" s="178"/>
      <c r="CI130" s="178"/>
      <c r="CJ130" s="178"/>
      <c r="CK130" s="178"/>
      <c r="CL130" s="178"/>
      <c r="CM130" s="178"/>
      <c r="CN130" s="178"/>
      <c r="CO130" s="178"/>
      <c r="CP130" s="178"/>
      <c r="CQ130" s="178"/>
      <c r="CR130" s="178"/>
      <c r="CS130" s="178"/>
      <c r="CT130" s="178"/>
      <c r="CU130" s="178"/>
      <c r="CV130" s="178"/>
      <c r="CW130" s="178"/>
      <c r="CX130" s="178"/>
      <c r="CY130" s="178"/>
      <c r="CZ130" s="178"/>
      <c r="DA130" s="178"/>
      <c r="DB130" s="178"/>
      <c r="DC130" s="178"/>
      <c r="DD130" s="178"/>
      <c r="DE130" s="178"/>
      <c r="DF130" s="178"/>
      <c r="DG130" s="178"/>
      <c r="DH130" s="178"/>
      <c r="DI130" s="178"/>
      <c r="DJ130" s="178"/>
      <c r="DK130" s="178"/>
      <c r="DL130" s="178"/>
      <c r="DM130" s="178"/>
      <c r="DN130" s="178"/>
      <c r="DO130" s="178"/>
      <c r="DP130" s="178"/>
      <c r="DQ130" s="178"/>
      <c r="DR130" s="178"/>
      <c r="DS130" s="178"/>
      <c r="DT130" s="178"/>
      <c r="DU130" s="178"/>
      <c r="DV130" s="178"/>
      <c r="DW130" s="178"/>
      <c r="DX130" s="178"/>
      <c r="DY130" s="178"/>
      <c r="DZ130" s="178"/>
      <c r="EA130" s="178"/>
      <c r="EB130" s="178"/>
      <c r="EC130" s="178"/>
      <c r="ED130" s="178"/>
      <c r="EE130" s="178"/>
      <c r="EF130" s="178"/>
      <c r="EG130" s="178"/>
      <c r="EH130" s="178"/>
      <c r="EI130" s="178"/>
      <c r="EJ130" s="178"/>
      <c r="EK130" s="178"/>
      <c r="EL130" s="178"/>
      <c r="EM130" s="178"/>
      <c r="EN130" s="178"/>
      <c r="EO130" s="178"/>
      <c r="EP130" s="178"/>
      <c r="EQ130" s="178"/>
      <c r="ER130" s="178"/>
      <c r="ES130" s="178"/>
      <c r="ET130" s="178"/>
      <c r="EU130" s="178"/>
      <c r="EV130" s="178"/>
      <c r="EW130" s="178"/>
      <c r="EX130" s="178"/>
      <c r="EY130" s="178"/>
      <c r="EZ130" s="178"/>
      <c r="FA130" s="178"/>
      <c r="FB130" s="178"/>
      <c r="FC130" s="178"/>
      <c r="FD130" s="178"/>
      <c r="FE130" s="178"/>
      <c r="FF130" s="178"/>
      <c r="FG130" s="178"/>
      <c r="FH130" s="178"/>
      <c r="FI130" s="178"/>
      <c r="FJ130" s="178"/>
      <c r="FK130" s="178"/>
      <c r="FL130" s="178"/>
      <c r="FM130" s="178"/>
      <c r="FN130" s="178"/>
      <c r="FO130" s="178"/>
      <c r="FP130" s="178"/>
      <c r="FQ130" s="178"/>
      <c r="FR130" s="178"/>
      <c r="FS130" s="178"/>
      <c r="FT130" s="178"/>
      <c r="FU130" s="178"/>
      <c r="FV130" s="178"/>
      <c r="FW130" s="178"/>
      <c r="FX130" s="178"/>
      <c r="FY130" s="178"/>
      <c r="FZ130" s="178"/>
      <c r="GA130" s="178"/>
      <c r="GB130" s="178"/>
      <c r="GC130" s="178"/>
      <c r="GD130" s="178"/>
      <c r="GE130" s="178"/>
      <c r="GF130" s="178"/>
      <c r="GG130" s="178"/>
      <c r="GH130" s="178"/>
      <c r="GI130" s="178"/>
      <c r="GJ130" s="178"/>
      <c r="GK130" s="178"/>
      <c r="GL130" s="178"/>
      <c r="GM130" s="178"/>
      <c r="GN130" s="178"/>
      <c r="GO130" s="178"/>
      <c r="GP130" s="178"/>
      <c r="GQ130" s="178"/>
      <c r="GR130" s="178"/>
      <c r="GS130" s="178"/>
      <c r="GT130" s="178"/>
      <c r="GU130" s="178"/>
      <c r="GV130" s="178"/>
      <c r="GW130" s="178"/>
      <c r="GX130" s="178"/>
      <c r="GY130" s="178"/>
      <c r="GZ130" s="178"/>
      <c r="HA130" s="178"/>
      <c r="HB130" s="178"/>
      <c r="HC130" s="178"/>
      <c r="HD130" s="178"/>
      <c r="HE130" s="178"/>
      <c r="HF130" s="178"/>
      <c r="HG130" s="178"/>
      <c r="HH130" s="178"/>
      <c r="HI130" s="178"/>
      <c r="HJ130" s="178"/>
      <c r="HK130" s="178"/>
      <c r="HL130" s="178"/>
      <c r="HM130" s="178"/>
      <c r="HN130" s="178"/>
      <c r="HO130" s="178"/>
      <c r="HP130" s="178"/>
      <c r="HQ130" s="178"/>
      <c r="HR130" s="178"/>
      <c r="HS130" s="178"/>
      <c r="HT130" s="178"/>
      <c r="HU130" s="178"/>
      <c r="HV130" s="178"/>
      <c r="HW130" s="178"/>
      <c r="HX130" s="178"/>
      <c r="HY130" s="178"/>
      <c r="HZ130" s="178"/>
      <c r="IA130" s="178"/>
      <c r="IB130" s="178"/>
      <c r="IC130" s="178"/>
      <c r="ID130" s="178"/>
      <c r="IE130" s="178"/>
      <c r="IF130" s="178"/>
      <c r="IG130" s="178"/>
      <c r="IH130" s="178"/>
      <c r="II130" s="178"/>
      <c r="IJ130" s="178"/>
      <c r="IK130" s="178"/>
      <c r="IL130" s="178"/>
      <c r="IM130" s="178"/>
      <c r="IN130" s="178"/>
      <c r="IO130" s="178"/>
      <c r="IP130" s="178"/>
      <c r="IQ130" s="178"/>
    </row>
    <row r="131" ht="180" customHeight="1" spans="1:251">
      <c r="A131" s="161" t="s">
        <v>826</v>
      </c>
      <c r="B131" s="162">
        <f>VLOOKUP(A131,班级人数!$A$2:$B$269,2,FALSE)</f>
        <v>35</v>
      </c>
      <c r="C131" s="165" t="s">
        <v>827</v>
      </c>
      <c r="D131" s="165"/>
      <c r="E131" s="165" t="s">
        <v>828</v>
      </c>
      <c r="F131" s="162" t="s">
        <v>828</v>
      </c>
      <c r="G131" s="162"/>
      <c r="H131" s="165"/>
      <c r="I131" s="162"/>
      <c r="J131" s="162"/>
      <c r="K131" s="162" t="s">
        <v>818</v>
      </c>
      <c r="L131" s="162" t="s">
        <v>818</v>
      </c>
      <c r="M131" s="162" t="s">
        <v>822</v>
      </c>
      <c r="N131" s="166"/>
      <c r="O131" s="162" t="s">
        <v>767</v>
      </c>
      <c r="P131" s="162" t="s">
        <v>823</v>
      </c>
      <c r="Q131" s="162"/>
      <c r="R131" s="162" t="s">
        <v>824</v>
      </c>
      <c r="S131" s="162" t="s">
        <v>829</v>
      </c>
      <c r="T131" s="162" t="s">
        <v>829</v>
      </c>
      <c r="U131" s="162"/>
      <c r="V131" s="162"/>
      <c r="W131" s="167"/>
      <c r="X131" s="167"/>
      <c r="Y131" s="163"/>
      <c r="Z131" s="163"/>
      <c r="AA131" s="167"/>
      <c r="AB131" s="167"/>
      <c r="AC131" s="162" t="s">
        <v>825</v>
      </c>
      <c r="AD131" s="162" t="s">
        <v>825</v>
      </c>
      <c r="AE131" s="174">
        <f>2*COUNTA(C131:AD131)</f>
        <v>26</v>
      </c>
      <c r="AF131" s="162" t="s">
        <v>762</v>
      </c>
      <c r="AG131" s="162" t="s">
        <v>46</v>
      </c>
      <c r="AH131" s="167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8"/>
      <c r="BR131" s="178"/>
      <c r="BS131" s="178"/>
      <c r="BT131" s="178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8"/>
      <c r="CF131" s="178"/>
      <c r="CG131" s="178"/>
      <c r="CH131" s="178"/>
      <c r="CI131" s="178"/>
      <c r="CJ131" s="178"/>
      <c r="CK131" s="178"/>
      <c r="CL131" s="178"/>
      <c r="CM131" s="178"/>
      <c r="CN131" s="178"/>
      <c r="CO131" s="178"/>
      <c r="CP131" s="178"/>
      <c r="CQ131" s="178"/>
      <c r="CR131" s="178"/>
      <c r="CS131" s="178"/>
      <c r="CT131" s="178"/>
      <c r="CU131" s="178"/>
      <c r="CV131" s="178"/>
      <c r="CW131" s="178"/>
      <c r="CX131" s="178"/>
      <c r="CY131" s="178"/>
      <c r="CZ131" s="178"/>
      <c r="DA131" s="178"/>
      <c r="DB131" s="178"/>
      <c r="DC131" s="178"/>
      <c r="DD131" s="178"/>
      <c r="DE131" s="178"/>
      <c r="DF131" s="178"/>
      <c r="DG131" s="178"/>
      <c r="DH131" s="178"/>
      <c r="DI131" s="178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78"/>
      <c r="DU131" s="178"/>
      <c r="DV131" s="178"/>
      <c r="DW131" s="178"/>
      <c r="DX131" s="178"/>
      <c r="DY131" s="178"/>
      <c r="DZ131" s="178"/>
      <c r="EA131" s="178"/>
      <c r="EB131" s="178"/>
      <c r="EC131" s="178"/>
      <c r="ED131" s="178"/>
      <c r="EE131" s="178"/>
      <c r="EF131" s="178"/>
      <c r="EG131" s="178"/>
      <c r="EH131" s="178"/>
      <c r="EI131" s="178"/>
      <c r="EJ131" s="178"/>
      <c r="EK131" s="178"/>
      <c r="EL131" s="178"/>
      <c r="EM131" s="178"/>
      <c r="EN131" s="178"/>
      <c r="EO131" s="178"/>
      <c r="EP131" s="178"/>
      <c r="EQ131" s="178"/>
      <c r="ER131" s="178"/>
      <c r="ES131" s="178"/>
      <c r="ET131" s="178"/>
      <c r="EU131" s="178"/>
      <c r="EV131" s="178"/>
      <c r="EW131" s="178"/>
      <c r="EX131" s="178"/>
      <c r="EY131" s="178"/>
      <c r="EZ131" s="178"/>
      <c r="FA131" s="178"/>
      <c r="FB131" s="178"/>
      <c r="FC131" s="178"/>
      <c r="FD131" s="178"/>
      <c r="FE131" s="178"/>
      <c r="FF131" s="178"/>
      <c r="FG131" s="178"/>
      <c r="FH131" s="178"/>
      <c r="FI131" s="178"/>
      <c r="FJ131" s="178"/>
      <c r="FK131" s="178"/>
      <c r="FL131" s="178"/>
      <c r="FM131" s="178"/>
      <c r="FN131" s="178"/>
      <c r="FO131" s="178"/>
      <c r="FP131" s="178"/>
      <c r="FQ131" s="178"/>
      <c r="FR131" s="178"/>
      <c r="FS131" s="178"/>
      <c r="FT131" s="178"/>
      <c r="FU131" s="178"/>
      <c r="FV131" s="178"/>
      <c r="FW131" s="178"/>
      <c r="FX131" s="178"/>
      <c r="FY131" s="178"/>
      <c r="FZ131" s="178"/>
      <c r="GA131" s="178"/>
      <c r="GB131" s="178"/>
      <c r="GC131" s="178"/>
      <c r="GD131" s="178"/>
      <c r="GE131" s="178"/>
      <c r="GF131" s="178"/>
      <c r="GG131" s="178"/>
      <c r="GH131" s="178"/>
      <c r="GI131" s="178"/>
      <c r="GJ131" s="178"/>
      <c r="GK131" s="178"/>
      <c r="GL131" s="178"/>
      <c r="GM131" s="178"/>
      <c r="GN131" s="178"/>
      <c r="GO131" s="178"/>
      <c r="GP131" s="178"/>
      <c r="GQ131" s="178"/>
      <c r="GR131" s="178"/>
      <c r="GS131" s="178"/>
      <c r="GT131" s="178"/>
      <c r="GU131" s="178"/>
      <c r="GV131" s="178"/>
      <c r="GW131" s="178"/>
      <c r="GX131" s="178"/>
      <c r="GY131" s="178"/>
      <c r="GZ131" s="178"/>
      <c r="HA131" s="178"/>
      <c r="HB131" s="178"/>
      <c r="HC131" s="178"/>
      <c r="HD131" s="178"/>
      <c r="HE131" s="178"/>
      <c r="HF131" s="178"/>
      <c r="HG131" s="178"/>
      <c r="HH131" s="178"/>
      <c r="HI131" s="178"/>
      <c r="HJ131" s="178"/>
      <c r="HK131" s="178"/>
      <c r="HL131" s="178"/>
      <c r="HM131" s="178"/>
      <c r="HN131" s="178"/>
      <c r="HO131" s="178"/>
      <c r="HP131" s="178"/>
      <c r="HQ131" s="178"/>
      <c r="HR131" s="178"/>
      <c r="HS131" s="178"/>
      <c r="HT131" s="178"/>
      <c r="HU131" s="178"/>
      <c r="HV131" s="178"/>
      <c r="HW131" s="178"/>
      <c r="HX131" s="178"/>
      <c r="HY131" s="178"/>
      <c r="HZ131" s="178"/>
      <c r="IA131" s="178"/>
      <c r="IB131" s="178"/>
      <c r="IC131" s="178"/>
      <c r="ID131" s="178"/>
      <c r="IE131" s="178"/>
      <c r="IF131" s="178"/>
      <c r="IG131" s="178"/>
      <c r="IH131" s="178"/>
      <c r="II131" s="178"/>
      <c r="IJ131" s="178"/>
      <c r="IK131" s="178"/>
      <c r="IL131" s="178"/>
      <c r="IM131" s="178"/>
      <c r="IN131" s="178"/>
      <c r="IO131" s="178"/>
      <c r="IP131" s="178"/>
      <c r="IQ131" s="178"/>
    </row>
    <row r="132" ht="180" customHeight="1" spans="1:251">
      <c r="A132" s="161" t="s">
        <v>830</v>
      </c>
      <c r="B132" s="162">
        <f>VLOOKUP(A132,班级人数!$A$2:$B$269,2,FALSE)</f>
        <v>40</v>
      </c>
      <c r="C132" s="165"/>
      <c r="D132" s="165"/>
      <c r="E132" s="167"/>
      <c r="G132" s="162" t="s">
        <v>831</v>
      </c>
      <c r="H132" s="162" t="s">
        <v>831</v>
      </c>
      <c r="I132" s="165" t="s">
        <v>832</v>
      </c>
      <c r="J132" s="163"/>
      <c r="K132" s="165" t="s">
        <v>833</v>
      </c>
      <c r="L132" s="163"/>
      <c r="M132" s="165" t="s">
        <v>834</v>
      </c>
      <c r="N132" s="165" t="s">
        <v>834</v>
      </c>
      <c r="O132" s="167"/>
      <c r="P132" s="162" t="s">
        <v>767</v>
      </c>
      <c r="Q132" s="162" t="s">
        <v>824</v>
      </c>
      <c r="R132" s="162" t="s">
        <v>835</v>
      </c>
      <c r="S132" s="167"/>
      <c r="T132" s="167"/>
      <c r="U132" s="167"/>
      <c r="V132" s="167"/>
      <c r="W132" s="163"/>
      <c r="X132" s="163"/>
      <c r="Y132" s="163" t="s">
        <v>836</v>
      </c>
      <c r="Z132" s="163" t="s">
        <v>836</v>
      </c>
      <c r="AA132" s="163" t="s">
        <v>837</v>
      </c>
      <c r="AB132" s="163" t="s">
        <v>837</v>
      </c>
      <c r="AC132" s="166"/>
      <c r="AD132" s="166"/>
      <c r="AE132" s="174">
        <f>2*COUNTA(C132:AB132)</f>
        <v>26</v>
      </c>
      <c r="AF132" s="162" t="s">
        <v>762</v>
      </c>
      <c r="AG132" s="162" t="s">
        <v>46</v>
      </c>
      <c r="AH132" s="167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  <c r="BV132" s="178"/>
      <c r="BW132" s="178"/>
      <c r="BX132" s="178"/>
      <c r="BY132" s="178"/>
      <c r="BZ132" s="178"/>
      <c r="CA132" s="178"/>
      <c r="CB132" s="178"/>
      <c r="CC132" s="178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178"/>
      <c r="CN132" s="178"/>
      <c r="CO132" s="178"/>
      <c r="CP132" s="178"/>
      <c r="CQ132" s="178"/>
      <c r="CR132" s="178"/>
      <c r="CS132" s="178"/>
      <c r="CT132" s="178"/>
      <c r="CU132" s="178"/>
      <c r="CV132" s="178"/>
      <c r="CW132" s="178"/>
      <c r="CX132" s="178"/>
      <c r="CY132" s="178"/>
      <c r="CZ132" s="178"/>
      <c r="DA132" s="178"/>
      <c r="DB132" s="178"/>
      <c r="DC132" s="178"/>
      <c r="DD132" s="178"/>
      <c r="DE132" s="178"/>
      <c r="DF132" s="178"/>
      <c r="DG132" s="178"/>
      <c r="DH132" s="178"/>
      <c r="DI132" s="178"/>
      <c r="DJ132" s="178"/>
      <c r="DK132" s="178"/>
      <c r="DL132" s="178"/>
      <c r="DM132" s="178"/>
      <c r="DN132" s="178"/>
      <c r="DO132" s="178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178"/>
      <c r="DZ132" s="178"/>
      <c r="EA132" s="178"/>
      <c r="EB132" s="178"/>
      <c r="EC132" s="178"/>
      <c r="ED132" s="178"/>
      <c r="EE132" s="178"/>
      <c r="EF132" s="178"/>
      <c r="EG132" s="178"/>
      <c r="EH132" s="178"/>
      <c r="EI132" s="178"/>
      <c r="EJ132" s="178"/>
      <c r="EK132" s="178"/>
      <c r="EL132" s="178"/>
      <c r="EM132" s="178"/>
      <c r="EN132" s="178"/>
      <c r="EO132" s="178"/>
      <c r="EP132" s="178"/>
      <c r="EQ132" s="178"/>
      <c r="ER132" s="178"/>
      <c r="ES132" s="178"/>
      <c r="ET132" s="178"/>
      <c r="EU132" s="178"/>
      <c r="EV132" s="178"/>
      <c r="EW132" s="178"/>
      <c r="EX132" s="178"/>
      <c r="EY132" s="178"/>
      <c r="EZ132" s="178"/>
      <c r="FA132" s="178"/>
      <c r="FB132" s="178"/>
      <c r="FC132" s="178"/>
      <c r="FD132" s="178"/>
      <c r="FE132" s="178"/>
      <c r="FF132" s="178"/>
      <c r="FG132" s="178"/>
      <c r="FH132" s="178"/>
      <c r="FI132" s="178"/>
      <c r="FJ132" s="178"/>
      <c r="FK132" s="178"/>
      <c r="FL132" s="178"/>
      <c r="FM132" s="178"/>
      <c r="FN132" s="178"/>
      <c r="FO132" s="178"/>
      <c r="FP132" s="178"/>
      <c r="FQ132" s="178"/>
      <c r="FR132" s="178"/>
      <c r="FS132" s="178"/>
      <c r="FT132" s="178"/>
      <c r="FU132" s="178"/>
      <c r="FV132" s="178"/>
      <c r="FW132" s="178"/>
      <c r="FX132" s="178"/>
      <c r="FY132" s="178"/>
      <c r="FZ132" s="178"/>
      <c r="GA132" s="178"/>
      <c r="GB132" s="178"/>
      <c r="GC132" s="178"/>
      <c r="GD132" s="178"/>
      <c r="GE132" s="178"/>
      <c r="GF132" s="178"/>
      <c r="GG132" s="178"/>
      <c r="GH132" s="178"/>
      <c r="GI132" s="178"/>
      <c r="GJ132" s="178"/>
      <c r="GK132" s="178"/>
      <c r="GL132" s="178"/>
      <c r="GM132" s="178"/>
      <c r="GN132" s="178"/>
      <c r="GO132" s="178"/>
      <c r="GP132" s="178"/>
      <c r="GQ132" s="178"/>
      <c r="GR132" s="178"/>
      <c r="GS132" s="178"/>
      <c r="GT132" s="178"/>
      <c r="GU132" s="178"/>
      <c r="GV132" s="178"/>
      <c r="GW132" s="178"/>
      <c r="GX132" s="178"/>
      <c r="GY132" s="178"/>
      <c r="GZ132" s="178"/>
      <c r="HA132" s="178"/>
      <c r="HB132" s="178"/>
      <c r="HC132" s="178"/>
      <c r="HD132" s="178"/>
      <c r="HE132" s="178"/>
      <c r="HF132" s="178"/>
      <c r="HG132" s="178"/>
      <c r="HH132" s="178"/>
      <c r="HI132" s="178"/>
      <c r="HJ132" s="178"/>
      <c r="HK132" s="178"/>
      <c r="HL132" s="178"/>
      <c r="HM132" s="178"/>
      <c r="HN132" s="178"/>
      <c r="HO132" s="178"/>
      <c r="HP132" s="178"/>
      <c r="HQ132" s="178"/>
      <c r="HR132" s="178"/>
      <c r="HS132" s="178"/>
      <c r="HT132" s="178"/>
      <c r="HU132" s="178"/>
      <c r="HV132" s="178"/>
      <c r="HW132" s="178"/>
      <c r="HX132" s="178"/>
      <c r="HY132" s="178"/>
      <c r="HZ132" s="178"/>
      <c r="IA132" s="178"/>
      <c r="IB132" s="178"/>
      <c r="IC132" s="178"/>
      <c r="ID132" s="178"/>
      <c r="IE132" s="178"/>
      <c r="IF132" s="178"/>
      <c r="IG132" s="178"/>
      <c r="IH132" s="178"/>
      <c r="II132" s="178"/>
      <c r="IJ132" s="178"/>
      <c r="IK132" s="178"/>
      <c r="IL132" s="178"/>
      <c r="IM132" s="178"/>
      <c r="IN132" s="178"/>
      <c r="IO132" s="178"/>
      <c r="IP132" s="178"/>
      <c r="IQ132" s="178"/>
    </row>
    <row r="133" ht="180" customHeight="1" spans="1:251">
      <c r="A133" s="161" t="s">
        <v>838</v>
      </c>
      <c r="B133" s="162">
        <f>VLOOKUP(A133,班级人数!$A$2:$B$269,2,FALSE)</f>
        <v>41</v>
      </c>
      <c r="C133" s="165"/>
      <c r="D133" s="165" t="s">
        <v>827</v>
      </c>
      <c r="F133" s="167"/>
      <c r="G133" s="165"/>
      <c r="H133" s="165" t="s">
        <v>832</v>
      </c>
      <c r="I133" s="165" t="s">
        <v>839</v>
      </c>
      <c r="J133" s="165" t="s">
        <v>839</v>
      </c>
      <c r="K133" s="167"/>
      <c r="L133" s="165"/>
      <c r="M133" s="162" t="s">
        <v>831</v>
      </c>
      <c r="N133" s="162" t="s">
        <v>831</v>
      </c>
      <c r="O133" s="162" t="s">
        <v>767</v>
      </c>
      <c r="P133" s="162"/>
      <c r="Q133" s="162" t="s">
        <v>835</v>
      </c>
      <c r="R133" s="162" t="s">
        <v>824</v>
      </c>
      <c r="S133" s="167"/>
      <c r="T133" s="167"/>
      <c r="U133" s="167"/>
      <c r="V133" s="167"/>
      <c r="W133" s="163"/>
      <c r="X133" s="163"/>
      <c r="Y133" s="166"/>
      <c r="Z133" s="166"/>
      <c r="AA133" s="163" t="s">
        <v>840</v>
      </c>
      <c r="AB133" s="163" t="s">
        <v>840</v>
      </c>
      <c r="AC133" s="163" t="s">
        <v>837</v>
      </c>
      <c r="AD133" s="163" t="s">
        <v>837</v>
      </c>
      <c r="AE133" s="174">
        <f>2*COUNTA(C133:AB133)</f>
        <v>22</v>
      </c>
      <c r="AF133" s="162" t="s">
        <v>762</v>
      </c>
      <c r="AG133" s="162" t="s">
        <v>46</v>
      </c>
      <c r="AH133" s="167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  <c r="BV133" s="178"/>
      <c r="BW133" s="178"/>
      <c r="BX133" s="178"/>
      <c r="BY133" s="178"/>
      <c r="BZ133" s="178"/>
      <c r="CA133" s="178"/>
      <c r="CB133" s="178"/>
      <c r="CC133" s="178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8"/>
      <c r="CN133" s="178"/>
      <c r="CO133" s="178"/>
      <c r="CP133" s="178"/>
      <c r="CQ133" s="178"/>
      <c r="CR133" s="178"/>
      <c r="CS133" s="178"/>
      <c r="CT133" s="178"/>
      <c r="CU133" s="178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8"/>
      <c r="FT133" s="178"/>
      <c r="FU133" s="178"/>
      <c r="FV133" s="178"/>
      <c r="FW133" s="178"/>
      <c r="FX133" s="178"/>
      <c r="FY133" s="178"/>
      <c r="FZ133" s="178"/>
      <c r="GA133" s="178"/>
      <c r="GB133" s="178"/>
      <c r="GC133" s="178"/>
      <c r="GD133" s="178"/>
      <c r="GE133" s="178"/>
      <c r="GF133" s="178"/>
      <c r="GG133" s="178"/>
      <c r="GH133" s="178"/>
      <c r="GI133" s="178"/>
      <c r="GJ133" s="178"/>
      <c r="GK133" s="178"/>
      <c r="GL133" s="178"/>
      <c r="GM133" s="178"/>
      <c r="GN133" s="178"/>
      <c r="GO133" s="178"/>
      <c r="GP133" s="178"/>
      <c r="GQ133" s="178"/>
      <c r="GR133" s="178"/>
      <c r="GS133" s="178"/>
      <c r="GT133" s="178"/>
      <c r="GU133" s="178"/>
      <c r="GV133" s="178"/>
      <c r="GW133" s="178"/>
      <c r="GX133" s="178"/>
      <c r="GY133" s="178"/>
      <c r="GZ133" s="178"/>
      <c r="HA133" s="178"/>
      <c r="HB133" s="178"/>
      <c r="HC133" s="178"/>
      <c r="HD133" s="178"/>
      <c r="HE133" s="178"/>
      <c r="HF133" s="178"/>
      <c r="HG133" s="178"/>
      <c r="HH133" s="178"/>
      <c r="HI133" s="178"/>
      <c r="HJ133" s="178"/>
      <c r="HK133" s="178"/>
      <c r="HL133" s="178"/>
      <c r="HM133" s="178"/>
      <c r="HN133" s="178"/>
      <c r="HO133" s="178"/>
      <c r="HP133" s="178"/>
      <c r="HQ133" s="178"/>
      <c r="HR133" s="178"/>
      <c r="HS133" s="178"/>
      <c r="HT133" s="178"/>
      <c r="HU133" s="178"/>
      <c r="HV133" s="178"/>
      <c r="HW133" s="178"/>
      <c r="HX133" s="178"/>
      <c r="HY133" s="178"/>
      <c r="HZ133" s="178"/>
      <c r="IA133" s="178"/>
      <c r="IB133" s="178"/>
      <c r="IC133" s="178"/>
      <c r="ID133" s="178"/>
      <c r="IE133" s="178"/>
      <c r="IF133" s="178"/>
      <c r="IG133" s="178"/>
      <c r="IH133" s="178"/>
      <c r="II133" s="178"/>
      <c r="IJ133" s="178"/>
      <c r="IK133" s="178"/>
      <c r="IL133" s="178"/>
      <c r="IM133" s="178"/>
      <c r="IN133" s="178"/>
      <c r="IO133" s="178"/>
      <c r="IP133" s="178"/>
      <c r="IQ133" s="178"/>
    </row>
    <row r="134" ht="180" customHeight="1" spans="1:251">
      <c r="A134" s="161" t="s">
        <v>841</v>
      </c>
      <c r="B134" s="162">
        <f>VLOOKUP(A134,班级人数!$A$2:$B$269,2,FALSE)</f>
        <v>25</v>
      </c>
      <c r="C134" s="167"/>
      <c r="D134" s="163" t="s">
        <v>54</v>
      </c>
      <c r="E134" s="162" t="s">
        <v>499</v>
      </c>
      <c r="F134" s="162" t="s">
        <v>220</v>
      </c>
      <c r="G134" s="162"/>
      <c r="H134" s="167"/>
      <c r="I134" s="162" t="s">
        <v>842</v>
      </c>
      <c r="J134" s="162" t="s">
        <v>842</v>
      </c>
      <c r="K134" s="165" t="s">
        <v>843</v>
      </c>
      <c r="L134" s="163" t="s">
        <v>110</v>
      </c>
      <c r="M134" s="165" t="s">
        <v>224</v>
      </c>
      <c r="N134" s="162"/>
      <c r="P134" s="162"/>
      <c r="Q134" s="163" t="s">
        <v>844</v>
      </c>
      <c r="R134" s="163" t="s">
        <v>844</v>
      </c>
      <c r="S134" s="165" t="s">
        <v>845</v>
      </c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74">
        <f t="shared" ref="AE134:AE165" si="6">2*COUNTA(C134:AD134)</f>
        <v>22</v>
      </c>
      <c r="AF134" s="162" t="s">
        <v>762</v>
      </c>
      <c r="AG134" s="162" t="s">
        <v>24</v>
      </c>
      <c r="AH134" s="167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8"/>
      <c r="BN134" s="178"/>
      <c r="BO134" s="178"/>
      <c r="BP134" s="178"/>
      <c r="BQ134" s="178"/>
      <c r="BR134" s="178"/>
      <c r="BS134" s="178"/>
      <c r="BT134" s="178"/>
      <c r="BU134" s="178"/>
      <c r="BV134" s="178"/>
      <c r="BW134" s="178"/>
      <c r="BX134" s="178"/>
      <c r="BY134" s="178"/>
      <c r="BZ134" s="178"/>
      <c r="CA134" s="178"/>
      <c r="CB134" s="178"/>
      <c r="CC134" s="178"/>
      <c r="CD134" s="178"/>
      <c r="CE134" s="178"/>
      <c r="CF134" s="178"/>
      <c r="CG134" s="178"/>
      <c r="CH134" s="178"/>
      <c r="CI134" s="178"/>
      <c r="CJ134" s="178"/>
      <c r="CK134" s="178"/>
      <c r="CL134" s="178"/>
      <c r="CM134" s="178"/>
      <c r="CN134" s="178"/>
      <c r="CO134" s="178"/>
      <c r="CP134" s="178"/>
      <c r="CQ134" s="178"/>
      <c r="CR134" s="178"/>
      <c r="CS134" s="178"/>
      <c r="CT134" s="178"/>
      <c r="CU134" s="178"/>
      <c r="CV134" s="178"/>
      <c r="CW134" s="178"/>
      <c r="CX134" s="178"/>
      <c r="CY134" s="178"/>
      <c r="CZ134" s="178"/>
      <c r="DA134" s="178"/>
      <c r="DB134" s="178"/>
      <c r="DC134" s="178"/>
      <c r="DD134" s="178"/>
      <c r="DE134" s="178"/>
      <c r="DF134" s="178"/>
      <c r="DG134" s="178"/>
      <c r="DH134" s="178"/>
      <c r="DI134" s="178"/>
      <c r="DJ134" s="178"/>
      <c r="DK134" s="178"/>
      <c r="DL134" s="178"/>
      <c r="DM134" s="178"/>
      <c r="DN134" s="178"/>
      <c r="DO134" s="178"/>
      <c r="DP134" s="178"/>
      <c r="DQ134" s="178"/>
      <c r="DR134" s="178"/>
      <c r="DS134" s="178"/>
      <c r="DT134" s="178"/>
      <c r="DU134" s="178"/>
      <c r="DV134" s="178"/>
      <c r="DW134" s="178"/>
      <c r="DX134" s="178"/>
      <c r="DY134" s="178"/>
      <c r="DZ134" s="178"/>
      <c r="EA134" s="178"/>
      <c r="EB134" s="178"/>
      <c r="EC134" s="178"/>
      <c r="ED134" s="178"/>
      <c r="EE134" s="178"/>
      <c r="EF134" s="178"/>
      <c r="EG134" s="178"/>
      <c r="EH134" s="178"/>
      <c r="EI134" s="178"/>
      <c r="EJ134" s="178"/>
      <c r="EK134" s="178"/>
      <c r="EL134" s="178"/>
      <c r="EM134" s="178"/>
      <c r="EN134" s="178"/>
      <c r="EO134" s="178"/>
      <c r="EP134" s="178"/>
      <c r="EQ134" s="178"/>
      <c r="ER134" s="178"/>
      <c r="ES134" s="178"/>
      <c r="ET134" s="178"/>
      <c r="EU134" s="178"/>
      <c r="EV134" s="178"/>
      <c r="EW134" s="178"/>
      <c r="EX134" s="178"/>
      <c r="EY134" s="178"/>
      <c r="EZ134" s="178"/>
      <c r="FA134" s="178"/>
      <c r="FB134" s="178"/>
      <c r="FC134" s="178"/>
      <c r="FD134" s="178"/>
      <c r="FE134" s="178"/>
      <c r="FF134" s="178"/>
      <c r="FG134" s="178"/>
      <c r="FH134" s="178"/>
      <c r="FI134" s="178"/>
      <c r="FJ134" s="178"/>
      <c r="FK134" s="178"/>
      <c r="FL134" s="178"/>
      <c r="FM134" s="178"/>
      <c r="FN134" s="178"/>
      <c r="FO134" s="178"/>
      <c r="FP134" s="178"/>
      <c r="FQ134" s="178"/>
      <c r="FR134" s="178"/>
      <c r="FS134" s="178"/>
      <c r="FT134" s="178"/>
      <c r="FU134" s="178"/>
      <c r="FV134" s="178"/>
      <c r="FW134" s="178"/>
      <c r="FX134" s="178"/>
      <c r="FY134" s="178"/>
      <c r="FZ134" s="178"/>
      <c r="GA134" s="178"/>
      <c r="GB134" s="178"/>
      <c r="GC134" s="178"/>
      <c r="GD134" s="178"/>
      <c r="GE134" s="178"/>
      <c r="GF134" s="178"/>
      <c r="GG134" s="178"/>
      <c r="GH134" s="178"/>
      <c r="GI134" s="178"/>
      <c r="GJ134" s="178"/>
      <c r="GK134" s="178"/>
      <c r="GL134" s="178"/>
      <c r="GM134" s="178"/>
      <c r="GN134" s="178"/>
      <c r="GO134" s="178"/>
      <c r="GP134" s="178"/>
      <c r="GQ134" s="178"/>
      <c r="GR134" s="178"/>
      <c r="GS134" s="178"/>
      <c r="GT134" s="178"/>
      <c r="GU134" s="178"/>
      <c r="GV134" s="178"/>
      <c r="GW134" s="178"/>
      <c r="GX134" s="178"/>
      <c r="GY134" s="178"/>
      <c r="GZ134" s="178"/>
      <c r="HA134" s="178"/>
      <c r="HB134" s="178"/>
      <c r="HC134" s="178"/>
      <c r="HD134" s="178"/>
      <c r="HE134" s="178"/>
      <c r="HF134" s="178"/>
      <c r="HG134" s="178"/>
      <c r="HH134" s="178"/>
      <c r="HI134" s="178"/>
      <c r="HJ134" s="178"/>
      <c r="HK134" s="178"/>
      <c r="HL134" s="178"/>
      <c r="HM134" s="178"/>
      <c r="HN134" s="178"/>
      <c r="HO134" s="178"/>
      <c r="HP134" s="178"/>
      <c r="HQ134" s="178"/>
      <c r="HR134" s="178"/>
      <c r="HS134" s="178"/>
      <c r="HT134" s="178"/>
      <c r="HU134" s="178"/>
      <c r="HV134" s="178"/>
      <c r="HW134" s="178"/>
      <c r="HX134" s="178"/>
      <c r="HY134" s="178"/>
      <c r="HZ134" s="178"/>
      <c r="IA134" s="178"/>
      <c r="IB134" s="178"/>
      <c r="IC134" s="178"/>
      <c r="ID134" s="178"/>
      <c r="IE134" s="178"/>
      <c r="IF134" s="178"/>
      <c r="IG134" s="178"/>
      <c r="IH134" s="178"/>
      <c r="II134" s="178"/>
      <c r="IJ134" s="178"/>
      <c r="IK134" s="178"/>
      <c r="IL134" s="178"/>
      <c r="IM134" s="178"/>
      <c r="IN134" s="178"/>
      <c r="IO134" s="178"/>
      <c r="IP134" s="178"/>
      <c r="IQ134" s="178"/>
    </row>
    <row r="135" ht="180" customHeight="1" spans="1:251">
      <c r="A135" s="161" t="s">
        <v>846</v>
      </c>
      <c r="B135" s="162">
        <f>VLOOKUP(A135,班级人数!$A$2:$B$269,2,FALSE)</f>
        <v>27</v>
      </c>
      <c r="C135" s="167"/>
      <c r="D135" s="167"/>
      <c r="E135" s="163" t="s">
        <v>847</v>
      </c>
      <c r="F135" s="163" t="s">
        <v>847</v>
      </c>
      <c r="G135" s="163"/>
      <c r="H135" s="163"/>
      <c r="I135" s="163" t="s">
        <v>848</v>
      </c>
      <c r="J135" s="163"/>
      <c r="K135" s="163" t="s">
        <v>849</v>
      </c>
      <c r="L135" s="163" t="s">
        <v>849</v>
      </c>
      <c r="M135" s="167"/>
      <c r="N135" s="167"/>
      <c r="O135" s="167"/>
      <c r="P135" s="167"/>
      <c r="Q135" s="163"/>
      <c r="R135" s="163" t="s">
        <v>850</v>
      </c>
      <c r="S135" s="167"/>
      <c r="T135" s="167"/>
      <c r="U135" s="167"/>
      <c r="V135" s="167"/>
      <c r="W135" s="162" t="s">
        <v>851</v>
      </c>
      <c r="X135" s="165" t="s">
        <v>851</v>
      </c>
      <c r="Y135" s="163" t="s">
        <v>852</v>
      </c>
      <c r="Z135" s="163" t="s">
        <v>852</v>
      </c>
      <c r="AA135" s="163" t="s">
        <v>853</v>
      </c>
      <c r="AB135" s="163" t="s">
        <v>853</v>
      </c>
      <c r="AC135" s="163"/>
      <c r="AD135" s="163"/>
      <c r="AE135" s="174">
        <f t="shared" si="6"/>
        <v>24</v>
      </c>
      <c r="AF135" s="162" t="s">
        <v>762</v>
      </c>
      <c r="AG135" s="162" t="s">
        <v>46</v>
      </c>
      <c r="AH135" s="167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  <c r="BV135" s="178"/>
      <c r="BW135" s="178"/>
      <c r="BX135" s="178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8"/>
      <c r="CO135" s="178"/>
      <c r="CP135" s="178"/>
      <c r="CQ135" s="178"/>
      <c r="CR135" s="178"/>
      <c r="CS135" s="178"/>
      <c r="CT135" s="178"/>
      <c r="CU135" s="178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78"/>
      <c r="DU135" s="178"/>
      <c r="DV135" s="178"/>
      <c r="DW135" s="178"/>
      <c r="DX135" s="178"/>
      <c r="DY135" s="178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  <c r="EO135" s="178"/>
      <c r="EP135" s="178"/>
      <c r="EQ135" s="178"/>
      <c r="ER135" s="178"/>
      <c r="ES135" s="178"/>
      <c r="ET135" s="178"/>
      <c r="EU135" s="178"/>
      <c r="EV135" s="178"/>
      <c r="EW135" s="178"/>
      <c r="EX135" s="178"/>
      <c r="EY135" s="178"/>
      <c r="EZ135" s="178"/>
      <c r="FA135" s="178"/>
      <c r="FB135" s="178"/>
      <c r="FC135" s="178"/>
      <c r="FD135" s="178"/>
      <c r="FE135" s="178"/>
      <c r="FF135" s="178"/>
      <c r="FG135" s="178"/>
      <c r="FH135" s="178"/>
      <c r="FI135" s="178"/>
      <c r="FJ135" s="178"/>
      <c r="FK135" s="178"/>
      <c r="FL135" s="178"/>
      <c r="FM135" s="178"/>
      <c r="FN135" s="178"/>
      <c r="FO135" s="178"/>
      <c r="FP135" s="178"/>
      <c r="FQ135" s="178"/>
      <c r="FR135" s="178"/>
      <c r="FS135" s="178"/>
      <c r="FT135" s="178"/>
      <c r="FU135" s="178"/>
      <c r="FV135" s="178"/>
      <c r="FW135" s="178"/>
      <c r="FX135" s="178"/>
      <c r="FY135" s="178"/>
      <c r="FZ135" s="178"/>
      <c r="GA135" s="178"/>
      <c r="GB135" s="178"/>
      <c r="GC135" s="178"/>
      <c r="GD135" s="178"/>
      <c r="GE135" s="178"/>
      <c r="GF135" s="178"/>
      <c r="GG135" s="178"/>
      <c r="GH135" s="178"/>
      <c r="GI135" s="178"/>
      <c r="GJ135" s="178"/>
      <c r="GK135" s="178"/>
      <c r="GL135" s="178"/>
      <c r="GM135" s="178"/>
      <c r="GN135" s="178"/>
      <c r="GO135" s="178"/>
      <c r="GP135" s="178"/>
      <c r="GQ135" s="178"/>
      <c r="GR135" s="178"/>
      <c r="GS135" s="178"/>
      <c r="GT135" s="178"/>
      <c r="GU135" s="178"/>
      <c r="GV135" s="178"/>
      <c r="GW135" s="178"/>
      <c r="GX135" s="178"/>
      <c r="GY135" s="178"/>
      <c r="GZ135" s="178"/>
      <c r="HA135" s="178"/>
      <c r="HB135" s="178"/>
      <c r="HC135" s="178"/>
      <c r="HD135" s="178"/>
      <c r="HE135" s="178"/>
      <c r="HF135" s="178"/>
      <c r="HG135" s="178"/>
      <c r="HH135" s="178"/>
      <c r="HI135" s="178"/>
      <c r="HJ135" s="178"/>
      <c r="HK135" s="178"/>
      <c r="HL135" s="178"/>
      <c r="HM135" s="178"/>
      <c r="HN135" s="178"/>
      <c r="HO135" s="178"/>
      <c r="HP135" s="178"/>
      <c r="HQ135" s="178"/>
      <c r="HR135" s="178"/>
      <c r="HS135" s="178"/>
      <c r="HT135" s="178"/>
      <c r="HU135" s="178"/>
      <c r="HV135" s="178"/>
      <c r="HW135" s="178"/>
      <c r="HX135" s="178"/>
      <c r="HY135" s="178"/>
      <c r="HZ135" s="178"/>
      <c r="IA135" s="178"/>
      <c r="IB135" s="178"/>
      <c r="IC135" s="178"/>
      <c r="ID135" s="178"/>
      <c r="IE135" s="178"/>
      <c r="IF135" s="178"/>
      <c r="IG135" s="178"/>
      <c r="IH135" s="178"/>
      <c r="II135" s="178"/>
      <c r="IJ135" s="178"/>
      <c r="IK135" s="178"/>
      <c r="IL135" s="178"/>
      <c r="IM135" s="178"/>
      <c r="IN135" s="178"/>
      <c r="IO135" s="178"/>
      <c r="IP135" s="178"/>
      <c r="IQ135" s="178"/>
    </row>
    <row r="136" ht="180" customHeight="1" spans="1:251">
      <c r="A136" s="161" t="s">
        <v>854</v>
      </c>
      <c r="B136" s="162">
        <f>VLOOKUP(A136,班级人数!$A$2:$B$269,2,FALSE)</f>
        <v>27</v>
      </c>
      <c r="C136" s="167"/>
      <c r="D136" s="167"/>
      <c r="E136" s="163"/>
      <c r="F136" s="163"/>
      <c r="G136" s="162" t="s">
        <v>855</v>
      </c>
      <c r="H136" s="162" t="s">
        <v>855</v>
      </c>
      <c r="I136" s="163"/>
      <c r="J136" s="163" t="s">
        <v>848</v>
      </c>
      <c r="K136" s="163"/>
      <c r="L136" s="163"/>
      <c r="M136" s="163" t="s">
        <v>847</v>
      </c>
      <c r="N136" s="163" t="s">
        <v>847</v>
      </c>
      <c r="O136" s="163" t="s">
        <v>856</v>
      </c>
      <c r="P136" s="163" t="s">
        <v>856</v>
      </c>
      <c r="Q136" s="163" t="s">
        <v>850</v>
      </c>
      <c r="R136" s="163"/>
      <c r="S136" s="163" t="s">
        <v>849</v>
      </c>
      <c r="T136" s="163" t="s">
        <v>849</v>
      </c>
      <c r="U136" s="163"/>
      <c r="V136" s="163"/>
      <c r="W136" s="163" t="s">
        <v>852</v>
      </c>
      <c r="X136" s="163" t="s">
        <v>852</v>
      </c>
      <c r="Y136" s="167"/>
      <c r="Z136" s="167"/>
      <c r="AA136" s="163"/>
      <c r="AB136" s="163"/>
      <c r="AC136" s="163"/>
      <c r="AD136" s="163"/>
      <c r="AE136" s="174">
        <f t="shared" si="6"/>
        <v>24</v>
      </c>
      <c r="AF136" s="162" t="s">
        <v>762</v>
      </c>
      <c r="AG136" s="162" t="s">
        <v>46</v>
      </c>
      <c r="AH136" s="167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8"/>
      <c r="BN136" s="178"/>
      <c r="BO136" s="178"/>
      <c r="BP136" s="178"/>
      <c r="BQ136" s="178"/>
      <c r="BR136" s="178"/>
      <c r="BS136" s="178"/>
      <c r="BT136" s="178"/>
      <c r="BU136" s="178"/>
      <c r="BV136" s="178"/>
      <c r="BW136" s="178"/>
      <c r="BX136" s="178"/>
      <c r="BY136" s="178"/>
      <c r="BZ136" s="178"/>
      <c r="CA136" s="178"/>
      <c r="CB136" s="178"/>
      <c r="CC136" s="178"/>
      <c r="CD136" s="178"/>
      <c r="CE136" s="178"/>
      <c r="CF136" s="178"/>
      <c r="CG136" s="178"/>
      <c r="CH136" s="178"/>
      <c r="CI136" s="178"/>
      <c r="CJ136" s="178"/>
      <c r="CK136" s="178"/>
      <c r="CL136" s="178"/>
      <c r="CM136" s="178"/>
      <c r="CN136" s="178"/>
      <c r="CO136" s="178"/>
      <c r="CP136" s="178"/>
      <c r="CQ136" s="178"/>
      <c r="CR136" s="178"/>
      <c r="CS136" s="178"/>
      <c r="CT136" s="178"/>
      <c r="CU136" s="178"/>
      <c r="CV136" s="178"/>
      <c r="CW136" s="178"/>
      <c r="CX136" s="178"/>
      <c r="CY136" s="178"/>
      <c r="CZ136" s="178"/>
      <c r="DA136" s="178"/>
      <c r="DB136" s="178"/>
      <c r="DC136" s="178"/>
      <c r="DD136" s="178"/>
      <c r="DE136" s="178"/>
      <c r="DF136" s="178"/>
      <c r="DG136" s="178"/>
      <c r="DH136" s="178"/>
      <c r="DI136" s="178"/>
      <c r="DJ136" s="178"/>
      <c r="DK136" s="178"/>
      <c r="DL136" s="178"/>
      <c r="DM136" s="178"/>
      <c r="DN136" s="178"/>
      <c r="DO136" s="178"/>
      <c r="DP136" s="178"/>
      <c r="DQ136" s="178"/>
      <c r="DR136" s="178"/>
      <c r="DS136" s="178"/>
      <c r="DT136" s="178"/>
      <c r="DU136" s="178"/>
      <c r="DV136" s="178"/>
      <c r="DW136" s="178"/>
      <c r="DX136" s="178"/>
      <c r="DY136" s="178"/>
      <c r="DZ136" s="178"/>
      <c r="EA136" s="178"/>
      <c r="EB136" s="178"/>
      <c r="EC136" s="178"/>
      <c r="ED136" s="178"/>
      <c r="EE136" s="178"/>
      <c r="EF136" s="178"/>
      <c r="EG136" s="178"/>
      <c r="EH136" s="178"/>
      <c r="EI136" s="178"/>
      <c r="EJ136" s="178"/>
      <c r="EK136" s="178"/>
      <c r="EL136" s="178"/>
      <c r="EM136" s="178"/>
      <c r="EN136" s="178"/>
      <c r="EO136" s="178"/>
      <c r="EP136" s="178"/>
      <c r="EQ136" s="178"/>
      <c r="ER136" s="178"/>
      <c r="ES136" s="178"/>
      <c r="ET136" s="178"/>
      <c r="EU136" s="178"/>
      <c r="EV136" s="178"/>
      <c r="EW136" s="178"/>
      <c r="EX136" s="178"/>
      <c r="EY136" s="178"/>
      <c r="EZ136" s="178"/>
      <c r="FA136" s="178"/>
      <c r="FB136" s="178"/>
      <c r="FC136" s="178"/>
      <c r="FD136" s="178"/>
      <c r="FE136" s="178"/>
      <c r="FF136" s="178"/>
      <c r="FG136" s="178"/>
      <c r="FH136" s="178"/>
      <c r="FI136" s="178"/>
      <c r="FJ136" s="178"/>
      <c r="FK136" s="178"/>
      <c r="FL136" s="178"/>
      <c r="FM136" s="178"/>
      <c r="FN136" s="178"/>
      <c r="FO136" s="178"/>
      <c r="FP136" s="178"/>
      <c r="FQ136" s="178"/>
      <c r="FR136" s="178"/>
      <c r="FS136" s="178"/>
      <c r="FT136" s="178"/>
      <c r="FU136" s="178"/>
      <c r="FV136" s="178"/>
      <c r="FW136" s="178"/>
      <c r="FX136" s="178"/>
      <c r="FY136" s="178"/>
      <c r="FZ136" s="178"/>
      <c r="GA136" s="178"/>
      <c r="GB136" s="178"/>
      <c r="GC136" s="178"/>
      <c r="GD136" s="178"/>
      <c r="GE136" s="178"/>
      <c r="GF136" s="178"/>
      <c r="GG136" s="178"/>
      <c r="GH136" s="178"/>
      <c r="GI136" s="178"/>
      <c r="GJ136" s="178"/>
      <c r="GK136" s="178"/>
      <c r="GL136" s="178"/>
      <c r="GM136" s="178"/>
      <c r="GN136" s="178"/>
      <c r="GO136" s="178"/>
      <c r="GP136" s="178"/>
      <c r="GQ136" s="178"/>
      <c r="GR136" s="178"/>
      <c r="GS136" s="178"/>
      <c r="GT136" s="178"/>
      <c r="GU136" s="178"/>
      <c r="GV136" s="178"/>
      <c r="GW136" s="178"/>
      <c r="GX136" s="178"/>
      <c r="GY136" s="178"/>
      <c r="GZ136" s="178"/>
      <c r="HA136" s="178"/>
      <c r="HB136" s="178"/>
      <c r="HC136" s="178"/>
      <c r="HD136" s="178"/>
      <c r="HE136" s="178"/>
      <c r="HF136" s="178"/>
      <c r="HG136" s="178"/>
      <c r="HH136" s="178"/>
      <c r="HI136" s="178"/>
      <c r="HJ136" s="178"/>
      <c r="HK136" s="178"/>
      <c r="HL136" s="178"/>
      <c r="HM136" s="178"/>
      <c r="HN136" s="178"/>
      <c r="HO136" s="178"/>
      <c r="HP136" s="178"/>
      <c r="HQ136" s="178"/>
      <c r="HR136" s="178"/>
      <c r="HS136" s="178"/>
      <c r="HT136" s="178"/>
      <c r="HU136" s="178"/>
      <c r="HV136" s="178"/>
      <c r="HW136" s="178"/>
      <c r="HX136" s="178"/>
      <c r="HY136" s="178"/>
      <c r="HZ136" s="178"/>
      <c r="IA136" s="178"/>
      <c r="IB136" s="178"/>
      <c r="IC136" s="178"/>
      <c r="ID136" s="178"/>
      <c r="IE136" s="178"/>
      <c r="IF136" s="178"/>
      <c r="IG136" s="178"/>
      <c r="IH136" s="178"/>
      <c r="II136" s="178"/>
      <c r="IJ136" s="178"/>
      <c r="IK136" s="178"/>
      <c r="IL136" s="178"/>
      <c r="IM136" s="178"/>
      <c r="IN136" s="178"/>
      <c r="IO136" s="178"/>
      <c r="IP136" s="178"/>
      <c r="IQ136" s="178"/>
    </row>
    <row r="137" ht="180" customHeight="1" spans="1:251">
      <c r="A137" s="161" t="s">
        <v>857</v>
      </c>
      <c r="B137" s="162">
        <f>VLOOKUP(A137,班级人数!$A$2:$B$269,2,FALSE)</f>
        <v>43</v>
      </c>
      <c r="C137" s="165" t="s">
        <v>858</v>
      </c>
      <c r="D137" s="165" t="s">
        <v>858</v>
      </c>
      <c r="E137" s="163"/>
      <c r="F137" s="163"/>
      <c r="G137" s="163" t="s">
        <v>859</v>
      </c>
      <c r="H137" s="163" t="s">
        <v>859</v>
      </c>
      <c r="I137" s="165"/>
      <c r="J137" s="165"/>
      <c r="K137" s="163"/>
      <c r="L137" s="163"/>
      <c r="M137" s="163" t="s">
        <v>860</v>
      </c>
      <c r="N137" s="163"/>
      <c r="O137" s="167"/>
      <c r="P137" s="167"/>
      <c r="Q137" s="163" t="s">
        <v>861</v>
      </c>
      <c r="R137" s="163" t="s">
        <v>862</v>
      </c>
      <c r="S137" s="163" t="s">
        <v>863</v>
      </c>
      <c r="T137" s="163" t="s">
        <v>863</v>
      </c>
      <c r="U137" s="163"/>
      <c r="V137" s="163"/>
      <c r="W137" s="163"/>
      <c r="X137" s="163"/>
      <c r="Y137" s="163"/>
      <c r="Z137" s="163"/>
      <c r="AA137" s="163" t="s">
        <v>864</v>
      </c>
      <c r="AB137" s="163" t="s">
        <v>864</v>
      </c>
      <c r="AC137" s="163"/>
      <c r="AD137" s="163"/>
      <c r="AE137" s="174">
        <f t="shared" si="6"/>
        <v>22</v>
      </c>
      <c r="AF137" s="162" t="s">
        <v>762</v>
      </c>
      <c r="AG137" s="162" t="s">
        <v>46</v>
      </c>
      <c r="AH137" s="167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BE137" s="178"/>
      <c r="BF137" s="178"/>
      <c r="BG137" s="178"/>
      <c r="BH137" s="178"/>
      <c r="BI137" s="178"/>
      <c r="BJ137" s="178"/>
      <c r="BK137" s="178"/>
      <c r="BL137" s="178"/>
      <c r="BM137" s="178"/>
      <c r="BN137" s="178"/>
      <c r="BO137" s="178"/>
      <c r="BP137" s="178"/>
      <c r="BQ137" s="178"/>
      <c r="BR137" s="178"/>
      <c r="BS137" s="178"/>
      <c r="BT137" s="178"/>
      <c r="BU137" s="178"/>
      <c r="BV137" s="178"/>
      <c r="BW137" s="178"/>
      <c r="BX137" s="178"/>
      <c r="BY137" s="178"/>
      <c r="BZ137" s="178"/>
      <c r="CA137" s="178"/>
      <c r="CB137" s="178"/>
      <c r="CC137" s="178"/>
      <c r="CD137" s="178"/>
      <c r="CE137" s="178"/>
      <c r="CF137" s="178"/>
      <c r="CG137" s="178"/>
      <c r="CH137" s="178"/>
      <c r="CI137" s="178"/>
      <c r="CJ137" s="178"/>
      <c r="CK137" s="178"/>
      <c r="CL137" s="178"/>
      <c r="CM137" s="178"/>
      <c r="CN137" s="178"/>
      <c r="CO137" s="178"/>
      <c r="CP137" s="178"/>
      <c r="CQ137" s="178"/>
      <c r="CR137" s="178"/>
      <c r="CS137" s="178"/>
      <c r="CT137" s="178"/>
      <c r="CU137" s="178"/>
      <c r="CV137" s="178"/>
      <c r="CW137" s="178"/>
      <c r="CX137" s="178"/>
      <c r="CY137" s="178"/>
      <c r="CZ137" s="178"/>
      <c r="DA137" s="178"/>
      <c r="DB137" s="178"/>
      <c r="DC137" s="178"/>
      <c r="DD137" s="178"/>
      <c r="DE137" s="178"/>
      <c r="DF137" s="178"/>
      <c r="DG137" s="178"/>
      <c r="DH137" s="178"/>
      <c r="DI137" s="178"/>
      <c r="DJ137" s="178"/>
      <c r="DK137" s="178"/>
      <c r="DL137" s="178"/>
      <c r="DM137" s="178"/>
      <c r="DN137" s="178"/>
      <c r="DO137" s="178"/>
      <c r="DP137" s="178"/>
      <c r="DQ137" s="178"/>
      <c r="DR137" s="178"/>
      <c r="DS137" s="178"/>
      <c r="DT137" s="178"/>
      <c r="DU137" s="178"/>
      <c r="DV137" s="178"/>
      <c r="DW137" s="178"/>
      <c r="DX137" s="178"/>
      <c r="DY137" s="178"/>
      <c r="DZ137" s="178"/>
      <c r="EA137" s="178"/>
      <c r="EB137" s="178"/>
      <c r="EC137" s="178"/>
      <c r="ED137" s="178"/>
      <c r="EE137" s="178"/>
      <c r="EF137" s="178"/>
      <c r="EG137" s="178"/>
      <c r="EH137" s="178"/>
      <c r="EI137" s="178"/>
      <c r="EJ137" s="178"/>
      <c r="EK137" s="178"/>
      <c r="EL137" s="178"/>
      <c r="EM137" s="178"/>
      <c r="EN137" s="178"/>
      <c r="EO137" s="178"/>
      <c r="EP137" s="178"/>
      <c r="EQ137" s="178"/>
      <c r="ER137" s="178"/>
      <c r="ES137" s="178"/>
      <c r="ET137" s="178"/>
      <c r="EU137" s="178"/>
      <c r="EV137" s="178"/>
      <c r="EW137" s="178"/>
      <c r="EX137" s="178"/>
      <c r="EY137" s="178"/>
      <c r="EZ137" s="178"/>
      <c r="FA137" s="178"/>
      <c r="FB137" s="178"/>
      <c r="FC137" s="178"/>
      <c r="FD137" s="178"/>
      <c r="FE137" s="178"/>
      <c r="FF137" s="178"/>
      <c r="FG137" s="178"/>
      <c r="FH137" s="178"/>
      <c r="FI137" s="178"/>
      <c r="FJ137" s="178"/>
      <c r="FK137" s="178"/>
      <c r="FL137" s="178"/>
      <c r="FM137" s="178"/>
      <c r="FN137" s="178"/>
      <c r="FO137" s="178"/>
      <c r="FP137" s="178"/>
      <c r="FQ137" s="178"/>
      <c r="FR137" s="178"/>
      <c r="FS137" s="178"/>
      <c r="FT137" s="178"/>
      <c r="FU137" s="178"/>
      <c r="FV137" s="178"/>
      <c r="FW137" s="178"/>
      <c r="FX137" s="178"/>
      <c r="FY137" s="178"/>
      <c r="FZ137" s="178"/>
      <c r="GA137" s="178"/>
      <c r="GB137" s="178"/>
      <c r="GC137" s="178"/>
      <c r="GD137" s="178"/>
      <c r="GE137" s="178"/>
      <c r="GF137" s="178"/>
      <c r="GG137" s="178"/>
      <c r="GH137" s="178"/>
      <c r="GI137" s="178"/>
      <c r="GJ137" s="178"/>
      <c r="GK137" s="178"/>
      <c r="GL137" s="178"/>
      <c r="GM137" s="178"/>
      <c r="GN137" s="178"/>
      <c r="GO137" s="178"/>
      <c r="GP137" s="178"/>
      <c r="GQ137" s="178"/>
      <c r="GR137" s="178"/>
      <c r="GS137" s="178"/>
      <c r="GT137" s="178"/>
      <c r="GU137" s="178"/>
      <c r="GV137" s="178"/>
      <c r="GW137" s="178"/>
      <c r="GX137" s="178"/>
      <c r="GY137" s="178"/>
      <c r="GZ137" s="178"/>
      <c r="HA137" s="178"/>
      <c r="HB137" s="178"/>
      <c r="HC137" s="178"/>
      <c r="HD137" s="178"/>
      <c r="HE137" s="178"/>
      <c r="HF137" s="178"/>
      <c r="HG137" s="178"/>
      <c r="HH137" s="178"/>
      <c r="HI137" s="178"/>
      <c r="HJ137" s="178"/>
      <c r="HK137" s="178"/>
      <c r="HL137" s="178"/>
      <c r="HM137" s="178"/>
      <c r="HN137" s="178"/>
      <c r="HO137" s="178"/>
      <c r="HP137" s="178"/>
      <c r="HQ137" s="178"/>
      <c r="HR137" s="178"/>
      <c r="HS137" s="178"/>
      <c r="HT137" s="178"/>
      <c r="HU137" s="178"/>
      <c r="HV137" s="178"/>
      <c r="HW137" s="178"/>
      <c r="HX137" s="178"/>
      <c r="HY137" s="178"/>
      <c r="HZ137" s="178"/>
      <c r="IA137" s="178"/>
      <c r="IB137" s="178"/>
      <c r="IC137" s="178"/>
      <c r="ID137" s="178"/>
      <c r="IE137" s="178"/>
      <c r="IF137" s="178"/>
      <c r="IG137" s="178"/>
      <c r="IH137" s="178"/>
      <c r="II137" s="178"/>
      <c r="IJ137" s="178"/>
      <c r="IK137" s="178"/>
      <c r="IL137" s="178"/>
      <c r="IM137" s="178"/>
      <c r="IN137" s="178"/>
      <c r="IO137" s="178"/>
      <c r="IP137" s="178"/>
      <c r="IQ137" s="178"/>
    </row>
    <row r="138" ht="180" customHeight="1" spans="1:251">
      <c r="A138" s="161" t="s">
        <v>865</v>
      </c>
      <c r="B138" s="162">
        <f>VLOOKUP(A138,班级人数!$A$2:$B$269,2,FALSE)</f>
        <v>42</v>
      </c>
      <c r="C138" s="163"/>
      <c r="D138" s="163"/>
      <c r="E138" s="165" t="s">
        <v>858</v>
      </c>
      <c r="F138" s="165" t="s">
        <v>858</v>
      </c>
      <c r="G138" s="165"/>
      <c r="H138" s="165"/>
      <c r="I138" s="163" t="s">
        <v>864</v>
      </c>
      <c r="J138" s="163" t="s">
        <v>864</v>
      </c>
      <c r="K138" s="163"/>
      <c r="L138" s="163"/>
      <c r="M138" s="165"/>
      <c r="N138" s="163" t="s">
        <v>860</v>
      </c>
      <c r="O138" s="163" t="s">
        <v>863</v>
      </c>
      <c r="P138" s="163" t="s">
        <v>863</v>
      </c>
      <c r="Q138" s="163" t="s">
        <v>862</v>
      </c>
      <c r="R138" s="163" t="s">
        <v>861</v>
      </c>
      <c r="S138" s="163" t="s">
        <v>866</v>
      </c>
      <c r="T138" s="163" t="s">
        <v>866</v>
      </c>
      <c r="U138" s="163"/>
      <c r="V138" s="163"/>
      <c r="W138" s="163"/>
      <c r="X138" s="163"/>
      <c r="Y138" s="163"/>
      <c r="Z138" s="163"/>
      <c r="AA138" s="163"/>
      <c r="AB138" s="165"/>
      <c r="AC138" s="163"/>
      <c r="AD138" s="163"/>
      <c r="AE138" s="174">
        <f t="shared" si="6"/>
        <v>22</v>
      </c>
      <c r="AF138" s="162" t="s">
        <v>762</v>
      </c>
      <c r="AG138" s="162" t="s">
        <v>46</v>
      </c>
      <c r="AH138" s="167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  <c r="BI138" s="178"/>
      <c r="BJ138" s="178"/>
      <c r="BK138" s="178"/>
      <c r="BL138" s="178"/>
      <c r="BM138" s="178"/>
      <c r="BN138" s="178"/>
      <c r="BO138" s="178"/>
      <c r="BP138" s="178"/>
      <c r="BQ138" s="178"/>
      <c r="BR138" s="178"/>
      <c r="BS138" s="178"/>
      <c r="BT138" s="178"/>
      <c r="BU138" s="178"/>
      <c r="BV138" s="178"/>
      <c r="BW138" s="178"/>
      <c r="BX138" s="178"/>
      <c r="BY138" s="178"/>
      <c r="BZ138" s="178"/>
      <c r="CA138" s="178"/>
      <c r="CB138" s="178"/>
      <c r="CC138" s="178"/>
      <c r="CD138" s="178"/>
      <c r="CE138" s="178"/>
      <c r="CF138" s="178"/>
      <c r="CG138" s="178"/>
      <c r="CH138" s="178"/>
      <c r="CI138" s="178"/>
      <c r="CJ138" s="178"/>
      <c r="CK138" s="178"/>
      <c r="CL138" s="178"/>
      <c r="CM138" s="178"/>
      <c r="CN138" s="178"/>
      <c r="CO138" s="178"/>
      <c r="CP138" s="178"/>
      <c r="CQ138" s="178"/>
      <c r="CR138" s="178"/>
      <c r="CS138" s="178"/>
      <c r="CT138" s="178"/>
      <c r="CU138" s="178"/>
      <c r="CV138" s="178"/>
      <c r="CW138" s="178"/>
      <c r="CX138" s="178"/>
      <c r="CY138" s="178"/>
      <c r="CZ138" s="178"/>
      <c r="DA138" s="178"/>
      <c r="DB138" s="178"/>
      <c r="DC138" s="178"/>
      <c r="DD138" s="178"/>
      <c r="DE138" s="178"/>
      <c r="DF138" s="178"/>
      <c r="DG138" s="178"/>
      <c r="DH138" s="178"/>
      <c r="DI138" s="178"/>
      <c r="DJ138" s="178"/>
      <c r="DK138" s="178"/>
      <c r="DL138" s="178"/>
      <c r="DM138" s="178"/>
      <c r="DN138" s="178"/>
      <c r="DO138" s="178"/>
      <c r="DP138" s="178"/>
      <c r="DQ138" s="178"/>
      <c r="DR138" s="178"/>
      <c r="DS138" s="178"/>
      <c r="DT138" s="178"/>
      <c r="DU138" s="178"/>
      <c r="DV138" s="178"/>
      <c r="DW138" s="178"/>
      <c r="DX138" s="178"/>
      <c r="DY138" s="178"/>
      <c r="DZ138" s="178"/>
      <c r="EA138" s="178"/>
      <c r="EB138" s="178"/>
      <c r="EC138" s="178"/>
      <c r="ED138" s="178"/>
      <c r="EE138" s="178"/>
      <c r="EF138" s="178"/>
      <c r="EG138" s="178"/>
      <c r="EH138" s="178"/>
      <c r="EI138" s="178"/>
      <c r="EJ138" s="178"/>
      <c r="EK138" s="178"/>
      <c r="EL138" s="178"/>
      <c r="EM138" s="178"/>
      <c r="EN138" s="178"/>
      <c r="EO138" s="178"/>
      <c r="EP138" s="178"/>
      <c r="EQ138" s="178"/>
      <c r="ER138" s="178"/>
      <c r="ES138" s="178"/>
      <c r="ET138" s="178"/>
      <c r="EU138" s="178"/>
      <c r="EV138" s="178"/>
      <c r="EW138" s="178"/>
      <c r="EX138" s="178"/>
      <c r="EY138" s="178"/>
      <c r="EZ138" s="178"/>
      <c r="FA138" s="178"/>
      <c r="FB138" s="178"/>
      <c r="FC138" s="178"/>
      <c r="FD138" s="178"/>
      <c r="FE138" s="178"/>
      <c r="FF138" s="178"/>
      <c r="FG138" s="178"/>
      <c r="FH138" s="178"/>
      <c r="FI138" s="178"/>
      <c r="FJ138" s="178"/>
      <c r="FK138" s="178"/>
      <c r="FL138" s="178"/>
      <c r="FM138" s="178"/>
      <c r="FN138" s="178"/>
      <c r="FO138" s="178"/>
      <c r="FP138" s="178"/>
      <c r="FQ138" s="178"/>
      <c r="FR138" s="178"/>
      <c r="FS138" s="178"/>
      <c r="FT138" s="178"/>
      <c r="FU138" s="178"/>
      <c r="FV138" s="178"/>
      <c r="FW138" s="178"/>
      <c r="FX138" s="178"/>
      <c r="FY138" s="178"/>
      <c r="FZ138" s="178"/>
      <c r="GA138" s="178"/>
      <c r="GB138" s="178"/>
      <c r="GC138" s="178"/>
      <c r="GD138" s="178"/>
      <c r="GE138" s="178"/>
      <c r="GF138" s="178"/>
      <c r="GG138" s="178"/>
      <c r="GH138" s="178"/>
      <c r="GI138" s="178"/>
      <c r="GJ138" s="178"/>
      <c r="GK138" s="178"/>
      <c r="GL138" s="178"/>
      <c r="GM138" s="178"/>
      <c r="GN138" s="178"/>
      <c r="GO138" s="178"/>
      <c r="GP138" s="178"/>
      <c r="GQ138" s="178"/>
      <c r="GR138" s="178"/>
      <c r="GS138" s="178"/>
      <c r="GT138" s="178"/>
      <c r="GU138" s="178"/>
      <c r="GV138" s="178"/>
      <c r="GW138" s="178"/>
      <c r="GX138" s="178"/>
      <c r="GY138" s="178"/>
      <c r="GZ138" s="178"/>
      <c r="HA138" s="178"/>
      <c r="HB138" s="178"/>
      <c r="HC138" s="178"/>
      <c r="HD138" s="178"/>
      <c r="HE138" s="178"/>
      <c r="HF138" s="178"/>
      <c r="HG138" s="178"/>
      <c r="HH138" s="178"/>
      <c r="HI138" s="178"/>
      <c r="HJ138" s="178"/>
      <c r="HK138" s="178"/>
      <c r="HL138" s="178"/>
      <c r="HM138" s="178"/>
      <c r="HN138" s="178"/>
      <c r="HO138" s="178"/>
      <c r="HP138" s="178"/>
      <c r="HQ138" s="178"/>
      <c r="HR138" s="178"/>
      <c r="HS138" s="178"/>
      <c r="HT138" s="178"/>
      <c r="HU138" s="178"/>
      <c r="HV138" s="178"/>
      <c r="HW138" s="178"/>
      <c r="HX138" s="178"/>
      <c r="HY138" s="178"/>
      <c r="HZ138" s="178"/>
      <c r="IA138" s="178"/>
      <c r="IB138" s="178"/>
      <c r="IC138" s="178"/>
      <c r="ID138" s="178"/>
      <c r="IE138" s="178"/>
      <c r="IF138" s="178"/>
      <c r="IG138" s="178"/>
      <c r="IH138" s="178"/>
      <c r="II138" s="178"/>
      <c r="IJ138" s="178"/>
      <c r="IK138" s="178"/>
      <c r="IL138" s="178"/>
      <c r="IM138" s="178"/>
      <c r="IN138" s="178"/>
      <c r="IO138" s="178"/>
      <c r="IP138" s="178"/>
      <c r="IQ138" s="178"/>
    </row>
    <row r="139" ht="180" customHeight="1" spans="1:251">
      <c r="A139" s="161" t="s">
        <v>867</v>
      </c>
      <c r="B139" s="162">
        <f>VLOOKUP(A139,班级人数!$A$2:$B$269,2,FALSE)</f>
        <v>43</v>
      </c>
      <c r="C139" s="165" t="s">
        <v>287</v>
      </c>
      <c r="D139" s="165" t="s">
        <v>398</v>
      </c>
      <c r="E139" s="163" t="s">
        <v>868</v>
      </c>
      <c r="F139" s="163"/>
      <c r="G139" s="163" t="s">
        <v>869</v>
      </c>
      <c r="H139" s="163" t="s">
        <v>869</v>
      </c>
      <c r="I139" s="163" t="s">
        <v>870</v>
      </c>
      <c r="J139" s="163" t="s">
        <v>870</v>
      </c>
      <c r="K139" s="165"/>
      <c r="L139" s="165" t="s">
        <v>287</v>
      </c>
      <c r="M139" s="163" t="s">
        <v>868</v>
      </c>
      <c r="N139" s="166"/>
      <c r="O139" s="167"/>
      <c r="P139" s="163" t="s">
        <v>83</v>
      </c>
      <c r="Q139" s="163"/>
      <c r="R139" s="165"/>
      <c r="S139" s="167"/>
      <c r="T139" s="167"/>
      <c r="U139" s="167"/>
      <c r="V139" s="167"/>
      <c r="W139" s="163"/>
      <c r="X139" s="163"/>
      <c r="Y139" s="167"/>
      <c r="Z139" s="167"/>
      <c r="AA139" s="165"/>
      <c r="AB139" s="163"/>
      <c r="AC139" s="163" t="s">
        <v>871</v>
      </c>
      <c r="AD139" s="163"/>
      <c r="AE139" s="174">
        <f t="shared" si="6"/>
        <v>22</v>
      </c>
      <c r="AF139" s="162" t="s">
        <v>762</v>
      </c>
      <c r="AG139" s="162" t="s">
        <v>46</v>
      </c>
      <c r="AH139" s="167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8"/>
      <c r="BV139" s="178"/>
      <c r="BW139" s="178"/>
      <c r="BX139" s="178"/>
      <c r="BY139" s="178"/>
      <c r="BZ139" s="178"/>
      <c r="CA139" s="178"/>
      <c r="CB139" s="178"/>
      <c r="CC139" s="178"/>
      <c r="CD139" s="178"/>
      <c r="CE139" s="178"/>
      <c r="CF139" s="178"/>
      <c r="CG139" s="178"/>
      <c r="CH139" s="178"/>
      <c r="CI139" s="178"/>
      <c r="CJ139" s="178"/>
      <c r="CK139" s="178"/>
      <c r="CL139" s="178"/>
      <c r="CM139" s="178"/>
      <c r="CN139" s="178"/>
      <c r="CO139" s="178"/>
      <c r="CP139" s="178"/>
      <c r="CQ139" s="178"/>
      <c r="CR139" s="178"/>
      <c r="CS139" s="178"/>
      <c r="CT139" s="178"/>
      <c r="CU139" s="178"/>
      <c r="CV139" s="178"/>
      <c r="CW139" s="178"/>
      <c r="CX139" s="178"/>
      <c r="CY139" s="178"/>
      <c r="CZ139" s="178"/>
      <c r="DA139" s="178"/>
      <c r="DB139" s="178"/>
      <c r="DC139" s="178"/>
      <c r="DD139" s="178"/>
      <c r="DE139" s="178"/>
      <c r="DF139" s="178"/>
      <c r="DG139" s="178"/>
      <c r="DH139" s="178"/>
      <c r="DI139" s="178"/>
      <c r="DJ139" s="178"/>
      <c r="DK139" s="178"/>
      <c r="DL139" s="178"/>
      <c r="DM139" s="178"/>
      <c r="DN139" s="178"/>
      <c r="DO139" s="178"/>
      <c r="DP139" s="178"/>
      <c r="DQ139" s="178"/>
      <c r="DR139" s="178"/>
      <c r="DS139" s="178"/>
      <c r="DT139" s="178"/>
      <c r="DU139" s="178"/>
      <c r="DV139" s="178"/>
      <c r="DW139" s="178"/>
      <c r="DX139" s="178"/>
      <c r="DY139" s="178"/>
      <c r="DZ139" s="178"/>
      <c r="EA139" s="178"/>
      <c r="EB139" s="178"/>
      <c r="EC139" s="178"/>
      <c r="ED139" s="178"/>
      <c r="EE139" s="178"/>
      <c r="EF139" s="178"/>
      <c r="EG139" s="178"/>
      <c r="EH139" s="178"/>
      <c r="EI139" s="178"/>
      <c r="EJ139" s="178"/>
      <c r="EK139" s="178"/>
      <c r="EL139" s="178"/>
      <c r="EM139" s="178"/>
      <c r="EN139" s="178"/>
      <c r="EO139" s="178"/>
      <c r="EP139" s="178"/>
      <c r="EQ139" s="178"/>
      <c r="ER139" s="178"/>
      <c r="ES139" s="178"/>
      <c r="ET139" s="178"/>
      <c r="EU139" s="178"/>
      <c r="EV139" s="178"/>
      <c r="EW139" s="178"/>
      <c r="EX139" s="178"/>
      <c r="EY139" s="178"/>
      <c r="EZ139" s="178"/>
      <c r="FA139" s="178"/>
      <c r="FB139" s="178"/>
      <c r="FC139" s="178"/>
      <c r="FD139" s="178"/>
      <c r="FE139" s="178"/>
      <c r="FF139" s="178"/>
      <c r="FG139" s="178"/>
      <c r="FH139" s="178"/>
      <c r="FI139" s="178"/>
      <c r="FJ139" s="178"/>
      <c r="FK139" s="178"/>
      <c r="FL139" s="178"/>
      <c r="FM139" s="178"/>
      <c r="FN139" s="178"/>
      <c r="FO139" s="178"/>
      <c r="FP139" s="178"/>
      <c r="FQ139" s="178"/>
      <c r="FR139" s="178"/>
      <c r="FS139" s="178"/>
      <c r="FT139" s="178"/>
      <c r="FU139" s="178"/>
      <c r="FV139" s="178"/>
      <c r="FW139" s="178"/>
      <c r="FX139" s="178"/>
      <c r="FY139" s="178"/>
      <c r="FZ139" s="178"/>
      <c r="GA139" s="178"/>
      <c r="GB139" s="178"/>
      <c r="GC139" s="178"/>
      <c r="GD139" s="178"/>
      <c r="GE139" s="178"/>
      <c r="GF139" s="178"/>
      <c r="GG139" s="178"/>
      <c r="GH139" s="178"/>
      <c r="GI139" s="178"/>
      <c r="GJ139" s="178"/>
      <c r="GK139" s="178"/>
      <c r="GL139" s="178"/>
      <c r="GM139" s="178"/>
      <c r="GN139" s="178"/>
      <c r="GO139" s="178"/>
      <c r="GP139" s="178"/>
      <c r="GQ139" s="178"/>
      <c r="GR139" s="178"/>
      <c r="GS139" s="178"/>
      <c r="GT139" s="178"/>
      <c r="GU139" s="178"/>
      <c r="GV139" s="178"/>
      <c r="GW139" s="178"/>
      <c r="GX139" s="178"/>
      <c r="GY139" s="178"/>
      <c r="GZ139" s="178"/>
      <c r="HA139" s="178"/>
      <c r="HB139" s="178"/>
      <c r="HC139" s="178"/>
      <c r="HD139" s="178"/>
      <c r="HE139" s="178"/>
      <c r="HF139" s="178"/>
      <c r="HG139" s="178"/>
      <c r="HH139" s="178"/>
      <c r="HI139" s="178"/>
      <c r="HJ139" s="178"/>
      <c r="HK139" s="178"/>
      <c r="HL139" s="178"/>
      <c r="HM139" s="178"/>
      <c r="HN139" s="178"/>
      <c r="HO139" s="178"/>
      <c r="HP139" s="178"/>
      <c r="HQ139" s="178"/>
      <c r="HR139" s="178"/>
      <c r="HS139" s="178"/>
      <c r="HT139" s="178"/>
      <c r="HU139" s="178"/>
      <c r="HV139" s="178"/>
      <c r="HW139" s="178"/>
      <c r="HX139" s="178"/>
      <c r="HY139" s="178"/>
      <c r="HZ139" s="178"/>
      <c r="IA139" s="178"/>
      <c r="IB139" s="178"/>
      <c r="IC139" s="178"/>
      <c r="ID139" s="178"/>
      <c r="IE139" s="178"/>
      <c r="IF139" s="178"/>
      <c r="IG139" s="178"/>
      <c r="IH139" s="178"/>
      <c r="II139" s="178"/>
      <c r="IJ139" s="178"/>
      <c r="IK139" s="178"/>
      <c r="IL139" s="178"/>
      <c r="IM139" s="178"/>
      <c r="IN139" s="178"/>
      <c r="IO139" s="178"/>
      <c r="IP139" s="178"/>
      <c r="IQ139" s="178"/>
    </row>
    <row r="140" ht="180" customHeight="1" spans="1:251">
      <c r="A140" s="161" t="s">
        <v>872</v>
      </c>
      <c r="B140" s="162">
        <f>VLOOKUP(A140,班级人数!$A$2:$B$269,2,FALSE)</f>
        <v>42</v>
      </c>
      <c r="C140" s="167"/>
      <c r="D140" s="165" t="s">
        <v>287</v>
      </c>
      <c r="E140" s="163" t="s">
        <v>868</v>
      </c>
      <c r="F140" s="163"/>
      <c r="G140" s="167"/>
      <c r="H140" s="167"/>
      <c r="I140" s="167"/>
      <c r="J140" s="167"/>
      <c r="K140" s="165" t="s">
        <v>398</v>
      </c>
      <c r="L140" s="163" t="s">
        <v>83</v>
      </c>
      <c r="M140" s="163" t="s">
        <v>868</v>
      </c>
      <c r="N140" s="165"/>
      <c r="O140" s="163" t="s">
        <v>873</v>
      </c>
      <c r="P140" s="163" t="s">
        <v>873</v>
      </c>
      <c r="Q140" s="163" t="s">
        <v>874</v>
      </c>
      <c r="R140" s="163" t="s">
        <v>874</v>
      </c>
      <c r="S140" s="165" t="s">
        <v>287</v>
      </c>
      <c r="T140" s="165"/>
      <c r="U140" s="165"/>
      <c r="V140" s="165"/>
      <c r="W140" s="163"/>
      <c r="X140" s="165"/>
      <c r="Y140" s="163"/>
      <c r="Z140" s="163"/>
      <c r="AA140" s="163"/>
      <c r="AB140" s="163"/>
      <c r="AC140" s="163"/>
      <c r="AD140" s="163" t="s">
        <v>871</v>
      </c>
      <c r="AE140" s="174">
        <f t="shared" si="6"/>
        <v>22</v>
      </c>
      <c r="AF140" s="162" t="s">
        <v>762</v>
      </c>
      <c r="AG140" s="162" t="s">
        <v>46</v>
      </c>
      <c r="AH140" s="167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78"/>
      <c r="ER140" s="178"/>
      <c r="ES140" s="178"/>
      <c r="ET140" s="178"/>
      <c r="EU140" s="178"/>
      <c r="EV140" s="178"/>
      <c r="EW140" s="178"/>
      <c r="EX140" s="178"/>
      <c r="EY140" s="178"/>
      <c r="EZ140" s="178"/>
      <c r="FA140" s="178"/>
      <c r="FB140" s="178"/>
      <c r="FC140" s="178"/>
      <c r="FD140" s="178"/>
      <c r="FE140" s="178"/>
      <c r="FF140" s="178"/>
      <c r="FG140" s="178"/>
      <c r="FH140" s="178"/>
      <c r="FI140" s="178"/>
      <c r="FJ140" s="178"/>
      <c r="FK140" s="178"/>
      <c r="FL140" s="178"/>
      <c r="FM140" s="178"/>
      <c r="FN140" s="178"/>
      <c r="FO140" s="178"/>
      <c r="FP140" s="178"/>
      <c r="FQ140" s="178"/>
      <c r="FR140" s="178"/>
      <c r="FS140" s="178"/>
      <c r="FT140" s="178"/>
      <c r="FU140" s="178"/>
      <c r="FV140" s="178"/>
      <c r="FW140" s="178"/>
      <c r="FX140" s="178"/>
      <c r="FY140" s="178"/>
      <c r="FZ140" s="178"/>
      <c r="GA140" s="178"/>
      <c r="GB140" s="178"/>
      <c r="GC140" s="178"/>
      <c r="GD140" s="178"/>
      <c r="GE140" s="178"/>
      <c r="GF140" s="178"/>
      <c r="GG140" s="178"/>
      <c r="GH140" s="178"/>
      <c r="GI140" s="178"/>
      <c r="GJ140" s="178"/>
      <c r="GK140" s="178"/>
      <c r="GL140" s="178"/>
      <c r="GM140" s="178"/>
      <c r="GN140" s="178"/>
      <c r="GO140" s="178"/>
      <c r="GP140" s="178"/>
      <c r="GQ140" s="178"/>
      <c r="GR140" s="178"/>
      <c r="GS140" s="178"/>
      <c r="GT140" s="178"/>
      <c r="GU140" s="178"/>
      <c r="GV140" s="178"/>
      <c r="GW140" s="178"/>
      <c r="GX140" s="178"/>
      <c r="GY140" s="178"/>
      <c r="GZ140" s="178"/>
      <c r="HA140" s="178"/>
      <c r="HB140" s="178"/>
      <c r="HC140" s="178"/>
      <c r="HD140" s="178"/>
      <c r="HE140" s="178"/>
      <c r="HF140" s="178"/>
      <c r="HG140" s="178"/>
      <c r="HH140" s="178"/>
      <c r="HI140" s="178"/>
      <c r="HJ140" s="178"/>
      <c r="HK140" s="178"/>
      <c r="HL140" s="178"/>
      <c r="HM140" s="178"/>
      <c r="HN140" s="178"/>
      <c r="HO140" s="178"/>
      <c r="HP140" s="178"/>
      <c r="HQ140" s="178"/>
      <c r="HR140" s="178"/>
      <c r="HS140" s="178"/>
      <c r="HT140" s="178"/>
      <c r="HU140" s="178"/>
      <c r="HV140" s="178"/>
      <c r="HW140" s="178"/>
      <c r="HX140" s="178"/>
      <c r="HY140" s="178"/>
      <c r="HZ140" s="178"/>
      <c r="IA140" s="178"/>
      <c r="IB140" s="178"/>
      <c r="IC140" s="178"/>
      <c r="ID140" s="178"/>
      <c r="IE140" s="178"/>
      <c r="IF140" s="178"/>
      <c r="IG140" s="178"/>
      <c r="IH140" s="178"/>
      <c r="II140" s="178"/>
      <c r="IJ140" s="178"/>
      <c r="IK140" s="178"/>
      <c r="IL140" s="178"/>
      <c r="IM140" s="178"/>
      <c r="IN140" s="178"/>
      <c r="IO140" s="178"/>
      <c r="IP140" s="178"/>
      <c r="IQ140" s="178"/>
    </row>
    <row r="141" ht="180" customHeight="1" spans="1:251">
      <c r="A141" s="161" t="s">
        <v>875</v>
      </c>
      <c r="B141" s="162">
        <f>VLOOKUP(A141,班级人数!$A$2:$B$269,2,FALSE)</f>
        <v>42</v>
      </c>
      <c r="C141" s="165" t="s">
        <v>276</v>
      </c>
      <c r="D141" s="165" t="s">
        <v>876</v>
      </c>
      <c r="E141" s="163"/>
      <c r="F141" s="163" t="s">
        <v>868</v>
      </c>
      <c r="G141" s="163" t="s">
        <v>877</v>
      </c>
      <c r="I141" s="165"/>
      <c r="J141" s="163" t="s">
        <v>83</v>
      </c>
      <c r="K141" s="163" t="s">
        <v>869</v>
      </c>
      <c r="L141" s="163" t="s">
        <v>869</v>
      </c>
      <c r="M141" s="163"/>
      <c r="N141" s="163" t="s">
        <v>868</v>
      </c>
      <c r="O141" s="167"/>
      <c r="P141" s="165" t="s">
        <v>276</v>
      </c>
      <c r="Q141" s="163" t="s">
        <v>878</v>
      </c>
      <c r="R141" s="163" t="s">
        <v>879</v>
      </c>
      <c r="S141" s="167"/>
      <c r="T141" s="167"/>
      <c r="U141" s="167"/>
      <c r="V141" s="167"/>
      <c r="W141" s="163"/>
      <c r="X141" s="163"/>
      <c r="Y141" s="163"/>
      <c r="Z141" s="163"/>
      <c r="AA141" s="163"/>
      <c r="AB141" s="163"/>
      <c r="AC141" s="163"/>
      <c r="AD141" s="163"/>
      <c r="AE141" s="174">
        <f t="shared" si="6"/>
        <v>22</v>
      </c>
      <c r="AF141" s="162" t="s">
        <v>762</v>
      </c>
      <c r="AG141" s="162" t="s">
        <v>46</v>
      </c>
      <c r="AH141" s="167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8"/>
      <c r="EE141" s="178"/>
      <c r="EF141" s="178"/>
      <c r="EG141" s="178"/>
      <c r="EH141" s="178"/>
      <c r="EI141" s="178"/>
      <c r="EJ141" s="178"/>
      <c r="EK141" s="178"/>
      <c r="EL141" s="178"/>
      <c r="EM141" s="178"/>
      <c r="EN141" s="178"/>
      <c r="EO141" s="178"/>
      <c r="EP141" s="178"/>
      <c r="EQ141" s="178"/>
      <c r="ER141" s="178"/>
      <c r="ES141" s="178"/>
      <c r="ET141" s="178"/>
      <c r="EU141" s="178"/>
      <c r="EV141" s="178"/>
      <c r="EW141" s="178"/>
      <c r="EX141" s="178"/>
      <c r="EY141" s="178"/>
      <c r="EZ141" s="178"/>
      <c r="FA141" s="178"/>
      <c r="FB141" s="178"/>
      <c r="FC141" s="178"/>
      <c r="FD141" s="178"/>
      <c r="FE141" s="178"/>
      <c r="FF141" s="178"/>
      <c r="FG141" s="178"/>
      <c r="FH141" s="178"/>
      <c r="FI141" s="178"/>
      <c r="FJ141" s="178"/>
      <c r="FK141" s="178"/>
      <c r="FL141" s="178"/>
      <c r="FM141" s="178"/>
      <c r="FN141" s="178"/>
      <c r="FO141" s="178"/>
      <c r="FP141" s="178"/>
      <c r="FQ141" s="178"/>
      <c r="FR141" s="178"/>
      <c r="FS141" s="178"/>
      <c r="FT141" s="178"/>
      <c r="FU141" s="178"/>
      <c r="FV141" s="178"/>
      <c r="FW141" s="178"/>
      <c r="FX141" s="178"/>
      <c r="FY141" s="178"/>
      <c r="FZ141" s="178"/>
      <c r="GA141" s="178"/>
      <c r="GB141" s="178"/>
      <c r="GC141" s="178"/>
      <c r="GD141" s="178"/>
      <c r="GE141" s="178"/>
      <c r="GF141" s="178"/>
      <c r="GG141" s="178"/>
      <c r="GH141" s="178"/>
      <c r="GI141" s="178"/>
      <c r="GJ141" s="178"/>
      <c r="GK141" s="178"/>
      <c r="GL141" s="178"/>
      <c r="GM141" s="178"/>
      <c r="GN141" s="178"/>
      <c r="GO141" s="178"/>
      <c r="GP141" s="178"/>
      <c r="GQ141" s="178"/>
      <c r="GR141" s="178"/>
      <c r="GS141" s="178"/>
      <c r="GT141" s="178"/>
      <c r="GU141" s="178"/>
      <c r="GV141" s="178"/>
      <c r="GW141" s="178"/>
      <c r="GX141" s="178"/>
      <c r="GY141" s="178"/>
      <c r="GZ141" s="178"/>
      <c r="HA141" s="178"/>
      <c r="HB141" s="178"/>
      <c r="HC141" s="178"/>
      <c r="HD141" s="178"/>
      <c r="HE141" s="178"/>
      <c r="HF141" s="178"/>
      <c r="HG141" s="178"/>
      <c r="HH141" s="178"/>
      <c r="HI141" s="178"/>
      <c r="HJ141" s="178"/>
      <c r="HK141" s="178"/>
      <c r="HL141" s="178"/>
      <c r="HM141" s="178"/>
      <c r="HN141" s="178"/>
      <c r="HO141" s="178"/>
      <c r="HP141" s="178"/>
      <c r="HQ141" s="178"/>
      <c r="HR141" s="178"/>
      <c r="HS141" s="178"/>
      <c r="HT141" s="178"/>
      <c r="HU141" s="178"/>
      <c r="HV141" s="178"/>
      <c r="HW141" s="178"/>
      <c r="HX141" s="178"/>
      <c r="HY141" s="178"/>
      <c r="HZ141" s="178"/>
      <c r="IA141" s="178"/>
      <c r="IB141" s="178"/>
      <c r="IC141" s="178"/>
      <c r="ID141" s="178"/>
      <c r="IE141" s="178"/>
      <c r="IF141" s="178"/>
      <c r="IG141" s="178"/>
      <c r="IH141" s="178"/>
      <c r="II141" s="178"/>
      <c r="IJ141" s="178"/>
      <c r="IK141" s="178"/>
      <c r="IL141" s="178"/>
      <c r="IM141" s="178"/>
      <c r="IN141" s="178"/>
      <c r="IO141" s="178"/>
      <c r="IP141" s="178"/>
      <c r="IQ141" s="178"/>
    </row>
    <row r="142" ht="180" customHeight="1" spans="1:251">
      <c r="A142" s="161" t="s">
        <v>880</v>
      </c>
      <c r="B142" s="162">
        <f>VLOOKUP(A142,班级人数!$A$2:$B$269,2,FALSE)</f>
        <v>43</v>
      </c>
      <c r="C142" s="163" t="s">
        <v>881</v>
      </c>
      <c r="D142" s="165" t="s">
        <v>276</v>
      </c>
      <c r="E142" s="163"/>
      <c r="F142" s="163" t="s">
        <v>868</v>
      </c>
      <c r="G142" s="167"/>
      <c r="H142" s="163" t="s">
        <v>877</v>
      </c>
      <c r="I142" s="167"/>
      <c r="J142" s="163"/>
      <c r="K142" s="163" t="s">
        <v>882</v>
      </c>
      <c r="L142" s="165" t="s">
        <v>262</v>
      </c>
      <c r="M142" s="163"/>
      <c r="N142" s="163" t="s">
        <v>868</v>
      </c>
      <c r="O142" s="165" t="s">
        <v>276</v>
      </c>
      <c r="P142" s="163" t="s">
        <v>883</v>
      </c>
      <c r="Q142" s="163" t="s">
        <v>83</v>
      </c>
      <c r="R142" s="163" t="s">
        <v>878</v>
      </c>
      <c r="S142" s="167"/>
      <c r="T142" s="167"/>
      <c r="U142" s="167"/>
      <c r="V142" s="167"/>
      <c r="W142" s="165"/>
      <c r="X142" s="165"/>
      <c r="Y142" s="163"/>
      <c r="Z142" s="163"/>
      <c r="AA142" s="163"/>
      <c r="AB142" s="163"/>
      <c r="AC142" s="163"/>
      <c r="AD142" s="163"/>
      <c r="AE142" s="174">
        <f t="shared" si="6"/>
        <v>22</v>
      </c>
      <c r="AF142" s="162" t="s">
        <v>762</v>
      </c>
      <c r="AG142" s="162" t="s">
        <v>46</v>
      </c>
      <c r="AH142" s="167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8"/>
      <c r="EE142" s="178"/>
      <c r="EF142" s="178"/>
      <c r="EG142" s="178"/>
      <c r="EH142" s="178"/>
      <c r="EI142" s="178"/>
      <c r="EJ142" s="178"/>
      <c r="EK142" s="178"/>
      <c r="EL142" s="178"/>
      <c r="EM142" s="178"/>
      <c r="EN142" s="178"/>
      <c r="EO142" s="178"/>
      <c r="EP142" s="178"/>
      <c r="EQ142" s="178"/>
      <c r="ER142" s="178"/>
      <c r="ES142" s="178"/>
      <c r="ET142" s="178"/>
      <c r="EU142" s="178"/>
      <c r="EV142" s="178"/>
      <c r="EW142" s="178"/>
      <c r="EX142" s="178"/>
      <c r="EY142" s="178"/>
      <c r="EZ142" s="178"/>
      <c r="FA142" s="178"/>
      <c r="FB142" s="178"/>
      <c r="FC142" s="178"/>
      <c r="FD142" s="178"/>
      <c r="FE142" s="178"/>
      <c r="FF142" s="178"/>
      <c r="FG142" s="178"/>
      <c r="FH142" s="178"/>
      <c r="FI142" s="178"/>
      <c r="FJ142" s="178"/>
      <c r="FK142" s="178"/>
      <c r="FL142" s="178"/>
      <c r="FM142" s="178"/>
      <c r="FN142" s="178"/>
      <c r="FO142" s="178"/>
      <c r="FP142" s="178"/>
      <c r="FQ142" s="178"/>
      <c r="FR142" s="178"/>
      <c r="FS142" s="178"/>
      <c r="FT142" s="178"/>
      <c r="FU142" s="178"/>
      <c r="FV142" s="178"/>
      <c r="FW142" s="178"/>
      <c r="FX142" s="178"/>
      <c r="FY142" s="178"/>
      <c r="FZ142" s="178"/>
      <c r="GA142" s="178"/>
      <c r="GB142" s="178"/>
      <c r="GC142" s="178"/>
      <c r="GD142" s="178"/>
      <c r="GE142" s="178"/>
      <c r="GF142" s="178"/>
      <c r="GG142" s="178"/>
      <c r="GH142" s="178"/>
      <c r="GI142" s="178"/>
      <c r="GJ142" s="178"/>
      <c r="GK142" s="178"/>
      <c r="GL142" s="178"/>
      <c r="GM142" s="178"/>
      <c r="GN142" s="178"/>
      <c r="GO142" s="178"/>
      <c r="GP142" s="178"/>
      <c r="GQ142" s="178"/>
      <c r="GR142" s="178"/>
      <c r="GS142" s="178"/>
      <c r="GT142" s="178"/>
      <c r="GU142" s="178"/>
      <c r="GV142" s="178"/>
      <c r="GW142" s="178"/>
      <c r="GX142" s="178"/>
      <c r="GY142" s="178"/>
      <c r="GZ142" s="178"/>
      <c r="HA142" s="178"/>
      <c r="HB142" s="178"/>
      <c r="HC142" s="178"/>
      <c r="HD142" s="178"/>
      <c r="HE142" s="178"/>
      <c r="HF142" s="178"/>
      <c r="HG142" s="178"/>
      <c r="HH142" s="178"/>
      <c r="HI142" s="178"/>
      <c r="HJ142" s="178"/>
      <c r="HK142" s="178"/>
      <c r="HL142" s="178"/>
      <c r="HM142" s="178"/>
      <c r="HN142" s="178"/>
      <c r="HO142" s="178"/>
      <c r="HP142" s="178"/>
      <c r="HQ142" s="178"/>
      <c r="HR142" s="178"/>
      <c r="HS142" s="178"/>
      <c r="HT142" s="178"/>
      <c r="HU142" s="178"/>
      <c r="HV142" s="178"/>
      <c r="HW142" s="178"/>
      <c r="HX142" s="178"/>
      <c r="HY142" s="178"/>
      <c r="HZ142" s="178"/>
      <c r="IA142" s="178"/>
      <c r="IB142" s="178"/>
      <c r="IC142" s="178"/>
      <c r="ID142" s="178"/>
      <c r="IE142" s="178"/>
      <c r="IF142" s="178"/>
      <c r="IG142" s="178"/>
      <c r="IH142" s="178"/>
      <c r="II142" s="178"/>
      <c r="IJ142" s="178"/>
      <c r="IK142" s="178"/>
      <c r="IL142" s="178"/>
      <c r="IM142" s="178"/>
      <c r="IN142" s="178"/>
      <c r="IO142" s="178"/>
      <c r="IP142" s="178"/>
      <c r="IQ142" s="178"/>
    </row>
    <row r="143" ht="180" customHeight="1" spans="1:251">
      <c r="A143" s="161" t="s">
        <v>884</v>
      </c>
      <c r="B143" s="162">
        <f>VLOOKUP(A143,班级人数!$A$2:$B$269,2,FALSE)</f>
        <v>40</v>
      </c>
      <c r="C143" s="165" t="s">
        <v>876</v>
      </c>
      <c r="D143" s="163" t="s">
        <v>881</v>
      </c>
      <c r="E143" s="167"/>
      <c r="F143" s="167"/>
      <c r="G143" s="163" t="s">
        <v>885</v>
      </c>
      <c r="H143" s="163" t="s">
        <v>885</v>
      </c>
      <c r="I143" s="163" t="s">
        <v>886</v>
      </c>
      <c r="J143" s="162"/>
      <c r="K143" s="163"/>
      <c r="L143" s="162" t="s">
        <v>84</v>
      </c>
      <c r="M143" s="167"/>
      <c r="N143" s="163" t="s">
        <v>83</v>
      </c>
      <c r="O143" s="167"/>
      <c r="P143" s="163" t="s">
        <v>887</v>
      </c>
      <c r="Q143" s="163" t="s">
        <v>879</v>
      </c>
      <c r="R143" s="163"/>
      <c r="S143" s="163" t="s">
        <v>88</v>
      </c>
      <c r="T143" s="163" t="s">
        <v>888</v>
      </c>
      <c r="U143" s="163"/>
      <c r="V143" s="163"/>
      <c r="W143" s="163"/>
      <c r="X143" s="163"/>
      <c r="Y143" s="165"/>
      <c r="Z143" s="165"/>
      <c r="AA143" s="163"/>
      <c r="AB143" s="163"/>
      <c r="AC143" s="163"/>
      <c r="AD143" s="163"/>
      <c r="AE143" s="174">
        <f t="shared" si="6"/>
        <v>22</v>
      </c>
      <c r="AF143" s="162" t="s">
        <v>762</v>
      </c>
      <c r="AG143" s="162" t="s">
        <v>46</v>
      </c>
      <c r="AH143" s="167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  <c r="BV143" s="178"/>
      <c r="BW143" s="178"/>
      <c r="BX143" s="178"/>
      <c r="BY143" s="178"/>
      <c r="BZ143" s="178"/>
      <c r="CA143" s="178"/>
      <c r="CB143" s="178"/>
      <c r="CC143" s="178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8"/>
      <c r="CN143" s="178"/>
      <c r="CO143" s="178"/>
      <c r="CP143" s="178"/>
      <c r="CQ143" s="178"/>
      <c r="CR143" s="178"/>
      <c r="CS143" s="178"/>
      <c r="CT143" s="178"/>
      <c r="CU143" s="178"/>
      <c r="CV143" s="178"/>
      <c r="CW143" s="178"/>
      <c r="CX143" s="178"/>
      <c r="CY143" s="178"/>
      <c r="CZ143" s="178"/>
      <c r="DA143" s="178"/>
      <c r="DB143" s="178"/>
      <c r="DC143" s="178"/>
      <c r="DD143" s="178"/>
      <c r="DE143" s="178"/>
      <c r="DF143" s="178"/>
      <c r="DG143" s="178"/>
      <c r="DH143" s="178"/>
      <c r="DI143" s="178"/>
      <c r="DJ143" s="178"/>
      <c r="DK143" s="178"/>
      <c r="DL143" s="178"/>
      <c r="DM143" s="178"/>
      <c r="DN143" s="178"/>
      <c r="DO143" s="178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178"/>
      <c r="DZ143" s="178"/>
      <c r="EA143" s="178"/>
      <c r="EB143" s="178"/>
      <c r="EC143" s="178"/>
      <c r="ED143" s="178"/>
      <c r="EE143" s="178"/>
      <c r="EF143" s="178"/>
      <c r="EG143" s="178"/>
      <c r="EH143" s="178"/>
      <c r="EI143" s="178"/>
      <c r="EJ143" s="178"/>
      <c r="EK143" s="178"/>
      <c r="EL143" s="178"/>
      <c r="EM143" s="178"/>
      <c r="EN143" s="178"/>
      <c r="EO143" s="178"/>
      <c r="EP143" s="178"/>
      <c r="EQ143" s="178"/>
      <c r="ER143" s="178"/>
      <c r="ES143" s="178"/>
      <c r="ET143" s="178"/>
      <c r="EU143" s="178"/>
      <c r="EV143" s="178"/>
      <c r="EW143" s="178"/>
      <c r="EX143" s="178"/>
      <c r="EY143" s="178"/>
      <c r="EZ143" s="178"/>
      <c r="FA143" s="178"/>
      <c r="FB143" s="178"/>
      <c r="FC143" s="178"/>
      <c r="FD143" s="178"/>
      <c r="FE143" s="178"/>
      <c r="FF143" s="178"/>
      <c r="FG143" s="178"/>
      <c r="FH143" s="178"/>
      <c r="FI143" s="178"/>
      <c r="FJ143" s="178"/>
      <c r="FK143" s="178"/>
      <c r="FL143" s="178"/>
      <c r="FM143" s="178"/>
      <c r="FN143" s="178"/>
      <c r="FO143" s="178"/>
      <c r="FP143" s="178"/>
      <c r="FQ143" s="178"/>
      <c r="FR143" s="178"/>
      <c r="FS143" s="178"/>
      <c r="FT143" s="178"/>
      <c r="FU143" s="178"/>
      <c r="FV143" s="178"/>
      <c r="FW143" s="178"/>
      <c r="FX143" s="178"/>
      <c r="FY143" s="178"/>
      <c r="FZ143" s="178"/>
      <c r="GA143" s="178"/>
      <c r="GB143" s="178"/>
      <c r="GC143" s="178"/>
      <c r="GD143" s="178"/>
      <c r="GE143" s="178"/>
      <c r="GF143" s="178"/>
      <c r="GG143" s="178"/>
      <c r="GH143" s="178"/>
      <c r="GI143" s="178"/>
      <c r="GJ143" s="178"/>
      <c r="GK143" s="178"/>
      <c r="GL143" s="178"/>
      <c r="GM143" s="178"/>
      <c r="GN143" s="178"/>
      <c r="GO143" s="178"/>
      <c r="GP143" s="178"/>
      <c r="GQ143" s="178"/>
      <c r="GR143" s="178"/>
      <c r="GS143" s="178"/>
      <c r="GT143" s="178"/>
      <c r="GU143" s="178"/>
      <c r="GV143" s="178"/>
      <c r="GW143" s="178"/>
      <c r="GX143" s="178"/>
      <c r="GY143" s="178"/>
      <c r="GZ143" s="178"/>
      <c r="HA143" s="178"/>
      <c r="HB143" s="178"/>
      <c r="HC143" s="178"/>
      <c r="HD143" s="178"/>
      <c r="HE143" s="178"/>
      <c r="HF143" s="178"/>
      <c r="HG143" s="178"/>
      <c r="HH143" s="178"/>
      <c r="HI143" s="178"/>
      <c r="HJ143" s="178"/>
      <c r="HK143" s="178"/>
      <c r="HL143" s="178"/>
      <c r="HM143" s="178"/>
      <c r="HN143" s="178"/>
      <c r="HO143" s="178"/>
      <c r="HP143" s="178"/>
      <c r="HQ143" s="178"/>
      <c r="HR143" s="178"/>
      <c r="HS143" s="178"/>
      <c r="HT143" s="178"/>
      <c r="HU143" s="178"/>
      <c r="HV143" s="178"/>
      <c r="HW143" s="178"/>
      <c r="HX143" s="178"/>
      <c r="HY143" s="178"/>
      <c r="HZ143" s="178"/>
      <c r="IA143" s="178"/>
      <c r="IB143" s="178"/>
      <c r="IC143" s="178"/>
      <c r="ID143" s="178"/>
      <c r="IE143" s="178"/>
      <c r="IF143" s="178"/>
      <c r="IG143" s="178"/>
      <c r="IH143" s="178"/>
      <c r="II143" s="178"/>
      <c r="IJ143" s="178"/>
      <c r="IK143" s="178"/>
      <c r="IL143" s="178"/>
      <c r="IM143" s="178"/>
      <c r="IN143" s="178"/>
      <c r="IO143" s="178"/>
      <c r="IP143" s="178"/>
      <c r="IQ143" s="178"/>
    </row>
    <row r="144" ht="180" customHeight="1" spans="1:251">
      <c r="A144" s="161" t="s">
        <v>889</v>
      </c>
      <c r="B144" s="162">
        <f>VLOOKUP(A144,班级人数!$A$2:$B$269,2,FALSE)</f>
        <v>34</v>
      </c>
      <c r="C144" s="162" t="s">
        <v>82</v>
      </c>
      <c r="D144" s="165" t="s">
        <v>890</v>
      </c>
      <c r="E144" s="163"/>
      <c r="F144" s="163" t="s">
        <v>891</v>
      </c>
      <c r="G144" s="163" t="s">
        <v>892</v>
      </c>
      <c r="H144" s="165" t="s">
        <v>893</v>
      </c>
      <c r="I144" s="163" t="s">
        <v>894</v>
      </c>
      <c r="J144" s="163" t="s">
        <v>894</v>
      </c>
      <c r="K144" s="163"/>
      <c r="L144" s="165" t="s">
        <v>843</v>
      </c>
      <c r="M144" s="163"/>
      <c r="N144" s="163"/>
      <c r="O144" s="165" t="s">
        <v>366</v>
      </c>
      <c r="P144" s="163"/>
      <c r="Q144" s="163" t="s">
        <v>231</v>
      </c>
      <c r="R144" s="163"/>
      <c r="S144" s="165" t="s">
        <v>366</v>
      </c>
      <c r="T144" s="162" t="s">
        <v>82</v>
      </c>
      <c r="U144" s="162"/>
      <c r="V144" s="162"/>
      <c r="W144" s="163"/>
      <c r="X144" s="163"/>
      <c r="Y144" s="163"/>
      <c r="Z144" s="163"/>
      <c r="AA144" s="163"/>
      <c r="AB144" s="163"/>
      <c r="AC144" s="163"/>
      <c r="AD144" s="163"/>
      <c r="AE144" s="174">
        <f t="shared" si="6"/>
        <v>24</v>
      </c>
      <c r="AF144" s="162" t="s">
        <v>762</v>
      </c>
      <c r="AG144" s="162" t="s">
        <v>46</v>
      </c>
      <c r="AH144" s="167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/>
      <c r="BP144" s="178"/>
      <c r="BQ144" s="178"/>
      <c r="BR144" s="178"/>
      <c r="BS144" s="178"/>
      <c r="BT144" s="178"/>
      <c r="BU144" s="178"/>
      <c r="BV144" s="178"/>
      <c r="BW144" s="178"/>
      <c r="BX144" s="178"/>
      <c r="BY144" s="178"/>
      <c r="BZ144" s="178"/>
      <c r="CA144" s="178"/>
      <c r="CB144" s="178"/>
      <c r="CC144" s="178"/>
      <c r="CD144" s="178"/>
      <c r="CE144" s="178"/>
      <c r="CF144" s="178"/>
      <c r="CG144" s="178"/>
      <c r="CH144" s="178"/>
      <c r="CI144" s="178"/>
      <c r="CJ144" s="178"/>
      <c r="CK144" s="178"/>
      <c r="CL144" s="178"/>
      <c r="CM144" s="178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8"/>
      <c r="DG144" s="178"/>
      <c r="DH144" s="178"/>
      <c r="DI144" s="178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78"/>
      <c r="DT144" s="178"/>
      <c r="DU144" s="178"/>
      <c r="DV144" s="178"/>
      <c r="DW144" s="178"/>
      <c r="DX144" s="178"/>
      <c r="DY144" s="178"/>
      <c r="DZ144" s="178"/>
      <c r="EA144" s="178"/>
      <c r="EB144" s="178"/>
      <c r="EC144" s="178"/>
      <c r="ED144" s="178"/>
      <c r="EE144" s="178"/>
      <c r="EF144" s="178"/>
      <c r="EG144" s="178"/>
      <c r="EH144" s="178"/>
      <c r="EI144" s="178"/>
      <c r="EJ144" s="178"/>
      <c r="EK144" s="178"/>
      <c r="EL144" s="178"/>
      <c r="EM144" s="178"/>
      <c r="EN144" s="178"/>
      <c r="EO144" s="178"/>
      <c r="EP144" s="178"/>
      <c r="EQ144" s="178"/>
      <c r="ER144" s="178"/>
      <c r="ES144" s="178"/>
      <c r="ET144" s="178"/>
      <c r="EU144" s="178"/>
      <c r="EV144" s="178"/>
      <c r="EW144" s="178"/>
      <c r="EX144" s="178"/>
      <c r="EY144" s="178"/>
      <c r="EZ144" s="178"/>
      <c r="FA144" s="178"/>
      <c r="FB144" s="178"/>
      <c r="FC144" s="178"/>
      <c r="FD144" s="178"/>
      <c r="FE144" s="178"/>
      <c r="FF144" s="178"/>
      <c r="FG144" s="178"/>
      <c r="FH144" s="178"/>
      <c r="FI144" s="178"/>
      <c r="FJ144" s="178"/>
      <c r="FK144" s="178"/>
      <c r="FL144" s="178"/>
      <c r="FM144" s="178"/>
      <c r="FN144" s="178"/>
      <c r="FO144" s="178"/>
      <c r="FP144" s="178"/>
      <c r="FQ144" s="178"/>
      <c r="FR144" s="178"/>
      <c r="FS144" s="178"/>
      <c r="FT144" s="178"/>
      <c r="FU144" s="178"/>
      <c r="FV144" s="178"/>
      <c r="FW144" s="178"/>
      <c r="FX144" s="178"/>
      <c r="FY144" s="178"/>
      <c r="FZ144" s="178"/>
      <c r="GA144" s="178"/>
      <c r="GB144" s="178"/>
      <c r="GC144" s="178"/>
      <c r="GD144" s="178"/>
      <c r="GE144" s="178"/>
      <c r="GF144" s="178"/>
      <c r="GG144" s="178"/>
      <c r="GH144" s="178"/>
      <c r="GI144" s="178"/>
      <c r="GJ144" s="178"/>
      <c r="GK144" s="178"/>
      <c r="GL144" s="178"/>
      <c r="GM144" s="178"/>
      <c r="GN144" s="178"/>
      <c r="GO144" s="178"/>
      <c r="GP144" s="178"/>
      <c r="GQ144" s="178"/>
      <c r="GR144" s="178"/>
      <c r="GS144" s="178"/>
      <c r="GT144" s="178"/>
      <c r="GU144" s="178"/>
      <c r="GV144" s="178"/>
      <c r="GW144" s="178"/>
      <c r="GX144" s="178"/>
      <c r="GY144" s="178"/>
      <c r="GZ144" s="178"/>
      <c r="HA144" s="178"/>
      <c r="HB144" s="178"/>
      <c r="HC144" s="178"/>
      <c r="HD144" s="178"/>
      <c r="HE144" s="178"/>
      <c r="HF144" s="178"/>
      <c r="HG144" s="178"/>
      <c r="HH144" s="178"/>
      <c r="HI144" s="178"/>
      <c r="HJ144" s="178"/>
      <c r="HK144" s="178"/>
      <c r="HL144" s="178"/>
      <c r="HM144" s="178"/>
      <c r="HN144" s="178"/>
      <c r="HO144" s="178"/>
      <c r="HP144" s="178"/>
      <c r="HQ144" s="178"/>
      <c r="HR144" s="178"/>
      <c r="HS144" s="178"/>
      <c r="HT144" s="178"/>
      <c r="HU144" s="178"/>
      <c r="HV144" s="178"/>
      <c r="HW144" s="178"/>
      <c r="HX144" s="178"/>
      <c r="HY144" s="178"/>
      <c r="HZ144" s="178"/>
      <c r="IA144" s="178"/>
      <c r="IB144" s="178"/>
      <c r="IC144" s="178"/>
      <c r="ID144" s="178"/>
      <c r="IE144" s="178"/>
      <c r="IF144" s="178"/>
      <c r="IG144" s="178"/>
      <c r="IH144" s="178"/>
      <c r="II144" s="178"/>
      <c r="IJ144" s="178"/>
      <c r="IK144" s="178"/>
      <c r="IL144" s="178"/>
      <c r="IM144" s="178"/>
      <c r="IN144" s="178"/>
      <c r="IO144" s="178"/>
      <c r="IP144" s="178"/>
      <c r="IQ144" s="178"/>
    </row>
    <row r="145" ht="180" customHeight="1" spans="1:251">
      <c r="A145" s="161" t="s">
        <v>895</v>
      </c>
      <c r="B145" s="162">
        <f>VLOOKUP(A145,班级人数!$A$2:$B$269,2,FALSE)</f>
        <v>25</v>
      </c>
      <c r="C145" s="165" t="s">
        <v>890</v>
      </c>
      <c r="D145" s="162" t="s">
        <v>82</v>
      </c>
      <c r="E145" s="163" t="s">
        <v>891</v>
      </c>
      <c r="F145" s="166"/>
      <c r="G145" s="165" t="s">
        <v>363</v>
      </c>
      <c r="H145" s="165"/>
      <c r="I145" s="166"/>
      <c r="J145" s="163" t="s">
        <v>892</v>
      </c>
      <c r="K145" s="163"/>
      <c r="L145" s="165" t="s">
        <v>363</v>
      </c>
      <c r="M145" s="163" t="s">
        <v>896</v>
      </c>
      <c r="N145" s="163" t="s">
        <v>896</v>
      </c>
      <c r="O145" s="163"/>
      <c r="P145" s="165" t="s">
        <v>893</v>
      </c>
      <c r="Q145" s="162" t="s">
        <v>499</v>
      </c>
      <c r="R145" s="163"/>
      <c r="S145" s="162" t="s">
        <v>82</v>
      </c>
      <c r="T145" s="165" t="s">
        <v>845</v>
      </c>
      <c r="U145" s="165"/>
      <c r="V145" s="165"/>
      <c r="W145" s="163"/>
      <c r="X145" s="163"/>
      <c r="Y145" s="163"/>
      <c r="Z145" s="163"/>
      <c r="AA145" s="163"/>
      <c r="AB145" s="163"/>
      <c r="AC145" s="163"/>
      <c r="AD145" s="163"/>
      <c r="AE145" s="174">
        <f t="shared" si="6"/>
        <v>24</v>
      </c>
      <c r="AF145" s="162" t="s">
        <v>762</v>
      </c>
      <c r="AG145" s="162" t="s">
        <v>46</v>
      </c>
      <c r="AH145" s="167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  <c r="BI145" s="178"/>
      <c r="BJ145" s="178"/>
      <c r="BK145" s="178"/>
      <c r="BL145" s="178"/>
      <c r="BM145" s="178"/>
      <c r="BN145" s="178"/>
      <c r="BO145" s="178"/>
      <c r="BP145" s="178"/>
      <c r="BQ145" s="178"/>
      <c r="BR145" s="178"/>
      <c r="BS145" s="178"/>
      <c r="BT145" s="178"/>
      <c r="BU145" s="178"/>
      <c r="BV145" s="178"/>
      <c r="BW145" s="178"/>
      <c r="BX145" s="178"/>
      <c r="BY145" s="178"/>
      <c r="BZ145" s="178"/>
      <c r="CA145" s="178"/>
      <c r="CB145" s="178"/>
      <c r="CC145" s="178"/>
      <c r="CD145" s="178"/>
      <c r="CE145" s="178"/>
      <c r="CF145" s="178"/>
      <c r="CG145" s="178"/>
      <c r="CH145" s="178"/>
      <c r="CI145" s="178"/>
      <c r="CJ145" s="178"/>
      <c r="CK145" s="178"/>
      <c r="CL145" s="178"/>
      <c r="CM145" s="178"/>
      <c r="CN145" s="178"/>
      <c r="CO145" s="178"/>
      <c r="CP145" s="178"/>
      <c r="CQ145" s="178"/>
      <c r="CR145" s="178"/>
      <c r="CS145" s="178"/>
      <c r="CT145" s="178"/>
      <c r="CU145" s="178"/>
      <c r="CV145" s="178"/>
      <c r="CW145" s="178"/>
      <c r="CX145" s="178"/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78"/>
      <c r="DT145" s="178"/>
      <c r="DU145" s="178"/>
      <c r="DV145" s="178"/>
      <c r="DW145" s="178"/>
      <c r="DX145" s="178"/>
      <c r="DY145" s="178"/>
      <c r="DZ145" s="178"/>
      <c r="EA145" s="178"/>
      <c r="EB145" s="178"/>
      <c r="EC145" s="178"/>
      <c r="ED145" s="178"/>
      <c r="EE145" s="178"/>
      <c r="EF145" s="178"/>
      <c r="EG145" s="178"/>
      <c r="EH145" s="178"/>
      <c r="EI145" s="178"/>
      <c r="EJ145" s="178"/>
      <c r="EK145" s="178"/>
      <c r="EL145" s="178"/>
      <c r="EM145" s="178"/>
      <c r="EN145" s="178"/>
      <c r="EO145" s="178"/>
      <c r="EP145" s="178"/>
      <c r="EQ145" s="178"/>
      <c r="ER145" s="178"/>
      <c r="ES145" s="178"/>
      <c r="ET145" s="178"/>
      <c r="EU145" s="178"/>
      <c r="EV145" s="178"/>
      <c r="EW145" s="178"/>
      <c r="EX145" s="178"/>
      <c r="EY145" s="178"/>
      <c r="EZ145" s="178"/>
      <c r="FA145" s="178"/>
      <c r="FB145" s="178"/>
      <c r="FC145" s="178"/>
      <c r="FD145" s="178"/>
      <c r="FE145" s="178"/>
      <c r="FF145" s="178"/>
      <c r="FG145" s="178"/>
      <c r="FH145" s="178"/>
      <c r="FI145" s="178"/>
      <c r="FJ145" s="178"/>
      <c r="FK145" s="178"/>
      <c r="FL145" s="178"/>
      <c r="FM145" s="178"/>
      <c r="FN145" s="178"/>
      <c r="FO145" s="178"/>
      <c r="FP145" s="178"/>
      <c r="FQ145" s="178"/>
      <c r="FR145" s="178"/>
      <c r="FS145" s="178"/>
      <c r="FT145" s="178"/>
      <c r="FU145" s="178"/>
      <c r="FV145" s="178"/>
      <c r="FW145" s="178"/>
      <c r="FX145" s="178"/>
      <c r="FY145" s="178"/>
      <c r="FZ145" s="178"/>
      <c r="GA145" s="178"/>
      <c r="GB145" s="178"/>
      <c r="GC145" s="178"/>
      <c r="GD145" s="178"/>
      <c r="GE145" s="178"/>
      <c r="GF145" s="178"/>
      <c r="GG145" s="178"/>
      <c r="GH145" s="178"/>
      <c r="GI145" s="178"/>
      <c r="GJ145" s="178"/>
      <c r="GK145" s="178"/>
      <c r="GL145" s="178"/>
      <c r="GM145" s="178"/>
      <c r="GN145" s="178"/>
      <c r="GO145" s="178"/>
      <c r="GP145" s="178"/>
      <c r="GQ145" s="178"/>
      <c r="GR145" s="178"/>
      <c r="GS145" s="178"/>
      <c r="GT145" s="178"/>
      <c r="GU145" s="178"/>
      <c r="GV145" s="178"/>
      <c r="GW145" s="178"/>
      <c r="GX145" s="178"/>
      <c r="GY145" s="178"/>
      <c r="GZ145" s="178"/>
      <c r="HA145" s="178"/>
      <c r="HB145" s="178"/>
      <c r="HC145" s="178"/>
      <c r="HD145" s="178"/>
      <c r="HE145" s="178"/>
      <c r="HF145" s="178"/>
      <c r="HG145" s="178"/>
      <c r="HH145" s="178"/>
      <c r="HI145" s="178"/>
      <c r="HJ145" s="178"/>
      <c r="HK145" s="178"/>
      <c r="HL145" s="178"/>
      <c r="HM145" s="178"/>
      <c r="HN145" s="178"/>
      <c r="HO145" s="178"/>
      <c r="HP145" s="178"/>
      <c r="HQ145" s="178"/>
      <c r="HR145" s="178"/>
      <c r="HS145" s="178"/>
      <c r="HT145" s="178"/>
      <c r="HU145" s="178"/>
      <c r="HV145" s="178"/>
      <c r="HW145" s="178"/>
      <c r="HX145" s="178"/>
      <c r="HY145" s="178"/>
      <c r="HZ145" s="178"/>
      <c r="IA145" s="178"/>
      <c r="IB145" s="178"/>
      <c r="IC145" s="178"/>
      <c r="ID145" s="178"/>
      <c r="IE145" s="178"/>
      <c r="IF145" s="178"/>
      <c r="IG145" s="178"/>
      <c r="IH145" s="178"/>
      <c r="II145" s="178"/>
      <c r="IJ145" s="178"/>
      <c r="IK145" s="178"/>
      <c r="IL145" s="178"/>
      <c r="IM145" s="178"/>
      <c r="IN145" s="178"/>
      <c r="IO145" s="178"/>
      <c r="IP145" s="178"/>
      <c r="IQ145" s="178"/>
    </row>
    <row r="146" ht="180" customHeight="1" spans="1:251">
      <c r="A146" s="161" t="s">
        <v>897</v>
      </c>
      <c r="B146" s="162">
        <f>VLOOKUP(A146,班级人数!$A$2:$B$269,2,FALSE)</f>
        <v>45</v>
      </c>
      <c r="C146" s="165" t="s">
        <v>366</v>
      </c>
      <c r="D146" s="162" t="s">
        <v>82</v>
      </c>
      <c r="E146" s="163" t="s">
        <v>278</v>
      </c>
      <c r="F146" s="162"/>
      <c r="G146" s="165" t="s">
        <v>893</v>
      </c>
      <c r="H146" s="162"/>
      <c r="I146" s="162"/>
      <c r="J146" s="163" t="s">
        <v>898</v>
      </c>
      <c r="K146" s="162"/>
      <c r="L146" s="162"/>
      <c r="M146" s="163" t="s">
        <v>899</v>
      </c>
      <c r="N146" s="163" t="s">
        <v>899</v>
      </c>
      <c r="O146" s="165" t="s">
        <v>893</v>
      </c>
      <c r="P146" s="166"/>
      <c r="Q146" s="163" t="s">
        <v>900</v>
      </c>
      <c r="R146" s="163" t="s">
        <v>900</v>
      </c>
      <c r="S146" s="162" t="s">
        <v>82</v>
      </c>
      <c r="T146" s="165" t="s">
        <v>366</v>
      </c>
      <c r="U146" s="165"/>
      <c r="V146" s="165"/>
      <c r="W146" s="163"/>
      <c r="X146" s="163"/>
      <c r="Y146" s="162"/>
      <c r="Z146" s="165"/>
      <c r="AA146" s="162"/>
      <c r="AB146" s="165"/>
      <c r="AC146" s="163"/>
      <c r="AD146" s="162"/>
      <c r="AE146" s="174">
        <f t="shared" si="6"/>
        <v>24</v>
      </c>
      <c r="AF146" s="162" t="s">
        <v>762</v>
      </c>
      <c r="AG146" s="162" t="s">
        <v>46</v>
      </c>
      <c r="AH146" s="167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  <c r="BF146" s="178"/>
      <c r="BG146" s="178"/>
      <c r="BH146" s="178"/>
      <c r="BI146" s="178"/>
      <c r="BJ146" s="178"/>
      <c r="BK146" s="178"/>
      <c r="BL146" s="178"/>
      <c r="BM146" s="178"/>
      <c r="BN146" s="178"/>
      <c r="BO146" s="178"/>
      <c r="BP146" s="178"/>
      <c r="BQ146" s="178"/>
      <c r="BR146" s="178"/>
      <c r="BS146" s="178"/>
      <c r="BT146" s="178"/>
      <c r="BU146" s="178"/>
      <c r="BV146" s="178"/>
      <c r="BW146" s="178"/>
      <c r="BX146" s="178"/>
      <c r="BY146" s="178"/>
      <c r="BZ146" s="178"/>
      <c r="CA146" s="178"/>
      <c r="CB146" s="178"/>
      <c r="CC146" s="178"/>
      <c r="CD146" s="178"/>
      <c r="CE146" s="178"/>
      <c r="CF146" s="178"/>
      <c r="CG146" s="178"/>
      <c r="CH146" s="178"/>
      <c r="CI146" s="178"/>
      <c r="CJ146" s="178"/>
      <c r="CK146" s="178"/>
      <c r="CL146" s="178"/>
      <c r="CM146" s="178"/>
      <c r="CN146" s="178"/>
      <c r="CO146" s="178"/>
      <c r="CP146" s="178"/>
      <c r="CQ146" s="178"/>
      <c r="CR146" s="178"/>
      <c r="CS146" s="178"/>
      <c r="CT146" s="178"/>
      <c r="CU146" s="178"/>
      <c r="CV146" s="178"/>
      <c r="CW146" s="178"/>
      <c r="CX146" s="178"/>
      <c r="CY146" s="178"/>
      <c r="CZ146" s="178"/>
      <c r="DA146" s="178"/>
      <c r="DB146" s="178"/>
      <c r="DC146" s="178"/>
      <c r="DD146" s="178"/>
      <c r="DE146" s="178"/>
      <c r="DF146" s="178"/>
      <c r="DG146" s="178"/>
      <c r="DH146" s="178"/>
      <c r="DI146" s="178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78"/>
      <c r="DT146" s="178"/>
      <c r="DU146" s="178"/>
      <c r="DV146" s="178"/>
      <c r="DW146" s="178"/>
      <c r="DX146" s="178"/>
      <c r="DY146" s="178"/>
      <c r="DZ146" s="178"/>
      <c r="EA146" s="178"/>
      <c r="EB146" s="178"/>
      <c r="EC146" s="178"/>
      <c r="ED146" s="178"/>
      <c r="EE146" s="178"/>
      <c r="EF146" s="178"/>
      <c r="EG146" s="178"/>
      <c r="EH146" s="178"/>
      <c r="EI146" s="178"/>
      <c r="EJ146" s="178"/>
      <c r="EK146" s="178"/>
      <c r="EL146" s="178"/>
      <c r="EM146" s="178"/>
      <c r="EN146" s="178"/>
      <c r="EO146" s="178"/>
      <c r="EP146" s="178"/>
      <c r="EQ146" s="178"/>
      <c r="ER146" s="178"/>
      <c r="ES146" s="178"/>
      <c r="ET146" s="178"/>
      <c r="EU146" s="178"/>
      <c r="EV146" s="178"/>
      <c r="EW146" s="178"/>
      <c r="EX146" s="178"/>
      <c r="EY146" s="178"/>
      <c r="EZ146" s="178"/>
      <c r="FA146" s="178"/>
      <c r="FB146" s="178"/>
      <c r="FC146" s="178"/>
      <c r="FD146" s="178"/>
      <c r="FE146" s="178"/>
      <c r="FF146" s="178"/>
      <c r="FG146" s="178"/>
      <c r="FH146" s="178"/>
      <c r="FI146" s="178"/>
      <c r="FJ146" s="178"/>
      <c r="FK146" s="178"/>
      <c r="FL146" s="178"/>
      <c r="FM146" s="178"/>
      <c r="FN146" s="178"/>
      <c r="FO146" s="178"/>
      <c r="FP146" s="178"/>
      <c r="FQ146" s="178"/>
      <c r="FR146" s="178"/>
      <c r="FS146" s="178"/>
      <c r="FT146" s="178"/>
      <c r="FU146" s="178"/>
      <c r="FV146" s="178"/>
      <c r="FW146" s="178"/>
      <c r="FX146" s="178"/>
      <c r="FY146" s="178"/>
      <c r="FZ146" s="178"/>
      <c r="GA146" s="178"/>
      <c r="GB146" s="178"/>
      <c r="GC146" s="178"/>
      <c r="GD146" s="178"/>
      <c r="GE146" s="178"/>
      <c r="GF146" s="178"/>
      <c r="GG146" s="178"/>
      <c r="GH146" s="178"/>
      <c r="GI146" s="178"/>
      <c r="GJ146" s="178"/>
      <c r="GK146" s="178"/>
      <c r="GL146" s="178"/>
      <c r="GM146" s="178"/>
      <c r="GN146" s="178"/>
      <c r="GO146" s="178"/>
      <c r="GP146" s="178"/>
      <c r="GQ146" s="178"/>
      <c r="GR146" s="178"/>
      <c r="GS146" s="178"/>
      <c r="GT146" s="178"/>
      <c r="GU146" s="178"/>
      <c r="GV146" s="178"/>
      <c r="GW146" s="178"/>
      <c r="GX146" s="178"/>
      <c r="GY146" s="178"/>
      <c r="GZ146" s="178"/>
      <c r="HA146" s="178"/>
      <c r="HB146" s="178"/>
      <c r="HC146" s="178"/>
      <c r="HD146" s="178"/>
      <c r="HE146" s="178"/>
      <c r="HF146" s="178"/>
      <c r="HG146" s="178"/>
      <c r="HH146" s="178"/>
      <c r="HI146" s="178"/>
      <c r="HJ146" s="178"/>
      <c r="HK146" s="178"/>
      <c r="HL146" s="178"/>
      <c r="HM146" s="178"/>
      <c r="HN146" s="178"/>
      <c r="HO146" s="178"/>
      <c r="HP146" s="178"/>
      <c r="HQ146" s="178"/>
      <c r="HR146" s="178"/>
      <c r="HS146" s="178"/>
      <c r="HT146" s="178"/>
      <c r="HU146" s="178"/>
      <c r="HV146" s="178"/>
      <c r="HW146" s="178"/>
      <c r="HX146" s="178"/>
      <c r="HY146" s="178"/>
      <c r="HZ146" s="178"/>
      <c r="IA146" s="178"/>
      <c r="IB146" s="178"/>
      <c r="IC146" s="178"/>
      <c r="ID146" s="178"/>
      <c r="IE146" s="178"/>
      <c r="IF146" s="178"/>
      <c r="IG146" s="178"/>
      <c r="IH146" s="178"/>
      <c r="II146" s="178"/>
      <c r="IJ146" s="178"/>
      <c r="IK146" s="178"/>
      <c r="IL146" s="178"/>
      <c r="IM146" s="178"/>
      <c r="IN146" s="178"/>
      <c r="IO146" s="178"/>
      <c r="IP146" s="178"/>
      <c r="IQ146" s="178"/>
    </row>
    <row r="147" ht="180" customHeight="1" spans="1:251">
      <c r="A147" s="161" t="s">
        <v>901</v>
      </c>
      <c r="B147" s="162">
        <f>VLOOKUP(A147,班级人数!$A$2:$B$269,2,FALSE)</f>
        <v>36</v>
      </c>
      <c r="C147" s="163" t="s">
        <v>902</v>
      </c>
      <c r="D147" s="165" t="s">
        <v>902</v>
      </c>
      <c r="E147" s="165" t="s">
        <v>903</v>
      </c>
      <c r="F147" s="163" t="s">
        <v>903</v>
      </c>
      <c r="G147" s="163" t="s">
        <v>414</v>
      </c>
      <c r="H147" s="167"/>
      <c r="I147" s="163" t="s">
        <v>95</v>
      </c>
      <c r="J147" s="163" t="s">
        <v>886</v>
      </c>
      <c r="K147" s="167"/>
      <c r="L147" s="167"/>
      <c r="M147" s="163" t="s">
        <v>904</v>
      </c>
      <c r="N147" s="163" t="s">
        <v>904</v>
      </c>
      <c r="O147" s="163" t="s">
        <v>887</v>
      </c>
      <c r="P147" s="167"/>
      <c r="Q147" s="163"/>
      <c r="R147" s="163" t="s">
        <v>905</v>
      </c>
      <c r="S147" s="163" t="s">
        <v>414</v>
      </c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74">
        <f t="shared" si="6"/>
        <v>24</v>
      </c>
      <c r="AF147" s="162" t="s">
        <v>762</v>
      </c>
      <c r="AG147" s="162" t="s">
        <v>46</v>
      </c>
      <c r="AH147" s="167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178"/>
      <c r="BL147" s="178"/>
      <c r="BM147" s="178"/>
      <c r="BN147" s="178"/>
      <c r="BO147" s="178"/>
      <c r="BP147" s="178"/>
      <c r="BQ147" s="178"/>
      <c r="BR147" s="178"/>
      <c r="BS147" s="178"/>
      <c r="BT147" s="178"/>
      <c r="BU147" s="178"/>
      <c r="BV147" s="178"/>
      <c r="BW147" s="178"/>
      <c r="BX147" s="178"/>
      <c r="BY147" s="178"/>
      <c r="BZ147" s="178"/>
      <c r="CA147" s="178"/>
      <c r="CB147" s="178"/>
      <c r="CC147" s="178"/>
      <c r="CD147" s="178"/>
      <c r="CE147" s="178"/>
      <c r="CF147" s="178"/>
      <c r="CG147" s="178"/>
      <c r="CH147" s="178"/>
      <c r="CI147" s="178"/>
      <c r="CJ147" s="178"/>
      <c r="CK147" s="178"/>
      <c r="CL147" s="178"/>
      <c r="CM147" s="178"/>
      <c r="CN147" s="178"/>
      <c r="CO147" s="178"/>
      <c r="CP147" s="178"/>
      <c r="CQ147" s="178"/>
      <c r="CR147" s="178"/>
      <c r="CS147" s="178"/>
      <c r="CT147" s="178"/>
      <c r="CU147" s="178"/>
      <c r="CV147" s="178"/>
      <c r="CW147" s="178"/>
      <c r="CX147" s="178"/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8"/>
      <c r="DU147" s="178"/>
      <c r="DV147" s="178"/>
      <c r="DW147" s="178"/>
      <c r="DX147" s="178"/>
      <c r="DY147" s="178"/>
      <c r="DZ147" s="178"/>
      <c r="EA147" s="178"/>
      <c r="EB147" s="178"/>
      <c r="EC147" s="178"/>
      <c r="ED147" s="178"/>
      <c r="EE147" s="178"/>
      <c r="EF147" s="178"/>
      <c r="EG147" s="178"/>
      <c r="EH147" s="178"/>
      <c r="EI147" s="178"/>
      <c r="EJ147" s="178"/>
      <c r="EK147" s="178"/>
      <c r="EL147" s="178"/>
      <c r="EM147" s="178"/>
      <c r="EN147" s="178"/>
      <c r="EO147" s="178"/>
      <c r="EP147" s="178"/>
      <c r="EQ147" s="178"/>
      <c r="ER147" s="178"/>
      <c r="ES147" s="178"/>
      <c r="ET147" s="178"/>
      <c r="EU147" s="178"/>
      <c r="EV147" s="178"/>
      <c r="EW147" s="178"/>
      <c r="EX147" s="178"/>
      <c r="EY147" s="178"/>
      <c r="EZ147" s="178"/>
      <c r="FA147" s="178"/>
      <c r="FB147" s="178"/>
      <c r="FC147" s="178"/>
      <c r="FD147" s="178"/>
      <c r="FE147" s="178"/>
      <c r="FF147" s="178"/>
      <c r="FG147" s="178"/>
      <c r="FH147" s="178"/>
      <c r="FI147" s="178"/>
      <c r="FJ147" s="178"/>
      <c r="FK147" s="178"/>
      <c r="FL147" s="178"/>
      <c r="FM147" s="178"/>
      <c r="FN147" s="178"/>
      <c r="FO147" s="178"/>
      <c r="FP147" s="178"/>
      <c r="FQ147" s="178"/>
      <c r="FR147" s="178"/>
      <c r="FS147" s="178"/>
      <c r="FT147" s="178"/>
      <c r="FU147" s="178"/>
      <c r="FV147" s="178"/>
      <c r="FW147" s="178"/>
      <c r="FX147" s="178"/>
      <c r="FY147" s="178"/>
      <c r="FZ147" s="178"/>
      <c r="GA147" s="178"/>
      <c r="GB147" s="178"/>
      <c r="GC147" s="178"/>
      <c r="GD147" s="178"/>
      <c r="GE147" s="178"/>
      <c r="GF147" s="178"/>
      <c r="GG147" s="178"/>
      <c r="GH147" s="178"/>
      <c r="GI147" s="178"/>
      <c r="GJ147" s="178"/>
      <c r="GK147" s="178"/>
      <c r="GL147" s="178"/>
      <c r="GM147" s="178"/>
      <c r="GN147" s="178"/>
      <c r="GO147" s="178"/>
      <c r="GP147" s="178"/>
      <c r="GQ147" s="178"/>
      <c r="GR147" s="178"/>
      <c r="GS147" s="178"/>
      <c r="GT147" s="178"/>
      <c r="GU147" s="178"/>
      <c r="GV147" s="178"/>
      <c r="GW147" s="178"/>
      <c r="GX147" s="178"/>
      <c r="GY147" s="178"/>
      <c r="GZ147" s="178"/>
      <c r="HA147" s="178"/>
      <c r="HB147" s="178"/>
      <c r="HC147" s="178"/>
      <c r="HD147" s="178"/>
      <c r="HE147" s="178"/>
      <c r="HF147" s="178"/>
      <c r="HG147" s="178"/>
      <c r="HH147" s="178"/>
      <c r="HI147" s="178"/>
      <c r="HJ147" s="178"/>
      <c r="HK147" s="178"/>
      <c r="HL147" s="178"/>
      <c r="HM147" s="178"/>
      <c r="HN147" s="178"/>
      <c r="HO147" s="178"/>
      <c r="HP147" s="178"/>
      <c r="HQ147" s="178"/>
      <c r="HR147" s="178"/>
      <c r="HS147" s="178"/>
      <c r="HT147" s="178"/>
      <c r="HU147" s="178"/>
      <c r="HV147" s="178"/>
      <c r="HW147" s="178"/>
      <c r="HX147" s="178"/>
      <c r="HY147" s="178"/>
      <c r="HZ147" s="178"/>
      <c r="IA147" s="178"/>
      <c r="IB147" s="178"/>
      <c r="IC147" s="178"/>
      <c r="ID147" s="178"/>
      <c r="IE147" s="178"/>
      <c r="IF147" s="178"/>
      <c r="IG147" s="178"/>
      <c r="IH147" s="178"/>
      <c r="II147" s="178"/>
      <c r="IJ147" s="178"/>
      <c r="IK147" s="178"/>
      <c r="IL147" s="178"/>
      <c r="IM147" s="178"/>
      <c r="IN147" s="178"/>
      <c r="IO147" s="178"/>
      <c r="IP147" s="178"/>
      <c r="IQ147" s="178"/>
    </row>
    <row r="148" ht="180" customHeight="1" spans="1:251">
      <c r="A148" s="161" t="s">
        <v>906</v>
      </c>
      <c r="B148" s="162">
        <f>VLOOKUP(A148,班级人数!$A$2:$B$269,2,FALSE)</f>
        <v>37</v>
      </c>
      <c r="C148" s="165"/>
      <c r="D148" s="165" t="s">
        <v>356</v>
      </c>
      <c r="E148" s="163" t="s">
        <v>273</v>
      </c>
      <c r="F148" s="163" t="s">
        <v>113</v>
      </c>
      <c r="G148" s="163" t="s">
        <v>414</v>
      </c>
      <c r="H148" s="163"/>
      <c r="I148" s="163" t="s">
        <v>904</v>
      </c>
      <c r="J148" s="163" t="s">
        <v>904</v>
      </c>
      <c r="K148" s="167"/>
      <c r="L148" s="167"/>
      <c r="M148" s="163"/>
      <c r="N148" s="163" t="s">
        <v>273</v>
      </c>
      <c r="O148" s="165" t="s">
        <v>902</v>
      </c>
      <c r="P148" s="165" t="s">
        <v>902</v>
      </c>
      <c r="Q148" s="163" t="s">
        <v>903</v>
      </c>
      <c r="R148" s="163" t="s">
        <v>903</v>
      </c>
      <c r="S148" s="163" t="s">
        <v>414</v>
      </c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74">
        <f t="shared" si="6"/>
        <v>24</v>
      </c>
      <c r="AF148" s="162" t="s">
        <v>762</v>
      </c>
      <c r="AG148" s="162" t="s">
        <v>46</v>
      </c>
      <c r="AH148" s="167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  <c r="BV148" s="178"/>
      <c r="BW148" s="178"/>
      <c r="BX148" s="178"/>
      <c r="BY148" s="178"/>
      <c r="BZ148" s="178"/>
      <c r="CA148" s="178"/>
      <c r="CB148" s="178"/>
      <c r="CC148" s="178"/>
      <c r="CD148" s="178"/>
      <c r="CE148" s="178"/>
      <c r="CF148" s="178"/>
      <c r="CG148" s="178"/>
      <c r="CH148" s="178"/>
      <c r="CI148" s="178"/>
      <c r="CJ148" s="178"/>
      <c r="CK148" s="178"/>
      <c r="CL148" s="178"/>
      <c r="CM148" s="178"/>
      <c r="CN148" s="178"/>
      <c r="CO148" s="178"/>
      <c r="CP148" s="178"/>
      <c r="CQ148" s="178"/>
      <c r="CR148" s="178"/>
      <c r="CS148" s="178"/>
      <c r="CT148" s="178"/>
      <c r="CU148" s="178"/>
      <c r="CV148" s="178"/>
      <c r="CW148" s="178"/>
      <c r="CX148" s="178"/>
      <c r="CY148" s="178"/>
      <c r="CZ148" s="178"/>
      <c r="DA148" s="178"/>
      <c r="DB148" s="178"/>
      <c r="DC148" s="178"/>
      <c r="DD148" s="178"/>
      <c r="DE148" s="178"/>
      <c r="DF148" s="178"/>
      <c r="DG148" s="178"/>
      <c r="DH148" s="178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178"/>
      <c r="DZ148" s="178"/>
      <c r="EA148" s="178"/>
      <c r="EB148" s="178"/>
      <c r="EC148" s="178"/>
      <c r="ED148" s="178"/>
      <c r="EE148" s="178"/>
      <c r="EF148" s="178"/>
      <c r="EG148" s="178"/>
      <c r="EH148" s="178"/>
      <c r="EI148" s="178"/>
      <c r="EJ148" s="178"/>
      <c r="EK148" s="178"/>
      <c r="EL148" s="178"/>
      <c r="EM148" s="178"/>
      <c r="EN148" s="178"/>
      <c r="EO148" s="178"/>
      <c r="EP148" s="178"/>
      <c r="EQ148" s="178"/>
      <c r="ER148" s="178"/>
      <c r="ES148" s="178"/>
      <c r="ET148" s="178"/>
      <c r="EU148" s="178"/>
      <c r="EV148" s="178"/>
      <c r="EW148" s="178"/>
      <c r="EX148" s="178"/>
      <c r="EY148" s="178"/>
      <c r="EZ148" s="178"/>
      <c r="FA148" s="178"/>
      <c r="FB148" s="178"/>
      <c r="FC148" s="178"/>
      <c r="FD148" s="178"/>
      <c r="FE148" s="178"/>
      <c r="FF148" s="178"/>
      <c r="FG148" s="178"/>
      <c r="FH148" s="178"/>
      <c r="FI148" s="178"/>
      <c r="FJ148" s="178"/>
      <c r="FK148" s="178"/>
      <c r="FL148" s="178"/>
      <c r="FM148" s="178"/>
      <c r="FN148" s="178"/>
      <c r="FO148" s="178"/>
      <c r="FP148" s="178"/>
      <c r="FQ148" s="178"/>
      <c r="FR148" s="178"/>
      <c r="FS148" s="178"/>
      <c r="FT148" s="178"/>
      <c r="FU148" s="178"/>
      <c r="FV148" s="178"/>
      <c r="FW148" s="178"/>
      <c r="FX148" s="178"/>
      <c r="FY148" s="178"/>
      <c r="FZ148" s="178"/>
      <c r="GA148" s="178"/>
      <c r="GB148" s="178"/>
      <c r="GC148" s="178"/>
      <c r="GD148" s="178"/>
      <c r="GE148" s="178"/>
      <c r="GF148" s="178"/>
      <c r="GG148" s="178"/>
      <c r="GH148" s="178"/>
      <c r="GI148" s="178"/>
      <c r="GJ148" s="178"/>
      <c r="GK148" s="178"/>
      <c r="GL148" s="178"/>
      <c r="GM148" s="178"/>
      <c r="GN148" s="178"/>
      <c r="GO148" s="178"/>
      <c r="GP148" s="178"/>
      <c r="GQ148" s="178"/>
      <c r="GR148" s="178"/>
      <c r="GS148" s="178"/>
      <c r="GT148" s="178"/>
      <c r="GU148" s="178"/>
      <c r="GV148" s="178"/>
      <c r="GW148" s="178"/>
      <c r="GX148" s="178"/>
      <c r="GY148" s="178"/>
      <c r="GZ148" s="178"/>
      <c r="HA148" s="178"/>
      <c r="HB148" s="178"/>
      <c r="HC148" s="178"/>
      <c r="HD148" s="178"/>
      <c r="HE148" s="178"/>
      <c r="HF148" s="178"/>
      <c r="HG148" s="178"/>
      <c r="HH148" s="178"/>
      <c r="HI148" s="178"/>
      <c r="HJ148" s="178"/>
      <c r="HK148" s="178"/>
      <c r="HL148" s="178"/>
      <c r="HM148" s="178"/>
      <c r="HN148" s="178"/>
      <c r="HO148" s="178"/>
      <c r="HP148" s="178"/>
      <c r="HQ148" s="178"/>
      <c r="HR148" s="178"/>
      <c r="HS148" s="178"/>
      <c r="HT148" s="178"/>
      <c r="HU148" s="178"/>
      <c r="HV148" s="178"/>
      <c r="HW148" s="178"/>
      <c r="HX148" s="178"/>
      <c r="HY148" s="178"/>
      <c r="HZ148" s="178"/>
      <c r="IA148" s="178"/>
      <c r="IB148" s="178"/>
      <c r="IC148" s="178"/>
      <c r="ID148" s="178"/>
      <c r="IE148" s="178"/>
      <c r="IF148" s="178"/>
      <c r="IG148" s="178"/>
      <c r="IH148" s="178"/>
      <c r="II148" s="178"/>
      <c r="IJ148" s="178"/>
      <c r="IK148" s="178"/>
      <c r="IL148" s="178"/>
      <c r="IM148" s="178"/>
      <c r="IN148" s="178"/>
      <c r="IO148" s="178"/>
      <c r="IP148" s="178"/>
      <c r="IQ148" s="178"/>
    </row>
    <row r="149" ht="180" customHeight="1" spans="1:251">
      <c r="A149" s="161" t="s">
        <v>907</v>
      </c>
      <c r="B149" s="162">
        <f>VLOOKUP(A149,班级人数!$A$2:$B$269,2,FALSE)</f>
        <v>48</v>
      </c>
      <c r="C149" s="167"/>
      <c r="D149" s="167"/>
      <c r="E149" s="165" t="s">
        <v>908</v>
      </c>
      <c r="F149" s="162" t="s">
        <v>908</v>
      </c>
      <c r="G149" s="165" t="s">
        <v>672</v>
      </c>
      <c r="H149" s="163" t="s">
        <v>674</v>
      </c>
      <c r="I149" s="162"/>
      <c r="J149" s="162"/>
      <c r="K149" s="167"/>
      <c r="L149" s="167"/>
      <c r="M149" s="162"/>
      <c r="N149" s="162"/>
      <c r="O149" s="162"/>
      <c r="P149" s="163" t="s">
        <v>713</v>
      </c>
      <c r="Q149" s="163" t="s">
        <v>676</v>
      </c>
      <c r="R149" s="162" t="s">
        <v>499</v>
      </c>
      <c r="S149" s="167"/>
      <c r="T149" s="163" t="s">
        <v>105</v>
      </c>
      <c r="U149" s="163"/>
      <c r="V149" s="163"/>
      <c r="W149" s="162" t="s">
        <v>909</v>
      </c>
      <c r="X149" s="162" t="s">
        <v>909</v>
      </c>
      <c r="Y149" s="162" t="s">
        <v>555</v>
      </c>
      <c r="Z149" s="162"/>
      <c r="AA149" s="162"/>
      <c r="AB149" s="162"/>
      <c r="AC149" s="162"/>
      <c r="AD149" s="162"/>
      <c r="AE149" s="174">
        <f t="shared" si="6"/>
        <v>22</v>
      </c>
      <c r="AF149" s="162" t="s">
        <v>762</v>
      </c>
      <c r="AG149" s="162" t="s">
        <v>24</v>
      </c>
      <c r="AH149" s="163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178"/>
      <c r="BL149" s="178"/>
      <c r="BM149" s="178"/>
      <c r="BN149" s="178"/>
      <c r="BO149" s="178"/>
      <c r="BP149" s="178"/>
      <c r="BQ149" s="178"/>
      <c r="BR149" s="178"/>
      <c r="BS149" s="178"/>
      <c r="BT149" s="178"/>
      <c r="BU149" s="178"/>
      <c r="BV149" s="178"/>
      <c r="BW149" s="178"/>
      <c r="BX149" s="178"/>
      <c r="BY149" s="178"/>
      <c r="BZ149" s="178"/>
      <c r="CA149" s="178"/>
      <c r="CB149" s="178"/>
      <c r="CC149" s="178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8"/>
      <c r="CN149" s="178"/>
      <c r="CO149" s="178"/>
      <c r="CP149" s="178"/>
      <c r="CQ149" s="178"/>
      <c r="CR149" s="178"/>
      <c r="CS149" s="178"/>
      <c r="CT149" s="178"/>
      <c r="CU149" s="178"/>
      <c r="CV149" s="178"/>
      <c r="CW149" s="178"/>
      <c r="CX149" s="178"/>
      <c r="CY149" s="178"/>
      <c r="CZ149" s="178"/>
      <c r="DA149" s="178"/>
      <c r="DB149" s="178"/>
      <c r="DC149" s="178"/>
      <c r="DD149" s="178"/>
      <c r="DE149" s="178"/>
      <c r="DF149" s="178"/>
      <c r="DG149" s="178"/>
      <c r="DH149" s="178"/>
      <c r="DI149" s="178"/>
      <c r="DJ149" s="178"/>
      <c r="DK149" s="178"/>
      <c r="DL149" s="178"/>
      <c r="DM149" s="178"/>
      <c r="DN149" s="178"/>
      <c r="DO149" s="178"/>
      <c r="DP149" s="178"/>
      <c r="DQ149" s="178"/>
      <c r="DR149" s="178"/>
      <c r="DS149" s="178"/>
      <c r="DT149" s="178"/>
      <c r="DU149" s="178"/>
      <c r="DV149" s="178"/>
      <c r="DW149" s="178"/>
      <c r="DX149" s="178"/>
      <c r="DY149" s="178"/>
      <c r="DZ149" s="178"/>
      <c r="EA149" s="178"/>
      <c r="EB149" s="178"/>
      <c r="EC149" s="178"/>
      <c r="ED149" s="178"/>
      <c r="EE149" s="178"/>
      <c r="EF149" s="178"/>
      <c r="EG149" s="178"/>
      <c r="EH149" s="178"/>
      <c r="EI149" s="178"/>
      <c r="EJ149" s="178"/>
      <c r="EK149" s="178"/>
      <c r="EL149" s="178"/>
      <c r="EM149" s="178"/>
      <c r="EN149" s="178"/>
      <c r="EO149" s="178"/>
      <c r="EP149" s="178"/>
      <c r="EQ149" s="178"/>
      <c r="ER149" s="178"/>
      <c r="ES149" s="178"/>
      <c r="ET149" s="178"/>
      <c r="EU149" s="178"/>
      <c r="EV149" s="178"/>
      <c r="EW149" s="178"/>
      <c r="EX149" s="178"/>
      <c r="EY149" s="178"/>
      <c r="EZ149" s="178"/>
      <c r="FA149" s="178"/>
      <c r="FB149" s="178"/>
      <c r="FC149" s="178"/>
      <c r="FD149" s="178"/>
      <c r="FE149" s="178"/>
      <c r="FF149" s="178"/>
      <c r="FG149" s="178"/>
      <c r="FH149" s="178"/>
      <c r="FI149" s="178"/>
      <c r="FJ149" s="178"/>
      <c r="FK149" s="178"/>
      <c r="FL149" s="178"/>
      <c r="FM149" s="178"/>
      <c r="FN149" s="178"/>
      <c r="FO149" s="178"/>
      <c r="FP149" s="178"/>
      <c r="FQ149" s="178"/>
      <c r="FR149" s="178"/>
      <c r="FS149" s="178"/>
      <c r="FT149" s="178"/>
      <c r="FU149" s="178"/>
      <c r="FV149" s="178"/>
      <c r="FW149" s="178"/>
      <c r="FX149" s="178"/>
      <c r="FY149" s="178"/>
      <c r="FZ149" s="178"/>
      <c r="GA149" s="178"/>
      <c r="GB149" s="178"/>
      <c r="GC149" s="178"/>
      <c r="GD149" s="178"/>
      <c r="GE149" s="178"/>
      <c r="GF149" s="178"/>
      <c r="GG149" s="178"/>
      <c r="GH149" s="178"/>
      <c r="GI149" s="178"/>
      <c r="GJ149" s="178"/>
      <c r="GK149" s="178"/>
      <c r="GL149" s="178"/>
      <c r="GM149" s="178"/>
      <c r="GN149" s="178"/>
      <c r="GO149" s="178"/>
      <c r="GP149" s="178"/>
      <c r="GQ149" s="178"/>
      <c r="GR149" s="178"/>
      <c r="GS149" s="178"/>
      <c r="GT149" s="178"/>
      <c r="GU149" s="178"/>
      <c r="GV149" s="178"/>
      <c r="GW149" s="178"/>
      <c r="GX149" s="178"/>
      <c r="GY149" s="178"/>
      <c r="GZ149" s="178"/>
      <c r="HA149" s="178"/>
      <c r="HB149" s="178"/>
      <c r="HC149" s="178"/>
      <c r="HD149" s="178"/>
      <c r="HE149" s="178"/>
      <c r="HF149" s="178"/>
      <c r="HG149" s="178"/>
      <c r="HH149" s="178"/>
      <c r="HI149" s="178"/>
      <c r="HJ149" s="178"/>
      <c r="HK149" s="178"/>
      <c r="HL149" s="178"/>
      <c r="HM149" s="178"/>
      <c r="HN149" s="178"/>
      <c r="HO149" s="178"/>
      <c r="HP149" s="178"/>
      <c r="HQ149" s="178"/>
      <c r="HR149" s="178"/>
      <c r="HS149" s="178"/>
      <c r="HT149" s="178"/>
      <c r="HU149" s="178"/>
      <c r="HV149" s="178"/>
      <c r="HW149" s="178"/>
      <c r="HX149" s="178"/>
      <c r="HY149" s="178"/>
      <c r="HZ149" s="178"/>
      <c r="IA149" s="178"/>
      <c r="IB149" s="178"/>
      <c r="IC149" s="178"/>
      <c r="ID149" s="178"/>
      <c r="IE149" s="178"/>
      <c r="IF149" s="178"/>
      <c r="IG149" s="178"/>
      <c r="IH149" s="178"/>
      <c r="II149" s="178"/>
      <c r="IJ149" s="178"/>
      <c r="IK149" s="178"/>
      <c r="IL149" s="178"/>
      <c r="IM149" s="178"/>
      <c r="IN149" s="178"/>
      <c r="IO149" s="178"/>
      <c r="IP149" s="178"/>
      <c r="IQ149" s="178"/>
    </row>
    <row r="150" ht="180" customHeight="1" spans="1:251">
      <c r="A150" s="161" t="s">
        <v>910</v>
      </c>
      <c r="B150" s="162">
        <f>VLOOKUP(A150,班级人数!$A$2:$B$269,2,FALSE)</f>
        <v>35</v>
      </c>
      <c r="C150" s="165"/>
      <c r="D150" s="165" t="s">
        <v>530</v>
      </c>
      <c r="E150" s="166"/>
      <c r="F150" s="167"/>
      <c r="G150" s="167"/>
      <c r="H150" s="163" t="s">
        <v>123</v>
      </c>
      <c r="I150" s="163" t="s">
        <v>886</v>
      </c>
      <c r="J150" s="163" t="s">
        <v>278</v>
      </c>
      <c r="K150" s="162" t="s">
        <v>911</v>
      </c>
      <c r="L150" s="163"/>
      <c r="M150" s="163" t="s">
        <v>912</v>
      </c>
      <c r="N150" s="163" t="s">
        <v>912</v>
      </c>
      <c r="O150" s="163"/>
      <c r="P150" s="163" t="s">
        <v>887</v>
      </c>
      <c r="Q150" s="165" t="s">
        <v>530</v>
      </c>
      <c r="R150" s="163"/>
      <c r="S150" s="163" t="s">
        <v>913</v>
      </c>
      <c r="T150" s="163" t="s">
        <v>913</v>
      </c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74">
        <f t="shared" si="6"/>
        <v>22</v>
      </c>
      <c r="AF150" s="162" t="s">
        <v>762</v>
      </c>
      <c r="AG150" s="162" t="s">
        <v>46</v>
      </c>
      <c r="AH150" s="167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8"/>
      <c r="DU150" s="178"/>
      <c r="DV150" s="178"/>
      <c r="DW150" s="178"/>
      <c r="DX150" s="178"/>
      <c r="DY150" s="178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8"/>
      <c r="ER150" s="178"/>
      <c r="ES150" s="178"/>
      <c r="ET150" s="178"/>
      <c r="EU150" s="178"/>
      <c r="EV150" s="178"/>
      <c r="EW150" s="178"/>
      <c r="EX150" s="178"/>
      <c r="EY150" s="178"/>
      <c r="EZ150" s="178"/>
      <c r="FA150" s="178"/>
      <c r="FB150" s="178"/>
      <c r="FC150" s="178"/>
      <c r="FD150" s="178"/>
      <c r="FE150" s="178"/>
      <c r="FF150" s="178"/>
      <c r="FG150" s="178"/>
      <c r="FH150" s="178"/>
      <c r="FI150" s="178"/>
      <c r="FJ150" s="178"/>
      <c r="FK150" s="178"/>
      <c r="FL150" s="178"/>
      <c r="FM150" s="178"/>
      <c r="FN150" s="178"/>
      <c r="FO150" s="178"/>
      <c r="FP150" s="178"/>
      <c r="FQ150" s="178"/>
      <c r="FR150" s="178"/>
      <c r="FS150" s="178"/>
      <c r="FT150" s="178"/>
      <c r="FU150" s="178"/>
      <c r="FV150" s="178"/>
      <c r="FW150" s="178"/>
      <c r="FX150" s="178"/>
      <c r="FY150" s="178"/>
      <c r="FZ150" s="178"/>
      <c r="GA150" s="178"/>
      <c r="GB150" s="178"/>
      <c r="GC150" s="178"/>
      <c r="GD150" s="178"/>
      <c r="GE150" s="178"/>
      <c r="GF150" s="178"/>
      <c r="GG150" s="178"/>
      <c r="GH150" s="178"/>
      <c r="GI150" s="178"/>
      <c r="GJ150" s="178"/>
      <c r="GK150" s="178"/>
      <c r="GL150" s="178"/>
      <c r="GM150" s="178"/>
      <c r="GN150" s="178"/>
      <c r="GO150" s="178"/>
      <c r="GP150" s="178"/>
      <c r="GQ150" s="178"/>
      <c r="GR150" s="178"/>
      <c r="GS150" s="178"/>
      <c r="GT150" s="178"/>
      <c r="GU150" s="178"/>
      <c r="GV150" s="178"/>
      <c r="GW150" s="178"/>
      <c r="GX150" s="178"/>
      <c r="GY150" s="178"/>
      <c r="GZ150" s="178"/>
      <c r="HA150" s="178"/>
      <c r="HB150" s="178"/>
      <c r="HC150" s="178"/>
      <c r="HD150" s="178"/>
      <c r="HE150" s="178"/>
      <c r="HF150" s="178"/>
      <c r="HG150" s="178"/>
      <c r="HH150" s="178"/>
      <c r="HI150" s="178"/>
      <c r="HJ150" s="178"/>
      <c r="HK150" s="178"/>
      <c r="HL150" s="178"/>
      <c r="HM150" s="178"/>
      <c r="HN150" s="178"/>
      <c r="HO150" s="178"/>
      <c r="HP150" s="178"/>
      <c r="HQ150" s="178"/>
      <c r="HR150" s="178"/>
      <c r="HS150" s="178"/>
      <c r="HT150" s="178"/>
      <c r="HU150" s="178"/>
      <c r="HV150" s="178"/>
      <c r="HW150" s="178"/>
      <c r="HX150" s="178"/>
      <c r="HY150" s="178"/>
      <c r="HZ150" s="178"/>
      <c r="IA150" s="178"/>
      <c r="IB150" s="178"/>
      <c r="IC150" s="178"/>
      <c r="ID150" s="178"/>
      <c r="IE150" s="178"/>
      <c r="IF150" s="178"/>
      <c r="IG150" s="178"/>
      <c r="IH150" s="178"/>
      <c r="II150" s="178"/>
      <c r="IJ150" s="178"/>
      <c r="IK150" s="178"/>
      <c r="IL150" s="178"/>
      <c r="IM150" s="178"/>
      <c r="IN150" s="178"/>
      <c r="IO150" s="178"/>
      <c r="IP150" s="178"/>
      <c r="IQ150" s="178"/>
    </row>
    <row r="151" ht="180" customHeight="1" spans="1:251">
      <c r="A151" s="161" t="s">
        <v>914</v>
      </c>
      <c r="B151" s="162">
        <f>VLOOKUP(A151,班级人数!$A$2:$B$269,2,FALSE)</f>
        <v>32</v>
      </c>
      <c r="C151" s="165"/>
      <c r="D151" s="165" t="s">
        <v>530</v>
      </c>
      <c r="E151" s="163" t="s">
        <v>913</v>
      </c>
      <c r="F151" s="163" t="s">
        <v>913</v>
      </c>
      <c r="G151" s="163" t="s">
        <v>912</v>
      </c>
      <c r="H151" s="163" t="s">
        <v>912</v>
      </c>
      <c r="I151" s="167"/>
      <c r="J151" s="163" t="s">
        <v>886</v>
      </c>
      <c r="K151" s="163" t="s">
        <v>123</v>
      </c>
      <c r="L151" s="162" t="s">
        <v>911</v>
      </c>
      <c r="M151" s="163"/>
      <c r="N151" s="163"/>
      <c r="O151" s="163" t="s">
        <v>887</v>
      </c>
      <c r="P151" s="166"/>
      <c r="Q151" s="165" t="s">
        <v>530</v>
      </c>
      <c r="R151" s="163" t="s">
        <v>278</v>
      </c>
      <c r="S151" s="167"/>
      <c r="T151" s="167"/>
      <c r="U151" s="167"/>
      <c r="V151" s="167"/>
      <c r="W151" s="163"/>
      <c r="X151" s="163"/>
      <c r="Y151" s="163"/>
      <c r="Z151" s="163"/>
      <c r="AA151" s="163"/>
      <c r="AB151" s="163"/>
      <c r="AC151" s="163"/>
      <c r="AD151" s="163"/>
      <c r="AE151" s="174">
        <f t="shared" si="6"/>
        <v>22</v>
      </c>
      <c r="AF151" s="162" t="s">
        <v>762</v>
      </c>
      <c r="AG151" s="162" t="s">
        <v>46</v>
      </c>
      <c r="AH151" s="167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8"/>
      <c r="ER151" s="178"/>
      <c r="ES151" s="178"/>
      <c r="ET151" s="178"/>
      <c r="EU151" s="178"/>
      <c r="EV151" s="178"/>
      <c r="EW151" s="178"/>
      <c r="EX151" s="178"/>
      <c r="EY151" s="178"/>
      <c r="EZ151" s="178"/>
      <c r="FA151" s="178"/>
      <c r="FB151" s="178"/>
      <c r="FC151" s="178"/>
      <c r="FD151" s="178"/>
      <c r="FE151" s="178"/>
      <c r="FF151" s="178"/>
      <c r="FG151" s="178"/>
      <c r="FH151" s="178"/>
      <c r="FI151" s="178"/>
      <c r="FJ151" s="178"/>
      <c r="FK151" s="178"/>
      <c r="FL151" s="178"/>
      <c r="FM151" s="178"/>
      <c r="FN151" s="178"/>
      <c r="FO151" s="178"/>
      <c r="FP151" s="178"/>
      <c r="FQ151" s="178"/>
      <c r="FR151" s="178"/>
      <c r="FS151" s="178"/>
      <c r="FT151" s="178"/>
      <c r="FU151" s="178"/>
      <c r="FV151" s="178"/>
      <c r="FW151" s="178"/>
      <c r="FX151" s="178"/>
      <c r="FY151" s="178"/>
      <c r="FZ151" s="178"/>
      <c r="GA151" s="178"/>
      <c r="GB151" s="178"/>
      <c r="GC151" s="178"/>
      <c r="GD151" s="178"/>
      <c r="GE151" s="178"/>
      <c r="GF151" s="178"/>
      <c r="GG151" s="178"/>
      <c r="GH151" s="178"/>
      <c r="GI151" s="178"/>
      <c r="GJ151" s="178"/>
      <c r="GK151" s="178"/>
      <c r="GL151" s="178"/>
      <c r="GM151" s="178"/>
      <c r="GN151" s="178"/>
      <c r="GO151" s="178"/>
      <c r="GP151" s="178"/>
      <c r="GQ151" s="178"/>
      <c r="GR151" s="178"/>
      <c r="GS151" s="178"/>
      <c r="GT151" s="178"/>
      <c r="GU151" s="178"/>
      <c r="GV151" s="178"/>
      <c r="GW151" s="178"/>
      <c r="GX151" s="178"/>
      <c r="GY151" s="178"/>
      <c r="GZ151" s="178"/>
      <c r="HA151" s="178"/>
      <c r="HB151" s="178"/>
      <c r="HC151" s="178"/>
      <c r="HD151" s="178"/>
      <c r="HE151" s="178"/>
      <c r="HF151" s="178"/>
      <c r="HG151" s="178"/>
      <c r="HH151" s="178"/>
      <c r="HI151" s="178"/>
      <c r="HJ151" s="178"/>
      <c r="HK151" s="178"/>
      <c r="HL151" s="178"/>
      <c r="HM151" s="178"/>
      <c r="HN151" s="178"/>
      <c r="HO151" s="178"/>
      <c r="HP151" s="178"/>
      <c r="HQ151" s="178"/>
      <c r="HR151" s="178"/>
      <c r="HS151" s="178"/>
      <c r="HT151" s="178"/>
      <c r="HU151" s="178"/>
      <c r="HV151" s="178"/>
      <c r="HW151" s="178"/>
      <c r="HX151" s="178"/>
      <c r="HY151" s="178"/>
      <c r="HZ151" s="178"/>
      <c r="IA151" s="178"/>
      <c r="IB151" s="178"/>
      <c r="IC151" s="178"/>
      <c r="ID151" s="178"/>
      <c r="IE151" s="178"/>
      <c r="IF151" s="178"/>
      <c r="IG151" s="178"/>
      <c r="IH151" s="178"/>
      <c r="II151" s="178"/>
      <c r="IJ151" s="178"/>
      <c r="IK151" s="178"/>
      <c r="IL151" s="178"/>
      <c r="IM151" s="178"/>
      <c r="IN151" s="178"/>
      <c r="IO151" s="178"/>
      <c r="IP151" s="178"/>
      <c r="IQ151" s="178"/>
    </row>
    <row r="152" ht="180" customHeight="1" spans="1:251">
      <c r="A152" s="161" t="s">
        <v>915</v>
      </c>
      <c r="B152" s="162">
        <f>VLOOKUP(A152,班级人数!$A$2:$B$269,2,FALSE)</f>
        <v>39</v>
      </c>
      <c r="C152" s="165"/>
      <c r="D152" s="162"/>
      <c r="E152" s="162"/>
      <c r="F152" s="162"/>
      <c r="G152" s="162" t="s">
        <v>916</v>
      </c>
      <c r="H152" s="162" t="s">
        <v>916</v>
      </c>
      <c r="I152" s="162" t="s">
        <v>917</v>
      </c>
      <c r="J152" s="162" t="s">
        <v>917</v>
      </c>
      <c r="K152" s="162" t="s">
        <v>918</v>
      </c>
      <c r="L152" s="162" t="s">
        <v>918</v>
      </c>
      <c r="M152" s="162" t="s">
        <v>918</v>
      </c>
      <c r="N152" s="162"/>
      <c r="O152" s="162" t="s">
        <v>919</v>
      </c>
      <c r="P152" s="162" t="s">
        <v>919</v>
      </c>
      <c r="Q152" s="162" t="s">
        <v>920</v>
      </c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74">
        <f t="shared" si="6"/>
        <v>20</v>
      </c>
      <c r="AF152" s="162" t="s">
        <v>921</v>
      </c>
      <c r="AG152" s="162" t="s">
        <v>46</v>
      </c>
      <c r="AH152" s="167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178"/>
      <c r="BL152" s="178"/>
      <c r="BM152" s="178"/>
      <c r="BN152" s="178"/>
      <c r="BO152" s="178"/>
      <c r="BP152" s="178"/>
      <c r="BQ152" s="178"/>
      <c r="BR152" s="178"/>
      <c r="BS152" s="178"/>
      <c r="BT152" s="178"/>
      <c r="BU152" s="178"/>
      <c r="BV152" s="178"/>
      <c r="BW152" s="178"/>
      <c r="BX152" s="178"/>
      <c r="BY152" s="178"/>
      <c r="BZ152" s="178"/>
      <c r="CA152" s="178"/>
      <c r="CB152" s="178"/>
      <c r="CC152" s="178"/>
      <c r="CD152" s="178"/>
      <c r="CE152" s="178"/>
      <c r="CF152" s="178"/>
      <c r="CG152" s="178"/>
      <c r="CH152" s="178"/>
      <c r="CI152" s="178"/>
      <c r="CJ152" s="178"/>
      <c r="CK152" s="178"/>
      <c r="CL152" s="178"/>
      <c r="CM152" s="178"/>
      <c r="CN152" s="178"/>
      <c r="CO152" s="178"/>
      <c r="CP152" s="178"/>
      <c r="CQ152" s="178"/>
      <c r="CR152" s="178"/>
      <c r="CS152" s="178"/>
      <c r="CT152" s="178"/>
      <c r="CU152" s="178"/>
      <c r="CV152" s="178"/>
      <c r="CW152" s="178"/>
      <c r="CX152" s="178"/>
      <c r="CY152" s="178"/>
      <c r="CZ152" s="178"/>
      <c r="DA152" s="178"/>
      <c r="DB152" s="178"/>
      <c r="DC152" s="178"/>
      <c r="DD152" s="178"/>
      <c r="DE152" s="178"/>
      <c r="DF152" s="178"/>
      <c r="DG152" s="178"/>
      <c r="DH152" s="178"/>
      <c r="DI152" s="178"/>
      <c r="DJ152" s="178"/>
      <c r="DK152" s="178"/>
      <c r="DL152" s="178"/>
      <c r="DM152" s="178"/>
      <c r="DN152" s="178"/>
      <c r="DO152" s="178"/>
      <c r="DP152" s="178"/>
      <c r="DQ152" s="178"/>
      <c r="DR152" s="178"/>
      <c r="DS152" s="178"/>
      <c r="DT152" s="178"/>
      <c r="DU152" s="178"/>
      <c r="DV152" s="178"/>
      <c r="DW152" s="178"/>
      <c r="DX152" s="178"/>
      <c r="DY152" s="178"/>
      <c r="DZ152" s="178"/>
      <c r="EA152" s="178"/>
      <c r="EB152" s="178"/>
      <c r="EC152" s="178"/>
      <c r="ED152" s="178"/>
      <c r="EE152" s="178"/>
      <c r="EF152" s="178"/>
      <c r="EG152" s="178"/>
      <c r="EH152" s="178"/>
      <c r="EI152" s="178"/>
      <c r="EJ152" s="178"/>
      <c r="EK152" s="178"/>
      <c r="EL152" s="178"/>
      <c r="EM152" s="178"/>
      <c r="EN152" s="178"/>
      <c r="EO152" s="178"/>
      <c r="EP152" s="178"/>
      <c r="EQ152" s="178"/>
      <c r="ER152" s="178"/>
      <c r="ES152" s="178"/>
      <c r="ET152" s="178"/>
      <c r="EU152" s="178"/>
      <c r="EV152" s="178"/>
      <c r="EW152" s="178"/>
      <c r="EX152" s="178"/>
      <c r="EY152" s="178"/>
      <c r="EZ152" s="178"/>
      <c r="FA152" s="178"/>
      <c r="FB152" s="178"/>
      <c r="FC152" s="178"/>
      <c r="FD152" s="178"/>
      <c r="FE152" s="178"/>
      <c r="FF152" s="178"/>
      <c r="FG152" s="178"/>
      <c r="FH152" s="178"/>
      <c r="FI152" s="178"/>
      <c r="FJ152" s="178"/>
      <c r="FK152" s="178"/>
      <c r="FL152" s="178"/>
      <c r="FM152" s="178"/>
      <c r="FN152" s="178"/>
      <c r="FO152" s="178"/>
      <c r="FP152" s="178"/>
      <c r="FQ152" s="178"/>
      <c r="FR152" s="178"/>
      <c r="FS152" s="178"/>
      <c r="FT152" s="178"/>
      <c r="FU152" s="178"/>
      <c r="FV152" s="178"/>
      <c r="FW152" s="178"/>
      <c r="FX152" s="178"/>
      <c r="FY152" s="178"/>
      <c r="FZ152" s="178"/>
      <c r="GA152" s="178"/>
      <c r="GB152" s="178"/>
      <c r="GC152" s="178"/>
      <c r="GD152" s="178"/>
      <c r="GE152" s="178"/>
      <c r="GF152" s="178"/>
      <c r="GG152" s="178"/>
      <c r="GH152" s="178"/>
      <c r="GI152" s="178"/>
      <c r="GJ152" s="178"/>
      <c r="GK152" s="178"/>
      <c r="GL152" s="178"/>
      <c r="GM152" s="178"/>
      <c r="GN152" s="178"/>
      <c r="GO152" s="178"/>
      <c r="GP152" s="178"/>
      <c r="GQ152" s="178"/>
      <c r="GR152" s="178"/>
      <c r="GS152" s="178"/>
      <c r="GT152" s="178"/>
      <c r="GU152" s="178"/>
      <c r="GV152" s="178"/>
      <c r="GW152" s="178"/>
      <c r="GX152" s="178"/>
      <c r="GY152" s="178"/>
      <c r="GZ152" s="178"/>
      <c r="HA152" s="178"/>
      <c r="HB152" s="178"/>
      <c r="HC152" s="178"/>
      <c r="HD152" s="178"/>
      <c r="HE152" s="178"/>
      <c r="HF152" s="178"/>
      <c r="HG152" s="178"/>
      <c r="HH152" s="178"/>
      <c r="HI152" s="178"/>
      <c r="HJ152" s="178"/>
      <c r="HK152" s="178"/>
      <c r="HL152" s="178"/>
      <c r="HM152" s="178"/>
      <c r="HN152" s="178"/>
      <c r="HO152" s="178"/>
      <c r="HP152" s="178"/>
      <c r="HQ152" s="178"/>
      <c r="HR152" s="178"/>
      <c r="HS152" s="178"/>
      <c r="HT152" s="178"/>
      <c r="HU152" s="178"/>
      <c r="HV152" s="178"/>
      <c r="HW152" s="178"/>
      <c r="HX152" s="178"/>
      <c r="HY152" s="178"/>
      <c r="HZ152" s="178"/>
      <c r="IA152" s="178"/>
      <c r="IB152" s="178"/>
      <c r="IC152" s="178"/>
      <c r="ID152" s="178"/>
      <c r="IE152" s="178"/>
      <c r="IF152" s="178"/>
      <c r="IG152" s="178"/>
      <c r="IH152" s="178"/>
      <c r="II152" s="178"/>
      <c r="IJ152" s="178"/>
      <c r="IK152" s="178"/>
      <c r="IL152" s="178"/>
      <c r="IM152" s="178"/>
      <c r="IN152" s="178"/>
      <c r="IO152" s="178"/>
      <c r="IP152" s="178"/>
      <c r="IQ152" s="178"/>
    </row>
    <row r="153" ht="180" customHeight="1" spans="1:251">
      <c r="A153" s="161" t="s">
        <v>922</v>
      </c>
      <c r="B153" s="162">
        <v>36</v>
      </c>
      <c r="C153" s="165"/>
      <c r="D153" s="162"/>
      <c r="G153" s="162" t="s">
        <v>923</v>
      </c>
      <c r="H153" s="162" t="s">
        <v>923</v>
      </c>
      <c r="I153" s="162" t="s">
        <v>924</v>
      </c>
      <c r="J153" s="162" t="s">
        <v>924</v>
      </c>
      <c r="K153" s="162" t="s">
        <v>925</v>
      </c>
      <c r="L153" s="162" t="s">
        <v>925</v>
      </c>
      <c r="M153" s="162" t="s">
        <v>926</v>
      </c>
      <c r="N153" s="162" t="s">
        <v>926</v>
      </c>
      <c r="O153" s="162" t="s">
        <v>924</v>
      </c>
      <c r="P153" s="162" t="s">
        <v>925</v>
      </c>
      <c r="Q153" s="162" t="s">
        <v>927</v>
      </c>
      <c r="R153" s="162" t="s">
        <v>927</v>
      </c>
      <c r="S153" s="181"/>
      <c r="T153" s="181"/>
      <c r="U153" s="181"/>
      <c r="V153" s="181"/>
      <c r="W153" s="162"/>
      <c r="X153" s="162"/>
      <c r="Y153" s="162"/>
      <c r="Z153" s="162"/>
      <c r="AA153" s="162"/>
      <c r="AB153" s="162"/>
      <c r="AC153" s="162"/>
      <c r="AD153" s="162"/>
      <c r="AE153" s="174">
        <f t="shared" si="6"/>
        <v>24</v>
      </c>
      <c r="AF153" s="162" t="s">
        <v>921</v>
      </c>
      <c r="AG153" s="162" t="s">
        <v>46</v>
      </c>
      <c r="AH153" s="167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  <c r="BV153" s="178"/>
      <c r="BW153" s="178"/>
      <c r="BX153" s="178"/>
      <c r="BY153" s="178"/>
      <c r="BZ153" s="178"/>
      <c r="CA153" s="178"/>
      <c r="CB153" s="178"/>
      <c r="CC153" s="178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8"/>
      <c r="CN153" s="178"/>
      <c r="CO153" s="178"/>
      <c r="CP153" s="178"/>
      <c r="CQ153" s="178"/>
      <c r="CR153" s="178"/>
      <c r="CS153" s="178"/>
      <c r="CT153" s="178"/>
      <c r="CU153" s="178"/>
      <c r="CV153" s="178"/>
      <c r="CW153" s="178"/>
      <c r="CX153" s="178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8"/>
      <c r="DU153" s="178"/>
      <c r="DV153" s="178"/>
      <c r="DW153" s="178"/>
      <c r="DX153" s="178"/>
      <c r="DY153" s="178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8"/>
      <c r="ER153" s="178"/>
      <c r="ES153" s="178"/>
      <c r="ET153" s="178"/>
      <c r="EU153" s="178"/>
      <c r="EV153" s="178"/>
      <c r="EW153" s="178"/>
      <c r="EX153" s="178"/>
      <c r="EY153" s="178"/>
      <c r="EZ153" s="178"/>
      <c r="FA153" s="178"/>
      <c r="FB153" s="178"/>
      <c r="FC153" s="178"/>
      <c r="FD153" s="178"/>
      <c r="FE153" s="178"/>
      <c r="FF153" s="178"/>
      <c r="FG153" s="178"/>
      <c r="FH153" s="178"/>
      <c r="FI153" s="178"/>
      <c r="FJ153" s="178"/>
      <c r="FK153" s="178"/>
      <c r="FL153" s="178"/>
      <c r="FM153" s="178"/>
      <c r="FN153" s="178"/>
      <c r="FO153" s="178"/>
      <c r="FP153" s="178"/>
      <c r="FQ153" s="178"/>
      <c r="FR153" s="178"/>
      <c r="FS153" s="178"/>
      <c r="FT153" s="178"/>
      <c r="FU153" s="178"/>
      <c r="FV153" s="178"/>
      <c r="FW153" s="178"/>
      <c r="FX153" s="178"/>
      <c r="FY153" s="178"/>
      <c r="FZ153" s="178"/>
      <c r="GA153" s="178"/>
      <c r="GB153" s="178"/>
      <c r="GC153" s="178"/>
      <c r="GD153" s="178"/>
      <c r="GE153" s="178"/>
      <c r="GF153" s="178"/>
      <c r="GG153" s="178"/>
      <c r="GH153" s="178"/>
      <c r="GI153" s="178"/>
      <c r="GJ153" s="178"/>
      <c r="GK153" s="178"/>
      <c r="GL153" s="178"/>
      <c r="GM153" s="178"/>
      <c r="GN153" s="178"/>
      <c r="GO153" s="178"/>
      <c r="GP153" s="178"/>
      <c r="GQ153" s="178"/>
      <c r="GR153" s="178"/>
      <c r="GS153" s="178"/>
      <c r="GT153" s="178"/>
      <c r="GU153" s="178"/>
      <c r="GV153" s="178"/>
      <c r="GW153" s="178"/>
      <c r="GX153" s="178"/>
      <c r="GY153" s="178"/>
      <c r="GZ153" s="178"/>
      <c r="HA153" s="178"/>
      <c r="HB153" s="178"/>
      <c r="HC153" s="178"/>
      <c r="HD153" s="178"/>
      <c r="HE153" s="178"/>
      <c r="HF153" s="178"/>
      <c r="HG153" s="178"/>
      <c r="HH153" s="178"/>
      <c r="HI153" s="178"/>
      <c r="HJ153" s="178"/>
      <c r="HK153" s="178"/>
      <c r="HL153" s="178"/>
      <c r="HM153" s="178"/>
      <c r="HN153" s="178"/>
      <c r="HO153" s="178"/>
      <c r="HP153" s="178"/>
      <c r="HQ153" s="178"/>
      <c r="HR153" s="178"/>
      <c r="HS153" s="178"/>
      <c r="HT153" s="178"/>
      <c r="HU153" s="178"/>
      <c r="HV153" s="178"/>
      <c r="HW153" s="178"/>
      <c r="HX153" s="178"/>
      <c r="HY153" s="178"/>
      <c r="HZ153" s="178"/>
      <c r="IA153" s="178"/>
      <c r="IB153" s="178"/>
      <c r="IC153" s="178"/>
      <c r="ID153" s="178"/>
      <c r="IE153" s="178"/>
      <c r="IF153" s="178"/>
      <c r="IG153" s="178"/>
      <c r="IH153" s="178"/>
      <c r="II153" s="178"/>
      <c r="IJ153" s="178"/>
      <c r="IK153" s="178"/>
      <c r="IL153" s="178"/>
      <c r="IM153" s="178"/>
      <c r="IN153" s="178"/>
      <c r="IO153" s="178"/>
      <c r="IP153" s="178"/>
      <c r="IQ153" s="178"/>
    </row>
    <row r="154" ht="180" customHeight="1" spans="1:251">
      <c r="A154" s="161" t="s">
        <v>928</v>
      </c>
      <c r="B154" s="162">
        <f>VLOOKUP(A154,班级人数!$A$2:$B$269,2,FALSE)</f>
        <v>41</v>
      </c>
      <c r="C154" s="167"/>
      <c r="D154" s="167"/>
      <c r="E154" s="167"/>
      <c r="F154" s="167"/>
      <c r="G154" s="163"/>
      <c r="H154" s="163"/>
      <c r="I154" s="167"/>
      <c r="J154" s="167"/>
      <c r="K154" s="163"/>
      <c r="L154" s="163"/>
      <c r="M154" s="163" t="s">
        <v>929</v>
      </c>
      <c r="N154" s="163" t="s">
        <v>929</v>
      </c>
      <c r="O154" s="167"/>
      <c r="P154" s="163"/>
      <c r="Q154" s="163" t="s">
        <v>930</v>
      </c>
      <c r="R154" s="167"/>
      <c r="S154" s="163" t="s">
        <v>931</v>
      </c>
      <c r="T154" s="163" t="s">
        <v>931</v>
      </c>
      <c r="U154" s="163"/>
      <c r="V154" s="163"/>
      <c r="W154" s="163"/>
      <c r="X154" s="163"/>
      <c r="Y154" s="163" t="s">
        <v>932</v>
      </c>
      <c r="Z154" s="163" t="s">
        <v>932</v>
      </c>
      <c r="AA154" s="162" t="s">
        <v>933</v>
      </c>
      <c r="AB154" s="162" t="s">
        <v>933</v>
      </c>
      <c r="AC154" s="163" t="s">
        <v>934</v>
      </c>
      <c r="AD154" s="163" t="s">
        <v>934</v>
      </c>
      <c r="AE154" s="174">
        <f t="shared" si="6"/>
        <v>22</v>
      </c>
      <c r="AF154" s="162" t="s">
        <v>935</v>
      </c>
      <c r="AG154" s="162" t="s">
        <v>24</v>
      </c>
      <c r="AH154" s="167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  <c r="BV154" s="178"/>
      <c r="BW154" s="178"/>
      <c r="BX154" s="178"/>
      <c r="BY154" s="178"/>
      <c r="BZ154" s="178"/>
      <c r="CA154" s="178"/>
      <c r="CB154" s="178"/>
      <c r="CC154" s="178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8"/>
      <c r="CN154" s="178"/>
      <c r="CO154" s="178"/>
      <c r="CP154" s="178"/>
      <c r="CQ154" s="178"/>
      <c r="CR154" s="178"/>
      <c r="CS154" s="178"/>
      <c r="CT154" s="178"/>
      <c r="CU154" s="178"/>
      <c r="CV154" s="178"/>
      <c r="CW154" s="178"/>
      <c r="CX154" s="178"/>
      <c r="CY154" s="178"/>
      <c r="CZ154" s="178"/>
      <c r="DA154" s="178"/>
      <c r="DB154" s="178"/>
      <c r="DC154" s="178"/>
      <c r="DD154" s="178"/>
      <c r="DE154" s="178"/>
      <c r="DF154" s="178"/>
      <c r="DG154" s="178"/>
      <c r="DH154" s="178"/>
      <c r="DI154" s="178"/>
      <c r="DJ154" s="178"/>
      <c r="DK154" s="178"/>
      <c r="DL154" s="178"/>
      <c r="DM154" s="178"/>
      <c r="DN154" s="178"/>
      <c r="DO154" s="178"/>
      <c r="DP154" s="178"/>
      <c r="DQ154" s="178"/>
      <c r="DR154" s="178"/>
      <c r="DS154" s="178"/>
      <c r="DT154" s="178"/>
      <c r="DU154" s="178"/>
      <c r="DV154" s="178"/>
      <c r="DW154" s="178"/>
      <c r="DX154" s="178"/>
      <c r="DY154" s="178"/>
      <c r="DZ154" s="178"/>
      <c r="EA154" s="178"/>
      <c r="EB154" s="178"/>
      <c r="EC154" s="178"/>
      <c r="ED154" s="178"/>
      <c r="EE154" s="178"/>
      <c r="EF154" s="178"/>
      <c r="EG154" s="178"/>
      <c r="EH154" s="178"/>
      <c r="EI154" s="178"/>
      <c r="EJ154" s="178"/>
      <c r="EK154" s="178"/>
      <c r="EL154" s="178"/>
      <c r="EM154" s="178"/>
      <c r="EN154" s="178"/>
      <c r="EO154" s="178"/>
      <c r="EP154" s="178"/>
      <c r="EQ154" s="178"/>
      <c r="ER154" s="178"/>
      <c r="ES154" s="178"/>
      <c r="ET154" s="178"/>
      <c r="EU154" s="178"/>
      <c r="EV154" s="178"/>
      <c r="EW154" s="178"/>
      <c r="EX154" s="178"/>
      <c r="EY154" s="178"/>
      <c r="EZ154" s="178"/>
      <c r="FA154" s="178"/>
      <c r="FB154" s="178"/>
      <c r="FC154" s="178"/>
      <c r="FD154" s="178"/>
      <c r="FE154" s="178"/>
      <c r="FF154" s="178"/>
      <c r="FG154" s="178"/>
      <c r="FH154" s="178"/>
      <c r="FI154" s="178"/>
      <c r="FJ154" s="178"/>
      <c r="FK154" s="178"/>
      <c r="FL154" s="178"/>
      <c r="FM154" s="178"/>
      <c r="FN154" s="178"/>
      <c r="FO154" s="178"/>
      <c r="FP154" s="178"/>
      <c r="FQ154" s="178"/>
      <c r="FR154" s="178"/>
      <c r="FS154" s="178"/>
      <c r="FT154" s="178"/>
      <c r="FU154" s="178"/>
      <c r="FV154" s="178"/>
      <c r="FW154" s="178"/>
      <c r="FX154" s="178"/>
      <c r="FY154" s="178"/>
      <c r="FZ154" s="178"/>
      <c r="GA154" s="178"/>
      <c r="GB154" s="178"/>
      <c r="GC154" s="178"/>
      <c r="GD154" s="178"/>
      <c r="GE154" s="178"/>
      <c r="GF154" s="178"/>
      <c r="GG154" s="178"/>
      <c r="GH154" s="178"/>
      <c r="GI154" s="178"/>
      <c r="GJ154" s="178"/>
      <c r="GK154" s="178"/>
      <c r="GL154" s="178"/>
      <c r="GM154" s="178"/>
      <c r="GN154" s="178"/>
      <c r="GO154" s="178"/>
      <c r="GP154" s="178"/>
      <c r="GQ154" s="178"/>
      <c r="GR154" s="178"/>
      <c r="GS154" s="178"/>
      <c r="GT154" s="178"/>
      <c r="GU154" s="178"/>
      <c r="GV154" s="178"/>
      <c r="GW154" s="178"/>
      <c r="GX154" s="178"/>
      <c r="GY154" s="178"/>
      <c r="GZ154" s="178"/>
      <c r="HA154" s="178"/>
      <c r="HB154" s="178"/>
      <c r="HC154" s="178"/>
      <c r="HD154" s="178"/>
      <c r="HE154" s="178"/>
      <c r="HF154" s="178"/>
      <c r="HG154" s="178"/>
      <c r="HH154" s="178"/>
      <c r="HI154" s="178"/>
      <c r="HJ154" s="178"/>
      <c r="HK154" s="178"/>
      <c r="HL154" s="178"/>
      <c r="HM154" s="178"/>
      <c r="HN154" s="178"/>
      <c r="HO154" s="178"/>
      <c r="HP154" s="178"/>
      <c r="HQ154" s="178"/>
      <c r="HR154" s="178"/>
      <c r="HS154" s="178"/>
      <c r="HT154" s="178"/>
      <c r="HU154" s="178"/>
      <c r="HV154" s="178"/>
      <c r="HW154" s="178"/>
      <c r="HX154" s="178"/>
      <c r="HY154" s="178"/>
      <c r="HZ154" s="178"/>
      <c r="IA154" s="178"/>
      <c r="IB154" s="178"/>
      <c r="IC154" s="178"/>
      <c r="ID154" s="178"/>
      <c r="IE154" s="178"/>
      <c r="IF154" s="178"/>
      <c r="IG154" s="178"/>
      <c r="IH154" s="178"/>
      <c r="II154" s="178"/>
      <c r="IJ154" s="178"/>
      <c r="IK154" s="178"/>
      <c r="IL154" s="178"/>
      <c r="IM154" s="178"/>
      <c r="IN154" s="178"/>
      <c r="IO154" s="178"/>
      <c r="IP154" s="178"/>
      <c r="IQ154" s="178"/>
    </row>
    <row r="155" ht="180" customHeight="1" spans="1:251">
      <c r="A155" s="161" t="s">
        <v>936</v>
      </c>
      <c r="B155" s="162">
        <f>VLOOKUP(A155,班级人数!$A$2:$B$269,2,FALSE)</f>
        <v>36</v>
      </c>
      <c r="C155" s="162"/>
      <c r="D155" s="163"/>
      <c r="F155" s="167"/>
      <c r="H155" s="163" t="s">
        <v>937</v>
      </c>
      <c r="I155" s="162" t="s">
        <v>933</v>
      </c>
      <c r="J155" s="162" t="s">
        <v>933</v>
      </c>
      <c r="K155" s="163"/>
      <c r="L155" s="163"/>
      <c r="M155" s="167"/>
      <c r="N155" s="167"/>
      <c r="O155" s="163"/>
      <c r="P155" s="163"/>
      <c r="Q155" s="163"/>
      <c r="R155" s="163"/>
      <c r="S155" s="163" t="s">
        <v>938</v>
      </c>
      <c r="T155" s="163" t="s">
        <v>938</v>
      </c>
      <c r="U155" s="163"/>
      <c r="V155" s="163"/>
      <c r="W155" s="163" t="s">
        <v>932</v>
      </c>
      <c r="X155" s="163" t="s">
        <v>932</v>
      </c>
      <c r="Y155" s="162" t="s">
        <v>939</v>
      </c>
      <c r="Z155" s="162" t="s">
        <v>939</v>
      </c>
      <c r="AA155" s="163" t="s">
        <v>934</v>
      </c>
      <c r="AB155" s="163" t="s">
        <v>934</v>
      </c>
      <c r="AC155" s="163"/>
      <c r="AD155" s="163"/>
      <c r="AE155" s="174">
        <f t="shared" si="6"/>
        <v>22</v>
      </c>
      <c r="AF155" s="162" t="s">
        <v>935</v>
      </c>
      <c r="AG155" s="162" t="s">
        <v>24</v>
      </c>
      <c r="AH155" s="167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/>
      <c r="BP155" s="178"/>
      <c r="BQ155" s="178"/>
      <c r="BR155" s="178"/>
      <c r="BS155" s="178"/>
      <c r="BT155" s="178"/>
      <c r="BU155" s="178"/>
      <c r="BV155" s="178"/>
      <c r="BW155" s="178"/>
      <c r="BX155" s="178"/>
      <c r="BY155" s="178"/>
      <c r="BZ155" s="178"/>
      <c r="CA155" s="178"/>
      <c r="CB155" s="178"/>
      <c r="CC155" s="178"/>
      <c r="CD155" s="178"/>
      <c r="CE155" s="178"/>
      <c r="CF155" s="178"/>
      <c r="CG155" s="178"/>
      <c r="CH155" s="178"/>
      <c r="CI155" s="178"/>
      <c r="CJ155" s="178"/>
      <c r="CK155" s="178"/>
      <c r="CL155" s="178"/>
      <c r="CM155" s="178"/>
      <c r="CN155" s="178"/>
      <c r="CO155" s="178"/>
      <c r="CP155" s="178"/>
      <c r="CQ155" s="178"/>
      <c r="CR155" s="178"/>
      <c r="CS155" s="178"/>
      <c r="CT155" s="178"/>
      <c r="CU155" s="178"/>
      <c r="CV155" s="178"/>
      <c r="CW155" s="178"/>
      <c r="CX155" s="178"/>
      <c r="CY155" s="178"/>
      <c r="CZ155" s="178"/>
      <c r="DA155" s="178"/>
      <c r="DB155" s="178"/>
      <c r="DC155" s="178"/>
      <c r="DD155" s="178"/>
      <c r="DE155" s="178"/>
      <c r="DF155" s="178"/>
      <c r="DG155" s="178"/>
      <c r="DH155" s="178"/>
      <c r="DI155" s="178"/>
      <c r="DJ155" s="178"/>
      <c r="DK155" s="178"/>
      <c r="DL155" s="178"/>
      <c r="DM155" s="178"/>
      <c r="DN155" s="178"/>
      <c r="DO155" s="178"/>
      <c r="DP155" s="178"/>
      <c r="DQ155" s="178"/>
      <c r="DR155" s="178"/>
      <c r="DS155" s="178"/>
      <c r="DT155" s="178"/>
      <c r="DU155" s="178"/>
      <c r="DV155" s="178"/>
      <c r="DW155" s="178"/>
      <c r="DX155" s="178"/>
      <c r="DY155" s="178"/>
      <c r="DZ155" s="178"/>
      <c r="EA155" s="178"/>
      <c r="EB155" s="178"/>
      <c r="EC155" s="178"/>
      <c r="ED155" s="178"/>
      <c r="EE155" s="178"/>
      <c r="EF155" s="178"/>
      <c r="EG155" s="178"/>
      <c r="EH155" s="178"/>
      <c r="EI155" s="178"/>
      <c r="EJ155" s="178"/>
      <c r="EK155" s="178"/>
      <c r="EL155" s="178"/>
      <c r="EM155" s="178"/>
      <c r="EN155" s="178"/>
      <c r="EO155" s="178"/>
      <c r="EP155" s="178"/>
      <c r="EQ155" s="178"/>
      <c r="ER155" s="178"/>
      <c r="ES155" s="178"/>
      <c r="ET155" s="178"/>
      <c r="EU155" s="178"/>
      <c r="EV155" s="178"/>
      <c r="EW155" s="178"/>
      <c r="EX155" s="178"/>
      <c r="EY155" s="178"/>
      <c r="EZ155" s="178"/>
      <c r="FA155" s="178"/>
      <c r="FB155" s="178"/>
      <c r="FC155" s="178"/>
      <c r="FD155" s="178"/>
      <c r="FE155" s="178"/>
      <c r="FF155" s="178"/>
      <c r="FG155" s="178"/>
      <c r="FH155" s="178"/>
      <c r="FI155" s="178"/>
      <c r="FJ155" s="178"/>
      <c r="FK155" s="178"/>
      <c r="FL155" s="178"/>
      <c r="FM155" s="178"/>
      <c r="FN155" s="178"/>
      <c r="FO155" s="178"/>
      <c r="FP155" s="178"/>
      <c r="FQ155" s="178"/>
      <c r="FR155" s="178"/>
      <c r="FS155" s="178"/>
      <c r="FT155" s="178"/>
      <c r="FU155" s="178"/>
      <c r="FV155" s="178"/>
      <c r="FW155" s="178"/>
      <c r="FX155" s="178"/>
      <c r="FY155" s="178"/>
      <c r="FZ155" s="178"/>
      <c r="GA155" s="178"/>
      <c r="GB155" s="178"/>
      <c r="GC155" s="178"/>
      <c r="GD155" s="178"/>
      <c r="GE155" s="178"/>
      <c r="GF155" s="178"/>
      <c r="GG155" s="178"/>
      <c r="GH155" s="178"/>
      <c r="GI155" s="178"/>
      <c r="GJ155" s="178"/>
      <c r="GK155" s="178"/>
      <c r="GL155" s="178"/>
      <c r="GM155" s="178"/>
      <c r="GN155" s="178"/>
      <c r="GO155" s="178"/>
      <c r="GP155" s="178"/>
      <c r="GQ155" s="178"/>
      <c r="GR155" s="178"/>
      <c r="GS155" s="178"/>
      <c r="GT155" s="178"/>
      <c r="GU155" s="178"/>
      <c r="GV155" s="178"/>
      <c r="GW155" s="178"/>
      <c r="GX155" s="178"/>
      <c r="GY155" s="178"/>
      <c r="GZ155" s="178"/>
      <c r="HA155" s="178"/>
      <c r="HB155" s="178"/>
      <c r="HC155" s="178"/>
      <c r="HD155" s="178"/>
      <c r="HE155" s="178"/>
      <c r="HF155" s="178"/>
      <c r="HG155" s="178"/>
      <c r="HH155" s="178"/>
      <c r="HI155" s="178"/>
      <c r="HJ155" s="178"/>
      <c r="HK155" s="178"/>
      <c r="HL155" s="178"/>
      <c r="HM155" s="178"/>
      <c r="HN155" s="178"/>
      <c r="HO155" s="178"/>
      <c r="HP155" s="178"/>
      <c r="HQ155" s="178"/>
      <c r="HR155" s="178"/>
      <c r="HS155" s="178"/>
      <c r="HT155" s="178"/>
      <c r="HU155" s="178"/>
      <c r="HV155" s="178"/>
      <c r="HW155" s="178"/>
      <c r="HX155" s="178"/>
      <c r="HY155" s="178"/>
      <c r="HZ155" s="178"/>
      <c r="IA155" s="178"/>
      <c r="IB155" s="178"/>
      <c r="IC155" s="178"/>
      <c r="ID155" s="178"/>
      <c r="IE155" s="178"/>
      <c r="IF155" s="178"/>
      <c r="IG155" s="178"/>
      <c r="IH155" s="178"/>
      <c r="II155" s="178"/>
      <c r="IJ155" s="178"/>
      <c r="IK155" s="178"/>
      <c r="IL155" s="178"/>
      <c r="IM155" s="178"/>
      <c r="IN155" s="178"/>
      <c r="IO155" s="178"/>
      <c r="IP155" s="178"/>
      <c r="IQ155" s="178"/>
    </row>
    <row r="156" ht="180" customHeight="1" spans="1:251">
      <c r="A156" s="161" t="s">
        <v>940</v>
      </c>
      <c r="B156" s="163">
        <f>VLOOKUP(A156,班级人数!$A$2:$B$269,2,FALSE)</f>
        <v>45</v>
      </c>
      <c r="C156" s="163" t="s">
        <v>941</v>
      </c>
      <c r="D156" s="163" t="s">
        <v>941</v>
      </c>
      <c r="E156" s="162" t="s">
        <v>942</v>
      </c>
      <c r="F156" s="162" t="s">
        <v>942</v>
      </c>
      <c r="G156" s="163" t="s">
        <v>941</v>
      </c>
      <c r="H156" s="163" t="s">
        <v>941</v>
      </c>
      <c r="I156" s="163"/>
      <c r="J156" s="163"/>
      <c r="K156" s="163" t="s">
        <v>943</v>
      </c>
      <c r="L156" s="163" t="s">
        <v>943</v>
      </c>
      <c r="M156" s="163" t="s">
        <v>944</v>
      </c>
      <c r="N156" s="163" t="s">
        <v>944</v>
      </c>
      <c r="O156" s="167"/>
      <c r="P156" s="167"/>
      <c r="Q156" s="167"/>
      <c r="R156" s="167"/>
      <c r="S156" s="162" t="s">
        <v>945</v>
      </c>
      <c r="T156" s="162" t="s">
        <v>945</v>
      </c>
      <c r="U156" s="162"/>
      <c r="V156" s="162"/>
      <c r="W156" s="163"/>
      <c r="X156" s="163"/>
      <c r="Y156" s="163"/>
      <c r="Z156" s="163"/>
      <c r="AA156" s="163"/>
      <c r="AB156" s="163"/>
      <c r="AC156" s="163"/>
      <c r="AD156" s="163"/>
      <c r="AE156" s="174">
        <f t="shared" si="6"/>
        <v>24</v>
      </c>
      <c r="AF156" s="162" t="s">
        <v>935</v>
      </c>
      <c r="AG156" s="162" t="s">
        <v>24</v>
      </c>
      <c r="AH156" s="167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  <c r="BR156" s="178"/>
      <c r="BS156" s="178"/>
      <c r="BT156" s="178"/>
      <c r="BU156" s="178"/>
      <c r="BV156" s="178"/>
      <c r="BW156" s="178"/>
      <c r="BX156" s="178"/>
      <c r="BY156" s="178"/>
      <c r="BZ156" s="178"/>
      <c r="CA156" s="178"/>
      <c r="CB156" s="178"/>
      <c r="CC156" s="178"/>
      <c r="CD156" s="178"/>
      <c r="CE156" s="178"/>
      <c r="CF156" s="178"/>
      <c r="CG156" s="178"/>
      <c r="CH156" s="178"/>
      <c r="CI156" s="178"/>
      <c r="CJ156" s="178"/>
      <c r="CK156" s="178"/>
      <c r="CL156" s="178"/>
      <c r="CM156" s="178"/>
      <c r="CN156" s="178"/>
      <c r="CO156" s="178"/>
      <c r="CP156" s="178"/>
      <c r="CQ156" s="178"/>
      <c r="CR156" s="178"/>
      <c r="CS156" s="178"/>
      <c r="CT156" s="178"/>
      <c r="CU156" s="178"/>
      <c r="CV156" s="178"/>
      <c r="CW156" s="178"/>
      <c r="CX156" s="178"/>
      <c r="CY156" s="178"/>
      <c r="CZ156" s="178"/>
      <c r="DA156" s="178"/>
      <c r="DB156" s="178"/>
      <c r="DC156" s="178"/>
      <c r="DD156" s="178"/>
      <c r="DE156" s="178"/>
      <c r="DF156" s="178"/>
      <c r="DG156" s="178"/>
      <c r="DH156" s="178"/>
      <c r="DI156" s="178"/>
      <c r="DJ156" s="178"/>
      <c r="DK156" s="178"/>
      <c r="DL156" s="178"/>
      <c r="DM156" s="178"/>
      <c r="DN156" s="178"/>
      <c r="DO156" s="178"/>
      <c r="DP156" s="178"/>
      <c r="DQ156" s="178"/>
      <c r="DR156" s="178"/>
      <c r="DS156" s="178"/>
      <c r="DT156" s="178"/>
      <c r="DU156" s="178"/>
      <c r="DV156" s="178"/>
      <c r="DW156" s="178"/>
      <c r="DX156" s="178"/>
      <c r="DY156" s="178"/>
      <c r="DZ156" s="178"/>
      <c r="EA156" s="178"/>
      <c r="EB156" s="178"/>
      <c r="EC156" s="178"/>
      <c r="ED156" s="178"/>
      <c r="EE156" s="178"/>
      <c r="EF156" s="178"/>
      <c r="EG156" s="178"/>
      <c r="EH156" s="178"/>
      <c r="EI156" s="178"/>
      <c r="EJ156" s="178"/>
      <c r="EK156" s="178"/>
      <c r="EL156" s="178"/>
      <c r="EM156" s="178"/>
      <c r="EN156" s="178"/>
      <c r="EO156" s="178"/>
      <c r="EP156" s="178"/>
      <c r="EQ156" s="178"/>
      <c r="ER156" s="178"/>
      <c r="ES156" s="178"/>
      <c r="ET156" s="178"/>
      <c r="EU156" s="178"/>
      <c r="EV156" s="178"/>
      <c r="EW156" s="178"/>
      <c r="EX156" s="178"/>
      <c r="EY156" s="178"/>
      <c r="EZ156" s="178"/>
      <c r="FA156" s="178"/>
      <c r="FB156" s="178"/>
      <c r="FC156" s="178"/>
      <c r="FD156" s="178"/>
      <c r="FE156" s="178"/>
      <c r="FF156" s="178"/>
      <c r="FG156" s="178"/>
      <c r="FH156" s="178"/>
      <c r="FI156" s="178"/>
      <c r="FJ156" s="178"/>
      <c r="FK156" s="178"/>
      <c r="FL156" s="178"/>
      <c r="FM156" s="178"/>
      <c r="FN156" s="178"/>
      <c r="FO156" s="178"/>
      <c r="FP156" s="178"/>
      <c r="FQ156" s="178"/>
      <c r="FR156" s="178"/>
      <c r="FS156" s="178"/>
      <c r="FT156" s="178"/>
      <c r="FU156" s="178"/>
      <c r="FV156" s="178"/>
      <c r="FW156" s="178"/>
      <c r="FX156" s="178"/>
      <c r="FY156" s="178"/>
      <c r="FZ156" s="178"/>
      <c r="GA156" s="178"/>
      <c r="GB156" s="178"/>
      <c r="GC156" s="178"/>
      <c r="GD156" s="178"/>
      <c r="GE156" s="178"/>
      <c r="GF156" s="178"/>
      <c r="GG156" s="178"/>
      <c r="GH156" s="178"/>
      <c r="GI156" s="178"/>
      <c r="GJ156" s="178"/>
      <c r="GK156" s="178"/>
      <c r="GL156" s="178"/>
      <c r="GM156" s="178"/>
      <c r="GN156" s="178"/>
      <c r="GO156" s="178"/>
      <c r="GP156" s="178"/>
      <c r="GQ156" s="178"/>
      <c r="GR156" s="178"/>
      <c r="GS156" s="178"/>
      <c r="GT156" s="178"/>
      <c r="GU156" s="178"/>
      <c r="GV156" s="178"/>
      <c r="GW156" s="178"/>
      <c r="GX156" s="178"/>
      <c r="GY156" s="178"/>
      <c r="GZ156" s="178"/>
      <c r="HA156" s="178"/>
      <c r="HB156" s="178"/>
      <c r="HC156" s="178"/>
      <c r="HD156" s="178"/>
      <c r="HE156" s="178"/>
      <c r="HF156" s="178"/>
      <c r="HG156" s="178"/>
      <c r="HH156" s="178"/>
      <c r="HI156" s="178"/>
      <c r="HJ156" s="178"/>
      <c r="HK156" s="178"/>
      <c r="HL156" s="178"/>
      <c r="HM156" s="178"/>
      <c r="HN156" s="178"/>
      <c r="HO156" s="178"/>
      <c r="HP156" s="178"/>
      <c r="HQ156" s="178"/>
      <c r="HR156" s="178"/>
      <c r="HS156" s="178"/>
      <c r="HT156" s="178"/>
      <c r="HU156" s="178"/>
      <c r="HV156" s="178"/>
      <c r="HW156" s="178"/>
      <c r="HX156" s="178"/>
      <c r="HY156" s="178"/>
      <c r="HZ156" s="178"/>
      <c r="IA156" s="178"/>
      <c r="IB156" s="178"/>
      <c r="IC156" s="178"/>
      <c r="ID156" s="178"/>
      <c r="IE156" s="178"/>
      <c r="IF156" s="178"/>
      <c r="IG156" s="178"/>
      <c r="IH156" s="178"/>
      <c r="II156" s="178"/>
      <c r="IJ156" s="178"/>
      <c r="IK156" s="178"/>
      <c r="IL156" s="178"/>
      <c r="IM156" s="178"/>
      <c r="IN156" s="178"/>
      <c r="IO156" s="178"/>
      <c r="IP156" s="178"/>
      <c r="IQ156" s="178"/>
    </row>
    <row r="157" ht="180" customHeight="1" spans="1:251">
      <c r="A157" s="161" t="s">
        <v>946</v>
      </c>
      <c r="B157" s="162">
        <f>VLOOKUP(A157,班级人数!$A$2:$B$269,2,FALSE)</f>
        <v>41</v>
      </c>
      <c r="C157" s="163" t="s">
        <v>947</v>
      </c>
      <c r="D157" s="163" t="s">
        <v>947</v>
      </c>
      <c r="E157" s="163"/>
      <c r="F157" s="163"/>
      <c r="G157" s="162" t="s">
        <v>948</v>
      </c>
      <c r="H157" s="162" t="s">
        <v>948</v>
      </c>
      <c r="I157" s="163" t="s">
        <v>949</v>
      </c>
      <c r="J157" s="163" t="s">
        <v>949</v>
      </c>
      <c r="K157" s="163" t="s">
        <v>950</v>
      </c>
      <c r="L157" s="163" t="s">
        <v>950</v>
      </c>
      <c r="M157" s="163"/>
      <c r="N157" s="163"/>
      <c r="O157" s="163" t="s">
        <v>950</v>
      </c>
      <c r="P157" s="163" t="s">
        <v>950</v>
      </c>
      <c r="Q157" s="163"/>
      <c r="R157" s="163"/>
      <c r="S157" s="163" t="s">
        <v>951</v>
      </c>
      <c r="T157" s="163" t="s">
        <v>951</v>
      </c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74">
        <f t="shared" si="6"/>
        <v>24</v>
      </c>
      <c r="AF157" s="162" t="s">
        <v>935</v>
      </c>
      <c r="AG157" s="162" t="s">
        <v>24</v>
      </c>
      <c r="AH157" s="167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8"/>
      <c r="BR157" s="178"/>
      <c r="BS157" s="178"/>
      <c r="BT157" s="178"/>
      <c r="BU157" s="178"/>
      <c r="BV157" s="178"/>
      <c r="BW157" s="178"/>
      <c r="BX157" s="178"/>
      <c r="BY157" s="178"/>
      <c r="BZ157" s="178"/>
      <c r="CA157" s="178"/>
      <c r="CB157" s="178"/>
      <c r="CC157" s="178"/>
      <c r="CD157" s="178"/>
      <c r="CE157" s="178"/>
      <c r="CF157" s="178"/>
      <c r="CG157" s="178"/>
      <c r="CH157" s="178"/>
      <c r="CI157" s="178"/>
      <c r="CJ157" s="178"/>
      <c r="CK157" s="178"/>
      <c r="CL157" s="178"/>
      <c r="CM157" s="178"/>
      <c r="CN157" s="178"/>
      <c r="CO157" s="178"/>
      <c r="CP157" s="178"/>
      <c r="CQ157" s="178"/>
      <c r="CR157" s="178"/>
      <c r="CS157" s="178"/>
      <c r="CT157" s="178"/>
      <c r="CU157" s="178"/>
      <c r="CV157" s="178"/>
      <c r="CW157" s="178"/>
      <c r="CX157" s="178"/>
      <c r="CY157" s="178"/>
      <c r="CZ157" s="178"/>
      <c r="DA157" s="178"/>
      <c r="DB157" s="178"/>
      <c r="DC157" s="178"/>
      <c r="DD157" s="178"/>
      <c r="DE157" s="178"/>
      <c r="DF157" s="178"/>
      <c r="DG157" s="178"/>
      <c r="DH157" s="178"/>
      <c r="DI157" s="178"/>
      <c r="DJ157" s="178"/>
      <c r="DK157" s="178"/>
      <c r="DL157" s="178"/>
      <c r="DM157" s="178"/>
      <c r="DN157" s="178"/>
      <c r="DO157" s="178"/>
      <c r="DP157" s="178"/>
      <c r="DQ157" s="178"/>
      <c r="DR157" s="178"/>
      <c r="DS157" s="178"/>
      <c r="DT157" s="178"/>
      <c r="DU157" s="178"/>
      <c r="DV157" s="178"/>
      <c r="DW157" s="178"/>
      <c r="DX157" s="178"/>
      <c r="DY157" s="178"/>
      <c r="DZ157" s="178"/>
      <c r="EA157" s="178"/>
      <c r="EB157" s="178"/>
      <c r="EC157" s="178"/>
      <c r="ED157" s="178"/>
      <c r="EE157" s="178"/>
      <c r="EF157" s="178"/>
      <c r="EG157" s="178"/>
      <c r="EH157" s="178"/>
      <c r="EI157" s="178"/>
      <c r="EJ157" s="178"/>
      <c r="EK157" s="178"/>
      <c r="EL157" s="178"/>
      <c r="EM157" s="178"/>
      <c r="EN157" s="178"/>
      <c r="EO157" s="178"/>
      <c r="EP157" s="178"/>
      <c r="EQ157" s="178"/>
      <c r="ER157" s="178"/>
      <c r="ES157" s="178"/>
      <c r="ET157" s="178"/>
      <c r="EU157" s="178"/>
      <c r="EV157" s="178"/>
      <c r="EW157" s="178"/>
      <c r="EX157" s="178"/>
      <c r="EY157" s="178"/>
      <c r="EZ157" s="178"/>
      <c r="FA157" s="178"/>
      <c r="FB157" s="178"/>
      <c r="FC157" s="178"/>
      <c r="FD157" s="178"/>
      <c r="FE157" s="178"/>
      <c r="FF157" s="178"/>
      <c r="FG157" s="178"/>
      <c r="FH157" s="178"/>
      <c r="FI157" s="178"/>
      <c r="FJ157" s="178"/>
      <c r="FK157" s="178"/>
      <c r="FL157" s="178"/>
      <c r="FM157" s="178"/>
      <c r="FN157" s="178"/>
      <c r="FO157" s="178"/>
      <c r="FP157" s="178"/>
      <c r="FQ157" s="178"/>
      <c r="FR157" s="178"/>
      <c r="FS157" s="178"/>
      <c r="FT157" s="178"/>
      <c r="FU157" s="178"/>
      <c r="FV157" s="178"/>
      <c r="FW157" s="178"/>
      <c r="FX157" s="178"/>
      <c r="FY157" s="178"/>
      <c r="FZ157" s="178"/>
      <c r="GA157" s="178"/>
      <c r="GB157" s="178"/>
      <c r="GC157" s="178"/>
      <c r="GD157" s="178"/>
      <c r="GE157" s="178"/>
      <c r="GF157" s="178"/>
      <c r="GG157" s="178"/>
      <c r="GH157" s="178"/>
      <c r="GI157" s="178"/>
      <c r="GJ157" s="178"/>
      <c r="GK157" s="178"/>
      <c r="GL157" s="178"/>
      <c r="GM157" s="178"/>
      <c r="GN157" s="178"/>
      <c r="GO157" s="178"/>
      <c r="GP157" s="178"/>
      <c r="GQ157" s="178"/>
      <c r="GR157" s="178"/>
      <c r="GS157" s="178"/>
      <c r="GT157" s="178"/>
      <c r="GU157" s="178"/>
      <c r="GV157" s="178"/>
      <c r="GW157" s="178"/>
      <c r="GX157" s="178"/>
      <c r="GY157" s="178"/>
      <c r="GZ157" s="178"/>
      <c r="HA157" s="178"/>
      <c r="HB157" s="178"/>
      <c r="HC157" s="178"/>
      <c r="HD157" s="178"/>
      <c r="HE157" s="178"/>
      <c r="HF157" s="178"/>
      <c r="HG157" s="178"/>
      <c r="HH157" s="178"/>
      <c r="HI157" s="178"/>
      <c r="HJ157" s="178"/>
      <c r="HK157" s="178"/>
      <c r="HL157" s="178"/>
      <c r="HM157" s="178"/>
      <c r="HN157" s="178"/>
      <c r="HO157" s="178"/>
      <c r="HP157" s="178"/>
      <c r="HQ157" s="178"/>
      <c r="HR157" s="178"/>
      <c r="HS157" s="178"/>
      <c r="HT157" s="178"/>
      <c r="HU157" s="178"/>
      <c r="HV157" s="178"/>
      <c r="HW157" s="178"/>
      <c r="HX157" s="178"/>
      <c r="HY157" s="178"/>
      <c r="HZ157" s="178"/>
      <c r="IA157" s="178"/>
      <c r="IB157" s="178"/>
      <c r="IC157" s="178"/>
      <c r="ID157" s="178"/>
      <c r="IE157" s="178"/>
      <c r="IF157" s="178"/>
      <c r="IG157" s="178"/>
      <c r="IH157" s="178"/>
      <c r="II157" s="178"/>
      <c r="IJ157" s="178"/>
      <c r="IK157" s="178"/>
      <c r="IL157" s="178"/>
      <c r="IM157" s="178"/>
      <c r="IN157" s="178"/>
      <c r="IO157" s="178"/>
      <c r="IP157" s="178"/>
      <c r="IQ157" s="178"/>
    </row>
    <row r="158" ht="180" customHeight="1" spans="1:251">
      <c r="A158" s="161" t="s">
        <v>952</v>
      </c>
      <c r="B158" s="162">
        <f>VLOOKUP(A158,班级人数!$A$2:$B$269,2,FALSE)</f>
        <v>55</v>
      </c>
      <c r="C158" s="165" t="s">
        <v>953</v>
      </c>
      <c r="D158" s="165" t="s">
        <v>953</v>
      </c>
      <c r="E158" s="163" t="s">
        <v>954</v>
      </c>
      <c r="F158" s="163" t="s">
        <v>954</v>
      </c>
      <c r="G158" s="163"/>
      <c r="H158" s="163"/>
      <c r="I158" s="163"/>
      <c r="J158" s="163"/>
      <c r="K158" s="163" t="s">
        <v>955</v>
      </c>
      <c r="L158" s="163" t="s">
        <v>955</v>
      </c>
      <c r="M158" s="163" t="s">
        <v>956</v>
      </c>
      <c r="N158" s="163" t="s">
        <v>956</v>
      </c>
      <c r="O158" s="163"/>
      <c r="P158" s="163"/>
      <c r="Q158" s="165" t="s">
        <v>953</v>
      </c>
      <c r="R158" s="165" t="s">
        <v>953</v>
      </c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 t="s">
        <v>957</v>
      </c>
      <c r="AD158" s="163" t="s">
        <v>957</v>
      </c>
      <c r="AE158" s="174">
        <f t="shared" si="6"/>
        <v>24</v>
      </c>
      <c r="AF158" s="162" t="s">
        <v>935</v>
      </c>
      <c r="AG158" s="162" t="s">
        <v>46</v>
      </c>
      <c r="AH158" s="167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178"/>
      <c r="BK158" s="178"/>
      <c r="BL158" s="178"/>
      <c r="BM158" s="178"/>
      <c r="BN158" s="178"/>
      <c r="BO158" s="178"/>
      <c r="BP158" s="178"/>
      <c r="BQ158" s="178"/>
      <c r="BR158" s="178"/>
      <c r="BS158" s="178"/>
      <c r="BT158" s="178"/>
      <c r="BU158" s="178"/>
      <c r="BV158" s="178"/>
      <c r="BW158" s="178"/>
      <c r="BX158" s="178"/>
      <c r="BY158" s="178"/>
      <c r="BZ158" s="178"/>
      <c r="CA158" s="178"/>
      <c r="CB158" s="178"/>
      <c r="CC158" s="178"/>
      <c r="CD158" s="178"/>
      <c r="CE158" s="178"/>
      <c r="CF158" s="178"/>
      <c r="CG158" s="178"/>
      <c r="CH158" s="178"/>
      <c r="CI158" s="178"/>
      <c r="CJ158" s="178"/>
      <c r="CK158" s="178"/>
      <c r="CL158" s="178"/>
      <c r="CM158" s="178"/>
      <c r="CN158" s="178"/>
      <c r="CO158" s="178"/>
      <c r="CP158" s="178"/>
      <c r="CQ158" s="178"/>
      <c r="CR158" s="178"/>
      <c r="CS158" s="178"/>
      <c r="CT158" s="178"/>
      <c r="CU158" s="178"/>
      <c r="CV158" s="178"/>
      <c r="CW158" s="178"/>
      <c r="CX158" s="178"/>
      <c r="CY158" s="178"/>
      <c r="CZ158" s="178"/>
      <c r="DA158" s="178"/>
      <c r="DB158" s="178"/>
      <c r="DC158" s="178"/>
      <c r="DD158" s="178"/>
      <c r="DE158" s="178"/>
      <c r="DF158" s="178"/>
      <c r="DG158" s="178"/>
      <c r="DH158" s="178"/>
      <c r="DI158" s="178"/>
      <c r="DJ158" s="178"/>
      <c r="DK158" s="178"/>
      <c r="DL158" s="178"/>
      <c r="DM158" s="178"/>
      <c r="DN158" s="178"/>
      <c r="DO158" s="178"/>
      <c r="DP158" s="178"/>
      <c r="DQ158" s="178"/>
      <c r="DR158" s="178"/>
      <c r="DS158" s="178"/>
      <c r="DT158" s="178"/>
      <c r="DU158" s="178"/>
      <c r="DV158" s="178"/>
      <c r="DW158" s="178"/>
      <c r="DX158" s="178"/>
      <c r="DY158" s="178"/>
      <c r="DZ158" s="178"/>
      <c r="EA158" s="178"/>
      <c r="EB158" s="178"/>
      <c r="EC158" s="178"/>
      <c r="ED158" s="178"/>
      <c r="EE158" s="178"/>
      <c r="EF158" s="178"/>
      <c r="EG158" s="178"/>
      <c r="EH158" s="178"/>
      <c r="EI158" s="178"/>
      <c r="EJ158" s="178"/>
      <c r="EK158" s="178"/>
      <c r="EL158" s="178"/>
      <c r="EM158" s="178"/>
      <c r="EN158" s="178"/>
      <c r="EO158" s="178"/>
      <c r="EP158" s="178"/>
      <c r="EQ158" s="178"/>
      <c r="ER158" s="178"/>
      <c r="ES158" s="178"/>
      <c r="ET158" s="178"/>
      <c r="EU158" s="178"/>
      <c r="EV158" s="178"/>
      <c r="EW158" s="178"/>
      <c r="EX158" s="178"/>
      <c r="EY158" s="178"/>
      <c r="EZ158" s="178"/>
      <c r="FA158" s="178"/>
      <c r="FB158" s="178"/>
      <c r="FC158" s="178"/>
      <c r="FD158" s="178"/>
      <c r="FE158" s="178"/>
      <c r="FF158" s="178"/>
      <c r="FG158" s="178"/>
      <c r="FH158" s="178"/>
      <c r="FI158" s="178"/>
      <c r="FJ158" s="178"/>
      <c r="FK158" s="178"/>
      <c r="FL158" s="178"/>
      <c r="FM158" s="178"/>
      <c r="FN158" s="178"/>
      <c r="FO158" s="178"/>
      <c r="FP158" s="178"/>
      <c r="FQ158" s="178"/>
      <c r="FR158" s="178"/>
      <c r="FS158" s="178"/>
      <c r="FT158" s="178"/>
      <c r="FU158" s="178"/>
      <c r="FV158" s="178"/>
      <c r="FW158" s="178"/>
      <c r="FX158" s="178"/>
      <c r="FY158" s="178"/>
      <c r="FZ158" s="178"/>
      <c r="GA158" s="178"/>
      <c r="GB158" s="178"/>
      <c r="GC158" s="178"/>
      <c r="GD158" s="178"/>
      <c r="GE158" s="178"/>
      <c r="GF158" s="178"/>
      <c r="GG158" s="178"/>
      <c r="GH158" s="178"/>
      <c r="GI158" s="178"/>
      <c r="GJ158" s="178"/>
      <c r="GK158" s="178"/>
      <c r="GL158" s="178"/>
      <c r="GM158" s="178"/>
      <c r="GN158" s="178"/>
      <c r="GO158" s="178"/>
      <c r="GP158" s="178"/>
      <c r="GQ158" s="178"/>
      <c r="GR158" s="178"/>
      <c r="GS158" s="178"/>
      <c r="GT158" s="178"/>
      <c r="GU158" s="178"/>
      <c r="GV158" s="178"/>
      <c r="GW158" s="178"/>
      <c r="GX158" s="178"/>
      <c r="GY158" s="178"/>
      <c r="GZ158" s="178"/>
      <c r="HA158" s="178"/>
      <c r="HB158" s="178"/>
      <c r="HC158" s="178"/>
      <c r="HD158" s="178"/>
      <c r="HE158" s="178"/>
      <c r="HF158" s="178"/>
      <c r="HG158" s="178"/>
      <c r="HH158" s="178"/>
      <c r="HI158" s="178"/>
      <c r="HJ158" s="178"/>
      <c r="HK158" s="178"/>
      <c r="HL158" s="178"/>
      <c r="HM158" s="178"/>
      <c r="HN158" s="178"/>
      <c r="HO158" s="178"/>
      <c r="HP158" s="178"/>
      <c r="HQ158" s="178"/>
      <c r="HR158" s="178"/>
      <c r="HS158" s="178"/>
      <c r="HT158" s="178"/>
      <c r="HU158" s="178"/>
      <c r="HV158" s="178"/>
      <c r="HW158" s="178"/>
      <c r="HX158" s="178"/>
      <c r="HY158" s="178"/>
      <c r="HZ158" s="178"/>
      <c r="IA158" s="178"/>
      <c r="IB158" s="178"/>
      <c r="IC158" s="178"/>
      <c r="ID158" s="178"/>
      <c r="IE158" s="178"/>
      <c r="IF158" s="178"/>
      <c r="IG158" s="178"/>
      <c r="IH158" s="178"/>
      <c r="II158" s="178"/>
      <c r="IJ158" s="178"/>
      <c r="IK158" s="178"/>
      <c r="IL158" s="178"/>
      <c r="IM158" s="178"/>
      <c r="IN158" s="178"/>
      <c r="IO158" s="178"/>
      <c r="IP158" s="178"/>
      <c r="IQ158" s="178"/>
    </row>
    <row r="159" ht="180" customHeight="1" spans="1:251">
      <c r="A159" s="161" t="s">
        <v>958</v>
      </c>
      <c r="B159" s="162">
        <f>VLOOKUP(A159,班级人数!$A$2:$B$269,2,FALSE)</f>
        <v>51</v>
      </c>
      <c r="C159" s="167"/>
      <c r="D159" s="167"/>
      <c r="E159" s="163"/>
      <c r="F159" s="163"/>
      <c r="G159" s="165" t="s">
        <v>959</v>
      </c>
      <c r="H159" s="165" t="s">
        <v>959</v>
      </c>
      <c r="I159" s="165"/>
      <c r="J159" s="165"/>
      <c r="K159" s="165" t="s">
        <v>960</v>
      </c>
      <c r="L159" s="165" t="s">
        <v>960</v>
      </c>
      <c r="M159" s="167"/>
      <c r="N159" s="167"/>
      <c r="O159" s="163" t="s">
        <v>954</v>
      </c>
      <c r="P159" s="163" t="s">
        <v>954</v>
      </c>
      <c r="Q159" s="163" t="s">
        <v>955</v>
      </c>
      <c r="R159" s="163" t="s">
        <v>955</v>
      </c>
      <c r="S159" s="162"/>
      <c r="T159" s="162"/>
      <c r="U159" s="162"/>
      <c r="V159" s="162"/>
      <c r="W159" s="163" t="s">
        <v>956</v>
      </c>
      <c r="X159" s="163" t="s">
        <v>956</v>
      </c>
      <c r="Y159" s="163" t="s">
        <v>957</v>
      </c>
      <c r="Z159" s="163" t="s">
        <v>957</v>
      </c>
      <c r="AA159" s="163"/>
      <c r="AB159" s="165"/>
      <c r="AC159" s="163"/>
      <c r="AD159" s="163"/>
      <c r="AE159" s="174">
        <f t="shared" si="6"/>
        <v>24</v>
      </c>
      <c r="AF159" s="162" t="s">
        <v>935</v>
      </c>
      <c r="AG159" s="162" t="s">
        <v>46</v>
      </c>
      <c r="AH159" s="167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178"/>
      <c r="BC159" s="178"/>
      <c r="BD159" s="178"/>
      <c r="BE159" s="178"/>
      <c r="BF159" s="178"/>
      <c r="BG159" s="178"/>
      <c r="BH159" s="178"/>
      <c r="BI159" s="178"/>
      <c r="BJ159" s="178"/>
      <c r="BK159" s="178"/>
      <c r="BL159" s="178"/>
      <c r="BM159" s="178"/>
      <c r="BN159" s="178"/>
      <c r="BO159" s="178"/>
      <c r="BP159" s="178"/>
      <c r="BQ159" s="178"/>
      <c r="BR159" s="178"/>
      <c r="BS159" s="178"/>
      <c r="BT159" s="178"/>
      <c r="BU159" s="178"/>
      <c r="BV159" s="178"/>
      <c r="BW159" s="178"/>
      <c r="BX159" s="178"/>
      <c r="BY159" s="178"/>
      <c r="BZ159" s="178"/>
      <c r="CA159" s="178"/>
      <c r="CB159" s="178"/>
      <c r="CC159" s="178"/>
      <c r="CD159" s="178"/>
      <c r="CE159" s="178"/>
      <c r="CF159" s="178"/>
      <c r="CG159" s="178"/>
      <c r="CH159" s="178"/>
      <c r="CI159" s="178"/>
      <c r="CJ159" s="178"/>
      <c r="CK159" s="178"/>
      <c r="CL159" s="178"/>
      <c r="CM159" s="178"/>
      <c r="CN159" s="178"/>
      <c r="CO159" s="178"/>
      <c r="CP159" s="178"/>
      <c r="CQ159" s="178"/>
      <c r="CR159" s="178"/>
      <c r="CS159" s="178"/>
      <c r="CT159" s="178"/>
      <c r="CU159" s="178"/>
      <c r="CV159" s="178"/>
      <c r="CW159" s="178"/>
      <c r="CX159" s="178"/>
      <c r="CY159" s="178"/>
      <c r="CZ159" s="178"/>
      <c r="DA159" s="178"/>
      <c r="DB159" s="178"/>
      <c r="DC159" s="178"/>
      <c r="DD159" s="178"/>
      <c r="DE159" s="178"/>
      <c r="DF159" s="178"/>
      <c r="DG159" s="178"/>
      <c r="DH159" s="178"/>
      <c r="DI159" s="178"/>
      <c r="DJ159" s="178"/>
      <c r="DK159" s="178"/>
      <c r="DL159" s="178"/>
      <c r="DM159" s="178"/>
      <c r="DN159" s="178"/>
      <c r="DO159" s="178"/>
      <c r="DP159" s="178"/>
      <c r="DQ159" s="178"/>
      <c r="DR159" s="178"/>
      <c r="DS159" s="178"/>
      <c r="DT159" s="178"/>
      <c r="DU159" s="178"/>
      <c r="DV159" s="178"/>
      <c r="DW159" s="178"/>
      <c r="DX159" s="178"/>
      <c r="DY159" s="178"/>
      <c r="DZ159" s="178"/>
      <c r="EA159" s="178"/>
      <c r="EB159" s="178"/>
      <c r="EC159" s="178"/>
      <c r="ED159" s="178"/>
      <c r="EE159" s="178"/>
      <c r="EF159" s="178"/>
      <c r="EG159" s="178"/>
      <c r="EH159" s="178"/>
      <c r="EI159" s="178"/>
      <c r="EJ159" s="178"/>
      <c r="EK159" s="178"/>
      <c r="EL159" s="178"/>
      <c r="EM159" s="178"/>
      <c r="EN159" s="178"/>
      <c r="EO159" s="178"/>
      <c r="EP159" s="178"/>
      <c r="EQ159" s="178"/>
      <c r="ER159" s="178"/>
      <c r="ES159" s="178"/>
      <c r="ET159" s="178"/>
      <c r="EU159" s="178"/>
      <c r="EV159" s="178"/>
      <c r="EW159" s="178"/>
      <c r="EX159" s="178"/>
      <c r="EY159" s="178"/>
      <c r="EZ159" s="178"/>
      <c r="FA159" s="178"/>
      <c r="FB159" s="178"/>
      <c r="FC159" s="178"/>
      <c r="FD159" s="178"/>
      <c r="FE159" s="178"/>
      <c r="FF159" s="178"/>
      <c r="FG159" s="178"/>
      <c r="FH159" s="178"/>
      <c r="FI159" s="178"/>
      <c r="FJ159" s="178"/>
      <c r="FK159" s="178"/>
      <c r="FL159" s="178"/>
      <c r="FM159" s="178"/>
      <c r="FN159" s="178"/>
      <c r="FO159" s="178"/>
      <c r="FP159" s="178"/>
      <c r="FQ159" s="178"/>
      <c r="FR159" s="178"/>
      <c r="FS159" s="178"/>
      <c r="FT159" s="178"/>
      <c r="FU159" s="178"/>
      <c r="FV159" s="178"/>
      <c r="FW159" s="178"/>
      <c r="FX159" s="178"/>
      <c r="FY159" s="178"/>
      <c r="FZ159" s="178"/>
      <c r="GA159" s="178"/>
      <c r="GB159" s="178"/>
      <c r="GC159" s="178"/>
      <c r="GD159" s="178"/>
      <c r="GE159" s="178"/>
      <c r="GF159" s="178"/>
      <c r="GG159" s="178"/>
      <c r="GH159" s="178"/>
      <c r="GI159" s="178"/>
      <c r="GJ159" s="178"/>
      <c r="GK159" s="178"/>
      <c r="GL159" s="178"/>
      <c r="GM159" s="178"/>
      <c r="GN159" s="178"/>
      <c r="GO159" s="178"/>
      <c r="GP159" s="178"/>
      <c r="GQ159" s="178"/>
      <c r="GR159" s="178"/>
      <c r="GS159" s="178"/>
      <c r="GT159" s="178"/>
      <c r="GU159" s="178"/>
      <c r="GV159" s="178"/>
      <c r="GW159" s="178"/>
      <c r="GX159" s="178"/>
      <c r="GY159" s="178"/>
      <c r="GZ159" s="178"/>
      <c r="HA159" s="178"/>
      <c r="HB159" s="178"/>
      <c r="HC159" s="178"/>
      <c r="HD159" s="178"/>
      <c r="HE159" s="178"/>
      <c r="HF159" s="178"/>
      <c r="HG159" s="178"/>
      <c r="HH159" s="178"/>
      <c r="HI159" s="178"/>
      <c r="HJ159" s="178"/>
      <c r="HK159" s="178"/>
      <c r="HL159" s="178"/>
      <c r="HM159" s="178"/>
      <c r="HN159" s="178"/>
      <c r="HO159" s="178"/>
      <c r="HP159" s="178"/>
      <c r="HQ159" s="178"/>
      <c r="HR159" s="178"/>
      <c r="HS159" s="178"/>
      <c r="HT159" s="178"/>
      <c r="HU159" s="178"/>
      <c r="HV159" s="178"/>
      <c r="HW159" s="178"/>
      <c r="HX159" s="178"/>
      <c r="HY159" s="178"/>
      <c r="HZ159" s="178"/>
      <c r="IA159" s="178"/>
      <c r="IB159" s="178"/>
      <c r="IC159" s="178"/>
      <c r="ID159" s="178"/>
      <c r="IE159" s="178"/>
      <c r="IF159" s="178"/>
      <c r="IG159" s="178"/>
      <c r="IH159" s="178"/>
      <c r="II159" s="178"/>
      <c r="IJ159" s="178"/>
      <c r="IK159" s="178"/>
      <c r="IL159" s="178"/>
      <c r="IM159" s="178"/>
      <c r="IN159" s="178"/>
      <c r="IO159" s="178"/>
      <c r="IP159" s="178"/>
      <c r="IQ159" s="178"/>
    </row>
    <row r="160" ht="180" customHeight="1" spans="1:251">
      <c r="A160" s="161" t="s">
        <v>961</v>
      </c>
      <c r="B160" s="162">
        <f>VLOOKUP(A160,班级人数!$A$2:$B$269,2,FALSE)</f>
        <v>50</v>
      </c>
      <c r="C160" s="163" t="s">
        <v>954</v>
      </c>
      <c r="D160" s="163" t="s">
        <v>954</v>
      </c>
      <c r="E160" s="167"/>
      <c r="F160" s="167"/>
      <c r="G160" s="163"/>
      <c r="H160" s="163"/>
      <c r="I160" s="163" t="s">
        <v>962</v>
      </c>
      <c r="J160" s="163" t="s">
        <v>962</v>
      </c>
      <c r="K160" s="163" t="s">
        <v>963</v>
      </c>
      <c r="L160" s="163" t="s">
        <v>963</v>
      </c>
      <c r="M160" s="163"/>
      <c r="N160" s="163"/>
      <c r="O160" s="163" t="s">
        <v>963</v>
      </c>
      <c r="P160" s="163" t="s">
        <v>963</v>
      </c>
      <c r="Q160" s="162"/>
      <c r="R160" s="163"/>
      <c r="S160" s="167"/>
      <c r="T160" s="167"/>
      <c r="U160" s="167"/>
      <c r="V160" s="167"/>
      <c r="W160" s="163" t="s">
        <v>957</v>
      </c>
      <c r="X160" s="163" t="s">
        <v>957</v>
      </c>
      <c r="Y160" s="163" t="s">
        <v>955</v>
      </c>
      <c r="Z160" s="163" t="s">
        <v>955</v>
      </c>
      <c r="AA160" s="163"/>
      <c r="AB160" s="163"/>
      <c r="AC160" s="163"/>
      <c r="AD160" s="163"/>
      <c r="AE160" s="174">
        <f t="shared" si="6"/>
        <v>24</v>
      </c>
      <c r="AF160" s="162" t="s">
        <v>935</v>
      </c>
      <c r="AG160" s="162" t="s">
        <v>46</v>
      </c>
      <c r="AH160" s="167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178"/>
      <c r="BN160" s="178"/>
      <c r="BO160" s="178"/>
      <c r="BP160" s="178"/>
      <c r="BQ160" s="178"/>
      <c r="BR160" s="178"/>
      <c r="BS160" s="178"/>
      <c r="BT160" s="178"/>
      <c r="BU160" s="178"/>
      <c r="BV160" s="178"/>
      <c r="BW160" s="178"/>
      <c r="BX160" s="178"/>
      <c r="BY160" s="178"/>
      <c r="BZ160" s="178"/>
      <c r="CA160" s="178"/>
      <c r="CB160" s="178"/>
      <c r="CC160" s="178"/>
      <c r="CD160" s="178"/>
      <c r="CE160" s="178"/>
      <c r="CF160" s="178"/>
      <c r="CG160" s="178"/>
      <c r="CH160" s="178"/>
      <c r="CI160" s="178"/>
      <c r="CJ160" s="178"/>
      <c r="CK160" s="178"/>
      <c r="CL160" s="178"/>
      <c r="CM160" s="178"/>
      <c r="CN160" s="178"/>
      <c r="CO160" s="178"/>
      <c r="CP160" s="178"/>
      <c r="CQ160" s="178"/>
      <c r="CR160" s="178"/>
      <c r="CS160" s="178"/>
      <c r="CT160" s="178"/>
      <c r="CU160" s="178"/>
      <c r="CV160" s="178"/>
      <c r="CW160" s="178"/>
      <c r="CX160" s="178"/>
      <c r="CY160" s="178"/>
      <c r="CZ160" s="178"/>
      <c r="DA160" s="178"/>
      <c r="DB160" s="178"/>
      <c r="DC160" s="178"/>
      <c r="DD160" s="178"/>
      <c r="DE160" s="178"/>
      <c r="DF160" s="178"/>
      <c r="DG160" s="178"/>
      <c r="DH160" s="178"/>
      <c r="DI160" s="178"/>
      <c r="DJ160" s="178"/>
      <c r="DK160" s="178"/>
      <c r="DL160" s="178"/>
      <c r="DM160" s="178"/>
      <c r="DN160" s="178"/>
      <c r="DO160" s="178"/>
      <c r="DP160" s="178"/>
      <c r="DQ160" s="178"/>
      <c r="DR160" s="178"/>
      <c r="DS160" s="178"/>
      <c r="DT160" s="178"/>
      <c r="DU160" s="178"/>
      <c r="DV160" s="178"/>
      <c r="DW160" s="178"/>
      <c r="DX160" s="178"/>
      <c r="DY160" s="178"/>
      <c r="DZ160" s="178"/>
      <c r="EA160" s="178"/>
      <c r="EB160" s="178"/>
      <c r="EC160" s="178"/>
      <c r="ED160" s="178"/>
      <c r="EE160" s="178"/>
      <c r="EF160" s="178"/>
      <c r="EG160" s="178"/>
      <c r="EH160" s="178"/>
      <c r="EI160" s="178"/>
      <c r="EJ160" s="178"/>
      <c r="EK160" s="178"/>
      <c r="EL160" s="178"/>
      <c r="EM160" s="178"/>
      <c r="EN160" s="178"/>
      <c r="EO160" s="178"/>
      <c r="EP160" s="178"/>
      <c r="EQ160" s="178"/>
      <c r="ER160" s="178"/>
      <c r="ES160" s="178"/>
      <c r="ET160" s="178"/>
      <c r="EU160" s="178"/>
      <c r="EV160" s="178"/>
      <c r="EW160" s="178"/>
      <c r="EX160" s="178"/>
      <c r="EY160" s="178"/>
      <c r="EZ160" s="178"/>
      <c r="FA160" s="178"/>
      <c r="FB160" s="178"/>
      <c r="FC160" s="178"/>
      <c r="FD160" s="178"/>
      <c r="FE160" s="178"/>
      <c r="FF160" s="178"/>
      <c r="FG160" s="178"/>
      <c r="FH160" s="178"/>
      <c r="FI160" s="178"/>
      <c r="FJ160" s="178"/>
      <c r="FK160" s="178"/>
      <c r="FL160" s="178"/>
      <c r="FM160" s="178"/>
      <c r="FN160" s="178"/>
      <c r="FO160" s="178"/>
      <c r="FP160" s="178"/>
      <c r="FQ160" s="178"/>
      <c r="FR160" s="178"/>
      <c r="FS160" s="178"/>
      <c r="FT160" s="178"/>
      <c r="FU160" s="178"/>
      <c r="FV160" s="178"/>
      <c r="FW160" s="178"/>
      <c r="FX160" s="178"/>
      <c r="FY160" s="178"/>
      <c r="FZ160" s="178"/>
      <c r="GA160" s="178"/>
      <c r="GB160" s="178"/>
      <c r="GC160" s="178"/>
      <c r="GD160" s="178"/>
      <c r="GE160" s="178"/>
      <c r="GF160" s="178"/>
      <c r="GG160" s="178"/>
      <c r="GH160" s="178"/>
      <c r="GI160" s="178"/>
      <c r="GJ160" s="178"/>
      <c r="GK160" s="178"/>
      <c r="GL160" s="178"/>
      <c r="GM160" s="178"/>
      <c r="GN160" s="178"/>
      <c r="GO160" s="178"/>
      <c r="GP160" s="178"/>
      <c r="GQ160" s="178"/>
      <c r="GR160" s="178"/>
      <c r="GS160" s="178"/>
      <c r="GT160" s="178"/>
      <c r="GU160" s="178"/>
      <c r="GV160" s="178"/>
      <c r="GW160" s="178"/>
      <c r="GX160" s="178"/>
      <c r="GY160" s="178"/>
      <c r="GZ160" s="178"/>
      <c r="HA160" s="178"/>
      <c r="HB160" s="178"/>
      <c r="HC160" s="178"/>
      <c r="HD160" s="178"/>
      <c r="HE160" s="178"/>
      <c r="HF160" s="178"/>
      <c r="HG160" s="178"/>
      <c r="HH160" s="178"/>
      <c r="HI160" s="178"/>
      <c r="HJ160" s="178"/>
      <c r="HK160" s="178"/>
      <c r="HL160" s="178"/>
      <c r="HM160" s="178"/>
      <c r="HN160" s="178"/>
      <c r="HO160" s="178"/>
      <c r="HP160" s="178"/>
      <c r="HQ160" s="178"/>
      <c r="HR160" s="178"/>
      <c r="HS160" s="178"/>
      <c r="HT160" s="178"/>
      <c r="HU160" s="178"/>
      <c r="HV160" s="178"/>
      <c r="HW160" s="178"/>
      <c r="HX160" s="178"/>
      <c r="HY160" s="178"/>
      <c r="HZ160" s="178"/>
      <c r="IA160" s="178"/>
      <c r="IB160" s="178"/>
      <c r="IC160" s="178"/>
      <c r="ID160" s="178"/>
      <c r="IE160" s="178"/>
      <c r="IF160" s="178"/>
      <c r="IG160" s="178"/>
      <c r="IH160" s="178"/>
      <c r="II160" s="178"/>
      <c r="IJ160" s="178"/>
      <c r="IK160" s="178"/>
      <c r="IL160" s="178"/>
      <c r="IM160" s="178"/>
      <c r="IN160" s="178"/>
      <c r="IO160" s="178"/>
      <c r="IP160" s="178"/>
      <c r="IQ160" s="178"/>
    </row>
    <row r="161" ht="180" customHeight="1" spans="1:251">
      <c r="A161" s="161" t="s">
        <v>964</v>
      </c>
      <c r="B161" s="162">
        <f>VLOOKUP(A161,班级人数!$A$2:$B$269,2,FALSE)</f>
        <v>47</v>
      </c>
      <c r="C161" s="165"/>
      <c r="D161" s="163"/>
      <c r="E161" s="162"/>
      <c r="F161" s="165"/>
      <c r="G161" s="167"/>
      <c r="H161" s="167"/>
      <c r="I161" s="165"/>
      <c r="J161" s="163"/>
      <c r="K161" s="163" t="s">
        <v>954</v>
      </c>
      <c r="L161" s="163" t="s">
        <v>954</v>
      </c>
      <c r="M161" s="163" t="s">
        <v>963</v>
      </c>
      <c r="N161" s="163" t="s">
        <v>963</v>
      </c>
      <c r="O161" s="163" t="s">
        <v>965</v>
      </c>
      <c r="P161" s="163" t="s">
        <v>965</v>
      </c>
      <c r="Q161" s="163" t="s">
        <v>963</v>
      </c>
      <c r="R161" s="163" t="s">
        <v>963</v>
      </c>
      <c r="S161" s="163"/>
      <c r="T161" s="163"/>
      <c r="U161" s="163"/>
      <c r="V161" s="163"/>
      <c r="W161" s="163" t="s">
        <v>955</v>
      </c>
      <c r="X161" s="163" t="s">
        <v>955</v>
      </c>
      <c r="Y161" s="163" t="s">
        <v>956</v>
      </c>
      <c r="Z161" s="163" t="s">
        <v>956</v>
      </c>
      <c r="AA161" s="163"/>
      <c r="AB161" s="165"/>
      <c r="AC161" s="163"/>
      <c r="AD161" s="163"/>
      <c r="AE161" s="174">
        <f t="shared" si="6"/>
        <v>24</v>
      </c>
      <c r="AF161" s="162" t="s">
        <v>935</v>
      </c>
      <c r="AG161" s="162" t="s">
        <v>46</v>
      </c>
      <c r="AH161" s="167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178"/>
      <c r="BG161" s="178"/>
      <c r="BH161" s="178"/>
      <c r="BI161" s="178"/>
      <c r="BJ161" s="178"/>
      <c r="BK161" s="178"/>
      <c r="BL161" s="178"/>
      <c r="BM161" s="178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178"/>
      <c r="CB161" s="178"/>
      <c r="CC161" s="178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8"/>
      <c r="CN161" s="178"/>
      <c r="CO161" s="178"/>
      <c r="CP161" s="178"/>
      <c r="CQ161" s="178"/>
      <c r="CR161" s="178"/>
      <c r="CS161" s="178"/>
      <c r="CT161" s="178"/>
      <c r="CU161" s="178"/>
      <c r="CV161" s="178"/>
      <c r="CW161" s="178"/>
      <c r="CX161" s="178"/>
      <c r="CY161" s="178"/>
      <c r="CZ161" s="178"/>
      <c r="DA161" s="178"/>
      <c r="DB161" s="178"/>
      <c r="DC161" s="178"/>
      <c r="DD161" s="178"/>
      <c r="DE161" s="178"/>
      <c r="DF161" s="178"/>
      <c r="DG161" s="178"/>
      <c r="DH161" s="178"/>
      <c r="DI161" s="178"/>
      <c r="DJ161" s="178"/>
      <c r="DK161" s="178"/>
      <c r="DL161" s="178"/>
      <c r="DM161" s="178"/>
      <c r="DN161" s="178"/>
      <c r="DO161" s="178"/>
      <c r="DP161" s="178"/>
      <c r="DQ161" s="178"/>
      <c r="DR161" s="178"/>
      <c r="DS161" s="178"/>
      <c r="DT161" s="178"/>
      <c r="DU161" s="178"/>
      <c r="DV161" s="178"/>
      <c r="DW161" s="178"/>
      <c r="DX161" s="178"/>
      <c r="DY161" s="178"/>
      <c r="DZ161" s="178"/>
      <c r="EA161" s="178"/>
      <c r="EB161" s="178"/>
      <c r="EC161" s="178"/>
      <c r="ED161" s="178"/>
      <c r="EE161" s="178"/>
      <c r="EF161" s="178"/>
      <c r="EG161" s="178"/>
      <c r="EH161" s="178"/>
      <c r="EI161" s="178"/>
      <c r="EJ161" s="178"/>
      <c r="EK161" s="178"/>
      <c r="EL161" s="178"/>
      <c r="EM161" s="178"/>
      <c r="EN161" s="178"/>
      <c r="EO161" s="178"/>
      <c r="EP161" s="178"/>
      <c r="EQ161" s="178"/>
      <c r="ER161" s="178"/>
      <c r="ES161" s="178"/>
      <c r="ET161" s="178"/>
      <c r="EU161" s="178"/>
      <c r="EV161" s="178"/>
      <c r="EW161" s="178"/>
      <c r="EX161" s="178"/>
      <c r="EY161" s="178"/>
      <c r="EZ161" s="178"/>
      <c r="FA161" s="178"/>
      <c r="FB161" s="178"/>
      <c r="FC161" s="178"/>
      <c r="FD161" s="178"/>
      <c r="FE161" s="178"/>
      <c r="FF161" s="178"/>
      <c r="FG161" s="178"/>
      <c r="FH161" s="178"/>
      <c r="FI161" s="178"/>
      <c r="FJ161" s="178"/>
      <c r="FK161" s="178"/>
      <c r="FL161" s="178"/>
      <c r="FM161" s="178"/>
      <c r="FN161" s="178"/>
      <c r="FO161" s="178"/>
      <c r="FP161" s="178"/>
      <c r="FQ161" s="178"/>
      <c r="FR161" s="178"/>
      <c r="FS161" s="178"/>
      <c r="FT161" s="178"/>
      <c r="FU161" s="178"/>
      <c r="FV161" s="178"/>
      <c r="FW161" s="178"/>
      <c r="FX161" s="178"/>
      <c r="FY161" s="178"/>
      <c r="FZ161" s="178"/>
      <c r="GA161" s="178"/>
      <c r="GB161" s="178"/>
      <c r="GC161" s="178"/>
      <c r="GD161" s="178"/>
      <c r="GE161" s="178"/>
      <c r="GF161" s="178"/>
      <c r="GG161" s="178"/>
      <c r="GH161" s="178"/>
      <c r="GI161" s="178"/>
      <c r="GJ161" s="178"/>
      <c r="GK161" s="178"/>
      <c r="GL161" s="178"/>
      <c r="GM161" s="178"/>
      <c r="GN161" s="178"/>
      <c r="GO161" s="178"/>
      <c r="GP161" s="178"/>
      <c r="GQ161" s="178"/>
      <c r="GR161" s="178"/>
      <c r="GS161" s="178"/>
      <c r="GT161" s="178"/>
      <c r="GU161" s="178"/>
      <c r="GV161" s="178"/>
      <c r="GW161" s="178"/>
      <c r="GX161" s="178"/>
      <c r="GY161" s="178"/>
      <c r="GZ161" s="178"/>
      <c r="HA161" s="178"/>
      <c r="HB161" s="178"/>
      <c r="HC161" s="178"/>
      <c r="HD161" s="178"/>
      <c r="HE161" s="178"/>
      <c r="HF161" s="178"/>
      <c r="HG161" s="178"/>
      <c r="HH161" s="178"/>
      <c r="HI161" s="178"/>
      <c r="HJ161" s="178"/>
      <c r="HK161" s="178"/>
      <c r="HL161" s="178"/>
      <c r="HM161" s="178"/>
      <c r="HN161" s="178"/>
      <c r="HO161" s="178"/>
      <c r="HP161" s="178"/>
      <c r="HQ161" s="178"/>
      <c r="HR161" s="178"/>
      <c r="HS161" s="178"/>
      <c r="HT161" s="178"/>
      <c r="HU161" s="178"/>
      <c r="HV161" s="178"/>
      <c r="HW161" s="178"/>
      <c r="HX161" s="178"/>
      <c r="HY161" s="178"/>
      <c r="HZ161" s="178"/>
      <c r="IA161" s="178"/>
      <c r="IB161" s="178"/>
      <c r="IC161" s="178"/>
      <c r="ID161" s="178"/>
      <c r="IE161" s="178"/>
      <c r="IF161" s="178"/>
      <c r="IG161" s="178"/>
      <c r="IH161" s="178"/>
      <c r="II161" s="178"/>
      <c r="IJ161" s="178"/>
      <c r="IK161" s="178"/>
      <c r="IL161" s="178"/>
      <c r="IM161" s="178"/>
      <c r="IN161" s="178"/>
      <c r="IO161" s="178"/>
      <c r="IP161" s="178"/>
      <c r="IQ161" s="178"/>
    </row>
    <row r="162" ht="180" customHeight="1" spans="1:251">
      <c r="A162" s="161" t="s">
        <v>966</v>
      </c>
      <c r="B162" s="162">
        <f>VLOOKUP(A162,班级人数!$A$2:$B$269,2,FALSE)</f>
        <v>45</v>
      </c>
      <c r="C162" s="163" t="s">
        <v>967</v>
      </c>
      <c r="D162" s="163" t="s">
        <v>967</v>
      </c>
      <c r="E162" s="167"/>
      <c r="F162" s="167"/>
      <c r="G162" s="162"/>
      <c r="H162" s="165"/>
      <c r="I162" s="163" t="s">
        <v>954</v>
      </c>
      <c r="J162" s="163" t="s">
        <v>954</v>
      </c>
      <c r="K162" s="165"/>
      <c r="L162" s="165"/>
      <c r="M162" s="163"/>
      <c r="N162" s="163"/>
      <c r="O162" s="163" t="s">
        <v>956</v>
      </c>
      <c r="P162" s="163" t="s">
        <v>956</v>
      </c>
      <c r="Q162" s="163"/>
      <c r="R162" s="163"/>
      <c r="S162" s="163" t="s">
        <v>968</v>
      </c>
      <c r="T162" s="163" t="s">
        <v>968</v>
      </c>
      <c r="U162" s="163"/>
      <c r="V162" s="163"/>
      <c r="W162" s="163"/>
      <c r="X162" s="163"/>
      <c r="Y162" s="163"/>
      <c r="Z162" s="163"/>
      <c r="AA162" s="163" t="s">
        <v>957</v>
      </c>
      <c r="AB162" s="163" t="s">
        <v>957</v>
      </c>
      <c r="AC162" s="163" t="s">
        <v>955</v>
      </c>
      <c r="AD162" s="163" t="s">
        <v>955</v>
      </c>
      <c r="AE162" s="174">
        <f t="shared" si="6"/>
        <v>24</v>
      </c>
      <c r="AF162" s="162" t="s">
        <v>935</v>
      </c>
      <c r="AG162" s="162" t="s">
        <v>46</v>
      </c>
      <c r="AH162" s="167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  <c r="BI162" s="178"/>
      <c r="BJ162" s="178"/>
      <c r="BK162" s="178"/>
      <c r="BL162" s="178"/>
      <c r="BM162" s="178"/>
      <c r="BN162" s="178"/>
      <c r="BO162" s="178"/>
      <c r="BP162" s="178"/>
      <c r="BQ162" s="178"/>
      <c r="BR162" s="178"/>
      <c r="BS162" s="178"/>
      <c r="BT162" s="178"/>
      <c r="BU162" s="178"/>
      <c r="BV162" s="178"/>
      <c r="BW162" s="178"/>
      <c r="BX162" s="178"/>
      <c r="BY162" s="178"/>
      <c r="BZ162" s="178"/>
      <c r="CA162" s="178"/>
      <c r="CB162" s="178"/>
      <c r="CC162" s="178"/>
      <c r="CD162" s="178"/>
      <c r="CE162" s="178"/>
      <c r="CF162" s="178"/>
      <c r="CG162" s="178"/>
      <c r="CH162" s="178"/>
      <c r="CI162" s="178"/>
      <c r="CJ162" s="178"/>
      <c r="CK162" s="178"/>
      <c r="CL162" s="178"/>
      <c r="CM162" s="178"/>
      <c r="CN162" s="178"/>
      <c r="CO162" s="178"/>
      <c r="CP162" s="178"/>
      <c r="CQ162" s="178"/>
      <c r="CR162" s="178"/>
      <c r="CS162" s="178"/>
      <c r="CT162" s="178"/>
      <c r="CU162" s="178"/>
      <c r="CV162" s="178"/>
      <c r="CW162" s="178"/>
      <c r="CX162" s="178"/>
      <c r="CY162" s="178"/>
      <c r="CZ162" s="178"/>
      <c r="DA162" s="178"/>
      <c r="DB162" s="178"/>
      <c r="DC162" s="178"/>
      <c r="DD162" s="178"/>
      <c r="DE162" s="178"/>
      <c r="DF162" s="178"/>
      <c r="DG162" s="178"/>
      <c r="DH162" s="178"/>
      <c r="DI162" s="178"/>
      <c r="DJ162" s="178"/>
      <c r="DK162" s="178"/>
      <c r="DL162" s="178"/>
      <c r="DM162" s="178"/>
      <c r="DN162" s="178"/>
      <c r="DO162" s="178"/>
      <c r="DP162" s="178"/>
      <c r="DQ162" s="178"/>
      <c r="DR162" s="178"/>
      <c r="DS162" s="178"/>
      <c r="DT162" s="178"/>
      <c r="DU162" s="178"/>
      <c r="DV162" s="178"/>
      <c r="DW162" s="178"/>
      <c r="DX162" s="178"/>
      <c r="DY162" s="178"/>
      <c r="DZ162" s="178"/>
      <c r="EA162" s="178"/>
      <c r="EB162" s="178"/>
      <c r="EC162" s="178"/>
      <c r="ED162" s="178"/>
      <c r="EE162" s="178"/>
      <c r="EF162" s="178"/>
      <c r="EG162" s="178"/>
      <c r="EH162" s="178"/>
      <c r="EI162" s="178"/>
      <c r="EJ162" s="178"/>
      <c r="EK162" s="178"/>
      <c r="EL162" s="178"/>
      <c r="EM162" s="178"/>
      <c r="EN162" s="178"/>
      <c r="EO162" s="178"/>
      <c r="EP162" s="178"/>
      <c r="EQ162" s="178"/>
      <c r="ER162" s="178"/>
      <c r="ES162" s="178"/>
      <c r="ET162" s="178"/>
      <c r="EU162" s="178"/>
      <c r="EV162" s="178"/>
      <c r="EW162" s="178"/>
      <c r="EX162" s="178"/>
      <c r="EY162" s="178"/>
      <c r="EZ162" s="178"/>
      <c r="FA162" s="178"/>
      <c r="FB162" s="178"/>
      <c r="FC162" s="178"/>
      <c r="FD162" s="178"/>
      <c r="FE162" s="178"/>
      <c r="FF162" s="178"/>
      <c r="FG162" s="178"/>
      <c r="FH162" s="178"/>
      <c r="FI162" s="178"/>
      <c r="FJ162" s="178"/>
      <c r="FK162" s="178"/>
      <c r="FL162" s="178"/>
      <c r="FM162" s="178"/>
      <c r="FN162" s="178"/>
      <c r="FO162" s="178"/>
      <c r="FP162" s="178"/>
      <c r="FQ162" s="178"/>
      <c r="FR162" s="178"/>
      <c r="FS162" s="178"/>
      <c r="FT162" s="178"/>
      <c r="FU162" s="178"/>
      <c r="FV162" s="178"/>
      <c r="FW162" s="178"/>
      <c r="FX162" s="178"/>
      <c r="FY162" s="178"/>
      <c r="FZ162" s="178"/>
      <c r="GA162" s="178"/>
      <c r="GB162" s="178"/>
      <c r="GC162" s="178"/>
      <c r="GD162" s="178"/>
      <c r="GE162" s="178"/>
      <c r="GF162" s="178"/>
      <c r="GG162" s="178"/>
      <c r="GH162" s="178"/>
      <c r="GI162" s="178"/>
      <c r="GJ162" s="178"/>
      <c r="GK162" s="178"/>
      <c r="GL162" s="178"/>
      <c r="GM162" s="178"/>
      <c r="GN162" s="178"/>
      <c r="GO162" s="178"/>
      <c r="GP162" s="178"/>
      <c r="GQ162" s="178"/>
      <c r="GR162" s="178"/>
      <c r="GS162" s="178"/>
      <c r="GT162" s="178"/>
      <c r="GU162" s="178"/>
      <c r="GV162" s="178"/>
      <c r="GW162" s="178"/>
      <c r="GX162" s="178"/>
      <c r="GY162" s="178"/>
      <c r="GZ162" s="178"/>
      <c r="HA162" s="178"/>
      <c r="HB162" s="178"/>
      <c r="HC162" s="178"/>
      <c r="HD162" s="178"/>
      <c r="HE162" s="178"/>
      <c r="HF162" s="178"/>
      <c r="HG162" s="178"/>
      <c r="HH162" s="178"/>
      <c r="HI162" s="178"/>
      <c r="HJ162" s="178"/>
      <c r="HK162" s="178"/>
      <c r="HL162" s="178"/>
      <c r="HM162" s="178"/>
      <c r="HN162" s="178"/>
      <c r="HO162" s="178"/>
      <c r="HP162" s="178"/>
      <c r="HQ162" s="178"/>
      <c r="HR162" s="178"/>
      <c r="HS162" s="178"/>
      <c r="HT162" s="178"/>
      <c r="HU162" s="178"/>
      <c r="HV162" s="178"/>
      <c r="HW162" s="178"/>
      <c r="HX162" s="178"/>
      <c r="HY162" s="178"/>
      <c r="HZ162" s="178"/>
      <c r="IA162" s="178"/>
      <c r="IB162" s="178"/>
      <c r="IC162" s="178"/>
      <c r="ID162" s="178"/>
      <c r="IE162" s="178"/>
      <c r="IF162" s="178"/>
      <c r="IG162" s="178"/>
      <c r="IH162" s="178"/>
      <c r="II162" s="178"/>
      <c r="IJ162" s="178"/>
      <c r="IK162" s="178"/>
      <c r="IL162" s="178"/>
      <c r="IM162" s="178"/>
      <c r="IN162" s="178"/>
      <c r="IO162" s="178"/>
      <c r="IP162" s="178"/>
      <c r="IQ162" s="178"/>
    </row>
    <row r="163" ht="180" customHeight="1" spans="1:251">
      <c r="A163" s="161" t="s">
        <v>969</v>
      </c>
      <c r="B163" s="162">
        <f>VLOOKUP(A163,班级人数!$A$2:$B$269,2,FALSE)</f>
        <v>55</v>
      </c>
      <c r="C163" s="163" t="s">
        <v>970</v>
      </c>
      <c r="D163" s="163" t="s">
        <v>970</v>
      </c>
      <c r="E163" s="163" t="s">
        <v>971</v>
      </c>
      <c r="F163" s="163" t="s">
        <v>971</v>
      </c>
      <c r="G163" s="167"/>
      <c r="H163" s="167"/>
      <c r="I163" s="162" t="s">
        <v>972</v>
      </c>
      <c r="J163" s="162" t="s">
        <v>972</v>
      </c>
      <c r="K163" s="163" t="s">
        <v>973</v>
      </c>
      <c r="L163" s="163" t="s">
        <v>973</v>
      </c>
      <c r="M163" s="163" t="s">
        <v>974</v>
      </c>
      <c r="N163" s="163"/>
      <c r="O163" s="163" t="s">
        <v>975</v>
      </c>
      <c r="P163" s="163" t="s">
        <v>975</v>
      </c>
      <c r="Q163" s="167"/>
      <c r="R163" s="167"/>
      <c r="S163" s="163" t="s">
        <v>974</v>
      </c>
      <c r="T163" s="163" t="s">
        <v>974</v>
      </c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74">
        <f t="shared" si="6"/>
        <v>26</v>
      </c>
      <c r="AF163" s="162" t="s">
        <v>935</v>
      </c>
      <c r="AG163" s="162" t="s">
        <v>46</v>
      </c>
      <c r="AH163" s="167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/>
      <c r="BP163" s="178"/>
      <c r="BQ163" s="178"/>
      <c r="BR163" s="178"/>
      <c r="BS163" s="178"/>
      <c r="BT163" s="178"/>
      <c r="BU163" s="178"/>
      <c r="BV163" s="178"/>
      <c r="BW163" s="178"/>
      <c r="BX163" s="178"/>
      <c r="BY163" s="178"/>
      <c r="BZ163" s="178"/>
      <c r="CA163" s="178"/>
      <c r="CB163" s="178"/>
      <c r="CC163" s="178"/>
      <c r="CD163" s="178"/>
      <c r="CE163" s="178"/>
      <c r="CF163" s="178"/>
      <c r="CG163" s="178"/>
      <c r="CH163" s="178"/>
      <c r="CI163" s="178"/>
      <c r="CJ163" s="178"/>
      <c r="CK163" s="178"/>
      <c r="CL163" s="178"/>
      <c r="CM163" s="178"/>
      <c r="CN163" s="178"/>
      <c r="CO163" s="178"/>
      <c r="CP163" s="178"/>
      <c r="CQ163" s="178"/>
      <c r="CR163" s="178"/>
      <c r="CS163" s="178"/>
      <c r="CT163" s="178"/>
      <c r="CU163" s="178"/>
      <c r="CV163" s="178"/>
      <c r="CW163" s="178"/>
      <c r="CX163" s="178"/>
      <c r="CY163" s="178"/>
      <c r="CZ163" s="178"/>
      <c r="DA163" s="178"/>
      <c r="DB163" s="178"/>
      <c r="DC163" s="178"/>
      <c r="DD163" s="178"/>
      <c r="DE163" s="178"/>
      <c r="DF163" s="178"/>
      <c r="DG163" s="178"/>
      <c r="DH163" s="178"/>
      <c r="DI163" s="178"/>
      <c r="DJ163" s="178"/>
      <c r="DK163" s="178"/>
      <c r="DL163" s="178"/>
      <c r="DM163" s="178"/>
      <c r="DN163" s="178"/>
      <c r="DO163" s="178"/>
      <c r="DP163" s="178"/>
      <c r="DQ163" s="178"/>
      <c r="DR163" s="178"/>
      <c r="DS163" s="178"/>
      <c r="DT163" s="178"/>
      <c r="DU163" s="178"/>
      <c r="DV163" s="178"/>
      <c r="DW163" s="178"/>
      <c r="DX163" s="178"/>
      <c r="DY163" s="178"/>
      <c r="DZ163" s="178"/>
      <c r="EA163" s="178"/>
      <c r="EB163" s="178"/>
      <c r="EC163" s="178"/>
      <c r="ED163" s="178"/>
      <c r="EE163" s="178"/>
      <c r="EF163" s="178"/>
      <c r="EG163" s="178"/>
      <c r="EH163" s="178"/>
      <c r="EI163" s="178"/>
      <c r="EJ163" s="178"/>
      <c r="EK163" s="178"/>
      <c r="EL163" s="178"/>
      <c r="EM163" s="178"/>
      <c r="EN163" s="178"/>
      <c r="EO163" s="178"/>
      <c r="EP163" s="178"/>
      <c r="EQ163" s="178"/>
      <c r="ER163" s="178"/>
      <c r="ES163" s="178"/>
      <c r="ET163" s="178"/>
      <c r="EU163" s="178"/>
      <c r="EV163" s="178"/>
      <c r="EW163" s="178"/>
      <c r="EX163" s="178"/>
      <c r="EY163" s="178"/>
      <c r="EZ163" s="178"/>
      <c r="FA163" s="178"/>
      <c r="FB163" s="178"/>
      <c r="FC163" s="178"/>
      <c r="FD163" s="178"/>
      <c r="FE163" s="178"/>
      <c r="FF163" s="178"/>
      <c r="FG163" s="178"/>
      <c r="FH163" s="178"/>
      <c r="FI163" s="178"/>
      <c r="FJ163" s="178"/>
      <c r="FK163" s="178"/>
      <c r="FL163" s="178"/>
      <c r="FM163" s="178"/>
      <c r="FN163" s="178"/>
      <c r="FO163" s="178"/>
      <c r="FP163" s="178"/>
      <c r="FQ163" s="178"/>
      <c r="FR163" s="178"/>
      <c r="FS163" s="178"/>
      <c r="FT163" s="178"/>
      <c r="FU163" s="178"/>
      <c r="FV163" s="178"/>
      <c r="FW163" s="178"/>
      <c r="FX163" s="178"/>
      <c r="FY163" s="178"/>
      <c r="FZ163" s="178"/>
      <c r="GA163" s="178"/>
      <c r="GB163" s="178"/>
      <c r="GC163" s="178"/>
      <c r="GD163" s="178"/>
      <c r="GE163" s="178"/>
      <c r="GF163" s="178"/>
      <c r="GG163" s="178"/>
      <c r="GH163" s="178"/>
      <c r="GI163" s="178"/>
      <c r="GJ163" s="178"/>
      <c r="GK163" s="178"/>
      <c r="GL163" s="178"/>
      <c r="GM163" s="178"/>
      <c r="GN163" s="178"/>
      <c r="GO163" s="178"/>
      <c r="GP163" s="178"/>
      <c r="GQ163" s="178"/>
      <c r="GR163" s="178"/>
      <c r="GS163" s="178"/>
      <c r="GT163" s="178"/>
      <c r="GU163" s="178"/>
      <c r="GV163" s="178"/>
      <c r="GW163" s="178"/>
      <c r="GX163" s="178"/>
      <c r="GY163" s="178"/>
      <c r="GZ163" s="178"/>
      <c r="HA163" s="178"/>
      <c r="HB163" s="178"/>
      <c r="HC163" s="178"/>
      <c r="HD163" s="178"/>
      <c r="HE163" s="178"/>
      <c r="HF163" s="178"/>
      <c r="HG163" s="178"/>
      <c r="HH163" s="178"/>
      <c r="HI163" s="178"/>
      <c r="HJ163" s="178"/>
      <c r="HK163" s="178"/>
      <c r="HL163" s="178"/>
      <c r="HM163" s="178"/>
      <c r="HN163" s="178"/>
      <c r="HO163" s="178"/>
      <c r="HP163" s="178"/>
      <c r="HQ163" s="178"/>
      <c r="HR163" s="178"/>
      <c r="HS163" s="178"/>
      <c r="HT163" s="178"/>
      <c r="HU163" s="178"/>
      <c r="HV163" s="178"/>
      <c r="HW163" s="178"/>
      <c r="HX163" s="178"/>
      <c r="HY163" s="178"/>
      <c r="HZ163" s="178"/>
      <c r="IA163" s="178"/>
      <c r="IB163" s="178"/>
      <c r="IC163" s="178"/>
      <c r="ID163" s="178"/>
      <c r="IE163" s="178"/>
      <c r="IF163" s="178"/>
      <c r="IG163" s="178"/>
      <c r="IH163" s="178"/>
      <c r="II163" s="178"/>
      <c r="IJ163" s="178"/>
      <c r="IK163" s="178"/>
      <c r="IL163" s="178"/>
      <c r="IM163" s="178"/>
      <c r="IN163" s="178"/>
      <c r="IO163" s="178"/>
      <c r="IP163" s="178"/>
      <c r="IQ163" s="178"/>
    </row>
    <row r="164" ht="180" customHeight="1" spans="1:251">
      <c r="A164" s="161" t="s">
        <v>976</v>
      </c>
      <c r="B164" s="162">
        <f>VLOOKUP(A164,班级人数!$A$2:$B$269,2,FALSE)</f>
        <v>48</v>
      </c>
      <c r="C164" s="162" t="s">
        <v>975</v>
      </c>
      <c r="D164" s="163" t="s">
        <v>975</v>
      </c>
      <c r="E164" s="167"/>
      <c r="F164" s="167"/>
      <c r="G164" s="167"/>
      <c r="H164" s="167"/>
      <c r="I164" s="163"/>
      <c r="J164" s="163"/>
      <c r="K164" s="163" t="s">
        <v>977</v>
      </c>
      <c r="L164" s="163" t="s">
        <v>977</v>
      </c>
      <c r="M164" s="167"/>
      <c r="N164" s="163" t="s">
        <v>974</v>
      </c>
      <c r="O164" s="163" t="s">
        <v>970</v>
      </c>
      <c r="P164" s="163" t="s">
        <v>970</v>
      </c>
      <c r="Q164" s="162" t="s">
        <v>978</v>
      </c>
      <c r="R164" s="162" t="s">
        <v>978</v>
      </c>
      <c r="S164" s="163" t="s">
        <v>979</v>
      </c>
      <c r="T164" s="163" t="s">
        <v>979</v>
      </c>
      <c r="U164" s="163"/>
      <c r="V164" s="163"/>
      <c r="W164" s="163" t="s">
        <v>980</v>
      </c>
      <c r="X164" s="163" t="s">
        <v>980</v>
      </c>
      <c r="Y164" s="163"/>
      <c r="Z164" s="163"/>
      <c r="AA164" s="163"/>
      <c r="AB164" s="163"/>
      <c r="AC164" s="163"/>
      <c r="AD164" s="163"/>
      <c r="AE164" s="174">
        <f t="shared" si="6"/>
        <v>26</v>
      </c>
      <c r="AF164" s="162" t="s">
        <v>935</v>
      </c>
      <c r="AG164" s="162" t="s">
        <v>46</v>
      </c>
      <c r="AH164" s="167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178"/>
      <c r="BC164" s="178"/>
      <c r="BD164" s="178"/>
      <c r="BE164" s="178"/>
      <c r="BF164" s="178"/>
      <c r="BG164" s="178"/>
      <c r="BH164" s="178"/>
      <c r="BI164" s="178"/>
      <c r="BJ164" s="178"/>
      <c r="BK164" s="178"/>
      <c r="BL164" s="178"/>
      <c r="BM164" s="178"/>
      <c r="BN164" s="178"/>
      <c r="BO164" s="178"/>
      <c r="BP164" s="178"/>
      <c r="BQ164" s="178"/>
      <c r="BR164" s="178"/>
      <c r="BS164" s="178"/>
      <c r="BT164" s="178"/>
      <c r="BU164" s="178"/>
      <c r="BV164" s="178"/>
      <c r="BW164" s="178"/>
      <c r="BX164" s="178"/>
      <c r="BY164" s="178"/>
      <c r="BZ164" s="178"/>
      <c r="CA164" s="178"/>
      <c r="CB164" s="178"/>
      <c r="CC164" s="178"/>
      <c r="CD164" s="178"/>
      <c r="CE164" s="178"/>
      <c r="CF164" s="178"/>
      <c r="CG164" s="178"/>
      <c r="CH164" s="178"/>
      <c r="CI164" s="178"/>
      <c r="CJ164" s="178"/>
      <c r="CK164" s="178"/>
      <c r="CL164" s="178"/>
      <c r="CM164" s="178"/>
      <c r="CN164" s="178"/>
      <c r="CO164" s="178"/>
      <c r="CP164" s="178"/>
      <c r="CQ164" s="178"/>
      <c r="CR164" s="178"/>
      <c r="CS164" s="178"/>
      <c r="CT164" s="178"/>
      <c r="CU164" s="178"/>
      <c r="CV164" s="178"/>
      <c r="CW164" s="178"/>
      <c r="CX164" s="178"/>
      <c r="CY164" s="178"/>
      <c r="CZ164" s="178"/>
      <c r="DA164" s="178"/>
      <c r="DB164" s="178"/>
      <c r="DC164" s="178"/>
      <c r="DD164" s="178"/>
      <c r="DE164" s="178"/>
      <c r="DF164" s="178"/>
      <c r="DG164" s="178"/>
      <c r="DH164" s="178"/>
      <c r="DI164" s="178"/>
      <c r="DJ164" s="178"/>
      <c r="DK164" s="178"/>
      <c r="DL164" s="178"/>
      <c r="DM164" s="178"/>
      <c r="DN164" s="178"/>
      <c r="DO164" s="178"/>
      <c r="DP164" s="178"/>
      <c r="DQ164" s="178"/>
      <c r="DR164" s="178"/>
      <c r="DS164" s="178"/>
      <c r="DT164" s="178"/>
      <c r="DU164" s="178"/>
      <c r="DV164" s="178"/>
      <c r="DW164" s="178"/>
      <c r="DX164" s="178"/>
      <c r="DY164" s="178"/>
      <c r="DZ164" s="178"/>
      <c r="EA164" s="178"/>
      <c r="EB164" s="178"/>
      <c r="EC164" s="178"/>
      <c r="ED164" s="178"/>
      <c r="EE164" s="178"/>
      <c r="EF164" s="178"/>
      <c r="EG164" s="178"/>
      <c r="EH164" s="178"/>
      <c r="EI164" s="178"/>
      <c r="EJ164" s="178"/>
      <c r="EK164" s="178"/>
      <c r="EL164" s="178"/>
      <c r="EM164" s="178"/>
      <c r="EN164" s="178"/>
      <c r="EO164" s="178"/>
      <c r="EP164" s="178"/>
      <c r="EQ164" s="178"/>
      <c r="ER164" s="178"/>
      <c r="ES164" s="178"/>
      <c r="ET164" s="178"/>
      <c r="EU164" s="178"/>
      <c r="EV164" s="178"/>
      <c r="EW164" s="178"/>
      <c r="EX164" s="178"/>
      <c r="EY164" s="178"/>
      <c r="EZ164" s="178"/>
      <c r="FA164" s="178"/>
      <c r="FB164" s="178"/>
      <c r="FC164" s="178"/>
      <c r="FD164" s="178"/>
      <c r="FE164" s="178"/>
      <c r="FF164" s="178"/>
      <c r="FG164" s="178"/>
      <c r="FH164" s="178"/>
      <c r="FI164" s="178"/>
      <c r="FJ164" s="178"/>
      <c r="FK164" s="178"/>
      <c r="FL164" s="178"/>
      <c r="FM164" s="178"/>
      <c r="FN164" s="178"/>
      <c r="FO164" s="178"/>
      <c r="FP164" s="178"/>
      <c r="FQ164" s="178"/>
      <c r="FR164" s="178"/>
      <c r="FS164" s="178"/>
      <c r="FT164" s="178"/>
      <c r="FU164" s="178"/>
      <c r="FV164" s="178"/>
      <c r="FW164" s="178"/>
      <c r="FX164" s="178"/>
      <c r="FY164" s="178"/>
      <c r="FZ164" s="178"/>
      <c r="GA164" s="178"/>
      <c r="GB164" s="178"/>
      <c r="GC164" s="178"/>
      <c r="GD164" s="178"/>
      <c r="GE164" s="178"/>
      <c r="GF164" s="178"/>
      <c r="GG164" s="178"/>
      <c r="GH164" s="178"/>
      <c r="GI164" s="178"/>
      <c r="GJ164" s="178"/>
      <c r="GK164" s="178"/>
      <c r="GL164" s="178"/>
      <c r="GM164" s="178"/>
      <c r="GN164" s="178"/>
      <c r="GO164" s="178"/>
      <c r="GP164" s="178"/>
      <c r="GQ164" s="178"/>
      <c r="GR164" s="178"/>
      <c r="GS164" s="178"/>
      <c r="GT164" s="178"/>
      <c r="GU164" s="178"/>
      <c r="GV164" s="178"/>
      <c r="GW164" s="178"/>
      <c r="GX164" s="178"/>
      <c r="GY164" s="178"/>
      <c r="GZ164" s="178"/>
      <c r="HA164" s="178"/>
      <c r="HB164" s="178"/>
      <c r="HC164" s="178"/>
      <c r="HD164" s="178"/>
      <c r="HE164" s="178"/>
      <c r="HF164" s="178"/>
      <c r="HG164" s="178"/>
      <c r="HH164" s="178"/>
      <c r="HI164" s="178"/>
      <c r="HJ164" s="178"/>
      <c r="HK164" s="178"/>
      <c r="HL164" s="178"/>
      <c r="HM164" s="178"/>
      <c r="HN164" s="178"/>
      <c r="HO164" s="178"/>
      <c r="HP164" s="178"/>
      <c r="HQ164" s="178"/>
      <c r="HR164" s="178"/>
      <c r="HS164" s="178"/>
      <c r="HT164" s="178"/>
      <c r="HU164" s="178"/>
      <c r="HV164" s="178"/>
      <c r="HW164" s="178"/>
      <c r="HX164" s="178"/>
      <c r="HY164" s="178"/>
      <c r="HZ164" s="178"/>
      <c r="IA164" s="178"/>
      <c r="IB164" s="178"/>
      <c r="IC164" s="178"/>
      <c r="ID164" s="178"/>
      <c r="IE164" s="178"/>
      <c r="IF164" s="178"/>
      <c r="IG164" s="178"/>
      <c r="IH164" s="178"/>
      <c r="II164" s="178"/>
      <c r="IJ164" s="178"/>
      <c r="IK164" s="178"/>
      <c r="IL164" s="178"/>
      <c r="IM164" s="178"/>
      <c r="IN164" s="178"/>
      <c r="IO164" s="178"/>
      <c r="IP164" s="178"/>
      <c r="IQ164" s="178"/>
    </row>
    <row r="165" ht="180" customHeight="1" spans="1:251">
      <c r="A165" s="161" t="s">
        <v>981</v>
      </c>
      <c r="B165" s="162">
        <f>VLOOKUP(A165,班级人数!$A$2:$B$269,2,FALSE)</f>
        <v>50</v>
      </c>
      <c r="C165" s="162" t="s">
        <v>982</v>
      </c>
      <c r="D165" s="162" t="s">
        <v>982</v>
      </c>
      <c r="E165" s="167"/>
      <c r="F165" s="167"/>
      <c r="G165" s="163" t="s">
        <v>983</v>
      </c>
      <c r="H165" s="163" t="s">
        <v>983</v>
      </c>
      <c r="I165" s="162" t="s">
        <v>984</v>
      </c>
      <c r="J165" s="162" t="s">
        <v>984</v>
      </c>
      <c r="K165" s="163"/>
      <c r="L165" s="163"/>
      <c r="M165" s="162" t="s">
        <v>985</v>
      </c>
      <c r="N165" s="162" t="s">
        <v>985</v>
      </c>
      <c r="O165" s="163" t="s">
        <v>986</v>
      </c>
      <c r="P165" s="163" t="s">
        <v>986</v>
      </c>
      <c r="Q165" s="162" t="s">
        <v>982</v>
      </c>
      <c r="R165" s="163"/>
      <c r="S165" s="162" t="s">
        <v>987</v>
      </c>
      <c r="T165" s="162" t="s">
        <v>987</v>
      </c>
      <c r="U165" s="162"/>
      <c r="V165" s="162"/>
      <c r="W165" s="163"/>
      <c r="X165" s="163"/>
      <c r="Y165" s="163"/>
      <c r="Z165" s="163"/>
      <c r="AA165" s="163"/>
      <c r="AB165" s="163"/>
      <c r="AC165" s="163"/>
      <c r="AD165" s="163"/>
      <c r="AE165" s="174">
        <f t="shared" si="6"/>
        <v>26</v>
      </c>
      <c r="AF165" s="162" t="s">
        <v>935</v>
      </c>
      <c r="AG165" s="162" t="s">
        <v>46</v>
      </c>
      <c r="AH165" s="167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BE165" s="178"/>
      <c r="BF165" s="178"/>
      <c r="BG165" s="178"/>
      <c r="BH165" s="178"/>
      <c r="BI165" s="178"/>
      <c r="BJ165" s="178"/>
      <c r="BK165" s="178"/>
      <c r="BL165" s="178"/>
      <c r="BM165" s="178"/>
      <c r="BN165" s="178"/>
      <c r="BO165" s="178"/>
      <c r="BP165" s="178"/>
      <c r="BQ165" s="178"/>
      <c r="BR165" s="178"/>
      <c r="BS165" s="178"/>
      <c r="BT165" s="178"/>
      <c r="BU165" s="178"/>
      <c r="BV165" s="178"/>
      <c r="BW165" s="178"/>
      <c r="BX165" s="178"/>
      <c r="BY165" s="178"/>
      <c r="BZ165" s="178"/>
      <c r="CA165" s="178"/>
      <c r="CB165" s="178"/>
      <c r="CC165" s="178"/>
      <c r="CD165" s="178"/>
      <c r="CE165" s="178"/>
      <c r="CF165" s="178"/>
      <c r="CG165" s="178"/>
      <c r="CH165" s="178"/>
      <c r="CI165" s="178"/>
      <c r="CJ165" s="178"/>
      <c r="CK165" s="178"/>
      <c r="CL165" s="178"/>
      <c r="CM165" s="178"/>
      <c r="CN165" s="178"/>
      <c r="CO165" s="178"/>
      <c r="CP165" s="178"/>
      <c r="CQ165" s="178"/>
      <c r="CR165" s="178"/>
      <c r="CS165" s="178"/>
      <c r="CT165" s="178"/>
      <c r="CU165" s="178"/>
      <c r="CV165" s="178"/>
      <c r="CW165" s="178"/>
      <c r="CX165" s="178"/>
      <c r="CY165" s="178"/>
      <c r="CZ165" s="178"/>
      <c r="DA165" s="178"/>
      <c r="DB165" s="178"/>
      <c r="DC165" s="178"/>
      <c r="DD165" s="178"/>
      <c r="DE165" s="178"/>
      <c r="DF165" s="178"/>
      <c r="DG165" s="178"/>
      <c r="DH165" s="178"/>
      <c r="DI165" s="178"/>
      <c r="DJ165" s="178"/>
      <c r="DK165" s="178"/>
      <c r="DL165" s="178"/>
      <c r="DM165" s="178"/>
      <c r="DN165" s="178"/>
      <c r="DO165" s="178"/>
      <c r="DP165" s="178"/>
      <c r="DQ165" s="178"/>
      <c r="DR165" s="178"/>
      <c r="DS165" s="178"/>
      <c r="DT165" s="178"/>
      <c r="DU165" s="178"/>
      <c r="DV165" s="178"/>
      <c r="DW165" s="178"/>
      <c r="DX165" s="178"/>
      <c r="DY165" s="178"/>
      <c r="DZ165" s="178"/>
      <c r="EA165" s="178"/>
      <c r="EB165" s="178"/>
      <c r="EC165" s="178"/>
      <c r="ED165" s="178"/>
      <c r="EE165" s="178"/>
      <c r="EF165" s="178"/>
      <c r="EG165" s="178"/>
      <c r="EH165" s="178"/>
      <c r="EI165" s="178"/>
      <c r="EJ165" s="178"/>
      <c r="EK165" s="178"/>
      <c r="EL165" s="178"/>
      <c r="EM165" s="178"/>
      <c r="EN165" s="178"/>
      <c r="EO165" s="178"/>
      <c r="EP165" s="178"/>
      <c r="EQ165" s="178"/>
      <c r="ER165" s="178"/>
      <c r="ES165" s="178"/>
      <c r="ET165" s="178"/>
      <c r="EU165" s="178"/>
      <c r="EV165" s="178"/>
      <c r="EW165" s="178"/>
      <c r="EX165" s="178"/>
      <c r="EY165" s="178"/>
      <c r="EZ165" s="178"/>
      <c r="FA165" s="178"/>
      <c r="FB165" s="178"/>
      <c r="FC165" s="178"/>
      <c r="FD165" s="178"/>
      <c r="FE165" s="178"/>
      <c r="FF165" s="178"/>
      <c r="FG165" s="178"/>
      <c r="FH165" s="178"/>
      <c r="FI165" s="178"/>
      <c r="FJ165" s="178"/>
      <c r="FK165" s="178"/>
      <c r="FL165" s="178"/>
      <c r="FM165" s="178"/>
      <c r="FN165" s="178"/>
      <c r="FO165" s="178"/>
      <c r="FP165" s="178"/>
      <c r="FQ165" s="178"/>
      <c r="FR165" s="178"/>
      <c r="FS165" s="178"/>
      <c r="FT165" s="178"/>
      <c r="FU165" s="178"/>
      <c r="FV165" s="178"/>
      <c r="FW165" s="178"/>
      <c r="FX165" s="178"/>
      <c r="FY165" s="178"/>
      <c r="FZ165" s="178"/>
      <c r="GA165" s="178"/>
      <c r="GB165" s="178"/>
      <c r="GC165" s="178"/>
      <c r="GD165" s="178"/>
      <c r="GE165" s="178"/>
      <c r="GF165" s="178"/>
      <c r="GG165" s="178"/>
      <c r="GH165" s="178"/>
      <c r="GI165" s="178"/>
      <c r="GJ165" s="178"/>
      <c r="GK165" s="178"/>
      <c r="GL165" s="178"/>
      <c r="GM165" s="178"/>
      <c r="GN165" s="178"/>
      <c r="GO165" s="178"/>
      <c r="GP165" s="178"/>
      <c r="GQ165" s="178"/>
      <c r="GR165" s="178"/>
      <c r="GS165" s="178"/>
      <c r="GT165" s="178"/>
      <c r="GU165" s="178"/>
      <c r="GV165" s="178"/>
      <c r="GW165" s="178"/>
      <c r="GX165" s="178"/>
      <c r="GY165" s="178"/>
      <c r="GZ165" s="178"/>
      <c r="HA165" s="178"/>
      <c r="HB165" s="178"/>
      <c r="HC165" s="178"/>
      <c r="HD165" s="178"/>
      <c r="HE165" s="178"/>
      <c r="HF165" s="178"/>
      <c r="HG165" s="178"/>
      <c r="HH165" s="178"/>
      <c r="HI165" s="178"/>
      <c r="HJ165" s="178"/>
      <c r="HK165" s="178"/>
      <c r="HL165" s="178"/>
      <c r="HM165" s="178"/>
      <c r="HN165" s="178"/>
      <c r="HO165" s="178"/>
      <c r="HP165" s="178"/>
      <c r="HQ165" s="178"/>
      <c r="HR165" s="178"/>
      <c r="HS165" s="178"/>
      <c r="HT165" s="178"/>
      <c r="HU165" s="178"/>
      <c r="HV165" s="178"/>
      <c r="HW165" s="178"/>
      <c r="HX165" s="178"/>
      <c r="HY165" s="178"/>
      <c r="HZ165" s="178"/>
      <c r="IA165" s="178"/>
      <c r="IB165" s="178"/>
      <c r="IC165" s="178"/>
      <c r="ID165" s="178"/>
      <c r="IE165" s="178"/>
      <c r="IF165" s="178"/>
      <c r="IG165" s="178"/>
      <c r="IH165" s="178"/>
      <c r="II165" s="178"/>
      <c r="IJ165" s="178"/>
      <c r="IK165" s="178"/>
      <c r="IL165" s="178"/>
      <c r="IM165" s="178"/>
      <c r="IN165" s="178"/>
      <c r="IO165" s="178"/>
      <c r="IP165" s="178"/>
      <c r="IQ165" s="178"/>
    </row>
    <row r="166" ht="180" customHeight="1" spans="1:251">
      <c r="A166" s="161" t="s">
        <v>988</v>
      </c>
      <c r="B166" s="162">
        <f>VLOOKUP(A166,班级人数!$A$2:$B$269,2,FALSE)</f>
        <v>48</v>
      </c>
      <c r="C166" s="162" t="s">
        <v>972</v>
      </c>
      <c r="D166" s="162" t="s">
        <v>972</v>
      </c>
      <c r="E166" s="162" t="s">
        <v>984</v>
      </c>
      <c r="F166" s="162" t="s">
        <v>984</v>
      </c>
      <c r="G166" s="162" t="s">
        <v>989</v>
      </c>
      <c r="H166" s="162" t="s">
        <v>989</v>
      </c>
      <c r="I166" s="167"/>
      <c r="J166" s="167"/>
      <c r="K166" s="163" t="s">
        <v>983</v>
      </c>
      <c r="L166" s="163" t="s">
        <v>983</v>
      </c>
      <c r="M166" s="163" t="s">
        <v>990</v>
      </c>
      <c r="N166" s="163" t="s">
        <v>990</v>
      </c>
      <c r="O166" s="163"/>
      <c r="P166" s="167"/>
      <c r="Q166" s="163"/>
      <c r="R166" s="162" t="s">
        <v>982</v>
      </c>
      <c r="S166" s="163" t="s">
        <v>991</v>
      </c>
      <c r="T166" s="163" t="s">
        <v>991</v>
      </c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74">
        <f t="shared" ref="AE166:AE187" si="7">2*COUNTA(C166:AD166)</f>
        <v>26</v>
      </c>
      <c r="AF166" s="162" t="s">
        <v>935</v>
      </c>
      <c r="AG166" s="162" t="s">
        <v>46</v>
      </c>
      <c r="AH166" s="167"/>
      <c r="AI166" s="178"/>
      <c r="AJ166" s="178"/>
      <c r="AK166" s="178"/>
      <c r="AL166" s="178"/>
      <c r="AM166" s="178"/>
      <c r="AN166" s="178"/>
      <c r="AO166" s="178"/>
      <c r="AP166" s="178"/>
      <c r="AQ166" s="178"/>
      <c r="AR166" s="178"/>
      <c r="AS166" s="178"/>
      <c r="AT166" s="178"/>
      <c r="AU166" s="178"/>
      <c r="AV166" s="178"/>
      <c r="AW166" s="178"/>
      <c r="AX166" s="178"/>
      <c r="AY166" s="178"/>
      <c r="AZ166" s="178"/>
      <c r="BA166" s="178"/>
      <c r="BB166" s="178"/>
      <c r="BC166" s="178"/>
      <c r="BD166" s="178"/>
      <c r="BE166" s="178"/>
      <c r="BF166" s="178"/>
      <c r="BG166" s="178"/>
      <c r="BH166" s="178"/>
      <c r="BI166" s="178"/>
      <c r="BJ166" s="178"/>
      <c r="BK166" s="178"/>
      <c r="BL166" s="178"/>
      <c r="BM166" s="178"/>
      <c r="BN166" s="178"/>
      <c r="BO166" s="178"/>
      <c r="BP166" s="178"/>
      <c r="BQ166" s="178"/>
      <c r="BR166" s="178"/>
      <c r="BS166" s="178"/>
      <c r="BT166" s="178"/>
      <c r="BU166" s="178"/>
      <c r="BV166" s="178"/>
      <c r="BW166" s="178"/>
      <c r="BX166" s="178"/>
      <c r="BY166" s="178"/>
      <c r="BZ166" s="178"/>
      <c r="CA166" s="178"/>
      <c r="CB166" s="178"/>
      <c r="CC166" s="178"/>
      <c r="CD166" s="178"/>
      <c r="CE166" s="178"/>
      <c r="CF166" s="178"/>
      <c r="CG166" s="178"/>
      <c r="CH166" s="178"/>
      <c r="CI166" s="178"/>
      <c r="CJ166" s="178"/>
      <c r="CK166" s="178"/>
      <c r="CL166" s="178"/>
      <c r="CM166" s="178"/>
      <c r="CN166" s="178"/>
      <c r="CO166" s="178"/>
      <c r="CP166" s="178"/>
      <c r="CQ166" s="178"/>
      <c r="CR166" s="178"/>
      <c r="CS166" s="178"/>
      <c r="CT166" s="178"/>
      <c r="CU166" s="178"/>
      <c r="CV166" s="178"/>
      <c r="CW166" s="178"/>
      <c r="CX166" s="178"/>
      <c r="CY166" s="178"/>
      <c r="CZ166" s="178"/>
      <c r="DA166" s="178"/>
      <c r="DB166" s="178"/>
      <c r="DC166" s="178"/>
      <c r="DD166" s="178"/>
      <c r="DE166" s="178"/>
      <c r="DF166" s="178"/>
      <c r="DG166" s="178"/>
      <c r="DH166" s="178"/>
      <c r="DI166" s="178"/>
      <c r="DJ166" s="178"/>
      <c r="DK166" s="178"/>
      <c r="DL166" s="178"/>
      <c r="DM166" s="178"/>
      <c r="DN166" s="178"/>
      <c r="DO166" s="178"/>
      <c r="DP166" s="178"/>
      <c r="DQ166" s="178"/>
      <c r="DR166" s="178"/>
      <c r="DS166" s="178"/>
      <c r="DT166" s="178"/>
      <c r="DU166" s="178"/>
      <c r="DV166" s="178"/>
      <c r="DW166" s="178"/>
      <c r="DX166" s="178"/>
      <c r="DY166" s="178"/>
      <c r="DZ166" s="178"/>
      <c r="EA166" s="178"/>
      <c r="EB166" s="178"/>
      <c r="EC166" s="178"/>
      <c r="ED166" s="178"/>
      <c r="EE166" s="178"/>
      <c r="EF166" s="178"/>
      <c r="EG166" s="178"/>
      <c r="EH166" s="178"/>
      <c r="EI166" s="178"/>
      <c r="EJ166" s="178"/>
      <c r="EK166" s="178"/>
      <c r="EL166" s="178"/>
      <c r="EM166" s="178"/>
      <c r="EN166" s="178"/>
      <c r="EO166" s="178"/>
      <c r="EP166" s="178"/>
      <c r="EQ166" s="178"/>
      <c r="ER166" s="178"/>
      <c r="ES166" s="178"/>
      <c r="ET166" s="178"/>
      <c r="EU166" s="178"/>
      <c r="EV166" s="178"/>
      <c r="EW166" s="178"/>
      <c r="EX166" s="178"/>
      <c r="EY166" s="178"/>
      <c r="EZ166" s="178"/>
      <c r="FA166" s="178"/>
      <c r="FB166" s="178"/>
      <c r="FC166" s="178"/>
      <c r="FD166" s="178"/>
      <c r="FE166" s="178"/>
      <c r="FF166" s="178"/>
      <c r="FG166" s="178"/>
      <c r="FH166" s="178"/>
      <c r="FI166" s="178"/>
      <c r="FJ166" s="178"/>
      <c r="FK166" s="178"/>
      <c r="FL166" s="178"/>
      <c r="FM166" s="178"/>
      <c r="FN166" s="178"/>
      <c r="FO166" s="178"/>
      <c r="FP166" s="178"/>
      <c r="FQ166" s="178"/>
      <c r="FR166" s="178"/>
      <c r="FS166" s="178"/>
      <c r="FT166" s="178"/>
      <c r="FU166" s="178"/>
      <c r="FV166" s="178"/>
      <c r="FW166" s="178"/>
      <c r="FX166" s="178"/>
      <c r="FY166" s="178"/>
      <c r="FZ166" s="178"/>
      <c r="GA166" s="178"/>
      <c r="GB166" s="178"/>
      <c r="GC166" s="178"/>
      <c r="GD166" s="178"/>
      <c r="GE166" s="178"/>
      <c r="GF166" s="178"/>
      <c r="GG166" s="178"/>
      <c r="GH166" s="178"/>
      <c r="GI166" s="178"/>
      <c r="GJ166" s="178"/>
      <c r="GK166" s="178"/>
      <c r="GL166" s="178"/>
      <c r="GM166" s="178"/>
      <c r="GN166" s="178"/>
      <c r="GO166" s="178"/>
      <c r="GP166" s="178"/>
      <c r="GQ166" s="178"/>
      <c r="GR166" s="178"/>
      <c r="GS166" s="178"/>
      <c r="GT166" s="178"/>
      <c r="GU166" s="178"/>
      <c r="GV166" s="178"/>
      <c r="GW166" s="178"/>
      <c r="GX166" s="178"/>
      <c r="GY166" s="178"/>
      <c r="GZ166" s="178"/>
      <c r="HA166" s="178"/>
      <c r="HB166" s="178"/>
      <c r="HC166" s="178"/>
      <c r="HD166" s="178"/>
      <c r="HE166" s="178"/>
      <c r="HF166" s="178"/>
      <c r="HG166" s="178"/>
      <c r="HH166" s="178"/>
      <c r="HI166" s="178"/>
      <c r="HJ166" s="178"/>
      <c r="HK166" s="178"/>
      <c r="HL166" s="178"/>
      <c r="HM166" s="178"/>
      <c r="HN166" s="178"/>
      <c r="HO166" s="178"/>
      <c r="HP166" s="178"/>
      <c r="HQ166" s="178"/>
      <c r="HR166" s="178"/>
      <c r="HS166" s="178"/>
      <c r="HT166" s="178"/>
      <c r="HU166" s="178"/>
      <c r="HV166" s="178"/>
      <c r="HW166" s="178"/>
      <c r="HX166" s="178"/>
      <c r="HY166" s="178"/>
      <c r="HZ166" s="178"/>
      <c r="IA166" s="178"/>
      <c r="IB166" s="178"/>
      <c r="IC166" s="178"/>
      <c r="ID166" s="178"/>
      <c r="IE166" s="178"/>
      <c r="IF166" s="178"/>
      <c r="IG166" s="178"/>
      <c r="IH166" s="178"/>
      <c r="II166" s="178"/>
      <c r="IJ166" s="178"/>
      <c r="IK166" s="178"/>
      <c r="IL166" s="178"/>
      <c r="IM166" s="178"/>
      <c r="IN166" s="178"/>
      <c r="IO166" s="178"/>
      <c r="IP166" s="178"/>
      <c r="IQ166" s="178"/>
    </row>
    <row r="167" ht="180" customHeight="1" spans="1:251">
      <c r="A167" s="161" t="s">
        <v>992</v>
      </c>
      <c r="B167" s="162">
        <f>VLOOKUP(A167,班级人数!$A$2:$B$269,2,FALSE)</f>
        <v>48</v>
      </c>
      <c r="C167" s="165" t="s">
        <v>993</v>
      </c>
      <c r="D167" s="165" t="s">
        <v>993</v>
      </c>
      <c r="E167" s="163"/>
      <c r="F167" s="163"/>
      <c r="G167" s="163" t="s">
        <v>994</v>
      </c>
      <c r="H167" s="163" t="s">
        <v>994</v>
      </c>
      <c r="I167" s="163"/>
      <c r="J167" s="163"/>
      <c r="K167" s="163" t="s">
        <v>995</v>
      </c>
      <c r="L167" s="163" t="s">
        <v>995</v>
      </c>
      <c r="M167" s="162" t="s">
        <v>996</v>
      </c>
      <c r="N167" s="162" t="s">
        <v>996</v>
      </c>
      <c r="O167" s="163"/>
      <c r="P167" s="163"/>
      <c r="Q167" s="163" t="s">
        <v>997</v>
      </c>
      <c r="R167" s="163" t="s">
        <v>997</v>
      </c>
      <c r="S167" s="162"/>
      <c r="T167" s="163"/>
      <c r="U167" s="163"/>
      <c r="V167" s="163"/>
      <c r="W167" s="163" t="s">
        <v>998</v>
      </c>
      <c r="X167" s="163" t="s">
        <v>998</v>
      </c>
      <c r="Y167" s="163"/>
      <c r="Z167" s="163"/>
      <c r="AA167" s="162"/>
      <c r="AB167" s="162"/>
      <c r="AC167" s="163"/>
      <c r="AD167" s="163"/>
      <c r="AE167" s="174">
        <f t="shared" si="7"/>
        <v>24</v>
      </c>
      <c r="AF167" s="162" t="s">
        <v>935</v>
      </c>
      <c r="AG167" s="162" t="s">
        <v>46</v>
      </c>
      <c r="AH167" s="167"/>
      <c r="AI167" s="178"/>
      <c r="AJ167" s="178"/>
      <c r="AK167" s="178"/>
      <c r="AL167" s="178"/>
      <c r="AM167" s="178"/>
      <c r="AN167" s="178"/>
      <c r="AO167" s="178"/>
      <c r="AP167" s="178"/>
      <c r="AQ167" s="178"/>
      <c r="AR167" s="178"/>
      <c r="AS167" s="178"/>
      <c r="AT167" s="178"/>
      <c r="AU167" s="178"/>
      <c r="AV167" s="178"/>
      <c r="AW167" s="178"/>
      <c r="AX167" s="178"/>
      <c r="AY167" s="178"/>
      <c r="AZ167" s="178"/>
      <c r="BA167" s="178"/>
      <c r="BB167" s="178"/>
      <c r="BC167" s="178"/>
      <c r="BD167" s="178"/>
      <c r="BE167" s="178"/>
      <c r="BF167" s="178"/>
      <c r="BG167" s="178"/>
      <c r="BH167" s="178"/>
      <c r="BI167" s="178"/>
      <c r="BJ167" s="178"/>
      <c r="BK167" s="178"/>
      <c r="BL167" s="178"/>
      <c r="BM167" s="178"/>
      <c r="BN167" s="178"/>
      <c r="BO167" s="178"/>
      <c r="BP167" s="178"/>
      <c r="BQ167" s="178"/>
      <c r="BR167" s="178"/>
      <c r="BS167" s="178"/>
      <c r="BT167" s="178"/>
      <c r="BU167" s="178"/>
      <c r="BV167" s="178"/>
      <c r="BW167" s="178"/>
      <c r="BX167" s="178"/>
      <c r="BY167" s="178"/>
      <c r="BZ167" s="178"/>
      <c r="CA167" s="178"/>
      <c r="CB167" s="178"/>
      <c r="CC167" s="178"/>
      <c r="CD167" s="178"/>
      <c r="CE167" s="178"/>
      <c r="CF167" s="178"/>
      <c r="CG167" s="178"/>
      <c r="CH167" s="178"/>
      <c r="CI167" s="178"/>
      <c r="CJ167" s="178"/>
      <c r="CK167" s="178"/>
      <c r="CL167" s="178"/>
      <c r="CM167" s="178"/>
      <c r="CN167" s="178"/>
      <c r="CO167" s="178"/>
      <c r="CP167" s="178"/>
      <c r="CQ167" s="178"/>
      <c r="CR167" s="178"/>
      <c r="CS167" s="178"/>
      <c r="CT167" s="178"/>
      <c r="CU167" s="178"/>
      <c r="CV167" s="178"/>
      <c r="CW167" s="178"/>
      <c r="CX167" s="178"/>
      <c r="CY167" s="178"/>
      <c r="CZ167" s="178"/>
      <c r="DA167" s="178"/>
      <c r="DB167" s="178"/>
      <c r="DC167" s="178"/>
      <c r="DD167" s="178"/>
      <c r="DE167" s="178"/>
      <c r="DF167" s="178"/>
      <c r="DG167" s="178"/>
      <c r="DH167" s="178"/>
      <c r="DI167" s="178"/>
      <c r="DJ167" s="178"/>
      <c r="DK167" s="178"/>
      <c r="DL167" s="178"/>
      <c r="DM167" s="178"/>
      <c r="DN167" s="178"/>
      <c r="DO167" s="178"/>
      <c r="DP167" s="178"/>
      <c r="DQ167" s="178"/>
      <c r="DR167" s="178"/>
      <c r="DS167" s="178"/>
      <c r="DT167" s="178"/>
      <c r="DU167" s="178"/>
      <c r="DV167" s="178"/>
      <c r="DW167" s="178"/>
      <c r="DX167" s="178"/>
      <c r="DY167" s="178"/>
      <c r="DZ167" s="178"/>
      <c r="EA167" s="178"/>
      <c r="EB167" s="178"/>
      <c r="EC167" s="178"/>
      <c r="ED167" s="178"/>
      <c r="EE167" s="178"/>
      <c r="EF167" s="178"/>
      <c r="EG167" s="178"/>
      <c r="EH167" s="178"/>
      <c r="EI167" s="178"/>
      <c r="EJ167" s="178"/>
      <c r="EK167" s="178"/>
      <c r="EL167" s="178"/>
      <c r="EM167" s="178"/>
      <c r="EN167" s="178"/>
      <c r="EO167" s="178"/>
      <c r="EP167" s="178"/>
      <c r="EQ167" s="178"/>
      <c r="ER167" s="178"/>
      <c r="ES167" s="178"/>
      <c r="ET167" s="178"/>
      <c r="EU167" s="178"/>
      <c r="EV167" s="178"/>
      <c r="EW167" s="178"/>
      <c r="EX167" s="178"/>
      <c r="EY167" s="178"/>
      <c r="EZ167" s="178"/>
      <c r="FA167" s="178"/>
      <c r="FB167" s="178"/>
      <c r="FC167" s="178"/>
      <c r="FD167" s="178"/>
      <c r="FE167" s="178"/>
      <c r="FF167" s="178"/>
      <c r="FG167" s="178"/>
      <c r="FH167" s="178"/>
      <c r="FI167" s="178"/>
      <c r="FJ167" s="178"/>
      <c r="FK167" s="178"/>
      <c r="FL167" s="178"/>
      <c r="FM167" s="178"/>
      <c r="FN167" s="178"/>
      <c r="FO167" s="178"/>
      <c r="FP167" s="178"/>
      <c r="FQ167" s="178"/>
      <c r="FR167" s="178"/>
      <c r="FS167" s="178"/>
      <c r="FT167" s="178"/>
      <c r="FU167" s="178"/>
      <c r="FV167" s="178"/>
      <c r="FW167" s="178"/>
      <c r="FX167" s="178"/>
      <c r="FY167" s="178"/>
      <c r="FZ167" s="178"/>
      <c r="GA167" s="178"/>
      <c r="GB167" s="178"/>
      <c r="GC167" s="178"/>
      <c r="GD167" s="178"/>
      <c r="GE167" s="178"/>
      <c r="GF167" s="178"/>
      <c r="GG167" s="178"/>
      <c r="GH167" s="178"/>
      <c r="GI167" s="178"/>
      <c r="GJ167" s="178"/>
      <c r="GK167" s="178"/>
      <c r="GL167" s="178"/>
      <c r="GM167" s="178"/>
      <c r="GN167" s="178"/>
      <c r="GO167" s="178"/>
      <c r="GP167" s="178"/>
      <c r="GQ167" s="178"/>
      <c r="GR167" s="178"/>
      <c r="GS167" s="178"/>
      <c r="GT167" s="178"/>
      <c r="GU167" s="178"/>
      <c r="GV167" s="178"/>
      <c r="GW167" s="178"/>
      <c r="GX167" s="178"/>
      <c r="GY167" s="178"/>
      <c r="GZ167" s="178"/>
      <c r="HA167" s="178"/>
      <c r="HB167" s="178"/>
      <c r="HC167" s="178"/>
      <c r="HD167" s="178"/>
      <c r="HE167" s="178"/>
      <c r="HF167" s="178"/>
      <c r="HG167" s="178"/>
      <c r="HH167" s="178"/>
      <c r="HI167" s="178"/>
      <c r="HJ167" s="178"/>
      <c r="HK167" s="178"/>
      <c r="HL167" s="178"/>
      <c r="HM167" s="178"/>
      <c r="HN167" s="178"/>
      <c r="HO167" s="178"/>
      <c r="HP167" s="178"/>
      <c r="HQ167" s="178"/>
      <c r="HR167" s="178"/>
      <c r="HS167" s="178"/>
      <c r="HT167" s="178"/>
      <c r="HU167" s="178"/>
      <c r="HV167" s="178"/>
      <c r="HW167" s="178"/>
      <c r="HX167" s="178"/>
      <c r="HY167" s="178"/>
      <c r="HZ167" s="178"/>
      <c r="IA167" s="178"/>
      <c r="IB167" s="178"/>
      <c r="IC167" s="178"/>
      <c r="ID167" s="178"/>
      <c r="IE167" s="178"/>
      <c r="IF167" s="178"/>
      <c r="IG167" s="178"/>
      <c r="IH167" s="178"/>
      <c r="II167" s="178"/>
      <c r="IJ167" s="178"/>
      <c r="IK167" s="178"/>
      <c r="IL167" s="178"/>
      <c r="IM167" s="178"/>
      <c r="IN167" s="178"/>
      <c r="IO167" s="178"/>
      <c r="IP167" s="178"/>
      <c r="IQ167" s="178"/>
    </row>
    <row r="168" ht="180" customHeight="1" spans="1:251">
      <c r="A168" s="161" t="s">
        <v>999</v>
      </c>
      <c r="B168" s="162">
        <f>VLOOKUP(A168,班级人数!$A$2:$B$269,2,FALSE)</f>
        <v>45</v>
      </c>
      <c r="C168" s="165"/>
      <c r="D168" s="165"/>
      <c r="E168" s="163"/>
      <c r="F168" s="163"/>
      <c r="G168" s="165" t="s">
        <v>993</v>
      </c>
      <c r="H168" s="165" t="s">
        <v>993</v>
      </c>
      <c r="I168" s="163" t="s">
        <v>994</v>
      </c>
      <c r="J168" s="163" t="s">
        <v>994</v>
      </c>
      <c r="K168" s="163"/>
      <c r="L168" s="163"/>
      <c r="M168" s="163" t="s">
        <v>997</v>
      </c>
      <c r="N168" s="163" t="s">
        <v>997</v>
      </c>
      <c r="O168" s="163" t="s">
        <v>1000</v>
      </c>
      <c r="P168" s="163" t="s">
        <v>1000</v>
      </c>
      <c r="Q168" s="162" t="s">
        <v>1001</v>
      </c>
      <c r="R168" s="162" t="s">
        <v>1001</v>
      </c>
      <c r="S168" s="165" t="s">
        <v>1002</v>
      </c>
      <c r="T168" s="165" t="s">
        <v>1002</v>
      </c>
      <c r="U168" s="165"/>
      <c r="V168" s="165"/>
      <c r="W168" s="163"/>
      <c r="X168" s="163"/>
      <c r="Y168" s="167"/>
      <c r="Z168" s="167"/>
      <c r="AA168" s="163"/>
      <c r="AB168" s="163"/>
      <c r="AC168" s="167"/>
      <c r="AD168" s="167"/>
      <c r="AE168" s="174">
        <f t="shared" si="7"/>
        <v>24</v>
      </c>
      <c r="AF168" s="162" t="s">
        <v>935</v>
      </c>
      <c r="AG168" s="162" t="s">
        <v>46</v>
      </c>
      <c r="AH168" s="167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/>
      <c r="AZ168" s="178"/>
      <c r="BA168" s="178"/>
      <c r="BB168" s="178"/>
      <c r="BC168" s="178"/>
      <c r="BD168" s="178"/>
      <c r="BE168" s="178"/>
      <c r="BF168" s="178"/>
      <c r="BG168" s="178"/>
      <c r="BH168" s="178"/>
      <c r="BI168" s="178"/>
      <c r="BJ168" s="178"/>
      <c r="BK168" s="178"/>
      <c r="BL168" s="178"/>
      <c r="BM168" s="178"/>
      <c r="BN168" s="178"/>
      <c r="BO168" s="178"/>
      <c r="BP168" s="178"/>
      <c r="BQ168" s="178"/>
      <c r="BR168" s="178"/>
      <c r="BS168" s="178"/>
      <c r="BT168" s="178"/>
      <c r="BU168" s="178"/>
      <c r="BV168" s="178"/>
      <c r="BW168" s="178"/>
      <c r="BX168" s="178"/>
      <c r="BY168" s="178"/>
      <c r="BZ168" s="178"/>
      <c r="CA168" s="178"/>
      <c r="CB168" s="178"/>
      <c r="CC168" s="178"/>
      <c r="CD168" s="178"/>
      <c r="CE168" s="178"/>
      <c r="CF168" s="178"/>
      <c r="CG168" s="178"/>
      <c r="CH168" s="178"/>
      <c r="CI168" s="178"/>
      <c r="CJ168" s="178"/>
      <c r="CK168" s="178"/>
      <c r="CL168" s="178"/>
      <c r="CM168" s="178"/>
      <c r="CN168" s="178"/>
      <c r="CO168" s="178"/>
      <c r="CP168" s="178"/>
      <c r="CQ168" s="178"/>
      <c r="CR168" s="178"/>
      <c r="CS168" s="178"/>
      <c r="CT168" s="178"/>
      <c r="CU168" s="178"/>
      <c r="CV168" s="178"/>
      <c r="CW168" s="178"/>
      <c r="CX168" s="178"/>
      <c r="CY168" s="178"/>
      <c r="CZ168" s="178"/>
      <c r="DA168" s="178"/>
      <c r="DB168" s="178"/>
      <c r="DC168" s="178"/>
      <c r="DD168" s="178"/>
      <c r="DE168" s="178"/>
      <c r="DF168" s="178"/>
      <c r="DG168" s="178"/>
      <c r="DH168" s="178"/>
      <c r="DI168" s="178"/>
      <c r="DJ168" s="178"/>
      <c r="DK168" s="178"/>
      <c r="DL168" s="178"/>
      <c r="DM168" s="178"/>
      <c r="DN168" s="178"/>
      <c r="DO168" s="178"/>
      <c r="DP168" s="178"/>
      <c r="DQ168" s="178"/>
      <c r="DR168" s="178"/>
      <c r="DS168" s="178"/>
      <c r="DT168" s="178"/>
      <c r="DU168" s="178"/>
      <c r="DV168" s="178"/>
      <c r="DW168" s="178"/>
      <c r="DX168" s="178"/>
      <c r="DY168" s="178"/>
      <c r="DZ168" s="178"/>
      <c r="EA168" s="178"/>
      <c r="EB168" s="178"/>
      <c r="EC168" s="178"/>
      <c r="ED168" s="178"/>
      <c r="EE168" s="178"/>
      <c r="EF168" s="178"/>
      <c r="EG168" s="178"/>
      <c r="EH168" s="178"/>
      <c r="EI168" s="178"/>
      <c r="EJ168" s="178"/>
      <c r="EK168" s="178"/>
      <c r="EL168" s="178"/>
      <c r="EM168" s="178"/>
      <c r="EN168" s="178"/>
      <c r="EO168" s="178"/>
      <c r="EP168" s="178"/>
      <c r="EQ168" s="178"/>
      <c r="ER168" s="178"/>
      <c r="ES168" s="178"/>
      <c r="ET168" s="178"/>
      <c r="EU168" s="178"/>
      <c r="EV168" s="178"/>
      <c r="EW168" s="178"/>
      <c r="EX168" s="178"/>
      <c r="EY168" s="178"/>
      <c r="EZ168" s="178"/>
      <c r="FA168" s="178"/>
      <c r="FB168" s="178"/>
      <c r="FC168" s="178"/>
      <c r="FD168" s="178"/>
      <c r="FE168" s="178"/>
      <c r="FF168" s="178"/>
      <c r="FG168" s="178"/>
      <c r="FH168" s="178"/>
      <c r="FI168" s="178"/>
      <c r="FJ168" s="178"/>
      <c r="FK168" s="178"/>
      <c r="FL168" s="178"/>
      <c r="FM168" s="178"/>
      <c r="FN168" s="178"/>
      <c r="FO168" s="178"/>
      <c r="FP168" s="178"/>
      <c r="FQ168" s="178"/>
      <c r="FR168" s="178"/>
      <c r="FS168" s="178"/>
      <c r="FT168" s="178"/>
      <c r="FU168" s="178"/>
      <c r="FV168" s="178"/>
      <c r="FW168" s="178"/>
      <c r="FX168" s="178"/>
      <c r="FY168" s="178"/>
      <c r="FZ168" s="178"/>
      <c r="GA168" s="178"/>
      <c r="GB168" s="178"/>
      <c r="GC168" s="178"/>
      <c r="GD168" s="178"/>
      <c r="GE168" s="178"/>
      <c r="GF168" s="178"/>
      <c r="GG168" s="178"/>
      <c r="GH168" s="178"/>
      <c r="GI168" s="178"/>
      <c r="GJ168" s="178"/>
      <c r="GK168" s="178"/>
      <c r="GL168" s="178"/>
      <c r="GM168" s="178"/>
      <c r="GN168" s="178"/>
      <c r="GO168" s="178"/>
      <c r="GP168" s="178"/>
      <c r="GQ168" s="178"/>
      <c r="GR168" s="178"/>
      <c r="GS168" s="178"/>
      <c r="GT168" s="178"/>
      <c r="GU168" s="178"/>
      <c r="GV168" s="178"/>
      <c r="GW168" s="178"/>
      <c r="GX168" s="178"/>
      <c r="GY168" s="178"/>
      <c r="GZ168" s="178"/>
      <c r="HA168" s="178"/>
      <c r="HB168" s="178"/>
      <c r="HC168" s="178"/>
      <c r="HD168" s="178"/>
      <c r="HE168" s="178"/>
      <c r="HF168" s="178"/>
      <c r="HG168" s="178"/>
      <c r="HH168" s="178"/>
      <c r="HI168" s="178"/>
      <c r="HJ168" s="178"/>
      <c r="HK168" s="178"/>
      <c r="HL168" s="178"/>
      <c r="HM168" s="178"/>
      <c r="HN168" s="178"/>
      <c r="HO168" s="178"/>
      <c r="HP168" s="178"/>
      <c r="HQ168" s="178"/>
      <c r="HR168" s="178"/>
      <c r="HS168" s="178"/>
      <c r="HT168" s="178"/>
      <c r="HU168" s="178"/>
      <c r="HV168" s="178"/>
      <c r="HW168" s="178"/>
      <c r="HX168" s="178"/>
      <c r="HY168" s="178"/>
      <c r="HZ168" s="178"/>
      <c r="IA168" s="178"/>
      <c r="IB168" s="178"/>
      <c r="IC168" s="178"/>
      <c r="ID168" s="178"/>
      <c r="IE168" s="178"/>
      <c r="IF168" s="178"/>
      <c r="IG168" s="178"/>
      <c r="IH168" s="178"/>
      <c r="II168" s="178"/>
      <c r="IJ168" s="178"/>
      <c r="IK168" s="178"/>
      <c r="IL168" s="178"/>
      <c r="IM168" s="178"/>
      <c r="IN168" s="178"/>
      <c r="IO168" s="178"/>
      <c r="IP168" s="178"/>
      <c r="IQ168" s="178"/>
    </row>
    <row r="169" ht="180" customHeight="1" spans="1:251">
      <c r="A169" s="161" t="s">
        <v>1003</v>
      </c>
      <c r="B169" s="162">
        <f>VLOOKUP(A169,班级人数!$A$2:$B$269,2,FALSE)</f>
        <v>47</v>
      </c>
      <c r="C169" s="167"/>
      <c r="D169" s="167"/>
      <c r="E169" s="165" t="s">
        <v>1004</v>
      </c>
      <c r="F169" s="165" t="s">
        <v>1004</v>
      </c>
      <c r="G169" s="165" t="s">
        <v>1005</v>
      </c>
      <c r="H169" s="165" t="s">
        <v>1005</v>
      </c>
      <c r="I169" s="163" t="s">
        <v>1006</v>
      </c>
      <c r="J169" s="163" t="s">
        <v>1006</v>
      </c>
      <c r="K169" s="163" t="s">
        <v>1007</v>
      </c>
      <c r="L169" s="163" t="s">
        <v>1007</v>
      </c>
      <c r="M169" s="163"/>
      <c r="N169" s="163"/>
      <c r="O169" s="165" t="s">
        <v>993</v>
      </c>
      <c r="P169" s="165" t="s">
        <v>993</v>
      </c>
      <c r="Q169" s="163"/>
      <c r="R169" s="163"/>
      <c r="S169" s="163" t="s">
        <v>1008</v>
      </c>
      <c r="T169" s="163" t="s">
        <v>1008</v>
      </c>
      <c r="U169" s="163"/>
      <c r="V169" s="163"/>
      <c r="W169" s="163"/>
      <c r="X169" s="163"/>
      <c r="Y169" s="165"/>
      <c r="Z169" s="165"/>
      <c r="AA169" s="167"/>
      <c r="AB169" s="167"/>
      <c r="AC169" s="163"/>
      <c r="AD169" s="163"/>
      <c r="AE169" s="174">
        <f t="shared" si="7"/>
        <v>24</v>
      </c>
      <c r="AF169" s="162" t="s">
        <v>935</v>
      </c>
      <c r="AG169" s="162" t="s">
        <v>46</v>
      </c>
      <c r="AH169" s="167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  <c r="IM169" s="178"/>
      <c r="IN169" s="178"/>
      <c r="IO169" s="178"/>
      <c r="IP169" s="178"/>
      <c r="IQ169" s="178"/>
    </row>
    <row r="170" ht="180" customHeight="1" spans="1:251">
      <c r="A170" s="161" t="s">
        <v>1009</v>
      </c>
      <c r="B170" s="162">
        <f>VLOOKUP(A170,班级人数!$A$2:$B$269,2,FALSE)</f>
        <v>46</v>
      </c>
      <c r="C170" s="165"/>
      <c r="D170" s="180"/>
      <c r="E170" s="167"/>
      <c r="F170" s="167"/>
      <c r="G170" s="162" t="s">
        <v>1010</v>
      </c>
      <c r="H170" s="162" t="s">
        <v>1010</v>
      </c>
      <c r="I170" s="162" t="s">
        <v>998</v>
      </c>
      <c r="J170" s="162" t="s">
        <v>998</v>
      </c>
      <c r="K170" s="165" t="s">
        <v>993</v>
      </c>
      <c r="L170" s="165" t="s">
        <v>993</v>
      </c>
      <c r="M170" s="163" t="s">
        <v>1007</v>
      </c>
      <c r="N170" s="163" t="s">
        <v>1007</v>
      </c>
      <c r="O170" s="165"/>
      <c r="P170" s="163"/>
      <c r="Q170" s="165" t="s">
        <v>1004</v>
      </c>
      <c r="R170" s="165" t="s">
        <v>1004</v>
      </c>
      <c r="S170" s="163"/>
      <c r="T170" s="163"/>
      <c r="U170" s="163"/>
      <c r="V170" s="163"/>
      <c r="W170" s="163"/>
      <c r="X170" s="163"/>
      <c r="Y170" s="162"/>
      <c r="Z170" s="163"/>
      <c r="AA170" s="163"/>
      <c r="AB170" s="163"/>
      <c r="AC170" s="163" t="s">
        <v>1006</v>
      </c>
      <c r="AD170" s="163" t="s">
        <v>1006</v>
      </c>
      <c r="AE170" s="174">
        <f t="shared" si="7"/>
        <v>24</v>
      </c>
      <c r="AF170" s="162" t="s">
        <v>935</v>
      </c>
      <c r="AG170" s="162" t="s">
        <v>46</v>
      </c>
      <c r="AH170" s="167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8"/>
      <c r="BL170" s="178"/>
      <c r="BM170" s="178"/>
      <c r="BN170" s="178"/>
      <c r="BO170" s="178"/>
      <c r="BP170" s="178"/>
      <c r="BQ170" s="178"/>
      <c r="BR170" s="178"/>
      <c r="BS170" s="178"/>
      <c r="BT170" s="178"/>
      <c r="BU170" s="178"/>
      <c r="BV170" s="178"/>
      <c r="BW170" s="178"/>
      <c r="BX170" s="178"/>
      <c r="BY170" s="178"/>
      <c r="BZ170" s="178"/>
      <c r="CA170" s="178"/>
      <c r="CB170" s="178"/>
      <c r="CC170" s="178"/>
      <c r="CD170" s="178"/>
      <c r="CE170" s="178"/>
      <c r="CF170" s="178"/>
      <c r="CG170" s="178"/>
      <c r="CH170" s="178"/>
      <c r="CI170" s="178"/>
      <c r="CJ170" s="178"/>
      <c r="CK170" s="178"/>
      <c r="CL170" s="178"/>
      <c r="CM170" s="178"/>
      <c r="CN170" s="178"/>
      <c r="CO170" s="178"/>
      <c r="CP170" s="178"/>
      <c r="CQ170" s="178"/>
      <c r="CR170" s="178"/>
      <c r="CS170" s="178"/>
      <c r="CT170" s="178"/>
      <c r="CU170" s="178"/>
      <c r="CV170" s="178"/>
      <c r="CW170" s="178"/>
      <c r="CX170" s="178"/>
      <c r="CY170" s="178"/>
      <c r="CZ170" s="178"/>
      <c r="DA170" s="178"/>
      <c r="DB170" s="178"/>
      <c r="DC170" s="178"/>
      <c r="DD170" s="178"/>
      <c r="DE170" s="178"/>
      <c r="DF170" s="178"/>
      <c r="DG170" s="178"/>
      <c r="DH170" s="178"/>
      <c r="DI170" s="178"/>
      <c r="DJ170" s="178"/>
      <c r="DK170" s="178"/>
      <c r="DL170" s="178"/>
      <c r="DM170" s="178"/>
      <c r="DN170" s="178"/>
      <c r="DO170" s="178"/>
      <c r="DP170" s="178"/>
      <c r="DQ170" s="178"/>
      <c r="DR170" s="178"/>
      <c r="DS170" s="178"/>
      <c r="DT170" s="178"/>
      <c r="DU170" s="178"/>
      <c r="DV170" s="178"/>
      <c r="DW170" s="178"/>
      <c r="DX170" s="178"/>
      <c r="DY170" s="178"/>
      <c r="DZ170" s="178"/>
      <c r="EA170" s="178"/>
      <c r="EB170" s="178"/>
      <c r="EC170" s="178"/>
      <c r="ED170" s="178"/>
      <c r="EE170" s="178"/>
      <c r="EF170" s="178"/>
      <c r="EG170" s="178"/>
      <c r="EH170" s="178"/>
      <c r="EI170" s="178"/>
      <c r="EJ170" s="178"/>
      <c r="EK170" s="178"/>
      <c r="EL170" s="178"/>
      <c r="EM170" s="178"/>
      <c r="EN170" s="178"/>
      <c r="EO170" s="178"/>
      <c r="EP170" s="178"/>
      <c r="EQ170" s="178"/>
      <c r="ER170" s="178"/>
      <c r="ES170" s="178"/>
      <c r="ET170" s="178"/>
      <c r="EU170" s="178"/>
      <c r="EV170" s="178"/>
      <c r="EW170" s="178"/>
      <c r="EX170" s="178"/>
      <c r="EY170" s="178"/>
      <c r="EZ170" s="178"/>
      <c r="FA170" s="178"/>
      <c r="FB170" s="178"/>
      <c r="FC170" s="178"/>
      <c r="FD170" s="178"/>
      <c r="FE170" s="178"/>
      <c r="FF170" s="178"/>
      <c r="FG170" s="178"/>
      <c r="FH170" s="178"/>
      <c r="FI170" s="178"/>
      <c r="FJ170" s="178"/>
      <c r="FK170" s="178"/>
      <c r="FL170" s="178"/>
      <c r="FM170" s="178"/>
      <c r="FN170" s="178"/>
      <c r="FO170" s="178"/>
      <c r="FP170" s="178"/>
      <c r="FQ170" s="178"/>
      <c r="FR170" s="178"/>
      <c r="FS170" s="178"/>
      <c r="FT170" s="178"/>
      <c r="FU170" s="178"/>
      <c r="FV170" s="178"/>
      <c r="FW170" s="178"/>
      <c r="FX170" s="178"/>
      <c r="FY170" s="178"/>
      <c r="FZ170" s="178"/>
      <c r="GA170" s="178"/>
      <c r="GB170" s="178"/>
      <c r="GC170" s="178"/>
      <c r="GD170" s="178"/>
      <c r="GE170" s="178"/>
      <c r="GF170" s="178"/>
      <c r="GG170" s="178"/>
      <c r="GH170" s="178"/>
      <c r="GI170" s="178"/>
      <c r="GJ170" s="178"/>
      <c r="GK170" s="178"/>
      <c r="GL170" s="178"/>
      <c r="GM170" s="178"/>
      <c r="GN170" s="178"/>
      <c r="GO170" s="178"/>
      <c r="GP170" s="178"/>
      <c r="GQ170" s="178"/>
      <c r="GR170" s="178"/>
      <c r="GS170" s="178"/>
      <c r="GT170" s="178"/>
      <c r="GU170" s="178"/>
      <c r="GV170" s="178"/>
      <c r="GW170" s="178"/>
      <c r="GX170" s="178"/>
      <c r="GY170" s="178"/>
      <c r="GZ170" s="178"/>
      <c r="HA170" s="178"/>
      <c r="HB170" s="178"/>
      <c r="HC170" s="178"/>
      <c r="HD170" s="178"/>
      <c r="HE170" s="178"/>
      <c r="HF170" s="178"/>
      <c r="HG170" s="178"/>
      <c r="HH170" s="178"/>
      <c r="HI170" s="178"/>
      <c r="HJ170" s="178"/>
      <c r="HK170" s="178"/>
      <c r="HL170" s="178"/>
      <c r="HM170" s="178"/>
      <c r="HN170" s="178"/>
      <c r="HO170" s="178"/>
      <c r="HP170" s="178"/>
      <c r="HQ170" s="178"/>
      <c r="HR170" s="178"/>
      <c r="HS170" s="178"/>
      <c r="HT170" s="178"/>
      <c r="HU170" s="178"/>
      <c r="HV170" s="178"/>
      <c r="HW170" s="178"/>
      <c r="HX170" s="178"/>
      <c r="HY170" s="178"/>
      <c r="HZ170" s="178"/>
      <c r="IA170" s="178"/>
      <c r="IB170" s="178"/>
      <c r="IC170" s="178"/>
      <c r="ID170" s="178"/>
      <c r="IE170" s="178"/>
      <c r="IF170" s="178"/>
      <c r="IG170" s="178"/>
      <c r="IH170" s="178"/>
      <c r="II170" s="178"/>
      <c r="IJ170" s="178"/>
      <c r="IK170" s="178"/>
      <c r="IL170" s="178"/>
      <c r="IM170" s="178"/>
      <c r="IN170" s="178"/>
      <c r="IO170" s="178"/>
      <c r="IP170" s="178"/>
      <c r="IQ170" s="178"/>
    </row>
    <row r="171" ht="180" customHeight="1" spans="1:251">
      <c r="A171" s="161" t="s">
        <v>1011</v>
      </c>
      <c r="B171" s="162">
        <f>VLOOKUP(A171,班级人数!$A$2:$B$269,2,FALSE)</f>
        <v>43</v>
      </c>
      <c r="C171" s="163" t="s">
        <v>100</v>
      </c>
      <c r="D171" s="167"/>
      <c r="E171" s="166"/>
      <c r="F171" s="163"/>
      <c r="G171" s="167"/>
      <c r="H171" s="163" t="s">
        <v>623</v>
      </c>
      <c r="I171" s="163"/>
      <c r="J171" s="162" t="s">
        <v>501</v>
      </c>
      <c r="K171" s="163"/>
      <c r="L171" s="163"/>
      <c r="M171" s="162" t="s">
        <v>561</v>
      </c>
      <c r="N171" s="165" t="s">
        <v>224</v>
      </c>
      <c r="O171" s="163"/>
      <c r="P171" s="163"/>
      <c r="Q171" s="163"/>
      <c r="R171" s="163"/>
      <c r="S171" s="162" t="s">
        <v>1012</v>
      </c>
      <c r="T171" s="162" t="s">
        <v>1012</v>
      </c>
      <c r="U171" s="162"/>
      <c r="V171" s="162"/>
      <c r="W171" s="163"/>
      <c r="X171" s="163"/>
      <c r="Y171" s="163"/>
      <c r="Z171" s="163"/>
      <c r="AA171" s="163" t="s">
        <v>1013</v>
      </c>
      <c r="AB171" s="163" t="s">
        <v>1013</v>
      </c>
      <c r="AC171" s="163" t="s">
        <v>1014</v>
      </c>
      <c r="AD171" s="163" t="s">
        <v>1014</v>
      </c>
      <c r="AE171" s="174">
        <f t="shared" si="7"/>
        <v>22</v>
      </c>
      <c r="AF171" s="162" t="s">
        <v>935</v>
      </c>
      <c r="AG171" s="162" t="s">
        <v>24</v>
      </c>
      <c r="AH171" s="167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  <c r="BI171" s="178"/>
      <c r="BJ171" s="178"/>
      <c r="BK171" s="178"/>
      <c r="BL171" s="178"/>
      <c r="BM171" s="178"/>
      <c r="BN171" s="178"/>
      <c r="BO171" s="178"/>
      <c r="BP171" s="178"/>
      <c r="BQ171" s="178"/>
      <c r="BR171" s="178"/>
      <c r="BS171" s="178"/>
      <c r="BT171" s="178"/>
      <c r="BU171" s="178"/>
      <c r="BV171" s="178"/>
      <c r="BW171" s="178"/>
      <c r="BX171" s="178"/>
      <c r="BY171" s="178"/>
      <c r="BZ171" s="178"/>
      <c r="CA171" s="178"/>
      <c r="CB171" s="178"/>
      <c r="CC171" s="178"/>
      <c r="CD171" s="178"/>
      <c r="CE171" s="178"/>
      <c r="CF171" s="178"/>
      <c r="CG171" s="178"/>
      <c r="CH171" s="178"/>
      <c r="CI171" s="178"/>
      <c r="CJ171" s="178"/>
      <c r="CK171" s="178"/>
      <c r="CL171" s="178"/>
      <c r="CM171" s="178"/>
      <c r="CN171" s="178"/>
      <c r="CO171" s="178"/>
      <c r="CP171" s="178"/>
      <c r="CQ171" s="178"/>
      <c r="CR171" s="178"/>
      <c r="CS171" s="178"/>
      <c r="CT171" s="178"/>
      <c r="CU171" s="178"/>
      <c r="CV171" s="178"/>
      <c r="CW171" s="178"/>
      <c r="CX171" s="178"/>
      <c r="CY171" s="178"/>
      <c r="CZ171" s="178"/>
      <c r="DA171" s="178"/>
      <c r="DB171" s="178"/>
      <c r="DC171" s="178"/>
      <c r="DD171" s="178"/>
      <c r="DE171" s="178"/>
      <c r="DF171" s="178"/>
      <c r="DG171" s="178"/>
      <c r="DH171" s="178"/>
      <c r="DI171" s="178"/>
      <c r="DJ171" s="178"/>
      <c r="DK171" s="178"/>
      <c r="DL171" s="178"/>
      <c r="DM171" s="178"/>
      <c r="DN171" s="178"/>
      <c r="DO171" s="178"/>
      <c r="DP171" s="178"/>
      <c r="DQ171" s="178"/>
      <c r="DR171" s="178"/>
      <c r="DS171" s="178"/>
      <c r="DT171" s="178"/>
      <c r="DU171" s="178"/>
      <c r="DV171" s="178"/>
      <c r="DW171" s="178"/>
      <c r="DX171" s="178"/>
      <c r="DY171" s="178"/>
      <c r="DZ171" s="178"/>
      <c r="EA171" s="178"/>
      <c r="EB171" s="178"/>
      <c r="EC171" s="178"/>
      <c r="ED171" s="178"/>
      <c r="EE171" s="178"/>
      <c r="EF171" s="178"/>
      <c r="EG171" s="178"/>
      <c r="EH171" s="178"/>
      <c r="EI171" s="178"/>
      <c r="EJ171" s="178"/>
      <c r="EK171" s="178"/>
      <c r="EL171" s="178"/>
      <c r="EM171" s="178"/>
      <c r="EN171" s="178"/>
      <c r="EO171" s="178"/>
      <c r="EP171" s="178"/>
      <c r="EQ171" s="178"/>
      <c r="ER171" s="178"/>
      <c r="ES171" s="178"/>
      <c r="ET171" s="178"/>
      <c r="EU171" s="178"/>
      <c r="EV171" s="178"/>
      <c r="EW171" s="178"/>
      <c r="EX171" s="178"/>
      <c r="EY171" s="178"/>
      <c r="EZ171" s="178"/>
      <c r="FA171" s="178"/>
      <c r="FB171" s="178"/>
      <c r="FC171" s="178"/>
      <c r="FD171" s="178"/>
      <c r="FE171" s="178"/>
      <c r="FF171" s="178"/>
      <c r="FG171" s="178"/>
      <c r="FH171" s="178"/>
      <c r="FI171" s="178"/>
      <c r="FJ171" s="178"/>
      <c r="FK171" s="178"/>
      <c r="FL171" s="178"/>
      <c r="FM171" s="178"/>
      <c r="FN171" s="178"/>
      <c r="FO171" s="178"/>
      <c r="FP171" s="178"/>
      <c r="FQ171" s="178"/>
      <c r="FR171" s="178"/>
      <c r="FS171" s="178"/>
      <c r="FT171" s="178"/>
      <c r="FU171" s="178"/>
      <c r="FV171" s="178"/>
      <c r="FW171" s="178"/>
      <c r="FX171" s="178"/>
      <c r="FY171" s="178"/>
      <c r="FZ171" s="178"/>
      <c r="GA171" s="178"/>
      <c r="GB171" s="178"/>
      <c r="GC171" s="178"/>
      <c r="GD171" s="178"/>
      <c r="GE171" s="178"/>
      <c r="GF171" s="178"/>
      <c r="GG171" s="178"/>
      <c r="GH171" s="178"/>
      <c r="GI171" s="178"/>
      <c r="GJ171" s="178"/>
      <c r="GK171" s="178"/>
      <c r="GL171" s="178"/>
      <c r="GM171" s="178"/>
      <c r="GN171" s="178"/>
      <c r="GO171" s="178"/>
      <c r="GP171" s="178"/>
      <c r="GQ171" s="178"/>
      <c r="GR171" s="178"/>
      <c r="GS171" s="178"/>
      <c r="GT171" s="178"/>
      <c r="GU171" s="178"/>
      <c r="GV171" s="178"/>
      <c r="GW171" s="178"/>
      <c r="GX171" s="178"/>
      <c r="GY171" s="178"/>
      <c r="GZ171" s="178"/>
      <c r="HA171" s="178"/>
      <c r="HB171" s="178"/>
      <c r="HC171" s="178"/>
      <c r="HD171" s="178"/>
      <c r="HE171" s="178"/>
      <c r="HF171" s="178"/>
      <c r="HG171" s="178"/>
      <c r="HH171" s="178"/>
      <c r="HI171" s="178"/>
      <c r="HJ171" s="178"/>
      <c r="HK171" s="178"/>
      <c r="HL171" s="178"/>
      <c r="HM171" s="178"/>
      <c r="HN171" s="178"/>
      <c r="HO171" s="178"/>
      <c r="HP171" s="178"/>
      <c r="HQ171" s="178"/>
      <c r="HR171" s="178"/>
      <c r="HS171" s="178"/>
      <c r="HT171" s="178"/>
      <c r="HU171" s="178"/>
      <c r="HV171" s="178"/>
      <c r="HW171" s="178"/>
      <c r="HX171" s="178"/>
      <c r="HY171" s="178"/>
      <c r="HZ171" s="178"/>
      <c r="IA171" s="178"/>
      <c r="IB171" s="178"/>
      <c r="IC171" s="178"/>
      <c r="ID171" s="178"/>
      <c r="IE171" s="178"/>
      <c r="IF171" s="178"/>
      <c r="IG171" s="178"/>
      <c r="IH171" s="178"/>
      <c r="II171" s="178"/>
      <c r="IJ171" s="178"/>
      <c r="IK171" s="178"/>
      <c r="IL171" s="178"/>
      <c r="IM171" s="178"/>
      <c r="IN171" s="178"/>
      <c r="IO171" s="178"/>
      <c r="IP171" s="178"/>
      <c r="IQ171" s="178"/>
    </row>
    <row r="172" ht="180" customHeight="1" spans="1:251">
      <c r="A172" s="161" t="s">
        <v>1015</v>
      </c>
      <c r="B172" s="162">
        <f>VLOOKUP(A172,班级人数!$A$2:$B$269,2,FALSE)</f>
        <v>43</v>
      </c>
      <c r="C172" s="162"/>
      <c r="D172" s="162"/>
      <c r="E172" s="163"/>
      <c r="F172" s="163"/>
      <c r="G172" s="162" t="s">
        <v>1016</v>
      </c>
      <c r="H172" s="162" t="s">
        <v>1016</v>
      </c>
      <c r="I172" s="163"/>
      <c r="J172" s="162" t="s">
        <v>561</v>
      </c>
      <c r="K172" s="163" t="s">
        <v>110</v>
      </c>
      <c r="L172" s="163" t="s">
        <v>623</v>
      </c>
      <c r="M172" s="163"/>
      <c r="N172" s="163"/>
      <c r="O172" s="163"/>
      <c r="P172" s="163"/>
      <c r="Q172" s="163"/>
      <c r="R172" s="165" t="s">
        <v>56</v>
      </c>
      <c r="S172" s="162" t="s">
        <v>1017</v>
      </c>
      <c r="T172" s="167"/>
      <c r="U172" s="167"/>
      <c r="V172" s="167"/>
      <c r="W172" s="163"/>
      <c r="X172" s="163"/>
      <c r="Y172" s="163"/>
      <c r="Z172" s="163"/>
      <c r="AA172" s="163" t="s">
        <v>1014</v>
      </c>
      <c r="AB172" s="163" t="s">
        <v>1014</v>
      </c>
      <c r="AC172" s="163" t="s">
        <v>1013</v>
      </c>
      <c r="AD172" s="163" t="s">
        <v>1013</v>
      </c>
      <c r="AE172" s="174">
        <f t="shared" si="7"/>
        <v>22</v>
      </c>
      <c r="AF172" s="162" t="s">
        <v>935</v>
      </c>
      <c r="AG172" s="162" t="s">
        <v>24</v>
      </c>
      <c r="AH172" s="167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/>
      <c r="BH172" s="178"/>
      <c r="BI172" s="178"/>
      <c r="BJ172" s="178"/>
      <c r="BK172" s="178"/>
      <c r="BL172" s="178"/>
      <c r="BM172" s="178"/>
      <c r="BN172" s="178"/>
      <c r="BO172" s="178"/>
      <c r="BP172" s="178"/>
      <c r="BQ172" s="178"/>
      <c r="BR172" s="178"/>
      <c r="BS172" s="178"/>
      <c r="BT172" s="178"/>
      <c r="BU172" s="178"/>
      <c r="BV172" s="178"/>
      <c r="BW172" s="178"/>
      <c r="BX172" s="178"/>
      <c r="BY172" s="178"/>
      <c r="BZ172" s="178"/>
      <c r="CA172" s="178"/>
      <c r="CB172" s="178"/>
      <c r="CC172" s="178"/>
      <c r="CD172" s="178"/>
      <c r="CE172" s="178"/>
      <c r="CF172" s="178"/>
      <c r="CG172" s="178"/>
      <c r="CH172" s="178"/>
      <c r="CI172" s="178"/>
      <c r="CJ172" s="178"/>
      <c r="CK172" s="178"/>
      <c r="CL172" s="178"/>
      <c r="CM172" s="178"/>
      <c r="CN172" s="178"/>
      <c r="CO172" s="178"/>
      <c r="CP172" s="178"/>
      <c r="CQ172" s="178"/>
      <c r="CR172" s="178"/>
      <c r="CS172" s="178"/>
      <c r="CT172" s="178"/>
      <c r="CU172" s="178"/>
      <c r="CV172" s="178"/>
      <c r="CW172" s="178"/>
      <c r="CX172" s="178"/>
      <c r="CY172" s="178"/>
      <c r="CZ172" s="178"/>
      <c r="DA172" s="178"/>
      <c r="DB172" s="178"/>
      <c r="DC172" s="178"/>
      <c r="DD172" s="178"/>
      <c r="DE172" s="178"/>
      <c r="DF172" s="178"/>
      <c r="DG172" s="178"/>
      <c r="DH172" s="178"/>
      <c r="DI172" s="178"/>
      <c r="DJ172" s="178"/>
      <c r="DK172" s="178"/>
      <c r="DL172" s="178"/>
      <c r="DM172" s="178"/>
      <c r="DN172" s="178"/>
      <c r="DO172" s="178"/>
      <c r="DP172" s="178"/>
      <c r="DQ172" s="178"/>
      <c r="DR172" s="178"/>
      <c r="DS172" s="178"/>
      <c r="DT172" s="178"/>
      <c r="DU172" s="178"/>
      <c r="DV172" s="178"/>
      <c r="DW172" s="178"/>
      <c r="DX172" s="178"/>
      <c r="DY172" s="178"/>
      <c r="DZ172" s="178"/>
      <c r="EA172" s="178"/>
      <c r="EB172" s="178"/>
      <c r="EC172" s="178"/>
      <c r="ED172" s="178"/>
      <c r="EE172" s="178"/>
      <c r="EF172" s="178"/>
      <c r="EG172" s="178"/>
      <c r="EH172" s="178"/>
      <c r="EI172" s="178"/>
      <c r="EJ172" s="178"/>
      <c r="EK172" s="178"/>
      <c r="EL172" s="178"/>
      <c r="EM172" s="178"/>
      <c r="EN172" s="178"/>
      <c r="EO172" s="178"/>
      <c r="EP172" s="178"/>
      <c r="EQ172" s="178"/>
      <c r="ER172" s="178"/>
      <c r="ES172" s="178"/>
      <c r="ET172" s="178"/>
      <c r="EU172" s="178"/>
      <c r="EV172" s="178"/>
      <c r="EW172" s="178"/>
      <c r="EX172" s="178"/>
      <c r="EY172" s="178"/>
      <c r="EZ172" s="178"/>
      <c r="FA172" s="178"/>
      <c r="FB172" s="178"/>
      <c r="FC172" s="178"/>
      <c r="FD172" s="178"/>
      <c r="FE172" s="178"/>
      <c r="FF172" s="178"/>
      <c r="FG172" s="178"/>
      <c r="FH172" s="178"/>
      <c r="FI172" s="178"/>
      <c r="FJ172" s="178"/>
      <c r="FK172" s="178"/>
      <c r="FL172" s="178"/>
      <c r="FM172" s="178"/>
      <c r="FN172" s="178"/>
      <c r="FO172" s="178"/>
      <c r="FP172" s="178"/>
      <c r="FQ172" s="178"/>
      <c r="FR172" s="178"/>
      <c r="FS172" s="178"/>
      <c r="FT172" s="178"/>
      <c r="FU172" s="178"/>
      <c r="FV172" s="178"/>
      <c r="FW172" s="178"/>
      <c r="FX172" s="178"/>
      <c r="FY172" s="178"/>
      <c r="FZ172" s="178"/>
      <c r="GA172" s="178"/>
      <c r="GB172" s="178"/>
      <c r="GC172" s="178"/>
      <c r="GD172" s="178"/>
      <c r="GE172" s="178"/>
      <c r="GF172" s="178"/>
      <c r="GG172" s="178"/>
      <c r="GH172" s="178"/>
      <c r="GI172" s="178"/>
      <c r="GJ172" s="178"/>
      <c r="GK172" s="178"/>
      <c r="GL172" s="178"/>
      <c r="GM172" s="178"/>
      <c r="GN172" s="178"/>
      <c r="GO172" s="178"/>
      <c r="GP172" s="178"/>
      <c r="GQ172" s="178"/>
      <c r="GR172" s="178"/>
      <c r="GS172" s="178"/>
      <c r="GT172" s="178"/>
      <c r="GU172" s="178"/>
      <c r="GV172" s="178"/>
      <c r="GW172" s="178"/>
      <c r="GX172" s="178"/>
      <c r="GY172" s="178"/>
      <c r="GZ172" s="178"/>
      <c r="HA172" s="178"/>
      <c r="HB172" s="178"/>
      <c r="HC172" s="178"/>
      <c r="HD172" s="178"/>
      <c r="HE172" s="178"/>
      <c r="HF172" s="178"/>
      <c r="HG172" s="178"/>
      <c r="HH172" s="178"/>
      <c r="HI172" s="178"/>
      <c r="HJ172" s="178"/>
      <c r="HK172" s="178"/>
      <c r="HL172" s="178"/>
      <c r="HM172" s="178"/>
      <c r="HN172" s="178"/>
      <c r="HO172" s="178"/>
      <c r="HP172" s="178"/>
      <c r="HQ172" s="178"/>
      <c r="HR172" s="178"/>
      <c r="HS172" s="178"/>
      <c r="HT172" s="178"/>
      <c r="HU172" s="178"/>
      <c r="HV172" s="178"/>
      <c r="HW172" s="178"/>
      <c r="HX172" s="178"/>
      <c r="HY172" s="178"/>
      <c r="HZ172" s="178"/>
      <c r="IA172" s="178"/>
      <c r="IB172" s="178"/>
      <c r="IC172" s="178"/>
      <c r="ID172" s="178"/>
      <c r="IE172" s="178"/>
      <c r="IF172" s="178"/>
      <c r="IG172" s="178"/>
      <c r="IH172" s="178"/>
      <c r="II172" s="178"/>
      <c r="IJ172" s="178"/>
      <c r="IK172" s="178"/>
      <c r="IL172" s="178"/>
      <c r="IM172" s="178"/>
      <c r="IN172" s="178"/>
      <c r="IO172" s="178"/>
      <c r="IP172" s="178"/>
      <c r="IQ172" s="178"/>
    </row>
    <row r="173" ht="180" customHeight="1" spans="1:251">
      <c r="A173" s="161" t="s">
        <v>1018</v>
      </c>
      <c r="B173" s="162">
        <f>VLOOKUP(A173,班级人数!$A$2:$B$269,2,FALSE)</f>
        <v>45</v>
      </c>
      <c r="C173" s="162"/>
      <c r="D173" s="162" t="s">
        <v>561</v>
      </c>
      <c r="E173" s="163" t="s">
        <v>1019</v>
      </c>
      <c r="F173" s="163" t="s">
        <v>1019</v>
      </c>
      <c r="G173" s="163"/>
      <c r="H173" s="163" t="s">
        <v>532</v>
      </c>
      <c r="I173" s="163"/>
      <c r="J173" s="163"/>
      <c r="K173" s="163" t="s">
        <v>623</v>
      </c>
      <c r="L173" s="165" t="s">
        <v>224</v>
      </c>
      <c r="M173" s="162"/>
      <c r="N173" s="162"/>
      <c r="O173" s="162" t="s">
        <v>1012</v>
      </c>
      <c r="P173" s="162" t="s">
        <v>1012</v>
      </c>
      <c r="Q173" s="162"/>
      <c r="R173" s="162"/>
      <c r="S173" s="163"/>
      <c r="T173" s="162" t="s">
        <v>1017</v>
      </c>
      <c r="U173" s="162"/>
      <c r="V173" s="162"/>
      <c r="W173" s="163" t="s">
        <v>505</v>
      </c>
      <c r="X173" s="163" t="s">
        <v>505</v>
      </c>
      <c r="Y173" s="163"/>
      <c r="Z173" s="163"/>
      <c r="AA173" s="163"/>
      <c r="AB173" s="163"/>
      <c r="AC173" s="163"/>
      <c r="AD173" s="163"/>
      <c r="AE173" s="174">
        <f t="shared" si="7"/>
        <v>22</v>
      </c>
      <c r="AF173" s="162" t="s">
        <v>935</v>
      </c>
      <c r="AG173" s="162" t="s">
        <v>24</v>
      </c>
      <c r="AH173" s="167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BE173" s="178"/>
      <c r="BF173" s="178"/>
      <c r="BG173" s="178"/>
      <c r="BH173" s="178"/>
      <c r="BI173" s="178"/>
      <c r="BJ173" s="178"/>
      <c r="BK173" s="178"/>
      <c r="BL173" s="178"/>
      <c r="BM173" s="178"/>
      <c r="BN173" s="178"/>
      <c r="BO173" s="178"/>
      <c r="BP173" s="178"/>
      <c r="BQ173" s="178"/>
      <c r="BR173" s="178"/>
      <c r="BS173" s="178"/>
      <c r="BT173" s="178"/>
      <c r="BU173" s="178"/>
      <c r="BV173" s="178"/>
      <c r="BW173" s="178"/>
      <c r="BX173" s="178"/>
      <c r="BY173" s="178"/>
      <c r="BZ173" s="178"/>
      <c r="CA173" s="178"/>
      <c r="CB173" s="178"/>
      <c r="CC173" s="178"/>
      <c r="CD173" s="178"/>
      <c r="CE173" s="178"/>
      <c r="CF173" s="178"/>
      <c r="CG173" s="178"/>
      <c r="CH173" s="178"/>
      <c r="CI173" s="178"/>
      <c r="CJ173" s="178"/>
      <c r="CK173" s="178"/>
      <c r="CL173" s="178"/>
      <c r="CM173" s="178"/>
      <c r="CN173" s="178"/>
      <c r="CO173" s="178"/>
      <c r="CP173" s="178"/>
      <c r="CQ173" s="178"/>
      <c r="CR173" s="178"/>
      <c r="CS173" s="178"/>
      <c r="CT173" s="178"/>
      <c r="CU173" s="178"/>
      <c r="CV173" s="178"/>
      <c r="CW173" s="178"/>
      <c r="CX173" s="178"/>
      <c r="CY173" s="178"/>
      <c r="CZ173" s="178"/>
      <c r="DA173" s="178"/>
      <c r="DB173" s="178"/>
      <c r="DC173" s="178"/>
      <c r="DD173" s="178"/>
      <c r="DE173" s="178"/>
      <c r="DF173" s="178"/>
      <c r="DG173" s="178"/>
      <c r="DH173" s="178"/>
      <c r="DI173" s="178"/>
      <c r="DJ173" s="178"/>
      <c r="DK173" s="178"/>
      <c r="DL173" s="178"/>
      <c r="DM173" s="178"/>
      <c r="DN173" s="178"/>
      <c r="DO173" s="178"/>
      <c r="DP173" s="178"/>
      <c r="DQ173" s="178"/>
      <c r="DR173" s="178"/>
      <c r="DS173" s="178"/>
      <c r="DT173" s="178"/>
      <c r="DU173" s="178"/>
      <c r="DV173" s="178"/>
      <c r="DW173" s="178"/>
      <c r="DX173" s="178"/>
      <c r="DY173" s="178"/>
      <c r="DZ173" s="178"/>
      <c r="EA173" s="178"/>
      <c r="EB173" s="178"/>
      <c r="EC173" s="178"/>
      <c r="ED173" s="178"/>
      <c r="EE173" s="178"/>
      <c r="EF173" s="178"/>
      <c r="EG173" s="178"/>
      <c r="EH173" s="178"/>
      <c r="EI173" s="178"/>
      <c r="EJ173" s="178"/>
      <c r="EK173" s="178"/>
      <c r="EL173" s="178"/>
      <c r="EM173" s="178"/>
      <c r="EN173" s="178"/>
      <c r="EO173" s="178"/>
      <c r="EP173" s="178"/>
      <c r="EQ173" s="178"/>
      <c r="ER173" s="178"/>
      <c r="ES173" s="178"/>
      <c r="ET173" s="178"/>
      <c r="EU173" s="178"/>
      <c r="EV173" s="178"/>
      <c r="EW173" s="178"/>
      <c r="EX173" s="178"/>
      <c r="EY173" s="178"/>
      <c r="EZ173" s="178"/>
      <c r="FA173" s="178"/>
      <c r="FB173" s="178"/>
      <c r="FC173" s="178"/>
      <c r="FD173" s="178"/>
      <c r="FE173" s="178"/>
      <c r="FF173" s="178"/>
      <c r="FG173" s="178"/>
      <c r="FH173" s="178"/>
      <c r="FI173" s="178"/>
      <c r="FJ173" s="178"/>
      <c r="FK173" s="178"/>
      <c r="FL173" s="178"/>
      <c r="FM173" s="178"/>
      <c r="FN173" s="178"/>
      <c r="FO173" s="178"/>
      <c r="FP173" s="178"/>
      <c r="FQ173" s="178"/>
      <c r="FR173" s="178"/>
      <c r="FS173" s="178"/>
      <c r="FT173" s="178"/>
      <c r="FU173" s="178"/>
      <c r="FV173" s="178"/>
      <c r="FW173" s="178"/>
      <c r="FX173" s="178"/>
      <c r="FY173" s="178"/>
      <c r="FZ173" s="178"/>
      <c r="GA173" s="178"/>
      <c r="GB173" s="178"/>
      <c r="GC173" s="178"/>
      <c r="GD173" s="178"/>
      <c r="GE173" s="178"/>
      <c r="GF173" s="178"/>
      <c r="GG173" s="178"/>
      <c r="GH173" s="178"/>
      <c r="GI173" s="178"/>
      <c r="GJ173" s="178"/>
      <c r="GK173" s="178"/>
      <c r="GL173" s="178"/>
      <c r="GM173" s="178"/>
      <c r="GN173" s="178"/>
      <c r="GO173" s="178"/>
      <c r="GP173" s="178"/>
      <c r="GQ173" s="178"/>
      <c r="GR173" s="178"/>
      <c r="GS173" s="178"/>
      <c r="GT173" s="178"/>
      <c r="GU173" s="178"/>
      <c r="GV173" s="178"/>
      <c r="GW173" s="178"/>
      <c r="GX173" s="178"/>
      <c r="GY173" s="178"/>
      <c r="GZ173" s="178"/>
      <c r="HA173" s="178"/>
      <c r="HB173" s="178"/>
      <c r="HC173" s="178"/>
      <c r="HD173" s="178"/>
      <c r="HE173" s="178"/>
      <c r="HF173" s="178"/>
      <c r="HG173" s="178"/>
      <c r="HH173" s="178"/>
      <c r="HI173" s="178"/>
      <c r="HJ173" s="178"/>
      <c r="HK173" s="178"/>
      <c r="HL173" s="178"/>
      <c r="HM173" s="178"/>
      <c r="HN173" s="178"/>
      <c r="HO173" s="178"/>
      <c r="HP173" s="178"/>
      <c r="HQ173" s="178"/>
      <c r="HR173" s="178"/>
      <c r="HS173" s="178"/>
      <c r="HT173" s="178"/>
      <c r="HU173" s="178"/>
      <c r="HV173" s="178"/>
      <c r="HW173" s="178"/>
      <c r="HX173" s="178"/>
      <c r="HY173" s="178"/>
      <c r="HZ173" s="178"/>
      <c r="IA173" s="178"/>
      <c r="IB173" s="178"/>
      <c r="IC173" s="178"/>
      <c r="ID173" s="178"/>
      <c r="IE173" s="178"/>
      <c r="IF173" s="178"/>
      <c r="IG173" s="178"/>
      <c r="IH173" s="178"/>
      <c r="II173" s="178"/>
      <c r="IJ173" s="178"/>
      <c r="IK173" s="178"/>
      <c r="IL173" s="178"/>
      <c r="IM173" s="178"/>
      <c r="IN173" s="178"/>
      <c r="IO173" s="178"/>
      <c r="IP173" s="178"/>
      <c r="IQ173" s="178"/>
    </row>
    <row r="174" ht="180" customHeight="1" spans="1:251">
      <c r="A174" s="161" t="s">
        <v>1020</v>
      </c>
      <c r="B174" s="162">
        <f>VLOOKUP(A174,班级人数!$A$2:$B$269,2,FALSE)</f>
        <v>47</v>
      </c>
      <c r="C174" s="165" t="s">
        <v>1021</v>
      </c>
      <c r="D174" s="165" t="s">
        <v>81</v>
      </c>
      <c r="E174" s="165" t="s">
        <v>530</v>
      </c>
      <c r="F174" s="165"/>
      <c r="G174" s="162"/>
      <c r="H174" s="163"/>
      <c r="I174" s="163"/>
      <c r="J174" s="163"/>
      <c r="K174" s="162" t="s">
        <v>1022</v>
      </c>
      <c r="L174" s="165" t="s">
        <v>530</v>
      </c>
      <c r="M174" s="163" t="s">
        <v>688</v>
      </c>
      <c r="N174" s="165"/>
      <c r="O174" s="180" t="s">
        <v>1023</v>
      </c>
      <c r="P174" s="180" t="s">
        <v>1023</v>
      </c>
      <c r="Q174" s="165" t="s">
        <v>1024</v>
      </c>
      <c r="R174" s="165" t="s">
        <v>1024</v>
      </c>
      <c r="S174" s="165" t="s">
        <v>1021</v>
      </c>
      <c r="T174" s="167"/>
      <c r="U174" s="167"/>
      <c r="V174" s="167"/>
      <c r="W174" s="163" t="s">
        <v>1025</v>
      </c>
      <c r="X174" s="163" t="s">
        <v>1025</v>
      </c>
      <c r="Y174" s="163"/>
      <c r="Z174" s="163"/>
      <c r="AA174" s="163"/>
      <c r="AB174" s="165"/>
      <c r="AC174" s="163"/>
      <c r="AD174" s="163"/>
      <c r="AE174" s="174">
        <f t="shared" si="7"/>
        <v>26</v>
      </c>
      <c r="AF174" s="162" t="s">
        <v>935</v>
      </c>
      <c r="AG174" s="162" t="s">
        <v>46</v>
      </c>
      <c r="AH174" s="167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BE174" s="178"/>
      <c r="BF174" s="178"/>
      <c r="BG174" s="178"/>
      <c r="BH174" s="178"/>
      <c r="BI174" s="178"/>
      <c r="BJ174" s="178"/>
      <c r="BK174" s="178"/>
      <c r="BL174" s="178"/>
      <c r="BM174" s="178"/>
      <c r="BN174" s="178"/>
      <c r="BO174" s="178"/>
      <c r="BP174" s="178"/>
      <c r="BQ174" s="178"/>
      <c r="BR174" s="178"/>
      <c r="BS174" s="178"/>
      <c r="BT174" s="178"/>
      <c r="BU174" s="178"/>
      <c r="BV174" s="178"/>
      <c r="BW174" s="178"/>
      <c r="BX174" s="178"/>
      <c r="BY174" s="178"/>
      <c r="BZ174" s="178"/>
      <c r="CA174" s="178"/>
      <c r="CB174" s="178"/>
      <c r="CC174" s="178"/>
      <c r="CD174" s="178"/>
      <c r="CE174" s="178"/>
      <c r="CF174" s="178"/>
      <c r="CG174" s="178"/>
      <c r="CH174" s="178"/>
      <c r="CI174" s="178"/>
      <c r="CJ174" s="178"/>
      <c r="CK174" s="178"/>
      <c r="CL174" s="178"/>
      <c r="CM174" s="178"/>
      <c r="CN174" s="178"/>
      <c r="CO174" s="178"/>
      <c r="CP174" s="178"/>
      <c r="CQ174" s="178"/>
      <c r="CR174" s="178"/>
      <c r="CS174" s="178"/>
      <c r="CT174" s="178"/>
      <c r="CU174" s="178"/>
      <c r="CV174" s="178"/>
      <c r="CW174" s="178"/>
      <c r="CX174" s="178"/>
      <c r="CY174" s="178"/>
      <c r="CZ174" s="178"/>
      <c r="DA174" s="178"/>
      <c r="DB174" s="178"/>
      <c r="DC174" s="178"/>
      <c r="DD174" s="178"/>
      <c r="DE174" s="178"/>
      <c r="DF174" s="178"/>
      <c r="DG174" s="178"/>
      <c r="DH174" s="178"/>
      <c r="DI174" s="178"/>
      <c r="DJ174" s="178"/>
      <c r="DK174" s="178"/>
      <c r="DL174" s="178"/>
      <c r="DM174" s="178"/>
      <c r="DN174" s="178"/>
      <c r="DO174" s="178"/>
      <c r="DP174" s="178"/>
      <c r="DQ174" s="178"/>
      <c r="DR174" s="178"/>
      <c r="DS174" s="178"/>
      <c r="DT174" s="178"/>
      <c r="DU174" s="178"/>
      <c r="DV174" s="178"/>
      <c r="DW174" s="178"/>
      <c r="DX174" s="178"/>
      <c r="DY174" s="178"/>
      <c r="DZ174" s="178"/>
      <c r="EA174" s="178"/>
      <c r="EB174" s="178"/>
      <c r="EC174" s="178"/>
      <c r="ED174" s="178"/>
      <c r="EE174" s="178"/>
      <c r="EF174" s="178"/>
      <c r="EG174" s="178"/>
      <c r="EH174" s="178"/>
      <c r="EI174" s="178"/>
      <c r="EJ174" s="178"/>
      <c r="EK174" s="178"/>
      <c r="EL174" s="178"/>
      <c r="EM174" s="178"/>
      <c r="EN174" s="178"/>
      <c r="EO174" s="178"/>
      <c r="EP174" s="178"/>
      <c r="EQ174" s="178"/>
      <c r="ER174" s="178"/>
      <c r="ES174" s="178"/>
      <c r="ET174" s="178"/>
      <c r="EU174" s="178"/>
      <c r="EV174" s="178"/>
      <c r="EW174" s="178"/>
      <c r="EX174" s="178"/>
      <c r="EY174" s="178"/>
      <c r="EZ174" s="178"/>
      <c r="FA174" s="178"/>
      <c r="FB174" s="178"/>
      <c r="FC174" s="178"/>
      <c r="FD174" s="178"/>
      <c r="FE174" s="178"/>
      <c r="FF174" s="178"/>
      <c r="FG174" s="178"/>
      <c r="FH174" s="178"/>
      <c r="FI174" s="178"/>
      <c r="FJ174" s="178"/>
      <c r="FK174" s="178"/>
      <c r="FL174" s="178"/>
      <c r="FM174" s="178"/>
      <c r="FN174" s="178"/>
      <c r="FO174" s="178"/>
      <c r="FP174" s="178"/>
      <c r="FQ174" s="178"/>
      <c r="FR174" s="178"/>
      <c r="FS174" s="178"/>
      <c r="FT174" s="178"/>
      <c r="FU174" s="178"/>
      <c r="FV174" s="178"/>
      <c r="FW174" s="178"/>
      <c r="FX174" s="178"/>
      <c r="FY174" s="178"/>
      <c r="FZ174" s="178"/>
      <c r="GA174" s="178"/>
      <c r="GB174" s="178"/>
      <c r="GC174" s="178"/>
      <c r="GD174" s="178"/>
      <c r="GE174" s="178"/>
      <c r="GF174" s="178"/>
      <c r="GG174" s="178"/>
      <c r="GH174" s="178"/>
      <c r="GI174" s="178"/>
      <c r="GJ174" s="178"/>
      <c r="GK174" s="178"/>
      <c r="GL174" s="178"/>
      <c r="GM174" s="178"/>
      <c r="GN174" s="178"/>
      <c r="GO174" s="178"/>
      <c r="GP174" s="178"/>
      <c r="GQ174" s="178"/>
      <c r="GR174" s="178"/>
      <c r="GS174" s="178"/>
      <c r="GT174" s="178"/>
      <c r="GU174" s="178"/>
      <c r="GV174" s="178"/>
      <c r="GW174" s="178"/>
      <c r="GX174" s="178"/>
      <c r="GY174" s="178"/>
      <c r="GZ174" s="178"/>
      <c r="HA174" s="178"/>
      <c r="HB174" s="178"/>
      <c r="HC174" s="178"/>
      <c r="HD174" s="178"/>
      <c r="HE174" s="178"/>
      <c r="HF174" s="178"/>
      <c r="HG174" s="178"/>
      <c r="HH174" s="178"/>
      <c r="HI174" s="178"/>
      <c r="HJ174" s="178"/>
      <c r="HK174" s="178"/>
      <c r="HL174" s="178"/>
      <c r="HM174" s="178"/>
      <c r="HN174" s="178"/>
      <c r="HO174" s="178"/>
      <c r="HP174" s="178"/>
      <c r="HQ174" s="178"/>
      <c r="HR174" s="178"/>
      <c r="HS174" s="178"/>
      <c r="HT174" s="178"/>
      <c r="HU174" s="178"/>
      <c r="HV174" s="178"/>
      <c r="HW174" s="178"/>
      <c r="HX174" s="178"/>
      <c r="HY174" s="178"/>
      <c r="HZ174" s="178"/>
      <c r="IA174" s="178"/>
      <c r="IB174" s="178"/>
      <c r="IC174" s="178"/>
      <c r="ID174" s="178"/>
      <c r="IE174" s="178"/>
      <c r="IF174" s="178"/>
      <c r="IG174" s="178"/>
      <c r="IH174" s="178"/>
      <c r="II174" s="178"/>
      <c r="IJ174" s="178"/>
      <c r="IK174" s="178"/>
      <c r="IL174" s="178"/>
      <c r="IM174" s="178"/>
      <c r="IN174" s="178"/>
      <c r="IO174" s="178"/>
      <c r="IP174" s="178"/>
      <c r="IQ174" s="178"/>
    </row>
    <row r="175" ht="180" customHeight="1" spans="1:251">
      <c r="A175" s="161" t="s">
        <v>1026</v>
      </c>
      <c r="B175" s="162">
        <f>VLOOKUP(A175,班级人数!$A$2:$B$269,2,FALSE)</f>
        <v>43</v>
      </c>
      <c r="C175" s="165" t="s">
        <v>1021</v>
      </c>
      <c r="D175" s="165" t="s">
        <v>81</v>
      </c>
      <c r="E175" s="163" t="s">
        <v>1027</v>
      </c>
      <c r="F175" s="163" t="s">
        <v>1027</v>
      </c>
      <c r="G175" s="163"/>
      <c r="H175" s="163"/>
      <c r="I175" s="165" t="s">
        <v>1028</v>
      </c>
      <c r="J175" s="165" t="s">
        <v>1028</v>
      </c>
      <c r="K175" s="163" t="s">
        <v>1029</v>
      </c>
      <c r="L175" s="163" t="s">
        <v>1029</v>
      </c>
      <c r="M175" s="165" t="s">
        <v>530</v>
      </c>
      <c r="N175" s="163"/>
      <c r="O175" s="162" t="s">
        <v>1030</v>
      </c>
      <c r="P175" s="165" t="s">
        <v>530</v>
      </c>
      <c r="Q175" s="163" t="s">
        <v>688</v>
      </c>
      <c r="R175" s="162"/>
      <c r="S175" s="165" t="s">
        <v>1021</v>
      </c>
      <c r="T175" s="167"/>
      <c r="U175" s="167"/>
      <c r="V175" s="167"/>
      <c r="W175" s="163"/>
      <c r="X175" s="163"/>
      <c r="Y175" s="167"/>
      <c r="Z175" s="167"/>
      <c r="AA175" s="163"/>
      <c r="AB175" s="165"/>
      <c r="AC175" s="163"/>
      <c r="AD175" s="163"/>
      <c r="AE175" s="174">
        <f t="shared" si="7"/>
        <v>26</v>
      </c>
      <c r="AF175" s="162" t="s">
        <v>935</v>
      </c>
      <c r="AG175" s="162" t="s">
        <v>46</v>
      </c>
      <c r="AH175" s="167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8"/>
      <c r="BD175" s="178"/>
      <c r="BE175" s="178"/>
      <c r="BF175" s="178"/>
      <c r="BG175" s="178"/>
      <c r="BH175" s="178"/>
      <c r="BI175" s="178"/>
      <c r="BJ175" s="178"/>
      <c r="BK175" s="178"/>
      <c r="BL175" s="178"/>
      <c r="BM175" s="178"/>
      <c r="BN175" s="178"/>
      <c r="BO175" s="178"/>
      <c r="BP175" s="178"/>
      <c r="BQ175" s="178"/>
      <c r="BR175" s="178"/>
      <c r="BS175" s="178"/>
      <c r="BT175" s="178"/>
      <c r="BU175" s="178"/>
      <c r="BV175" s="178"/>
      <c r="BW175" s="178"/>
      <c r="BX175" s="178"/>
      <c r="BY175" s="178"/>
      <c r="BZ175" s="178"/>
      <c r="CA175" s="178"/>
      <c r="CB175" s="178"/>
      <c r="CC175" s="178"/>
      <c r="CD175" s="178"/>
      <c r="CE175" s="178"/>
      <c r="CF175" s="178"/>
      <c r="CG175" s="178"/>
      <c r="CH175" s="178"/>
      <c r="CI175" s="178"/>
      <c r="CJ175" s="178"/>
      <c r="CK175" s="178"/>
      <c r="CL175" s="178"/>
      <c r="CM175" s="178"/>
      <c r="CN175" s="178"/>
      <c r="CO175" s="178"/>
      <c r="CP175" s="178"/>
      <c r="CQ175" s="178"/>
      <c r="CR175" s="178"/>
      <c r="CS175" s="178"/>
      <c r="CT175" s="178"/>
      <c r="CU175" s="178"/>
      <c r="CV175" s="178"/>
      <c r="CW175" s="178"/>
      <c r="CX175" s="178"/>
      <c r="CY175" s="178"/>
      <c r="CZ175" s="178"/>
      <c r="DA175" s="178"/>
      <c r="DB175" s="178"/>
      <c r="DC175" s="178"/>
      <c r="DD175" s="178"/>
      <c r="DE175" s="178"/>
      <c r="DF175" s="178"/>
      <c r="DG175" s="178"/>
      <c r="DH175" s="178"/>
      <c r="DI175" s="178"/>
      <c r="DJ175" s="178"/>
      <c r="DK175" s="178"/>
      <c r="DL175" s="178"/>
      <c r="DM175" s="178"/>
      <c r="DN175" s="178"/>
      <c r="DO175" s="178"/>
      <c r="DP175" s="178"/>
      <c r="DQ175" s="178"/>
      <c r="DR175" s="178"/>
      <c r="DS175" s="178"/>
      <c r="DT175" s="178"/>
      <c r="DU175" s="178"/>
      <c r="DV175" s="178"/>
      <c r="DW175" s="178"/>
      <c r="DX175" s="178"/>
      <c r="DY175" s="178"/>
      <c r="DZ175" s="178"/>
      <c r="EA175" s="178"/>
      <c r="EB175" s="178"/>
      <c r="EC175" s="178"/>
      <c r="ED175" s="178"/>
      <c r="EE175" s="178"/>
      <c r="EF175" s="178"/>
      <c r="EG175" s="178"/>
      <c r="EH175" s="178"/>
      <c r="EI175" s="178"/>
      <c r="EJ175" s="178"/>
      <c r="EK175" s="178"/>
      <c r="EL175" s="178"/>
      <c r="EM175" s="178"/>
      <c r="EN175" s="178"/>
      <c r="EO175" s="178"/>
      <c r="EP175" s="178"/>
      <c r="EQ175" s="178"/>
      <c r="ER175" s="178"/>
      <c r="ES175" s="178"/>
      <c r="ET175" s="178"/>
      <c r="EU175" s="178"/>
      <c r="EV175" s="178"/>
      <c r="EW175" s="178"/>
      <c r="EX175" s="178"/>
      <c r="EY175" s="178"/>
      <c r="EZ175" s="178"/>
      <c r="FA175" s="178"/>
      <c r="FB175" s="178"/>
      <c r="FC175" s="178"/>
      <c r="FD175" s="178"/>
      <c r="FE175" s="178"/>
      <c r="FF175" s="178"/>
      <c r="FG175" s="178"/>
      <c r="FH175" s="178"/>
      <c r="FI175" s="178"/>
      <c r="FJ175" s="178"/>
      <c r="FK175" s="178"/>
      <c r="FL175" s="178"/>
      <c r="FM175" s="178"/>
      <c r="FN175" s="178"/>
      <c r="FO175" s="178"/>
      <c r="FP175" s="178"/>
      <c r="FQ175" s="178"/>
      <c r="FR175" s="178"/>
      <c r="FS175" s="178"/>
      <c r="FT175" s="178"/>
      <c r="FU175" s="178"/>
      <c r="FV175" s="178"/>
      <c r="FW175" s="178"/>
      <c r="FX175" s="178"/>
      <c r="FY175" s="178"/>
      <c r="FZ175" s="178"/>
      <c r="GA175" s="178"/>
      <c r="GB175" s="178"/>
      <c r="GC175" s="178"/>
      <c r="GD175" s="178"/>
      <c r="GE175" s="178"/>
      <c r="GF175" s="178"/>
      <c r="GG175" s="178"/>
      <c r="GH175" s="178"/>
      <c r="GI175" s="178"/>
      <c r="GJ175" s="178"/>
      <c r="GK175" s="178"/>
      <c r="GL175" s="178"/>
      <c r="GM175" s="178"/>
      <c r="GN175" s="178"/>
      <c r="GO175" s="178"/>
      <c r="GP175" s="178"/>
      <c r="GQ175" s="178"/>
      <c r="GR175" s="178"/>
      <c r="GS175" s="178"/>
      <c r="GT175" s="178"/>
      <c r="GU175" s="178"/>
      <c r="GV175" s="178"/>
      <c r="GW175" s="178"/>
      <c r="GX175" s="178"/>
      <c r="GY175" s="178"/>
      <c r="GZ175" s="178"/>
      <c r="HA175" s="178"/>
      <c r="HB175" s="178"/>
      <c r="HC175" s="178"/>
      <c r="HD175" s="178"/>
      <c r="HE175" s="178"/>
      <c r="HF175" s="178"/>
      <c r="HG175" s="178"/>
      <c r="HH175" s="178"/>
      <c r="HI175" s="178"/>
      <c r="HJ175" s="178"/>
      <c r="HK175" s="178"/>
      <c r="HL175" s="178"/>
      <c r="HM175" s="178"/>
      <c r="HN175" s="178"/>
      <c r="HO175" s="178"/>
      <c r="HP175" s="178"/>
      <c r="HQ175" s="178"/>
      <c r="HR175" s="178"/>
      <c r="HS175" s="178"/>
      <c r="HT175" s="178"/>
      <c r="HU175" s="178"/>
      <c r="HV175" s="178"/>
      <c r="HW175" s="178"/>
      <c r="HX175" s="178"/>
      <c r="HY175" s="178"/>
      <c r="HZ175" s="178"/>
      <c r="IA175" s="178"/>
      <c r="IB175" s="178"/>
      <c r="IC175" s="178"/>
      <c r="ID175" s="178"/>
      <c r="IE175" s="178"/>
      <c r="IF175" s="178"/>
      <c r="IG175" s="178"/>
      <c r="IH175" s="178"/>
      <c r="II175" s="178"/>
      <c r="IJ175" s="178"/>
      <c r="IK175" s="178"/>
      <c r="IL175" s="178"/>
      <c r="IM175" s="178"/>
      <c r="IN175" s="178"/>
      <c r="IO175" s="178"/>
      <c r="IP175" s="178"/>
      <c r="IQ175" s="178"/>
    </row>
    <row r="176" ht="180" customHeight="1" spans="1:251">
      <c r="A176" s="161" t="s">
        <v>1031</v>
      </c>
      <c r="B176" s="162">
        <f>VLOOKUP(A176,班级人数!$A$2:$B$269,2,FALSE)</f>
        <v>42</v>
      </c>
      <c r="C176" s="165" t="s">
        <v>81</v>
      </c>
      <c r="D176" s="165" t="s">
        <v>1021</v>
      </c>
      <c r="E176" s="165" t="s">
        <v>1032</v>
      </c>
      <c r="F176" s="165" t="s">
        <v>1032</v>
      </c>
      <c r="G176" s="167"/>
      <c r="H176" s="181"/>
      <c r="I176" s="163" t="s">
        <v>1033</v>
      </c>
      <c r="J176" s="163" t="s">
        <v>1033</v>
      </c>
      <c r="K176" s="165" t="s">
        <v>1021</v>
      </c>
      <c r="L176" s="163" t="s">
        <v>688</v>
      </c>
      <c r="M176" s="163"/>
      <c r="N176" s="163"/>
      <c r="O176" s="163" t="s">
        <v>266</v>
      </c>
      <c r="P176" s="162" t="s">
        <v>1030</v>
      </c>
      <c r="Q176" s="163"/>
      <c r="R176" s="163"/>
      <c r="S176" s="163" t="s">
        <v>266</v>
      </c>
      <c r="T176" s="163"/>
      <c r="U176" s="163"/>
      <c r="V176" s="163"/>
      <c r="W176" s="163" t="s">
        <v>1034</v>
      </c>
      <c r="X176" s="163" t="s">
        <v>1034</v>
      </c>
      <c r="Y176" s="163"/>
      <c r="Z176" s="163"/>
      <c r="AA176" s="163"/>
      <c r="AB176" s="165"/>
      <c r="AC176" s="163"/>
      <c r="AD176" s="163"/>
      <c r="AE176" s="174">
        <f t="shared" si="7"/>
        <v>26</v>
      </c>
      <c r="AF176" s="162" t="s">
        <v>935</v>
      </c>
      <c r="AG176" s="162" t="s">
        <v>46</v>
      </c>
      <c r="AH176" s="167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/>
      <c r="BJ176" s="178"/>
      <c r="BK176" s="178"/>
      <c r="BL176" s="178"/>
      <c r="BM176" s="178"/>
      <c r="BN176" s="178"/>
      <c r="BO176" s="178"/>
      <c r="BP176" s="178"/>
      <c r="BQ176" s="178"/>
      <c r="BR176" s="178"/>
      <c r="BS176" s="178"/>
      <c r="BT176" s="178"/>
      <c r="BU176" s="178"/>
      <c r="BV176" s="178"/>
      <c r="BW176" s="178"/>
      <c r="BX176" s="178"/>
      <c r="BY176" s="178"/>
      <c r="BZ176" s="178"/>
      <c r="CA176" s="178"/>
      <c r="CB176" s="178"/>
      <c r="CC176" s="178"/>
      <c r="CD176" s="178"/>
      <c r="CE176" s="178"/>
      <c r="CF176" s="178"/>
      <c r="CG176" s="178"/>
      <c r="CH176" s="178"/>
      <c r="CI176" s="178"/>
      <c r="CJ176" s="178"/>
      <c r="CK176" s="178"/>
      <c r="CL176" s="178"/>
      <c r="CM176" s="178"/>
      <c r="CN176" s="178"/>
      <c r="CO176" s="178"/>
      <c r="CP176" s="178"/>
      <c r="CQ176" s="178"/>
      <c r="CR176" s="178"/>
      <c r="CS176" s="178"/>
      <c r="CT176" s="178"/>
      <c r="CU176" s="178"/>
      <c r="CV176" s="178"/>
      <c r="CW176" s="178"/>
      <c r="CX176" s="178"/>
      <c r="CY176" s="178"/>
      <c r="CZ176" s="178"/>
      <c r="DA176" s="178"/>
      <c r="DB176" s="178"/>
      <c r="DC176" s="178"/>
      <c r="DD176" s="178"/>
      <c r="DE176" s="178"/>
      <c r="DF176" s="178"/>
      <c r="DG176" s="178"/>
      <c r="DH176" s="178"/>
      <c r="DI176" s="178"/>
      <c r="DJ176" s="178"/>
      <c r="DK176" s="178"/>
      <c r="DL176" s="178"/>
      <c r="DM176" s="178"/>
      <c r="DN176" s="178"/>
      <c r="DO176" s="178"/>
      <c r="DP176" s="178"/>
      <c r="DQ176" s="178"/>
      <c r="DR176" s="178"/>
      <c r="DS176" s="178"/>
      <c r="DT176" s="178"/>
      <c r="DU176" s="178"/>
      <c r="DV176" s="178"/>
      <c r="DW176" s="178"/>
      <c r="DX176" s="178"/>
      <c r="DY176" s="178"/>
      <c r="DZ176" s="178"/>
      <c r="EA176" s="178"/>
      <c r="EB176" s="178"/>
      <c r="EC176" s="178"/>
      <c r="ED176" s="178"/>
      <c r="EE176" s="178"/>
      <c r="EF176" s="178"/>
      <c r="EG176" s="178"/>
      <c r="EH176" s="178"/>
      <c r="EI176" s="178"/>
      <c r="EJ176" s="178"/>
      <c r="EK176" s="178"/>
      <c r="EL176" s="178"/>
      <c r="EM176" s="178"/>
      <c r="EN176" s="178"/>
      <c r="EO176" s="178"/>
      <c r="EP176" s="178"/>
      <c r="EQ176" s="178"/>
      <c r="ER176" s="178"/>
      <c r="ES176" s="178"/>
      <c r="ET176" s="178"/>
      <c r="EU176" s="178"/>
      <c r="EV176" s="178"/>
      <c r="EW176" s="178"/>
      <c r="EX176" s="178"/>
      <c r="EY176" s="178"/>
      <c r="EZ176" s="178"/>
      <c r="FA176" s="178"/>
      <c r="FB176" s="178"/>
      <c r="FC176" s="178"/>
      <c r="FD176" s="178"/>
      <c r="FE176" s="178"/>
      <c r="FF176" s="178"/>
      <c r="FG176" s="178"/>
      <c r="FH176" s="178"/>
      <c r="FI176" s="178"/>
      <c r="FJ176" s="178"/>
      <c r="FK176" s="178"/>
      <c r="FL176" s="178"/>
      <c r="FM176" s="178"/>
      <c r="FN176" s="178"/>
      <c r="FO176" s="178"/>
      <c r="FP176" s="178"/>
      <c r="FQ176" s="178"/>
      <c r="FR176" s="178"/>
      <c r="FS176" s="178"/>
      <c r="FT176" s="178"/>
      <c r="FU176" s="178"/>
      <c r="FV176" s="178"/>
      <c r="FW176" s="178"/>
      <c r="FX176" s="178"/>
      <c r="FY176" s="178"/>
      <c r="FZ176" s="178"/>
      <c r="GA176" s="178"/>
      <c r="GB176" s="178"/>
      <c r="GC176" s="178"/>
      <c r="GD176" s="178"/>
      <c r="GE176" s="178"/>
      <c r="GF176" s="178"/>
      <c r="GG176" s="178"/>
      <c r="GH176" s="178"/>
      <c r="GI176" s="178"/>
      <c r="GJ176" s="178"/>
      <c r="GK176" s="178"/>
      <c r="GL176" s="178"/>
      <c r="GM176" s="178"/>
      <c r="GN176" s="178"/>
      <c r="GO176" s="178"/>
      <c r="GP176" s="178"/>
      <c r="GQ176" s="178"/>
      <c r="GR176" s="178"/>
      <c r="GS176" s="178"/>
      <c r="GT176" s="178"/>
      <c r="GU176" s="178"/>
      <c r="GV176" s="178"/>
      <c r="GW176" s="178"/>
      <c r="GX176" s="178"/>
      <c r="GY176" s="178"/>
      <c r="GZ176" s="178"/>
      <c r="HA176" s="178"/>
      <c r="HB176" s="178"/>
      <c r="HC176" s="178"/>
      <c r="HD176" s="178"/>
      <c r="HE176" s="178"/>
      <c r="HF176" s="178"/>
      <c r="HG176" s="178"/>
      <c r="HH176" s="178"/>
      <c r="HI176" s="178"/>
      <c r="HJ176" s="178"/>
      <c r="HK176" s="178"/>
      <c r="HL176" s="178"/>
      <c r="HM176" s="178"/>
      <c r="HN176" s="178"/>
      <c r="HO176" s="178"/>
      <c r="HP176" s="178"/>
      <c r="HQ176" s="178"/>
      <c r="HR176" s="178"/>
      <c r="HS176" s="178"/>
      <c r="HT176" s="178"/>
      <c r="HU176" s="178"/>
      <c r="HV176" s="178"/>
      <c r="HW176" s="178"/>
      <c r="HX176" s="178"/>
      <c r="HY176" s="178"/>
      <c r="HZ176" s="178"/>
      <c r="IA176" s="178"/>
      <c r="IB176" s="178"/>
      <c r="IC176" s="178"/>
      <c r="ID176" s="178"/>
      <c r="IE176" s="178"/>
      <c r="IF176" s="178"/>
      <c r="IG176" s="178"/>
      <c r="IH176" s="178"/>
      <c r="II176" s="178"/>
      <c r="IJ176" s="178"/>
      <c r="IK176" s="178"/>
      <c r="IL176" s="178"/>
      <c r="IM176" s="178"/>
      <c r="IN176" s="178"/>
      <c r="IO176" s="178"/>
      <c r="IP176" s="178"/>
      <c r="IQ176" s="178"/>
    </row>
    <row r="177" ht="180" customHeight="1" spans="1:251">
      <c r="A177" s="161" t="s">
        <v>1035</v>
      </c>
      <c r="B177" s="162">
        <f>VLOOKUP(A177,班级人数!$A$2:$B$269,2,FALSE)</f>
        <v>44</v>
      </c>
      <c r="C177" s="165" t="s">
        <v>81</v>
      </c>
      <c r="D177" s="165" t="s">
        <v>1021</v>
      </c>
      <c r="E177" s="162"/>
      <c r="F177" s="162"/>
      <c r="G177" s="162"/>
      <c r="H177" s="163" t="s">
        <v>266</v>
      </c>
      <c r="I177" s="166"/>
      <c r="J177" s="163" t="s">
        <v>688</v>
      </c>
      <c r="K177" s="165" t="s">
        <v>1021</v>
      </c>
      <c r="L177" s="162" t="s">
        <v>1022</v>
      </c>
      <c r="M177" s="162"/>
      <c r="N177" s="162"/>
      <c r="O177" s="162"/>
      <c r="P177" s="163" t="s">
        <v>266</v>
      </c>
      <c r="Q177" s="162" t="s">
        <v>1036</v>
      </c>
      <c r="R177" s="162" t="s">
        <v>1036</v>
      </c>
      <c r="S177" s="162" t="s">
        <v>1037</v>
      </c>
      <c r="T177" s="162" t="s">
        <v>1037</v>
      </c>
      <c r="U177" s="162"/>
      <c r="V177" s="162"/>
      <c r="W177" s="162"/>
      <c r="X177" s="162"/>
      <c r="Y177" s="163" t="s">
        <v>1034</v>
      </c>
      <c r="Z177" s="163" t="s">
        <v>1034</v>
      </c>
      <c r="AA177" s="162"/>
      <c r="AB177" s="162"/>
      <c r="AC177" s="162"/>
      <c r="AD177" s="162"/>
      <c r="AE177" s="174">
        <f t="shared" si="7"/>
        <v>26</v>
      </c>
      <c r="AF177" s="162" t="s">
        <v>935</v>
      </c>
      <c r="AG177" s="162" t="s">
        <v>46</v>
      </c>
      <c r="AH177" s="167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8"/>
      <c r="AW177" s="178"/>
      <c r="AX177" s="178"/>
      <c r="AY177" s="178"/>
      <c r="AZ177" s="178"/>
      <c r="BA177" s="178"/>
      <c r="BB177" s="178"/>
      <c r="BC177" s="178"/>
      <c r="BD177" s="178"/>
      <c r="BE177" s="178"/>
      <c r="BF177" s="178"/>
      <c r="BG177" s="178"/>
      <c r="BH177" s="178"/>
      <c r="BI177" s="178"/>
      <c r="BJ177" s="178"/>
      <c r="BK177" s="178"/>
      <c r="BL177" s="178"/>
      <c r="BM177" s="178"/>
      <c r="BN177" s="178"/>
      <c r="BO177" s="178"/>
      <c r="BP177" s="178"/>
      <c r="BQ177" s="178"/>
      <c r="BR177" s="178"/>
      <c r="BS177" s="178"/>
      <c r="BT177" s="178"/>
      <c r="BU177" s="178"/>
      <c r="BV177" s="178"/>
      <c r="BW177" s="178"/>
      <c r="BX177" s="178"/>
      <c r="BY177" s="178"/>
      <c r="BZ177" s="178"/>
      <c r="CA177" s="178"/>
      <c r="CB177" s="178"/>
      <c r="CC177" s="178"/>
      <c r="CD177" s="178"/>
      <c r="CE177" s="178"/>
      <c r="CF177" s="178"/>
      <c r="CG177" s="178"/>
      <c r="CH177" s="178"/>
      <c r="CI177" s="178"/>
      <c r="CJ177" s="178"/>
      <c r="CK177" s="178"/>
      <c r="CL177" s="178"/>
      <c r="CM177" s="178"/>
      <c r="CN177" s="178"/>
      <c r="CO177" s="178"/>
      <c r="CP177" s="178"/>
      <c r="CQ177" s="178"/>
      <c r="CR177" s="178"/>
      <c r="CS177" s="178"/>
      <c r="CT177" s="178"/>
      <c r="CU177" s="178"/>
      <c r="CV177" s="178"/>
      <c r="CW177" s="178"/>
      <c r="CX177" s="178"/>
      <c r="CY177" s="178"/>
      <c r="CZ177" s="178"/>
      <c r="DA177" s="178"/>
      <c r="DB177" s="178"/>
      <c r="DC177" s="178"/>
      <c r="DD177" s="178"/>
      <c r="DE177" s="178"/>
      <c r="DF177" s="178"/>
      <c r="DG177" s="178"/>
      <c r="DH177" s="178"/>
      <c r="DI177" s="178"/>
      <c r="DJ177" s="178"/>
      <c r="DK177" s="178"/>
      <c r="DL177" s="178"/>
      <c r="DM177" s="178"/>
      <c r="DN177" s="178"/>
      <c r="DO177" s="178"/>
      <c r="DP177" s="178"/>
      <c r="DQ177" s="178"/>
      <c r="DR177" s="178"/>
      <c r="DS177" s="178"/>
      <c r="DT177" s="178"/>
      <c r="DU177" s="178"/>
      <c r="DV177" s="178"/>
      <c r="DW177" s="178"/>
      <c r="DX177" s="178"/>
      <c r="DY177" s="178"/>
      <c r="DZ177" s="178"/>
      <c r="EA177" s="178"/>
      <c r="EB177" s="178"/>
      <c r="EC177" s="178"/>
      <c r="ED177" s="178"/>
      <c r="EE177" s="178"/>
      <c r="EF177" s="178"/>
      <c r="EG177" s="178"/>
      <c r="EH177" s="178"/>
      <c r="EI177" s="178"/>
      <c r="EJ177" s="178"/>
      <c r="EK177" s="178"/>
      <c r="EL177" s="178"/>
      <c r="EM177" s="178"/>
      <c r="EN177" s="178"/>
      <c r="EO177" s="178"/>
      <c r="EP177" s="178"/>
      <c r="EQ177" s="178"/>
      <c r="ER177" s="178"/>
      <c r="ES177" s="178"/>
      <c r="ET177" s="178"/>
      <c r="EU177" s="178"/>
      <c r="EV177" s="178"/>
      <c r="EW177" s="178"/>
      <c r="EX177" s="178"/>
      <c r="EY177" s="178"/>
      <c r="EZ177" s="178"/>
      <c r="FA177" s="178"/>
      <c r="FB177" s="178"/>
      <c r="FC177" s="178"/>
      <c r="FD177" s="178"/>
      <c r="FE177" s="178"/>
      <c r="FF177" s="178"/>
      <c r="FG177" s="178"/>
      <c r="FH177" s="178"/>
      <c r="FI177" s="178"/>
      <c r="FJ177" s="178"/>
      <c r="FK177" s="178"/>
      <c r="FL177" s="178"/>
      <c r="FM177" s="178"/>
      <c r="FN177" s="178"/>
      <c r="FO177" s="178"/>
      <c r="FP177" s="178"/>
      <c r="FQ177" s="178"/>
      <c r="FR177" s="178"/>
      <c r="FS177" s="178"/>
      <c r="FT177" s="178"/>
      <c r="FU177" s="178"/>
      <c r="FV177" s="178"/>
      <c r="FW177" s="178"/>
      <c r="FX177" s="178"/>
      <c r="FY177" s="178"/>
      <c r="FZ177" s="178"/>
      <c r="GA177" s="178"/>
      <c r="GB177" s="178"/>
      <c r="GC177" s="178"/>
      <c r="GD177" s="178"/>
      <c r="GE177" s="178"/>
      <c r="GF177" s="178"/>
      <c r="GG177" s="178"/>
      <c r="GH177" s="178"/>
      <c r="GI177" s="178"/>
      <c r="GJ177" s="178"/>
      <c r="GK177" s="178"/>
      <c r="GL177" s="178"/>
      <c r="GM177" s="178"/>
      <c r="GN177" s="178"/>
      <c r="GO177" s="178"/>
      <c r="GP177" s="178"/>
      <c r="GQ177" s="178"/>
      <c r="GR177" s="178"/>
      <c r="GS177" s="178"/>
      <c r="GT177" s="178"/>
      <c r="GU177" s="178"/>
      <c r="GV177" s="178"/>
      <c r="GW177" s="178"/>
      <c r="GX177" s="178"/>
      <c r="GY177" s="178"/>
      <c r="GZ177" s="178"/>
      <c r="HA177" s="178"/>
      <c r="HB177" s="178"/>
      <c r="HC177" s="178"/>
      <c r="HD177" s="178"/>
      <c r="HE177" s="178"/>
      <c r="HF177" s="178"/>
      <c r="HG177" s="178"/>
      <c r="HH177" s="178"/>
      <c r="HI177" s="178"/>
      <c r="HJ177" s="178"/>
      <c r="HK177" s="178"/>
      <c r="HL177" s="178"/>
      <c r="HM177" s="178"/>
      <c r="HN177" s="178"/>
      <c r="HO177" s="178"/>
      <c r="HP177" s="178"/>
      <c r="HQ177" s="178"/>
      <c r="HR177" s="178"/>
      <c r="HS177" s="178"/>
      <c r="HT177" s="178"/>
      <c r="HU177" s="178"/>
      <c r="HV177" s="178"/>
      <c r="HW177" s="178"/>
      <c r="HX177" s="178"/>
      <c r="HY177" s="178"/>
      <c r="HZ177" s="178"/>
      <c r="IA177" s="178"/>
      <c r="IB177" s="178"/>
      <c r="IC177" s="178"/>
      <c r="ID177" s="178"/>
      <c r="IE177" s="178"/>
      <c r="IF177" s="178"/>
      <c r="IG177" s="178"/>
      <c r="IH177" s="178"/>
      <c r="II177" s="178"/>
      <c r="IJ177" s="178"/>
      <c r="IK177" s="178"/>
      <c r="IL177" s="178"/>
      <c r="IM177" s="178"/>
      <c r="IN177" s="178"/>
      <c r="IO177" s="178"/>
      <c r="IP177" s="178"/>
      <c r="IQ177" s="178"/>
    </row>
    <row r="178" ht="180" customHeight="1" spans="1:251">
      <c r="A178" s="161" t="s">
        <v>1038</v>
      </c>
      <c r="B178" s="162">
        <f>VLOOKUP(A178,班级人数!$A$2:$B$269,2,FALSE)</f>
        <v>43</v>
      </c>
      <c r="C178" s="162" t="s">
        <v>1039</v>
      </c>
      <c r="D178" s="162" t="s">
        <v>1039</v>
      </c>
      <c r="E178" s="165" t="s">
        <v>356</v>
      </c>
      <c r="F178" s="165"/>
      <c r="G178" s="181"/>
      <c r="H178" s="165" t="s">
        <v>546</v>
      </c>
      <c r="I178" s="162" t="s">
        <v>1040</v>
      </c>
      <c r="J178" s="162" t="s">
        <v>1040</v>
      </c>
      <c r="K178" s="165" t="s">
        <v>1041</v>
      </c>
      <c r="L178" s="165" t="s">
        <v>1021</v>
      </c>
      <c r="M178" s="162" t="s">
        <v>1022</v>
      </c>
      <c r="N178" s="162"/>
      <c r="O178" s="165" t="s">
        <v>546</v>
      </c>
      <c r="P178" s="166"/>
      <c r="Q178" s="162"/>
      <c r="R178" s="166"/>
      <c r="S178" s="162"/>
      <c r="T178" s="165" t="s">
        <v>1021</v>
      </c>
      <c r="U178" s="165"/>
      <c r="V178" s="165"/>
      <c r="W178" s="162"/>
      <c r="X178" s="162"/>
      <c r="Y178" s="162"/>
      <c r="Z178" s="162"/>
      <c r="AA178" s="162"/>
      <c r="AB178" s="162"/>
      <c r="AC178" s="163" t="s">
        <v>1042</v>
      </c>
      <c r="AD178" s="163" t="s">
        <v>1042</v>
      </c>
      <c r="AE178" s="174">
        <f t="shared" si="7"/>
        <v>26</v>
      </c>
      <c r="AF178" s="162" t="s">
        <v>935</v>
      </c>
      <c r="AG178" s="162" t="s">
        <v>46</v>
      </c>
      <c r="AH178" s="167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BE178" s="178"/>
      <c r="BF178" s="178"/>
      <c r="BG178" s="178"/>
      <c r="BH178" s="178"/>
      <c r="BI178" s="178"/>
      <c r="BJ178" s="178"/>
      <c r="BK178" s="178"/>
      <c r="BL178" s="178"/>
      <c r="BM178" s="178"/>
      <c r="BN178" s="178"/>
      <c r="BO178" s="178"/>
      <c r="BP178" s="178"/>
      <c r="BQ178" s="178"/>
      <c r="BR178" s="178"/>
      <c r="BS178" s="178"/>
      <c r="BT178" s="178"/>
      <c r="BU178" s="178"/>
      <c r="BV178" s="178"/>
      <c r="BW178" s="178"/>
      <c r="BX178" s="178"/>
      <c r="BY178" s="178"/>
      <c r="BZ178" s="178"/>
      <c r="CA178" s="178"/>
      <c r="CB178" s="178"/>
      <c r="CC178" s="178"/>
      <c r="CD178" s="178"/>
      <c r="CE178" s="178"/>
      <c r="CF178" s="178"/>
      <c r="CG178" s="178"/>
      <c r="CH178" s="178"/>
      <c r="CI178" s="178"/>
      <c r="CJ178" s="178"/>
      <c r="CK178" s="178"/>
      <c r="CL178" s="178"/>
      <c r="CM178" s="178"/>
      <c r="CN178" s="178"/>
      <c r="CO178" s="178"/>
      <c r="CP178" s="178"/>
      <c r="CQ178" s="178"/>
      <c r="CR178" s="178"/>
      <c r="CS178" s="178"/>
      <c r="CT178" s="178"/>
      <c r="CU178" s="178"/>
      <c r="CV178" s="178"/>
      <c r="CW178" s="178"/>
      <c r="CX178" s="178"/>
      <c r="CY178" s="178"/>
      <c r="CZ178" s="178"/>
      <c r="DA178" s="178"/>
      <c r="DB178" s="178"/>
      <c r="DC178" s="178"/>
      <c r="DD178" s="178"/>
      <c r="DE178" s="178"/>
      <c r="DF178" s="178"/>
      <c r="DG178" s="178"/>
      <c r="DH178" s="178"/>
      <c r="DI178" s="178"/>
      <c r="DJ178" s="178"/>
      <c r="DK178" s="178"/>
      <c r="DL178" s="178"/>
      <c r="DM178" s="178"/>
      <c r="DN178" s="178"/>
      <c r="DO178" s="178"/>
      <c r="DP178" s="178"/>
      <c r="DQ178" s="178"/>
      <c r="DR178" s="178"/>
      <c r="DS178" s="178"/>
      <c r="DT178" s="178"/>
      <c r="DU178" s="178"/>
      <c r="DV178" s="178"/>
      <c r="DW178" s="178"/>
      <c r="DX178" s="178"/>
      <c r="DY178" s="178"/>
      <c r="DZ178" s="178"/>
      <c r="EA178" s="178"/>
      <c r="EB178" s="178"/>
      <c r="EC178" s="178"/>
      <c r="ED178" s="178"/>
      <c r="EE178" s="178"/>
      <c r="EF178" s="178"/>
      <c r="EG178" s="178"/>
      <c r="EH178" s="178"/>
      <c r="EI178" s="178"/>
      <c r="EJ178" s="178"/>
      <c r="EK178" s="178"/>
      <c r="EL178" s="178"/>
      <c r="EM178" s="178"/>
      <c r="EN178" s="178"/>
      <c r="EO178" s="178"/>
      <c r="EP178" s="178"/>
      <c r="EQ178" s="178"/>
      <c r="ER178" s="178"/>
      <c r="ES178" s="178"/>
      <c r="ET178" s="178"/>
      <c r="EU178" s="178"/>
      <c r="EV178" s="178"/>
      <c r="EW178" s="178"/>
      <c r="EX178" s="178"/>
      <c r="EY178" s="178"/>
      <c r="EZ178" s="178"/>
      <c r="FA178" s="178"/>
      <c r="FB178" s="178"/>
      <c r="FC178" s="178"/>
      <c r="FD178" s="178"/>
      <c r="FE178" s="178"/>
      <c r="FF178" s="178"/>
      <c r="FG178" s="178"/>
      <c r="FH178" s="178"/>
      <c r="FI178" s="178"/>
      <c r="FJ178" s="178"/>
      <c r="FK178" s="178"/>
      <c r="FL178" s="178"/>
      <c r="FM178" s="178"/>
      <c r="FN178" s="178"/>
      <c r="FO178" s="178"/>
      <c r="FP178" s="178"/>
      <c r="FQ178" s="178"/>
      <c r="FR178" s="178"/>
      <c r="FS178" s="178"/>
      <c r="FT178" s="178"/>
      <c r="FU178" s="178"/>
      <c r="FV178" s="178"/>
      <c r="FW178" s="178"/>
      <c r="FX178" s="178"/>
      <c r="FY178" s="178"/>
      <c r="FZ178" s="178"/>
      <c r="GA178" s="178"/>
      <c r="GB178" s="178"/>
      <c r="GC178" s="178"/>
      <c r="GD178" s="178"/>
      <c r="GE178" s="178"/>
      <c r="GF178" s="178"/>
      <c r="GG178" s="178"/>
      <c r="GH178" s="178"/>
      <c r="GI178" s="178"/>
      <c r="GJ178" s="178"/>
      <c r="GK178" s="178"/>
      <c r="GL178" s="178"/>
      <c r="GM178" s="178"/>
      <c r="GN178" s="178"/>
      <c r="GO178" s="178"/>
      <c r="GP178" s="178"/>
      <c r="GQ178" s="178"/>
      <c r="GR178" s="178"/>
      <c r="GS178" s="178"/>
      <c r="GT178" s="178"/>
      <c r="GU178" s="178"/>
      <c r="GV178" s="178"/>
      <c r="GW178" s="178"/>
      <c r="GX178" s="178"/>
      <c r="GY178" s="178"/>
      <c r="GZ178" s="178"/>
      <c r="HA178" s="178"/>
      <c r="HB178" s="178"/>
      <c r="HC178" s="178"/>
      <c r="HD178" s="178"/>
      <c r="HE178" s="178"/>
      <c r="HF178" s="178"/>
      <c r="HG178" s="178"/>
      <c r="HH178" s="178"/>
      <c r="HI178" s="178"/>
      <c r="HJ178" s="178"/>
      <c r="HK178" s="178"/>
      <c r="HL178" s="178"/>
      <c r="HM178" s="178"/>
      <c r="HN178" s="178"/>
      <c r="HO178" s="178"/>
      <c r="HP178" s="178"/>
      <c r="HQ178" s="178"/>
      <c r="HR178" s="178"/>
      <c r="HS178" s="178"/>
      <c r="HT178" s="178"/>
      <c r="HU178" s="178"/>
      <c r="HV178" s="178"/>
      <c r="HW178" s="178"/>
      <c r="HX178" s="178"/>
      <c r="HY178" s="178"/>
      <c r="HZ178" s="178"/>
      <c r="IA178" s="178"/>
      <c r="IB178" s="178"/>
      <c r="IC178" s="178"/>
      <c r="ID178" s="178"/>
      <c r="IE178" s="178"/>
      <c r="IF178" s="178"/>
      <c r="IG178" s="178"/>
      <c r="IH178" s="178"/>
      <c r="II178" s="178"/>
      <c r="IJ178" s="178"/>
      <c r="IK178" s="178"/>
      <c r="IL178" s="178"/>
      <c r="IM178" s="178"/>
      <c r="IN178" s="178"/>
      <c r="IO178" s="178"/>
      <c r="IP178" s="178"/>
      <c r="IQ178" s="178"/>
    </row>
    <row r="179" ht="180" customHeight="1" spans="1:251">
      <c r="A179" s="161" t="s">
        <v>1043</v>
      </c>
      <c r="B179" s="162">
        <f>VLOOKUP(A179,班级人数!$A$2:$B$269,2,FALSE)</f>
        <v>36</v>
      </c>
      <c r="C179" s="165"/>
      <c r="D179" s="167"/>
      <c r="E179" s="162" t="s">
        <v>561</v>
      </c>
      <c r="F179" s="162"/>
      <c r="G179" s="165" t="s">
        <v>546</v>
      </c>
      <c r="H179" s="162" t="s">
        <v>1044</v>
      </c>
      <c r="I179" s="162"/>
      <c r="J179" s="162"/>
      <c r="K179" s="165" t="s">
        <v>1041</v>
      </c>
      <c r="L179" s="165" t="s">
        <v>1021</v>
      </c>
      <c r="M179" s="162" t="s">
        <v>1040</v>
      </c>
      <c r="N179" s="162" t="s">
        <v>1040</v>
      </c>
      <c r="O179" s="167"/>
      <c r="P179" s="165" t="s">
        <v>546</v>
      </c>
      <c r="Q179" s="162" t="s">
        <v>1045</v>
      </c>
      <c r="R179" s="162" t="s">
        <v>1045</v>
      </c>
      <c r="S179" s="162"/>
      <c r="T179" s="165" t="s">
        <v>1021</v>
      </c>
      <c r="U179" s="165"/>
      <c r="V179" s="165"/>
      <c r="W179" s="162"/>
      <c r="X179" s="162"/>
      <c r="Y179" s="162"/>
      <c r="Z179" s="162"/>
      <c r="AA179" s="163" t="s">
        <v>1042</v>
      </c>
      <c r="AB179" s="163" t="s">
        <v>1042</v>
      </c>
      <c r="AC179" s="162"/>
      <c r="AD179" s="162"/>
      <c r="AE179" s="174">
        <f t="shared" si="7"/>
        <v>26</v>
      </c>
      <c r="AF179" s="162" t="s">
        <v>935</v>
      </c>
      <c r="AG179" s="162" t="s">
        <v>46</v>
      </c>
      <c r="AH179" s="167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  <c r="BI179" s="178"/>
      <c r="BJ179" s="178"/>
      <c r="BK179" s="178"/>
      <c r="BL179" s="178"/>
      <c r="BM179" s="178"/>
      <c r="BN179" s="178"/>
      <c r="BO179" s="178"/>
      <c r="BP179" s="178"/>
      <c r="BQ179" s="178"/>
      <c r="BR179" s="178"/>
      <c r="BS179" s="178"/>
      <c r="BT179" s="178"/>
      <c r="BU179" s="178"/>
      <c r="BV179" s="178"/>
      <c r="BW179" s="178"/>
      <c r="BX179" s="178"/>
      <c r="BY179" s="178"/>
      <c r="BZ179" s="178"/>
      <c r="CA179" s="178"/>
      <c r="CB179" s="178"/>
      <c r="CC179" s="178"/>
      <c r="CD179" s="178"/>
      <c r="CE179" s="178"/>
      <c r="CF179" s="178"/>
      <c r="CG179" s="178"/>
      <c r="CH179" s="178"/>
      <c r="CI179" s="178"/>
      <c r="CJ179" s="178"/>
      <c r="CK179" s="178"/>
      <c r="CL179" s="178"/>
      <c r="CM179" s="178"/>
      <c r="CN179" s="178"/>
      <c r="CO179" s="178"/>
      <c r="CP179" s="178"/>
      <c r="CQ179" s="178"/>
      <c r="CR179" s="178"/>
      <c r="CS179" s="178"/>
      <c r="CT179" s="178"/>
      <c r="CU179" s="178"/>
      <c r="CV179" s="178"/>
      <c r="CW179" s="178"/>
      <c r="CX179" s="178"/>
      <c r="CY179" s="178"/>
      <c r="CZ179" s="178"/>
      <c r="DA179" s="178"/>
      <c r="DB179" s="178"/>
      <c r="DC179" s="178"/>
      <c r="DD179" s="178"/>
      <c r="DE179" s="178"/>
      <c r="DF179" s="178"/>
      <c r="DG179" s="178"/>
      <c r="DH179" s="178"/>
      <c r="DI179" s="178"/>
      <c r="DJ179" s="178"/>
      <c r="DK179" s="178"/>
      <c r="DL179" s="178"/>
      <c r="DM179" s="178"/>
      <c r="DN179" s="178"/>
      <c r="DO179" s="178"/>
      <c r="DP179" s="178"/>
      <c r="DQ179" s="178"/>
      <c r="DR179" s="178"/>
      <c r="DS179" s="178"/>
      <c r="DT179" s="178"/>
      <c r="DU179" s="178"/>
      <c r="DV179" s="178"/>
      <c r="DW179" s="178"/>
      <c r="DX179" s="178"/>
      <c r="DY179" s="178"/>
      <c r="DZ179" s="178"/>
      <c r="EA179" s="178"/>
      <c r="EB179" s="178"/>
      <c r="EC179" s="178"/>
      <c r="ED179" s="178"/>
      <c r="EE179" s="178"/>
      <c r="EF179" s="178"/>
      <c r="EG179" s="178"/>
      <c r="EH179" s="178"/>
      <c r="EI179" s="178"/>
      <c r="EJ179" s="178"/>
      <c r="EK179" s="178"/>
      <c r="EL179" s="178"/>
      <c r="EM179" s="178"/>
      <c r="EN179" s="178"/>
      <c r="EO179" s="178"/>
      <c r="EP179" s="178"/>
      <c r="EQ179" s="178"/>
      <c r="ER179" s="178"/>
      <c r="ES179" s="178"/>
      <c r="ET179" s="178"/>
      <c r="EU179" s="178"/>
      <c r="EV179" s="178"/>
      <c r="EW179" s="178"/>
      <c r="EX179" s="178"/>
      <c r="EY179" s="178"/>
      <c r="EZ179" s="178"/>
      <c r="FA179" s="178"/>
      <c r="FB179" s="178"/>
      <c r="FC179" s="178"/>
      <c r="FD179" s="178"/>
      <c r="FE179" s="178"/>
      <c r="FF179" s="178"/>
      <c r="FG179" s="178"/>
      <c r="FH179" s="178"/>
      <c r="FI179" s="178"/>
      <c r="FJ179" s="178"/>
      <c r="FK179" s="178"/>
      <c r="FL179" s="178"/>
      <c r="FM179" s="178"/>
      <c r="FN179" s="178"/>
      <c r="FO179" s="178"/>
      <c r="FP179" s="178"/>
      <c r="FQ179" s="178"/>
      <c r="FR179" s="178"/>
      <c r="FS179" s="178"/>
      <c r="FT179" s="178"/>
      <c r="FU179" s="178"/>
      <c r="FV179" s="178"/>
      <c r="FW179" s="178"/>
      <c r="FX179" s="178"/>
      <c r="FY179" s="178"/>
      <c r="FZ179" s="178"/>
      <c r="GA179" s="178"/>
      <c r="GB179" s="178"/>
      <c r="GC179" s="178"/>
      <c r="GD179" s="178"/>
      <c r="GE179" s="178"/>
      <c r="GF179" s="178"/>
      <c r="GG179" s="178"/>
      <c r="GH179" s="178"/>
      <c r="GI179" s="178"/>
      <c r="GJ179" s="178"/>
      <c r="GK179" s="178"/>
      <c r="GL179" s="178"/>
      <c r="GM179" s="178"/>
      <c r="GN179" s="178"/>
      <c r="GO179" s="178"/>
      <c r="GP179" s="178"/>
      <c r="GQ179" s="178"/>
      <c r="GR179" s="178"/>
      <c r="GS179" s="178"/>
      <c r="GT179" s="178"/>
      <c r="GU179" s="178"/>
      <c r="GV179" s="178"/>
      <c r="GW179" s="178"/>
      <c r="GX179" s="178"/>
      <c r="GY179" s="178"/>
      <c r="GZ179" s="178"/>
      <c r="HA179" s="178"/>
      <c r="HB179" s="178"/>
      <c r="HC179" s="178"/>
      <c r="HD179" s="178"/>
      <c r="HE179" s="178"/>
      <c r="HF179" s="178"/>
      <c r="HG179" s="178"/>
      <c r="HH179" s="178"/>
      <c r="HI179" s="178"/>
      <c r="HJ179" s="178"/>
      <c r="HK179" s="178"/>
      <c r="HL179" s="178"/>
      <c r="HM179" s="178"/>
      <c r="HN179" s="178"/>
      <c r="HO179" s="178"/>
      <c r="HP179" s="178"/>
      <c r="HQ179" s="178"/>
      <c r="HR179" s="178"/>
      <c r="HS179" s="178"/>
      <c r="HT179" s="178"/>
      <c r="HU179" s="178"/>
      <c r="HV179" s="178"/>
      <c r="HW179" s="178"/>
      <c r="HX179" s="178"/>
      <c r="HY179" s="178"/>
      <c r="HZ179" s="178"/>
      <c r="IA179" s="178"/>
      <c r="IB179" s="178"/>
      <c r="IC179" s="178"/>
      <c r="ID179" s="178"/>
      <c r="IE179" s="178"/>
      <c r="IF179" s="178"/>
      <c r="IG179" s="178"/>
      <c r="IH179" s="178"/>
      <c r="II179" s="178"/>
      <c r="IJ179" s="178"/>
      <c r="IK179" s="178"/>
      <c r="IL179" s="178"/>
      <c r="IM179" s="178"/>
      <c r="IN179" s="178"/>
      <c r="IO179" s="178"/>
      <c r="IP179" s="178"/>
      <c r="IQ179" s="178"/>
    </row>
    <row r="180" ht="180" customHeight="1" spans="1:251">
      <c r="A180" s="161" t="s">
        <v>1046</v>
      </c>
      <c r="B180" s="162">
        <f>VLOOKUP(A180,班级人数!$A$2:$B$269,2,FALSE)</f>
        <v>47</v>
      </c>
      <c r="C180" s="163" t="s">
        <v>102</v>
      </c>
      <c r="D180" s="162"/>
      <c r="E180" s="162" t="s">
        <v>1047</v>
      </c>
      <c r="F180" s="162" t="s">
        <v>1047</v>
      </c>
      <c r="G180" s="162" t="s">
        <v>130</v>
      </c>
      <c r="H180" s="162"/>
      <c r="I180" s="162" t="s">
        <v>131</v>
      </c>
      <c r="J180" s="162"/>
      <c r="K180" s="163" t="s">
        <v>752</v>
      </c>
      <c r="L180" s="162" t="s">
        <v>553</v>
      </c>
      <c r="M180" s="162" t="s">
        <v>1048</v>
      </c>
      <c r="N180" s="162" t="s">
        <v>1048</v>
      </c>
      <c r="O180" s="181"/>
      <c r="P180" s="162"/>
      <c r="Q180" s="163" t="s">
        <v>52</v>
      </c>
      <c r="R180" s="162" t="s">
        <v>117</v>
      </c>
      <c r="S180" s="162" t="s">
        <v>1049</v>
      </c>
      <c r="T180" s="162" t="s">
        <v>1049</v>
      </c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74">
        <f t="shared" si="7"/>
        <v>26</v>
      </c>
      <c r="AF180" s="162" t="s">
        <v>935</v>
      </c>
      <c r="AG180" s="162" t="s">
        <v>24</v>
      </c>
      <c r="AH180" s="167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78"/>
      <c r="BN180" s="178"/>
      <c r="BO180" s="178"/>
      <c r="BP180" s="178"/>
      <c r="BQ180" s="178"/>
      <c r="BR180" s="178"/>
      <c r="BS180" s="178"/>
      <c r="BT180" s="178"/>
      <c r="BU180" s="178"/>
      <c r="BV180" s="178"/>
      <c r="BW180" s="178"/>
      <c r="BX180" s="178"/>
      <c r="BY180" s="178"/>
      <c r="BZ180" s="178"/>
      <c r="CA180" s="178"/>
      <c r="CB180" s="178"/>
      <c r="CC180" s="178"/>
      <c r="CD180" s="178"/>
      <c r="CE180" s="178"/>
      <c r="CF180" s="178"/>
      <c r="CG180" s="178"/>
      <c r="CH180" s="178"/>
      <c r="CI180" s="178"/>
      <c r="CJ180" s="178"/>
      <c r="CK180" s="178"/>
      <c r="CL180" s="178"/>
      <c r="CM180" s="178"/>
      <c r="CN180" s="178"/>
      <c r="CO180" s="178"/>
      <c r="CP180" s="178"/>
      <c r="CQ180" s="178"/>
      <c r="CR180" s="178"/>
      <c r="CS180" s="178"/>
      <c r="CT180" s="178"/>
      <c r="CU180" s="178"/>
      <c r="CV180" s="178"/>
      <c r="CW180" s="178"/>
      <c r="CX180" s="178"/>
      <c r="CY180" s="178"/>
      <c r="CZ180" s="178"/>
      <c r="DA180" s="178"/>
      <c r="DB180" s="178"/>
      <c r="DC180" s="178"/>
      <c r="DD180" s="178"/>
      <c r="DE180" s="178"/>
      <c r="DF180" s="178"/>
      <c r="DG180" s="178"/>
      <c r="DH180" s="178"/>
      <c r="DI180" s="178"/>
      <c r="DJ180" s="178"/>
      <c r="DK180" s="178"/>
      <c r="DL180" s="178"/>
      <c r="DM180" s="178"/>
      <c r="DN180" s="178"/>
      <c r="DO180" s="178"/>
      <c r="DP180" s="178"/>
      <c r="DQ180" s="178"/>
      <c r="DR180" s="178"/>
      <c r="DS180" s="178"/>
      <c r="DT180" s="178"/>
      <c r="DU180" s="178"/>
      <c r="DV180" s="178"/>
      <c r="DW180" s="178"/>
      <c r="DX180" s="178"/>
      <c r="DY180" s="178"/>
      <c r="DZ180" s="178"/>
      <c r="EA180" s="178"/>
      <c r="EB180" s="178"/>
      <c r="EC180" s="178"/>
      <c r="ED180" s="178"/>
      <c r="EE180" s="178"/>
      <c r="EF180" s="178"/>
      <c r="EG180" s="178"/>
      <c r="EH180" s="178"/>
      <c r="EI180" s="178"/>
      <c r="EJ180" s="178"/>
      <c r="EK180" s="178"/>
      <c r="EL180" s="178"/>
      <c r="EM180" s="178"/>
      <c r="EN180" s="178"/>
      <c r="EO180" s="178"/>
      <c r="EP180" s="178"/>
      <c r="EQ180" s="178"/>
      <c r="ER180" s="178"/>
      <c r="ES180" s="178"/>
      <c r="ET180" s="178"/>
      <c r="EU180" s="178"/>
      <c r="EV180" s="178"/>
      <c r="EW180" s="178"/>
      <c r="EX180" s="178"/>
      <c r="EY180" s="178"/>
      <c r="EZ180" s="178"/>
      <c r="FA180" s="178"/>
      <c r="FB180" s="178"/>
      <c r="FC180" s="178"/>
      <c r="FD180" s="178"/>
      <c r="FE180" s="178"/>
      <c r="FF180" s="178"/>
      <c r="FG180" s="178"/>
      <c r="FH180" s="178"/>
      <c r="FI180" s="178"/>
      <c r="FJ180" s="178"/>
      <c r="FK180" s="178"/>
      <c r="FL180" s="178"/>
      <c r="FM180" s="178"/>
      <c r="FN180" s="178"/>
      <c r="FO180" s="178"/>
      <c r="FP180" s="178"/>
      <c r="FQ180" s="178"/>
      <c r="FR180" s="178"/>
      <c r="FS180" s="178"/>
      <c r="FT180" s="178"/>
      <c r="FU180" s="178"/>
      <c r="FV180" s="178"/>
      <c r="FW180" s="178"/>
      <c r="FX180" s="178"/>
      <c r="FY180" s="178"/>
      <c r="FZ180" s="178"/>
      <c r="GA180" s="178"/>
      <c r="GB180" s="178"/>
      <c r="GC180" s="178"/>
      <c r="GD180" s="178"/>
      <c r="GE180" s="178"/>
      <c r="GF180" s="178"/>
      <c r="GG180" s="178"/>
      <c r="GH180" s="178"/>
      <c r="GI180" s="178"/>
      <c r="GJ180" s="178"/>
      <c r="GK180" s="178"/>
      <c r="GL180" s="178"/>
      <c r="GM180" s="178"/>
      <c r="GN180" s="178"/>
      <c r="GO180" s="178"/>
      <c r="GP180" s="178"/>
      <c r="GQ180" s="178"/>
      <c r="GR180" s="178"/>
      <c r="GS180" s="178"/>
      <c r="GT180" s="178"/>
      <c r="GU180" s="178"/>
      <c r="GV180" s="178"/>
      <c r="GW180" s="178"/>
      <c r="GX180" s="178"/>
      <c r="GY180" s="178"/>
      <c r="GZ180" s="178"/>
      <c r="HA180" s="178"/>
      <c r="HB180" s="178"/>
      <c r="HC180" s="178"/>
      <c r="HD180" s="178"/>
      <c r="HE180" s="178"/>
      <c r="HF180" s="178"/>
      <c r="HG180" s="178"/>
      <c r="HH180" s="178"/>
      <c r="HI180" s="178"/>
      <c r="HJ180" s="178"/>
      <c r="HK180" s="178"/>
      <c r="HL180" s="178"/>
      <c r="HM180" s="178"/>
      <c r="HN180" s="178"/>
      <c r="HO180" s="178"/>
      <c r="HP180" s="178"/>
      <c r="HQ180" s="178"/>
      <c r="HR180" s="178"/>
      <c r="HS180" s="178"/>
      <c r="HT180" s="178"/>
      <c r="HU180" s="178"/>
      <c r="HV180" s="178"/>
      <c r="HW180" s="178"/>
      <c r="HX180" s="178"/>
      <c r="HY180" s="178"/>
      <c r="HZ180" s="178"/>
      <c r="IA180" s="178"/>
      <c r="IB180" s="178"/>
      <c r="IC180" s="178"/>
      <c r="ID180" s="178"/>
      <c r="IE180" s="178"/>
      <c r="IF180" s="178"/>
      <c r="IG180" s="178"/>
      <c r="IH180" s="178"/>
      <c r="II180" s="178"/>
      <c r="IJ180" s="178"/>
      <c r="IK180" s="178"/>
      <c r="IL180" s="178"/>
      <c r="IM180" s="178"/>
      <c r="IN180" s="178"/>
      <c r="IO180" s="178"/>
      <c r="IP180" s="178"/>
      <c r="IQ180" s="178"/>
    </row>
    <row r="181" ht="180" customHeight="1" spans="1:251">
      <c r="A181" s="161" t="s">
        <v>1050</v>
      </c>
      <c r="B181" s="162">
        <f>VLOOKUP(A181,班级人数!$A$2:$B$269,2,FALSE)</f>
        <v>42</v>
      </c>
      <c r="C181" s="163" t="s">
        <v>1051</v>
      </c>
      <c r="D181" s="163" t="s">
        <v>1051</v>
      </c>
      <c r="E181" s="163" t="s">
        <v>537</v>
      </c>
      <c r="F181" s="162"/>
      <c r="G181" s="163" t="s">
        <v>260</v>
      </c>
      <c r="H181" s="162" t="s">
        <v>561</v>
      </c>
      <c r="I181" s="163" t="s">
        <v>1052</v>
      </c>
      <c r="J181" s="163" t="s">
        <v>1052</v>
      </c>
      <c r="K181" s="167"/>
      <c r="L181" s="165" t="s">
        <v>1041</v>
      </c>
      <c r="M181" s="166"/>
      <c r="N181" s="163" t="s">
        <v>537</v>
      </c>
      <c r="O181" s="163" t="s">
        <v>256</v>
      </c>
      <c r="P181" s="163"/>
      <c r="Q181" s="167"/>
      <c r="R181" s="163" t="s">
        <v>1053</v>
      </c>
      <c r="S181" s="165" t="s">
        <v>876</v>
      </c>
      <c r="T181" s="163"/>
      <c r="U181" s="163"/>
      <c r="V181" s="163"/>
      <c r="W181" s="163"/>
      <c r="X181" s="163"/>
      <c r="Y181" s="162"/>
      <c r="Z181" s="163"/>
      <c r="AA181" s="163" t="s">
        <v>1054</v>
      </c>
      <c r="AB181" s="163" t="s">
        <v>1054</v>
      </c>
      <c r="AC181" s="163"/>
      <c r="AD181" s="163"/>
      <c r="AE181" s="174">
        <f t="shared" si="7"/>
        <v>28</v>
      </c>
      <c r="AF181" s="162" t="s">
        <v>935</v>
      </c>
      <c r="AG181" s="162" t="s">
        <v>46</v>
      </c>
      <c r="AH181" s="167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  <c r="BV181" s="178"/>
      <c r="BW181" s="178"/>
      <c r="BX181" s="178"/>
      <c r="BY181" s="178"/>
      <c r="BZ181" s="178"/>
      <c r="CA181" s="178"/>
      <c r="CB181" s="178"/>
      <c r="CC181" s="178"/>
      <c r="CD181" s="178"/>
      <c r="CE181" s="178"/>
      <c r="CF181" s="178"/>
      <c r="CG181" s="178"/>
      <c r="CH181" s="178"/>
      <c r="CI181" s="178"/>
      <c r="CJ181" s="178"/>
      <c r="CK181" s="178"/>
      <c r="CL181" s="178"/>
      <c r="CM181" s="178"/>
      <c r="CN181" s="178"/>
      <c r="CO181" s="178"/>
      <c r="CP181" s="178"/>
      <c r="CQ181" s="178"/>
      <c r="CR181" s="178"/>
      <c r="CS181" s="178"/>
      <c r="CT181" s="178"/>
      <c r="CU181" s="178"/>
      <c r="CV181" s="178"/>
      <c r="CW181" s="178"/>
      <c r="CX181" s="178"/>
      <c r="CY181" s="178"/>
      <c r="CZ181" s="178"/>
      <c r="DA181" s="178"/>
      <c r="DB181" s="178"/>
      <c r="DC181" s="178"/>
      <c r="DD181" s="178"/>
      <c r="DE181" s="178"/>
      <c r="DF181" s="178"/>
      <c r="DG181" s="178"/>
      <c r="DH181" s="178"/>
      <c r="DI181" s="178"/>
      <c r="DJ181" s="178"/>
      <c r="DK181" s="178"/>
      <c r="DL181" s="178"/>
      <c r="DM181" s="178"/>
      <c r="DN181" s="178"/>
      <c r="DO181" s="178"/>
      <c r="DP181" s="178"/>
      <c r="DQ181" s="178"/>
      <c r="DR181" s="178"/>
      <c r="DS181" s="178"/>
      <c r="DT181" s="178"/>
      <c r="DU181" s="178"/>
      <c r="DV181" s="178"/>
      <c r="DW181" s="178"/>
      <c r="DX181" s="178"/>
      <c r="DY181" s="178"/>
      <c r="DZ181" s="178"/>
      <c r="EA181" s="178"/>
      <c r="EB181" s="178"/>
      <c r="EC181" s="178"/>
      <c r="ED181" s="178"/>
      <c r="EE181" s="178"/>
      <c r="EF181" s="178"/>
      <c r="EG181" s="178"/>
      <c r="EH181" s="178"/>
      <c r="EI181" s="178"/>
      <c r="EJ181" s="178"/>
      <c r="EK181" s="178"/>
      <c r="EL181" s="178"/>
      <c r="EM181" s="178"/>
      <c r="EN181" s="178"/>
      <c r="EO181" s="178"/>
      <c r="EP181" s="178"/>
      <c r="EQ181" s="178"/>
      <c r="ER181" s="178"/>
      <c r="ES181" s="178"/>
      <c r="ET181" s="178"/>
      <c r="EU181" s="178"/>
      <c r="EV181" s="178"/>
      <c r="EW181" s="178"/>
      <c r="EX181" s="178"/>
      <c r="EY181" s="178"/>
      <c r="EZ181" s="178"/>
      <c r="FA181" s="178"/>
      <c r="FB181" s="178"/>
      <c r="FC181" s="178"/>
      <c r="FD181" s="178"/>
      <c r="FE181" s="178"/>
      <c r="FF181" s="178"/>
      <c r="FG181" s="178"/>
      <c r="FH181" s="178"/>
      <c r="FI181" s="178"/>
      <c r="FJ181" s="178"/>
      <c r="FK181" s="178"/>
      <c r="FL181" s="178"/>
      <c r="FM181" s="178"/>
      <c r="FN181" s="178"/>
      <c r="FO181" s="178"/>
      <c r="FP181" s="178"/>
      <c r="FQ181" s="178"/>
      <c r="FR181" s="178"/>
      <c r="FS181" s="178"/>
      <c r="FT181" s="178"/>
      <c r="FU181" s="178"/>
      <c r="FV181" s="178"/>
      <c r="FW181" s="178"/>
      <c r="FX181" s="178"/>
      <c r="FY181" s="178"/>
      <c r="FZ181" s="178"/>
      <c r="GA181" s="178"/>
      <c r="GB181" s="178"/>
      <c r="GC181" s="178"/>
      <c r="GD181" s="178"/>
      <c r="GE181" s="178"/>
      <c r="GF181" s="178"/>
      <c r="GG181" s="178"/>
      <c r="GH181" s="178"/>
      <c r="GI181" s="178"/>
      <c r="GJ181" s="178"/>
      <c r="GK181" s="178"/>
      <c r="GL181" s="178"/>
      <c r="GM181" s="178"/>
      <c r="GN181" s="178"/>
      <c r="GO181" s="178"/>
      <c r="GP181" s="178"/>
      <c r="GQ181" s="178"/>
      <c r="GR181" s="178"/>
      <c r="GS181" s="178"/>
      <c r="GT181" s="178"/>
      <c r="GU181" s="178"/>
      <c r="GV181" s="178"/>
      <c r="GW181" s="178"/>
      <c r="GX181" s="178"/>
      <c r="GY181" s="178"/>
      <c r="GZ181" s="178"/>
      <c r="HA181" s="178"/>
      <c r="HB181" s="178"/>
      <c r="HC181" s="178"/>
      <c r="HD181" s="178"/>
      <c r="HE181" s="178"/>
      <c r="HF181" s="178"/>
      <c r="HG181" s="178"/>
      <c r="HH181" s="178"/>
      <c r="HI181" s="178"/>
      <c r="HJ181" s="178"/>
      <c r="HK181" s="178"/>
      <c r="HL181" s="178"/>
      <c r="HM181" s="178"/>
      <c r="HN181" s="178"/>
      <c r="HO181" s="178"/>
      <c r="HP181" s="178"/>
      <c r="HQ181" s="178"/>
      <c r="HR181" s="178"/>
      <c r="HS181" s="178"/>
      <c r="HT181" s="178"/>
      <c r="HU181" s="178"/>
      <c r="HV181" s="178"/>
      <c r="HW181" s="178"/>
      <c r="HX181" s="178"/>
      <c r="HY181" s="178"/>
      <c r="HZ181" s="178"/>
      <c r="IA181" s="178"/>
      <c r="IB181" s="178"/>
      <c r="IC181" s="178"/>
      <c r="ID181" s="178"/>
      <c r="IE181" s="178"/>
      <c r="IF181" s="178"/>
      <c r="IG181" s="178"/>
      <c r="IH181" s="178"/>
      <c r="II181" s="178"/>
      <c r="IJ181" s="178"/>
      <c r="IK181" s="178"/>
      <c r="IL181" s="178"/>
      <c r="IM181" s="178"/>
      <c r="IN181" s="178"/>
      <c r="IO181" s="178"/>
      <c r="IP181" s="178"/>
      <c r="IQ181" s="178"/>
    </row>
    <row r="182" ht="180" customHeight="1" spans="1:251">
      <c r="A182" s="161" t="s">
        <v>1055</v>
      </c>
      <c r="B182" s="162">
        <f>VLOOKUP(A182,班级人数!$A$2:$B$269,2,FALSE)</f>
        <v>36</v>
      </c>
      <c r="C182" s="165" t="s">
        <v>398</v>
      </c>
      <c r="D182" s="163" t="s">
        <v>254</v>
      </c>
      <c r="E182" s="163" t="s">
        <v>537</v>
      </c>
      <c r="F182" s="163"/>
      <c r="G182" s="163" t="s">
        <v>1056</v>
      </c>
      <c r="H182" s="163" t="s">
        <v>1056</v>
      </c>
      <c r="I182" s="163"/>
      <c r="J182" s="166"/>
      <c r="K182" s="163" t="s">
        <v>1057</v>
      </c>
      <c r="L182" s="165" t="s">
        <v>1041</v>
      </c>
      <c r="M182" s="166"/>
      <c r="N182" s="163" t="s">
        <v>537</v>
      </c>
      <c r="O182" s="163" t="s">
        <v>1052</v>
      </c>
      <c r="P182" s="163" t="s">
        <v>1052</v>
      </c>
      <c r="Q182" s="163"/>
      <c r="R182" s="165" t="s">
        <v>356</v>
      </c>
      <c r="S182" s="167"/>
      <c r="T182" s="163" t="s">
        <v>254</v>
      </c>
      <c r="U182" s="163"/>
      <c r="V182" s="163"/>
      <c r="W182" s="163"/>
      <c r="X182" s="163"/>
      <c r="Y182" s="163"/>
      <c r="Z182" s="163"/>
      <c r="AA182" s="162"/>
      <c r="AB182" s="162"/>
      <c r="AC182" s="163" t="s">
        <v>1054</v>
      </c>
      <c r="AD182" s="163" t="s">
        <v>1054</v>
      </c>
      <c r="AE182" s="174">
        <f t="shared" si="7"/>
        <v>28</v>
      </c>
      <c r="AF182" s="162" t="s">
        <v>935</v>
      </c>
      <c r="AG182" s="162" t="s">
        <v>46</v>
      </c>
      <c r="AH182" s="167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  <c r="BV182" s="178"/>
      <c r="BW182" s="178"/>
      <c r="BX182" s="178"/>
      <c r="BY182" s="178"/>
      <c r="BZ182" s="178"/>
      <c r="CA182" s="178"/>
      <c r="CB182" s="178"/>
      <c r="CC182" s="178"/>
      <c r="CD182" s="178"/>
      <c r="CE182" s="178"/>
      <c r="CF182" s="178"/>
      <c r="CG182" s="178"/>
      <c r="CH182" s="178"/>
      <c r="CI182" s="178"/>
      <c r="CJ182" s="178"/>
      <c r="CK182" s="178"/>
      <c r="CL182" s="178"/>
      <c r="CM182" s="178"/>
      <c r="CN182" s="178"/>
      <c r="CO182" s="178"/>
      <c r="CP182" s="178"/>
      <c r="CQ182" s="178"/>
      <c r="CR182" s="178"/>
      <c r="CS182" s="178"/>
      <c r="CT182" s="178"/>
      <c r="CU182" s="178"/>
      <c r="CV182" s="178"/>
      <c r="CW182" s="178"/>
      <c r="CX182" s="178"/>
      <c r="CY182" s="178"/>
      <c r="CZ182" s="178"/>
      <c r="DA182" s="178"/>
      <c r="DB182" s="178"/>
      <c r="DC182" s="178"/>
      <c r="DD182" s="178"/>
      <c r="DE182" s="178"/>
      <c r="DF182" s="178"/>
      <c r="DG182" s="178"/>
      <c r="DH182" s="178"/>
      <c r="DI182" s="178"/>
      <c r="DJ182" s="178"/>
      <c r="DK182" s="178"/>
      <c r="DL182" s="178"/>
      <c r="DM182" s="178"/>
      <c r="DN182" s="178"/>
      <c r="DO182" s="178"/>
      <c r="DP182" s="178"/>
      <c r="DQ182" s="178"/>
      <c r="DR182" s="178"/>
      <c r="DS182" s="178"/>
      <c r="DT182" s="178"/>
      <c r="DU182" s="178"/>
      <c r="DV182" s="178"/>
      <c r="DW182" s="178"/>
      <c r="DX182" s="178"/>
      <c r="DY182" s="178"/>
      <c r="DZ182" s="178"/>
      <c r="EA182" s="178"/>
      <c r="EB182" s="178"/>
      <c r="EC182" s="178"/>
      <c r="ED182" s="178"/>
      <c r="EE182" s="178"/>
      <c r="EF182" s="178"/>
      <c r="EG182" s="178"/>
      <c r="EH182" s="178"/>
      <c r="EI182" s="178"/>
      <c r="EJ182" s="178"/>
      <c r="EK182" s="178"/>
      <c r="EL182" s="178"/>
      <c r="EM182" s="178"/>
      <c r="EN182" s="178"/>
      <c r="EO182" s="178"/>
      <c r="EP182" s="178"/>
      <c r="EQ182" s="178"/>
      <c r="ER182" s="178"/>
      <c r="ES182" s="178"/>
      <c r="ET182" s="178"/>
      <c r="EU182" s="178"/>
      <c r="EV182" s="178"/>
      <c r="EW182" s="178"/>
      <c r="EX182" s="178"/>
      <c r="EY182" s="178"/>
      <c r="EZ182" s="178"/>
      <c r="FA182" s="178"/>
      <c r="FB182" s="178"/>
      <c r="FC182" s="178"/>
      <c r="FD182" s="178"/>
      <c r="FE182" s="178"/>
      <c r="FF182" s="178"/>
      <c r="FG182" s="178"/>
      <c r="FH182" s="178"/>
      <c r="FI182" s="178"/>
      <c r="FJ182" s="178"/>
      <c r="FK182" s="178"/>
      <c r="FL182" s="178"/>
      <c r="FM182" s="178"/>
      <c r="FN182" s="178"/>
      <c r="FO182" s="178"/>
      <c r="FP182" s="178"/>
      <c r="FQ182" s="178"/>
      <c r="FR182" s="178"/>
      <c r="FS182" s="178"/>
      <c r="FT182" s="178"/>
      <c r="FU182" s="178"/>
      <c r="FV182" s="178"/>
      <c r="FW182" s="178"/>
      <c r="FX182" s="178"/>
      <c r="FY182" s="178"/>
      <c r="FZ182" s="178"/>
      <c r="GA182" s="178"/>
      <c r="GB182" s="178"/>
      <c r="GC182" s="178"/>
      <c r="GD182" s="178"/>
      <c r="GE182" s="178"/>
      <c r="GF182" s="178"/>
      <c r="GG182" s="178"/>
      <c r="GH182" s="178"/>
      <c r="GI182" s="178"/>
      <c r="GJ182" s="178"/>
      <c r="GK182" s="178"/>
      <c r="GL182" s="178"/>
      <c r="GM182" s="178"/>
      <c r="GN182" s="178"/>
      <c r="GO182" s="178"/>
      <c r="GP182" s="178"/>
      <c r="GQ182" s="178"/>
      <c r="GR182" s="178"/>
      <c r="GS182" s="178"/>
      <c r="GT182" s="178"/>
      <c r="GU182" s="178"/>
      <c r="GV182" s="178"/>
      <c r="GW182" s="178"/>
      <c r="GX182" s="178"/>
      <c r="GY182" s="178"/>
      <c r="GZ182" s="178"/>
      <c r="HA182" s="178"/>
      <c r="HB182" s="178"/>
      <c r="HC182" s="178"/>
      <c r="HD182" s="178"/>
      <c r="HE182" s="178"/>
      <c r="HF182" s="178"/>
      <c r="HG182" s="178"/>
      <c r="HH182" s="178"/>
      <c r="HI182" s="178"/>
      <c r="HJ182" s="178"/>
      <c r="HK182" s="178"/>
      <c r="HL182" s="178"/>
      <c r="HM182" s="178"/>
      <c r="HN182" s="178"/>
      <c r="HO182" s="178"/>
      <c r="HP182" s="178"/>
      <c r="HQ182" s="178"/>
      <c r="HR182" s="178"/>
      <c r="HS182" s="178"/>
      <c r="HT182" s="178"/>
      <c r="HU182" s="178"/>
      <c r="HV182" s="178"/>
      <c r="HW182" s="178"/>
      <c r="HX182" s="178"/>
      <c r="HY182" s="178"/>
      <c r="HZ182" s="178"/>
      <c r="IA182" s="178"/>
      <c r="IB182" s="178"/>
      <c r="IC182" s="178"/>
      <c r="ID182" s="178"/>
      <c r="IE182" s="178"/>
      <c r="IF182" s="178"/>
      <c r="IG182" s="178"/>
      <c r="IH182" s="178"/>
      <c r="II182" s="178"/>
      <c r="IJ182" s="178"/>
      <c r="IK182" s="178"/>
      <c r="IL182" s="178"/>
      <c r="IM182" s="178"/>
      <c r="IN182" s="178"/>
      <c r="IO182" s="178"/>
      <c r="IP182" s="178"/>
      <c r="IQ182" s="178"/>
    </row>
    <row r="183" ht="180" customHeight="1" spans="1:251">
      <c r="A183" s="161" t="s">
        <v>1058</v>
      </c>
      <c r="B183" s="162">
        <f>VLOOKUP(A183,班级人数!$A$2:$B$269,2,FALSE)</f>
        <v>42</v>
      </c>
      <c r="C183" s="162" t="s">
        <v>354</v>
      </c>
      <c r="D183" s="165" t="s">
        <v>657</v>
      </c>
      <c r="E183" s="163"/>
      <c r="F183" s="162" t="s">
        <v>561</v>
      </c>
      <c r="G183" s="163" t="s">
        <v>1059</v>
      </c>
      <c r="H183" s="163" t="s">
        <v>1059</v>
      </c>
      <c r="I183" s="163" t="s">
        <v>1056</v>
      </c>
      <c r="J183" s="163" t="s">
        <v>1056</v>
      </c>
      <c r="K183" s="162" t="s">
        <v>354</v>
      </c>
      <c r="L183" s="163" t="s">
        <v>1057</v>
      </c>
      <c r="M183" s="162" t="s">
        <v>1060</v>
      </c>
      <c r="N183" s="162" t="s">
        <v>1060</v>
      </c>
      <c r="O183" s="167"/>
      <c r="P183" s="165" t="s">
        <v>1041</v>
      </c>
      <c r="Q183" s="163"/>
      <c r="R183" s="163"/>
      <c r="S183" s="163" t="s">
        <v>381</v>
      </c>
      <c r="T183" s="165" t="s">
        <v>1061</v>
      </c>
      <c r="U183" s="165"/>
      <c r="V183" s="165"/>
      <c r="W183" s="163"/>
      <c r="X183" s="162"/>
      <c r="Y183" s="163"/>
      <c r="Z183" s="163"/>
      <c r="AA183" s="163"/>
      <c r="AB183" s="163"/>
      <c r="AC183" s="162"/>
      <c r="AD183" s="163"/>
      <c r="AE183" s="174">
        <f t="shared" si="7"/>
        <v>28</v>
      </c>
      <c r="AF183" s="162" t="s">
        <v>935</v>
      </c>
      <c r="AG183" s="162" t="s">
        <v>46</v>
      </c>
      <c r="AH183" s="167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  <c r="BI183" s="178"/>
      <c r="BJ183" s="178"/>
      <c r="BK183" s="178"/>
      <c r="BL183" s="178"/>
      <c r="BM183" s="178"/>
      <c r="BN183" s="178"/>
      <c r="BO183" s="178"/>
      <c r="BP183" s="178"/>
      <c r="BQ183" s="178"/>
      <c r="BR183" s="178"/>
      <c r="BS183" s="178"/>
      <c r="BT183" s="178"/>
      <c r="BU183" s="178"/>
      <c r="BV183" s="178"/>
      <c r="BW183" s="178"/>
      <c r="BX183" s="178"/>
      <c r="BY183" s="178"/>
      <c r="BZ183" s="178"/>
      <c r="CA183" s="178"/>
      <c r="CB183" s="178"/>
      <c r="CC183" s="178"/>
      <c r="CD183" s="178"/>
      <c r="CE183" s="178"/>
      <c r="CF183" s="178"/>
      <c r="CG183" s="178"/>
      <c r="CH183" s="178"/>
      <c r="CI183" s="178"/>
      <c r="CJ183" s="178"/>
      <c r="CK183" s="178"/>
      <c r="CL183" s="178"/>
      <c r="CM183" s="178"/>
      <c r="CN183" s="178"/>
      <c r="CO183" s="178"/>
      <c r="CP183" s="178"/>
      <c r="CQ183" s="178"/>
      <c r="CR183" s="178"/>
      <c r="CS183" s="178"/>
      <c r="CT183" s="178"/>
      <c r="CU183" s="178"/>
      <c r="CV183" s="178"/>
      <c r="CW183" s="178"/>
      <c r="CX183" s="178"/>
      <c r="CY183" s="178"/>
      <c r="CZ183" s="178"/>
      <c r="DA183" s="178"/>
      <c r="DB183" s="178"/>
      <c r="DC183" s="178"/>
      <c r="DD183" s="178"/>
      <c r="DE183" s="178"/>
      <c r="DF183" s="178"/>
      <c r="DG183" s="178"/>
      <c r="DH183" s="178"/>
      <c r="DI183" s="178"/>
      <c r="DJ183" s="178"/>
      <c r="DK183" s="178"/>
      <c r="DL183" s="178"/>
      <c r="DM183" s="178"/>
      <c r="DN183" s="178"/>
      <c r="DO183" s="178"/>
      <c r="DP183" s="178"/>
      <c r="DQ183" s="178"/>
      <c r="DR183" s="178"/>
      <c r="DS183" s="178"/>
      <c r="DT183" s="178"/>
      <c r="DU183" s="178"/>
      <c r="DV183" s="178"/>
      <c r="DW183" s="178"/>
      <c r="DX183" s="178"/>
      <c r="DY183" s="178"/>
      <c r="DZ183" s="178"/>
      <c r="EA183" s="178"/>
      <c r="EB183" s="178"/>
      <c r="EC183" s="178"/>
      <c r="ED183" s="178"/>
      <c r="EE183" s="178"/>
      <c r="EF183" s="178"/>
      <c r="EG183" s="178"/>
      <c r="EH183" s="178"/>
      <c r="EI183" s="178"/>
      <c r="EJ183" s="178"/>
      <c r="EK183" s="178"/>
      <c r="EL183" s="178"/>
      <c r="EM183" s="178"/>
      <c r="EN183" s="178"/>
      <c r="EO183" s="178"/>
      <c r="EP183" s="178"/>
      <c r="EQ183" s="178"/>
      <c r="ER183" s="178"/>
      <c r="ES183" s="178"/>
      <c r="ET183" s="178"/>
      <c r="EU183" s="178"/>
      <c r="EV183" s="178"/>
      <c r="EW183" s="178"/>
      <c r="EX183" s="178"/>
      <c r="EY183" s="178"/>
      <c r="EZ183" s="178"/>
      <c r="FA183" s="178"/>
      <c r="FB183" s="178"/>
      <c r="FC183" s="178"/>
      <c r="FD183" s="178"/>
      <c r="FE183" s="178"/>
      <c r="FF183" s="178"/>
      <c r="FG183" s="178"/>
      <c r="FH183" s="178"/>
      <c r="FI183" s="178"/>
      <c r="FJ183" s="178"/>
      <c r="FK183" s="178"/>
      <c r="FL183" s="178"/>
      <c r="FM183" s="178"/>
      <c r="FN183" s="178"/>
      <c r="FO183" s="178"/>
      <c r="FP183" s="178"/>
      <c r="FQ183" s="178"/>
      <c r="FR183" s="178"/>
      <c r="FS183" s="178"/>
      <c r="FT183" s="178"/>
      <c r="FU183" s="178"/>
      <c r="FV183" s="178"/>
      <c r="FW183" s="178"/>
      <c r="FX183" s="178"/>
      <c r="FY183" s="178"/>
      <c r="FZ183" s="178"/>
      <c r="GA183" s="178"/>
      <c r="GB183" s="178"/>
      <c r="GC183" s="178"/>
      <c r="GD183" s="178"/>
      <c r="GE183" s="178"/>
      <c r="GF183" s="178"/>
      <c r="GG183" s="178"/>
      <c r="GH183" s="178"/>
      <c r="GI183" s="178"/>
      <c r="GJ183" s="178"/>
      <c r="GK183" s="178"/>
      <c r="GL183" s="178"/>
      <c r="GM183" s="178"/>
      <c r="GN183" s="178"/>
      <c r="GO183" s="178"/>
      <c r="GP183" s="178"/>
      <c r="GQ183" s="178"/>
      <c r="GR183" s="178"/>
      <c r="GS183" s="178"/>
      <c r="GT183" s="178"/>
      <c r="GU183" s="178"/>
      <c r="GV183" s="178"/>
      <c r="GW183" s="178"/>
      <c r="GX183" s="178"/>
      <c r="GY183" s="178"/>
      <c r="GZ183" s="178"/>
      <c r="HA183" s="178"/>
      <c r="HB183" s="178"/>
      <c r="HC183" s="178"/>
      <c r="HD183" s="178"/>
      <c r="HE183" s="178"/>
      <c r="HF183" s="178"/>
      <c r="HG183" s="178"/>
      <c r="HH183" s="178"/>
      <c r="HI183" s="178"/>
      <c r="HJ183" s="178"/>
      <c r="HK183" s="178"/>
      <c r="HL183" s="178"/>
      <c r="HM183" s="178"/>
      <c r="HN183" s="178"/>
      <c r="HO183" s="178"/>
      <c r="HP183" s="178"/>
      <c r="HQ183" s="178"/>
      <c r="HR183" s="178"/>
      <c r="HS183" s="178"/>
      <c r="HT183" s="178"/>
      <c r="HU183" s="178"/>
      <c r="HV183" s="178"/>
      <c r="HW183" s="178"/>
      <c r="HX183" s="178"/>
      <c r="HY183" s="178"/>
      <c r="HZ183" s="178"/>
      <c r="IA183" s="178"/>
      <c r="IB183" s="178"/>
      <c r="IC183" s="178"/>
      <c r="ID183" s="178"/>
      <c r="IE183" s="178"/>
      <c r="IF183" s="178"/>
      <c r="IG183" s="178"/>
      <c r="IH183" s="178"/>
      <c r="II183" s="178"/>
      <c r="IJ183" s="178"/>
      <c r="IK183" s="178"/>
      <c r="IL183" s="178"/>
      <c r="IM183" s="178"/>
      <c r="IN183" s="178"/>
      <c r="IO183" s="178"/>
      <c r="IP183" s="178"/>
      <c r="IQ183" s="178"/>
    </row>
    <row r="184" ht="180" customHeight="1" spans="1:251">
      <c r="A184" s="161" t="s">
        <v>1062</v>
      </c>
      <c r="B184" s="162">
        <f>VLOOKUP(A184,班级人数!$A$2:$B$269,2,FALSE)</f>
        <v>40</v>
      </c>
      <c r="C184" s="162" t="s">
        <v>354</v>
      </c>
      <c r="D184" s="167"/>
      <c r="E184" s="163"/>
      <c r="F184" s="163"/>
      <c r="G184" s="163" t="s">
        <v>515</v>
      </c>
      <c r="H184" s="163" t="s">
        <v>376</v>
      </c>
      <c r="I184" s="162" t="s">
        <v>561</v>
      </c>
      <c r="J184" s="163"/>
      <c r="K184" s="162" t="s">
        <v>354</v>
      </c>
      <c r="L184" s="165" t="s">
        <v>657</v>
      </c>
      <c r="M184" s="163" t="s">
        <v>1063</v>
      </c>
      <c r="N184" s="163" t="s">
        <v>1063</v>
      </c>
      <c r="O184" s="163" t="s">
        <v>1064</v>
      </c>
      <c r="P184" s="165" t="s">
        <v>1041</v>
      </c>
      <c r="Q184" s="162" t="s">
        <v>1060</v>
      </c>
      <c r="R184" s="162" t="s">
        <v>1060</v>
      </c>
      <c r="S184" s="163" t="s">
        <v>1065</v>
      </c>
      <c r="T184" s="163" t="s">
        <v>1065</v>
      </c>
      <c r="U184" s="163"/>
      <c r="V184" s="163"/>
      <c r="W184" s="163"/>
      <c r="X184" s="163"/>
      <c r="Y184" s="162"/>
      <c r="Z184" s="162"/>
      <c r="AA184" s="163"/>
      <c r="AB184" s="163"/>
      <c r="AC184" s="163"/>
      <c r="AD184" s="163"/>
      <c r="AE184" s="174">
        <f t="shared" si="7"/>
        <v>28</v>
      </c>
      <c r="AF184" s="162" t="s">
        <v>935</v>
      </c>
      <c r="AG184" s="162" t="s">
        <v>46</v>
      </c>
      <c r="AH184" s="167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  <c r="AZ184" s="178"/>
      <c r="BA184" s="178"/>
      <c r="BB184" s="178"/>
      <c r="BC184" s="178"/>
      <c r="BD184" s="178"/>
      <c r="BE184" s="178"/>
      <c r="BF184" s="178"/>
      <c r="BG184" s="178"/>
      <c r="BH184" s="178"/>
      <c r="BI184" s="178"/>
      <c r="BJ184" s="178"/>
      <c r="BK184" s="178"/>
      <c r="BL184" s="178"/>
      <c r="BM184" s="178"/>
      <c r="BN184" s="178"/>
      <c r="BO184" s="178"/>
      <c r="BP184" s="178"/>
      <c r="BQ184" s="178"/>
      <c r="BR184" s="178"/>
      <c r="BS184" s="178"/>
      <c r="BT184" s="178"/>
      <c r="BU184" s="178"/>
      <c r="BV184" s="178"/>
      <c r="BW184" s="178"/>
      <c r="BX184" s="178"/>
      <c r="BY184" s="178"/>
      <c r="BZ184" s="178"/>
      <c r="CA184" s="178"/>
      <c r="CB184" s="178"/>
      <c r="CC184" s="178"/>
      <c r="CD184" s="178"/>
      <c r="CE184" s="178"/>
      <c r="CF184" s="178"/>
      <c r="CG184" s="178"/>
      <c r="CH184" s="178"/>
      <c r="CI184" s="178"/>
      <c r="CJ184" s="178"/>
      <c r="CK184" s="178"/>
      <c r="CL184" s="178"/>
      <c r="CM184" s="178"/>
      <c r="CN184" s="178"/>
      <c r="CO184" s="178"/>
      <c r="CP184" s="178"/>
      <c r="CQ184" s="178"/>
      <c r="CR184" s="178"/>
      <c r="CS184" s="178"/>
      <c r="CT184" s="178"/>
      <c r="CU184" s="178"/>
      <c r="CV184" s="178"/>
      <c r="CW184" s="178"/>
      <c r="CX184" s="178"/>
      <c r="CY184" s="178"/>
      <c r="CZ184" s="178"/>
      <c r="DA184" s="178"/>
      <c r="DB184" s="178"/>
      <c r="DC184" s="178"/>
      <c r="DD184" s="178"/>
      <c r="DE184" s="178"/>
      <c r="DF184" s="178"/>
      <c r="DG184" s="178"/>
      <c r="DH184" s="178"/>
      <c r="DI184" s="178"/>
      <c r="DJ184" s="178"/>
      <c r="DK184" s="178"/>
      <c r="DL184" s="178"/>
      <c r="DM184" s="178"/>
      <c r="DN184" s="178"/>
      <c r="DO184" s="178"/>
      <c r="DP184" s="178"/>
      <c r="DQ184" s="178"/>
      <c r="DR184" s="178"/>
      <c r="DS184" s="178"/>
      <c r="DT184" s="178"/>
      <c r="DU184" s="178"/>
      <c r="DV184" s="178"/>
      <c r="DW184" s="178"/>
      <c r="DX184" s="178"/>
      <c r="DY184" s="178"/>
      <c r="DZ184" s="178"/>
      <c r="EA184" s="178"/>
      <c r="EB184" s="178"/>
      <c r="EC184" s="178"/>
      <c r="ED184" s="178"/>
      <c r="EE184" s="178"/>
      <c r="EF184" s="178"/>
      <c r="EG184" s="178"/>
      <c r="EH184" s="178"/>
      <c r="EI184" s="178"/>
      <c r="EJ184" s="178"/>
      <c r="EK184" s="178"/>
      <c r="EL184" s="178"/>
      <c r="EM184" s="178"/>
      <c r="EN184" s="178"/>
      <c r="EO184" s="178"/>
      <c r="EP184" s="178"/>
      <c r="EQ184" s="178"/>
      <c r="ER184" s="178"/>
      <c r="ES184" s="178"/>
      <c r="ET184" s="178"/>
      <c r="EU184" s="178"/>
      <c r="EV184" s="178"/>
      <c r="EW184" s="178"/>
      <c r="EX184" s="178"/>
      <c r="EY184" s="178"/>
      <c r="EZ184" s="178"/>
      <c r="FA184" s="178"/>
      <c r="FB184" s="178"/>
      <c r="FC184" s="178"/>
      <c r="FD184" s="178"/>
      <c r="FE184" s="178"/>
      <c r="FF184" s="178"/>
      <c r="FG184" s="178"/>
      <c r="FH184" s="178"/>
      <c r="FI184" s="178"/>
      <c r="FJ184" s="178"/>
      <c r="FK184" s="178"/>
      <c r="FL184" s="178"/>
      <c r="FM184" s="178"/>
      <c r="FN184" s="178"/>
      <c r="FO184" s="178"/>
      <c r="FP184" s="178"/>
      <c r="FQ184" s="178"/>
      <c r="FR184" s="178"/>
      <c r="FS184" s="178"/>
      <c r="FT184" s="178"/>
      <c r="FU184" s="178"/>
      <c r="FV184" s="178"/>
      <c r="FW184" s="178"/>
      <c r="FX184" s="178"/>
      <c r="FY184" s="178"/>
      <c r="FZ184" s="178"/>
      <c r="GA184" s="178"/>
      <c r="GB184" s="178"/>
      <c r="GC184" s="178"/>
      <c r="GD184" s="178"/>
      <c r="GE184" s="178"/>
      <c r="GF184" s="178"/>
      <c r="GG184" s="178"/>
      <c r="GH184" s="178"/>
      <c r="GI184" s="178"/>
      <c r="GJ184" s="178"/>
      <c r="GK184" s="178"/>
      <c r="GL184" s="178"/>
      <c r="GM184" s="178"/>
      <c r="GN184" s="178"/>
      <c r="GO184" s="178"/>
      <c r="GP184" s="178"/>
      <c r="GQ184" s="178"/>
      <c r="GR184" s="178"/>
      <c r="GS184" s="178"/>
      <c r="GT184" s="178"/>
      <c r="GU184" s="178"/>
      <c r="GV184" s="178"/>
      <c r="GW184" s="178"/>
      <c r="GX184" s="178"/>
      <c r="GY184" s="178"/>
      <c r="GZ184" s="178"/>
      <c r="HA184" s="178"/>
      <c r="HB184" s="178"/>
      <c r="HC184" s="178"/>
      <c r="HD184" s="178"/>
      <c r="HE184" s="178"/>
      <c r="HF184" s="178"/>
      <c r="HG184" s="178"/>
      <c r="HH184" s="178"/>
      <c r="HI184" s="178"/>
      <c r="HJ184" s="178"/>
      <c r="HK184" s="178"/>
      <c r="HL184" s="178"/>
      <c r="HM184" s="178"/>
      <c r="HN184" s="178"/>
      <c r="HO184" s="178"/>
      <c r="HP184" s="178"/>
      <c r="HQ184" s="178"/>
      <c r="HR184" s="178"/>
      <c r="HS184" s="178"/>
      <c r="HT184" s="178"/>
      <c r="HU184" s="178"/>
      <c r="HV184" s="178"/>
      <c r="HW184" s="178"/>
      <c r="HX184" s="178"/>
      <c r="HY184" s="178"/>
      <c r="HZ184" s="178"/>
      <c r="IA184" s="178"/>
      <c r="IB184" s="178"/>
      <c r="IC184" s="178"/>
      <c r="ID184" s="178"/>
      <c r="IE184" s="178"/>
      <c r="IF184" s="178"/>
      <c r="IG184" s="178"/>
      <c r="IH184" s="178"/>
      <c r="II184" s="178"/>
      <c r="IJ184" s="178"/>
      <c r="IK184" s="178"/>
      <c r="IL184" s="178"/>
      <c r="IM184" s="178"/>
      <c r="IN184" s="178"/>
      <c r="IO184" s="178"/>
      <c r="IP184" s="178"/>
      <c r="IQ184" s="178"/>
    </row>
    <row r="185" ht="180" customHeight="1" spans="1:251">
      <c r="A185" s="161" t="s">
        <v>1066</v>
      </c>
      <c r="B185" s="162">
        <f>VLOOKUP(A185,班级人数!$A$2:$B$269,2,FALSE)</f>
        <v>49</v>
      </c>
      <c r="C185" s="162" t="s">
        <v>1067</v>
      </c>
      <c r="D185" s="162" t="s">
        <v>1067</v>
      </c>
      <c r="E185" s="165"/>
      <c r="F185" s="163" t="s">
        <v>537</v>
      </c>
      <c r="G185" s="163" t="s">
        <v>1013</v>
      </c>
      <c r="H185" s="163" t="s">
        <v>1013</v>
      </c>
      <c r="I185" s="163"/>
      <c r="J185" s="163"/>
      <c r="K185" s="163"/>
      <c r="L185" s="163" t="s">
        <v>404</v>
      </c>
      <c r="M185" s="163" t="s">
        <v>537</v>
      </c>
      <c r="N185" s="163" t="s">
        <v>688</v>
      </c>
      <c r="O185" s="167"/>
      <c r="P185" s="163" t="s">
        <v>404</v>
      </c>
      <c r="Q185" s="162" t="s">
        <v>117</v>
      </c>
      <c r="R185" s="163"/>
      <c r="S185" s="163" t="s">
        <v>515</v>
      </c>
      <c r="T185" s="163"/>
      <c r="U185" s="163"/>
      <c r="V185" s="163"/>
      <c r="W185" s="163" t="s">
        <v>1068</v>
      </c>
      <c r="X185" s="163"/>
      <c r="Y185" s="163"/>
      <c r="Z185" s="163"/>
      <c r="AA185" s="163"/>
      <c r="AB185" s="163"/>
      <c r="AC185" s="163"/>
      <c r="AD185" s="163"/>
      <c r="AE185" s="174">
        <f t="shared" si="7"/>
        <v>24</v>
      </c>
      <c r="AF185" s="162" t="s">
        <v>935</v>
      </c>
      <c r="AG185" s="162" t="s">
        <v>46</v>
      </c>
      <c r="AH185" s="167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  <c r="IM185" s="178"/>
      <c r="IN185" s="178"/>
      <c r="IO185" s="178"/>
      <c r="IP185" s="178"/>
      <c r="IQ185" s="178"/>
    </row>
    <row r="186" ht="180" customHeight="1" spans="1:251">
      <c r="A186" s="161" t="s">
        <v>1069</v>
      </c>
      <c r="B186" s="162">
        <f>VLOOKUP(A186,班级人数!$A$2:$B$269,2,FALSE)</f>
        <v>45</v>
      </c>
      <c r="C186" s="165"/>
      <c r="D186" s="163"/>
      <c r="E186" s="165" t="s">
        <v>1070</v>
      </c>
      <c r="F186" s="165" t="s">
        <v>1070</v>
      </c>
      <c r="G186" s="163"/>
      <c r="H186" s="163" t="s">
        <v>515</v>
      </c>
      <c r="I186" s="163" t="s">
        <v>537</v>
      </c>
      <c r="J186" s="163"/>
      <c r="K186" s="163" t="s">
        <v>1013</v>
      </c>
      <c r="L186" s="163" t="s">
        <v>1013</v>
      </c>
      <c r="M186" s="165" t="s">
        <v>238</v>
      </c>
      <c r="N186" s="163"/>
      <c r="O186" s="165" t="s">
        <v>1041</v>
      </c>
      <c r="P186" s="163" t="s">
        <v>688</v>
      </c>
      <c r="Q186" s="165" t="s">
        <v>245</v>
      </c>
      <c r="R186" s="163" t="s">
        <v>537</v>
      </c>
      <c r="S186" s="162"/>
      <c r="T186" s="163"/>
      <c r="U186" s="163"/>
      <c r="V186" s="163"/>
      <c r="W186" s="165"/>
      <c r="X186" s="163" t="s">
        <v>1068</v>
      </c>
      <c r="Y186" s="162"/>
      <c r="Z186" s="162"/>
      <c r="AA186" s="163"/>
      <c r="AB186" s="163"/>
      <c r="AC186" s="163"/>
      <c r="AD186" s="163"/>
      <c r="AE186" s="174">
        <f t="shared" si="7"/>
        <v>24</v>
      </c>
      <c r="AF186" s="162" t="s">
        <v>935</v>
      </c>
      <c r="AG186" s="162" t="s">
        <v>46</v>
      </c>
      <c r="AH186" s="167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  <c r="BI186" s="178"/>
      <c r="BJ186" s="178"/>
      <c r="BK186" s="178"/>
      <c r="BL186" s="178"/>
      <c r="BM186" s="178"/>
      <c r="BN186" s="178"/>
      <c r="BO186" s="178"/>
      <c r="BP186" s="178"/>
      <c r="BQ186" s="178"/>
      <c r="BR186" s="178"/>
      <c r="BS186" s="178"/>
      <c r="BT186" s="178"/>
      <c r="BU186" s="178"/>
      <c r="BV186" s="178"/>
      <c r="BW186" s="178"/>
      <c r="BX186" s="178"/>
      <c r="BY186" s="178"/>
      <c r="BZ186" s="178"/>
      <c r="CA186" s="178"/>
      <c r="CB186" s="178"/>
      <c r="CC186" s="178"/>
      <c r="CD186" s="178"/>
      <c r="CE186" s="178"/>
      <c r="CF186" s="178"/>
      <c r="CG186" s="178"/>
      <c r="CH186" s="178"/>
      <c r="CI186" s="178"/>
      <c r="CJ186" s="178"/>
      <c r="CK186" s="178"/>
      <c r="CL186" s="178"/>
      <c r="CM186" s="178"/>
      <c r="CN186" s="178"/>
      <c r="CO186" s="178"/>
      <c r="CP186" s="178"/>
      <c r="CQ186" s="178"/>
      <c r="CR186" s="178"/>
      <c r="CS186" s="178"/>
      <c r="CT186" s="178"/>
      <c r="CU186" s="178"/>
      <c r="CV186" s="178"/>
      <c r="CW186" s="178"/>
      <c r="CX186" s="178"/>
      <c r="CY186" s="178"/>
      <c r="CZ186" s="178"/>
      <c r="DA186" s="178"/>
      <c r="DB186" s="178"/>
      <c r="DC186" s="178"/>
      <c r="DD186" s="178"/>
      <c r="DE186" s="178"/>
      <c r="DF186" s="178"/>
      <c r="DG186" s="178"/>
      <c r="DH186" s="178"/>
      <c r="DI186" s="178"/>
      <c r="DJ186" s="178"/>
      <c r="DK186" s="178"/>
      <c r="DL186" s="178"/>
      <c r="DM186" s="178"/>
      <c r="DN186" s="178"/>
      <c r="DO186" s="178"/>
      <c r="DP186" s="178"/>
      <c r="DQ186" s="178"/>
      <c r="DR186" s="178"/>
      <c r="DS186" s="178"/>
      <c r="DT186" s="178"/>
      <c r="DU186" s="178"/>
      <c r="DV186" s="178"/>
      <c r="DW186" s="178"/>
      <c r="DX186" s="178"/>
      <c r="DY186" s="178"/>
      <c r="DZ186" s="178"/>
      <c r="EA186" s="178"/>
      <c r="EB186" s="178"/>
      <c r="EC186" s="178"/>
      <c r="ED186" s="178"/>
      <c r="EE186" s="178"/>
      <c r="EF186" s="178"/>
      <c r="EG186" s="178"/>
      <c r="EH186" s="178"/>
      <c r="EI186" s="178"/>
      <c r="EJ186" s="178"/>
      <c r="EK186" s="178"/>
      <c r="EL186" s="178"/>
      <c r="EM186" s="178"/>
      <c r="EN186" s="178"/>
      <c r="EO186" s="178"/>
      <c r="EP186" s="178"/>
      <c r="EQ186" s="178"/>
      <c r="ER186" s="178"/>
      <c r="ES186" s="178"/>
      <c r="ET186" s="178"/>
      <c r="EU186" s="178"/>
      <c r="EV186" s="178"/>
      <c r="EW186" s="178"/>
      <c r="EX186" s="178"/>
      <c r="EY186" s="178"/>
      <c r="EZ186" s="178"/>
      <c r="FA186" s="178"/>
      <c r="FB186" s="178"/>
      <c r="FC186" s="178"/>
      <c r="FD186" s="178"/>
      <c r="FE186" s="178"/>
      <c r="FF186" s="178"/>
      <c r="FG186" s="178"/>
      <c r="FH186" s="178"/>
      <c r="FI186" s="178"/>
      <c r="FJ186" s="178"/>
      <c r="FK186" s="178"/>
      <c r="FL186" s="178"/>
      <c r="FM186" s="178"/>
      <c r="FN186" s="178"/>
      <c r="FO186" s="178"/>
      <c r="FP186" s="178"/>
      <c r="FQ186" s="178"/>
      <c r="FR186" s="178"/>
      <c r="FS186" s="178"/>
      <c r="FT186" s="178"/>
      <c r="FU186" s="178"/>
      <c r="FV186" s="178"/>
      <c r="FW186" s="178"/>
      <c r="FX186" s="178"/>
      <c r="FY186" s="178"/>
      <c r="FZ186" s="178"/>
      <c r="GA186" s="178"/>
      <c r="GB186" s="178"/>
      <c r="GC186" s="178"/>
      <c r="GD186" s="178"/>
      <c r="GE186" s="178"/>
      <c r="GF186" s="178"/>
      <c r="GG186" s="178"/>
      <c r="GH186" s="178"/>
      <c r="GI186" s="178"/>
      <c r="GJ186" s="178"/>
      <c r="GK186" s="178"/>
      <c r="GL186" s="178"/>
      <c r="GM186" s="178"/>
      <c r="GN186" s="178"/>
      <c r="GO186" s="178"/>
      <c r="GP186" s="178"/>
      <c r="GQ186" s="178"/>
      <c r="GR186" s="178"/>
      <c r="GS186" s="178"/>
      <c r="GT186" s="178"/>
      <c r="GU186" s="178"/>
      <c r="GV186" s="178"/>
      <c r="GW186" s="178"/>
      <c r="GX186" s="178"/>
      <c r="GY186" s="178"/>
      <c r="GZ186" s="178"/>
      <c r="HA186" s="178"/>
      <c r="HB186" s="178"/>
      <c r="HC186" s="178"/>
      <c r="HD186" s="178"/>
      <c r="HE186" s="178"/>
      <c r="HF186" s="178"/>
      <c r="HG186" s="178"/>
      <c r="HH186" s="178"/>
      <c r="HI186" s="178"/>
      <c r="HJ186" s="178"/>
      <c r="HK186" s="178"/>
      <c r="HL186" s="178"/>
      <c r="HM186" s="178"/>
      <c r="HN186" s="178"/>
      <c r="HO186" s="178"/>
      <c r="HP186" s="178"/>
      <c r="HQ186" s="178"/>
      <c r="HR186" s="178"/>
      <c r="HS186" s="178"/>
      <c r="HT186" s="178"/>
      <c r="HU186" s="178"/>
      <c r="HV186" s="178"/>
      <c r="HW186" s="178"/>
      <c r="HX186" s="178"/>
      <c r="HY186" s="178"/>
      <c r="HZ186" s="178"/>
      <c r="IA186" s="178"/>
      <c r="IB186" s="178"/>
      <c r="IC186" s="178"/>
      <c r="ID186" s="178"/>
      <c r="IE186" s="178"/>
      <c r="IF186" s="178"/>
      <c r="IG186" s="178"/>
      <c r="IH186" s="178"/>
      <c r="II186" s="178"/>
      <c r="IJ186" s="178"/>
      <c r="IK186" s="178"/>
      <c r="IL186" s="178"/>
      <c r="IM186" s="178"/>
      <c r="IN186" s="178"/>
      <c r="IO186" s="178"/>
      <c r="IP186" s="178"/>
      <c r="IQ186" s="178"/>
    </row>
    <row r="187" ht="180" customHeight="1" spans="1:251">
      <c r="A187" s="161" t="s">
        <v>1071</v>
      </c>
      <c r="B187" s="162">
        <f>VLOOKUP(A187,班级人数!$A$2:$B$269,2,FALSE)</f>
        <v>49</v>
      </c>
      <c r="C187" s="163" t="s">
        <v>1072</v>
      </c>
      <c r="D187" s="163" t="s">
        <v>1072</v>
      </c>
      <c r="E187" s="163"/>
      <c r="F187" s="163"/>
      <c r="G187" s="162" t="s">
        <v>1044</v>
      </c>
      <c r="H187" s="163" t="s">
        <v>688</v>
      </c>
      <c r="I187" s="162"/>
      <c r="J187" s="163" t="s">
        <v>537</v>
      </c>
      <c r="K187" s="163"/>
      <c r="L187" s="163" t="s">
        <v>395</v>
      </c>
      <c r="M187" s="167"/>
      <c r="N187" s="167"/>
      <c r="O187" s="165" t="s">
        <v>1041</v>
      </c>
      <c r="P187" s="163" t="s">
        <v>395</v>
      </c>
      <c r="Q187" s="163" t="s">
        <v>537</v>
      </c>
      <c r="R187" s="166"/>
      <c r="S187" s="162" t="s">
        <v>1073</v>
      </c>
      <c r="T187" s="162" t="s">
        <v>1073</v>
      </c>
      <c r="U187" s="162"/>
      <c r="V187" s="162"/>
      <c r="W187" s="163"/>
      <c r="X187" s="165"/>
      <c r="Y187" s="163" t="s">
        <v>1068</v>
      </c>
      <c r="Z187" s="163"/>
      <c r="AA187" s="163"/>
      <c r="AB187" s="163"/>
      <c r="AC187" s="163"/>
      <c r="AD187" s="163"/>
      <c r="AE187" s="174">
        <f t="shared" si="7"/>
        <v>24</v>
      </c>
      <c r="AF187" s="162" t="s">
        <v>935</v>
      </c>
      <c r="AG187" s="162" t="s">
        <v>46</v>
      </c>
      <c r="AH187" s="167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8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8"/>
      <c r="CN187" s="178"/>
      <c r="CO187" s="178"/>
      <c r="CP187" s="178"/>
      <c r="CQ187" s="178"/>
      <c r="CR187" s="178"/>
      <c r="CS187" s="178"/>
      <c r="CT187" s="178"/>
      <c r="CU187" s="178"/>
      <c r="CV187" s="178"/>
      <c r="CW187" s="178"/>
      <c r="CX187" s="178"/>
      <c r="CY187" s="178"/>
      <c r="CZ187" s="178"/>
      <c r="DA187" s="178"/>
      <c r="DB187" s="178"/>
      <c r="DC187" s="178"/>
      <c r="DD187" s="178"/>
      <c r="DE187" s="178"/>
      <c r="DF187" s="178"/>
      <c r="DG187" s="178"/>
      <c r="DH187" s="178"/>
      <c r="DI187" s="178"/>
      <c r="DJ187" s="178"/>
      <c r="DK187" s="178"/>
      <c r="DL187" s="178"/>
      <c r="DM187" s="178"/>
      <c r="DN187" s="178"/>
      <c r="DO187" s="178"/>
      <c r="DP187" s="178"/>
      <c r="DQ187" s="178"/>
      <c r="DR187" s="178"/>
      <c r="DS187" s="178"/>
      <c r="DT187" s="178"/>
      <c r="DU187" s="178"/>
      <c r="DV187" s="178"/>
      <c r="DW187" s="178"/>
      <c r="DX187" s="178"/>
      <c r="DY187" s="178"/>
      <c r="DZ187" s="178"/>
      <c r="EA187" s="178"/>
      <c r="EB187" s="178"/>
      <c r="EC187" s="178"/>
      <c r="ED187" s="178"/>
      <c r="EE187" s="178"/>
      <c r="EF187" s="178"/>
      <c r="EG187" s="178"/>
      <c r="EH187" s="178"/>
      <c r="EI187" s="178"/>
      <c r="EJ187" s="178"/>
      <c r="EK187" s="178"/>
      <c r="EL187" s="178"/>
      <c r="EM187" s="178"/>
      <c r="EN187" s="178"/>
      <c r="EO187" s="178"/>
      <c r="EP187" s="178"/>
      <c r="EQ187" s="178"/>
      <c r="ER187" s="178"/>
      <c r="ES187" s="178"/>
      <c r="ET187" s="178"/>
      <c r="EU187" s="178"/>
      <c r="EV187" s="178"/>
      <c r="EW187" s="178"/>
      <c r="EX187" s="178"/>
      <c r="EY187" s="178"/>
      <c r="EZ187" s="178"/>
      <c r="FA187" s="178"/>
      <c r="FB187" s="178"/>
      <c r="FC187" s="178"/>
      <c r="FD187" s="178"/>
      <c r="FE187" s="178"/>
      <c r="FF187" s="178"/>
      <c r="FG187" s="178"/>
      <c r="FH187" s="178"/>
      <c r="FI187" s="178"/>
      <c r="FJ187" s="178"/>
      <c r="FK187" s="178"/>
      <c r="FL187" s="178"/>
      <c r="FM187" s="178"/>
      <c r="FN187" s="178"/>
      <c r="FO187" s="178"/>
      <c r="FP187" s="178"/>
      <c r="FQ187" s="178"/>
      <c r="FR187" s="178"/>
      <c r="FS187" s="178"/>
      <c r="FT187" s="178"/>
      <c r="FU187" s="178"/>
      <c r="FV187" s="178"/>
      <c r="FW187" s="178"/>
      <c r="FX187" s="178"/>
      <c r="FY187" s="178"/>
      <c r="FZ187" s="178"/>
      <c r="GA187" s="178"/>
      <c r="GB187" s="178"/>
      <c r="GC187" s="178"/>
      <c r="GD187" s="178"/>
      <c r="GE187" s="178"/>
      <c r="GF187" s="178"/>
      <c r="GG187" s="178"/>
      <c r="GH187" s="178"/>
      <c r="GI187" s="178"/>
      <c r="GJ187" s="178"/>
      <c r="GK187" s="178"/>
      <c r="GL187" s="178"/>
      <c r="GM187" s="178"/>
      <c r="GN187" s="178"/>
      <c r="GO187" s="178"/>
      <c r="GP187" s="178"/>
      <c r="GQ187" s="178"/>
      <c r="GR187" s="178"/>
      <c r="GS187" s="178"/>
      <c r="GT187" s="178"/>
      <c r="GU187" s="178"/>
      <c r="GV187" s="178"/>
      <c r="GW187" s="178"/>
      <c r="GX187" s="178"/>
      <c r="GY187" s="178"/>
      <c r="GZ187" s="178"/>
      <c r="HA187" s="178"/>
      <c r="HB187" s="178"/>
      <c r="HC187" s="178"/>
      <c r="HD187" s="178"/>
      <c r="HE187" s="178"/>
      <c r="HF187" s="178"/>
      <c r="HG187" s="178"/>
      <c r="HH187" s="178"/>
      <c r="HI187" s="178"/>
      <c r="HJ187" s="178"/>
      <c r="HK187" s="178"/>
      <c r="HL187" s="178"/>
      <c r="HM187" s="178"/>
      <c r="HN187" s="178"/>
      <c r="HO187" s="178"/>
      <c r="HP187" s="178"/>
      <c r="HQ187" s="178"/>
      <c r="HR187" s="178"/>
      <c r="HS187" s="178"/>
      <c r="HT187" s="178"/>
      <c r="HU187" s="178"/>
      <c r="HV187" s="178"/>
      <c r="HW187" s="178"/>
      <c r="HX187" s="178"/>
      <c r="HY187" s="178"/>
      <c r="HZ187" s="178"/>
      <c r="IA187" s="178"/>
      <c r="IB187" s="178"/>
      <c r="IC187" s="178"/>
      <c r="ID187" s="178"/>
      <c r="IE187" s="178"/>
      <c r="IF187" s="178"/>
      <c r="IG187" s="178"/>
      <c r="IH187" s="178"/>
      <c r="II187" s="178"/>
      <c r="IJ187" s="178"/>
      <c r="IK187" s="178"/>
      <c r="IL187" s="178"/>
      <c r="IM187" s="178"/>
      <c r="IN187" s="178"/>
      <c r="IO187" s="178"/>
      <c r="IP187" s="178"/>
      <c r="IQ187" s="178"/>
    </row>
    <row r="188" ht="30" customHeight="1" spans="1:251">
      <c r="A188" s="182" t="s">
        <v>1074</v>
      </c>
      <c r="B188" s="182" t="s">
        <v>1075</v>
      </c>
      <c r="C188" s="182">
        <f>SUMIFS($B$4:$B$187,C4:C187,"*",$A$4:$A$187,"2021*")</f>
        <v>1950</v>
      </c>
      <c r="D188" s="182">
        <f t="shared" ref="D188:T188" si="8">SUMIFS($B$4:$B$187,D4:D187,"*",$A$4:$A$187,"2021*")</f>
        <v>2154</v>
      </c>
      <c r="E188" s="182">
        <f t="shared" si="8"/>
        <v>2083</v>
      </c>
      <c r="F188" s="183">
        <f t="shared" si="8"/>
        <v>1732</v>
      </c>
      <c r="G188" s="182">
        <f t="shared" si="8"/>
        <v>2133</v>
      </c>
      <c r="H188" s="182">
        <f t="shared" si="8"/>
        <v>2258</v>
      </c>
      <c r="I188" s="182">
        <f t="shared" si="8"/>
        <v>2034</v>
      </c>
      <c r="J188" s="182">
        <f t="shared" si="8"/>
        <v>1862</v>
      </c>
      <c r="K188" s="182">
        <f t="shared" si="8"/>
        <v>1956</v>
      </c>
      <c r="L188" s="182">
        <f t="shared" si="8"/>
        <v>2278</v>
      </c>
      <c r="M188" s="182">
        <f t="shared" si="8"/>
        <v>2018</v>
      </c>
      <c r="N188" s="182">
        <f t="shared" si="8"/>
        <v>1787</v>
      </c>
      <c r="O188" s="182">
        <f>SUMIFS($B$4:$B$187,O4:O187,"*",$A$4:$A$187,"2021*")</f>
        <v>1841</v>
      </c>
      <c r="P188" s="182">
        <f t="shared" si="8"/>
        <v>2206</v>
      </c>
      <c r="Q188" s="182">
        <f t="shared" si="8"/>
        <v>2190</v>
      </c>
      <c r="R188" s="182" t="e">
        <f>SUMIFS($B$4:$B$187,R4:R186,"*",$A$4:$A$187,"2021*")</f>
        <v>#VALUE!</v>
      </c>
      <c r="S188" s="182">
        <f t="shared" si="8"/>
        <v>1865</v>
      </c>
      <c r="T188" s="182">
        <f t="shared" si="8"/>
        <v>1866</v>
      </c>
      <c r="U188" s="182"/>
      <c r="V188" s="182"/>
      <c r="W188" s="182">
        <f t="shared" ref="W188:AD188" si="9">SUMIFS($B$4:$B$187,W4:W187,"*",$A$4:$A$187,"2021*")</f>
        <v>644</v>
      </c>
      <c r="X188" s="182">
        <f t="shared" si="9"/>
        <v>694</v>
      </c>
      <c r="Y188" s="182">
        <f t="shared" si="9"/>
        <v>402</v>
      </c>
      <c r="Z188" s="182">
        <f t="shared" si="9"/>
        <v>241</v>
      </c>
      <c r="AA188" s="182">
        <f t="shared" si="9"/>
        <v>492</v>
      </c>
      <c r="AB188" s="182">
        <f t="shared" si="9"/>
        <v>558</v>
      </c>
      <c r="AC188" s="182">
        <f t="shared" si="9"/>
        <v>400</v>
      </c>
      <c r="AD188" s="182">
        <f t="shared" si="9"/>
        <v>326</v>
      </c>
      <c r="AE188" s="173">
        <f>SUM(AE4:AE187)</f>
        <v>4556</v>
      </c>
      <c r="AF188" s="173" t="s">
        <v>1076</v>
      </c>
      <c r="AG188" s="159">
        <f>COUNTIF(AG4:AG187,"3")</f>
        <v>141</v>
      </c>
      <c r="AH188" s="167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8"/>
      <c r="BN188" s="178"/>
      <c r="BO188" s="178"/>
      <c r="BP188" s="178"/>
      <c r="BQ188" s="178"/>
      <c r="BR188" s="178"/>
      <c r="BS188" s="178"/>
      <c r="BT188" s="178"/>
      <c r="BU188" s="178"/>
      <c r="BV188" s="178"/>
      <c r="BW188" s="178"/>
      <c r="BX188" s="178"/>
      <c r="BY188" s="178"/>
      <c r="BZ188" s="178"/>
      <c r="CA188" s="178"/>
      <c r="CB188" s="178"/>
      <c r="CC188" s="178"/>
      <c r="CD188" s="178"/>
      <c r="CE188" s="178"/>
      <c r="CF188" s="178"/>
      <c r="CG188" s="178"/>
      <c r="CH188" s="178"/>
      <c r="CI188" s="178"/>
      <c r="CJ188" s="178"/>
      <c r="CK188" s="178"/>
      <c r="CL188" s="178"/>
      <c r="CM188" s="178"/>
      <c r="CN188" s="178"/>
      <c r="CO188" s="178"/>
      <c r="CP188" s="178"/>
      <c r="CQ188" s="178"/>
      <c r="CR188" s="178"/>
      <c r="CS188" s="178"/>
      <c r="CT188" s="178"/>
      <c r="CU188" s="178"/>
      <c r="CV188" s="178"/>
      <c r="CW188" s="178"/>
      <c r="CX188" s="178"/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178"/>
      <c r="DJ188" s="178"/>
      <c r="DK188" s="178"/>
      <c r="DL188" s="178"/>
      <c r="DM188" s="178"/>
      <c r="DN188" s="178"/>
      <c r="DO188" s="178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178"/>
      <c r="DZ188" s="178"/>
      <c r="EA188" s="178"/>
      <c r="EB188" s="178"/>
      <c r="EC188" s="178"/>
      <c r="ED188" s="178"/>
      <c r="EE188" s="178"/>
      <c r="EF188" s="178"/>
      <c r="EG188" s="178"/>
      <c r="EH188" s="178"/>
      <c r="EI188" s="178"/>
      <c r="EJ188" s="178"/>
      <c r="EK188" s="178"/>
      <c r="EL188" s="178"/>
      <c r="EM188" s="178"/>
      <c r="EN188" s="178"/>
      <c r="EO188" s="178"/>
      <c r="EP188" s="178"/>
      <c r="EQ188" s="178"/>
      <c r="ER188" s="178"/>
      <c r="ES188" s="178"/>
      <c r="ET188" s="178"/>
      <c r="EU188" s="178"/>
      <c r="EV188" s="178"/>
      <c r="EW188" s="178"/>
      <c r="EX188" s="178"/>
      <c r="EY188" s="178"/>
      <c r="EZ188" s="178"/>
      <c r="FA188" s="178"/>
      <c r="FB188" s="178"/>
      <c r="FC188" s="178"/>
      <c r="FD188" s="178"/>
      <c r="FE188" s="178"/>
      <c r="FF188" s="178"/>
      <c r="FG188" s="178"/>
      <c r="FH188" s="178"/>
      <c r="FI188" s="178"/>
      <c r="FJ188" s="178"/>
      <c r="FK188" s="178"/>
      <c r="FL188" s="178"/>
      <c r="FM188" s="178"/>
      <c r="FN188" s="178"/>
      <c r="FO188" s="178"/>
      <c r="FP188" s="178"/>
      <c r="FQ188" s="178"/>
      <c r="FR188" s="178"/>
      <c r="FS188" s="178"/>
      <c r="FT188" s="178"/>
      <c r="FU188" s="178"/>
      <c r="FV188" s="178"/>
      <c r="FW188" s="178"/>
      <c r="FX188" s="178"/>
      <c r="FY188" s="178"/>
      <c r="FZ188" s="178"/>
      <c r="GA188" s="178"/>
      <c r="GB188" s="178"/>
      <c r="GC188" s="178"/>
      <c r="GD188" s="178"/>
      <c r="GE188" s="178"/>
      <c r="GF188" s="178"/>
      <c r="GG188" s="178"/>
      <c r="GH188" s="178"/>
      <c r="GI188" s="178"/>
      <c r="GJ188" s="178"/>
      <c r="GK188" s="178"/>
      <c r="GL188" s="178"/>
      <c r="GM188" s="178"/>
      <c r="GN188" s="178"/>
      <c r="GO188" s="178"/>
      <c r="GP188" s="178"/>
      <c r="GQ188" s="178"/>
      <c r="GR188" s="178"/>
      <c r="GS188" s="178"/>
      <c r="GT188" s="178"/>
      <c r="GU188" s="178"/>
      <c r="GV188" s="178"/>
      <c r="GW188" s="178"/>
      <c r="GX188" s="178"/>
      <c r="GY188" s="178"/>
      <c r="GZ188" s="178"/>
      <c r="HA188" s="178"/>
      <c r="HB188" s="178"/>
      <c r="HC188" s="178"/>
      <c r="HD188" s="178"/>
      <c r="HE188" s="178"/>
      <c r="HF188" s="178"/>
      <c r="HG188" s="178"/>
      <c r="HH188" s="178"/>
      <c r="HI188" s="178"/>
      <c r="HJ188" s="178"/>
      <c r="HK188" s="178"/>
      <c r="HL188" s="178"/>
      <c r="HM188" s="178"/>
      <c r="HN188" s="178"/>
      <c r="HO188" s="178"/>
      <c r="HP188" s="178"/>
      <c r="HQ188" s="178"/>
      <c r="HR188" s="178"/>
      <c r="HS188" s="178"/>
      <c r="HT188" s="178"/>
      <c r="HU188" s="178"/>
      <c r="HV188" s="178"/>
      <c r="HW188" s="178"/>
      <c r="HX188" s="178"/>
      <c r="HY188" s="178"/>
      <c r="HZ188" s="178"/>
      <c r="IA188" s="178"/>
      <c r="IB188" s="178"/>
      <c r="IC188" s="178"/>
      <c r="ID188" s="178"/>
      <c r="IE188" s="178"/>
      <c r="IF188" s="178"/>
      <c r="IG188" s="178"/>
      <c r="IH188" s="178"/>
      <c r="II188" s="178"/>
      <c r="IJ188" s="178"/>
      <c r="IK188" s="178"/>
      <c r="IL188" s="178"/>
      <c r="IM188" s="178"/>
      <c r="IN188" s="178"/>
      <c r="IO188" s="178"/>
      <c r="IP188" s="178"/>
      <c r="IQ188" s="178"/>
    </row>
    <row r="189" ht="30" customHeight="1" spans="1:251">
      <c r="A189" s="182" t="s">
        <v>1077</v>
      </c>
      <c r="B189" s="182"/>
      <c r="C189" s="182">
        <f>SUMIF(C4:C187,"*",$B$4:$B$187)</f>
        <v>4241</v>
      </c>
      <c r="D189" s="182">
        <f t="shared" ref="D189:K189" si="10">SUMIF(D4:D187,"*",$B$4:$B$187)</f>
        <v>4474</v>
      </c>
      <c r="E189" s="182">
        <f t="shared" si="10"/>
        <v>4287</v>
      </c>
      <c r="F189" s="182">
        <f t="shared" si="10"/>
        <v>3731</v>
      </c>
      <c r="G189" s="182">
        <f t="shared" si="10"/>
        <v>4384</v>
      </c>
      <c r="H189" s="182">
        <f t="shared" si="10"/>
        <v>4611</v>
      </c>
      <c r="I189" s="182">
        <f>SUMIF(I5:I187,"*",$B$4:$B$187)</f>
        <v>4368</v>
      </c>
      <c r="J189" s="182">
        <f t="shared" si="10"/>
        <v>4029</v>
      </c>
      <c r="K189" s="182">
        <f t="shared" si="10"/>
        <v>4475</v>
      </c>
      <c r="L189" s="182">
        <f t="shared" ref="L189:T189" si="11">SUMIF(L4:L187,"*",$B$4:$B$187)</f>
        <v>4668</v>
      </c>
      <c r="M189" s="182">
        <f t="shared" si="11"/>
        <v>4234</v>
      </c>
      <c r="N189" s="182">
        <f t="shared" si="11"/>
        <v>3819</v>
      </c>
      <c r="O189" s="182">
        <f t="shared" si="11"/>
        <v>4199</v>
      </c>
      <c r="P189" s="182">
        <f t="shared" si="11"/>
        <v>4491</v>
      </c>
      <c r="Q189" s="182">
        <f t="shared" si="11"/>
        <v>4518</v>
      </c>
      <c r="R189" s="182">
        <f>SUMIF(R4:R186,"*",$B$4:$B$187)</f>
        <v>4183</v>
      </c>
      <c r="S189" s="182">
        <f t="shared" si="11"/>
        <v>4053</v>
      </c>
      <c r="T189" s="182">
        <f t="shared" si="11"/>
        <v>4059</v>
      </c>
      <c r="U189" s="182"/>
      <c r="V189" s="182"/>
      <c r="W189" s="182">
        <f t="shared" ref="W189:AD189" si="12">SUMIF(W4:W187,"*",$B$4:$B$187)</f>
        <v>1334</v>
      </c>
      <c r="X189" s="182">
        <f t="shared" si="12"/>
        <v>1368</v>
      </c>
      <c r="Y189" s="182">
        <f t="shared" si="12"/>
        <v>1249</v>
      </c>
      <c r="Z189" s="182">
        <f t="shared" si="12"/>
        <v>1041</v>
      </c>
      <c r="AA189" s="182">
        <f t="shared" si="12"/>
        <v>1292</v>
      </c>
      <c r="AB189" s="182">
        <f t="shared" si="12"/>
        <v>1343</v>
      </c>
      <c r="AC189" s="182">
        <f t="shared" si="12"/>
        <v>1316</v>
      </c>
      <c r="AD189" s="182">
        <f t="shared" si="12"/>
        <v>1201</v>
      </c>
      <c r="AE189" s="173" t="s">
        <v>9</v>
      </c>
      <c r="AF189" s="173" t="s">
        <v>1078</v>
      </c>
      <c r="AG189" s="159">
        <f>COUNTIF(AG4:AG187,"5")</f>
        <v>43</v>
      </c>
      <c r="AH189" s="167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  <c r="AZ189" s="178"/>
      <c r="BA189" s="178"/>
      <c r="BB189" s="178"/>
      <c r="BC189" s="178"/>
      <c r="BD189" s="178"/>
      <c r="BE189" s="178"/>
      <c r="BF189" s="178"/>
      <c r="BG189" s="178"/>
      <c r="BH189" s="178"/>
      <c r="BI189" s="178"/>
      <c r="BJ189" s="178"/>
      <c r="BK189" s="178"/>
      <c r="BL189" s="178"/>
      <c r="BM189" s="178"/>
      <c r="BN189" s="178"/>
      <c r="BO189" s="178"/>
      <c r="BP189" s="178"/>
      <c r="BQ189" s="178"/>
      <c r="BR189" s="178"/>
      <c r="BS189" s="178"/>
      <c r="BT189" s="178"/>
      <c r="BU189" s="178"/>
      <c r="BV189" s="178"/>
      <c r="BW189" s="178"/>
      <c r="BX189" s="178"/>
      <c r="BY189" s="178"/>
      <c r="BZ189" s="178"/>
      <c r="CA189" s="178"/>
      <c r="CB189" s="178"/>
      <c r="CC189" s="178"/>
      <c r="CD189" s="178"/>
      <c r="CE189" s="178"/>
      <c r="CF189" s="178"/>
      <c r="CG189" s="178"/>
      <c r="CH189" s="178"/>
      <c r="CI189" s="178"/>
      <c r="CJ189" s="178"/>
      <c r="CK189" s="178"/>
      <c r="CL189" s="178"/>
      <c r="CM189" s="178"/>
      <c r="CN189" s="178"/>
      <c r="CO189" s="178"/>
      <c r="CP189" s="178"/>
      <c r="CQ189" s="178"/>
      <c r="CR189" s="178"/>
      <c r="CS189" s="178"/>
      <c r="CT189" s="178"/>
      <c r="CU189" s="178"/>
      <c r="CV189" s="178"/>
      <c r="CW189" s="178"/>
      <c r="CX189" s="178"/>
      <c r="CY189" s="178"/>
      <c r="CZ189" s="178"/>
      <c r="DA189" s="178"/>
      <c r="DB189" s="178"/>
      <c r="DC189" s="178"/>
      <c r="DD189" s="178"/>
      <c r="DE189" s="178"/>
      <c r="DF189" s="178"/>
      <c r="DG189" s="178"/>
      <c r="DH189" s="178"/>
      <c r="DI189" s="178"/>
      <c r="DJ189" s="178"/>
      <c r="DK189" s="178"/>
      <c r="DL189" s="178"/>
      <c r="DM189" s="178"/>
      <c r="DN189" s="178"/>
      <c r="DO189" s="178"/>
      <c r="DP189" s="178"/>
      <c r="DQ189" s="178"/>
      <c r="DR189" s="178"/>
      <c r="DS189" s="178"/>
      <c r="DT189" s="178"/>
      <c r="DU189" s="178"/>
      <c r="DV189" s="178"/>
      <c r="DW189" s="178"/>
      <c r="DX189" s="178"/>
      <c r="DY189" s="178"/>
      <c r="DZ189" s="178"/>
      <c r="EA189" s="178"/>
      <c r="EB189" s="178"/>
      <c r="EC189" s="178"/>
      <c r="ED189" s="178"/>
      <c r="EE189" s="178"/>
      <c r="EF189" s="178"/>
      <c r="EG189" s="178"/>
      <c r="EH189" s="178"/>
      <c r="EI189" s="178"/>
      <c r="EJ189" s="178"/>
      <c r="EK189" s="178"/>
      <c r="EL189" s="178"/>
      <c r="EM189" s="178"/>
      <c r="EN189" s="178"/>
      <c r="EO189" s="178"/>
      <c r="EP189" s="178"/>
      <c r="EQ189" s="178"/>
      <c r="ER189" s="178"/>
      <c r="ES189" s="178"/>
      <c r="ET189" s="178"/>
      <c r="EU189" s="178"/>
      <c r="EV189" s="178"/>
      <c r="EW189" s="178"/>
      <c r="EX189" s="178"/>
      <c r="EY189" s="178"/>
      <c r="EZ189" s="178"/>
      <c r="FA189" s="178"/>
      <c r="FB189" s="178"/>
      <c r="FC189" s="178"/>
      <c r="FD189" s="178"/>
      <c r="FE189" s="178"/>
      <c r="FF189" s="178"/>
      <c r="FG189" s="178"/>
      <c r="FH189" s="178"/>
      <c r="FI189" s="178"/>
      <c r="FJ189" s="178"/>
      <c r="FK189" s="178"/>
      <c r="FL189" s="178"/>
      <c r="FM189" s="178"/>
      <c r="FN189" s="178"/>
      <c r="FO189" s="178"/>
      <c r="FP189" s="178"/>
      <c r="FQ189" s="178"/>
      <c r="FR189" s="178"/>
      <c r="FS189" s="178"/>
      <c r="FT189" s="178"/>
      <c r="FU189" s="178"/>
      <c r="FV189" s="178"/>
      <c r="FW189" s="178"/>
      <c r="FX189" s="178"/>
      <c r="FY189" s="178"/>
      <c r="FZ189" s="178"/>
      <c r="GA189" s="178"/>
      <c r="GB189" s="178"/>
      <c r="GC189" s="178"/>
      <c r="GD189" s="178"/>
      <c r="GE189" s="178"/>
      <c r="GF189" s="178"/>
      <c r="GG189" s="178"/>
      <c r="GH189" s="178"/>
      <c r="GI189" s="178"/>
      <c r="GJ189" s="178"/>
      <c r="GK189" s="178"/>
      <c r="GL189" s="178"/>
      <c r="GM189" s="178"/>
      <c r="GN189" s="178"/>
      <c r="GO189" s="178"/>
      <c r="GP189" s="178"/>
      <c r="GQ189" s="178"/>
      <c r="GR189" s="178"/>
      <c r="GS189" s="178"/>
      <c r="GT189" s="178"/>
      <c r="GU189" s="178"/>
      <c r="GV189" s="178"/>
      <c r="GW189" s="178"/>
      <c r="GX189" s="178"/>
      <c r="GY189" s="178"/>
      <c r="GZ189" s="178"/>
      <c r="HA189" s="178"/>
      <c r="HB189" s="178"/>
      <c r="HC189" s="178"/>
      <c r="HD189" s="178"/>
      <c r="HE189" s="178"/>
      <c r="HF189" s="178"/>
      <c r="HG189" s="178"/>
      <c r="HH189" s="178"/>
      <c r="HI189" s="178"/>
      <c r="HJ189" s="178"/>
      <c r="HK189" s="178"/>
      <c r="HL189" s="178"/>
      <c r="HM189" s="178"/>
      <c r="HN189" s="178"/>
      <c r="HO189" s="178"/>
      <c r="HP189" s="178"/>
      <c r="HQ189" s="178"/>
      <c r="HR189" s="178"/>
      <c r="HS189" s="178"/>
      <c r="HT189" s="178"/>
      <c r="HU189" s="178"/>
      <c r="HV189" s="178"/>
      <c r="HW189" s="178"/>
      <c r="HX189" s="178"/>
      <c r="HY189" s="178"/>
      <c r="HZ189" s="178"/>
      <c r="IA189" s="178"/>
      <c r="IB189" s="178"/>
      <c r="IC189" s="178"/>
      <c r="ID189" s="178"/>
      <c r="IE189" s="178"/>
      <c r="IF189" s="178"/>
      <c r="IG189" s="178"/>
      <c r="IH189" s="178"/>
      <c r="II189" s="178"/>
      <c r="IJ189" s="178"/>
      <c r="IK189" s="178"/>
      <c r="IL189" s="178"/>
      <c r="IM189" s="178"/>
      <c r="IN189" s="178"/>
      <c r="IO189" s="178"/>
      <c r="IP189" s="178"/>
      <c r="IQ189" s="178"/>
    </row>
    <row r="190" ht="30" customHeight="1" spans="1:251">
      <c r="A190" s="182" t="s">
        <v>1079</v>
      </c>
      <c r="B190" s="182"/>
      <c r="C190" s="182">
        <f>COUNTA(C4:C187)</f>
        <v>112</v>
      </c>
      <c r="D190" s="182">
        <f t="shared" ref="D190:T190" si="13">COUNTA(D4:D187)</f>
        <v>119</v>
      </c>
      <c r="E190" s="182">
        <f t="shared" si="13"/>
        <v>113</v>
      </c>
      <c r="F190" s="182">
        <f t="shared" si="13"/>
        <v>97</v>
      </c>
      <c r="G190" s="182">
        <f t="shared" si="13"/>
        <v>118</v>
      </c>
      <c r="H190" s="182">
        <f t="shared" si="13"/>
        <v>120</v>
      </c>
      <c r="I190" s="182">
        <f>COUNTA(I5:I187)</f>
        <v>115</v>
      </c>
      <c r="J190" s="182">
        <f t="shared" si="13"/>
        <v>108</v>
      </c>
      <c r="K190" s="182">
        <f t="shared" si="13"/>
        <v>116</v>
      </c>
      <c r="L190" s="182">
        <f t="shared" si="13"/>
        <v>124</v>
      </c>
      <c r="M190" s="182">
        <f t="shared" si="13"/>
        <v>113</v>
      </c>
      <c r="N190" s="182">
        <f t="shared" si="13"/>
        <v>101</v>
      </c>
      <c r="O190" s="182">
        <f t="shared" si="13"/>
        <v>113</v>
      </c>
      <c r="P190" s="182">
        <f t="shared" si="13"/>
        <v>119</v>
      </c>
      <c r="Q190" s="182">
        <f t="shared" si="13"/>
        <v>118</v>
      </c>
      <c r="R190" s="182">
        <f>COUNTA(R4:R186)</f>
        <v>108</v>
      </c>
      <c r="S190" s="182">
        <f t="shared" si="13"/>
        <v>109</v>
      </c>
      <c r="T190" s="182">
        <f t="shared" si="13"/>
        <v>108</v>
      </c>
      <c r="U190" s="182"/>
      <c r="V190" s="182"/>
      <c r="W190" s="182">
        <f t="shared" ref="W190:AD190" si="14">COUNTA(W4:W187)</f>
        <v>33</v>
      </c>
      <c r="X190" s="182">
        <f t="shared" si="14"/>
        <v>33</v>
      </c>
      <c r="Y190" s="182">
        <f t="shared" si="14"/>
        <v>31</v>
      </c>
      <c r="Z190" s="182">
        <f t="shared" si="14"/>
        <v>26</v>
      </c>
      <c r="AA190" s="182">
        <f t="shared" si="14"/>
        <v>35</v>
      </c>
      <c r="AB190" s="182">
        <f t="shared" si="14"/>
        <v>36</v>
      </c>
      <c r="AC190" s="182">
        <f t="shared" si="14"/>
        <v>35</v>
      </c>
      <c r="AD190" s="182">
        <f t="shared" si="14"/>
        <v>31</v>
      </c>
      <c r="AE190" s="173"/>
      <c r="AF190" s="173" t="s">
        <v>1080</v>
      </c>
      <c r="AG190" s="159">
        <f>SUM(AG188:AG189)</f>
        <v>184</v>
      </c>
      <c r="AH190" s="167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BE190" s="178"/>
      <c r="BF190" s="178"/>
      <c r="BG190" s="178"/>
      <c r="BH190" s="178"/>
      <c r="BI190" s="178"/>
      <c r="BJ190" s="178"/>
      <c r="BK190" s="178"/>
      <c r="BL190" s="178"/>
      <c r="BM190" s="178"/>
      <c r="BN190" s="178"/>
      <c r="BO190" s="178"/>
      <c r="BP190" s="178"/>
      <c r="BQ190" s="178"/>
      <c r="BR190" s="178"/>
      <c r="BS190" s="178"/>
      <c r="BT190" s="178"/>
      <c r="BU190" s="178"/>
      <c r="BV190" s="178"/>
      <c r="BW190" s="178"/>
      <c r="BX190" s="178"/>
      <c r="BY190" s="178"/>
      <c r="BZ190" s="178"/>
      <c r="CA190" s="178"/>
      <c r="CB190" s="178"/>
      <c r="CC190" s="178"/>
      <c r="CD190" s="178"/>
      <c r="CE190" s="178"/>
      <c r="CF190" s="178"/>
      <c r="CG190" s="178"/>
      <c r="CH190" s="178"/>
      <c r="CI190" s="178"/>
      <c r="CJ190" s="178"/>
      <c r="CK190" s="178"/>
      <c r="CL190" s="178"/>
      <c r="CM190" s="178"/>
      <c r="CN190" s="178"/>
      <c r="CO190" s="178"/>
      <c r="CP190" s="178"/>
      <c r="CQ190" s="178"/>
      <c r="CR190" s="178"/>
      <c r="CS190" s="178"/>
      <c r="CT190" s="178"/>
      <c r="CU190" s="178"/>
      <c r="CV190" s="178"/>
      <c r="CW190" s="178"/>
      <c r="CX190" s="178"/>
      <c r="CY190" s="178"/>
      <c r="CZ190" s="178"/>
      <c r="DA190" s="178"/>
      <c r="DB190" s="178"/>
      <c r="DC190" s="178"/>
      <c r="DD190" s="178"/>
      <c r="DE190" s="178"/>
      <c r="DF190" s="178"/>
      <c r="DG190" s="178"/>
      <c r="DH190" s="178"/>
      <c r="DI190" s="178"/>
      <c r="DJ190" s="178"/>
      <c r="DK190" s="178"/>
      <c r="DL190" s="178"/>
      <c r="DM190" s="178"/>
      <c r="DN190" s="178"/>
      <c r="DO190" s="178"/>
      <c r="DP190" s="178"/>
      <c r="DQ190" s="178"/>
      <c r="DR190" s="178"/>
      <c r="DS190" s="178"/>
      <c r="DT190" s="178"/>
      <c r="DU190" s="178"/>
      <c r="DV190" s="178"/>
      <c r="DW190" s="178"/>
      <c r="DX190" s="178"/>
      <c r="DY190" s="178"/>
      <c r="DZ190" s="178"/>
      <c r="EA190" s="178"/>
      <c r="EB190" s="178"/>
      <c r="EC190" s="178"/>
      <c r="ED190" s="178"/>
      <c r="EE190" s="178"/>
      <c r="EF190" s="178"/>
      <c r="EG190" s="178"/>
      <c r="EH190" s="178"/>
      <c r="EI190" s="178"/>
      <c r="EJ190" s="178"/>
      <c r="EK190" s="178"/>
      <c r="EL190" s="178"/>
      <c r="EM190" s="178"/>
      <c r="EN190" s="178"/>
      <c r="EO190" s="178"/>
      <c r="EP190" s="178"/>
      <c r="EQ190" s="178"/>
      <c r="ER190" s="178"/>
      <c r="ES190" s="178"/>
      <c r="ET190" s="178"/>
      <c r="EU190" s="178"/>
      <c r="EV190" s="178"/>
      <c r="EW190" s="178"/>
      <c r="EX190" s="178"/>
      <c r="EY190" s="178"/>
      <c r="EZ190" s="178"/>
      <c r="FA190" s="178"/>
      <c r="FB190" s="178"/>
      <c r="FC190" s="178"/>
      <c r="FD190" s="178"/>
      <c r="FE190" s="178"/>
      <c r="FF190" s="178"/>
      <c r="FG190" s="178"/>
      <c r="FH190" s="178"/>
      <c r="FI190" s="178"/>
      <c r="FJ190" s="178"/>
      <c r="FK190" s="178"/>
      <c r="FL190" s="178"/>
      <c r="FM190" s="178"/>
      <c r="FN190" s="178"/>
      <c r="FO190" s="178"/>
      <c r="FP190" s="178"/>
      <c r="FQ190" s="178"/>
      <c r="FR190" s="178"/>
      <c r="FS190" s="178"/>
      <c r="FT190" s="178"/>
      <c r="FU190" s="178"/>
      <c r="FV190" s="178"/>
      <c r="FW190" s="178"/>
      <c r="FX190" s="178"/>
      <c r="FY190" s="178"/>
      <c r="FZ190" s="178"/>
      <c r="GA190" s="178"/>
      <c r="GB190" s="178"/>
      <c r="GC190" s="178"/>
      <c r="GD190" s="178"/>
      <c r="GE190" s="178"/>
      <c r="GF190" s="178"/>
      <c r="GG190" s="178"/>
      <c r="GH190" s="178"/>
      <c r="GI190" s="178"/>
      <c r="GJ190" s="178"/>
      <c r="GK190" s="178"/>
      <c r="GL190" s="178"/>
      <c r="GM190" s="178"/>
      <c r="GN190" s="178"/>
      <c r="GO190" s="178"/>
      <c r="GP190" s="178"/>
      <c r="GQ190" s="178"/>
      <c r="GR190" s="178"/>
      <c r="GS190" s="178"/>
      <c r="GT190" s="178"/>
      <c r="GU190" s="178"/>
      <c r="GV190" s="178"/>
      <c r="GW190" s="178"/>
      <c r="GX190" s="178"/>
      <c r="GY190" s="178"/>
      <c r="GZ190" s="178"/>
      <c r="HA190" s="178"/>
      <c r="HB190" s="178"/>
      <c r="HC190" s="178"/>
      <c r="HD190" s="178"/>
      <c r="HE190" s="178"/>
      <c r="HF190" s="178"/>
      <c r="HG190" s="178"/>
      <c r="HH190" s="178"/>
      <c r="HI190" s="178"/>
      <c r="HJ190" s="178"/>
      <c r="HK190" s="178"/>
      <c r="HL190" s="178"/>
      <c r="HM190" s="178"/>
      <c r="HN190" s="178"/>
      <c r="HO190" s="178"/>
      <c r="HP190" s="178"/>
      <c r="HQ190" s="178"/>
      <c r="HR190" s="178"/>
      <c r="HS190" s="178"/>
      <c r="HT190" s="178"/>
      <c r="HU190" s="178"/>
      <c r="HV190" s="178"/>
      <c r="HW190" s="178"/>
      <c r="HX190" s="178"/>
      <c r="HY190" s="178"/>
      <c r="HZ190" s="178"/>
      <c r="IA190" s="178"/>
      <c r="IB190" s="178"/>
      <c r="IC190" s="178"/>
      <c r="ID190" s="178"/>
      <c r="IE190" s="178"/>
      <c r="IF190" s="178"/>
      <c r="IG190" s="178"/>
      <c r="IH190" s="178"/>
      <c r="II190" s="178"/>
      <c r="IJ190" s="178"/>
      <c r="IK190" s="178"/>
      <c r="IL190" s="178"/>
      <c r="IM190" s="178"/>
      <c r="IN190" s="178"/>
      <c r="IO190" s="178"/>
      <c r="IP190" s="178"/>
      <c r="IQ190" s="178"/>
    </row>
    <row r="191" ht="30" customHeight="1" spans="1:251">
      <c r="A191" s="184">
        <f>COUNTA(A4:A187)</f>
        <v>184</v>
      </c>
      <c r="B191" s="184">
        <f>SUM(B4:B187)</f>
        <v>6999</v>
      </c>
      <c r="C191" s="184" t="s">
        <v>1081</v>
      </c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73"/>
      <c r="AF191" s="173"/>
      <c r="AG191" s="159"/>
      <c r="AH191" s="177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178"/>
      <c r="AY191" s="178"/>
      <c r="AZ191" s="178"/>
      <c r="BA191" s="178"/>
      <c r="BB191" s="178"/>
      <c r="BC191" s="178"/>
      <c r="BD191" s="178"/>
      <c r="BE191" s="178"/>
      <c r="BF191" s="178"/>
      <c r="BG191" s="178"/>
      <c r="BH191" s="178"/>
      <c r="BI191" s="178"/>
      <c r="BJ191" s="178"/>
      <c r="BK191" s="178"/>
      <c r="BL191" s="178"/>
      <c r="BM191" s="178"/>
      <c r="BN191" s="178"/>
      <c r="BO191" s="178"/>
      <c r="BP191" s="178"/>
      <c r="BQ191" s="178"/>
      <c r="BR191" s="178"/>
      <c r="BS191" s="178"/>
      <c r="BT191" s="178"/>
      <c r="BU191" s="178"/>
      <c r="BV191" s="178"/>
      <c r="BW191" s="178"/>
      <c r="BX191" s="178"/>
      <c r="BY191" s="178"/>
      <c r="BZ191" s="178"/>
      <c r="CA191" s="178"/>
      <c r="CB191" s="178"/>
      <c r="CC191" s="178"/>
      <c r="CD191" s="178"/>
      <c r="CE191" s="178"/>
      <c r="CF191" s="178"/>
      <c r="CG191" s="178"/>
      <c r="CH191" s="178"/>
      <c r="CI191" s="178"/>
      <c r="CJ191" s="178"/>
      <c r="CK191" s="178"/>
      <c r="CL191" s="178"/>
      <c r="CM191" s="178"/>
      <c r="CN191" s="178"/>
      <c r="CO191" s="178"/>
      <c r="CP191" s="178"/>
      <c r="CQ191" s="178"/>
      <c r="CR191" s="178"/>
      <c r="CS191" s="178"/>
      <c r="CT191" s="178"/>
      <c r="CU191" s="178"/>
      <c r="CV191" s="178"/>
      <c r="CW191" s="178"/>
      <c r="CX191" s="178"/>
      <c r="CY191" s="178"/>
      <c r="CZ191" s="178"/>
      <c r="DA191" s="178"/>
      <c r="DB191" s="178"/>
      <c r="DC191" s="178"/>
      <c r="DD191" s="178"/>
      <c r="DE191" s="178"/>
      <c r="DF191" s="178"/>
      <c r="DG191" s="178"/>
      <c r="DH191" s="178"/>
      <c r="DI191" s="178"/>
      <c r="DJ191" s="178"/>
      <c r="DK191" s="178"/>
      <c r="DL191" s="178"/>
      <c r="DM191" s="178"/>
      <c r="DN191" s="178"/>
      <c r="DO191" s="178"/>
      <c r="DP191" s="178"/>
      <c r="DQ191" s="178"/>
      <c r="DR191" s="178"/>
      <c r="DS191" s="178"/>
      <c r="DT191" s="178"/>
      <c r="DU191" s="178"/>
      <c r="DV191" s="178"/>
      <c r="DW191" s="178"/>
      <c r="DX191" s="178"/>
      <c r="DY191" s="178"/>
      <c r="DZ191" s="178"/>
      <c r="EA191" s="178"/>
      <c r="EB191" s="178"/>
      <c r="EC191" s="178"/>
      <c r="ED191" s="178"/>
      <c r="EE191" s="178"/>
      <c r="EF191" s="178"/>
      <c r="EG191" s="178"/>
      <c r="EH191" s="178"/>
      <c r="EI191" s="178"/>
      <c r="EJ191" s="178"/>
      <c r="EK191" s="178"/>
      <c r="EL191" s="178"/>
      <c r="EM191" s="178"/>
      <c r="EN191" s="178"/>
      <c r="EO191" s="178"/>
      <c r="EP191" s="178"/>
      <c r="EQ191" s="178"/>
      <c r="ER191" s="178"/>
      <c r="ES191" s="178"/>
      <c r="ET191" s="178"/>
      <c r="EU191" s="178"/>
      <c r="EV191" s="178"/>
      <c r="EW191" s="178"/>
      <c r="EX191" s="178"/>
      <c r="EY191" s="178"/>
      <c r="EZ191" s="178"/>
      <c r="FA191" s="178"/>
      <c r="FB191" s="178"/>
      <c r="FC191" s="178"/>
      <c r="FD191" s="178"/>
      <c r="FE191" s="178"/>
      <c r="FF191" s="178"/>
      <c r="FG191" s="178"/>
      <c r="FH191" s="178"/>
      <c r="FI191" s="178"/>
      <c r="FJ191" s="178"/>
      <c r="FK191" s="178"/>
      <c r="FL191" s="178"/>
      <c r="FM191" s="178"/>
      <c r="FN191" s="178"/>
      <c r="FO191" s="178"/>
      <c r="FP191" s="178"/>
      <c r="FQ191" s="178"/>
      <c r="FR191" s="178"/>
      <c r="FS191" s="178"/>
      <c r="FT191" s="178"/>
      <c r="FU191" s="178"/>
      <c r="FV191" s="178"/>
      <c r="FW191" s="178"/>
      <c r="FX191" s="178"/>
      <c r="FY191" s="178"/>
      <c r="FZ191" s="178"/>
      <c r="GA191" s="178"/>
      <c r="GB191" s="178"/>
      <c r="GC191" s="178"/>
      <c r="GD191" s="178"/>
      <c r="GE191" s="178"/>
      <c r="GF191" s="178"/>
      <c r="GG191" s="178"/>
      <c r="GH191" s="178"/>
      <c r="GI191" s="178"/>
      <c r="GJ191" s="178"/>
      <c r="GK191" s="178"/>
      <c r="GL191" s="178"/>
      <c r="GM191" s="178"/>
      <c r="GN191" s="178"/>
      <c r="GO191" s="178"/>
      <c r="GP191" s="178"/>
      <c r="GQ191" s="178"/>
      <c r="GR191" s="178"/>
      <c r="GS191" s="178"/>
      <c r="GT191" s="178"/>
      <c r="GU191" s="178"/>
      <c r="GV191" s="178"/>
      <c r="GW191" s="178"/>
      <c r="GX191" s="178"/>
      <c r="GY191" s="178"/>
      <c r="GZ191" s="178"/>
      <c r="HA191" s="178"/>
      <c r="HB191" s="178"/>
      <c r="HC191" s="178"/>
      <c r="HD191" s="178"/>
      <c r="HE191" s="178"/>
      <c r="HF191" s="178"/>
      <c r="HG191" s="178"/>
      <c r="HH191" s="178"/>
      <c r="HI191" s="178"/>
      <c r="HJ191" s="178"/>
      <c r="HK191" s="178"/>
      <c r="HL191" s="178"/>
      <c r="HM191" s="178"/>
      <c r="HN191" s="178"/>
      <c r="HO191" s="178"/>
      <c r="HP191" s="178"/>
      <c r="HQ191" s="178"/>
      <c r="HR191" s="178"/>
      <c r="HS191" s="178"/>
      <c r="HT191" s="178"/>
      <c r="HU191" s="178"/>
      <c r="HV191" s="178"/>
      <c r="HW191" s="178"/>
      <c r="HX191" s="178"/>
      <c r="HY191" s="178"/>
      <c r="HZ191" s="178"/>
      <c r="IA191" s="178"/>
      <c r="IB191" s="178"/>
      <c r="IC191" s="178"/>
      <c r="ID191" s="178"/>
      <c r="IE191" s="178"/>
      <c r="IF191" s="178"/>
      <c r="IG191" s="178"/>
      <c r="IH191" s="178"/>
      <c r="II191" s="178"/>
      <c r="IJ191" s="178"/>
      <c r="IK191" s="178"/>
      <c r="IL191" s="178"/>
      <c r="IM191" s="178"/>
      <c r="IN191" s="178"/>
      <c r="IO191" s="178"/>
      <c r="IP191" s="178"/>
      <c r="IQ191" s="178"/>
    </row>
    <row r="192" ht="30" customHeight="1" spans="1:251">
      <c r="A192" s="185" t="s">
        <v>1082</v>
      </c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73" t="s">
        <v>1083</v>
      </c>
      <c r="AF192" s="173" t="s">
        <v>1084</v>
      </c>
      <c r="AG192" s="159" t="s">
        <v>1085</v>
      </c>
      <c r="AH192" s="177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8"/>
      <c r="BN192" s="178"/>
      <c r="BO192" s="178"/>
      <c r="BP192" s="178"/>
      <c r="BQ192" s="178"/>
      <c r="BR192" s="178"/>
      <c r="BS192" s="178"/>
      <c r="BT192" s="178"/>
      <c r="BU192" s="178"/>
      <c r="BV192" s="178"/>
      <c r="BW192" s="178"/>
      <c r="BX192" s="178"/>
      <c r="BY192" s="178"/>
      <c r="BZ192" s="178"/>
      <c r="CA192" s="178"/>
      <c r="CB192" s="178"/>
      <c r="CC192" s="178"/>
      <c r="CD192" s="178"/>
      <c r="CE192" s="178"/>
      <c r="CF192" s="178"/>
      <c r="CG192" s="178"/>
      <c r="CH192" s="178"/>
      <c r="CI192" s="178"/>
      <c r="CJ192" s="178"/>
      <c r="CK192" s="178"/>
      <c r="CL192" s="178"/>
      <c r="CM192" s="178"/>
      <c r="CN192" s="178"/>
      <c r="CO192" s="178"/>
      <c r="CP192" s="178"/>
      <c r="CQ192" s="178"/>
      <c r="CR192" s="178"/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8"/>
      <c r="DF192" s="178"/>
      <c r="DG192" s="178"/>
      <c r="DH192" s="178"/>
      <c r="DI192" s="178"/>
      <c r="DJ192" s="178"/>
      <c r="DK192" s="178"/>
      <c r="DL192" s="178"/>
      <c r="DM192" s="178"/>
      <c r="DN192" s="178"/>
      <c r="DO192" s="178"/>
      <c r="DP192" s="178"/>
      <c r="DQ192" s="178"/>
      <c r="DR192" s="178"/>
      <c r="DS192" s="178"/>
      <c r="DT192" s="178"/>
      <c r="DU192" s="178"/>
      <c r="DV192" s="178"/>
      <c r="DW192" s="178"/>
      <c r="DX192" s="178"/>
      <c r="DY192" s="178"/>
      <c r="DZ192" s="178"/>
      <c r="EA192" s="178"/>
      <c r="EB192" s="178"/>
      <c r="EC192" s="178"/>
      <c r="ED192" s="178"/>
      <c r="EE192" s="178"/>
      <c r="EF192" s="178"/>
      <c r="EG192" s="178"/>
      <c r="EH192" s="178"/>
      <c r="EI192" s="178"/>
      <c r="EJ192" s="178"/>
      <c r="EK192" s="178"/>
      <c r="EL192" s="178"/>
      <c r="EM192" s="178"/>
      <c r="EN192" s="178"/>
      <c r="EO192" s="178"/>
      <c r="EP192" s="178"/>
      <c r="EQ192" s="178"/>
      <c r="ER192" s="178"/>
      <c r="ES192" s="178"/>
      <c r="ET192" s="178"/>
      <c r="EU192" s="178"/>
      <c r="EV192" s="178"/>
      <c r="EW192" s="178"/>
      <c r="EX192" s="178"/>
      <c r="EY192" s="178"/>
      <c r="EZ192" s="178"/>
      <c r="FA192" s="178"/>
      <c r="FB192" s="178"/>
      <c r="FC192" s="178"/>
      <c r="FD192" s="178"/>
      <c r="FE192" s="178"/>
      <c r="FF192" s="178"/>
      <c r="FG192" s="178"/>
      <c r="FH192" s="178"/>
      <c r="FI192" s="178"/>
      <c r="FJ192" s="178"/>
      <c r="FK192" s="178"/>
      <c r="FL192" s="178"/>
      <c r="FM192" s="178"/>
      <c r="FN192" s="178"/>
      <c r="FO192" s="178"/>
      <c r="FP192" s="178"/>
      <c r="FQ192" s="178"/>
      <c r="FR192" s="178"/>
      <c r="FS192" s="178"/>
      <c r="FT192" s="178"/>
      <c r="FU192" s="178"/>
      <c r="FV192" s="178"/>
      <c r="FW192" s="178"/>
      <c r="FX192" s="178"/>
      <c r="FY192" s="178"/>
      <c r="FZ192" s="178"/>
      <c r="GA192" s="178"/>
      <c r="GB192" s="178"/>
      <c r="GC192" s="178"/>
      <c r="GD192" s="178"/>
      <c r="GE192" s="178"/>
      <c r="GF192" s="178"/>
      <c r="GG192" s="178"/>
      <c r="GH192" s="178"/>
      <c r="GI192" s="178"/>
      <c r="GJ192" s="178"/>
      <c r="GK192" s="178"/>
      <c r="GL192" s="178"/>
      <c r="GM192" s="178"/>
      <c r="GN192" s="178"/>
      <c r="GO192" s="178"/>
      <c r="GP192" s="178"/>
      <c r="GQ192" s="178"/>
      <c r="GR192" s="178"/>
      <c r="GS192" s="178"/>
      <c r="GT192" s="178"/>
      <c r="GU192" s="178"/>
      <c r="GV192" s="178"/>
      <c r="GW192" s="178"/>
      <c r="GX192" s="178"/>
      <c r="GY192" s="178"/>
      <c r="GZ192" s="178"/>
      <c r="HA192" s="178"/>
      <c r="HB192" s="178"/>
      <c r="HC192" s="178"/>
      <c r="HD192" s="178"/>
      <c r="HE192" s="178"/>
      <c r="HF192" s="178"/>
      <c r="HG192" s="178"/>
      <c r="HH192" s="178"/>
      <c r="HI192" s="178"/>
      <c r="HJ192" s="178"/>
      <c r="HK192" s="178"/>
      <c r="HL192" s="178"/>
      <c r="HM192" s="178"/>
      <c r="HN192" s="178"/>
      <c r="HO192" s="178"/>
      <c r="HP192" s="178"/>
      <c r="HQ192" s="178"/>
      <c r="HR192" s="178"/>
      <c r="HS192" s="178"/>
      <c r="HT192" s="178"/>
      <c r="HU192" s="178"/>
      <c r="HV192" s="178"/>
      <c r="HW192" s="178"/>
      <c r="HX192" s="178"/>
      <c r="HY192" s="178"/>
      <c r="HZ192" s="178"/>
      <c r="IA192" s="178"/>
      <c r="IB192" s="178"/>
      <c r="IC192" s="178"/>
      <c r="ID192" s="178"/>
      <c r="IE192" s="178"/>
      <c r="IF192" s="178"/>
      <c r="IG192" s="178"/>
      <c r="IH192" s="178"/>
      <c r="II192" s="178"/>
      <c r="IJ192" s="178"/>
      <c r="IK192" s="178"/>
      <c r="IL192" s="178"/>
      <c r="IM192" s="178"/>
      <c r="IN192" s="178"/>
      <c r="IO192" s="178"/>
      <c r="IP192" s="178"/>
      <c r="IQ192" s="178"/>
    </row>
    <row r="193" ht="30" customHeight="1" spans="1:34">
      <c r="A193" s="165" t="s">
        <v>1086</v>
      </c>
      <c r="B193" s="165">
        <v>47</v>
      </c>
      <c r="C193" s="165" t="s">
        <v>1087</v>
      </c>
      <c r="D193" s="165" t="s">
        <v>1087</v>
      </c>
      <c r="E193" s="165" t="s">
        <v>1088</v>
      </c>
      <c r="F193" s="165" t="s">
        <v>1088</v>
      </c>
      <c r="G193" s="165" t="s">
        <v>1089</v>
      </c>
      <c r="H193" s="165" t="s">
        <v>1089</v>
      </c>
      <c r="I193" s="165" t="s">
        <v>1090</v>
      </c>
      <c r="J193" s="165" t="s">
        <v>1090</v>
      </c>
      <c r="K193" s="165" t="s">
        <v>1091</v>
      </c>
      <c r="L193" s="165" t="s">
        <v>1091</v>
      </c>
      <c r="M193" s="187" t="s">
        <v>1092</v>
      </c>
      <c r="N193" s="187" t="s">
        <v>1092</v>
      </c>
      <c r="O193" s="165" t="s">
        <v>1093</v>
      </c>
      <c r="P193" s="165" t="s">
        <v>1093</v>
      </c>
      <c r="Q193" s="165" t="s">
        <v>1094</v>
      </c>
      <c r="R193" s="165" t="s">
        <v>1094</v>
      </c>
      <c r="S193" s="165" t="s">
        <v>1095</v>
      </c>
      <c r="T193" s="165" t="s">
        <v>1095</v>
      </c>
      <c r="U193" s="165"/>
      <c r="V193" s="165"/>
      <c r="W193" s="165"/>
      <c r="X193" s="165"/>
      <c r="Y193" s="165"/>
      <c r="Z193" s="165"/>
      <c r="AA193" s="186" t="s">
        <v>1096</v>
      </c>
      <c r="AB193" s="186" t="s">
        <v>1096</v>
      </c>
      <c r="AC193" s="182" t="s">
        <v>1097</v>
      </c>
      <c r="AD193" s="182" t="s">
        <v>1097</v>
      </c>
      <c r="AE193" s="173">
        <f t="shared" ref="AE193:AE228" si="15">2*COUNTA(C193:AD193)</f>
        <v>44</v>
      </c>
      <c r="AF193" s="173">
        <v>56</v>
      </c>
      <c r="AG193" s="175">
        <f t="shared" ref="AG193:AG228" si="16">AF193-AE193</f>
        <v>12</v>
      </c>
      <c r="AH193" s="167"/>
    </row>
    <row r="194" ht="30" customHeight="1" spans="1:34">
      <c r="A194" s="165" t="s">
        <v>1098</v>
      </c>
      <c r="B194" s="165">
        <v>47</v>
      </c>
      <c r="C194" s="165" t="s">
        <v>1099</v>
      </c>
      <c r="D194" s="165" t="s">
        <v>1099</v>
      </c>
      <c r="E194" s="165" t="s">
        <v>1099</v>
      </c>
      <c r="F194" s="165"/>
      <c r="G194" s="165" t="s">
        <v>1099</v>
      </c>
      <c r="H194" s="165" t="s">
        <v>1099</v>
      </c>
      <c r="I194" s="165" t="s">
        <v>1099</v>
      </c>
      <c r="K194" s="165" t="s">
        <v>1100</v>
      </c>
      <c r="L194" s="165" t="s">
        <v>1100</v>
      </c>
      <c r="M194" s="165" t="s">
        <v>1101</v>
      </c>
      <c r="N194" s="165" t="s">
        <v>1101</v>
      </c>
      <c r="O194" s="165" t="s">
        <v>1102</v>
      </c>
      <c r="P194" s="165" t="s">
        <v>1102</v>
      </c>
      <c r="Q194" s="165" t="s">
        <v>1090</v>
      </c>
      <c r="R194" s="165"/>
      <c r="S194" s="165" t="s">
        <v>1103</v>
      </c>
      <c r="T194" s="165" t="s">
        <v>1103</v>
      </c>
      <c r="U194" s="165"/>
      <c r="V194" s="165"/>
      <c r="W194" s="165"/>
      <c r="X194" s="165"/>
      <c r="Y194" s="187" t="s">
        <v>1104</v>
      </c>
      <c r="Z194" s="186" t="s">
        <v>1104</v>
      </c>
      <c r="AA194" s="186" t="s">
        <v>1104</v>
      </c>
      <c r="AB194" s="186" t="s">
        <v>1104</v>
      </c>
      <c r="AC194" s="186" t="s">
        <v>1104</v>
      </c>
      <c r="AD194" s="186" t="s">
        <v>1104</v>
      </c>
      <c r="AE194" s="173">
        <f t="shared" si="15"/>
        <v>42</v>
      </c>
      <c r="AF194" s="173">
        <v>56</v>
      </c>
      <c r="AG194" s="175">
        <f t="shared" si="16"/>
        <v>14</v>
      </c>
      <c r="AH194" s="167"/>
    </row>
    <row r="195" ht="32.1" customHeight="1" spans="1:34">
      <c r="A195" s="165" t="s">
        <v>1105</v>
      </c>
      <c r="B195" s="165">
        <v>47</v>
      </c>
      <c r="C195" s="165" t="s">
        <v>1100</v>
      </c>
      <c r="D195" s="165" t="s">
        <v>1100</v>
      </c>
      <c r="E195" s="165" t="s">
        <v>1100</v>
      </c>
      <c r="F195" s="165"/>
      <c r="G195" s="165" t="s">
        <v>1106</v>
      </c>
      <c r="H195" s="165" t="s">
        <v>1106</v>
      </c>
      <c r="I195" s="165" t="s">
        <v>1094</v>
      </c>
      <c r="J195" s="165" t="s">
        <v>1094</v>
      </c>
      <c r="K195" s="165" t="s">
        <v>1106</v>
      </c>
      <c r="L195" s="165" t="s">
        <v>1106</v>
      </c>
      <c r="M195" s="165" t="s">
        <v>1107</v>
      </c>
      <c r="N195" s="165" t="s">
        <v>1107</v>
      </c>
      <c r="O195" s="165" t="s">
        <v>1108</v>
      </c>
      <c r="P195" s="165" t="s">
        <v>1108</v>
      </c>
      <c r="Q195" s="165" t="s">
        <v>1109</v>
      </c>
      <c r="R195" s="165" t="s">
        <v>1109</v>
      </c>
      <c r="S195" s="165" t="s">
        <v>1106</v>
      </c>
      <c r="T195" s="165" t="s">
        <v>1106</v>
      </c>
      <c r="U195" s="165"/>
      <c r="V195" s="165"/>
      <c r="W195" s="165"/>
      <c r="X195" s="165"/>
      <c r="Y195" s="186"/>
      <c r="Z195" s="186"/>
      <c r="AA195" s="186" t="s">
        <v>1110</v>
      </c>
      <c r="AB195" s="186" t="s">
        <v>1110</v>
      </c>
      <c r="AD195" s="186"/>
      <c r="AE195" s="173">
        <f t="shared" si="15"/>
        <v>38</v>
      </c>
      <c r="AF195" s="173">
        <v>56</v>
      </c>
      <c r="AG195" s="175">
        <f t="shared" si="16"/>
        <v>18</v>
      </c>
      <c r="AH195" s="167"/>
    </row>
    <row r="196" ht="30" customHeight="1" spans="1:35">
      <c r="A196" s="165" t="s">
        <v>1111</v>
      </c>
      <c r="B196" s="165">
        <v>47</v>
      </c>
      <c r="C196" s="165" t="s">
        <v>1112</v>
      </c>
      <c r="D196" s="165" t="s">
        <v>1112</v>
      </c>
      <c r="E196" s="165" t="s">
        <v>1090</v>
      </c>
      <c r="F196" s="165" t="s">
        <v>1090</v>
      </c>
      <c r="G196" s="165" t="s">
        <v>1112</v>
      </c>
      <c r="H196" s="165" t="s">
        <v>1112</v>
      </c>
      <c r="I196" s="165" t="s">
        <v>1112</v>
      </c>
      <c r="J196" s="165"/>
      <c r="K196" s="165" t="s">
        <v>1102</v>
      </c>
      <c r="L196" s="165" t="s">
        <v>1102</v>
      </c>
      <c r="M196" s="165" t="s">
        <v>1113</v>
      </c>
      <c r="N196" s="165" t="s">
        <v>1113</v>
      </c>
      <c r="O196" s="165" t="s">
        <v>1114</v>
      </c>
      <c r="P196" s="165" t="s">
        <v>1114</v>
      </c>
      <c r="Q196" s="165" t="s">
        <v>1115</v>
      </c>
      <c r="R196" s="165" t="s">
        <v>1115</v>
      </c>
      <c r="S196" s="165" t="s">
        <v>1112</v>
      </c>
      <c r="T196" s="165" t="s">
        <v>1112</v>
      </c>
      <c r="U196" s="165"/>
      <c r="V196" s="165"/>
      <c r="W196" s="165"/>
      <c r="X196" s="186" t="s">
        <v>1116</v>
      </c>
      <c r="Y196" s="186"/>
      <c r="Z196" s="186"/>
      <c r="AA196" s="186" t="s">
        <v>1117</v>
      </c>
      <c r="AB196" s="186" t="s">
        <v>1117</v>
      </c>
      <c r="AC196" s="186" t="s">
        <v>1117</v>
      </c>
      <c r="AD196" s="186" t="s">
        <v>1117</v>
      </c>
      <c r="AE196" s="173">
        <f t="shared" si="15"/>
        <v>44</v>
      </c>
      <c r="AF196" s="173">
        <v>56</v>
      </c>
      <c r="AG196" s="175">
        <f t="shared" si="16"/>
        <v>12</v>
      </c>
      <c r="AH196" s="167"/>
      <c r="AI196" s="151" t="s">
        <v>1118</v>
      </c>
    </row>
    <row r="197" ht="30" customHeight="1" spans="1:34">
      <c r="A197" s="165" t="s">
        <v>1119</v>
      </c>
      <c r="B197" s="165">
        <v>47</v>
      </c>
      <c r="C197" s="165" t="s">
        <v>1102</v>
      </c>
      <c r="D197" s="165" t="s">
        <v>1102</v>
      </c>
      <c r="E197" s="165" t="s">
        <v>1102</v>
      </c>
      <c r="F197" s="165"/>
      <c r="G197" s="165" t="s">
        <v>1120</v>
      </c>
      <c r="H197" s="165" t="s">
        <v>1120</v>
      </c>
      <c r="I197" s="165" t="s">
        <v>1121</v>
      </c>
      <c r="J197" s="165" t="s">
        <v>1121</v>
      </c>
      <c r="K197" s="165" t="s">
        <v>1122</v>
      </c>
      <c r="L197" s="165" t="s">
        <v>1122</v>
      </c>
      <c r="M197" s="165" t="s">
        <v>1087</v>
      </c>
      <c r="N197" s="165" t="s">
        <v>1087</v>
      </c>
      <c r="O197" s="165" t="s">
        <v>1123</v>
      </c>
      <c r="P197" s="165" t="s">
        <v>1123</v>
      </c>
      <c r="Q197" s="165" t="s">
        <v>1120</v>
      </c>
      <c r="R197" s="165" t="s">
        <v>1120</v>
      </c>
      <c r="S197" s="165" t="s">
        <v>1120</v>
      </c>
      <c r="T197" s="165" t="s">
        <v>1120</v>
      </c>
      <c r="U197" s="165"/>
      <c r="V197" s="165"/>
      <c r="W197" s="187" t="s">
        <v>1124</v>
      </c>
      <c r="X197" s="187" t="s">
        <v>1124</v>
      </c>
      <c r="Y197" s="187" t="s">
        <v>1124</v>
      </c>
      <c r="Z197" s="187" t="s">
        <v>1124</v>
      </c>
      <c r="AA197" s="182" t="s">
        <v>1125</v>
      </c>
      <c r="AB197" s="182" t="s">
        <v>1125</v>
      </c>
      <c r="AC197" s="186" t="s">
        <v>1124</v>
      </c>
      <c r="AD197" s="186" t="s">
        <v>1124</v>
      </c>
      <c r="AE197" s="173">
        <f t="shared" si="15"/>
        <v>50</v>
      </c>
      <c r="AF197" s="173">
        <v>56</v>
      </c>
      <c r="AG197" s="175">
        <f t="shared" si="16"/>
        <v>6</v>
      </c>
      <c r="AH197" s="167"/>
    </row>
    <row r="198" ht="30" customHeight="1" spans="1:34">
      <c r="A198" s="165" t="s">
        <v>1126</v>
      </c>
      <c r="B198" s="165">
        <v>47</v>
      </c>
      <c r="C198" s="165" t="s">
        <v>1103</v>
      </c>
      <c r="D198" s="165" t="s">
        <v>1103</v>
      </c>
      <c r="E198" s="165" t="s">
        <v>1114</v>
      </c>
      <c r="F198" s="165" t="s">
        <v>1114</v>
      </c>
      <c r="G198" s="165" t="s">
        <v>1103</v>
      </c>
      <c r="H198" s="165" t="s">
        <v>1103</v>
      </c>
      <c r="I198" s="165" t="s">
        <v>1127</v>
      </c>
      <c r="J198" s="165" t="s">
        <v>1128</v>
      </c>
      <c r="K198" s="165" t="s">
        <v>1129</v>
      </c>
      <c r="L198" s="165" t="s">
        <v>1129</v>
      </c>
      <c r="M198" s="165"/>
      <c r="N198" s="165"/>
      <c r="O198" s="165" t="s">
        <v>1130</v>
      </c>
      <c r="P198" s="165" t="s">
        <v>1130</v>
      </c>
      <c r="Q198" s="165" t="s">
        <v>1131</v>
      </c>
      <c r="R198" s="165" t="s">
        <v>1131</v>
      </c>
      <c r="S198" s="165" t="s">
        <v>1114</v>
      </c>
      <c r="T198" s="165" t="s">
        <v>1114</v>
      </c>
      <c r="U198" s="165"/>
      <c r="V198" s="165"/>
      <c r="W198" s="165" t="s">
        <v>1132</v>
      </c>
      <c r="X198" s="165" t="s">
        <v>1132</v>
      </c>
      <c r="Y198" s="186"/>
      <c r="Z198" s="186"/>
      <c r="AA198" s="165"/>
      <c r="AB198" s="186"/>
      <c r="AC198" s="186"/>
      <c r="AD198" s="186"/>
      <c r="AE198" s="173">
        <f t="shared" si="15"/>
        <v>36</v>
      </c>
      <c r="AF198" s="173">
        <v>56</v>
      </c>
      <c r="AG198" s="175">
        <f t="shared" si="16"/>
        <v>20</v>
      </c>
      <c r="AH198" s="167"/>
    </row>
    <row r="199" ht="30" customHeight="1" spans="1:34">
      <c r="A199" s="165" t="s">
        <v>1133</v>
      </c>
      <c r="B199" s="165">
        <v>65</v>
      </c>
      <c r="C199" s="165" t="s">
        <v>1134</v>
      </c>
      <c r="D199" s="165" t="s">
        <v>1134</v>
      </c>
      <c r="E199" s="165" t="s">
        <v>1135</v>
      </c>
      <c r="F199" s="165" t="s">
        <v>1135</v>
      </c>
      <c r="G199" s="165" t="s">
        <v>1108</v>
      </c>
      <c r="H199" s="165" t="s">
        <v>1108</v>
      </c>
      <c r="I199" s="165" t="s">
        <v>1136</v>
      </c>
      <c r="J199" s="165" t="s">
        <v>1088</v>
      </c>
      <c r="K199" s="165" t="s">
        <v>1137</v>
      </c>
      <c r="L199" s="165" t="s">
        <v>1138</v>
      </c>
      <c r="M199" s="165" t="s">
        <v>1138</v>
      </c>
      <c r="N199" s="165" t="s">
        <v>1138</v>
      </c>
      <c r="O199" s="165" t="s">
        <v>1139</v>
      </c>
      <c r="P199" s="165"/>
      <c r="Q199" s="165" t="s">
        <v>1088</v>
      </c>
      <c r="R199" s="165" t="s">
        <v>1088</v>
      </c>
      <c r="S199" s="165" t="s">
        <v>1132</v>
      </c>
      <c r="T199" s="165" t="s">
        <v>1132</v>
      </c>
      <c r="U199" s="165"/>
      <c r="V199" s="165"/>
      <c r="W199" s="165"/>
      <c r="X199" s="165"/>
      <c r="Y199" s="165"/>
      <c r="Z199" s="165"/>
      <c r="AA199" s="182" t="s">
        <v>1140</v>
      </c>
      <c r="AB199" s="182" t="s">
        <v>1140</v>
      </c>
      <c r="AC199" s="182" t="s">
        <v>1140</v>
      </c>
      <c r="AD199" s="182" t="s">
        <v>1140</v>
      </c>
      <c r="AE199" s="173">
        <f t="shared" si="15"/>
        <v>42</v>
      </c>
      <c r="AF199" s="173">
        <v>56</v>
      </c>
      <c r="AG199" s="175">
        <f t="shared" si="16"/>
        <v>14</v>
      </c>
      <c r="AH199" s="167"/>
    </row>
    <row r="200" ht="30" customHeight="1" spans="1:34">
      <c r="A200" s="165" t="s">
        <v>1141</v>
      </c>
      <c r="B200" s="165">
        <v>65</v>
      </c>
      <c r="C200" s="165" t="s">
        <v>1142</v>
      </c>
      <c r="D200" s="165" t="s">
        <v>1142</v>
      </c>
      <c r="E200" s="165" t="s">
        <v>1143</v>
      </c>
      <c r="F200" s="165" t="s">
        <v>1143</v>
      </c>
      <c r="G200" s="165" t="s">
        <v>1142</v>
      </c>
      <c r="H200" s="165" t="s">
        <v>1142</v>
      </c>
      <c r="I200" s="165" t="s">
        <v>1129</v>
      </c>
      <c r="J200" s="165" t="s">
        <v>1129</v>
      </c>
      <c r="K200" s="165" t="s">
        <v>1142</v>
      </c>
      <c r="L200" s="165" t="s">
        <v>1142</v>
      </c>
      <c r="M200" s="165" t="s">
        <v>1144</v>
      </c>
      <c r="N200" s="165" t="s">
        <v>1144</v>
      </c>
      <c r="O200" s="165" t="s">
        <v>1142</v>
      </c>
      <c r="P200" s="165" t="s">
        <v>1142</v>
      </c>
      <c r="Q200" s="165" t="s">
        <v>1145</v>
      </c>
      <c r="R200" s="165" t="s">
        <v>1145</v>
      </c>
      <c r="S200" s="165" t="s">
        <v>1123</v>
      </c>
      <c r="T200" s="165" t="s">
        <v>1123</v>
      </c>
      <c r="U200" s="165"/>
      <c r="V200" s="165"/>
      <c r="W200" s="165" t="s">
        <v>1146</v>
      </c>
      <c r="X200" s="165" t="s">
        <v>1146</v>
      </c>
      <c r="Y200" s="186" t="s">
        <v>1146</v>
      </c>
      <c r="Z200" s="186" t="s">
        <v>1146</v>
      </c>
      <c r="AA200" s="186" t="s">
        <v>1146</v>
      </c>
      <c r="AB200" s="186" t="s">
        <v>1146</v>
      </c>
      <c r="AC200" s="186"/>
      <c r="AD200" s="186"/>
      <c r="AE200" s="173">
        <f t="shared" si="15"/>
        <v>48</v>
      </c>
      <c r="AF200" s="173">
        <v>56</v>
      </c>
      <c r="AG200" s="175">
        <f t="shared" si="16"/>
        <v>8</v>
      </c>
      <c r="AH200" s="167"/>
    </row>
    <row r="201" ht="30" customHeight="1" spans="1:34">
      <c r="A201" s="165" t="s">
        <v>1147</v>
      </c>
      <c r="B201" s="165">
        <v>65</v>
      </c>
      <c r="C201" s="165" t="s">
        <v>1148</v>
      </c>
      <c r="D201" s="165" t="s">
        <v>1148</v>
      </c>
      <c r="E201" s="165" t="s">
        <v>1149</v>
      </c>
      <c r="F201" s="165" t="s">
        <v>1149</v>
      </c>
      <c r="G201" s="165" t="s">
        <v>1150</v>
      </c>
      <c r="H201" s="165" t="s">
        <v>1150</v>
      </c>
      <c r="I201" s="165" t="s">
        <v>1151</v>
      </c>
      <c r="J201" s="165" t="s">
        <v>1151</v>
      </c>
      <c r="K201" s="165" t="s">
        <v>1108</v>
      </c>
      <c r="L201" s="165" t="s">
        <v>1108</v>
      </c>
      <c r="M201" s="165" t="s">
        <v>1108</v>
      </c>
      <c r="N201" s="165" t="s">
        <v>1121</v>
      </c>
      <c r="O201" s="165" t="s">
        <v>1138</v>
      </c>
      <c r="P201" s="165" t="s">
        <v>1138</v>
      </c>
      <c r="Q201" s="165" t="s">
        <v>1151</v>
      </c>
      <c r="R201" s="165" t="s">
        <v>1151</v>
      </c>
      <c r="S201" s="165" t="s">
        <v>1152</v>
      </c>
      <c r="T201" s="165" t="s">
        <v>1152</v>
      </c>
      <c r="W201" s="165" t="s">
        <v>1153</v>
      </c>
      <c r="X201" s="165" t="s">
        <v>1153</v>
      </c>
      <c r="Y201" s="165" t="s">
        <v>1153</v>
      </c>
      <c r="Z201" s="165" t="s">
        <v>1153</v>
      </c>
      <c r="AA201" s="165" t="s">
        <v>1153</v>
      </c>
      <c r="AB201" s="165" t="s">
        <v>1153</v>
      </c>
      <c r="AC201" s="165" t="s">
        <v>1110</v>
      </c>
      <c r="AD201" s="165" t="s">
        <v>1110</v>
      </c>
      <c r="AE201" s="173">
        <f t="shared" si="15"/>
        <v>52</v>
      </c>
      <c r="AF201" s="173">
        <v>56</v>
      </c>
      <c r="AG201" s="175">
        <f t="shared" si="16"/>
        <v>4</v>
      </c>
      <c r="AH201" s="167"/>
    </row>
    <row r="202" ht="30" customHeight="1" spans="1:34">
      <c r="A202" s="165" t="s">
        <v>1154</v>
      </c>
      <c r="B202" s="165">
        <v>65</v>
      </c>
      <c r="C202" s="165" t="s">
        <v>1150</v>
      </c>
      <c r="D202" s="165" t="s">
        <v>1150</v>
      </c>
      <c r="E202" s="165" t="s">
        <v>1144</v>
      </c>
      <c r="F202" s="165" t="s">
        <v>1144</v>
      </c>
      <c r="G202" s="165" t="s">
        <v>1114</v>
      </c>
      <c r="H202" s="165" t="s">
        <v>1114</v>
      </c>
      <c r="I202" s="165" t="s">
        <v>1155</v>
      </c>
      <c r="J202" s="165" t="s">
        <v>1155</v>
      </c>
      <c r="K202" s="165" t="s">
        <v>1150</v>
      </c>
      <c r="L202" s="165" t="s">
        <v>1150</v>
      </c>
      <c r="M202" s="165" t="s">
        <v>1156</v>
      </c>
      <c r="N202" s="165" t="s">
        <v>1156</v>
      </c>
      <c r="O202" s="165" t="s">
        <v>1103</v>
      </c>
      <c r="P202" s="165" t="s">
        <v>1103</v>
      </c>
      <c r="Q202" s="165" t="s">
        <v>1157</v>
      </c>
      <c r="R202" s="165" t="s">
        <v>1157</v>
      </c>
      <c r="S202" s="165" t="s">
        <v>1158</v>
      </c>
      <c r="T202" s="165" t="s">
        <v>1158</v>
      </c>
      <c r="U202" s="165"/>
      <c r="V202" s="165"/>
      <c r="W202" s="165" t="s">
        <v>1159</v>
      </c>
      <c r="X202" s="165" t="s">
        <v>1159</v>
      </c>
      <c r="Y202" s="165" t="s">
        <v>1159</v>
      </c>
      <c r="Z202" s="165" t="s">
        <v>1159</v>
      </c>
      <c r="AA202" s="165" t="s">
        <v>1159</v>
      </c>
      <c r="AB202" s="165" t="s">
        <v>1159</v>
      </c>
      <c r="AC202" s="182"/>
      <c r="AD202" s="186"/>
      <c r="AE202" s="173">
        <f t="shared" si="15"/>
        <v>48</v>
      </c>
      <c r="AF202" s="173">
        <v>56</v>
      </c>
      <c r="AG202" s="175">
        <f t="shared" si="16"/>
        <v>8</v>
      </c>
      <c r="AH202" s="167"/>
    </row>
    <row r="203" ht="30" customHeight="1" spans="1:34">
      <c r="A203" s="165" t="s">
        <v>1160</v>
      </c>
      <c r="B203" s="165">
        <v>65</v>
      </c>
      <c r="C203" s="165" t="s">
        <v>1161</v>
      </c>
      <c r="D203" s="165" t="s">
        <v>1161</v>
      </c>
      <c r="E203" s="165" t="s">
        <v>1162</v>
      </c>
      <c r="F203" s="165" t="s">
        <v>1162</v>
      </c>
      <c r="G203" s="165" t="s">
        <v>1163</v>
      </c>
      <c r="H203" s="165" t="s">
        <v>1163</v>
      </c>
      <c r="I203" s="165" t="s">
        <v>1092</v>
      </c>
      <c r="J203" s="165" t="s">
        <v>1092</v>
      </c>
      <c r="K203" s="165" t="s">
        <v>1164</v>
      </c>
      <c r="L203" s="165" t="s">
        <v>1164</v>
      </c>
      <c r="M203" s="165" t="s">
        <v>1164</v>
      </c>
      <c r="N203" s="165" t="s">
        <v>1164</v>
      </c>
      <c r="O203" s="165" t="s">
        <v>1161</v>
      </c>
      <c r="P203" s="165" t="s">
        <v>1161</v>
      </c>
      <c r="Q203" s="165" t="s">
        <v>1165</v>
      </c>
      <c r="R203" s="165" t="s">
        <v>1165</v>
      </c>
      <c r="S203" s="165" t="s">
        <v>1161</v>
      </c>
      <c r="T203" s="165" t="s">
        <v>1161</v>
      </c>
      <c r="U203" s="165"/>
      <c r="V203" s="165"/>
      <c r="W203" s="165" t="s">
        <v>1166</v>
      </c>
      <c r="X203" s="165" t="s">
        <v>1166</v>
      </c>
      <c r="Y203" s="186"/>
      <c r="Z203" s="186"/>
      <c r="AA203" s="165" t="s">
        <v>1166</v>
      </c>
      <c r="AB203" s="165" t="s">
        <v>1166</v>
      </c>
      <c r="AC203" s="165" t="s">
        <v>1166</v>
      </c>
      <c r="AD203" s="165" t="s">
        <v>1166</v>
      </c>
      <c r="AE203" s="173">
        <f t="shared" si="15"/>
        <v>48</v>
      </c>
      <c r="AF203" s="173">
        <v>56</v>
      </c>
      <c r="AG203" s="175">
        <f t="shared" si="16"/>
        <v>8</v>
      </c>
      <c r="AH203" s="167"/>
    </row>
    <row r="204" ht="30" customHeight="1" spans="1:34">
      <c r="A204" s="165" t="s">
        <v>1167</v>
      </c>
      <c r="B204" s="165">
        <v>65</v>
      </c>
      <c r="C204" s="165" t="s">
        <v>1124</v>
      </c>
      <c r="D204" s="165" t="s">
        <v>1124</v>
      </c>
      <c r="E204" s="165" t="s">
        <v>1168</v>
      </c>
      <c r="F204" s="165" t="s">
        <v>1168</v>
      </c>
      <c r="G204" s="165" t="s">
        <v>1138</v>
      </c>
      <c r="H204" s="165" t="s">
        <v>1138</v>
      </c>
      <c r="I204" s="165" t="s">
        <v>1138</v>
      </c>
      <c r="J204" s="165"/>
      <c r="K204" s="165" t="s">
        <v>1163</v>
      </c>
      <c r="L204" s="165" t="s">
        <v>1163</v>
      </c>
      <c r="M204" s="165" t="s">
        <v>1169</v>
      </c>
      <c r="N204" s="165" t="s">
        <v>1169</v>
      </c>
      <c r="O204" s="165" t="s">
        <v>1164</v>
      </c>
      <c r="P204" s="165" t="s">
        <v>1164</v>
      </c>
      <c r="Q204" s="165" t="s">
        <v>1164</v>
      </c>
      <c r="R204" s="165" t="s">
        <v>1164</v>
      </c>
      <c r="S204" s="165" t="s">
        <v>1170</v>
      </c>
      <c r="T204" s="165" t="s">
        <v>1170</v>
      </c>
      <c r="U204" s="165"/>
      <c r="V204" s="165"/>
      <c r="W204" s="165"/>
      <c r="X204" s="165"/>
      <c r="Y204" s="182"/>
      <c r="Z204" s="186"/>
      <c r="AA204" s="186"/>
      <c r="AB204" s="186"/>
      <c r="AC204" s="186"/>
      <c r="AD204" s="186"/>
      <c r="AE204" s="173">
        <f t="shared" si="15"/>
        <v>34</v>
      </c>
      <c r="AF204" s="173">
        <v>56</v>
      </c>
      <c r="AG204" s="175">
        <f t="shared" si="16"/>
        <v>22</v>
      </c>
      <c r="AH204" s="167"/>
    </row>
    <row r="205" ht="30" customHeight="1" spans="1:34">
      <c r="A205" s="165" t="s">
        <v>1171</v>
      </c>
      <c r="B205" s="165">
        <v>70</v>
      </c>
      <c r="C205" s="165" t="s">
        <v>1172</v>
      </c>
      <c r="D205" s="165" t="s">
        <v>1172</v>
      </c>
      <c r="E205" s="165" t="s">
        <v>1173</v>
      </c>
      <c r="F205" s="165" t="s">
        <v>1173</v>
      </c>
      <c r="G205" s="165" t="s">
        <v>1172</v>
      </c>
      <c r="H205" s="165" t="s">
        <v>1172</v>
      </c>
      <c r="I205" s="165" t="s">
        <v>1174</v>
      </c>
      <c r="J205" s="165" t="s">
        <v>1174</v>
      </c>
      <c r="K205" s="165" t="s">
        <v>1172</v>
      </c>
      <c r="L205" s="165" t="s">
        <v>1172</v>
      </c>
      <c r="M205" s="165" t="s">
        <v>1173</v>
      </c>
      <c r="N205" s="165" t="s">
        <v>1173</v>
      </c>
      <c r="O205" s="165" t="s">
        <v>1163</v>
      </c>
      <c r="P205" s="165" t="s">
        <v>1163</v>
      </c>
      <c r="Q205" s="165" t="s">
        <v>1174</v>
      </c>
      <c r="R205" s="165" t="s">
        <v>1174</v>
      </c>
      <c r="S205" s="165" t="s">
        <v>1175</v>
      </c>
      <c r="T205" s="165" t="s">
        <v>1175</v>
      </c>
      <c r="U205" s="165"/>
      <c r="V205" s="165"/>
      <c r="W205" s="165" t="s">
        <v>1176</v>
      </c>
      <c r="X205" s="165" t="s">
        <v>1176</v>
      </c>
      <c r="Y205" s="186" t="s">
        <v>1176</v>
      </c>
      <c r="Z205" s="186"/>
      <c r="AA205" s="186"/>
      <c r="AB205" s="186"/>
      <c r="AC205" s="186"/>
      <c r="AD205" s="186"/>
      <c r="AE205" s="173">
        <f t="shared" si="15"/>
        <v>42</v>
      </c>
      <c r="AF205" s="173">
        <v>56</v>
      </c>
      <c r="AG205" s="175">
        <f t="shared" si="16"/>
        <v>14</v>
      </c>
      <c r="AH205" s="167"/>
    </row>
    <row r="206" ht="30" customHeight="1" spans="1:34">
      <c r="A206" s="165" t="s">
        <v>1177</v>
      </c>
      <c r="B206" s="165">
        <v>70</v>
      </c>
      <c r="C206" s="165" t="s">
        <v>1178</v>
      </c>
      <c r="D206" s="165" t="s">
        <v>1178</v>
      </c>
      <c r="E206" s="165" t="s">
        <v>1179</v>
      </c>
      <c r="F206" s="165" t="s">
        <v>1179</v>
      </c>
      <c r="G206" s="165" t="s">
        <v>1180</v>
      </c>
      <c r="H206" s="165" t="s">
        <v>1180</v>
      </c>
      <c r="I206" s="165" t="s">
        <v>1173</v>
      </c>
      <c r="J206" s="165" t="s">
        <v>1173</v>
      </c>
      <c r="K206" s="165" t="s">
        <v>1181</v>
      </c>
      <c r="L206" s="165" t="s">
        <v>1181</v>
      </c>
      <c r="M206" s="165" t="s">
        <v>1179</v>
      </c>
      <c r="N206" s="165" t="s">
        <v>1179</v>
      </c>
      <c r="O206" s="165" t="s">
        <v>1181</v>
      </c>
      <c r="P206" s="165" t="s">
        <v>1181</v>
      </c>
      <c r="Q206" s="165" t="s">
        <v>1173</v>
      </c>
      <c r="R206" s="165" t="s">
        <v>1173</v>
      </c>
      <c r="S206" s="165" t="s">
        <v>1182</v>
      </c>
      <c r="T206" s="165" t="s">
        <v>1182</v>
      </c>
      <c r="U206" s="165"/>
      <c r="V206" s="165"/>
      <c r="W206" s="165"/>
      <c r="X206" s="165"/>
      <c r="Y206" s="187"/>
      <c r="Z206" s="182"/>
      <c r="AA206" s="186"/>
      <c r="AB206" s="186"/>
      <c r="AC206" s="182"/>
      <c r="AD206" s="182"/>
      <c r="AE206" s="173">
        <f t="shared" si="15"/>
        <v>36</v>
      </c>
      <c r="AF206" s="173">
        <v>56</v>
      </c>
      <c r="AG206" s="175">
        <f t="shared" si="16"/>
        <v>20</v>
      </c>
      <c r="AH206" s="167"/>
    </row>
    <row r="207" ht="30" customHeight="1" spans="1:34">
      <c r="A207" s="165" t="s">
        <v>1183</v>
      </c>
      <c r="B207" s="165">
        <v>70</v>
      </c>
      <c r="C207" s="165" t="s">
        <v>1184</v>
      </c>
      <c r="D207" s="165" t="s">
        <v>1184</v>
      </c>
      <c r="E207" s="165" t="s">
        <v>1087</v>
      </c>
      <c r="G207" s="165" t="s">
        <v>1176</v>
      </c>
      <c r="H207" s="165" t="s">
        <v>1184</v>
      </c>
      <c r="I207" s="165" t="s">
        <v>1156</v>
      </c>
      <c r="J207" s="165" t="s">
        <v>1156</v>
      </c>
      <c r="K207" s="165" t="s">
        <v>1178</v>
      </c>
      <c r="L207" s="165" t="s">
        <v>1178</v>
      </c>
      <c r="O207" s="165" t="s">
        <v>1178</v>
      </c>
      <c r="P207" s="165" t="s">
        <v>1178</v>
      </c>
      <c r="Q207" s="165" t="s">
        <v>1176</v>
      </c>
      <c r="R207" s="165"/>
      <c r="S207" s="165" t="s">
        <v>1172</v>
      </c>
      <c r="T207" s="165" t="s">
        <v>1172</v>
      </c>
      <c r="U207" s="165"/>
      <c r="V207" s="165"/>
      <c r="W207" s="165"/>
      <c r="X207" s="165"/>
      <c r="Y207" s="187"/>
      <c r="Z207" s="187"/>
      <c r="AA207" s="186"/>
      <c r="AB207" s="186"/>
      <c r="AC207" s="182"/>
      <c r="AD207" s="182"/>
      <c r="AE207" s="173">
        <f t="shared" si="15"/>
        <v>28</v>
      </c>
      <c r="AF207" s="173">
        <v>56</v>
      </c>
      <c r="AG207" s="175">
        <f t="shared" si="16"/>
        <v>28</v>
      </c>
      <c r="AH207" s="167"/>
    </row>
    <row r="208" ht="30" customHeight="1" spans="1:34">
      <c r="A208" s="165" t="s">
        <v>1185</v>
      </c>
      <c r="B208" s="165">
        <v>70</v>
      </c>
      <c r="C208" s="165" t="s">
        <v>1186</v>
      </c>
      <c r="D208" s="165" t="s">
        <v>1186</v>
      </c>
      <c r="E208" s="165" t="s">
        <v>1187</v>
      </c>
      <c r="F208" s="165"/>
      <c r="G208" s="165" t="s">
        <v>1178</v>
      </c>
      <c r="H208" s="165" t="s">
        <v>1178</v>
      </c>
      <c r="I208" s="165" t="s">
        <v>1107</v>
      </c>
      <c r="J208" s="165" t="s">
        <v>1107</v>
      </c>
      <c r="K208" s="165" t="s">
        <v>1184</v>
      </c>
      <c r="L208" s="165" t="s">
        <v>1184</v>
      </c>
      <c r="M208" s="165" t="s">
        <v>1188</v>
      </c>
      <c r="N208" s="165" t="s">
        <v>1188</v>
      </c>
      <c r="O208" s="165" t="s">
        <v>1184</v>
      </c>
      <c r="P208" s="165" t="s">
        <v>1184</v>
      </c>
      <c r="Q208" s="165" t="s">
        <v>1189</v>
      </c>
      <c r="R208" s="165" t="s">
        <v>1189</v>
      </c>
      <c r="S208" s="165" t="s">
        <v>1163</v>
      </c>
      <c r="T208" s="165" t="s">
        <v>1163</v>
      </c>
      <c r="U208" s="165"/>
      <c r="V208" s="165"/>
      <c r="W208" s="165"/>
      <c r="X208" s="165"/>
      <c r="Y208" s="182"/>
      <c r="Z208" s="182"/>
      <c r="AA208" s="186"/>
      <c r="AB208" s="186"/>
      <c r="AC208" s="186"/>
      <c r="AD208" s="186"/>
      <c r="AE208" s="173">
        <f t="shared" si="15"/>
        <v>34</v>
      </c>
      <c r="AF208" s="173">
        <v>56</v>
      </c>
      <c r="AG208" s="175">
        <f t="shared" si="16"/>
        <v>22</v>
      </c>
      <c r="AH208" s="167"/>
    </row>
    <row r="209" ht="30" customHeight="1" spans="1:34">
      <c r="A209" s="165" t="s">
        <v>1190</v>
      </c>
      <c r="B209" s="165">
        <v>70</v>
      </c>
      <c r="C209" s="165" t="s">
        <v>1175</v>
      </c>
      <c r="D209" s="165" t="s">
        <v>1175</v>
      </c>
      <c r="E209" s="165" t="s">
        <v>1157</v>
      </c>
      <c r="F209" s="165" t="s">
        <v>1157</v>
      </c>
      <c r="G209" s="165" t="s">
        <v>1186</v>
      </c>
      <c r="H209" s="165" t="s">
        <v>1186</v>
      </c>
      <c r="I209" s="165" t="s">
        <v>1191</v>
      </c>
      <c r="J209" s="165" t="s">
        <v>1191</v>
      </c>
      <c r="K209" s="165" t="s">
        <v>1175</v>
      </c>
      <c r="L209" s="165" t="s">
        <v>1175</v>
      </c>
      <c r="M209" s="165" t="s">
        <v>1192</v>
      </c>
      <c r="N209" s="165" t="s">
        <v>1192</v>
      </c>
      <c r="O209" s="165" t="s">
        <v>1186</v>
      </c>
      <c r="P209" s="165" t="s">
        <v>1186</v>
      </c>
      <c r="Q209" s="165" t="s">
        <v>1158</v>
      </c>
      <c r="R209" s="165" t="s">
        <v>1158</v>
      </c>
      <c r="S209" s="165" t="s">
        <v>1186</v>
      </c>
      <c r="T209" s="165" t="s">
        <v>1186</v>
      </c>
      <c r="U209" s="165"/>
      <c r="V209" s="165"/>
      <c r="W209" s="165"/>
      <c r="X209" s="165"/>
      <c r="Y209" s="182"/>
      <c r="Z209" s="182"/>
      <c r="AA209" s="182"/>
      <c r="AB209" s="182"/>
      <c r="AC209" s="182"/>
      <c r="AD209" s="182"/>
      <c r="AE209" s="173">
        <f t="shared" si="15"/>
        <v>36</v>
      </c>
      <c r="AF209" s="173">
        <v>56</v>
      </c>
      <c r="AG209" s="175">
        <f t="shared" si="16"/>
        <v>20</v>
      </c>
      <c r="AH209" s="167"/>
    </row>
    <row r="210" ht="30" customHeight="1" spans="1:34">
      <c r="A210" s="165" t="s">
        <v>1193</v>
      </c>
      <c r="B210" s="165">
        <v>70</v>
      </c>
      <c r="C210" s="165" t="s">
        <v>1194</v>
      </c>
      <c r="D210" s="165" t="s">
        <v>1194</v>
      </c>
      <c r="E210" s="165" t="s">
        <v>1191</v>
      </c>
      <c r="F210" s="165" t="s">
        <v>1191</v>
      </c>
      <c r="G210" s="165" t="s">
        <v>1175</v>
      </c>
      <c r="H210" s="165" t="s">
        <v>1175</v>
      </c>
      <c r="I210" s="165" t="s">
        <v>1195</v>
      </c>
      <c r="J210" s="165" t="s">
        <v>1195</v>
      </c>
      <c r="K210" s="165" t="s">
        <v>1194</v>
      </c>
      <c r="L210" s="165" t="s">
        <v>1194</v>
      </c>
      <c r="M210" s="165" t="s">
        <v>1189</v>
      </c>
      <c r="N210" s="165" t="s">
        <v>1189</v>
      </c>
      <c r="O210" s="165" t="s">
        <v>1194</v>
      </c>
      <c r="P210" s="165" t="s">
        <v>1194</v>
      </c>
      <c r="Q210" s="165" t="s">
        <v>1196</v>
      </c>
      <c r="R210" s="165" t="s">
        <v>1196</v>
      </c>
      <c r="S210" s="165" t="s">
        <v>1194</v>
      </c>
      <c r="T210" s="165" t="s">
        <v>1194</v>
      </c>
      <c r="U210" s="165"/>
      <c r="V210" s="165"/>
      <c r="W210" s="165"/>
      <c r="X210" s="165"/>
      <c r="Y210" s="182"/>
      <c r="Z210" s="182"/>
      <c r="AA210" s="186"/>
      <c r="AB210" s="186"/>
      <c r="AC210" s="186"/>
      <c r="AD210" s="182"/>
      <c r="AE210" s="173">
        <f t="shared" si="15"/>
        <v>36</v>
      </c>
      <c r="AF210" s="173">
        <v>56</v>
      </c>
      <c r="AG210" s="175">
        <f t="shared" si="16"/>
        <v>20</v>
      </c>
      <c r="AH210" s="167"/>
    </row>
    <row r="211" ht="30" customHeight="1" spans="1:34">
      <c r="A211" s="165" t="s">
        <v>1197</v>
      </c>
      <c r="B211" s="165">
        <v>70</v>
      </c>
      <c r="C211" s="165" t="s">
        <v>1182</v>
      </c>
      <c r="D211" s="165" t="s">
        <v>1182</v>
      </c>
      <c r="E211" s="165" t="s">
        <v>1198</v>
      </c>
      <c r="F211" s="165" t="s">
        <v>1198</v>
      </c>
      <c r="G211" s="165" t="s">
        <v>1199</v>
      </c>
      <c r="H211" s="165" t="s">
        <v>1199</v>
      </c>
      <c r="I211" s="165" t="s">
        <v>1200</v>
      </c>
      <c r="J211" s="165" t="s">
        <v>1200</v>
      </c>
      <c r="K211" s="165" t="s">
        <v>1182</v>
      </c>
      <c r="L211" s="165" t="s">
        <v>1182</v>
      </c>
      <c r="M211" s="165" t="s">
        <v>1157</v>
      </c>
      <c r="N211" s="165" t="s">
        <v>1157</v>
      </c>
      <c r="O211" s="165" t="s">
        <v>1199</v>
      </c>
      <c r="P211" s="165" t="s">
        <v>1199</v>
      </c>
      <c r="Q211" s="165" t="s">
        <v>1187</v>
      </c>
      <c r="R211" s="165"/>
      <c r="S211" s="165" t="s">
        <v>1199</v>
      </c>
      <c r="T211" s="165" t="s">
        <v>1199</v>
      </c>
      <c r="U211" s="165"/>
      <c r="V211" s="165"/>
      <c r="W211" s="165"/>
      <c r="X211" s="165"/>
      <c r="Y211" s="182"/>
      <c r="Z211" s="182"/>
      <c r="AA211" s="182"/>
      <c r="AB211" s="182"/>
      <c r="AC211" s="182"/>
      <c r="AD211" s="182"/>
      <c r="AE211" s="173">
        <f t="shared" si="15"/>
        <v>34</v>
      </c>
      <c r="AF211" s="173">
        <v>56</v>
      </c>
      <c r="AG211" s="175">
        <f t="shared" si="16"/>
        <v>22</v>
      </c>
      <c r="AH211" s="167"/>
    </row>
    <row r="212" ht="30" customHeight="1" spans="1:34">
      <c r="A212" s="165" t="s">
        <v>1201</v>
      </c>
      <c r="B212" s="165">
        <v>70</v>
      </c>
      <c r="C212" s="165" t="s">
        <v>1202</v>
      </c>
      <c r="D212" s="165" t="s">
        <v>1202</v>
      </c>
      <c r="E212" s="165" t="s">
        <v>1203</v>
      </c>
      <c r="F212" s="165" t="s">
        <v>1203</v>
      </c>
      <c r="G212" s="165" t="s">
        <v>1204</v>
      </c>
      <c r="H212" s="165" t="s">
        <v>1204</v>
      </c>
      <c r="I212" s="165" t="s">
        <v>1155</v>
      </c>
      <c r="J212" s="165" t="s">
        <v>1155</v>
      </c>
      <c r="K212" s="165" t="s">
        <v>1202</v>
      </c>
      <c r="L212" s="165" t="s">
        <v>1202</v>
      </c>
      <c r="M212" s="165" t="s">
        <v>1191</v>
      </c>
      <c r="N212" s="165" t="s">
        <v>1191</v>
      </c>
      <c r="O212" s="165" t="s">
        <v>1182</v>
      </c>
      <c r="P212" s="165" t="s">
        <v>1182</v>
      </c>
      <c r="Q212" s="165" t="s">
        <v>1205</v>
      </c>
      <c r="R212" s="165" t="s">
        <v>1205</v>
      </c>
      <c r="S212" s="165" t="s">
        <v>1202</v>
      </c>
      <c r="T212" s="165" t="s">
        <v>1202</v>
      </c>
      <c r="U212" s="165"/>
      <c r="V212" s="165"/>
      <c r="W212" s="165"/>
      <c r="X212" s="165"/>
      <c r="Y212" s="186"/>
      <c r="Z212" s="186"/>
      <c r="AA212" s="186"/>
      <c r="AB212" s="186"/>
      <c r="AC212" s="182"/>
      <c r="AD212" s="182"/>
      <c r="AE212" s="173">
        <f t="shared" si="15"/>
        <v>36</v>
      </c>
      <c r="AF212" s="173">
        <v>56</v>
      </c>
      <c r="AG212" s="175">
        <f t="shared" si="16"/>
        <v>20</v>
      </c>
      <c r="AH212" s="167"/>
    </row>
    <row r="213" ht="30" customHeight="1" spans="1:34">
      <c r="A213" s="165" t="s">
        <v>1206</v>
      </c>
      <c r="B213" s="165">
        <v>70</v>
      </c>
      <c r="C213" s="165" t="s">
        <v>1204</v>
      </c>
      <c r="D213" s="165" t="s">
        <v>1204</v>
      </c>
      <c r="E213" s="165" t="s">
        <v>1207</v>
      </c>
      <c r="F213" s="165" t="s">
        <v>1207</v>
      </c>
      <c r="G213" s="179" t="s">
        <v>1208</v>
      </c>
      <c r="H213" s="179" t="s">
        <v>1208</v>
      </c>
      <c r="I213" s="165" t="s">
        <v>1209</v>
      </c>
      <c r="J213" s="165" t="s">
        <v>1209</v>
      </c>
      <c r="K213" s="165" t="s">
        <v>1210</v>
      </c>
      <c r="L213" s="165" t="s">
        <v>1210</v>
      </c>
      <c r="M213" s="165" t="s">
        <v>1128</v>
      </c>
      <c r="N213" s="165" t="s">
        <v>1128</v>
      </c>
      <c r="O213" s="165" t="s">
        <v>1210</v>
      </c>
      <c r="P213" s="165" t="s">
        <v>1210</v>
      </c>
      <c r="Q213" s="165" t="s">
        <v>1188</v>
      </c>
      <c r="R213" s="165" t="s">
        <v>1188</v>
      </c>
      <c r="S213" s="165" t="s">
        <v>1204</v>
      </c>
      <c r="T213" s="165" t="s">
        <v>1204</v>
      </c>
      <c r="U213" s="165"/>
      <c r="V213" s="165"/>
      <c r="W213" s="165"/>
      <c r="X213" s="165"/>
      <c r="Y213" s="186"/>
      <c r="Z213" s="186"/>
      <c r="AA213" s="186"/>
      <c r="AB213" s="186"/>
      <c r="AC213" s="186"/>
      <c r="AD213" s="186"/>
      <c r="AE213" s="173">
        <f t="shared" si="15"/>
        <v>36</v>
      </c>
      <c r="AF213" s="173">
        <v>56</v>
      </c>
      <c r="AG213" s="175">
        <f t="shared" si="16"/>
        <v>20</v>
      </c>
      <c r="AH213" s="167"/>
    </row>
    <row r="214" ht="30" customHeight="1" spans="1:34">
      <c r="A214" s="165" t="s">
        <v>1211</v>
      </c>
      <c r="B214" s="165">
        <v>70</v>
      </c>
      <c r="C214" s="165" t="s">
        <v>1212</v>
      </c>
      <c r="D214" s="165" t="s">
        <v>1212</v>
      </c>
      <c r="E214" s="165" t="s">
        <v>1165</v>
      </c>
      <c r="F214" s="165" t="s">
        <v>1165</v>
      </c>
      <c r="G214" s="165" t="s">
        <v>1212</v>
      </c>
      <c r="H214" s="165" t="s">
        <v>1212</v>
      </c>
      <c r="I214" s="165" t="s">
        <v>1095</v>
      </c>
      <c r="J214" s="165" t="s">
        <v>1095</v>
      </c>
      <c r="K214" s="165" t="s">
        <v>1212</v>
      </c>
      <c r="L214" s="165" t="s">
        <v>1212</v>
      </c>
      <c r="M214" s="165" t="s">
        <v>1155</v>
      </c>
      <c r="N214" s="165" t="s">
        <v>1155</v>
      </c>
      <c r="O214" s="165" t="s">
        <v>1204</v>
      </c>
      <c r="P214" s="165" t="s">
        <v>1204</v>
      </c>
      <c r="Q214" s="165" t="s">
        <v>1191</v>
      </c>
      <c r="R214" s="165" t="s">
        <v>1191</v>
      </c>
      <c r="S214" s="165" t="s">
        <v>1212</v>
      </c>
      <c r="T214" s="165" t="s">
        <v>1212</v>
      </c>
      <c r="U214" s="165"/>
      <c r="V214" s="165"/>
      <c r="W214" s="165"/>
      <c r="X214" s="165"/>
      <c r="Y214" s="186"/>
      <c r="Z214" s="186"/>
      <c r="AA214" s="186"/>
      <c r="AB214" s="186"/>
      <c r="AC214" s="186"/>
      <c r="AD214" s="186"/>
      <c r="AE214" s="173">
        <f t="shared" si="15"/>
        <v>36</v>
      </c>
      <c r="AF214" s="173">
        <v>56</v>
      </c>
      <c r="AG214" s="175">
        <f t="shared" si="16"/>
        <v>20</v>
      </c>
      <c r="AH214" s="167"/>
    </row>
    <row r="215" ht="30" customHeight="1" spans="1:34">
      <c r="A215" s="165" t="s">
        <v>1213</v>
      </c>
      <c r="B215" s="165">
        <v>70</v>
      </c>
      <c r="C215" s="179" t="s">
        <v>1208</v>
      </c>
      <c r="D215" s="179" t="s">
        <v>1208</v>
      </c>
      <c r="E215" s="165" t="s">
        <v>1093</v>
      </c>
      <c r="G215" s="165" t="s">
        <v>1214</v>
      </c>
      <c r="H215" s="165" t="s">
        <v>1214</v>
      </c>
      <c r="I215" s="165" t="s">
        <v>1115</v>
      </c>
      <c r="J215" s="165" t="s">
        <v>1115</v>
      </c>
      <c r="K215" s="165" t="s">
        <v>1214</v>
      </c>
      <c r="L215" s="165" t="s">
        <v>1214</v>
      </c>
      <c r="M215" s="165" t="s">
        <v>1198</v>
      </c>
      <c r="N215" s="165" t="s">
        <v>1215</v>
      </c>
      <c r="O215" s="165" t="s">
        <v>1212</v>
      </c>
      <c r="P215" s="165" t="s">
        <v>1212</v>
      </c>
      <c r="Q215" s="165" t="s">
        <v>1195</v>
      </c>
      <c r="R215" s="165" t="s">
        <v>1195</v>
      </c>
      <c r="S215" s="179" t="s">
        <v>1208</v>
      </c>
      <c r="T215" s="179" t="s">
        <v>1208</v>
      </c>
      <c r="U215" s="165"/>
      <c r="V215" s="165"/>
      <c r="W215" s="165"/>
      <c r="X215" s="165"/>
      <c r="Y215" s="186"/>
      <c r="Z215" s="186"/>
      <c r="AA215" s="186"/>
      <c r="AB215" s="186"/>
      <c r="AC215" s="186"/>
      <c r="AD215" s="186"/>
      <c r="AE215" s="173">
        <f t="shared" si="15"/>
        <v>34</v>
      </c>
      <c r="AF215" s="173">
        <v>56</v>
      </c>
      <c r="AG215" s="175">
        <f t="shared" si="16"/>
        <v>22</v>
      </c>
      <c r="AH215" s="167"/>
    </row>
    <row r="216" ht="30" customHeight="1" spans="1:34">
      <c r="A216" s="165" t="s">
        <v>1216</v>
      </c>
      <c r="B216" s="165">
        <v>70</v>
      </c>
      <c r="C216" s="165" t="s">
        <v>1214</v>
      </c>
      <c r="D216" s="165" t="s">
        <v>1214</v>
      </c>
      <c r="E216" s="165" t="s">
        <v>1217</v>
      </c>
      <c r="F216" s="165" t="s">
        <v>1217</v>
      </c>
      <c r="G216" s="165" t="s">
        <v>1218</v>
      </c>
      <c r="H216" s="165" t="s">
        <v>1145</v>
      </c>
      <c r="I216" s="165" t="s">
        <v>1219</v>
      </c>
      <c r="J216" s="165" t="s">
        <v>1219</v>
      </c>
      <c r="K216" s="165" t="s">
        <v>1161</v>
      </c>
      <c r="L216" s="165" t="s">
        <v>1161</v>
      </c>
      <c r="M216" s="165" t="s">
        <v>1203</v>
      </c>
      <c r="N216" s="165" t="s">
        <v>1203</v>
      </c>
      <c r="O216" s="165" t="s">
        <v>1214</v>
      </c>
      <c r="P216" s="165" t="s">
        <v>1214</v>
      </c>
      <c r="Q216" s="165" t="s">
        <v>1155</v>
      </c>
      <c r="R216" s="165" t="s">
        <v>1155</v>
      </c>
      <c r="S216" s="165" t="s">
        <v>1214</v>
      </c>
      <c r="T216" s="165" t="s">
        <v>1214</v>
      </c>
      <c r="U216" s="165"/>
      <c r="V216" s="165"/>
      <c r="W216" s="165"/>
      <c r="X216" s="165"/>
      <c r="Y216" s="186"/>
      <c r="Z216" s="186"/>
      <c r="AA216" s="182"/>
      <c r="AB216" s="182"/>
      <c r="AC216" s="182"/>
      <c r="AD216" s="182"/>
      <c r="AE216" s="173">
        <f t="shared" si="15"/>
        <v>36</v>
      </c>
      <c r="AF216" s="173">
        <v>56</v>
      </c>
      <c r="AG216" s="175">
        <f t="shared" si="16"/>
        <v>20</v>
      </c>
      <c r="AH216" s="167"/>
    </row>
    <row r="217" ht="30" customHeight="1" spans="1:34">
      <c r="A217" s="165" t="s">
        <v>1220</v>
      </c>
      <c r="B217" s="165">
        <v>70</v>
      </c>
      <c r="C217" s="165" t="s">
        <v>1189</v>
      </c>
      <c r="D217" s="165" t="s">
        <v>1189</v>
      </c>
      <c r="E217" s="165" t="s">
        <v>1128</v>
      </c>
      <c r="F217" s="165" t="s">
        <v>1221</v>
      </c>
      <c r="G217" s="165" t="s">
        <v>1222</v>
      </c>
      <c r="H217" s="165" t="s">
        <v>1222</v>
      </c>
      <c r="I217" s="165" t="s">
        <v>1223</v>
      </c>
      <c r="J217" s="165" t="s">
        <v>1223</v>
      </c>
      <c r="K217" s="165" t="s">
        <v>1222</v>
      </c>
      <c r="L217" s="165" t="s">
        <v>1222</v>
      </c>
      <c r="M217" s="165" t="s">
        <v>1224</v>
      </c>
      <c r="N217" s="165" t="s">
        <v>1224</v>
      </c>
      <c r="O217" s="165" t="s">
        <v>1218</v>
      </c>
      <c r="P217" s="165" t="s">
        <v>1120</v>
      </c>
      <c r="Q217" s="165" t="s">
        <v>1168</v>
      </c>
      <c r="R217" s="165" t="s">
        <v>1168</v>
      </c>
      <c r="S217" s="165" t="s">
        <v>1181</v>
      </c>
      <c r="T217" s="165" t="s">
        <v>1181</v>
      </c>
      <c r="U217" s="165"/>
      <c r="V217" s="165"/>
      <c r="W217" s="165"/>
      <c r="X217" s="165"/>
      <c r="Y217" s="186"/>
      <c r="Z217" s="186"/>
      <c r="AA217" s="186"/>
      <c r="AB217" s="186"/>
      <c r="AC217" s="186"/>
      <c r="AD217" s="186"/>
      <c r="AE217" s="173">
        <f t="shared" si="15"/>
        <v>36</v>
      </c>
      <c r="AF217" s="173">
        <v>56</v>
      </c>
      <c r="AG217" s="175">
        <f t="shared" si="16"/>
        <v>20</v>
      </c>
      <c r="AH217" s="167"/>
    </row>
    <row r="218" ht="30" customHeight="1" spans="1:34">
      <c r="A218" s="165" t="s">
        <v>1225</v>
      </c>
      <c r="B218" s="165">
        <v>70</v>
      </c>
      <c r="C218" s="165" t="s">
        <v>1226</v>
      </c>
      <c r="D218" s="165" t="s">
        <v>1226</v>
      </c>
      <c r="E218" s="165" t="s">
        <v>1115</v>
      </c>
      <c r="F218" s="165" t="s">
        <v>1115</v>
      </c>
      <c r="G218" s="165" t="s">
        <v>1170</v>
      </c>
      <c r="H218" s="165" t="s">
        <v>1170</v>
      </c>
      <c r="I218" s="165" t="s">
        <v>1227</v>
      </c>
      <c r="J218" s="165" t="s">
        <v>1227</v>
      </c>
      <c r="K218" s="165" t="s">
        <v>1180</v>
      </c>
      <c r="L218" s="165" t="s">
        <v>1180</v>
      </c>
      <c r="M218" s="165" t="s">
        <v>1209</v>
      </c>
      <c r="N218" s="165" t="s">
        <v>1209</v>
      </c>
      <c r="O218" s="165" t="s">
        <v>1222</v>
      </c>
      <c r="P218" s="165" t="s">
        <v>1222</v>
      </c>
      <c r="Q218" s="165" t="s">
        <v>1203</v>
      </c>
      <c r="R218" s="165" t="s">
        <v>1203</v>
      </c>
      <c r="S218" s="165" t="s">
        <v>1222</v>
      </c>
      <c r="T218" s="165" t="s">
        <v>1222</v>
      </c>
      <c r="U218" s="165"/>
      <c r="V218" s="165"/>
      <c r="W218" s="165"/>
      <c r="X218" s="165"/>
      <c r="Y218" s="186"/>
      <c r="Z218" s="186"/>
      <c r="AA218" s="186"/>
      <c r="AB218" s="186"/>
      <c r="AC218" s="186"/>
      <c r="AD218" s="186"/>
      <c r="AE218" s="173">
        <f t="shared" si="15"/>
        <v>36</v>
      </c>
      <c r="AF218" s="173">
        <v>56</v>
      </c>
      <c r="AG218" s="175">
        <f t="shared" si="16"/>
        <v>20</v>
      </c>
      <c r="AH218" s="167"/>
    </row>
    <row r="219" ht="30" customHeight="1" spans="1:34">
      <c r="A219" s="165" t="s">
        <v>1228</v>
      </c>
      <c r="B219" s="165">
        <v>70</v>
      </c>
      <c r="C219" s="165" t="s">
        <v>1229</v>
      </c>
      <c r="D219" s="165" t="s">
        <v>1229</v>
      </c>
      <c r="E219" s="165" t="s">
        <v>1230</v>
      </c>
      <c r="F219" s="165" t="s">
        <v>1230</v>
      </c>
      <c r="G219" s="165" t="s">
        <v>1122</v>
      </c>
      <c r="H219" s="165" t="s">
        <v>1122</v>
      </c>
      <c r="I219" s="165" t="s">
        <v>1230</v>
      </c>
      <c r="J219" s="165" t="s">
        <v>1230</v>
      </c>
      <c r="K219" s="165" t="s">
        <v>1231</v>
      </c>
      <c r="L219" s="165" t="s">
        <v>1231</v>
      </c>
      <c r="M219" s="165" t="s">
        <v>1223</v>
      </c>
      <c r="N219" s="165" t="s">
        <v>1223</v>
      </c>
      <c r="O219" s="165" t="s">
        <v>1122</v>
      </c>
      <c r="P219" s="165" t="s">
        <v>1122</v>
      </c>
      <c r="Q219" s="165" t="s">
        <v>1232</v>
      </c>
      <c r="R219" s="165" t="s">
        <v>1232</v>
      </c>
      <c r="S219" s="165" t="s">
        <v>1180</v>
      </c>
      <c r="T219" s="165" t="s">
        <v>1180</v>
      </c>
      <c r="U219" s="165"/>
      <c r="V219" s="165"/>
      <c r="W219" s="165"/>
      <c r="X219" s="165"/>
      <c r="Y219" s="187"/>
      <c r="Z219" s="187"/>
      <c r="AA219" s="187"/>
      <c r="AB219" s="187"/>
      <c r="AC219" s="187"/>
      <c r="AD219" s="187"/>
      <c r="AE219" s="173">
        <f t="shared" si="15"/>
        <v>36</v>
      </c>
      <c r="AF219" s="173">
        <v>56</v>
      </c>
      <c r="AG219" s="175">
        <f t="shared" si="16"/>
        <v>20</v>
      </c>
      <c r="AH219" s="167"/>
    </row>
    <row r="220" ht="30" customHeight="1" spans="1:34">
      <c r="A220" s="165" t="s">
        <v>1233</v>
      </c>
      <c r="B220" s="165">
        <v>70</v>
      </c>
      <c r="C220" s="165" t="s">
        <v>1234</v>
      </c>
      <c r="D220" s="165" t="s">
        <v>1234</v>
      </c>
      <c r="E220" s="165" t="s">
        <v>1235</v>
      </c>
      <c r="F220" s="165" t="s">
        <v>1235</v>
      </c>
      <c r="G220" s="182" t="s">
        <v>1148</v>
      </c>
      <c r="H220" s="182" t="s">
        <v>1148</v>
      </c>
      <c r="I220" s="165" t="s">
        <v>1236</v>
      </c>
      <c r="J220" s="165" t="s">
        <v>1236</v>
      </c>
      <c r="K220" s="165" t="s">
        <v>1226</v>
      </c>
      <c r="L220" s="165" t="s">
        <v>1226</v>
      </c>
      <c r="M220" s="165" t="s">
        <v>1205</v>
      </c>
      <c r="N220" s="165" t="s">
        <v>1205</v>
      </c>
      <c r="O220" s="165" t="s">
        <v>1139</v>
      </c>
      <c r="P220" s="165" t="s">
        <v>1221</v>
      </c>
      <c r="Q220" s="165" t="s">
        <v>1227</v>
      </c>
      <c r="R220" s="165" t="s">
        <v>1227</v>
      </c>
      <c r="S220" s="165" t="s">
        <v>1122</v>
      </c>
      <c r="T220" s="165" t="s">
        <v>1122</v>
      </c>
      <c r="U220" s="165"/>
      <c r="V220" s="165"/>
      <c r="W220" s="165"/>
      <c r="X220" s="165"/>
      <c r="Y220" s="182"/>
      <c r="Z220" s="182"/>
      <c r="AA220" s="186"/>
      <c r="AB220" s="186"/>
      <c r="AC220" s="182"/>
      <c r="AD220" s="186"/>
      <c r="AE220" s="173">
        <f t="shared" si="15"/>
        <v>36</v>
      </c>
      <c r="AF220" s="173">
        <v>56</v>
      </c>
      <c r="AG220" s="175">
        <f t="shared" si="16"/>
        <v>20</v>
      </c>
      <c r="AH220" s="167"/>
    </row>
    <row r="221" ht="30" customHeight="1" spans="1:34">
      <c r="A221" s="165" t="s">
        <v>1237</v>
      </c>
      <c r="B221" s="165">
        <v>70</v>
      </c>
      <c r="C221" s="165" t="s">
        <v>1238</v>
      </c>
      <c r="D221" s="165" t="s">
        <v>1238</v>
      </c>
      <c r="E221" s="165" t="s">
        <v>1215</v>
      </c>
      <c r="F221" s="165" t="s">
        <v>1215</v>
      </c>
      <c r="G221" s="165" t="s">
        <v>1239</v>
      </c>
      <c r="H221" s="165" t="s">
        <v>1239</v>
      </c>
      <c r="I221" s="165" t="s">
        <v>1239</v>
      </c>
      <c r="J221" s="165" t="s">
        <v>1239</v>
      </c>
      <c r="K221" s="165" t="s">
        <v>1229</v>
      </c>
      <c r="L221" s="165" t="s">
        <v>1229</v>
      </c>
      <c r="M221" s="165" t="s">
        <v>1235</v>
      </c>
      <c r="O221" s="165" t="s">
        <v>1196</v>
      </c>
      <c r="P221" s="165" t="s">
        <v>1196</v>
      </c>
      <c r="Q221" s="165" t="s">
        <v>1236</v>
      </c>
      <c r="R221" s="165" t="s">
        <v>1236</v>
      </c>
      <c r="S221" s="165" t="s">
        <v>1240</v>
      </c>
      <c r="T221" s="165" t="s">
        <v>1240</v>
      </c>
      <c r="U221" s="165"/>
      <c r="V221" s="165"/>
      <c r="W221" s="165"/>
      <c r="X221" s="165"/>
      <c r="Y221" s="186"/>
      <c r="Z221" s="186"/>
      <c r="AA221" s="186"/>
      <c r="AB221" s="186"/>
      <c r="AC221" s="186"/>
      <c r="AD221" s="186"/>
      <c r="AE221" s="173">
        <f t="shared" si="15"/>
        <v>34</v>
      </c>
      <c r="AF221" s="173">
        <v>56</v>
      </c>
      <c r="AG221" s="175">
        <f t="shared" si="16"/>
        <v>22</v>
      </c>
      <c r="AH221" s="167"/>
    </row>
    <row r="222" ht="30" customHeight="1" spans="1:34">
      <c r="A222" s="165" t="s">
        <v>1241</v>
      </c>
      <c r="B222" s="165">
        <v>70</v>
      </c>
      <c r="C222" s="165" t="s">
        <v>1128</v>
      </c>
      <c r="D222" s="165" t="s">
        <v>1128</v>
      </c>
      <c r="E222" s="186" t="s">
        <v>1242</v>
      </c>
      <c r="F222" s="186" t="s">
        <v>1242</v>
      </c>
      <c r="G222" s="165" t="s">
        <v>1189</v>
      </c>
      <c r="H222" s="165" t="s">
        <v>1189</v>
      </c>
      <c r="I222" s="165" t="s">
        <v>1101</v>
      </c>
      <c r="J222" s="165" t="s">
        <v>1101</v>
      </c>
      <c r="K222" s="165" t="s">
        <v>1238</v>
      </c>
      <c r="L222" s="165" t="s">
        <v>1238</v>
      </c>
      <c r="M222" s="175" t="s">
        <v>1243</v>
      </c>
      <c r="N222" s="175" t="s">
        <v>1243</v>
      </c>
      <c r="O222" s="165" t="s">
        <v>1226</v>
      </c>
      <c r="P222" s="165" t="s">
        <v>1226</v>
      </c>
      <c r="Q222" s="165" t="s">
        <v>1244</v>
      </c>
      <c r="R222" s="165" t="s">
        <v>1244</v>
      </c>
      <c r="S222" s="165" t="s">
        <v>1139</v>
      </c>
      <c r="T222" s="165"/>
      <c r="U222" s="165"/>
      <c r="V222" s="165"/>
      <c r="W222" s="165"/>
      <c r="X222" s="165"/>
      <c r="Y222" s="186"/>
      <c r="Z222" s="186"/>
      <c r="AA222" s="186"/>
      <c r="AB222" s="186"/>
      <c r="AC222" s="186"/>
      <c r="AD222" s="186"/>
      <c r="AE222" s="173">
        <f t="shared" si="15"/>
        <v>34</v>
      </c>
      <c r="AF222" s="173">
        <v>56</v>
      </c>
      <c r="AG222" s="175">
        <f t="shared" si="16"/>
        <v>22</v>
      </c>
      <c r="AH222" s="167"/>
    </row>
    <row r="223" ht="30" customHeight="1" spans="1:34">
      <c r="A223" s="165" t="s">
        <v>1245</v>
      </c>
      <c r="B223" s="165">
        <v>70</v>
      </c>
      <c r="C223" s="165" t="s">
        <v>1246</v>
      </c>
      <c r="D223" s="165" t="s">
        <v>1246</v>
      </c>
      <c r="E223" s="165" t="s">
        <v>1247</v>
      </c>
      <c r="F223" s="165" t="s">
        <v>1247</v>
      </c>
      <c r="G223" s="165" t="s">
        <v>1248</v>
      </c>
      <c r="H223" s="165"/>
      <c r="I223" s="165" t="s">
        <v>1235</v>
      </c>
      <c r="J223" s="165" t="s">
        <v>1235</v>
      </c>
      <c r="K223" s="165" t="s">
        <v>1240</v>
      </c>
      <c r="L223" s="165" t="s">
        <v>1240</v>
      </c>
      <c r="M223" s="165" t="s">
        <v>1249</v>
      </c>
      <c r="N223" s="165"/>
      <c r="O223" s="165" t="s">
        <v>1229</v>
      </c>
      <c r="P223" s="165" t="s">
        <v>1229</v>
      </c>
      <c r="Q223" s="165" t="s">
        <v>1235</v>
      </c>
      <c r="R223" s="165" t="s">
        <v>1235</v>
      </c>
      <c r="S223" s="165" t="s">
        <v>1250</v>
      </c>
      <c r="T223" s="165" t="s">
        <v>1250</v>
      </c>
      <c r="U223" s="165"/>
      <c r="V223" s="165"/>
      <c r="W223" s="165"/>
      <c r="X223" s="165"/>
      <c r="Y223" s="182"/>
      <c r="Z223" s="182"/>
      <c r="AA223" s="186"/>
      <c r="AB223" s="186"/>
      <c r="AC223" s="186"/>
      <c r="AD223" s="186"/>
      <c r="AE223" s="173">
        <f t="shared" si="15"/>
        <v>32</v>
      </c>
      <c r="AF223" s="173">
        <v>56</v>
      </c>
      <c r="AG223" s="175">
        <f t="shared" si="16"/>
        <v>24</v>
      </c>
      <c r="AH223" s="167"/>
    </row>
    <row r="224" ht="30" customHeight="1" spans="1:34">
      <c r="A224" s="165" t="s">
        <v>1251</v>
      </c>
      <c r="B224" s="165">
        <v>70</v>
      </c>
      <c r="C224" s="165" t="s">
        <v>1252</v>
      </c>
      <c r="D224" s="165" t="s">
        <v>1252</v>
      </c>
      <c r="E224" s="165" t="s">
        <v>1253</v>
      </c>
      <c r="F224" s="165" t="s">
        <v>1253</v>
      </c>
      <c r="G224" s="165" t="s">
        <v>1234</v>
      </c>
      <c r="H224" s="165" t="s">
        <v>1234</v>
      </c>
      <c r="I224" s="165" t="s">
        <v>1254</v>
      </c>
      <c r="J224" s="165" t="s">
        <v>1254</v>
      </c>
      <c r="K224" s="165" t="s">
        <v>1255</v>
      </c>
      <c r="L224" s="165" t="s">
        <v>1255</v>
      </c>
      <c r="M224" s="165" t="s">
        <v>1254</v>
      </c>
      <c r="N224" s="165" t="s">
        <v>1254</v>
      </c>
      <c r="O224" s="165" t="s">
        <v>1234</v>
      </c>
      <c r="P224" s="165" t="s">
        <v>1234</v>
      </c>
      <c r="Q224" s="165" t="s">
        <v>1256</v>
      </c>
      <c r="R224" s="165" t="s">
        <v>1256</v>
      </c>
      <c r="S224" s="165" t="s">
        <v>1257</v>
      </c>
      <c r="T224" s="165" t="s">
        <v>1257</v>
      </c>
      <c r="U224" s="165"/>
      <c r="V224" s="165"/>
      <c r="W224" s="165"/>
      <c r="X224" s="165"/>
      <c r="Y224" s="182"/>
      <c r="Z224" s="182"/>
      <c r="AA224" s="182"/>
      <c r="AB224" s="182"/>
      <c r="AC224" s="182"/>
      <c r="AD224" s="182"/>
      <c r="AE224" s="173">
        <f t="shared" si="15"/>
        <v>36</v>
      </c>
      <c r="AF224" s="173">
        <v>56</v>
      </c>
      <c r="AG224" s="175">
        <f t="shared" si="16"/>
        <v>20</v>
      </c>
      <c r="AH224" s="167"/>
    </row>
    <row r="225" ht="30" customHeight="1" spans="1:34">
      <c r="A225" s="165" t="s">
        <v>1258</v>
      </c>
      <c r="B225" s="165">
        <v>70</v>
      </c>
      <c r="C225" s="165" t="s">
        <v>1259</v>
      </c>
      <c r="D225" s="165" t="s">
        <v>1259</v>
      </c>
      <c r="E225" s="165" t="s">
        <v>1260</v>
      </c>
      <c r="F225" s="165" t="s">
        <v>1260</v>
      </c>
      <c r="G225" s="165" t="s">
        <v>1261</v>
      </c>
      <c r="H225" s="165" t="s">
        <v>1261</v>
      </c>
      <c r="I225" s="165" t="s">
        <v>1262</v>
      </c>
      <c r="J225" s="165" t="s">
        <v>1262</v>
      </c>
      <c r="K225" s="165" t="s">
        <v>1263</v>
      </c>
      <c r="L225" s="165" t="s">
        <v>1263</v>
      </c>
      <c r="M225" s="187" t="s">
        <v>1131</v>
      </c>
      <c r="N225" s="162" t="s">
        <v>1131</v>
      </c>
      <c r="O225" s="165" t="s">
        <v>1240</v>
      </c>
      <c r="P225" s="165" t="s">
        <v>1240</v>
      </c>
      <c r="Q225" s="165" t="s">
        <v>1087</v>
      </c>
      <c r="R225" s="165"/>
      <c r="S225" s="165" t="s">
        <v>1200</v>
      </c>
      <c r="T225" s="165" t="s">
        <v>1200</v>
      </c>
      <c r="U225" s="165"/>
      <c r="V225" s="165"/>
      <c r="W225" s="165"/>
      <c r="X225" s="165"/>
      <c r="Y225" s="186"/>
      <c r="Z225" s="186"/>
      <c r="AA225" s="186"/>
      <c r="AB225" s="186"/>
      <c r="AC225" s="186"/>
      <c r="AD225" s="186"/>
      <c r="AE225" s="173">
        <f t="shared" si="15"/>
        <v>34</v>
      </c>
      <c r="AF225" s="173">
        <v>56</v>
      </c>
      <c r="AG225" s="175">
        <f t="shared" si="16"/>
        <v>22</v>
      </c>
      <c r="AH225" s="167"/>
    </row>
    <row r="226" ht="30" customHeight="1" spans="1:34">
      <c r="A226" s="165" t="s">
        <v>1264</v>
      </c>
      <c r="B226" s="165">
        <v>70</v>
      </c>
      <c r="C226" s="165" t="s">
        <v>1265</v>
      </c>
      <c r="D226" s="165" t="s">
        <v>1265</v>
      </c>
      <c r="E226" s="165" t="s">
        <v>1266</v>
      </c>
      <c r="F226" s="165" t="s">
        <v>1266</v>
      </c>
      <c r="G226" s="165" t="s">
        <v>1240</v>
      </c>
      <c r="H226" s="165" t="s">
        <v>1240</v>
      </c>
      <c r="I226" s="165" t="s">
        <v>1249</v>
      </c>
      <c r="J226" s="165"/>
      <c r="K226" s="165" t="s">
        <v>1259</v>
      </c>
      <c r="L226" s="165" t="s">
        <v>1259</v>
      </c>
      <c r="M226" s="165" t="s">
        <v>1247</v>
      </c>
      <c r="N226" s="165" t="s">
        <v>1247</v>
      </c>
      <c r="O226" s="165" t="s">
        <v>1246</v>
      </c>
      <c r="P226" s="165" t="s">
        <v>1246</v>
      </c>
      <c r="Q226" s="165" t="s">
        <v>1246</v>
      </c>
      <c r="R226" s="165"/>
      <c r="S226" s="165" t="s">
        <v>1155</v>
      </c>
      <c r="T226" s="165" t="s">
        <v>1155</v>
      </c>
      <c r="U226" s="165"/>
      <c r="V226" s="165"/>
      <c r="W226" s="165"/>
      <c r="X226" s="165"/>
      <c r="Y226" s="186"/>
      <c r="Z226" s="186"/>
      <c r="AA226" s="186"/>
      <c r="AB226" s="186"/>
      <c r="AC226" s="186"/>
      <c r="AD226" s="186"/>
      <c r="AE226" s="173">
        <f t="shared" si="15"/>
        <v>32</v>
      </c>
      <c r="AF226" s="173">
        <v>56</v>
      </c>
      <c r="AG226" s="175">
        <f t="shared" si="16"/>
        <v>24</v>
      </c>
      <c r="AH226" s="167"/>
    </row>
    <row r="227" ht="30" customHeight="1" spans="1:34">
      <c r="A227" s="165" t="s">
        <v>1267</v>
      </c>
      <c r="B227" s="165">
        <v>70</v>
      </c>
      <c r="C227" s="165" t="s">
        <v>1261</v>
      </c>
      <c r="D227" s="165" t="s">
        <v>1261</v>
      </c>
      <c r="E227" s="165" t="s">
        <v>1243</v>
      </c>
      <c r="F227" s="165" t="s">
        <v>1243</v>
      </c>
      <c r="G227" s="165" t="s">
        <v>1246</v>
      </c>
      <c r="H227" s="165" t="s">
        <v>1246</v>
      </c>
      <c r="I227" s="165" t="s">
        <v>1247</v>
      </c>
      <c r="J227" s="165" t="s">
        <v>1247</v>
      </c>
      <c r="K227" s="165" t="s">
        <v>1127</v>
      </c>
      <c r="L227" s="165" t="s">
        <v>1127</v>
      </c>
      <c r="M227" s="165" t="s">
        <v>1268</v>
      </c>
      <c r="N227" s="165" t="s">
        <v>1268</v>
      </c>
      <c r="O227" s="165" t="s">
        <v>1252</v>
      </c>
      <c r="P227" s="165" t="s">
        <v>1252</v>
      </c>
      <c r="Q227" s="165" t="s">
        <v>1247</v>
      </c>
      <c r="R227" s="165" t="s">
        <v>1247</v>
      </c>
      <c r="S227" s="165" t="s">
        <v>1263</v>
      </c>
      <c r="T227" s="165" t="s">
        <v>1263</v>
      </c>
      <c r="U227" s="165"/>
      <c r="V227" s="165"/>
      <c r="W227" s="165"/>
      <c r="X227" s="165"/>
      <c r="Y227" s="186"/>
      <c r="Z227" s="186"/>
      <c r="AA227" s="186"/>
      <c r="AB227" s="186"/>
      <c r="AC227" s="186"/>
      <c r="AD227" s="186"/>
      <c r="AE227" s="173">
        <f t="shared" si="15"/>
        <v>36</v>
      </c>
      <c r="AF227" s="173">
        <v>56</v>
      </c>
      <c r="AG227" s="175">
        <f t="shared" si="16"/>
        <v>20</v>
      </c>
      <c r="AH227" s="167"/>
    </row>
    <row r="228" ht="30" customHeight="1" spans="1:34">
      <c r="A228" s="165" t="s">
        <v>1269</v>
      </c>
      <c r="B228" s="165">
        <v>70</v>
      </c>
      <c r="C228" s="165" t="s">
        <v>1242</v>
      </c>
      <c r="D228" s="165" t="s">
        <v>1242</v>
      </c>
      <c r="E228" s="165" t="s">
        <v>1270</v>
      </c>
      <c r="F228" s="165" t="s">
        <v>1270</v>
      </c>
      <c r="G228" s="165" t="s">
        <v>1263</v>
      </c>
      <c r="H228" s="165" t="s">
        <v>1263</v>
      </c>
      <c r="I228" s="165" t="s">
        <v>1261</v>
      </c>
      <c r="J228" s="165"/>
      <c r="K228" s="165" t="s">
        <v>1271</v>
      </c>
      <c r="L228" s="165" t="s">
        <v>1271</v>
      </c>
      <c r="M228" s="165" t="s">
        <v>1260</v>
      </c>
      <c r="N228" s="165" t="s">
        <v>1260</v>
      </c>
      <c r="O228" s="165" t="s">
        <v>1238</v>
      </c>
      <c r="P228" s="165" t="s">
        <v>1238</v>
      </c>
      <c r="Q228" s="165" t="s">
        <v>1268</v>
      </c>
      <c r="R228" s="165" t="s">
        <v>1268</v>
      </c>
      <c r="S228" s="165" t="s">
        <v>1252</v>
      </c>
      <c r="T228" s="165" t="s">
        <v>1252</v>
      </c>
      <c r="U228" s="165"/>
      <c r="V228" s="165"/>
      <c r="W228" s="165"/>
      <c r="X228" s="165"/>
      <c r="Y228" s="186"/>
      <c r="Z228" s="186"/>
      <c r="AA228" s="186"/>
      <c r="AB228" s="186"/>
      <c r="AC228" s="182"/>
      <c r="AD228" s="186"/>
      <c r="AE228" s="173">
        <f t="shared" si="15"/>
        <v>34</v>
      </c>
      <c r="AF228" s="173">
        <v>56</v>
      </c>
      <c r="AG228" s="175">
        <f t="shared" si="16"/>
        <v>22</v>
      </c>
      <c r="AH228" s="167"/>
    </row>
    <row r="229" ht="30" customHeight="1" spans="1:34">
      <c r="A229" s="165" t="s">
        <v>1272</v>
      </c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86" t="s">
        <v>1273</v>
      </c>
      <c r="Z229" s="186"/>
      <c r="AA229" s="186"/>
      <c r="AB229" s="186"/>
      <c r="AC229" s="186"/>
      <c r="AD229" s="186"/>
      <c r="AE229" s="173">
        <f>SUM(AE193:AE228)</f>
        <v>1366</v>
      </c>
      <c r="AF229" s="173">
        <v>56</v>
      </c>
      <c r="AG229" s="159">
        <f>SUM(AG193:AG228)</f>
        <v>650</v>
      </c>
      <c r="AH229" s="167"/>
    </row>
    <row r="230" ht="30" customHeight="1" spans="1:34">
      <c r="A230" s="165" t="s">
        <v>1274</v>
      </c>
      <c r="B230" s="165">
        <v>90</v>
      </c>
      <c r="C230" s="165" t="s">
        <v>1275</v>
      </c>
      <c r="D230" s="165" t="s">
        <v>1275</v>
      </c>
      <c r="E230" s="165" t="s">
        <v>1276</v>
      </c>
      <c r="F230" s="165"/>
      <c r="G230" s="165" t="s">
        <v>1210</v>
      </c>
      <c r="H230" s="165" t="s">
        <v>1210</v>
      </c>
      <c r="I230" s="165" t="s">
        <v>1277</v>
      </c>
      <c r="J230" s="165" t="s">
        <v>1277</v>
      </c>
      <c r="K230" s="165" t="s">
        <v>1244</v>
      </c>
      <c r="L230" s="165" t="s">
        <v>1244</v>
      </c>
      <c r="M230" s="165" t="s">
        <v>1275</v>
      </c>
      <c r="N230" s="165" t="s">
        <v>1275</v>
      </c>
      <c r="O230" s="165" t="s">
        <v>1277</v>
      </c>
      <c r="P230" s="165" t="s">
        <v>1277</v>
      </c>
      <c r="Q230" s="165" t="s">
        <v>1278</v>
      </c>
      <c r="R230" s="165" t="s">
        <v>1278</v>
      </c>
      <c r="S230" s="165" t="s">
        <v>1210</v>
      </c>
      <c r="T230" s="165" t="s">
        <v>1210</v>
      </c>
      <c r="U230" s="165"/>
      <c r="V230" s="165"/>
      <c r="W230" s="165"/>
      <c r="X230" s="165"/>
      <c r="Y230" s="182" t="s">
        <v>1279</v>
      </c>
      <c r="Z230" s="182" t="s">
        <v>1279</v>
      </c>
      <c r="AA230" s="182" t="s">
        <v>1279</v>
      </c>
      <c r="AB230" s="182" t="s">
        <v>1279</v>
      </c>
      <c r="AC230" s="182" t="s">
        <v>1279</v>
      </c>
      <c r="AD230" s="182" t="s">
        <v>1279</v>
      </c>
      <c r="AE230" s="173">
        <f>2*COUNTA(C230:AD230)</f>
        <v>46</v>
      </c>
      <c r="AF230" s="173">
        <v>56</v>
      </c>
      <c r="AG230" s="175">
        <f t="shared" ref="AG230:AG245" si="17">AF230-AE230</f>
        <v>10</v>
      </c>
      <c r="AH230" s="167"/>
    </row>
    <row r="231" ht="30" customHeight="1" spans="1:34">
      <c r="A231" s="165" t="s">
        <v>1280</v>
      </c>
      <c r="B231" s="165">
        <v>65</v>
      </c>
      <c r="C231" s="165" t="s">
        <v>1281</v>
      </c>
      <c r="D231" s="165" t="s">
        <v>1281</v>
      </c>
      <c r="E231" s="165" t="s">
        <v>1282</v>
      </c>
      <c r="F231" s="165" t="s">
        <v>1282</v>
      </c>
      <c r="G231" s="165" t="s">
        <v>1188</v>
      </c>
      <c r="H231" s="165" t="s">
        <v>1188</v>
      </c>
      <c r="I231" s="165" t="s">
        <v>1089</v>
      </c>
      <c r="J231" s="165" t="s">
        <v>1089</v>
      </c>
      <c r="K231" s="165" t="s">
        <v>1281</v>
      </c>
      <c r="L231" s="165" t="s">
        <v>1281</v>
      </c>
      <c r="M231" s="165" t="s">
        <v>1281</v>
      </c>
      <c r="N231" s="165"/>
      <c r="O231" s="165" t="s">
        <v>1283</v>
      </c>
      <c r="P231" s="165" t="s">
        <v>1283</v>
      </c>
      <c r="Q231" s="165" t="s">
        <v>1284</v>
      </c>
      <c r="R231" s="165" t="s">
        <v>1284</v>
      </c>
      <c r="S231" s="165" t="s">
        <v>1244</v>
      </c>
      <c r="T231" s="165" t="s">
        <v>1244</v>
      </c>
      <c r="U231" s="165"/>
      <c r="V231" s="165"/>
      <c r="W231" s="165"/>
      <c r="X231" s="165"/>
      <c r="Y231" s="187"/>
      <c r="Z231" s="187"/>
      <c r="AA231" s="182"/>
      <c r="AB231" s="182"/>
      <c r="AC231" s="182"/>
      <c r="AD231" s="182"/>
      <c r="AE231" s="173">
        <f>2*COUNTA(C231:AD231)</f>
        <v>34</v>
      </c>
      <c r="AF231" s="173">
        <v>56</v>
      </c>
      <c r="AG231" s="175">
        <f t="shared" si="17"/>
        <v>22</v>
      </c>
      <c r="AH231" s="167"/>
    </row>
    <row r="232" ht="30" customHeight="1" spans="1:34">
      <c r="A232" s="165" t="s">
        <v>1285</v>
      </c>
      <c r="B232" s="165">
        <v>65</v>
      </c>
      <c r="C232" s="165" t="s">
        <v>1244</v>
      </c>
      <c r="D232" s="165" t="s">
        <v>1244</v>
      </c>
      <c r="E232" s="165" t="s">
        <v>1221</v>
      </c>
      <c r="F232" s="165" t="s">
        <v>1221</v>
      </c>
      <c r="G232" s="165" t="s">
        <v>1219</v>
      </c>
      <c r="H232" s="165" t="s">
        <v>1219</v>
      </c>
      <c r="I232" s="165" t="s">
        <v>1281</v>
      </c>
      <c r="J232" s="165" t="s">
        <v>1281</v>
      </c>
      <c r="K232" s="165" t="s">
        <v>1286</v>
      </c>
      <c r="L232" s="165" t="s">
        <v>1286</v>
      </c>
      <c r="M232" s="165" t="s">
        <v>1089</v>
      </c>
      <c r="N232" s="165" t="s">
        <v>1089</v>
      </c>
      <c r="O232" s="165" t="s">
        <v>1281</v>
      </c>
      <c r="P232" s="165"/>
      <c r="Q232" s="165" t="s">
        <v>1283</v>
      </c>
      <c r="R232" s="165"/>
      <c r="S232" s="165" t="s">
        <v>1113</v>
      </c>
      <c r="T232" s="165" t="s">
        <v>1113</v>
      </c>
      <c r="U232" s="165"/>
      <c r="V232" s="165"/>
      <c r="W232" s="165"/>
      <c r="X232" s="165"/>
      <c r="Y232" s="186"/>
      <c r="Z232" s="186"/>
      <c r="AA232" s="186"/>
      <c r="AB232" s="186"/>
      <c r="AC232" s="186"/>
      <c r="AD232" s="186"/>
      <c r="AE232" s="173">
        <f>2*COUNTA(C232:AD232)</f>
        <v>32</v>
      </c>
      <c r="AF232" s="173">
        <v>56</v>
      </c>
      <c r="AG232" s="175">
        <f t="shared" si="17"/>
        <v>24</v>
      </c>
      <c r="AH232" s="167"/>
    </row>
    <row r="233" ht="30" customHeight="1" spans="1:34">
      <c r="A233" s="165" t="s">
        <v>1287</v>
      </c>
      <c r="B233" s="165">
        <v>65</v>
      </c>
      <c r="C233" s="165" t="s">
        <v>1124</v>
      </c>
      <c r="D233" s="165" t="s">
        <v>1124</v>
      </c>
      <c r="E233" s="165" t="s">
        <v>1288</v>
      </c>
      <c r="F233" s="165" t="s">
        <v>1288</v>
      </c>
      <c r="G233" s="165" t="s">
        <v>1244</v>
      </c>
      <c r="H233" s="165" t="s">
        <v>1244</v>
      </c>
      <c r="I233" s="165" t="s">
        <v>1289</v>
      </c>
      <c r="J233" s="165" t="s">
        <v>1289</v>
      </c>
      <c r="K233" s="165" t="s">
        <v>1113</v>
      </c>
      <c r="L233" s="165" t="s">
        <v>1113</v>
      </c>
      <c r="M233" s="165" t="s">
        <v>1152</v>
      </c>
      <c r="N233" s="165" t="s">
        <v>1290</v>
      </c>
      <c r="O233" s="165" t="s">
        <v>1291</v>
      </c>
      <c r="P233" s="165" t="s">
        <v>1291</v>
      </c>
      <c r="Q233" s="165" t="s">
        <v>1292</v>
      </c>
      <c r="R233" s="165" t="s">
        <v>1282</v>
      </c>
      <c r="S233" s="165" t="s">
        <v>1293</v>
      </c>
      <c r="T233" s="165" t="s">
        <v>1293</v>
      </c>
      <c r="U233" s="165"/>
      <c r="V233" s="165"/>
      <c r="W233" s="165"/>
      <c r="X233" s="165"/>
      <c r="Y233" s="186"/>
      <c r="Z233" s="186"/>
      <c r="AA233" s="186"/>
      <c r="AB233" s="186"/>
      <c r="AC233" s="182"/>
      <c r="AD233" s="182"/>
      <c r="AE233" s="173">
        <f>2*COUNTA(C233:AD233)</f>
        <v>36</v>
      </c>
      <c r="AF233" s="173">
        <v>56</v>
      </c>
      <c r="AG233" s="175">
        <f t="shared" si="17"/>
        <v>20</v>
      </c>
      <c r="AH233" s="167"/>
    </row>
    <row r="234" ht="30" customHeight="1" spans="1:34">
      <c r="A234" s="165" t="s">
        <v>1294</v>
      </c>
      <c r="B234" s="165">
        <v>65</v>
      </c>
      <c r="C234" s="165" t="s">
        <v>1293</v>
      </c>
      <c r="D234" s="165" t="s">
        <v>1293</v>
      </c>
      <c r="E234" s="165" t="s">
        <v>1295</v>
      </c>
      <c r="F234" s="165" t="s">
        <v>1295</v>
      </c>
      <c r="G234" s="165" t="s">
        <v>1296</v>
      </c>
      <c r="H234" s="165" t="s">
        <v>1296</v>
      </c>
      <c r="I234" s="165" t="s">
        <v>1293</v>
      </c>
      <c r="J234" s="165" t="s">
        <v>1293</v>
      </c>
      <c r="K234" s="165" t="s">
        <v>1293</v>
      </c>
      <c r="L234" s="165" t="s">
        <v>1293</v>
      </c>
      <c r="M234" s="165" t="s">
        <v>1293</v>
      </c>
      <c r="N234" s="165" t="s">
        <v>1221</v>
      </c>
      <c r="O234" s="165" t="s">
        <v>1259</v>
      </c>
      <c r="P234" s="165" t="s">
        <v>1259</v>
      </c>
      <c r="Q234" s="165" t="s">
        <v>1289</v>
      </c>
      <c r="R234" s="165" t="s">
        <v>1289</v>
      </c>
      <c r="S234" s="165" t="s">
        <v>1297</v>
      </c>
      <c r="T234" s="165" t="s">
        <v>1297</v>
      </c>
      <c r="U234" s="165"/>
      <c r="V234" s="165"/>
      <c r="W234" s="165"/>
      <c r="X234" s="165"/>
      <c r="Y234" s="186"/>
      <c r="Z234" s="186"/>
      <c r="AA234" s="186"/>
      <c r="AB234" s="182"/>
      <c r="AC234" s="182"/>
      <c r="AD234" s="186"/>
      <c r="AE234" s="173">
        <f>2*COUNTA(C234:AD234)</f>
        <v>36</v>
      </c>
      <c r="AF234" s="173">
        <v>56</v>
      </c>
      <c r="AG234" s="175">
        <f t="shared" si="17"/>
        <v>20</v>
      </c>
      <c r="AH234" s="167"/>
    </row>
    <row r="235" ht="30" customHeight="1" spans="1:34">
      <c r="A235" s="165" t="s">
        <v>1298</v>
      </c>
      <c r="B235" s="165">
        <v>65</v>
      </c>
      <c r="C235" s="165" t="s">
        <v>1299</v>
      </c>
      <c r="D235" s="165" t="s">
        <v>1299</v>
      </c>
      <c r="E235" s="165" t="s">
        <v>1292</v>
      </c>
      <c r="F235" s="165" t="s">
        <v>1152</v>
      </c>
      <c r="G235" s="165" t="s">
        <v>1300</v>
      </c>
      <c r="H235" s="165" t="s">
        <v>1300</v>
      </c>
      <c r="I235" s="165" t="s">
        <v>1301</v>
      </c>
      <c r="J235" s="165" t="s">
        <v>1301</v>
      </c>
      <c r="K235" s="165" t="s">
        <v>1200</v>
      </c>
      <c r="L235" s="165" t="s">
        <v>1200</v>
      </c>
      <c r="M235" s="165" t="s">
        <v>1292</v>
      </c>
      <c r="N235" s="165"/>
      <c r="O235" s="165" t="s">
        <v>1139</v>
      </c>
      <c r="P235" s="165"/>
      <c r="Q235" s="165" t="s">
        <v>1302</v>
      </c>
      <c r="R235" s="165" t="s">
        <v>1302</v>
      </c>
      <c r="S235" s="165" t="s">
        <v>1221</v>
      </c>
      <c r="T235" s="165" t="s">
        <v>1303</v>
      </c>
      <c r="U235" s="165"/>
      <c r="V235" s="165"/>
      <c r="W235" s="165"/>
      <c r="X235" s="165"/>
      <c r="Y235" s="186"/>
      <c r="Z235" s="186"/>
      <c r="AA235" s="186"/>
      <c r="AB235" s="186"/>
      <c r="AC235" s="186"/>
      <c r="AD235" s="186"/>
      <c r="AE235" s="173">
        <f>2*COUNTA(E235:AD235)</f>
        <v>28</v>
      </c>
      <c r="AF235" s="173">
        <v>56</v>
      </c>
      <c r="AG235" s="175">
        <f t="shared" si="17"/>
        <v>28</v>
      </c>
      <c r="AH235" s="167"/>
    </row>
    <row r="236" ht="30" customHeight="1" spans="1:34">
      <c r="A236" s="165" t="s">
        <v>1304</v>
      </c>
      <c r="B236" s="165">
        <v>65</v>
      </c>
      <c r="C236" s="165" t="s">
        <v>1305</v>
      </c>
      <c r="D236" s="165" t="s">
        <v>1305</v>
      </c>
      <c r="E236" s="165" t="s">
        <v>1306</v>
      </c>
      <c r="F236" s="165" t="s">
        <v>1139</v>
      </c>
      <c r="G236" s="165" t="s">
        <v>1152</v>
      </c>
      <c r="H236" s="165" t="s">
        <v>1307</v>
      </c>
      <c r="I236" s="165" t="s">
        <v>1303</v>
      </c>
      <c r="J236" s="165" t="s">
        <v>1224</v>
      </c>
      <c r="K236" s="165" t="s">
        <v>1305</v>
      </c>
      <c r="L236" s="165" t="s">
        <v>1305</v>
      </c>
      <c r="M236" s="165" t="s">
        <v>1306</v>
      </c>
      <c r="N236" s="165"/>
      <c r="O236" s="165" t="s">
        <v>1308</v>
      </c>
      <c r="P236" s="165" t="s">
        <v>1306</v>
      </c>
      <c r="Q236" s="165" t="s">
        <v>1305</v>
      </c>
      <c r="R236" s="165" t="s">
        <v>1305</v>
      </c>
      <c r="S236" s="165" t="s">
        <v>1309</v>
      </c>
      <c r="T236" s="165" t="s">
        <v>1309</v>
      </c>
      <c r="U236" s="165"/>
      <c r="V236" s="165"/>
      <c r="W236" s="187"/>
      <c r="X236" s="187"/>
      <c r="Y236" s="182"/>
      <c r="Z236" s="182"/>
      <c r="AA236" s="182"/>
      <c r="AB236" s="186"/>
      <c r="AC236" s="175"/>
      <c r="AD236" s="175"/>
      <c r="AE236" s="173">
        <f t="shared" ref="AE236:AE256" si="18">2*COUNTA(C236:AD236)</f>
        <v>34</v>
      </c>
      <c r="AF236" s="173">
        <v>56</v>
      </c>
      <c r="AG236" s="175">
        <f t="shared" si="17"/>
        <v>22</v>
      </c>
      <c r="AH236" s="167"/>
    </row>
    <row r="237" ht="30" customHeight="1" spans="1:34">
      <c r="A237" s="165" t="s">
        <v>1310</v>
      </c>
      <c r="B237" s="165">
        <v>65</v>
      </c>
      <c r="C237" s="165" t="s">
        <v>1309</v>
      </c>
      <c r="D237" s="165" t="s">
        <v>1309</v>
      </c>
      <c r="E237" s="165" t="s">
        <v>1300</v>
      </c>
      <c r="F237" s="165" t="s">
        <v>1300</v>
      </c>
      <c r="G237" s="165" t="s">
        <v>1311</v>
      </c>
      <c r="H237" s="165" t="s">
        <v>1311</v>
      </c>
      <c r="I237" s="165" t="s">
        <v>1309</v>
      </c>
      <c r="J237" s="165" t="s">
        <v>1309</v>
      </c>
      <c r="K237" s="165" t="s">
        <v>1307</v>
      </c>
      <c r="L237" s="165" t="s">
        <v>1312</v>
      </c>
      <c r="M237" s="165" t="s">
        <v>1309</v>
      </c>
      <c r="N237" s="165" t="s">
        <v>1309</v>
      </c>
      <c r="O237" s="165" t="s">
        <v>1113</v>
      </c>
      <c r="P237" s="165" t="s">
        <v>1303</v>
      </c>
      <c r="Q237" s="165" t="s">
        <v>1313</v>
      </c>
      <c r="R237" s="165" t="s">
        <v>1313</v>
      </c>
      <c r="S237" s="165" t="s">
        <v>1313</v>
      </c>
      <c r="T237" s="165" t="s">
        <v>1313</v>
      </c>
      <c r="U237" s="165"/>
      <c r="V237" s="165"/>
      <c r="W237" s="186"/>
      <c r="X237" s="186"/>
      <c r="Y237" s="186"/>
      <c r="Z237" s="186"/>
      <c r="AA237" s="186"/>
      <c r="AB237" s="186"/>
      <c r="AC237" s="186"/>
      <c r="AD237" s="186"/>
      <c r="AE237" s="173">
        <f t="shared" si="18"/>
        <v>36</v>
      </c>
      <c r="AF237" s="173">
        <v>56</v>
      </c>
      <c r="AG237" s="175">
        <f t="shared" si="17"/>
        <v>20</v>
      </c>
      <c r="AH237" s="167"/>
    </row>
    <row r="238" ht="30" customHeight="1" spans="1:34">
      <c r="A238" s="165" t="s">
        <v>1314</v>
      </c>
      <c r="B238" s="165">
        <v>65</v>
      </c>
      <c r="C238" s="165" t="s">
        <v>1313</v>
      </c>
      <c r="D238" s="165" t="s">
        <v>1313</v>
      </c>
      <c r="E238" s="165" t="s">
        <v>1315</v>
      </c>
      <c r="F238" s="165" t="s">
        <v>1315</v>
      </c>
      <c r="G238" s="165" t="s">
        <v>1316</v>
      </c>
      <c r="H238" s="165" t="s">
        <v>1316</v>
      </c>
      <c r="I238" s="165" t="s">
        <v>1313</v>
      </c>
      <c r="J238" s="165" t="s">
        <v>1313</v>
      </c>
      <c r="K238" s="165" t="s">
        <v>1148</v>
      </c>
      <c r="L238" s="165" t="s">
        <v>1148</v>
      </c>
      <c r="M238" s="165" t="s">
        <v>1300</v>
      </c>
      <c r="N238" s="165" t="s">
        <v>1300</v>
      </c>
      <c r="O238" s="165" t="s">
        <v>1137</v>
      </c>
      <c r="P238" s="165" t="s">
        <v>1307</v>
      </c>
      <c r="Q238" s="165" t="s">
        <v>1312</v>
      </c>
      <c r="R238" s="165" t="s">
        <v>1312</v>
      </c>
      <c r="S238" s="165" t="s">
        <v>1195</v>
      </c>
      <c r="T238" s="165" t="s">
        <v>1317</v>
      </c>
      <c r="U238" s="165"/>
      <c r="V238" s="165"/>
      <c r="W238" s="186"/>
      <c r="X238" s="186"/>
      <c r="Y238" s="186"/>
      <c r="Z238" s="186"/>
      <c r="AA238" s="182"/>
      <c r="AB238" s="182"/>
      <c r="AC238" s="186"/>
      <c r="AD238" s="186"/>
      <c r="AE238" s="173">
        <f t="shared" si="18"/>
        <v>36</v>
      </c>
      <c r="AF238" s="173">
        <v>56</v>
      </c>
      <c r="AG238" s="175">
        <f t="shared" si="17"/>
        <v>20</v>
      </c>
      <c r="AH238" s="167"/>
    </row>
    <row r="239" ht="30" customHeight="1" spans="1:34">
      <c r="A239" s="165" t="s">
        <v>1318</v>
      </c>
      <c r="B239" s="165">
        <v>65</v>
      </c>
      <c r="C239" s="165" t="s">
        <v>1319</v>
      </c>
      <c r="D239" s="165" t="s">
        <v>1319</v>
      </c>
      <c r="E239" s="165" t="s">
        <v>1320</v>
      </c>
      <c r="F239" s="165" t="s">
        <v>1320</v>
      </c>
      <c r="G239" s="165" t="s">
        <v>1288</v>
      </c>
      <c r="H239" s="165" t="s">
        <v>1288</v>
      </c>
      <c r="I239" s="165" t="s">
        <v>1319</v>
      </c>
      <c r="J239" s="165" t="s">
        <v>1319</v>
      </c>
      <c r="K239" s="165" t="s">
        <v>1311</v>
      </c>
      <c r="L239" s="165" t="s">
        <v>1311</v>
      </c>
      <c r="M239" s="165" t="s">
        <v>1311</v>
      </c>
      <c r="N239" s="165"/>
      <c r="O239" s="165" t="s">
        <v>1321</v>
      </c>
      <c r="P239" s="165" t="s">
        <v>1321</v>
      </c>
      <c r="Q239" s="165" t="s">
        <v>1286</v>
      </c>
      <c r="R239" s="165" t="s">
        <v>1286</v>
      </c>
      <c r="S239" s="165" t="s">
        <v>1286</v>
      </c>
      <c r="T239" s="165" t="s">
        <v>1286</v>
      </c>
      <c r="U239" s="165"/>
      <c r="V239" s="165"/>
      <c r="W239" s="182"/>
      <c r="X239" s="182"/>
      <c r="Y239" s="186"/>
      <c r="Z239" s="186"/>
      <c r="AA239" s="186"/>
      <c r="AB239" s="186"/>
      <c r="AC239" s="186"/>
      <c r="AD239" s="186"/>
      <c r="AE239" s="173">
        <f t="shared" si="18"/>
        <v>34</v>
      </c>
      <c r="AF239" s="173">
        <v>56</v>
      </c>
      <c r="AG239" s="175">
        <f t="shared" si="17"/>
        <v>22</v>
      </c>
      <c r="AH239" s="167"/>
    </row>
    <row r="240" ht="30" customHeight="1" spans="1:34">
      <c r="A240" s="165" t="s">
        <v>1322</v>
      </c>
      <c r="B240" s="165">
        <v>90</v>
      </c>
      <c r="C240" s="165" t="s">
        <v>1187</v>
      </c>
      <c r="D240" s="165" t="s">
        <v>1323</v>
      </c>
      <c r="E240" s="165" t="s">
        <v>1323</v>
      </c>
      <c r="F240" s="165"/>
      <c r="G240" s="165" t="s">
        <v>1324</v>
      </c>
      <c r="H240" s="165" t="s">
        <v>1324</v>
      </c>
      <c r="I240" s="165" t="s">
        <v>1144</v>
      </c>
      <c r="J240" s="165" t="s">
        <v>1144</v>
      </c>
      <c r="K240" s="165" t="s">
        <v>1325</v>
      </c>
      <c r="L240" s="165" t="s">
        <v>1323</v>
      </c>
      <c r="M240" s="165" t="s">
        <v>1323</v>
      </c>
      <c r="N240" s="165"/>
      <c r="O240" s="165" t="s">
        <v>1325</v>
      </c>
      <c r="P240" s="165" t="s">
        <v>1323</v>
      </c>
      <c r="Q240" s="165" t="s">
        <v>1323</v>
      </c>
      <c r="R240" s="165"/>
      <c r="S240" s="165" t="s">
        <v>1324</v>
      </c>
      <c r="T240" s="165" t="s">
        <v>1324</v>
      </c>
      <c r="U240" s="165"/>
      <c r="V240" s="165"/>
      <c r="W240" s="186"/>
      <c r="X240" s="186"/>
      <c r="Y240" s="175"/>
      <c r="Z240" s="175"/>
      <c r="AA240" s="186"/>
      <c r="AB240" s="186"/>
      <c r="AC240" s="186"/>
      <c r="AD240" s="186"/>
      <c r="AE240" s="173">
        <f t="shared" si="18"/>
        <v>30</v>
      </c>
      <c r="AF240" s="173">
        <v>56</v>
      </c>
      <c r="AG240" s="175">
        <f t="shared" si="17"/>
        <v>26</v>
      </c>
      <c r="AH240" s="167"/>
    </row>
    <row r="241" ht="30" customHeight="1" spans="1:34">
      <c r="A241" s="165" t="s">
        <v>1326</v>
      </c>
      <c r="B241" s="165">
        <v>65</v>
      </c>
      <c r="C241" s="165" t="s">
        <v>1327</v>
      </c>
      <c r="D241" s="165" t="s">
        <v>1327</v>
      </c>
      <c r="E241" s="165" t="s">
        <v>1328</v>
      </c>
      <c r="F241" s="165" t="s">
        <v>1328</v>
      </c>
      <c r="G241" s="165" t="s">
        <v>1329</v>
      </c>
      <c r="H241" s="165" t="s">
        <v>1329</v>
      </c>
      <c r="I241" s="165" t="s">
        <v>1330</v>
      </c>
      <c r="J241" s="165" t="s">
        <v>1330</v>
      </c>
      <c r="K241" s="165" t="s">
        <v>1327</v>
      </c>
      <c r="L241" s="165" t="s">
        <v>1327</v>
      </c>
      <c r="M241" s="165" t="s">
        <v>1331</v>
      </c>
      <c r="N241" s="165" t="s">
        <v>1331</v>
      </c>
      <c r="O241" s="165" t="s">
        <v>1327</v>
      </c>
      <c r="P241" s="165" t="s">
        <v>1327</v>
      </c>
      <c r="Q241" s="165" t="s">
        <v>1332</v>
      </c>
      <c r="R241" s="165" t="s">
        <v>1332</v>
      </c>
      <c r="S241" s="165" t="s">
        <v>1333</v>
      </c>
      <c r="T241" s="165" t="s">
        <v>1333</v>
      </c>
      <c r="U241" s="165"/>
      <c r="V241" s="165"/>
      <c r="W241" s="182"/>
      <c r="X241" s="182"/>
      <c r="Y241" s="186"/>
      <c r="Z241" s="182"/>
      <c r="AA241" s="186"/>
      <c r="AB241" s="186"/>
      <c r="AC241" s="186"/>
      <c r="AD241" s="186"/>
      <c r="AE241" s="173">
        <f t="shared" si="18"/>
        <v>36</v>
      </c>
      <c r="AF241" s="173">
        <v>56</v>
      </c>
      <c r="AG241" s="175">
        <f t="shared" si="17"/>
        <v>20</v>
      </c>
      <c r="AH241" s="167"/>
    </row>
    <row r="242" ht="30" customHeight="1" spans="1:34">
      <c r="A242" s="165" t="s">
        <v>1334</v>
      </c>
      <c r="B242" s="165">
        <v>65</v>
      </c>
      <c r="C242" s="165" t="s">
        <v>1297</v>
      </c>
      <c r="D242" s="165" t="s">
        <v>1297</v>
      </c>
      <c r="E242" s="165" t="s">
        <v>1335</v>
      </c>
      <c r="F242" s="165" t="s">
        <v>1335</v>
      </c>
      <c r="G242" s="165" t="s">
        <v>1336</v>
      </c>
      <c r="H242" s="165" t="s">
        <v>1336</v>
      </c>
      <c r="I242" s="165" t="s">
        <v>1335</v>
      </c>
      <c r="J242" s="165" t="s">
        <v>1335</v>
      </c>
      <c r="K242" s="165" t="s">
        <v>1337</v>
      </c>
      <c r="L242" s="165" t="s">
        <v>1337</v>
      </c>
      <c r="M242" s="165" t="s">
        <v>1330</v>
      </c>
      <c r="N242" s="165" t="s">
        <v>1330</v>
      </c>
      <c r="O242" s="165" t="s">
        <v>1338</v>
      </c>
      <c r="P242" s="165" t="s">
        <v>1338</v>
      </c>
      <c r="Q242" s="165" t="s">
        <v>1317</v>
      </c>
      <c r="R242" s="165" t="s">
        <v>1317</v>
      </c>
      <c r="S242" s="165" t="s">
        <v>1328</v>
      </c>
      <c r="T242" s="165" t="s">
        <v>1328</v>
      </c>
      <c r="U242" s="165"/>
      <c r="V242" s="165"/>
      <c r="W242" s="175"/>
      <c r="X242" s="175"/>
      <c r="Y242" s="188"/>
      <c r="Z242" s="188"/>
      <c r="AA242" s="182"/>
      <c r="AB242" s="182"/>
      <c r="AC242" s="186"/>
      <c r="AD242" s="186"/>
      <c r="AE242" s="173">
        <f t="shared" si="18"/>
        <v>36</v>
      </c>
      <c r="AF242" s="173">
        <v>56</v>
      </c>
      <c r="AG242" s="175">
        <f t="shared" si="17"/>
        <v>20</v>
      </c>
      <c r="AH242" s="167"/>
    </row>
    <row r="243" ht="30" customHeight="1" spans="1:34">
      <c r="A243" s="165" t="s">
        <v>1339</v>
      </c>
      <c r="B243" s="165">
        <v>65</v>
      </c>
      <c r="C243" s="165" t="s">
        <v>1324</v>
      </c>
      <c r="D243" s="165" t="s">
        <v>1324</v>
      </c>
      <c r="E243" s="165" t="s">
        <v>1340</v>
      </c>
      <c r="F243" s="165" t="s">
        <v>1340</v>
      </c>
      <c r="G243" s="165" t="s">
        <v>1207</v>
      </c>
      <c r="H243" s="165" t="s">
        <v>1207</v>
      </c>
      <c r="I243" s="165" t="s">
        <v>1097</v>
      </c>
      <c r="J243" s="165" t="s">
        <v>1097</v>
      </c>
      <c r="K243" s="165" t="s">
        <v>1319</v>
      </c>
      <c r="L243" s="165" t="s">
        <v>1319</v>
      </c>
      <c r="M243" s="165" t="s">
        <v>1338</v>
      </c>
      <c r="N243" s="165" t="s">
        <v>1338</v>
      </c>
      <c r="O243" s="165" t="s">
        <v>1293</v>
      </c>
      <c r="P243" s="165" t="s">
        <v>1293</v>
      </c>
      <c r="Q243" s="165" t="s">
        <v>1341</v>
      </c>
      <c r="R243" s="165" t="s">
        <v>1341</v>
      </c>
      <c r="S243" s="165" t="s">
        <v>1332</v>
      </c>
      <c r="T243" s="165" t="s">
        <v>1332</v>
      </c>
      <c r="U243" s="165"/>
      <c r="V243" s="165"/>
      <c r="W243" s="187"/>
      <c r="X243" s="187"/>
      <c r="Y243" s="187"/>
      <c r="Z243" s="187"/>
      <c r="AA243" s="182"/>
      <c r="AB243" s="182"/>
      <c r="AC243" s="182"/>
      <c r="AD243" s="182"/>
      <c r="AE243" s="173">
        <f t="shared" si="18"/>
        <v>36</v>
      </c>
      <c r="AF243" s="173">
        <v>56</v>
      </c>
      <c r="AG243" s="175">
        <f t="shared" si="17"/>
        <v>20</v>
      </c>
      <c r="AH243" s="167"/>
    </row>
    <row r="244" ht="30" customHeight="1" spans="1:34">
      <c r="A244" s="165" t="s">
        <v>1342</v>
      </c>
      <c r="B244" s="165">
        <v>65</v>
      </c>
      <c r="C244" s="165" t="s">
        <v>1317</v>
      </c>
      <c r="D244" s="165" t="s">
        <v>1317</v>
      </c>
      <c r="E244" s="165" t="s">
        <v>1265</v>
      </c>
      <c r="F244" s="165"/>
      <c r="G244" s="165" t="s">
        <v>1127</v>
      </c>
      <c r="H244" s="165" t="s">
        <v>1127</v>
      </c>
      <c r="I244" s="165" t="s">
        <v>1341</v>
      </c>
      <c r="J244" s="165" t="s">
        <v>1341</v>
      </c>
      <c r="K244" s="165" t="s">
        <v>1144</v>
      </c>
      <c r="L244" s="165" t="s">
        <v>1144</v>
      </c>
      <c r="M244" s="165" t="s">
        <v>1288</v>
      </c>
      <c r="N244" s="165" t="s">
        <v>1288</v>
      </c>
      <c r="O244" s="165" t="s">
        <v>1319</v>
      </c>
      <c r="P244" s="165" t="s">
        <v>1319</v>
      </c>
      <c r="Q244" s="165" t="s">
        <v>1144</v>
      </c>
      <c r="R244" s="165" t="s">
        <v>1144</v>
      </c>
      <c r="U244" s="165"/>
      <c r="V244" s="165"/>
      <c r="W244" s="182"/>
      <c r="X244" s="182"/>
      <c r="Y244" s="186"/>
      <c r="Z244" s="186"/>
      <c r="AA244" s="182"/>
      <c r="AB244" s="182"/>
      <c r="AC244" s="182"/>
      <c r="AD244" s="182"/>
      <c r="AE244" s="173">
        <f t="shared" si="18"/>
        <v>30</v>
      </c>
      <c r="AF244" s="173">
        <v>56</v>
      </c>
      <c r="AG244" s="175">
        <f t="shared" si="17"/>
        <v>26</v>
      </c>
      <c r="AH244" s="167"/>
    </row>
    <row r="245" ht="30" customHeight="1" spans="1:34">
      <c r="A245" s="165" t="s">
        <v>1343</v>
      </c>
      <c r="B245" s="165">
        <v>65</v>
      </c>
      <c r="C245" s="165" t="s">
        <v>1286</v>
      </c>
      <c r="D245" s="165" t="s">
        <v>1286</v>
      </c>
      <c r="E245" s="165" t="s">
        <v>1089</v>
      </c>
      <c r="F245" s="165" t="s">
        <v>1089</v>
      </c>
      <c r="G245" s="165" t="s">
        <v>1242</v>
      </c>
      <c r="H245" s="165" t="s">
        <v>1242</v>
      </c>
      <c r="I245" s="165" t="s">
        <v>1139</v>
      </c>
      <c r="J245" s="165" t="s">
        <v>1288</v>
      </c>
      <c r="K245" s="165" t="s">
        <v>1341</v>
      </c>
      <c r="L245" s="165" t="s">
        <v>1341</v>
      </c>
      <c r="M245" s="165" t="s">
        <v>1295</v>
      </c>
      <c r="N245" s="165" t="s">
        <v>1295</v>
      </c>
      <c r="O245" s="165" t="s">
        <v>1297</v>
      </c>
      <c r="P245" s="165" t="s">
        <v>1297</v>
      </c>
      <c r="Q245" s="165" t="s">
        <v>1344</v>
      </c>
      <c r="R245" s="165" t="s">
        <v>1344</v>
      </c>
      <c r="S245" s="165" t="s">
        <v>1311</v>
      </c>
      <c r="T245" s="165" t="s">
        <v>1311</v>
      </c>
      <c r="U245" s="165"/>
      <c r="V245" s="165"/>
      <c r="W245" s="186"/>
      <c r="X245" s="186"/>
      <c r="Y245" s="186"/>
      <c r="Z245" s="186"/>
      <c r="AA245" s="186"/>
      <c r="AB245" s="186"/>
      <c r="AC245" s="186"/>
      <c r="AD245" s="186"/>
      <c r="AE245" s="173">
        <f t="shared" si="18"/>
        <v>36</v>
      </c>
      <c r="AF245" s="173">
        <v>56</v>
      </c>
      <c r="AG245" s="175">
        <f t="shared" si="17"/>
        <v>20</v>
      </c>
      <c r="AH245" s="167"/>
    </row>
    <row r="246" ht="30" customHeight="1" spans="1:34">
      <c r="A246" s="182" t="s">
        <v>1345</v>
      </c>
      <c r="B246" s="182">
        <v>65</v>
      </c>
      <c r="C246" s="165" t="s">
        <v>1316</v>
      </c>
      <c r="D246" s="165" t="s">
        <v>1316</v>
      </c>
      <c r="E246" s="165" t="s">
        <v>1346</v>
      </c>
      <c r="F246" s="165" t="s">
        <v>1346</v>
      </c>
      <c r="G246" s="165" t="s">
        <v>1243</v>
      </c>
      <c r="H246" s="165" t="s">
        <v>1243</v>
      </c>
      <c r="I246" s="165" t="s">
        <v>1219</v>
      </c>
      <c r="J246" s="165" t="s">
        <v>1219</v>
      </c>
      <c r="K246" s="165" t="s">
        <v>1301</v>
      </c>
      <c r="L246" s="165" t="s">
        <v>1301</v>
      </c>
      <c r="M246" s="165" t="s">
        <v>1344</v>
      </c>
      <c r="N246" s="165" t="s">
        <v>1344</v>
      </c>
      <c r="O246" s="165" t="s">
        <v>1324</v>
      </c>
      <c r="P246" s="165" t="s">
        <v>1324</v>
      </c>
      <c r="Q246" s="165" t="s">
        <v>1347</v>
      </c>
      <c r="R246" s="165" t="s">
        <v>1347</v>
      </c>
      <c r="S246" s="165" t="s">
        <v>1320</v>
      </c>
      <c r="T246" s="165" t="s">
        <v>1320</v>
      </c>
      <c r="U246" s="165"/>
      <c r="V246" s="165"/>
      <c r="W246" s="186"/>
      <c r="X246" s="186"/>
      <c r="Y246" s="186"/>
      <c r="Z246" s="186"/>
      <c r="AA246" s="182"/>
      <c r="AB246" s="182"/>
      <c r="AC246" s="186"/>
      <c r="AD246" s="186"/>
      <c r="AE246" s="173">
        <f t="shared" si="18"/>
        <v>36</v>
      </c>
      <c r="AF246" s="173">
        <v>56</v>
      </c>
      <c r="AG246" s="175">
        <f t="shared" ref="AG246:AG256" si="19">AF246-AE246</f>
        <v>20</v>
      </c>
      <c r="AH246" s="167"/>
    </row>
    <row r="247" ht="30" customHeight="1" spans="1:34">
      <c r="A247" s="182" t="s">
        <v>1348</v>
      </c>
      <c r="B247" s="182">
        <v>65</v>
      </c>
      <c r="C247" s="165"/>
      <c r="D247" s="165" t="s">
        <v>1139</v>
      </c>
      <c r="E247" s="165" t="s">
        <v>1349</v>
      </c>
      <c r="F247" s="165" t="s">
        <v>1349</v>
      </c>
      <c r="G247" s="165" t="s">
        <v>1249</v>
      </c>
      <c r="H247" s="165" t="s">
        <v>1249</v>
      </c>
      <c r="I247" s="165" t="s">
        <v>1350</v>
      </c>
      <c r="J247" s="165" t="s">
        <v>1351</v>
      </c>
      <c r="K247" s="165" t="s">
        <v>1321</v>
      </c>
      <c r="L247" s="165" t="s">
        <v>1321</v>
      </c>
      <c r="M247" s="165" t="s">
        <v>1347</v>
      </c>
      <c r="N247" s="165" t="s">
        <v>1347</v>
      </c>
      <c r="O247" s="165" t="s">
        <v>1352</v>
      </c>
      <c r="P247" s="165" t="s">
        <v>1352</v>
      </c>
      <c r="Q247" s="165" t="s">
        <v>1315</v>
      </c>
      <c r="R247" s="165" t="s">
        <v>1315</v>
      </c>
      <c r="S247" s="165" t="s">
        <v>1316</v>
      </c>
      <c r="T247" s="165" t="s">
        <v>1316</v>
      </c>
      <c r="U247" s="165"/>
      <c r="V247" s="165"/>
      <c r="W247" s="182"/>
      <c r="X247" s="182"/>
      <c r="Y247" s="186"/>
      <c r="Z247" s="186"/>
      <c r="AA247" s="188"/>
      <c r="AB247" s="188"/>
      <c r="AC247" s="188"/>
      <c r="AD247" s="188"/>
      <c r="AE247" s="173">
        <f t="shared" si="18"/>
        <v>34</v>
      </c>
      <c r="AF247" s="173">
        <v>56</v>
      </c>
      <c r="AG247" s="175">
        <f t="shared" si="19"/>
        <v>22</v>
      </c>
      <c r="AH247" s="167"/>
    </row>
    <row r="248" ht="30" customHeight="1" spans="1:34">
      <c r="A248" s="182" t="s">
        <v>1353</v>
      </c>
      <c r="B248" s="182">
        <v>65</v>
      </c>
      <c r="C248" s="165" t="s">
        <v>1321</v>
      </c>
      <c r="D248" s="165" t="s">
        <v>1321</v>
      </c>
      <c r="E248" s="165" t="s">
        <v>1239</v>
      </c>
      <c r="F248" s="165" t="s">
        <v>1239</v>
      </c>
      <c r="G248" s="165" t="s">
        <v>1250</v>
      </c>
      <c r="H248" s="165" t="s">
        <v>1250</v>
      </c>
      <c r="I248" s="165" t="s">
        <v>1352</v>
      </c>
      <c r="J248" s="165" t="s">
        <v>1352</v>
      </c>
      <c r="K248" s="165" t="s">
        <v>1250</v>
      </c>
      <c r="L248" s="165" t="s">
        <v>1350</v>
      </c>
      <c r="M248" s="165" t="s">
        <v>1253</v>
      </c>
      <c r="N248" s="165" t="s">
        <v>1253</v>
      </c>
      <c r="O248" s="165" t="s">
        <v>1311</v>
      </c>
      <c r="P248" s="165" t="s">
        <v>1311</v>
      </c>
      <c r="Q248" s="165" t="s">
        <v>1139</v>
      </c>
      <c r="R248" s="165" t="s">
        <v>1351</v>
      </c>
      <c r="S248" s="165" t="s">
        <v>1288</v>
      </c>
      <c r="T248" s="165" t="s">
        <v>1288</v>
      </c>
      <c r="U248" s="165"/>
      <c r="V248" s="165"/>
      <c r="W248" s="186"/>
      <c r="X248" s="186"/>
      <c r="Y248" s="186"/>
      <c r="Z248" s="186"/>
      <c r="AA248" s="188"/>
      <c r="AB248" s="188"/>
      <c r="AC248" s="182"/>
      <c r="AD248" s="186"/>
      <c r="AE248" s="173">
        <f t="shared" si="18"/>
        <v>36</v>
      </c>
      <c r="AF248" s="173">
        <v>56</v>
      </c>
      <c r="AG248" s="175">
        <f t="shared" si="19"/>
        <v>20</v>
      </c>
      <c r="AH248" s="167"/>
    </row>
    <row r="249" ht="30" customHeight="1" spans="1:34">
      <c r="A249" s="182" t="s">
        <v>1354</v>
      </c>
      <c r="B249" s="182">
        <v>65</v>
      </c>
      <c r="C249" s="165" t="s">
        <v>1341</v>
      </c>
      <c r="D249" s="165" t="s">
        <v>1341</v>
      </c>
      <c r="E249" s="165" t="s">
        <v>1341</v>
      </c>
      <c r="G249" s="165" t="s">
        <v>1260</v>
      </c>
      <c r="H249" s="165" t="s">
        <v>1260</v>
      </c>
      <c r="I249" s="165" t="s">
        <v>1278</v>
      </c>
      <c r="J249" s="165" t="s">
        <v>1278</v>
      </c>
      <c r="K249" s="165" t="s">
        <v>1249</v>
      </c>
      <c r="L249" s="165" t="s">
        <v>1249</v>
      </c>
      <c r="M249" s="165" t="s">
        <v>1250</v>
      </c>
      <c r="N249" s="165" t="s">
        <v>1250</v>
      </c>
      <c r="O249" s="165" t="s">
        <v>1101</v>
      </c>
      <c r="P249" s="165" t="s">
        <v>1101</v>
      </c>
      <c r="Q249" s="165" t="s">
        <v>1270</v>
      </c>
      <c r="R249" s="165" t="s">
        <v>1270</v>
      </c>
      <c r="S249" s="165" t="s">
        <v>1255</v>
      </c>
      <c r="T249" s="165" t="s">
        <v>1255</v>
      </c>
      <c r="U249" s="165"/>
      <c r="V249" s="165"/>
      <c r="W249" s="186"/>
      <c r="X249" s="186"/>
      <c r="Y249" s="186"/>
      <c r="Z249" s="186"/>
      <c r="AA249" s="186"/>
      <c r="AB249" s="186"/>
      <c r="AC249" s="186"/>
      <c r="AD249" s="186"/>
      <c r="AE249" s="173">
        <f t="shared" si="18"/>
        <v>34</v>
      </c>
      <c r="AF249" s="173">
        <v>56</v>
      </c>
      <c r="AG249" s="175">
        <f t="shared" si="19"/>
        <v>22</v>
      </c>
      <c r="AH249" s="167"/>
    </row>
    <row r="250" ht="30" customHeight="1" spans="1:34">
      <c r="A250" s="182" t="s">
        <v>1355</v>
      </c>
      <c r="B250" s="182">
        <v>65</v>
      </c>
      <c r="C250" s="165" t="s">
        <v>1344</v>
      </c>
      <c r="D250" s="165" t="s">
        <v>1344</v>
      </c>
      <c r="E250" s="165" t="s">
        <v>1139</v>
      </c>
      <c r="F250" s="165" t="s">
        <v>1101</v>
      </c>
      <c r="G250" s="165" t="s">
        <v>1253</v>
      </c>
      <c r="H250" s="165" t="s">
        <v>1253</v>
      </c>
      <c r="I250" s="165" t="s">
        <v>1347</v>
      </c>
      <c r="J250" s="165" t="s">
        <v>1347</v>
      </c>
      <c r="K250" s="165" t="s">
        <v>1262</v>
      </c>
      <c r="L250" s="165" t="s">
        <v>1262</v>
      </c>
      <c r="M250" s="165" t="s">
        <v>1097</v>
      </c>
      <c r="N250" s="165" t="s">
        <v>1097</v>
      </c>
      <c r="O250" s="165"/>
      <c r="P250" s="165" t="s">
        <v>1139</v>
      </c>
      <c r="Q250" s="165" t="s">
        <v>1316</v>
      </c>
      <c r="R250" s="165" t="s">
        <v>1316</v>
      </c>
      <c r="S250" s="165" t="s">
        <v>1321</v>
      </c>
      <c r="T250" s="165" t="s">
        <v>1321</v>
      </c>
      <c r="U250" s="165"/>
      <c r="V250" s="165"/>
      <c r="W250" s="186"/>
      <c r="X250" s="186"/>
      <c r="Y250" s="187"/>
      <c r="Z250" s="186"/>
      <c r="AA250" s="187"/>
      <c r="AB250" s="186"/>
      <c r="AC250" s="186"/>
      <c r="AD250" s="186"/>
      <c r="AE250" s="173">
        <f t="shared" si="18"/>
        <v>34</v>
      </c>
      <c r="AF250" s="173">
        <v>56</v>
      </c>
      <c r="AG250" s="175">
        <f t="shared" si="19"/>
        <v>22</v>
      </c>
      <c r="AH250" s="167"/>
    </row>
    <row r="251" ht="30" customHeight="1" spans="1:34">
      <c r="A251" s="182" t="s">
        <v>1356</v>
      </c>
      <c r="B251" s="182">
        <v>90</v>
      </c>
      <c r="C251" s="165" t="s">
        <v>1127</v>
      </c>
      <c r="D251" s="165" t="s">
        <v>1357</v>
      </c>
      <c r="E251" s="165" t="s">
        <v>1357</v>
      </c>
      <c r="F251" s="165"/>
      <c r="G251" s="165" t="s">
        <v>1346</v>
      </c>
      <c r="H251" s="165" t="s">
        <v>1346</v>
      </c>
      <c r="I251" s="182" t="s">
        <v>1358</v>
      </c>
      <c r="J251" s="182" t="s">
        <v>1358</v>
      </c>
      <c r="K251" s="165" t="s">
        <v>1346</v>
      </c>
      <c r="L251" s="165" t="s">
        <v>1346</v>
      </c>
      <c r="M251" s="165" t="s">
        <v>1350</v>
      </c>
      <c r="N251" s="165" t="s">
        <v>1152</v>
      </c>
      <c r="O251" s="165" t="s">
        <v>1128</v>
      </c>
      <c r="P251" s="165" t="s">
        <v>1128</v>
      </c>
      <c r="Q251" s="165" t="s">
        <v>1169</v>
      </c>
      <c r="R251" s="165" t="s">
        <v>1169</v>
      </c>
      <c r="S251" s="165" t="s">
        <v>1256</v>
      </c>
      <c r="T251" s="165" t="s">
        <v>1256</v>
      </c>
      <c r="U251" s="165"/>
      <c r="V251" s="165"/>
      <c r="W251" s="182"/>
      <c r="X251" s="186"/>
      <c r="Y251" s="186"/>
      <c r="Z251" s="175"/>
      <c r="AA251" s="186"/>
      <c r="AB251" s="186"/>
      <c r="AC251" s="186"/>
      <c r="AD251" s="186"/>
      <c r="AE251" s="173">
        <f t="shared" si="18"/>
        <v>34</v>
      </c>
      <c r="AF251" s="173">
        <v>56</v>
      </c>
      <c r="AG251" s="175">
        <f t="shared" si="19"/>
        <v>22</v>
      </c>
      <c r="AH251" s="167"/>
    </row>
    <row r="252" ht="30" customHeight="1" spans="1:34">
      <c r="A252" s="182" t="s">
        <v>1359</v>
      </c>
      <c r="B252" s="182">
        <v>65</v>
      </c>
      <c r="C252" s="165" t="s">
        <v>1271</v>
      </c>
      <c r="D252" s="165" t="s">
        <v>1271</v>
      </c>
      <c r="E252" s="165" t="s">
        <v>1301</v>
      </c>
      <c r="F252" s="165" t="s">
        <v>1301</v>
      </c>
      <c r="G252" s="165" t="s">
        <v>1265</v>
      </c>
      <c r="H252" s="165" t="s">
        <v>1265</v>
      </c>
      <c r="I252" s="165" t="s">
        <v>1315</v>
      </c>
      <c r="J252" s="165" t="s">
        <v>1315</v>
      </c>
      <c r="K252" s="165" t="s">
        <v>1169</v>
      </c>
      <c r="L252" s="165" t="s">
        <v>1169</v>
      </c>
      <c r="M252" s="165" t="s">
        <v>1360</v>
      </c>
      <c r="N252" s="165" t="s">
        <v>1360</v>
      </c>
      <c r="O252" s="165" t="s">
        <v>1288</v>
      </c>
      <c r="P252" s="165" t="s">
        <v>1288</v>
      </c>
      <c r="Q252" s="165" t="s">
        <v>1113</v>
      </c>
      <c r="R252" s="165" t="s">
        <v>1113</v>
      </c>
      <c r="S252" s="165" t="s">
        <v>1219</v>
      </c>
      <c r="T252" s="165" t="s">
        <v>1219</v>
      </c>
      <c r="U252" s="165"/>
      <c r="V252" s="165"/>
      <c r="W252" s="186"/>
      <c r="X252" s="186"/>
      <c r="Y252" s="182"/>
      <c r="Z252" s="186"/>
      <c r="AA252" s="182"/>
      <c r="AB252" s="186"/>
      <c r="AC252" s="186"/>
      <c r="AD252" s="186"/>
      <c r="AE252" s="173">
        <f t="shared" si="18"/>
        <v>36</v>
      </c>
      <c r="AF252" s="173">
        <v>56</v>
      </c>
      <c r="AG252" s="175">
        <f t="shared" si="19"/>
        <v>20</v>
      </c>
      <c r="AH252" s="167"/>
    </row>
    <row r="253" ht="30" customHeight="1" spans="1:34">
      <c r="A253" s="182" t="s">
        <v>1361</v>
      </c>
      <c r="B253" s="182">
        <v>65</v>
      </c>
      <c r="C253" s="165" t="s">
        <v>1140</v>
      </c>
      <c r="D253" s="165" t="s">
        <v>1140</v>
      </c>
      <c r="E253" s="165" t="s">
        <v>1140</v>
      </c>
      <c r="F253" s="165" t="s">
        <v>1140</v>
      </c>
      <c r="G253" s="165" t="s">
        <v>1268</v>
      </c>
      <c r="H253" s="165" t="s">
        <v>1268</v>
      </c>
      <c r="I253" s="165" t="s">
        <v>1266</v>
      </c>
      <c r="J253" s="165" t="s">
        <v>1266</v>
      </c>
      <c r="K253" s="165" t="s">
        <v>1320</v>
      </c>
      <c r="L253" s="165" t="s">
        <v>1320</v>
      </c>
      <c r="M253" s="165" t="s">
        <v>1349</v>
      </c>
      <c r="N253" s="165" t="s">
        <v>1349</v>
      </c>
      <c r="O253" s="165" t="s">
        <v>1110</v>
      </c>
      <c r="P253" s="165" t="s">
        <v>1110</v>
      </c>
      <c r="Q253" s="165" t="s">
        <v>1260</v>
      </c>
      <c r="R253" s="165" t="s">
        <v>1260</v>
      </c>
      <c r="S253" s="165" t="s">
        <v>1152</v>
      </c>
      <c r="T253" s="165" t="s">
        <v>1139</v>
      </c>
      <c r="U253" s="165"/>
      <c r="V253" s="165"/>
      <c r="W253" s="186"/>
      <c r="X253" s="186"/>
      <c r="Y253" s="186"/>
      <c r="Z253" s="186"/>
      <c r="AA253" s="186"/>
      <c r="AB253" s="186"/>
      <c r="AC253" s="186"/>
      <c r="AD253" s="186"/>
      <c r="AE253" s="173">
        <f t="shared" si="18"/>
        <v>36</v>
      </c>
      <c r="AF253" s="173">
        <v>56</v>
      </c>
      <c r="AG253" s="175">
        <f t="shared" si="19"/>
        <v>20</v>
      </c>
      <c r="AH253" s="167"/>
    </row>
    <row r="254" ht="30" customHeight="1" spans="1:34">
      <c r="A254" s="182" t="s">
        <v>1362</v>
      </c>
      <c r="B254" s="182">
        <v>65</v>
      </c>
      <c r="C254" s="165" t="s">
        <v>1250</v>
      </c>
      <c r="D254" s="165" t="s">
        <v>1250</v>
      </c>
      <c r="E254" s="187" t="s">
        <v>1131</v>
      </c>
      <c r="F254" s="162" t="s">
        <v>1131</v>
      </c>
      <c r="G254" s="182" t="s">
        <v>1363</v>
      </c>
      <c r="H254" s="182" t="s">
        <v>1363</v>
      </c>
      <c r="I254" s="165" t="s">
        <v>1270</v>
      </c>
      <c r="J254" s="165" t="s">
        <v>1270</v>
      </c>
      <c r="K254" s="165" t="s">
        <v>1364</v>
      </c>
      <c r="L254" s="165" t="s">
        <v>1364</v>
      </c>
      <c r="M254" s="165" t="s">
        <v>1153</v>
      </c>
      <c r="N254" s="165"/>
      <c r="O254" s="165" t="s">
        <v>1329</v>
      </c>
      <c r="P254" s="165" t="s">
        <v>1329</v>
      </c>
      <c r="Q254" s="165" t="s">
        <v>1266</v>
      </c>
      <c r="R254" s="165" t="s">
        <v>1266</v>
      </c>
      <c r="S254" s="165" t="s">
        <v>1115</v>
      </c>
      <c r="T254" s="165" t="s">
        <v>1115</v>
      </c>
      <c r="U254" s="165"/>
      <c r="V254" s="165"/>
      <c r="W254" s="182"/>
      <c r="X254" s="182"/>
      <c r="Y254" s="186"/>
      <c r="Z254" s="186"/>
      <c r="AA254" s="182"/>
      <c r="AB254" s="182"/>
      <c r="AC254" s="186"/>
      <c r="AD254" s="186"/>
      <c r="AE254" s="173">
        <f t="shared" si="18"/>
        <v>34</v>
      </c>
      <c r="AF254" s="173">
        <v>56</v>
      </c>
      <c r="AG254" s="175">
        <f t="shared" si="19"/>
        <v>22</v>
      </c>
      <c r="AH254" s="167"/>
    </row>
    <row r="255" ht="30" customHeight="1" spans="1:34">
      <c r="A255" s="182" t="s">
        <v>1365</v>
      </c>
      <c r="B255" s="182">
        <v>65</v>
      </c>
      <c r="C255" s="165" t="s">
        <v>1262</v>
      </c>
      <c r="D255" s="165" t="s">
        <v>1262</v>
      </c>
      <c r="E255" s="165" t="s">
        <v>1262</v>
      </c>
      <c r="F255" s="165"/>
      <c r="G255" s="165" t="s">
        <v>1097</v>
      </c>
      <c r="H255" s="165" t="s">
        <v>1087</v>
      </c>
      <c r="I255" s="165" t="s">
        <v>1087</v>
      </c>
      <c r="J255" s="165" t="s">
        <v>1366</v>
      </c>
      <c r="K255" s="165" t="s">
        <v>1162</v>
      </c>
      <c r="L255" s="165" t="s">
        <v>1162</v>
      </c>
      <c r="M255" s="165" t="s">
        <v>1127</v>
      </c>
      <c r="N255" s="165" t="s">
        <v>1127</v>
      </c>
      <c r="O255" s="165" t="s">
        <v>1271</v>
      </c>
      <c r="P255" s="165" t="s">
        <v>1271</v>
      </c>
      <c r="Q255" s="165" t="s">
        <v>1253</v>
      </c>
      <c r="R255" s="165" t="s">
        <v>1253</v>
      </c>
      <c r="S255" s="165" t="s">
        <v>1139</v>
      </c>
      <c r="T255" s="165" t="s">
        <v>1152</v>
      </c>
      <c r="U255" s="165"/>
      <c r="V255" s="165"/>
      <c r="W255" s="186"/>
      <c r="X255" s="186"/>
      <c r="Y255" s="186"/>
      <c r="Z255" s="186"/>
      <c r="AA255" s="182"/>
      <c r="AB255" s="186"/>
      <c r="AC255" s="186"/>
      <c r="AD255" s="186"/>
      <c r="AE255" s="173">
        <f t="shared" si="18"/>
        <v>34</v>
      </c>
      <c r="AF255" s="173">
        <v>56</v>
      </c>
      <c r="AG255" s="175">
        <f t="shared" si="19"/>
        <v>22</v>
      </c>
      <c r="AH255" s="167"/>
    </row>
    <row r="256" ht="30" customHeight="1" spans="1:34">
      <c r="A256" s="182" t="s">
        <v>1367</v>
      </c>
      <c r="B256" s="182">
        <v>65</v>
      </c>
      <c r="C256" s="165" t="s">
        <v>1253</v>
      </c>
      <c r="D256" s="165" t="s">
        <v>1253</v>
      </c>
      <c r="E256" s="165" t="s">
        <v>1139</v>
      </c>
      <c r="F256" s="165" t="s">
        <v>1097</v>
      </c>
      <c r="G256" s="165" t="s">
        <v>1262</v>
      </c>
      <c r="H256" s="165" t="s">
        <v>1262</v>
      </c>
      <c r="I256" s="165" t="s">
        <v>1357</v>
      </c>
      <c r="J256" s="165" t="s">
        <v>1357</v>
      </c>
      <c r="K256" s="165" t="s">
        <v>1317</v>
      </c>
      <c r="L256" s="165" t="s">
        <v>1368</v>
      </c>
      <c r="M256" s="165" t="s">
        <v>1248</v>
      </c>
      <c r="N256" s="165"/>
      <c r="O256" s="165" t="s">
        <v>1364</v>
      </c>
      <c r="P256" s="165" t="s">
        <v>1364</v>
      </c>
      <c r="Q256" s="165" t="s">
        <v>1368</v>
      </c>
      <c r="R256" s="165"/>
      <c r="S256" s="165"/>
      <c r="T256" s="165" t="s">
        <v>1150</v>
      </c>
      <c r="U256" s="165"/>
      <c r="V256" s="165"/>
      <c r="W256" s="186"/>
      <c r="X256" s="186"/>
      <c r="Y256" s="186"/>
      <c r="Z256" s="186"/>
      <c r="AA256" s="186"/>
      <c r="AB256" s="186"/>
      <c r="AC256" s="186"/>
      <c r="AD256" s="186"/>
      <c r="AE256" s="173">
        <f t="shared" si="18"/>
        <v>30</v>
      </c>
      <c r="AF256" s="173">
        <v>56</v>
      </c>
      <c r="AG256" s="175">
        <f t="shared" si="19"/>
        <v>26</v>
      </c>
      <c r="AH256" s="167"/>
    </row>
    <row r="257" ht="30" customHeight="1" spans="1:34">
      <c r="A257" s="185" t="s">
        <v>1369</v>
      </c>
      <c r="B257" s="185"/>
      <c r="C257" s="18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6" t="s">
        <v>1370</v>
      </c>
      <c r="Z257" s="186"/>
      <c r="AA257" s="186"/>
      <c r="AB257" s="186"/>
      <c r="AC257" s="186"/>
      <c r="AD257" s="186"/>
      <c r="AE257" s="173">
        <f>SUM(AE230:AE256)</f>
        <v>934</v>
      </c>
      <c r="AF257" s="173">
        <v>56</v>
      </c>
      <c r="AG257" s="159">
        <f>SUM(AG230:AG256)</f>
        <v>578</v>
      </c>
      <c r="AH257" s="167"/>
    </row>
    <row r="258" ht="30" customHeight="1" spans="1:34">
      <c r="A258" s="182" t="s">
        <v>1371</v>
      </c>
      <c r="B258" s="182">
        <v>250</v>
      </c>
      <c r="C258" s="182" t="s">
        <v>1372</v>
      </c>
      <c r="D258" s="182" t="s">
        <v>1372</v>
      </c>
      <c r="E258" s="182" t="s">
        <v>1373</v>
      </c>
      <c r="F258" s="182" t="s">
        <v>1373</v>
      </c>
      <c r="G258" s="182" t="s">
        <v>1372</v>
      </c>
      <c r="H258" s="182" t="s">
        <v>1372</v>
      </c>
      <c r="I258" s="182" t="s">
        <v>1373</v>
      </c>
      <c r="J258" s="182" t="s">
        <v>1373</v>
      </c>
      <c r="K258" s="182" t="s">
        <v>1372</v>
      </c>
      <c r="L258" s="182" t="s">
        <v>1372</v>
      </c>
      <c r="M258" s="182" t="s">
        <v>1374</v>
      </c>
      <c r="N258" s="182" t="s">
        <v>1374</v>
      </c>
      <c r="O258" s="182" t="s">
        <v>1372</v>
      </c>
      <c r="P258" s="182" t="s">
        <v>1372</v>
      </c>
      <c r="Q258" s="182" t="s">
        <v>1276</v>
      </c>
      <c r="R258" s="182" t="s">
        <v>1276</v>
      </c>
      <c r="S258" s="182" t="s">
        <v>1374</v>
      </c>
      <c r="T258" s="182" t="s">
        <v>1374</v>
      </c>
      <c r="U258" s="182"/>
      <c r="V258" s="182"/>
      <c r="W258" s="186"/>
      <c r="X258" s="186"/>
      <c r="Y258" s="187"/>
      <c r="Z258" s="187"/>
      <c r="AA258" s="182"/>
      <c r="AB258" s="182"/>
      <c r="AC258" s="182" t="s">
        <v>1117</v>
      </c>
      <c r="AD258" s="182" t="s">
        <v>1117</v>
      </c>
      <c r="AE258" s="173">
        <f>2*COUNTA(C258:AD258)</f>
        <v>40</v>
      </c>
      <c r="AF258" s="173">
        <v>56</v>
      </c>
      <c r="AG258" s="175">
        <f>AF258-AE258</f>
        <v>16</v>
      </c>
      <c r="AH258" s="167"/>
    </row>
    <row r="259" ht="30" customHeight="1" spans="1:34">
      <c r="A259" s="182" t="s">
        <v>1375</v>
      </c>
      <c r="B259" s="182">
        <v>250</v>
      </c>
      <c r="C259" s="182" t="s">
        <v>1376</v>
      </c>
      <c r="D259" s="182" t="s">
        <v>1376</v>
      </c>
      <c r="E259" s="187" t="s">
        <v>1377</v>
      </c>
      <c r="F259" s="182" t="s">
        <v>1377</v>
      </c>
      <c r="G259" s="182" t="s">
        <v>1374</v>
      </c>
      <c r="H259" s="182" t="s">
        <v>1374</v>
      </c>
      <c r="I259" s="187" t="s">
        <v>1377</v>
      </c>
      <c r="J259" s="182" t="s">
        <v>1377</v>
      </c>
      <c r="K259" s="182" t="s">
        <v>1376</v>
      </c>
      <c r="L259" s="182" t="s">
        <v>1376</v>
      </c>
      <c r="M259" s="187" t="s">
        <v>1377</v>
      </c>
      <c r="N259" s="182" t="s">
        <v>1377</v>
      </c>
      <c r="O259" s="182" t="s">
        <v>1378</v>
      </c>
      <c r="P259" s="182" t="s">
        <v>1378</v>
      </c>
      <c r="Q259" s="187" t="s">
        <v>1377</v>
      </c>
      <c r="R259" s="182" t="s">
        <v>1377</v>
      </c>
      <c r="S259" s="186" t="s">
        <v>1376</v>
      </c>
      <c r="T259" s="186" t="s">
        <v>1376</v>
      </c>
      <c r="U259" s="186"/>
      <c r="V259" s="186"/>
      <c r="W259" s="182"/>
      <c r="X259" s="182"/>
      <c r="Y259" s="182"/>
      <c r="Z259" s="182"/>
      <c r="AA259" s="186"/>
      <c r="AB259" s="186"/>
      <c r="AC259" s="182"/>
      <c r="AD259" s="182"/>
      <c r="AE259" s="173">
        <f>2*COUNTA(C259:AD259)</f>
        <v>36</v>
      </c>
      <c r="AF259" s="173">
        <v>56</v>
      </c>
      <c r="AG259" s="175">
        <f>AF259-AE259</f>
        <v>20</v>
      </c>
      <c r="AH259" s="167"/>
    </row>
    <row r="260" ht="30" customHeight="1" spans="1:34">
      <c r="A260" s="182" t="s">
        <v>1379</v>
      </c>
      <c r="B260" s="182">
        <v>250</v>
      </c>
      <c r="C260" s="189" t="s">
        <v>1380</v>
      </c>
      <c r="D260" s="188" t="s">
        <v>1380</v>
      </c>
      <c r="E260" s="187" t="s">
        <v>1378</v>
      </c>
      <c r="F260" s="187" t="s">
        <v>1378</v>
      </c>
      <c r="G260" s="175" t="s">
        <v>1380</v>
      </c>
      <c r="H260" s="175" t="s">
        <v>1380</v>
      </c>
      <c r="I260" s="182" t="s">
        <v>1381</v>
      </c>
      <c r="J260" s="182" t="s">
        <v>1381</v>
      </c>
      <c r="K260" s="182" t="s">
        <v>1382</v>
      </c>
      <c r="L260" s="182" t="s">
        <v>1382</v>
      </c>
      <c r="M260" s="187" t="s">
        <v>1378</v>
      </c>
      <c r="N260" s="187" t="s">
        <v>1378</v>
      </c>
      <c r="O260" s="182" t="s">
        <v>1382</v>
      </c>
      <c r="P260" s="182" t="s">
        <v>1382</v>
      </c>
      <c r="Q260" s="182" t="s">
        <v>1381</v>
      </c>
      <c r="R260" s="182" t="s">
        <v>1381</v>
      </c>
      <c r="S260" s="182" t="s">
        <v>1136</v>
      </c>
      <c r="T260" s="182" t="s">
        <v>1136</v>
      </c>
      <c r="U260" s="182"/>
      <c r="V260" s="182"/>
      <c r="W260" s="186" t="s">
        <v>1383</v>
      </c>
      <c r="X260" s="186" t="s">
        <v>1383</v>
      </c>
      <c r="Y260" s="186" t="s">
        <v>1383</v>
      </c>
      <c r="Z260" s="186"/>
      <c r="AA260" s="182" t="s">
        <v>1383</v>
      </c>
      <c r="AB260" s="182" t="s">
        <v>1383</v>
      </c>
      <c r="AC260" s="186" t="s">
        <v>1383</v>
      </c>
      <c r="AD260" s="186"/>
      <c r="AE260" s="173">
        <f>2*COUNTA(C260:AD260)</f>
        <v>48</v>
      </c>
      <c r="AF260" s="173">
        <v>56</v>
      </c>
      <c r="AG260" s="175">
        <f>AF260-AE260</f>
        <v>8</v>
      </c>
      <c r="AH260" s="167"/>
    </row>
    <row r="261" ht="30" customHeight="1" spans="1:34">
      <c r="A261" s="182" t="s">
        <v>1384</v>
      </c>
      <c r="B261" s="182">
        <v>250</v>
      </c>
      <c r="C261" s="182" t="s">
        <v>1385</v>
      </c>
      <c r="D261" s="182" t="s">
        <v>1385</v>
      </c>
      <c r="E261" s="186" t="s">
        <v>1095</v>
      </c>
      <c r="F261" s="186" t="s">
        <v>1095</v>
      </c>
      <c r="G261" s="186" t="s">
        <v>1385</v>
      </c>
      <c r="H261" s="186" t="s">
        <v>1385</v>
      </c>
      <c r="I261" s="187" t="s">
        <v>1378</v>
      </c>
      <c r="J261" s="187" t="s">
        <v>1378</v>
      </c>
      <c r="K261" s="182" t="s">
        <v>1380</v>
      </c>
      <c r="L261" s="182" t="s">
        <v>1380</v>
      </c>
      <c r="M261" s="186" t="s">
        <v>1095</v>
      </c>
      <c r="N261" s="186" t="s">
        <v>1095</v>
      </c>
      <c r="O261" s="186" t="s">
        <v>1380</v>
      </c>
      <c r="P261" s="186" t="s">
        <v>1380</v>
      </c>
      <c r="Q261" s="186" t="s">
        <v>1385</v>
      </c>
      <c r="R261" s="186" t="s">
        <v>1385</v>
      </c>
      <c r="S261" s="186" t="s">
        <v>1385</v>
      </c>
      <c r="T261" s="186" t="s">
        <v>1385</v>
      </c>
      <c r="U261" s="186"/>
      <c r="V261" s="186"/>
      <c r="W261" s="182"/>
      <c r="X261" s="182"/>
      <c r="Y261" s="182"/>
      <c r="Z261" s="186"/>
      <c r="AA261" s="186"/>
      <c r="AB261" s="186"/>
      <c r="AC261" s="182"/>
      <c r="AD261" s="182"/>
      <c r="AE261" s="173">
        <f>2*COUNTA(C261:AD261)</f>
        <v>36</v>
      </c>
      <c r="AF261" s="173">
        <v>56</v>
      </c>
      <c r="AG261" s="175">
        <f>AF261-AE261</f>
        <v>20</v>
      </c>
      <c r="AH261" s="167"/>
    </row>
    <row r="262" ht="30" customHeight="1" spans="1:34">
      <c r="A262" s="185" t="s">
        <v>1386</v>
      </c>
      <c r="B262" s="185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6" t="s">
        <v>1387</v>
      </c>
      <c r="Z262" s="186"/>
      <c r="AA262" s="186"/>
      <c r="AB262" s="186"/>
      <c r="AC262" s="186"/>
      <c r="AD262" s="186"/>
      <c r="AE262" s="173">
        <f>SUM(AE258:AE261)</f>
        <v>160</v>
      </c>
      <c r="AF262" s="173">
        <v>56</v>
      </c>
      <c r="AG262" s="175">
        <f>SUM(AG258:AG261)</f>
        <v>64</v>
      </c>
      <c r="AH262" s="190"/>
    </row>
    <row r="263" ht="30" customHeight="1" spans="1:34">
      <c r="A263" s="182" t="s">
        <v>1388</v>
      </c>
      <c r="B263" s="182"/>
      <c r="C263" s="186" t="s">
        <v>1333</v>
      </c>
      <c r="D263" s="186" t="s">
        <v>1333</v>
      </c>
      <c r="E263" s="186" t="s">
        <v>1330</v>
      </c>
      <c r="F263" s="186" t="s">
        <v>1330</v>
      </c>
      <c r="G263" s="186" t="s">
        <v>1389</v>
      </c>
      <c r="H263" s="186" t="s">
        <v>1389</v>
      </c>
      <c r="I263" s="186" t="s">
        <v>1389</v>
      </c>
      <c r="J263" s="186" t="s">
        <v>1389</v>
      </c>
      <c r="K263" s="186" t="s">
        <v>1389</v>
      </c>
      <c r="L263" s="186" t="s">
        <v>1389</v>
      </c>
      <c r="M263" s="186" t="s">
        <v>1389</v>
      </c>
      <c r="N263" s="186" t="s">
        <v>1389</v>
      </c>
      <c r="O263" s="186" t="s">
        <v>1333</v>
      </c>
      <c r="P263" s="186" t="s">
        <v>1333</v>
      </c>
      <c r="Q263" s="187" t="s">
        <v>1330</v>
      </c>
      <c r="R263" s="187" t="s">
        <v>1330</v>
      </c>
      <c r="S263" s="186" t="s">
        <v>1390</v>
      </c>
      <c r="T263" s="186" t="s">
        <v>1390</v>
      </c>
      <c r="U263" s="186"/>
      <c r="V263" s="186"/>
      <c r="W263" s="186" t="s">
        <v>1131</v>
      </c>
      <c r="X263" s="186" t="s">
        <v>1131</v>
      </c>
      <c r="Y263" s="186" t="s">
        <v>1131</v>
      </c>
      <c r="Z263" s="166"/>
      <c r="AA263" s="182" t="s">
        <v>1391</v>
      </c>
      <c r="AB263" s="186" t="s">
        <v>1391</v>
      </c>
      <c r="AC263" s="186" t="s">
        <v>1391</v>
      </c>
      <c r="AD263" s="182"/>
      <c r="AE263" s="173">
        <f>2*COUNTA(C263:AD263)</f>
        <v>48</v>
      </c>
      <c r="AF263" s="173">
        <v>56</v>
      </c>
      <c r="AG263" s="175">
        <f t="shared" ref="AG263:AG283" si="20">AF263-AE263</f>
        <v>8</v>
      </c>
      <c r="AH263" s="167"/>
    </row>
    <row r="264" ht="30" customHeight="1" spans="1:34">
      <c r="A264" s="182" t="s">
        <v>1392</v>
      </c>
      <c r="B264" s="182"/>
      <c r="C264" s="186" t="s">
        <v>1390</v>
      </c>
      <c r="D264" s="186" t="s">
        <v>1390</v>
      </c>
      <c r="E264" s="187" t="s">
        <v>1393</v>
      </c>
      <c r="F264" s="186" t="s">
        <v>1393</v>
      </c>
      <c r="G264" s="186" t="s">
        <v>1333</v>
      </c>
      <c r="H264" s="186" t="s">
        <v>1333</v>
      </c>
      <c r="I264" s="186" t="s">
        <v>1394</v>
      </c>
      <c r="J264" s="186" t="s">
        <v>1394</v>
      </c>
      <c r="K264" s="186" t="s">
        <v>1333</v>
      </c>
      <c r="L264" s="186" t="s">
        <v>1333</v>
      </c>
      <c r="M264" s="186" t="s">
        <v>1395</v>
      </c>
      <c r="N264" s="186" t="s">
        <v>1395</v>
      </c>
      <c r="O264" s="186" t="s">
        <v>1394</v>
      </c>
      <c r="P264" s="186" t="s">
        <v>1394</v>
      </c>
      <c r="Q264" s="186" t="s">
        <v>1395</v>
      </c>
      <c r="R264" s="186" t="s">
        <v>1395</v>
      </c>
      <c r="S264" s="186" t="s">
        <v>1393</v>
      </c>
      <c r="T264" s="186" t="s">
        <v>1393</v>
      </c>
      <c r="U264" s="186"/>
      <c r="V264" s="186"/>
      <c r="W264" s="186"/>
      <c r="X264" s="186"/>
      <c r="Y264" s="186"/>
      <c r="Z264" s="186"/>
      <c r="AA264" s="187"/>
      <c r="AB264" s="186"/>
      <c r="AC264" s="186"/>
      <c r="AD264" s="186"/>
      <c r="AE264" s="173">
        <f>2*COUNTA(C264:AD264)</f>
        <v>36</v>
      </c>
      <c r="AF264" s="173">
        <v>56</v>
      </c>
      <c r="AG264" s="175">
        <f t="shared" si="20"/>
        <v>20</v>
      </c>
      <c r="AH264" s="167"/>
    </row>
    <row r="265" ht="30" customHeight="1" spans="1:34">
      <c r="A265" s="182" t="s">
        <v>1396</v>
      </c>
      <c r="B265" s="182"/>
      <c r="C265" s="187" t="s">
        <v>1393</v>
      </c>
      <c r="D265" s="187" t="s">
        <v>1393</v>
      </c>
      <c r="G265" s="162" t="s">
        <v>1393</v>
      </c>
      <c r="H265" s="162" t="s">
        <v>1393</v>
      </c>
      <c r="I265" s="162" t="s">
        <v>1390</v>
      </c>
      <c r="J265" s="162" t="s">
        <v>1390</v>
      </c>
      <c r="K265" s="162" t="s">
        <v>1393</v>
      </c>
      <c r="L265" s="162" t="s">
        <v>1393</v>
      </c>
      <c r="M265" s="162"/>
      <c r="N265" s="186"/>
      <c r="O265" s="187" t="s">
        <v>1393</v>
      </c>
      <c r="P265" s="187" t="s">
        <v>1393</v>
      </c>
      <c r="Q265" s="187" t="s">
        <v>1131</v>
      </c>
      <c r="R265" s="186" t="s">
        <v>1131</v>
      </c>
      <c r="S265" s="187" t="s">
        <v>1397</v>
      </c>
      <c r="T265" s="187" t="s">
        <v>1397</v>
      </c>
      <c r="U265" s="187"/>
      <c r="V265" s="187"/>
      <c r="W265" s="187"/>
      <c r="X265" s="187"/>
      <c r="Y265" s="182"/>
      <c r="Z265" s="182"/>
      <c r="AA265" s="186"/>
      <c r="AB265" s="186"/>
      <c r="AC265" s="186"/>
      <c r="AD265" s="186"/>
      <c r="AE265" s="173">
        <f>2*COUNTA(C265:AD265)</f>
        <v>28</v>
      </c>
      <c r="AF265" s="173">
        <v>56</v>
      </c>
      <c r="AG265" s="175">
        <f t="shared" si="20"/>
        <v>28</v>
      </c>
      <c r="AH265" s="167"/>
    </row>
    <row r="266" ht="30" customHeight="1" spans="1:34">
      <c r="A266" s="185" t="s">
        <v>1398</v>
      </c>
      <c r="B266" s="185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6" t="s">
        <v>1399</v>
      </c>
      <c r="Z266" s="186"/>
      <c r="AA266" s="186"/>
      <c r="AB266" s="186"/>
      <c r="AC266" s="186"/>
      <c r="AD266" s="186"/>
      <c r="AE266" s="173">
        <f>SUM(AE263:AE265)</f>
        <v>112</v>
      </c>
      <c r="AF266" s="173">
        <v>56</v>
      </c>
      <c r="AG266" s="175">
        <f>SUM(AG263:AG265)</f>
        <v>56</v>
      </c>
      <c r="AH266" s="167"/>
    </row>
    <row r="267" ht="30" customHeight="1" spans="1:34">
      <c r="A267" s="182" t="s">
        <v>1400</v>
      </c>
      <c r="B267" s="182" t="s">
        <v>1401</v>
      </c>
      <c r="C267" s="182"/>
      <c r="D267" s="182"/>
      <c r="E267" s="182"/>
      <c r="F267" s="182"/>
      <c r="G267" s="182"/>
      <c r="H267" s="182"/>
      <c r="I267" s="182"/>
      <c r="J267" s="182"/>
      <c r="K267" s="186"/>
      <c r="L267" s="186"/>
      <c r="M267" s="182"/>
      <c r="N267" s="186"/>
      <c r="O267" s="186"/>
      <c r="P267" s="186"/>
      <c r="Q267" s="182"/>
      <c r="R267" s="182"/>
      <c r="S267" s="182"/>
      <c r="T267" s="182"/>
      <c r="U267" s="182"/>
      <c r="V267" s="182"/>
      <c r="W267" s="186"/>
      <c r="X267" s="186"/>
      <c r="Y267" s="186"/>
      <c r="Z267" s="186"/>
      <c r="AA267" s="186"/>
      <c r="AB267" s="186"/>
      <c r="AC267" s="186"/>
      <c r="AD267" s="186"/>
      <c r="AE267" s="173">
        <f t="shared" ref="AE267:AE283" si="21">2*COUNTA(C267:AD267)</f>
        <v>0</v>
      </c>
      <c r="AF267" s="173">
        <v>56</v>
      </c>
      <c r="AG267" s="175">
        <f t="shared" si="20"/>
        <v>56</v>
      </c>
      <c r="AH267" s="167"/>
    </row>
    <row r="268" ht="30" customHeight="1" spans="1:34">
      <c r="A268" s="182" t="s">
        <v>1402</v>
      </c>
      <c r="B268" s="182"/>
      <c r="C268" s="182" t="s">
        <v>1157</v>
      </c>
      <c r="D268" s="182" t="s">
        <v>1157</v>
      </c>
      <c r="E268" s="182"/>
      <c r="F268" s="182"/>
      <c r="G268" s="182"/>
      <c r="H268" s="182"/>
      <c r="I268" s="186"/>
      <c r="J268" s="186"/>
      <c r="K268" s="182"/>
      <c r="L268" s="182"/>
      <c r="M268" s="182"/>
      <c r="N268" s="182"/>
      <c r="O268" s="186"/>
      <c r="P268" s="186"/>
      <c r="Q268" s="182"/>
      <c r="R268" s="182"/>
      <c r="S268" s="182"/>
      <c r="T268" s="182"/>
      <c r="U268" s="182"/>
      <c r="V268" s="182"/>
      <c r="W268" s="186"/>
      <c r="X268" s="186"/>
      <c r="Y268" s="186"/>
      <c r="Z268" s="186"/>
      <c r="AA268" s="182"/>
      <c r="AB268" s="182"/>
      <c r="AC268" s="186"/>
      <c r="AD268" s="182"/>
      <c r="AE268" s="173">
        <f t="shared" si="21"/>
        <v>4</v>
      </c>
      <c r="AF268" s="173">
        <v>56</v>
      </c>
      <c r="AG268" s="175">
        <f t="shared" si="20"/>
        <v>52</v>
      </c>
      <c r="AH268" s="167"/>
    </row>
    <row r="269" ht="30" customHeight="1" spans="1:34">
      <c r="A269" s="182" t="s">
        <v>1403</v>
      </c>
      <c r="B269" s="182" t="s">
        <v>1404</v>
      </c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6"/>
      <c r="N269" s="182"/>
      <c r="O269" s="182"/>
      <c r="P269" s="182"/>
      <c r="Q269" s="182"/>
      <c r="R269" s="182"/>
      <c r="S269" s="182"/>
      <c r="T269" s="182"/>
      <c r="U269" s="182"/>
      <c r="V269" s="182"/>
      <c r="W269" s="186"/>
      <c r="X269" s="186"/>
      <c r="Y269" s="186"/>
      <c r="Z269" s="186"/>
      <c r="AA269" s="182"/>
      <c r="AB269" s="182"/>
      <c r="AC269" s="182"/>
      <c r="AD269" s="182"/>
      <c r="AE269" s="173">
        <f t="shared" si="21"/>
        <v>0</v>
      </c>
      <c r="AF269" s="173">
        <v>56</v>
      </c>
      <c r="AG269" s="175">
        <f t="shared" si="20"/>
        <v>56</v>
      </c>
      <c r="AH269" s="167"/>
    </row>
    <row r="270" ht="30" customHeight="1" spans="1:34">
      <c r="A270" s="182" t="s">
        <v>1405</v>
      </c>
      <c r="B270" s="182" t="s">
        <v>1404</v>
      </c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6"/>
      <c r="X270" s="186"/>
      <c r="Y270" s="186"/>
      <c r="Z270" s="186"/>
      <c r="AA270" s="182"/>
      <c r="AB270" s="182"/>
      <c r="AC270" s="182"/>
      <c r="AD270" s="182"/>
      <c r="AE270" s="173">
        <f t="shared" si="21"/>
        <v>0</v>
      </c>
      <c r="AF270" s="173">
        <v>56</v>
      </c>
      <c r="AG270" s="175">
        <f t="shared" si="20"/>
        <v>56</v>
      </c>
      <c r="AH270" s="167"/>
    </row>
    <row r="271" ht="30" customHeight="1" spans="1:34">
      <c r="A271" s="182" t="s">
        <v>1406</v>
      </c>
      <c r="B271" s="182" t="s">
        <v>1404</v>
      </c>
      <c r="C271" s="182"/>
      <c r="D271" s="182"/>
      <c r="E271" s="182"/>
      <c r="F271" s="182"/>
      <c r="G271" s="182"/>
      <c r="H271" s="182"/>
      <c r="I271" s="182"/>
      <c r="J271" s="182"/>
      <c r="K271" s="186"/>
      <c r="L271" s="186"/>
      <c r="M271" s="186"/>
      <c r="N271" s="186"/>
      <c r="O271" s="186"/>
      <c r="P271" s="186"/>
      <c r="Q271" s="186"/>
      <c r="R271" s="186"/>
      <c r="S271" s="182"/>
      <c r="T271" s="182"/>
      <c r="U271" s="182"/>
      <c r="V271" s="182"/>
      <c r="W271" s="186"/>
      <c r="X271" s="186"/>
      <c r="Y271" s="186"/>
      <c r="Z271" s="186"/>
      <c r="AA271" s="182"/>
      <c r="AB271" s="182"/>
      <c r="AC271" s="182"/>
      <c r="AD271" s="182"/>
      <c r="AE271" s="173">
        <f t="shared" si="21"/>
        <v>0</v>
      </c>
      <c r="AF271" s="173">
        <v>56</v>
      </c>
      <c r="AG271" s="175">
        <f t="shared" si="20"/>
        <v>56</v>
      </c>
      <c r="AH271" s="167"/>
    </row>
    <row r="272" ht="30" customHeight="1" spans="1:34">
      <c r="A272" s="182" t="s">
        <v>1407</v>
      </c>
      <c r="B272" s="182" t="s">
        <v>1404</v>
      </c>
      <c r="C272" s="186"/>
      <c r="D272" s="186"/>
      <c r="E272" s="165" t="s">
        <v>1408</v>
      </c>
      <c r="F272" s="165" t="s">
        <v>1408</v>
      </c>
      <c r="G272" s="165" t="s">
        <v>1408</v>
      </c>
      <c r="H272" s="165" t="s">
        <v>1408</v>
      </c>
      <c r="I272" s="165" t="s">
        <v>1408</v>
      </c>
      <c r="J272" s="186"/>
      <c r="K272" s="165" t="s">
        <v>1408</v>
      </c>
      <c r="L272" s="165" t="s">
        <v>1408</v>
      </c>
      <c r="M272" s="182"/>
      <c r="N272" s="182"/>
      <c r="O272" s="165" t="s">
        <v>1408</v>
      </c>
      <c r="P272" s="165" t="s">
        <v>1408</v>
      </c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2"/>
      <c r="AB272" s="182"/>
      <c r="AC272" s="182"/>
      <c r="AD272" s="182"/>
      <c r="AE272" s="173">
        <f t="shared" si="21"/>
        <v>18</v>
      </c>
      <c r="AF272" s="173">
        <v>56</v>
      </c>
      <c r="AG272" s="175">
        <f t="shared" si="20"/>
        <v>38</v>
      </c>
      <c r="AH272" s="167"/>
    </row>
    <row r="273" ht="30" customHeight="1" spans="1:34">
      <c r="A273" s="182" t="s">
        <v>1409</v>
      </c>
      <c r="B273" s="182" t="s">
        <v>1404</v>
      </c>
      <c r="C273" s="165" t="s">
        <v>1410</v>
      </c>
      <c r="D273" s="165" t="s">
        <v>1410</v>
      </c>
      <c r="E273" s="186"/>
      <c r="F273" s="175"/>
      <c r="G273" s="182"/>
      <c r="H273" s="182"/>
      <c r="I273" s="165" t="s">
        <v>1410</v>
      </c>
      <c r="J273" s="165" t="s">
        <v>1410</v>
      </c>
      <c r="K273" s="186"/>
      <c r="L273" s="186"/>
      <c r="M273" s="186"/>
      <c r="N273" s="182"/>
      <c r="O273" s="182"/>
      <c r="P273" s="182"/>
      <c r="Q273" s="182"/>
      <c r="R273" s="182"/>
      <c r="S273" s="165" t="s">
        <v>1410</v>
      </c>
      <c r="T273" s="165" t="s">
        <v>1410</v>
      </c>
      <c r="U273" s="165"/>
      <c r="V273" s="165"/>
      <c r="W273" s="186"/>
      <c r="X273" s="186"/>
      <c r="Y273" s="186"/>
      <c r="Z273" s="182"/>
      <c r="AA273" s="182"/>
      <c r="AB273" s="182"/>
      <c r="AC273" s="182"/>
      <c r="AD273" s="182"/>
      <c r="AE273" s="173">
        <f t="shared" si="21"/>
        <v>12</v>
      </c>
      <c r="AF273" s="173">
        <v>56</v>
      </c>
      <c r="AG273" s="175">
        <f t="shared" si="20"/>
        <v>44</v>
      </c>
      <c r="AH273" s="167"/>
    </row>
    <row r="274" ht="30" customHeight="1" spans="1:34">
      <c r="A274" s="182" t="s">
        <v>1411</v>
      </c>
      <c r="B274" s="182" t="s">
        <v>1404</v>
      </c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7"/>
      <c r="X274" s="187"/>
      <c r="Y274" s="186"/>
      <c r="Z274" s="186"/>
      <c r="AA274" s="187"/>
      <c r="AB274" s="187"/>
      <c r="AC274" s="182"/>
      <c r="AD274" s="182"/>
      <c r="AE274" s="173">
        <f t="shared" si="21"/>
        <v>0</v>
      </c>
      <c r="AF274" s="173">
        <v>56</v>
      </c>
      <c r="AG274" s="175">
        <f t="shared" si="20"/>
        <v>56</v>
      </c>
      <c r="AH274" s="167"/>
    </row>
    <row r="275" ht="30" customHeight="1" spans="1:34">
      <c r="A275" s="182" t="s">
        <v>1412</v>
      </c>
      <c r="B275" s="182" t="s">
        <v>1404</v>
      </c>
      <c r="C275" s="186"/>
      <c r="D275" s="186"/>
      <c r="E275" s="186"/>
      <c r="F275" s="186"/>
      <c r="G275" s="186"/>
      <c r="H275" s="186"/>
      <c r="I275" s="182"/>
      <c r="J275" s="182"/>
      <c r="K275" s="186"/>
      <c r="L275" s="186"/>
      <c r="M275" s="186"/>
      <c r="N275" s="187"/>
      <c r="O275" s="186"/>
      <c r="P275" s="186"/>
      <c r="Q275" s="186" t="s">
        <v>1350</v>
      </c>
      <c r="R275" s="186"/>
      <c r="S275" s="186"/>
      <c r="T275" s="186"/>
      <c r="U275" s="186"/>
      <c r="V275" s="186"/>
      <c r="W275" s="187"/>
      <c r="X275" s="187"/>
      <c r="Y275" s="186"/>
      <c r="Z275" s="186"/>
      <c r="AA275" s="182"/>
      <c r="AB275" s="182"/>
      <c r="AC275" s="186"/>
      <c r="AD275" s="186"/>
      <c r="AE275" s="173">
        <f t="shared" si="21"/>
        <v>2</v>
      </c>
      <c r="AF275" s="173">
        <v>56</v>
      </c>
      <c r="AG275" s="175">
        <f t="shared" si="20"/>
        <v>54</v>
      </c>
      <c r="AH275" s="167"/>
    </row>
    <row r="276" ht="30" customHeight="1" spans="1:34">
      <c r="A276" s="182" t="s">
        <v>1413</v>
      </c>
      <c r="B276" s="182" t="s">
        <v>1404</v>
      </c>
      <c r="C276" s="186"/>
      <c r="D276" s="186"/>
      <c r="E276" s="186"/>
      <c r="F276" s="186"/>
      <c r="G276" s="186"/>
      <c r="H276" s="186"/>
      <c r="I276" s="186"/>
      <c r="J276" s="186"/>
      <c r="K276" s="187"/>
      <c r="L276" s="187"/>
      <c r="M276" s="186"/>
      <c r="N276" s="182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73">
        <f t="shared" si="21"/>
        <v>0</v>
      </c>
      <c r="AF276" s="173">
        <v>56</v>
      </c>
      <c r="AG276" s="175">
        <f t="shared" si="20"/>
        <v>56</v>
      </c>
      <c r="AH276" s="167"/>
    </row>
    <row r="277" ht="30" customHeight="1" spans="1:34">
      <c r="A277" s="182" t="s">
        <v>1414</v>
      </c>
      <c r="B277" s="182" t="s">
        <v>1415</v>
      </c>
      <c r="C277" s="182"/>
      <c r="D277" s="186" t="s">
        <v>1416</v>
      </c>
      <c r="E277" s="182"/>
      <c r="F277" s="182"/>
      <c r="G277" s="166"/>
      <c r="H277" s="165" t="s">
        <v>1248</v>
      </c>
      <c r="I277" s="186"/>
      <c r="J277" s="186"/>
      <c r="K277" s="186"/>
      <c r="L277" s="186"/>
      <c r="M277" s="165" t="s">
        <v>1248</v>
      </c>
      <c r="N277" s="165" t="s">
        <v>1248</v>
      </c>
      <c r="O277" s="182"/>
      <c r="P277" s="186" t="s">
        <v>1416</v>
      </c>
      <c r="Q277" s="186"/>
      <c r="R277" s="186"/>
      <c r="S277" s="182"/>
      <c r="T277" s="186"/>
      <c r="U277" s="186"/>
      <c r="V277" s="186"/>
      <c r="W277" s="186"/>
      <c r="X277" s="186"/>
      <c r="Y277" s="186"/>
      <c r="Z277" s="186"/>
      <c r="AA277" s="182"/>
      <c r="AB277" s="186"/>
      <c r="AC277" s="186"/>
      <c r="AD277" s="186"/>
      <c r="AE277" s="173">
        <f t="shared" si="21"/>
        <v>10</v>
      </c>
      <c r="AF277" s="173">
        <v>56</v>
      </c>
      <c r="AG277" s="175">
        <f t="shared" si="20"/>
        <v>46</v>
      </c>
      <c r="AH277" s="167"/>
    </row>
    <row r="278" ht="30" customHeight="1" spans="1:34">
      <c r="A278" s="182" t="s">
        <v>1417</v>
      </c>
      <c r="B278" s="182" t="s">
        <v>1418</v>
      </c>
      <c r="C278" s="186"/>
      <c r="D278" s="186"/>
      <c r="E278" s="186" t="s">
        <v>1419</v>
      </c>
      <c r="F278" s="186" t="s">
        <v>1419</v>
      </c>
      <c r="G278" s="186" t="s">
        <v>1419</v>
      </c>
      <c r="H278" s="186" t="s">
        <v>1419</v>
      </c>
      <c r="I278" s="186" t="s">
        <v>1419</v>
      </c>
      <c r="J278" s="186" t="s">
        <v>1419</v>
      </c>
      <c r="K278" s="186" t="s">
        <v>1296</v>
      </c>
      <c r="L278" s="186" t="s">
        <v>1296</v>
      </c>
      <c r="M278" s="186" t="s">
        <v>1419</v>
      </c>
      <c r="N278" s="186" t="s">
        <v>1419</v>
      </c>
      <c r="O278" s="186" t="s">
        <v>1419</v>
      </c>
      <c r="P278" s="186" t="s">
        <v>1419</v>
      </c>
      <c r="Q278" s="186"/>
      <c r="R278" s="186"/>
      <c r="S278" s="186"/>
      <c r="T278" s="186"/>
      <c r="U278" s="186"/>
      <c r="V278" s="186"/>
      <c r="W278" s="186" t="s">
        <v>1360</v>
      </c>
      <c r="X278" s="186"/>
      <c r="Y278" s="186"/>
      <c r="Z278" s="186"/>
      <c r="AA278" s="182"/>
      <c r="AB278" s="182"/>
      <c r="AC278" s="182"/>
      <c r="AD278" s="182"/>
      <c r="AE278" s="173">
        <f t="shared" si="21"/>
        <v>26</v>
      </c>
      <c r="AF278" s="173">
        <v>56</v>
      </c>
      <c r="AG278" s="175">
        <f t="shared" si="20"/>
        <v>30</v>
      </c>
      <c r="AH278" s="167"/>
    </row>
    <row r="279" ht="30" customHeight="1" spans="1:34">
      <c r="A279" s="182" t="s">
        <v>1420</v>
      </c>
      <c r="B279" s="182" t="s">
        <v>1421</v>
      </c>
      <c r="E279" s="186"/>
      <c r="F279" s="186"/>
      <c r="G279" s="182" t="s">
        <v>1227</v>
      </c>
      <c r="H279" s="182" t="s">
        <v>1227</v>
      </c>
      <c r="I279" s="182"/>
      <c r="J279" s="182"/>
      <c r="K279" s="182"/>
      <c r="L279" s="182"/>
      <c r="M279" s="182"/>
      <c r="N279" s="182"/>
      <c r="O279" s="186" t="s">
        <v>1227</v>
      </c>
      <c r="P279" s="182" t="s">
        <v>1227</v>
      </c>
      <c r="Q279" s="186"/>
      <c r="R279" s="186"/>
      <c r="S279" s="182" t="s">
        <v>1227</v>
      </c>
      <c r="T279" s="182" t="s">
        <v>1227</v>
      </c>
      <c r="U279" s="182"/>
      <c r="V279" s="182"/>
      <c r="W279" s="186"/>
      <c r="X279" s="186"/>
      <c r="Y279" s="182"/>
      <c r="Z279" s="182"/>
      <c r="AA279" s="186"/>
      <c r="AB279" s="182"/>
      <c r="AC279" s="186"/>
      <c r="AD279" s="186"/>
      <c r="AE279" s="173">
        <f>2*COUNTA(E279:AD279)</f>
        <v>12</v>
      </c>
      <c r="AF279" s="173">
        <v>56</v>
      </c>
      <c r="AG279" s="175">
        <f t="shared" si="20"/>
        <v>44</v>
      </c>
      <c r="AH279" s="167"/>
    </row>
    <row r="280" ht="30" customHeight="1" spans="1:34">
      <c r="A280" s="182" t="s">
        <v>1422</v>
      </c>
      <c r="B280" s="182" t="s">
        <v>1418</v>
      </c>
      <c r="C280" s="182"/>
      <c r="D280" s="182"/>
      <c r="E280" s="182"/>
      <c r="F280" s="186"/>
      <c r="G280" s="182"/>
      <c r="H280" s="182"/>
      <c r="I280" s="182"/>
      <c r="J280" s="182"/>
      <c r="K280" s="182"/>
      <c r="L280" s="182"/>
      <c r="M280" s="182"/>
      <c r="N280" s="186"/>
      <c r="O280" s="182"/>
      <c r="P280" s="182"/>
      <c r="Q280" s="186"/>
      <c r="R280" s="186"/>
      <c r="S280" s="182"/>
      <c r="T280" s="182"/>
      <c r="U280" s="182"/>
      <c r="V280" s="182"/>
      <c r="W280" s="186"/>
      <c r="X280" s="186"/>
      <c r="Y280" s="186"/>
      <c r="Z280" s="186"/>
      <c r="AA280" s="182"/>
      <c r="AB280" s="182"/>
      <c r="AC280" s="186"/>
      <c r="AD280" s="186"/>
      <c r="AE280" s="173">
        <f t="shared" si="21"/>
        <v>0</v>
      </c>
      <c r="AF280" s="173">
        <v>56</v>
      </c>
      <c r="AG280" s="175">
        <f t="shared" si="20"/>
        <v>56</v>
      </c>
      <c r="AH280" s="167"/>
    </row>
    <row r="281" ht="30" customHeight="1" spans="1:34">
      <c r="A281" s="182" t="s">
        <v>1423</v>
      </c>
      <c r="B281" s="182" t="s">
        <v>1404</v>
      </c>
      <c r="C281" s="182"/>
      <c r="D281" s="182"/>
      <c r="E281" s="182"/>
      <c r="F281" s="182"/>
      <c r="G281" s="182"/>
      <c r="H281" s="182"/>
      <c r="I281" s="186"/>
      <c r="J281" s="186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6"/>
      <c r="X281" s="186"/>
      <c r="Y281" s="186"/>
      <c r="Z281" s="186"/>
      <c r="AA281" s="182"/>
      <c r="AB281" s="182"/>
      <c r="AC281" s="182"/>
      <c r="AD281" s="182"/>
      <c r="AE281" s="173">
        <f t="shared" si="21"/>
        <v>0</v>
      </c>
      <c r="AF281" s="173">
        <v>56</v>
      </c>
      <c r="AG281" s="175">
        <f t="shared" si="20"/>
        <v>56</v>
      </c>
      <c r="AH281" s="167"/>
    </row>
    <row r="282" ht="30" customHeight="1" spans="1:34">
      <c r="A282" s="182" t="s">
        <v>1424</v>
      </c>
      <c r="B282" s="182"/>
      <c r="C282" s="186"/>
      <c r="D282" s="186"/>
      <c r="E282" s="182"/>
      <c r="F282" s="182"/>
      <c r="G282" s="186"/>
      <c r="H282" s="186"/>
      <c r="I282" s="182"/>
      <c r="J282" s="182"/>
      <c r="K282" s="186"/>
      <c r="L282" s="186"/>
      <c r="M282" s="182"/>
      <c r="N282" s="182"/>
      <c r="O282" s="182"/>
      <c r="P282" s="182"/>
      <c r="Q282" s="182"/>
      <c r="R282" s="182"/>
      <c r="S282" s="186"/>
      <c r="T282" s="186"/>
      <c r="U282" s="186"/>
      <c r="V282" s="186"/>
      <c r="W282" s="186"/>
      <c r="X282" s="186"/>
      <c r="Y282" s="186"/>
      <c r="Z282" s="186"/>
      <c r="AA282" s="182"/>
      <c r="AB282" s="182"/>
      <c r="AC282" s="186"/>
      <c r="AD282" s="186"/>
      <c r="AE282" s="173">
        <f t="shared" si="21"/>
        <v>0</v>
      </c>
      <c r="AF282" s="173">
        <v>56</v>
      </c>
      <c r="AG282" s="175">
        <f t="shared" si="20"/>
        <v>56</v>
      </c>
      <c r="AH282" s="167"/>
    </row>
    <row r="283" ht="30" customHeight="1" spans="1:34">
      <c r="A283" s="182" t="s">
        <v>1425</v>
      </c>
      <c r="B283" s="182" t="s">
        <v>1426</v>
      </c>
      <c r="C283" s="182"/>
      <c r="D283" s="186"/>
      <c r="E283" s="187"/>
      <c r="F283" s="187"/>
      <c r="G283" s="186"/>
      <c r="H283" s="186"/>
      <c r="I283" s="186"/>
      <c r="J283" s="186"/>
      <c r="K283" s="186"/>
      <c r="L283" s="186"/>
      <c r="M283" s="182"/>
      <c r="N283" s="182"/>
      <c r="O283" s="187"/>
      <c r="P283" s="187"/>
      <c r="Q283" s="187"/>
      <c r="R283" s="182"/>
      <c r="S283" s="186"/>
      <c r="T283" s="186"/>
      <c r="U283" s="186"/>
      <c r="V283" s="186"/>
      <c r="W283" s="186"/>
      <c r="X283" s="186"/>
      <c r="Y283" s="182"/>
      <c r="Z283" s="182"/>
      <c r="AA283" s="186"/>
      <c r="AB283" s="186"/>
      <c r="AC283" s="186"/>
      <c r="AD283" s="186"/>
      <c r="AE283" s="173">
        <f t="shared" si="21"/>
        <v>0</v>
      </c>
      <c r="AF283" s="173">
        <v>56</v>
      </c>
      <c r="AG283" s="175">
        <f t="shared" si="20"/>
        <v>56</v>
      </c>
      <c r="AH283" s="167"/>
    </row>
    <row r="284" ht="30" customHeight="1" spans="1:34">
      <c r="A284" s="182" t="s">
        <v>1427</v>
      </c>
      <c r="B284" s="182"/>
      <c r="C284" s="182" t="s">
        <v>1428</v>
      </c>
      <c r="D284" s="186" t="s">
        <v>1428</v>
      </c>
      <c r="E284" s="187"/>
      <c r="F284" s="187"/>
      <c r="G284" s="186"/>
      <c r="H284" s="186"/>
      <c r="I284" s="186"/>
      <c r="J284" s="186"/>
      <c r="K284" s="186" t="s">
        <v>1428</v>
      </c>
      <c r="L284" s="186" t="s">
        <v>1428</v>
      </c>
      <c r="M284" s="182" t="s">
        <v>1428</v>
      </c>
      <c r="N284" s="182" t="s">
        <v>1428</v>
      </c>
      <c r="O284" s="187"/>
      <c r="P284" s="187"/>
      <c r="Q284" s="187"/>
      <c r="R284" s="182"/>
      <c r="S284" s="186"/>
      <c r="T284" s="186"/>
      <c r="U284" s="186"/>
      <c r="V284" s="186"/>
      <c r="W284" s="186"/>
      <c r="X284" s="186"/>
      <c r="Y284" s="182"/>
      <c r="Z284" s="182"/>
      <c r="AA284" s="186"/>
      <c r="AB284" s="186"/>
      <c r="AC284" s="186"/>
      <c r="AD284" s="186"/>
      <c r="AE284" s="173"/>
      <c r="AF284" s="173"/>
      <c r="AG284" s="175"/>
      <c r="AH284" s="167"/>
    </row>
    <row r="285" ht="30" customHeight="1" spans="1:34">
      <c r="A285" s="182" t="s">
        <v>1429</v>
      </c>
      <c r="B285" s="182" t="s">
        <v>1426</v>
      </c>
      <c r="C285" s="186" t="s">
        <v>1430</v>
      </c>
      <c r="D285" s="186" t="s">
        <v>1430</v>
      </c>
      <c r="E285" s="186" t="s">
        <v>1431</v>
      </c>
      <c r="F285" s="186" t="s">
        <v>1431</v>
      </c>
      <c r="G285" s="186" t="s">
        <v>1432</v>
      </c>
      <c r="H285" s="186" t="s">
        <v>1432</v>
      </c>
      <c r="I285" s="186" t="s">
        <v>1433</v>
      </c>
      <c r="J285" s="186" t="s">
        <v>1433</v>
      </c>
      <c r="K285" s="186" t="s">
        <v>1432</v>
      </c>
      <c r="L285" s="186" t="s">
        <v>1432</v>
      </c>
      <c r="M285" s="186" t="s">
        <v>1433</v>
      </c>
      <c r="N285" s="186" t="s">
        <v>1433</v>
      </c>
      <c r="O285" s="186" t="s">
        <v>1432</v>
      </c>
      <c r="P285" s="186" t="s">
        <v>1432</v>
      </c>
      <c r="Q285" s="186" t="s">
        <v>1431</v>
      </c>
      <c r="R285" s="186" t="s">
        <v>1431</v>
      </c>
      <c r="S285" s="186" t="s">
        <v>1340</v>
      </c>
      <c r="T285" s="186" t="s">
        <v>1340</v>
      </c>
      <c r="U285" s="186"/>
      <c r="V285" s="186"/>
      <c r="W285" s="167"/>
      <c r="X285" s="167"/>
      <c r="Y285" s="167"/>
      <c r="Z285" s="167"/>
      <c r="AA285" s="167"/>
      <c r="AB285" s="167"/>
      <c r="AC285" s="186"/>
      <c r="AD285" s="186"/>
      <c r="AE285" s="173">
        <f t="shared" ref="AE285:AE305" si="22">2*COUNTA(C285:AD285)</f>
        <v>36</v>
      </c>
      <c r="AF285" s="173">
        <v>56</v>
      </c>
      <c r="AG285" s="175">
        <f t="shared" ref="AG285:AG304" si="23">AF285-AE285</f>
        <v>20</v>
      </c>
      <c r="AH285" s="167"/>
    </row>
    <row r="286" ht="30" customHeight="1" spans="1:34">
      <c r="A286" s="182" t="s">
        <v>1434</v>
      </c>
      <c r="B286" s="182" t="s">
        <v>1426</v>
      </c>
      <c r="C286" s="186"/>
      <c r="D286" s="186"/>
      <c r="E286" s="182"/>
      <c r="F286" s="182"/>
      <c r="G286" s="186"/>
      <c r="H286" s="186"/>
      <c r="I286" s="182"/>
      <c r="J286" s="182"/>
      <c r="K286" s="186"/>
      <c r="L286" s="186"/>
      <c r="M286" s="186"/>
      <c r="N286" s="186"/>
      <c r="O286" s="186"/>
      <c r="P286" s="186"/>
      <c r="Q286" s="186"/>
      <c r="R286" s="186"/>
      <c r="S286" s="182"/>
      <c r="T286" s="182"/>
      <c r="U286" s="182"/>
      <c r="V286" s="182"/>
      <c r="W286" s="186"/>
      <c r="X286" s="186"/>
      <c r="Y286" s="186"/>
      <c r="Z286" s="186"/>
      <c r="AA286" s="186"/>
      <c r="AB286" s="186"/>
      <c r="AC286" s="182"/>
      <c r="AD286" s="182"/>
      <c r="AE286" s="173">
        <f t="shared" si="22"/>
        <v>0</v>
      </c>
      <c r="AF286" s="173">
        <v>56</v>
      </c>
      <c r="AG286" s="175">
        <f t="shared" si="23"/>
        <v>56</v>
      </c>
      <c r="AH286" s="167"/>
    </row>
    <row r="287" ht="30" customHeight="1" spans="1:34">
      <c r="A287" s="182" t="s">
        <v>1435</v>
      </c>
      <c r="B287" s="182" t="s">
        <v>1426</v>
      </c>
      <c r="C287" s="186" t="s">
        <v>1436</v>
      </c>
      <c r="D287" s="186" t="s">
        <v>1436</v>
      </c>
      <c r="E287" s="186" t="s">
        <v>1432</v>
      </c>
      <c r="F287" s="186" t="s">
        <v>1432</v>
      </c>
      <c r="G287" s="186" t="s">
        <v>1436</v>
      </c>
      <c r="H287" s="186" t="s">
        <v>1436</v>
      </c>
      <c r="I287" s="166"/>
      <c r="J287" s="166"/>
      <c r="K287" s="186" t="s">
        <v>1431</v>
      </c>
      <c r="L287" s="186" t="s">
        <v>1431</v>
      </c>
      <c r="M287" s="182" t="s">
        <v>1431</v>
      </c>
      <c r="N287" s="182" t="s">
        <v>1431</v>
      </c>
      <c r="O287" s="182"/>
      <c r="P287" s="182"/>
      <c r="Q287" s="182"/>
      <c r="R287" s="182"/>
      <c r="S287" s="166"/>
      <c r="T287" s="166"/>
      <c r="U287" s="166"/>
      <c r="V287" s="166"/>
      <c r="W287" s="186"/>
      <c r="X287" s="186"/>
      <c r="Y287" s="186"/>
      <c r="Z287" s="186"/>
      <c r="AA287" s="186"/>
      <c r="AB287" s="186"/>
      <c r="AC287" s="186"/>
      <c r="AD287" s="186"/>
      <c r="AE287" s="173">
        <f t="shared" si="22"/>
        <v>20</v>
      </c>
      <c r="AF287" s="173">
        <v>56</v>
      </c>
      <c r="AG287" s="175">
        <f t="shared" si="23"/>
        <v>36</v>
      </c>
      <c r="AH287" s="167"/>
    </row>
    <row r="288" ht="47.1" customHeight="1" spans="1:34">
      <c r="A288" s="182" t="s">
        <v>1437</v>
      </c>
      <c r="B288" s="182" t="s">
        <v>1426</v>
      </c>
      <c r="C288" s="186" t="s">
        <v>1397</v>
      </c>
      <c r="D288" s="186" t="s">
        <v>1397</v>
      </c>
      <c r="E288" s="186" t="s">
        <v>1438</v>
      </c>
      <c r="F288" s="186" t="s">
        <v>1438</v>
      </c>
      <c r="G288" s="186" t="s">
        <v>1439</v>
      </c>
      <c r="H288" s="186" t="s">
        <v>1439</v>
      </c>
      <c r="I288" s="186" t="s">
        <v>1438</v>
      </c>
      <c r="J288" s="186" t="s">
        <v>1438</v>
      </c>
      <c r="K288" s="186" t="s">
        <v>1439</v>
      </c>
      <c r="L288" s="186" t="s">
        <v>1439</v>
      </c>
      <c r="M288" s="182" t="s">
        <v>1438</v>
      </c>
      <c r="N288" s="182" t="s">
        <v>1438</v>
      </c>
      <c r="O288" s="186" t="s">
        <v>1436</v>
      </c>
      <c r="P288" s="186" t="s">
        <v>1436</v>
      </c>
      <c r="Q288" s="182" t="s">
        <v>1430</v>
      </c>
      <c r="R288" s="182" t="s">
        <v>1430</v>
      </c>
      <c r="S288" s="186" t="s">
        <v>1436</v>
      </c>
      <c r="T288" s="186" t="s">
        <v>1436</v>
      </c>
      <c r="U288" s="186"/>
      <c r="V288" s="186"/>
      <c r="W288" s="186" t="s">
        <v>1391</v>
      </c>
      <c r="X288" s="186" t="s">
        <v>1391</v>
      </c>
      <c r="Y288" s="175" t="s">
        <v>1391</v>
      </c>
      <c r="Z288" s="175" t="s">
        <v>1391</v>
      </c>
      <c r="AA288" s="186" t="s">
        <v>1430</v>
      </c>
      <c r="AB288" s="186" t="s">
        <v>1430</v>
      </c>
      <c r="AC288" s="166"/>
      <c r="AD288" s="166"/>
      <c r="AE288" s="173">
        <f t="shared" si="22"/>
        <v>48</v>
      </c>
      <c r="AF288" s="173">
        <v>56</v>
      </c>
      <c r="AG288" s="175">
        <f t="shared" si="23"/>
        <v>8</v>
      </c>
      <c r="AH288" s="167"/>
    </row>
    <row r="289" ht="50.1" customHeight="1" spans="1:34">
      <c r="A289" s="182" t="s">
        <v>1440</v>
      </c>
      <c r="B289" s="182" t="s">
        <v>1426</v>
      </c>
      <c r="C289" s="186"/>
      <c r="D289" s="186"/>
      <c r="E289" s="182"/>
      <c r="F289" s="182"/>
      <c r="G289" s="186"/>
      <c r="H289" s="186"/>
      <c r="I289" s="186"/>
      <c r="J289" s="186"/>
      <c r="K289" s="186"/>
      <c r="L289" s="186"/>
      <c r="M289" s="186" t="s">
        <v>1432</v>
      </c>
      <c r="N289" s="186" t="s">
        <v>1432</v>
      </c>
      <c r="O289" s="186"/>
      <c r="P289" s="186"/>
      <c r="Q289" s="182"/>
      <c r="R289" s="182"/>
      <c r="S289" s="182"/>
      <c r="T289" s="187"/>
      <c r="U289" s="187"/>
      <c r="V289" s="187"/>
      <c r="W289" s="186"/>
      <c r="X289" s="186"/>
      <c r="Y289" s="182"/>
      <c r="Z289" s="182"/>
      <c r="AA289" s="186"/>
      <c r="AB289" s="186"/>
      <c r="AC289" s="182"/>
      <c r="AD289" s="182"/>
      <c r="AE289" s="173">
        <f t="shared" si="22"/>
        <v>4</v>
      </c>
      <c r="AF289" s="173">
        <v>56</v>
      </c>
      <c r="AG289" s="175">
        <f t="shared" si="23"/>
        <v>52</v>
      </c>
      <c r="AH289" s="167"/>
    </row>
    <row r="290" ht="30" customHeight="1" spans="1:34">
      <c r="A290" s="182" t="s">
        <v>1441</v>
      </c>
      <c r="B290" s="182" t="s">
        <v>1418</v>
      </c>
      <c r="C290" s="182"/>
      <c r="D290" s="182"/>
      <c r="E290" s="186"/>
      <c r="F290" s="182"/>
      <c r="G290" s="182"/>
      <c r="H290" s="182"/>
      <c r="I290" s="186"/>
      <c r="J290" s="182"/>
      <c r="K290" s="186"/>
      <c r="L290" s="186"/>
      <c r="M290" s="182"/>
      <c r="N290" s="182"/>
      <c r="O290" s="182"/>
      <c r="P290" s="182"/>
      <c r="Q290" s="182"/>
      <c r="R290" s="182"/>
      <c r="S290" s="186"/>
      <c r="T290" s="186"/>
      <c r="U290" s="186"/>
      <c r="V290" s="186"/>
      <c r="W290" s="186"/>
      <c r="X290" s="186"/>
      <c r="Y290" s="186"/>
      <c r="Z290" s="186"/>
      <c r="AA290" s="182"/>
      <c r="AB290" s="182"/>
      <c r="AC290" s="182"/>
      <c r="AD290" s="182"/>
      <c r="AE290" s="173">
        <f t="shared" si="22"/>
        <v>0</v>
      </c>
      <c r="AF290" s="173">
        <v>56</v>
      </c>
      <c r="AG290" s="175">
        <f t="shared" si="23"/>
        <v>56</v>
      </c>
      <c r="AH290" s="167"/>
    </row>
    <row r="291" ht="30" customHeight="1" spans="1:34">
      <c r="A291" s="182" t="s">
        <v>1442</v>
      </c>
      <c r="B291" s="182" t="s">
        <v>1418</v>
      </c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6"/>
      <c r="X291" s="186"/>
      <c r="Y291" s="186"/>
      <c r="Z291" s="186"/>
      <c r="AA291" s="182"/>
      <c r="AB291" s="182"/>
      <c r="AC291" s="182"/>
      <c r="AD291" s="182"/>
      <c r="AE291" s="173">
        <f t="shared" si="22"/>
        <v>0</v>
      </c>
      <c r="AF291" s="173">
        <v>56</v>
      </c>
      <c r="AG291" s="175">
        <f t="shared" si="23"/>
        <v>56</v>
      </c>
      <c r="AH291" s="167"/>
    </row>
    <row r="292" ht="30" customHeight="1" spans="1:34">
      <c r="A292" s="182" t="s">
        <v>1443</v>
      </c>
      <c r="B292" s="182"/>
      <c r="C292" s="182"/>
      <c r="D292" s="182"/>
      <c r="E292" s="186"/>
      <c r="F292" s="186"/>
      <c r="G292" s="182"/>
      <c r="H292" s="182"/>
      <c r="I292" s="182"/>
      <c r="J292" s="182"/>
      <c r="K292" s="186"/>
      <c r="L292" s="186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6"/>
      <c r="X292" s="186"/>
      <c r="Y292" s="186"/>
      <c r="Z292" s="186"/>
      <c r="AA292" s="182"/>
      <c r="AB292" s="182"/>
      <c r="AC292" s="182"/>
      <c r="AD292" s="182"/>
      <c r="AE292" s="173">
        <f t="shared" si="22"/>
        <v>0</v>
      </c>
      <c r="AF292" s="173">
        <v>56</v>
      </c>
      <c r="AG292" s="175">
        <f t="shared" si="23"/>
        <v>56</v>
      </c>
      <c r="AH292" s="167"/>
    </row>
    <row r="293" ht="30" customHeight="1" spans="1:34">
      <c r="A293" s="182" t="s">
        <v>1444</v>
      </c>
      <c r="B293" s="182" t="s">
        <v>1445</v>
      </c>
      <c r="C293" s="182" t="s">
        <v>1446</v>
      </c>
      <c r="D293" s="182" t="s">
        <v>1446</v>
      </c>
      <c r="E293" s="163" t="s">
        <v>1447</v>
      </c>
      <c r="F293" s="163" t="s">
        <v>1447</v>
      </c>
      <c r="G293" s="163" t="s">
        <v>1447</v>
      </c>
      <c r="H293" s="163" t="s">
        <v>1447</v>
      </c>
      <c r="I293" s="182" t="s">
        <v>1446</v>
      </c>
      <c r="J293" s="182" t="s">
        <v>1446</v>
      </c>
      <c r="K293" s="163" t="s">
        <v>1447</v>
      </c>
      <c r="L293" s="163" t="s">
        <v>1447</v>
      </c>
      <c r="M293" s="182"/>
      <c r="N293" s="163" t="s">
        <v>1447</v>
      </c>
      <c r="O293" s="163" t="s">
        <v>1447</v>
      </c>
      <c r="P293" s="163" t="s">
        <v>1447</v>
      </c>
      <c r="Q293" s="182"/>
      <c r="R293" s="186"/>
      <c r="S293" s="182" t="s">
        <v>1446</v>
      </c>
      <c r="T293" s="182" t="s">
        <v>1446</v>
      </c>
      <c r="U293" s="182"/>
      <c r="V293" s="182"/>
      <c r="W293" s="182"/>
      <c r="X293" s="182"/>
      <c r="Y293" s="182"/>
      <c r="Z293" s="182"/>
      <c r="AA293" s="186"/>
      <c r="AB293" s="186"/>
      <c r="AC293" s="186"/>
      <c r="AD293" s="186"/>
      <c r="AE293" s="173">
        <f t="shared" si="22"/>
        <v>30</v>
      </c>
      <c r="AF293" s="173">
        <v>56</v>
      </c>
      <c r="AG293" s="175">
        <f t="shared" si="23"/>
        <v>26</v>
      </c>
      <c r="AH293" s="167"/>
    </row>
    <row r="294" ht="30" customHeight="1" spans="1:34">
      <c r="A294" s="182" t="s">
        <v>1448</v>
      </c>
      <c r="B294" s="182"/>
      <c r="C294" s="182" t="s">
        <v>1449</v>
      </c>
      <c r="D294" s="182" t="s">
        <v>1449</v>
      </c>
      <c r="E294" s="182" t="s">
        <v>1450</v>
      </c>
      <c r="F294" s="182" t="s">
        <v>1450</v>
      </c>
      <c r="G294" s="182" t="s">
        <v>1450</v>
      </c>
      <c r="H294" s="182" t="s">
        <v>1450</v>
      </c>
      <c r="I294" s="167"/>
      <c r="J294" s="182"/>
      <c r="K294" s="182" t="s">
        <v>1224</v>
      </c>
      <c r="L294" s="182" t="s">
        <v>1224</v>
      </c>
      <c r="M294" s="182" t="s">
        <v>1449</v>
      </c>
      <c r="N294" s="182" t="s">
        <v>1449</v>
      </c>
      <c r="O294" s="182" t="s">
        <v>1450</v>
      </c>
      <c r="P294" s="182"/>
      <c r="Q294" s="182" t="s">
        <v>1450</v>
      </c>
      <c r="R294" s="182" t="s">
        <v>1450</v>
      </c>
      <c r="S294" s="182" t="s">
        <v>1224</v>
      </c>
      <c r="T294" s="182" t="s">
        <v>1224</v>
      </c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73">
        <f t="shared" si="22"/>
        <v>30</v>
      </c>
      <c r="AF294" s="173">
        <v>56</v>
      </c>
      <c r="AG294" s="175">
        <f t="shared" si="23"/>
        <v>26</v>
      </c>
      <c r="AH294" s="167"/>
    </row>
    <row r="295" ht="30" customHeight="1" spans="1:34">
      <c r="A295" s="182" t="s">
        <v>1451</v>
      </c>
      <c r="B295" s="182"/>
      <c r="C295" s="182" t="s">
        <v>1306</v>
      </c>
      <c r="D295" s="182" t="s">
        <v>1306</v>
      </c>
      <c r="E295" s="182"/>
      <c r="F295" s="187"/>
      <c r="G295" s="182"/>
      <c r="H295" s="182"/>
      <c r="I295" s="182"/>
      <c r="J295" s="182"/>
      <c r="K295" s="182" t="s">
        <v>1306</v>
      </c>
      <c r="L295" s="182" t="s">
        <v>1306</v>
      </c>
      <c r="M295" s="182"/>
      <c r="N295" s="182"/>
      <c r="O295" s="182"/>
      <c r="P295" s="182"/>
      <c r="Q295" s="182" t="s">
        <v>1306</v>
      </c>
      <c r="R295" s="175" t="s">
        <v>1306</v>
      </c>
      <c r="S295" s="187"/>
      <c r="T295" s="182"/>
      <c r="U295" s="182"/>
      <c r="V295" s="182"/>
      <c r="W295" s="186"/>
      <c r="X295" s="186"/>
      <c r="Y295" s="186"/>
      <c r="Z295" s="186"/>
      <c r="AA295" s="182"/>
      <c r="AB295" s="182"/>
      <c r="AC295" s="182"/>
      <c r="AD295" s="182"/>
      <c r="AE295" s="173">
        <f t="shared" si="22"/>
        <v>12</v>
      </c>
      <c r="AF295" s="173">
        <v>56</v>
      </c>
      <c r="AG295" s="175">
        <f t="shared" si="23"/>
        <v>44</v>
      </c>
      <c r="AH295" s="167"/>
    </row>
    <row r="296" ht="30" customHeight="1" spans="1:34">
      <c r="A296" s="182" t="s">
        <v>1452</v>
      </c>
      <c r="B296" s="182"/>
      <c r="C296" s="182"/>
      <c r="D296" s="182"/>
      <c r="E296" s="175"/>
      <c r="F296" s="182"/>
      <c r="G296" s="182"/>
      <c r="H296" s="182"/>
      <c r="I296" s="182"/>
      <c r="J296" s="182"/>
      <c r="K296" s="165" t="s">
        <v>1265</v>
      </c>
      <c r="L296" s="165" t="s">
        <v>1265</v>
      </c>
      <c r="M296" s="182"/>
      <c r="N296" s="182"/>
      <c r="O296" s="182" t="s">
        <v>1265</v>
      </c>
      <c r="P296" s="182" t="s">
        <v>1265</v>
      </c>
      <c r="Q296" s="182"/>
      <c r="R296" s="182"/>
      <c r="W296" s="182"/>
      <c r="X296" s="182"/>
      <c r="Y296" s="182"/>
      <c r="Z296" s="182"/>
      <c r="AA296" s="182"/>
      <c r="AB296" s="186"/>
      <c r="AC296" s="182"/>
      <c r="AD296" s="182"/>
      <c r="AE296" s="173">
        <f t="shared" si="22"/>
        <v>8</v>
      </c>
      <c r="AF296" s="173">
        <v>56</v>
      </c>
      <c r="AG296" s="175">
        <f t="shared" si="23"/>
        <v>48</v>
      </c>
      <c r="AH296" s="167"/>
    </row>
    <row r="297" ht="30" customHeight="1" spans="1:34">
      <c r="A297" s="182" t="s">
        <v>1453</v>
      </c>
      <c r="B297" s="182"/>
      <c r="C297" s="186"/>
      <c r="D297" s="186"/>
      <c r="E297" s="182"/>
      <c r="F297" s="182"/>
      <c r="G297" s="182" t="s">
        <v>1454</v>
      </c>
      <c r="H297" s="182" t="s">
        <v>1454</v>
      </c>
      <c r="I297" s="182"/>
      <c r="J297" s="182"/>
      <c r="K297" s="187" t="s">
        <v>1455</v>
      </c>
      <c r="L297" s="182"/>
      <c r="M297" s="182"/>
      <c r="N297" s="182"/>
      <c r="O297" s="166"/>
      <c r="P297" s="166"/>
      <c r="Q297" s="182"/>
      <c r="R297" s="182"/>
      <c r="S297" s="187" t="s">
        <v>1455</v>
      </c>
      <c r="T297" s="187" t="s">
        <v>1455</v>
      </c>
      <c r="U297" s="187"/>
      <c r="V297" s="187"/>
      <c r="W297" s="186"/>
      <c r="X297" s="186"/>
      <c r="Y297" s="186"/>
      <c r="Z297" s="186"/>
      <c r="AA297" s="182"/>
      <c r="AB297" s="182"/>
      <c r="AC297" s="182"/>
      <c r="AD297" s="182"/>
      <c r="AE297" s="173">
        <f t="shared" si="22"/>
        <v>10</v>
      </c>
      <c r="AF297" s="173">
        <v>56</v>
      </c>
      <c r="AG297" s="175">
        <f t="shared" si="23"/>
        <v>46</v>
      </c>
      <c r="AH297" s="167"/>
    </row>
    <row r="298" ht="30" customHeight="1" spans="1:34">
      <c r="A298" s="182" t="s">
        <v>1456</v>
      </c>
      <c r="B298" s="182"/>
      <c r="C298" s="187" t="s">
        <v>1457</v>
      </c>
      <c r="D298" s="187" t="s">
        <v>1457</v>
      </c>
      <c r="E298" s="187" t="s">
        <v>1458</v>
      </c>
      <c r="F298" s="187" t="s">
        <v>1458</v>
      </c>
      <c r="G298" s="187" t="s">
        <v>1457</v>
      </c>
      <c r="H298" s="187" t="s">
        <v>1457</v>
      </c>
      <c r="I298" s="187" t="s">
        <v>1459</v>
      </c>
      <c r="J298" s="187" t="s">
        <v>1459</v>
      </c>
      <c r="K298" s="187" t="s">
        <v>1459</v>
      </c>
      <c r="L298" s="187" t="s">
        <v>1458</v>
      </c>
      <c r="M298" s="187" t="s">
        <v>1454</v>
      </c>
      <c r="N298" s="187" t="s">
        <v>1454</v>
      </c>
      <c r="O298" s="187" t="s">
        <v>1457</v>
      </c>
      <c r="P298" s="187" t="s">
        <v>1457</v>
      </c>
      <c r="Q298" s="187" t="s">
        <v>1460</v>
      </c>
      <c r="R298" s="187" t="s">
        <v>1454</v>
      </c>
      <c r="S298" s="187" t="s">
        <v>1460</v>
      </c>
      <c r="T298" s="187" t="s">
        <v>1460</v>
      </c>
      <c r="U298" s="187"/>
      <c r="V298" s="187"/>
      <c r="W298" s="182"/>
      <c r="X298" s="182"/>
      <c r="Y298" s="182"/>
      <c r="Z298" s="182"/>
      <c r="AA298" s="186"/>
      <c r="AB298" s="186"/>
      <c r="AC298" s="182"/>
      <c r="AD298" s="182"/>
      <c r="AE298" s="173">
        <f t="shared" si="22"/>
        <v>36</v>
      </c>
      <c r="AF298" s="173">
        <v>56</v>
      </c>
      <c r="AG298" s="175">
        <f t="shared" si="23"/>
        <v>20</v>
      </c>
      <c r="AH298" s="167"/>
    </row>
    <row r="299" ht="30" customHeight="1" spans="1:34">
      <c r="A299" s="182" t="s">
        <v>1461</v>
      </c>
      <c r="B299" s="182"/>
      <c r="C299" s="187"/>
      <c r="D299" s="187"/>
      <c r="E299" s="187" t="s">
        <v>1459</v>
      </c>
      <c r="F299" s="187" t="s">
        <v>1459</v>
      </c>
      <c r="G299" s="187"/>
      <c r="H299" s="187"/>
      <c r="I299" s="187"/>
      <c r="J299" s="187"/>
      <c r="K299" s="187"/>
      <c r="L299" s="187"/>
      <c r="M299" s="187" t="s">
        <v>1459</v>
      </c>
      <c r="N299" s="187" t="s">
        <v>1459</v>
      </c>
      <c r="O299" s="175" t="s">
        <v>1462</v>
      </c>
      <c r="P299" s="175" t="s">
        <v>1462</v>
      </c>
      <c r="Q299" s="187" t="s">
        <v>1459</v>
      </c>
      <c r="R299" s="187" t="s">
        <v>1459</v>
      </c>
      <c r="S299" s="187"/>
      <c r="T299" s="187"/>
      <c r="U299" s="187"/>
      <c r="V299" s="187"/>
      <c r="W299" s="182"/>
      <c r="X299" s="182"/>
      <c r="Y299" s="187"/>
      <c r="Z299" s="187"/>
      <c r="AA299" s="182"/>
      <c r="AB299" s="182"/>
      <c r="AC299" s="186"/>
      <c r="AD299" s="186"/>
      <c r="AE299" s="173">
        <f t="shared" si="22"/>
        <v>16</v>
      </c>
      <c r="AF299" s="173">
        <v>56</v>
      </c>
      <c r="AG299" s="175">
        <f t="shared" si="23"/>
        <v>40</v>
      </c>
      <c r="AH299" s="167"/>
    </row>
    <row r="300" ht="30" customHeight="1" spans="1:34">
      <c r="A300" s="182" t="s">
        <v>1463</v>
      </c>
      <c r="B300" s="182" t="s">
        <v>1464</v>
      </c>
      <c r="C300" s="186" t="s">
        <v>1465</v>
      </c>
      <c r="D300" s="186" t="s">
        <v>1465</v>
      </c>
      <c r="E300" s="186"/>
      <c r="F300" s="186"/>
      <c r="G300" s="186"/>
      <c r="H300" s="186"/>
      <c r="I300" s="187" t="s">
        <v>1205</v>
      </c>
      <c r="J300" s="187" t="s">
        <v>1205</v>
      </c>
      <c r="K300" s="186" t="s">
        <v>1466</v>
      </c>
      <c r="L300" s="186" t="s">
        <v>1466</v>
      </c>
      <c r="M300" s="182" t="s">
        <v>1467</v>
      </c>
      <c r="N300" s="182" t="s">
        <v>1467</v>
      </c>
      <c r="O300" s="186" t="s">
        <v>1466</v>
      </c>
      <c r="P300" s="186" t="s">
        <v>1466</v>
      </c>
      <c r="Q300" s="165" t="s">
        <v>1467</v>
      </c>
      <c r="R300" s="165" t="s">
        <v>1467</v>
      </c>
      <c r="S300" s="187" t="s">
        <v>1467</v>
      </c>
      <c r="T300" s="187" t="s">
        <v>1467</v>
      </c>
      <c r="U300" s="187"/>
      <c r="V300" s="187"/>
      <c r="W300" s="186"/>
      <c r="X300" s="186"/>
      <c r="Y300" s="186"/>
      <c r="Z300" s="186"/>
      <c r="AA300" s="182"/>
      <c r="AB300" s="182"/>
      <c r="AC300" s="186"/>
      <c r="AD300" s="186"/>
      <c r="AE300" s="173">
        <f t="shared" si="22"/>
        <v>28</v>
      </c>
      <c r="AF300" s="173">
        <v>56</v>
      </c>
      <c r="AG300" s="175">
        <f t="shared" si="23"/>
        <v>28</v>
      </c>
      <c r="AH300" s="167"/>
    </row>
    <row r="301" ht="30" customHeight="1" spans="1:34">
      <c r="A301" s="182" t="s">
        <v>1468</v>
      </c>
      <c r="B301" s="182"/>
      <c r="C301" s="186" t="s">
        <v>1469</v>
      </c>
      <c r="D301" s="186" t="s">
        <v>1469</v>
      </c>
      <c r="E301" s="186"/>
      <c r="F301" s="186"/>
      <c r="G301" s="187"/>
      <c r="H301" s="187"/>
      <c r="I301" s="186"/>
      <c r="J301" s="186"/>
      <c r="K301" s="182"/>
      <c r="L301" s="182"/>
      <c r="M301" s="182"/>
      <c r="N301" s="182"/>
      <c r="O301" s="182"/>
      <c r="P301" s="182"/>
      <c r="Q301" s="187" t="s">
        <v>1470</v>
      </c>
      <c r="R301" s="187" t="s">
        <v>1470</v>
      </c>
      <c r="S301" s="187" t="s">
        <v>1470</v>
      </c>
      <c r="T301" s="187" t="s">
        <v>1470</v>
      </c>
      <c r="U301" s="187"/>
      <c r="V301" s="187"/>
      <c r="W301" s="186"/>
      <c r="X301" s="186"/>
      <c r="Y301" s="186"/>
      <c r="Z301" s="186"/>
      <c r="AA301" s="186"/>
      <c r="AB301" s="186"/>
      <c r="AC301" s="186"/>
      <c r="AD301" s="182"/>
      <c r="AE301" s="173">
        <f t="shared" si="22"/>
        <v>12</v>
      </c>
      <c r="AF301" s="173">
        <v>56</v>
      </c>
      <c r="AG301" s="175">
        <f t="shared" si="23"/>
        <v>44</v>
      </c>
      <c r="AH301" s="167"/>
    </row>
    <row r="302" ht="30" customHeight="1" spans="1:34">
      <c r="A302" s="182" t="s">
        <v>1471</v>
      </c>
      <c r="B302" s="182"/>
      <c r="C302" s="186" t="s">
        <v>1472</v>
      </c>
      <c r="D302" s="186"/>
      <c r="E302" s="182" t="s">
        <v>1255</v>
      </c>
      <c r="F302" s="182" t="s">
        <v>1255</v>
      </c>
      <c r="G302" s="187" t="s">
        <v>1472</v>
      </c>
      <c r="H302" s="186" t="s">
        <v>1472</v>
      </c>
      <c r="I302" s="186"/>
      <c r="J302" s="186"/>
      <c r="K302" s="182" t="s">
        <v>1465</v>
      </c>
      <c r="L302" s="182" t="s">
        <v>1465</v>
      </c>
      <c r="M302" s="186"/>
      <c r="N302" s="186"/>
      <c r="O302" s="182" t="s">
        <v>1472</v>
      </c>
      <c r="P302" s="182" t="s">
        <v>1472</v>
      </c>
      <c r="Q302" s="187" t="s">
        <v>1255</v>
      </c>
      <c r="R302" s="187" t="s">
        <v>1255</v>
      </c>
      <c r="S302" s="187"/>
      <c r="T302" s="187"/>
      <c r="U302" s="187"/>
      <c r="V302" s="187"/>
      <c r="W302" s="186"/>
      <c r="X302" s="186"/>
      <c r="Y302" s="182"/>
      <c r="Z302" s="186"/>
      <c r="AA302" s="182"/>
      <c r="AB302" s="182"/>
      <c r="AC302" s="182"/>
      <c r="AD302" s="182"/>
      <c r="AE302" s="173">
        <f t="shared" si="22"/>
        <v>22</v>
      </c>
      <c r="AF302" s="173">
        <v>56</v>
      </c>
      <c r="AG302" s="175">
        <f t="shared" si="23"/>
        <v>34</v>
      </c>
      <c r="AH302" s="167"/>
    </row>
    <row r="303" ht="30" customHeight="1" spans="1:34">
      <c r="A303" s="182" t="s">
        <v>1473</v>
      </c>
      <c r="B303" s="182"/>
      <c r="C303" s="186"/>
      <c r="D303" s="186"/>
      <c r="E303" s="187"/>
      <c r="F303" s="186"/>
      <c r="G303" s="186" t="s">
        <v>1305</v>
      </c>
      <c r="H303" s="186" t="s">
        <v>1305</v>
      </c>
      <c r="I303" s="186"/>
      <c r="J303" s="186"/>
      <c r="K303" s="186"/>
      <c r="L303" s="186"/>
      <c r="M303" s="186"/>
      <c r="N303" s="186"/>
      <c r="O303" s="186"/>
      <c r="P303" s="186"/>
      <c r="Q303" s="187"/>
      <c r="R303" s="187"/>
      <c r="S303" s="187" t="s">
        <v>1474</v>
      </c>
      <c r="T303" s="187" t="s">
        <v>1474</v>
      </c>
      <c r="U303" s="187"/>
      <c r="V303" s="187"/>
      <c r="W303" s="186"/>
      <c r="X303" s="186"/>
      <c r="Y303" s="186"/>
      <c r="Z303" s="186"/>
      <c r="AA303" s="182"/>
      <c r="AB303" s="182"/>
      <c r="AC303" s="186"/>
      <c r="AD303" s="186"/>
      <c r="AE303" s="173">
        <f t="shared" si="22"/>
        <v>8</v>
      </c>
      <c r="AF303" s="173">
        <v>56</v>
      </c>
      <c r="AG303" s="175">
        <f t="shared" si="23"/>
        <v>48</v>
      </c>
      <c r="AH303" s="167"/>
    </row>
    <row r="304" ht="30" customHeight="1" spans="1:34">
      <c r="A304" s="182" t="s">
        <v>1475</v>
      </c>
      <c r="B304" s="182"/>
      <c r="C304" s="187" t="s">
        <v>1235</v>
      </c>
      <c r="D304" s="187" t="s">
        <v>1235</v>
      </c>
      <c r="E304" s="165" t="s">
        <v>1476</v>
      </c>
      <c r="F304" s="165" t="s">
        <v>1476</v>
      </c>
      <c r="G304" s="175" t="s">
        <v>1128</v>
      </c>
      <c r="H304" s="175" t="s">
        <v>1128</v>
      </c>
      <c r="I304" s="165" t="s">
        <v>1476</v>
      </c>
      <c r="J304" s="165" t="s">
        <v>1476</v>
      </c>
      <c r="K304" s="182" t="s">
        <v>1128</v>
      </c>
      <c r="L304" s="182" t="s">
        <v>1128</v>
      </c>
      <c r="M304" s="165" t="s">
        <v>1476</v>
      </c>
      <c r="N304" s="165" t="s">
        <v>1476</v>
      </c>
      <c r="O304" s="182"/>
      <c r="P304" s="182"/>
      <c r="Q304" s="187"/>
      <c r="R304" s="187"/>
      <c r="S304" s="187"/>
      <c r="T304" s="187"/>
      <c r="U304" s="187"/>
      <c r="V304" s="187"/>
      <c r="W304" s="186"/>
      <c r="X304" s="186"/>
      <c r="Y304" s="186"/>
      <c r="Z304" s="186"/>
      <c r="AA304" s="182"/>
      <c r="AB304" s="182"/>
      <c r="AC304" s="186"/>
      <c r="AD304" s="186"/>
      <c r="AE304" s="173">
        <f t="shared" si="22"/>
        <v>24</v>
      </c>
      <c r="AF304" s="173">
        <v>56</v>
      </c>
      <c r="AG304" s="175">
        <f t="shared" si="23"/>
        <v>32</v>
      </c>
      <c r="AH304" s="167"/>
    </row>
    <row r="305" ht="36" customHeight="1" spans="1:34">
      <c r="A305" s="182" t="s">
        <v>1477</v>
      </c>
      <c r="B305" s="182" t="s">
        <v>1478</v>
      </c>
      <c r="C305" s="187" t="s">
        <v>1479</v>
      </c>
      <c r="D305" s="187" t="s">
        <v>1479</v>
      </c>
      <c r="E305" s="187" t="s">
        <v>1480</v>
      </c>
      <c r="F305" s="187" t="s">
        <v>1480</v>
      </c>
      <c r="G305" s="187"/>
      <c r="H305" s="187"/>
      <c r="I305" s="187"/>
      <c r="J305" s="187"/>
      <c r="K305" s="187" t="s">
        <v>1481</v>
      </c>
      <c r="L305" s="187" t="s">
        <v>1481</v>
      </c>
      <c r="O305" s="187" t="s">
        <v>1479</v>
      </c>
      <c r="P305" s="187" t="s">
        <v>1479</v>
      </c>
      <c r="Q305" s="187"/>
      <c r="S305" s="187" t="s">
        <v>1481</v>
      </c>
      <c r="T305" s="187" t="s">
        <v>1481</v>
      </c>
      <c r="U305" s="187"/>
      <c r="V305" s="187"/>
      <c r="W305" s="186"/>
      <c r="X305" s="186"/>
      <c r="Y305" s="186"/>
      <c r="Z305" s="186"/>
      <c r="AA305" s="186"/>
      <c r="AB305" s="186"/>
      <c r="AC305" s="186"/>
      <c r="AD305" s="186"/>
      <c r="AE305" s="173">
        <f t="shared" si="22"/>
        <v>20</v>
      </c>
      <c r="AF305" s="173">
        <v>56</v>
      </c>
      <c r="AG305" s="175"/>
      <c r="AH305" s="167"/>
    </row>
    <row r="306" ht="30" customHeight="1" spans="1:34">
      <c r="A306" s="185" t="s">
        <v>1482</v>
      </c>
      <c r="B306" s="185"/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  <c r="Y306" s="186" t="s">
        <v>1483</v>
      </c>
      <c r="Z306" s="186"/>
      <c r="AA306" s="186"/>
      <c r="AB306" s="186"/>
      <c r="AC306" s="186"/>
      <c r="AD306" s="186"/>
      <c r="AE306" s="173">
        <f>SUM(AE267:AE305)</f>
        <v>448</v>
      </c>
      <c r="AF306" s="173">
        <f>SUM(AF267:AF305)</f>
        <v>2128</v>
      </c>
      <c r="AG306" s="159">
        <f>SUM(AG267:AG305)</f>
        <v>1644</v>
      </c>
      <c r="AH306" s="167"/>
    </row>
    <row r="307" ht="30" customHeight="1" spans="1:34">
      <c r="A307" s="182" t="s">
        <v>1484</v>
      </c>
      <c r="B307" s="182" t="s">
        <v>1404</v>
      </c>
      <c r="C307" s="182" t="s">
        <v>1485</v>
      </c>
      <c r="D307" s="182" t="s">
        <v>1485</v>
      </c>
      <c r="E307" s="186" t="s">
        <v>1485</v>
      </c>
      <c r="F307" s="186" t="s">
        <v>1485</v>
      </c>
      <c r="G307" s="186" t="s">
        <v>1485</v>
      </c>
      <c r="H307" s="187" t="s">
        <v>1486</v>
      </c>
      <c r="I307" s="186" t="s">
        <v>1271</v>
      </c>
      <c r="J307" s="186" t="s">
        <v>1271</v>
      </c>
      <c r="K307" s="186" t="s">
        <v>1313</v>
      </c>
      <c r="L307" s="187" t="s">
        <v>1313</v>
      </c>
      <c r="M307" s="186" t="s">
        <v>1271</v>
      </c>
      <c r="N307" s="186" t="s">
        <v>1271</v>
      </c>
      <c r="O307" s="187" t="s">
        <v>1313</v>
      </c>
      <c r="P307" s="187" t="s">
        <v>1313</v>
      </c>
      <c r="Q307" s="186" t="s">
        <v>1485</v>
      </c>
      <c r="R307" s="186" t="s">
        <v>1485</v>
      </c>
      <c r="S307" s="182" t="s">
        <v>1271</v>
      </c>
      <c r="T307" s="182" t="s">
        <v>1271</v>
      </c>
      <c r="U307" s="182"/>
      <c r="V307" s="182"/>
      <c r="W307" s="182"/>
      <c r="X307" s="182"/>
      <c r="Y307" s="182" t="s">
        <v>1487</v>
      </c>
      <c r="Z307" s="182" t="s">
        <v>1487</v>
      </c>
      <c r="AA307" s="187" t="s">
        <v>1487</v>
      </c>
      <c r="AB307" s="187" t="s">
        <v>1487</v>
      </c>
      <c r="AC307" s="186"/>
      <c r="AD307" s="186"/>
      <c r="AE307" s="173">
        <f>2*COUNTA(C307:AD307)</f>
        <v>44</v>
      </c>
      <c r="AF307" s="173">
        <v>56</v>
      </c>
      <c r="AG307" s="175">
        <f>AF307-AE307</f>
        <v>12</v>
      </c>
      <c r="AH307" s="167"/>
    </row>
    <row r="308" ht="30" customHeight="1" spans="1:34">
      <c r="A308" s="182" t="s">
        <v>1488</v>
      </c>
      <c r="B308" s="182" t="s">
        <v>1489</v>
      </c>
      <c r="C308" s="182" t="s">
        <v>1302</v>
      </c>
      <c r="D308" s="182" t="s">
        <v>1302</v>
      </c>
      <c r="E308" s="182" t="s">
        <v>1490</v>
      </c>
      <c r="F308" s="182" t="s">
        <v>1490</v>
      </c>
      <c r="G308" s="182" t="s">
        <v>1302</v>
      </c>
      <c r="H308" s="182" t="s">
        <v>1302</v>
      </c>
      <c r="I308" s="182" t="s">
        <v>1491</v>
      </c>
      <c r="J308" s="182" t="s">
        <v>1491</v>
      </c>
      <c r="K308" s="182" t="s">
        <v>1492</v>
      </c>
      <c r="L308" s="182" t="s">
        <v>1492</v>
      </c>
      <c r="M308" s="182" t="s">
        <v>1455</v>
      </c>
      <c r="N308" s="182" t="s">
        <v>1455</v>
      </c>
      <c r="O308" s="182" t="s">
        <v>1143</v>
      </c>
      <c r="P308" s="182" t="s">
        <v>1492</v>
      </c>
      <c r="Q308" s="182" t="s">
        <v>1455</v>
      </c>
      <c r="R308" s="182" t="s">
        <v>1455</v>
      </c>
      <c r="S308" s="182" t="s">
        <v>1302</v>
      </c>
      <c r="T308" s="182" t="s">
        <v>1302</v>
      </c>
      <c r="U308" s="182"/>
      <c r="V308" s="182"/>
      <c r="W308" s="186" t="s">
        <v>1492</v>
      </c>
      <c r="X308" s="175" t="s">
        <v>1492</v>
      </c>
      <c r="Y308" s="175" t="s">
        <v>1492</v>
      </c>
      <c r="Z308" s="175" t="s">
        <v>1492</v>
      </c>
      <c r="AA308" s="175" t="s">
        <v>1493</v>
      </c>
      <c r="AB308" s="186" t="s">
        <v>1493</v>
      </c>
      <c r="AC308" s="186" t="s">
        <v>1493</v>
      </c>
      <c r="AD308" s="182" t="s">
        <v>1493</v>
      </c>
      <c r="AE308" s="173">
        <f>2*COUNTA(C308:AD308)</f>
        <v>52</v>
      </c>
      <c r="AF308" s="173">
        <v>56</v>
      </c>
      <c r="AG308" s="175">
        <f>AF308-AE308</f>
        <v>4</v>
      </c>
      <c r="AH308" s="167"/>
    </row>
    <row r="309" ht="30.95" customHeight="1" spans="1:34">
      <c r="A309" s="182" t="s">
        <v>1494</v>
      </c>
      <c r="B309" s="182" t="s">
        <v>1495</v>
      </c>
      <c r="C309" s="182" t="s">
        <v>1496</v>
      </c>
      <c r="D309" s="182" t="s">
        <v>1496</v>
      </c>
      <c r="E309" s="182"/>
      <c r="F309" s="182"/>
      <c r="G309" s="182" t="s">
        <v>1496</v>
      </c>
      <c r="H309" s="182" t="s">
        <v>1496</v>
      </c>
      <c r="I309" s="182" t="s">
        <v>1497</v>
      </c>
      <c r="J309" s="182" t="s">
        <v>1497</v>
      </c>
      <c r="M309" s="182" t="s">
        <v>1170</v>
      </c>
      <c r="N309" s="182" t="s">
        <v>1170</v>
      </c>
      <c r="O309" s="182" t="s">
        <v>1498</v>
      </c>
      <c r="P309" s="182" t="s">
        <v>1498</v>
      </c>
      <c r="Q309" s="182" t="s">
        <v>1497</v>
      </c>
      <c r="R309" s="182" t="s">
        <v>1497</v>
      </c>
      <c r="S309" s="182" t="s">
        <v>1498</v>
      </c>
      <c r="T309" s="182" t="s">
        <v>1498</v>
      </c>
      <c r="U309" s="182"/>
      <c r="V309" s="182"/>
      <c r="W309" s="163" t="s">
        <v>1499</v>
      </c>
      <c r="X309" s="163"/>
      <c r="Y309" s="163"/>
      <c r="Z309" s="163"/>
      <c r="AA309" s="163"/>
      <c r="AB309" s="163"/>
      <c r="AC309" s="163"/>
      <c r="AD309" s="163"/>
      <c r="AE309" s="173">
        <f>2*COUNTA(E309:AD309)</f>
        <v>26</v>
      </c>
      <c r="AF309" s="173">
        <v>56</v>
      </c>
      <c r="AG309" s="175">
        <f>AF309-AE309</f>
        <v>30</v>
      </c>
      <c r="AH309" s="167"/>
    </row>
    <row r="310" ht="30" customHeight="1" spans="1:34">
      <c r="A310" s="182" t="s">
        <v>1500</v>
      </c>
      <c r="B310" s="182" t="s">
        <v>1495</v>
      </c>
      <c r="C310" s="182" t="s">
        <v>1292</v>
      </c>
      <c r="D310" s="182" t="s">
        <v>1292</v>
      </c>
      <c r="E310" s="182" t="s">
        <v>1497</v>
      </c>
      <c r="F310" s="182" t="s">
        <v>1497</v>
      </c>
      <c r="G310" s="182" t="s">
        <v>1462</v>
      </c>
      <c r="H310" s="182" t="s">
        <v>1462</v>
      </c>
      <c r="I310" s="182" t="s">
        <v>1143</v>
      </c>
      <c r="J310" s="182" t="s">
        <v>1143</v>
      </c>
      <c r="K310" s="182" t="s">
        <v>1462</v>
      </c>
      <c r="L310" s="182" t="s">
        <v>1462</v>
      </c>
      <c r="M310" s="182" t="s">
        <v>1143</v>
      </c>
      <c r="N310" s="182" t="s">
        <v>1143</v>
      </c>
      <c r="O310" s="182" t="s">
        <v>1292</v>
      </c>
      <c r="P310" s="182" t="s">
        <v>1292</v>
      </c>
      <c r="Q310" s="182" t="s">
        <v>1501</v>
      </c>
      <c r="R310" s="182" t="s">
        <v>1501</v>
      </c>
      <c r="S310" s="182" t="s">
        <v>1462</v>
      </c>
      <c r="T310" s="182" t="s">
        <v>1462</v>
      </c>
      <c r="U310" s="182"/>
      <c r="V310" s="182"/>
      <c r="W310" s="163"/>
      <c r="X310" s="163"/>
      <c r="Y310" s="163"/>
      <c r="Z310" s="163"/>
      <c r="AA310" s="163"/>
      <c r="AB310" s="163"/>
      <c r="AC310" s="163"/>
      <c r="AD310" s="163"/>
      <c r="AE310" s="173">
        <f t="shared" ref="AE310:AE316" si="24">2*COUNTA(C310:AD310)</f>
        <v>36</v>
      </c>
      <c r="AF310" s="173">
        <v>56</v>
      </c>
      <c r="AG310" s="175">
        <f>AF310-AE310</f>
        <v>20</v>
      </c>
      <c r="AH310" s="167"/>
    </row>
    <row r="311" ht="30" customHeight="1" spans="1:34">
      <c r="A311" s="182" t="s">
        <v>1502</v>
      </c>
      <c r="B311" s="182" t="s">
        <v>1495</v>
      </c>
      <c r="C311" s="182" t="s">
        <v>1503</v>
      </c>
      <c r="D311" s="182" t="s">
        <v>1503</v>
      </c>
      <c r="E311" s="182" t="s">
        <v>1498</v>
      </c>
      <c r="F311" s="182" t="s">
        <v>1498</v>
      </c>
      <c r="G311" s="182" t="s">
        <v>1504</v>
      </c>
      <c r="H311" s="182" t="s">
        <v>1504</v>
      </c>
      <c r="I311" s="182" t="s">
        <v>1503</v>
      </c>
      <c r="J311" s="182" t="s">
        <v>1503</v>
      </c>
      <c r="K311" s="182" t="s">
        <v>1504</v>
      </c>
      <c r="L311" s="182" t="s">
        <v>1504</v>
      </c>
      <c r="M311" s="182" t="s">
        <v>1503</v>
      </c>
      <c r="N311" s="182" t="s">
        <v>1503</v>
      </c>
      <c r="O311" s="182" t="s">
        <v>1503</v>
      </c>
      <c r="P311" s="182" t="s">
        <v>1503</v>
      </c>
      <c r="Q311" s="182" t="s">
        <v>1498</v>
      </c>
      <c r="R311" s="182" t="s">
        <v>1498</v>
      </c>
      <c r="S311" s="182" t="s">
        <v>1504</v>
      </c>
      <c r="T311" s="182" t="s">
        <v>1504</v>
      </c>
      <c r="U311" s="151"/>
      <c r="V311" s="151"/>
      <c r="W311" s="187" t="s">
        <v>1470</v>
      </c>
      <c r="X311" s="187" t="s">
        <v>1470</v>
      </c>
      <c r="Y311" s="182" t="s">
        <v>1170</v>
      </c>
      <c r="Z311" s="182" t="s">
        <v>1170</v>
      </c>
      <c r="AA311" s="182"/>
      <c r="AB311" s="182"/>
      <c r="AC311" s="166"/>
      <c r="AD311" s="166"/>
      <c r="AE311" s="173">
        <f t="shared" si="24"/>
        <v>44</v>
      </c>
      <c r="AF311" s="173">
        <v>56</v>
      </c>
      <c r="AG311" s="175">
        <f>AF311-AE311</f>
        <v>12</v>
      </c>
      <c r="AH311" s="167"/>
    </row>
    <row r="312" s="152" customFormat="1" ht="30" customHeight="1" spans="1:34">
      <c r="A312" s="182" t="s">
        <v>1505</v>
      </c>
      <c r="B312" s="182" t="s">
        <v>1478</v>
      </c>
      <c r="C312" s="182" t="s">
        <v>1283</v>
      </c>
      <c r="D312" s="182" t="s">
        <v>1283</v>
      </c>
      <c r="E312" s="182" t="s">
        <v>1283</v>
      </c>
      <c r="F312" s="182" t="s">
        <v>1283</v>
      </c>
      <c r="G312" s="182" t="s">
        <v>1506</v>
      </c>
      <c r="H312" s="182" t="s">
        <v>1506</v>
      </c>
      <c r="I312" s="182" t="s">
        <v>1507</v>
      </c>
      <c r="J312" s="182" t="s">
        <v>1507</v>
      </c>
      <c r="K312" s="182" t="s">
        <v>1508</v>
      </c>
      <c r="L312" s="182" t="s">
        <v>1508</v>
      </c>
      <c r="M312" s="182" t="s">
        <v>1507</v>
      </c>
      <c r="N312" s="182" t="s">
        <v>1507</v>
      </c>
      <c r="O312" s="182" t="s">
        <v>1507</v>
      </c>
      <c r="P312" s="182" t="s">
        <v>1507</v>
      </c>
      <c r="Q312" s="182" t="s">
        <v>1509</v>
      </c>
      <c r="R312" s="182" t="s">
        <v>1509</v>
      </c>
      <c r="S312" s="182" t="s">
        <v>1509</v>
      </c>
      <c r="T312" s="182" t="s">
        <v>1509</v>
      </c>
      <c r="U312" s="182"/>
      <c r="V312" s="182"/>
      <c r="W312" s="187" t="s">
        <v>1481</v>
      </c>
      <c r="X312" s="187" t="s">
        <v>1481</v>
      </c>
      <c r="Y312" s="187" t="s">
        <v>1481</v>
      </c>
      <c r="Z312" s="187" t="s">
        <v>1481</v>
      </c>
      <c r="AA312" s="187" t="s">
        <v>1428</v>
      </c>
      <c r="AB312" s="187" t="s">
        <v>1428</v>
      </c>
      <c r="AC312" s="187" t="s">
        <v>1428</v>
      </c>
      <c r="AD312" s="187" t="s">
        <v>1428</v>
      </c>
      <c r="AE312" s="173">
        <f t="shared" si="24"/>
        <v>52</v>
      </c>
      <c r="AF312" s="173">
        <v>56</v>
      </c>
      <c r="AG312" s="175">
        <f t="shared" ref="AG312:AG330" si="25">AF312-AE312</f>
        <v>4</v>
      </c>
      <c r="AH312" s="167"/>
    </row>
    <row r="313" s="152" customFormat="1" ht="30" customHeight="1" spans="1:34">
      <c r="A313" s="182" t="s">
        <v>1510</v>
      </c>
      <c r="B313" s="182" t="s">
        <v>1478</v>
      </c>
      <c r="C313" s="182" t="s">
        <v>1506</v>
      </c>
      <c r="D313" s="182" t="s">
        <v>1506</v>
      </c>
      <c r="E313" s="182" t="s">
        <v>1509</v>
      </c>
      <c r="F313" s="182" t="s">
        <v>1509</v>
      </c>
      <c r="G313" s="182" t="s">
        <v>1511</v>
      </c>
      <c r="H313" s="182" t="s">
        <v>1511</v>
      </c>
      <c r="I313" s="187" t="s">
        <v>1512</v>
      </c>
      <c r="J313" s="187" t="s">
        <v>1512</v>
      </c>
      <c r="K313" s="182" t="s">
        <v>1513</v>
      </c>
      <c r="L313" s="182" t="s">
        <v>1513</v>
      </c>
      <c r="M313" s="182" t="s">
        <v>1511</v>
      </c>
      <c r="N313" s="182" t="s">
        <v>1511</v>
      </c>
      <c r="O313" s="182" t="s">
        <v>1508</v>
      </c>
      <c r="P313" s="182" t="s">
        <v>1508</v>
      </c>
      <c r="Q313" s="182" t="s">
        <v>1514</v>
      </c>
      <c r="R313" s="182" t="s">
        <v>1514</v>
      </c>
      <c r="S313" s="182" t="s">
        <v>1508</v>
      </c>
      <c r="T313" s="182" t="s">
        <v>1508</v>
      </c>
      <c r="U313" s="182"/>
      <c r="V313" s="182"/>
      <c r="W313" s="187" t="s">
        <v>1515</v>
      </c>
      <c r="X313" s="187" t="s">
        <v>1515</v>
      </c>
      <c r="Y313" s="187" t="s">
        <v>1514</v>
      </c>
      <c r="Z313" s="187" t="s">
        <v>1514</v>
      </c>
      <c r="AA313" s="187" t="s">
        <v>1516</v>
      </c>
      <c r="AB313" s="187" t="s">
        <v>1516</v>
      </c>
      <c r="AC313" s="182" t="s">
        <v>1149</v>
      </c>
      <c r="AD313" s="182" t="s">
        <v>1149</v>
      </c>
      <c r="AE313" s="173">
        <f t="shared" si="24"/>
        <v>52</v>
      </c>
      <c r="AF313" s="173">
        <v>56</v>
      </c>
      <c r="AG313" s="175">
        <f t="shared" si="25"/>
        <v>4</v>
      </c>
      <c r="AH313" s="167"/>
    </row>
    <row r="314" s="152" customFormat="1" ht="30" customHeight="1" spans="1:34">
      <c r="A314" s="182" t="s">
        <v>1517</v>
      </c>
      <c r="B314" s="182" t="s">
        <v>1478</v>
      </c>
      <c r="C314" s="182" t="s">
        <v>1511</v>
      </c>
      <c r="D314" s="182" t="s">
        <v>1511</v>
      </c>
      <c r="E314" s="182" t="s">
        <v>1515</v>
      </c>
      <c r="F314" s="182" t="s">
        <v>1515</v>
      </c>
      <c r="G314" s="182" t="s">
        <v>1481</v>
      </c>
      <c r="H314" s="182" t="s">
        <v>1481</v>
      </c>
      <c r="I314" s="182" t="s">
        <v>1513</v>
      </c>
      <c r="J314" s="182" t="s">
        <v>1513</v>
      </c>
      <c r="K314" s="182" t="s">
        <v>1511</v>
      </c>
      <c r="L314" s="182" t="s">
        <v>1511</v>
      </c>
      <c r="M314" s="182" t="s">
        <v>1506</v>
      </c>
      <c r="N314" s="182" t="s">
        <v>1506</v>
      </c>
      <c r="O314" s="182"/>
      <c r="P314" s="182" t="s">
        <v>1149</v>
      </c>
      <c r="Q314" s="182" t="s">
        <v>1515</v>
      </c>
      <c r="R314" s="182" t="s">
        <v>1515</v>
      </c>
      <c r="S314" s="187" t="s">
        <v>1512</v>
      </c>
      <c r="T314" s="187" t="s">
        <v>1512</v>
      </c>
      <c r="U314" s="187"/>
      <c r="V314" s="187"/>
      <c r="W314" s="187" t="s">
        <v>1516</v>
      </c>
      <c r="X314" s="187" t="s">
        <v>1516</v>
      </c>
      <c r="Y314" s="187" t="s">
        <v>1516</v>
      </c>
      <c r="Z314" s="187" t="s">
        <v>1516</v>
      </c>
      <c r="AA314" s="187" t="s">
        <v>1518</v>
      </c>
      <c r="AB314" s="187" t="s">
        <v>1518</v>
      </c>
      <c r="AC314" s="187" t="s">
        <v>1518</v>
      </c>
      <c r="AD314" s="187" t="s">
        <v>1518</v>
      </c>
      <c r="AE314" s="173">
        <f t="shared" si="24"/>
        <v>50</v>
      </c>
      <c r="AF314" s="173">
        <v>56</v>
      </c>
      <c r="AG314" s="175">
        <f t="shared" si="25"/>
        <v>6</v>
      </c>
      <c r="AH314" s="167"/>
    </row>
    <row r="315" s="152" customFormat="1" ht="30" customHeight="1" spans="1:34">
      <c r="A315" s="182" t="s">
        <v>1519</v>
      </c>
      <c r="B315" s="182" t="s">
        <v>1478</v>
      </c>
      <c r="C315" s="182" t="s">
        <v>1358</v>
      </c>
      <c r="D315" s="182" t="s">
        <v>1358</v>
      </c>
      <c r="E315" s="182" t="s">
        <v>1289</v>
      </c>
      <c r="F315" s="182" t="s">
        <v>1289</v>
      </c>
      <c r="G315" s="182" t="s">
        <v>1520</v>
      </c>
      <c r="H315" s="182" t="s">
        <v>1520</v>
      </c>
      <c r="I315" s="182" t="s">
        <v>1506</v>
      </c>
      <c r="J315" s="182" t="s">
        <v>1506</v>
      </c>
      <c r="K315" s="182" t="s">
        <v>1363</v>
      </c>
      <c r="L315" s="182" t="s">
        <v>1363</v>
      </c>
      <c r="M315" s="182" t="s">
        <v>1289</v>
      </c>
      <c r="N315" s="182" t="s">
        <v>1289</v>
      </c>
      <c r="O315" s="182" t="s">
        <v>1358</v>
      </c>
      <c r="P315" s="182" t="s">
        <v>1358</v>
      </c>
      <c r="Q315" s="182" t="s">
        <v>1149</v>
      </c>
      <c r="R315" s="182" t="s">
        <v>1149</v>
      </c>
      <c r="S315" s="182" t="s">
        <v>1514</v>
      </c>
      <c r="T315" s="182" t="s">
        <v>1514</v>
      </c>
      <c r="U315" s="182"/>
      <c r="V315" s="182"/>
      <c r="W315" s="182" t="s">
        <v>1480</v>
      </c>
      <c r="X315" s="182" t="s">
        <v>1480</v>
      </c>
      <c r="Y315" s="187" t="s">
        <v>1480</v>
      </c>
      <c r="Z315" s="187" t="s">
        <v>1480</v>
      </c>
      <c r="AA315" s="187" t="s">
        <v>1507</v>
      </c>
      <c r="AB315" s="187" t="s">
        <v>1507</v>
      </c>
      <c r="AC315" s="187" t="s">
        <v>1123</v>
      </c>
      <c r="AD315" s="187" t="s">
        <v>1123</v>
      </c>
      <c r="AE315" s="173">
        <f t="shared" si="24"/>
        <v>52</v>
      </c>
      <c r="AF315" s="173">
        <v>56</v>
      </c>
      <c r="AG315" s="175">
        <f t="shared" si="25"/>
        <v>4</v>
      </c>
      <c r="AH315" s="167"/>
    </row>
    <row r="316" s="152" customFormat="1" ht="30" customHeight="1" spans="1:34">
      <c r="A316" s="182" t="s">
        <v>1521</v>
      </c>
      <c r="B316" s="182" t="s">
        <v>1478</v>
      </c>
      <c r="C316" s="182" t="s">
        <v>1513</v>
      </c>
      <c r="D316" s="182" t="s">
        <v>1513</v>
      </c>
      <c r="E316" s="182" t="s">
        <v>1363</v>
      </c>
      <c r="F316" s="182" t="s">
        <v>1363</v>
      </c>
      <c r="G316" s="182" t="s">
        <v>1522</v>
      </c>
      <c r="H316" s="182" t="s">
        <v>1522</v>
      </c>
      <c r="I316" s="182" t="s">
        <v>1231</v>
      </c>
      <c r="J316" s="182" t="s">
        <v>1231</v>
      </c>
      <c r="K316" s="182" t="s">
        <v>1358</v>
      </c>
      <c r="L316" s="182" t="s">
        <v>1358</v>
      </c>
      <c r="M316" s="182" t="s">
        <v>1522</v>
      </c>
      <c r="N316" s="182" t="s">
        <v>1522</v>
      </c>
      <c r="O316" s="182" t="s">
        <v>1363</v>
      </c>
      <c r="P316" s="182" t="s">
        <v>1363</v>
      </c>
      <c r="Q316" s="182" t="s">
        <v>1180</v>
      </c>
      <c r="R316" s="182" t="s">
        <v>1180</v>
      </c>
      <c r="S316" s="182" t="s">
        <v>1520</v>
      </c>
      <c r="T316" s="182" t="s">
        <v>1520</v>
      </c>
      <c r="U316" s="182"/>
      <c r="V316" s="182"/>
      <c r="W316" s="187" t="s">
        <v>1506</v>
      </c>
      <c r="X316" s="187" t="s">
        <v>1506</v>
      </c>
      <c r="Y316" s="187" t="s">
        <v>1506</v>
      </c>
      <c r="Z316" s="187" t="s">
        <v>1506</v>
      </c>
      <c r="AA316" s="187" t="s">
        <v>1231</v>
      </c>
      <c r="AB316" s="187" t="s">
        <v>1231</v>
      </c>
      <c r="AC316" s="187" t="s">
        <v>1180</v>
      </c>
      <c r="AD316" s="187" t="s">
        <v>1180</v>
      </c>
      <c r="AE316" s="173">
        <f t="shared" si="24"/>
        <v>52</v>
      </c>
      <c r="AF316" s="173">
        <v>56</v>
      </c>
      <c r="AG316" s="175">
        <f t="shared" si="25"/>
        <v>4</v>
      </c>
      <c r="AH316" s="167"/>
    </row>
    <row r="317" ht="30" customHeight="1" spans="1:34">
      <c r="A317" s="182" t="s">
        <v>1523</v>
      </c>
      <c r="B317" s="182" t="s">
        <v>1524</v>
      </c>
      <c r="C317" s="187" t="s">
        <v>1525</v>
      </c>
      <c r="D317" s="187" t="s">
        <v>1525</v>
      </c>
      <c r="E317" s="187" t="s">
        <v>1526</v>
      </c>
      <c r="F317" s="187" t="s">
        <v>1526</v>
      </c>
      <c r="G317" s="187" t="s">
        <v>1525</v>
      </c>
      <c r="H317" s="187" t="s">
        <v>1525</v>
      </c>
      <c r="I317" s="187" t="s">
        <v>1527</v>
      </c>
      <c r="J317" s="187" t="s">
        <v>1527</v>
      </c>
      <c r="K317" s="187" t="s">
        <v>1527</v>
      </c>
      <c r="L317" s="187" t="s">
        <v>1527</v>
      </c>
      <c r="M317" s="187" t="s">
        <v>1528</v>
      </c>
      <c r="N317" s="187" t="s">
        <v>1528</v>
      </c>
      <c r="O317" s="187" t="s">
        <v>1529</v>
      </c>
      <c r="P317" s="187" t="s">
        <v>1529</v>
      </c>
      <c r="Q317" s="187" t="s">
        <v>1527</v>
      </c>
      <c r="R317" s="187" t="s">
        <v>1527</v>
      </c>
      <c r="S317" s="187" t="s">
        <v>1529</v>
      </c>
      <c r="T317" s="187" t="s">
        <v>1529</v>
      </c>
      <c r="U317" s="187"/>
      <c r="V317" s="187"/>
      <c r="W317" s="162" t="s">
        <v>1527</v>
      </c>
      <c r="X317" s="162" t="s">
        <v>1527</v>
      </c>
      <c r="Y317" s="162" t="s">
        <v>1527</v>
      </c>
      <c r="Z317" s="162" t="s">
        <v>1527</v>
      </c>
      <c r="AA317" s="162" t="s">
        <v>1527</v>
      </c>
      <c r="AB317" s="162" t="s">
        <v>1527</v>
      </c>
      <c r="AC317" s="162" t="s">
        <v>1527</v>
      </c>
      <c r="AD317" s="162" t="s">
        <v>1527</v>
      </c>
      <c r="AE317" s="173">
        <f t="shared" ref="AE317:AE329" si="26">2*COUNTA(C317:AD317)</f>
        <v>52</v>
      </c>
      <c r="AF317" s="173">
        <v>56</v>
      </c>
      <c r="AG317" s="175">
        <f t="shared" si="25"/>
        <v>4</v>
      </c>
      <c r="AH317" s="167"/>
    </row>
    <row r="318" ht="30" customHeight="1" spans="1:34">
      <c r="A318" s="182" t="s">
        <v>1530</v>
      </c>
      <c r="B318" s="182"/>
      <c r="C318" s="187" t="s">
        <v>1531</v>
      </c>
      <c r="D318" s="187" t="s">
        <v>1531</v>
      </c>
      <c r="E318" s="187" t="s">
        <v>1532</v>
      </c>
      <c r="F318" s="187" t="s">
        <v>1532</v>
      </c>
      <c r="G318" s="187" t="s">
        <v>1533</v>
      </c>
      <c r="H318" s="187" t="s">
        <v>1533</v>
      </c>
      <c r="I318" s="187" t="s">
        <v>1534</v>
      </c>
      <c r="J318" s="187" t="s">
        <v>1534</v>
      </c>
      <c r="K318" s="187" t="s">
        <v>1501</v>
      </c>
      <c r="L318" s="187" t="s">
        <v>1501</v>
      </c>
      <c r="M318" s="187" t="s">
        <v>1534</v>
      </c>
      <c r="N318" s="187" t="s">
        <v>1534</v>
      </c>
      <c r="O318" s="187" t="s">
        <v>1535</v>
      </c>
      <c r="P318" s="187" t="s">
        <v>1535</v>
      </c>
      <c r="Q318" s="187" t="s">
        <v>1535</v>
      </c>
      <c r="R318" s="187" t="s">
        <v>1535</v>
      </c>
      <c r="S318" s="187" t="s">
        <v>1131</v>
      </c>
      <c r="T318" s="187" t="s">
        <v>1131</v>
      </c>
      <c r="U318" s="187"/>
      <c r="V318" s="187"/>
      <c r="W318" s="162" t="s">
        <v>1536</v>
      </c>
      <c r="X318" s="162" t="s">
        <v>1536</v>
      </c>
      <c r="Y318" s="162" t="s">
        <v>1536</v>
      </c>
      <c r="Z318" s="162" t="s">
        <v>1536</v>
      </c>
      <c r="AA318" s="162" t="s">
        <v>1537</v>
      </c>
      <c r="AB318" s="162" t="s">
        <v>1537</v>
      </c>
      <c r="AC318" s="162" t="s">
        <v>1537</v>
      </c>
      <c r="AD318" s="162" t="s">
        <v>1537</v>
      </c>
      <c r="AE318" s="173">
        <f t="shared" si="26"/>
        <v>52</v>
      </c>
      <c r="AF318" s="173">
        <v>56</v>
      </c>
      <c r="AG318" s="175">
        <f t="shared" si="25"/>
        <v>4</v>
      </c>
      <c r="AH318" s="167"/>
    </row>
    <row r="319" ht="30" customHeight="1" spans="1:34">
      <c r="A319" s="182" t="s">
        <v>1538</v>
      </c>
      <c r="B319" s="182"/>
      <c r="C319" s="187" t="s">
        <v>1331</v>
      </c>
      <c r="D319" s="187" t="s">
        <v>1331</v>
      </c>
      <c r="E319" s="182" t="s">
        <v>1539</v>
      </c>
      <c r="F319" s="182" t="s">
        <v>1539</v>
      </c>
      <c r="G319" s="187" t="s">
        <v>1540</v>
      </c>
      <c r="H319" s="187" t="s">
        <v>1540</v>
      </c>
      <c r="I319" s="187" t="s">
        <v>1331</v>
      </c>
      <c r="J319" s="187" t="s">
        <v>1331</v>
      </c>
      <c r="K319" s="187" t="s">
        <v>1541</v>
      </c>
      <c r="L319" s="187" t="s">
        <v>1541</v>
      </c>
      <c r="M319" s="187" t="s">
        <v>1537</v>
      </c>
      <c r="N319" s="187" t="s">
        <v>1537</v>
      </c>
      <c r="O319" s="187" t="s">
        <v>1528</v>
      </c>
      <c r="P319" s="187" t="s">
        <v>1541</v>
      </c>
      <c r="Q319" s="187" t="s">
        <v>1542</v>
      </c>
      <c r="R319" s="187" t="s">
        <v>1542</v>
      </c>
      <c r="S319" s="187" t="s">
        <v>1543</v>
      </c>
      <c r="T319" s="187" t="s">
        <v>1543</v>
      </c>
      <c r="U319" s="187"/>
      <c r="V319" s="187"/>
      <c r="W319" s="162" t="s">
        <v>1540</v>
      </c>
      <c r="X319" s="162" t="s">
        <v>1540</v>
      </c>
      <c r="Y319" s="162" t="s">
        <v>1540</v>
      </c>
      <c r="Z319" s="162" t="s">
        <v>1540</v>
      </c>
      <c r="AA319" s="162" t="s">
        <v>1501</v>
      </c>
      <c r="AB319" s="162" t="s">
        <v>1501</v>
      </c>
      <c r="AC319" s="162" t="s">
        <v>1501</v>
      </c>
      <c r="AD319" s="162" t="s">
        <v>1501</v>
      </c>
      <c r="AE319" s="173">
        <f t="shared" si="26"/>
        <v>52</v>
      </c>
      <c r="AF319" s="173">
        <v>56</v>
      </c>
      <c r="AG319" s="175">
        <f t="shared" si="25"/>
        <v>4</v>
      </c>
      <c r="AH319" s="167"/>
    </row>
    <row r="320" ht="30" customHeight="1" spans="1:34">
      <c r="A320" s="182" t="s">
        <v>1544</v>
      </c>
      <c r="B320" s="182"/>
      <c r="C320" s="187" t="s">
        <v>1337</v>
      </c>
      <c r="D320" s="187" t="s">
        <v>1337</v>
      </c>
      <c r="E320" s="187" t="s">
        <v>1531</v>
      </c>
      <c r="F320" s="187" t="s">
        <v>1531</v>
      </c>
      <c r="G320" s="187" t="s">
        <v>1529</v>
      </c>
      <c r="H320" s="187" t="s">
        <v>1529</v>
      </c>
      <c r="I320" s="187" t="s">
        <v>1545</v>
      </c>
      <c r="J320" s="187" t="s">
        <v>1545</v>
      </c>
      <c r="K320" s="187" t="s">
        <v>1525</v>
      </c>
      <c r="L320" s="187" t="s">
        <v>1525</v>
      </c>
      <c r="M320" s="187" t="s">
        <v>1486</v>
      </c>
      <c r="N320" s="187" t="s">
        <v>1486</v>
      </c>
      <c r="O320" s="187" t="s">
        <v>1525</v>
      </c>
      <c r="P320" s="187" t="s">
        <v>1525</v>
      </c>
      <c r="Q320" s="187" t="s">
        <v>1486</v>
      </c>
      <c r="R320" s="187" t="s">
        <v>1486</v>
      </c>
      <c r="S320" s="187" t="s">
        <v>1525</v>
      </c>
      <c r="T320" s="187" t="s">
        <v>1525</v>
      </c>
      <c r="U320" s="187"/>
      <c r="V320" s="187"/>
      <c r="W320" s="162" t="s">
        <v>1545</v>
      </c>
      <c r="X320" s="162" t="s">
        <v>1545</v>
      </c>
      <c r="Y320" s="162" t="s">
        <v>1501</v>
      </c>
      <c r="Z320" s="162" t="s">
        <v>1501</v>
      </c>
      <c r="AA320" s="162" t="s">
        <v>1532</v>
      </c>
      <c r="AB320" s="162" t="s">
        <v>1532</v>
      </c>
      <c r="AC320" s="162" t="s">
        <v>1532</v>
      </c>
      <c r="AD320" s="162" t="s">
        <v>1532</v>
      </c>
      <c r="AE320" s="173">
        <f t="shared" si="26"/>
        <v>52</v>
      </c>
      <c r="AF320" s="173">
        <v>56</v>
      </c>
      <c r="AG320" s="175">
        <f t="shared" si="25"/>
        <v>4</v>
      </c>
      <c r="AH320" s="167"/>
    </row>
    <row r="321" ht="30" customHeight="1" spans="1:34">
      <c r="A321" s="182" t="s">
        <v>1546</v>
      </c>
      <c r="B321" s="182"/>
      <c r="C321" s="191" t="s">
        <v>1547</v>
      </c>
      <c r="D321" s="192"/>
      <c r="E321" s="192"/>
      <c r="F321" s="193"/>
      <c r="G321" s="187" t="s">
        <v>1531</v>
      </c>
      <c r="H321" s="187" t="s">
        <v>1531</v>
      </c>
      <c r="I321" s="187" t="s">
        <v>1526</v>
      </c>
      <c r="J321" s="187" t="s">
        <v>1526</v>
      </c>
      <c r="K321" s="187" t="s">
        <v>1531</v>
      </c>
      <c r="L321" s="187" t="s">
        <v>1531</v>
      </c>
      <c r="M321" s="187" t="s">
        <v>1548</v>
      </c>
      <c r="N321" s="187" t="s">
        <v>1548</v>
      </c>
      <c r="O321" s="187" t="s">
        <v>1545</v>
      </c>
      <c r="P321" s="187" t="s">
        <v>1545</v>
      </c>
      <c r="Q321" s="187" t="s">
        <v>1549</v>
      </c>
      <c r="R321" s="187" t="s">
        <v>1549</v>
      </c>
      <c r="S321" s="187" t="s">
        <v>1486</v>
      </c>
      <c r="T321" s="187" t="s">
        <v>1486</v>
      </c>
      <c r="U321" s="187"/>
      <c r="V321" s="187"/>
      <c r="W321" s="162" t="s">
        <v>1526</v>
      </c>
      <c r="X321" s="162" t="s">
        <v>1526</v>
      </c>
      <c r="Y321" s="162" t="s">
        <v>1493</v>
      </c>
      <c r="Z321" s="162" t="s">
        <v>1493</v>
      </c>
      <c r="AA321" s="162" t="s">
        <v>1531</v>
      </c>
      <c r="AB321" s="162" t="s">
        <v>1531</v>
      </c>
      <c r="AC321" s="162" t="s">
        <v>1531</v>
      </c>
      <c r="AD321" s="162" t="s">
        <v>1531</v>
      </c>
      <c r="AE321" s="173">
        <f t="shared" si="26"/>
        <v>46</v>
      </c>
      <c r="AF321" s="173">
        <v>56</v>
      </c>
      <c r="AG321" s="175">
        <f t="shared" si="25"/>
        <v>10</v>
      </c>
      <c r="AH321" s="167"/>
    </row>
    <row r="322" ht="30" customHeight="1" spans="1:34">
      <c r="A322" s="182" t="s">
        <v>1550</v>
      </c>
      <c r="B322" s="182"/>
      <c r="C322" s="191" t="s">
        <v>1547</v>
      </c>
      <c r="D322" s="192"/>
      <c r="E322" s="192"/>
      <c r="F322" s="193"/>
      <c r="G322" s="187" t="s">
        <v>1327</v>
      </c>
      <c r="H322" s="187" t="s">
        <v>1327</v>
      </c>
      <c r="I322" s="187" t="s">
        <v>1551</v>
      </c>
      <c r="J322" s="187" t="s">
        <v>1551</v>
      </c>
      <c r="K322" s="187" t="s">
        <v>1552</v>
      </c>
      <c r="L322" s="187" t="s">
        <v>1552</v>
      </c>
      <c r="M322" s="187" t="s">
        <v>1551</v>
      </c>
      <c r="N322" s="187" t="s">
        <v>1551</v>
      </c>
      <c r="O322" s="187" t="s">
        <v>1552</v>
      </c>
      <c r="P322" s="187" t="s">
        <v>1552</v>
      </c>
      <c r="Q322" s="187" t="s">
        <v>1525</v>
      </c>
      <c r="R322" s="187" t="s">
        <v>1337</v>
      </c>
      <c r="S322" s="187" t="s">
        <v>1526</v>
      </c>
      <c r="T322" s="187" t="s">
        <v>1526</v>
      </c>
      <c r="U322" s="187"/>
      <c r="V322" s="187"/>
      <c r="W322" s="162" t="s">
        <v>1335</v>
      </c>
      <c r="X322" s="162" t="s">
        <v>1335</v>
      </c>
      <c r="Y322" s="162" t="s">
        <v>1545</v>
      </c>
      <c r="Z322" s="162" t="s">
        <v>1545</v>
      </c>
      <c r="AA322" s="162" t="s">
        <v>1553</v>
      </c>
      <c r="AB322" s="162" t="s">
        <v>1553</v>
      </c>
      <c r="AC322" s="162" t="s">
        <v>1553</v>
      </c>
      <c r="AD322" s="162" t="s">
        <v>1553</v>
      </c>
      <c r="AE322" s="173">
        <f t="shared" si="26"/>
        <v>46</v>
      </c>
      <c r="AF322" s="173">
        <v>56</v>
      </c>
      <c r="AG322" s="175">
        <f t="shared" si="25"/>
        <v>10</v>
      </c>
      <c r="AH322" s="167"/>
    </row>
    <row r="323" ht="30" customHeight="1" spans="1:34">
      <c r="A323" s="182" t="s">
        <v>1554</v>
      </c>
      <c r="B323" s="182"/>
      <c r="C323" s="187" t="s">
        <v>1555</v>
      </c>
      <c r="D323" s="187" t="s">
        <v>1555</v>
      </c>
      <c r="E323" s="162" t="s">
        <v>1556</v>
      </c>
      <c r="F323" s="162" t="s">
        <v>1556</v>
      </c>
      <c r="G323" s="187" t="s">
        <v>1552</v>
      </c>
      <c r="H323" s="187" t="s">
        <v>1552</v>
      </c>
      <c r="I323" s="162" t="s">
        <v>1556</v>
      </c>
      <c r="J323" s="162" t="s">
        <v>1556</v>
      </c>
      <c r="K323" s="187" t="s">
        <v>1529</v>
      </c>
      <c r="L323" s="187" t="s">
        <v>1529</v>
      </c>
      <c r="M323" s="187" t="s">
        <v>1557</v>
      </c>
      <c r="N323" s="187" t="s">
        <v>1557</v>
      </c>
      <c r="O323" s="187" t="s">
        <v>1557</v>
      </c>
      <c r="P323" s="187" t="s">
        <v>1557</v>
      </c>
      <c r="Q323" s="187" t="s">
        <v>1555</v>
      </c>
      <c r="R323" s="187" t="s">
        <v>1555</v>
      </c>
      <c r="S323" s="187" t="s">
        <v>1331</v>
      </c>
      <c r="T323" s="187" t="s">
        <v>1331</v>
      </c>
      <c r="U323" s="187"/>
      <c r="V323" s="187"/>
      <c r="W323" s="162" t="s">
        <v>1557</v>
      </c>
      <c r="X323" s="162" t="s">
        <v>1557</v>
      </c>
      <c r="Y323" s="162" t="s">
        <v>1557</v>
      </c>
      <c r="Z323" s="162" t="s">
        <v>1557</v>
      </c>
      <c r="AA323" s="162" t="s">
        <v>1555</v>
      </c>
      <c r="AB323" s="162" t="s">
        <v>1555</v>
      </c>
      <c r="AC323" s="162" t="s">
        <v>1555</v>
      </c>
      <c r="AD323" s="162" t="s">
        <v>1555</v>
      </c>
      <c r="AE323" s="173">
        <f t="shared" si="26"/>
        <v>52</v>
      </c>
      <c r="AF323" s="173">
        <v>56</v>
      </c>
      <c r="AG323" s="175">
        <f t="shared" si="25"/>
        <v>4</v>
      </c>
      <c r="AH323" s="167"/>
    </row>
    <row r="324" ht="30" customHeight="1" spans="1:34">
      <c r="A324" s="182" t="s">
        <v>1558</v>
      </c>
      <c r="B324" s="182"/>
      <c r="C324" s="187" t="s">
        <v>1559</v>
      </c>
      <c r="D324" s="187" t="s">
        <v>1559</v>
      </c>
      <c r="E324" s="187" t="s">
        <v>1559</v>
      </c>
      <c r="F324" s="187" t="s">
        <v>1559</v>
      </c>
      <c r="G324" s="187" t="s">
        <v>1555</v>
      </c>
      <c r="H324" s="187" t="s">
        <v>1555</v>
      </c>
      <c r="I324" s="187" t="s">
        <v>1559</v>
      </c>
      <c r="J324" s="187" t="s">
        <v>1559</v>
      </c>
      <c r="K324" s="187" t="s">
        <v>1559</v>
      </c>
      <c r="L324" s="187" t="s">
        <v>1559</v>
      </c>
      <c r="M324" s="187" t="s">
        <v>1536</v>
      </c>
      <c r="N324" s="187" t="s">
        <v>1536</v>
      </c>
      <c r="O324" s="187" t="s">
        <v>1559</v>
      </c>
      <c r="P324" s="187" t="s">
        <v>1559</v>
      </c>
      <c r="Q324" s="187" t="s">
        <v>1331</v>
      </c>
      <c r="R324" s="187" t="s">
        <v>1331</v>
      </c>
      <c r="S324" s="187" t="s">
        <v>1545</v>
      </c>
      <c r="T324" s="187" t="s">
        <v>1545</v>
      </c>
      <c r="U324" s="187"/>
      <c r="V324" s="187"/>
      <c r="W324" s="162" t="s">
        <v>1560</v>
      </c>
      <c r="X324" s="162" t="s">
        <v>1560</v>
      </c>
      <c r="Y324" s="162" t="s">
        <v>1560</v>
      </c>
      <c r="Z324" s="162" t="s">
        <v>1560</v>
      </c>
      <c r="AA324" s="162" t="s">
        <v>1560</v>
      </c>
      <c r="AB324" s="162" t="s">
        <v>1560</v>
      </c>
      <c r="AC324" s="162" t="s">
        <v>1560</v>
      </c>
      <c r="AD324" s="162" t="s">
        <v>1560</v>
      </c>
      <c r="AE324" s="173">
        <f t="shared" si="26"/>
        <v>52</v>
      </c>
      <c r="AF324" s="173">
        <v>56</v>
      </c>
      <c r="AG324" s="175">
        <f t="shared" si="25"/>
        <v>4</v>
      </c>
      <c r="AH324" s="167"/>
    </row>
    <row r="325" ht="30" customHeight="1" spans="1:34">
      <c r="A325" s="182" t="s">
        <v>1561</v>
      </c>
      <c r="B325" s="182"/>
      <c r="C325" s="187" t="s">
        <v>1562</v>
      </c>
      <c r="D325" s="187" t="s">
        <v>1562</v>
      </c>
      <c r="E325" s="187" t="s">
        <v>1549</v>
      </c>
      <c r="F325" s="187" t="s">
        <v>1549</v>
      </c>
      <c r="G325" s="187" t="s">
        <v>1526</v>
      </c>
      <c r="H325" s="187" t="s">
        <v>1526</v>
      </c>
      <c r="I325" s="187" t="s">
        <v>1486</v>
      </c>
      <c r="J325" s="187" t="s">
        <v>1486</v>
      </c>
      <c r="K325" s="187" t="s">
        <v>1535</v>
      </c>
      <c r="L325" s="187" t="s">
        <v>1535</v>
      </c>
      <c r="M325" s="187" t="s">
        <v>1563</v>
      </c>
      <c r="N325" s="187" t="s">
        <v>1563</v>
      </c>
      <c r="O325" s="187" t="s">
        <v>1560</v>
      </c>
      <c r="P325" s="187" t="s">
        <v>1560</v>
      </c>
      <c r="Q325" s="187" t="s">
        <v>1560</v>
      </c>
      <c r="R325" s="187" t="s">
        <v>1560</v>
      </c>
      <c r="S325" s="162" t="s">
        <v>1557</v>
      </c>
      <c r="T325" s="162" t="s">
        <v>1557</v>
      </c>
      <c r="U325" s="162"/>
      <c r="V325" s="162"/>
      <c r="W325" s="162" t="s">
        <v>1532</v>
      </c>
      <c r="X325" s="162" t="s">
        <v>1532</v>
      </c>
      <c r="Y325" s="162" t="s">
        <v>1532</v>
      </c>
      <c r="Z325" s="162" t="s">
        <v>1532</v>
      </c>
      <c r="AA325" s="162" t="s">
        <v>1564</v>
      </c>
      <c r="AB325" s="162" t="s">
        <v>1564</v>
      </c>
      <c r="AC325" s="162" t="s">
        <v>1486</v>
      </c>
      <c r="AD325" s="162" t="s">
        <v>1486</v>
      </c>
      <c r="AE325" s="173">
        <f t="shared" si="26"/>
        <v>52</v>
      </c>
      <c r="AF325" s="173">
        <v>56</v>
      </c>
      <c r="AG325" s="175">
        <f t="shared" si="25"/>
        <v>4</v>
      </c>
      <c r="AH325" s="167"/>
    </row>
    <row r="326" ht="30" customHeight="1" spans="1:34">
      <c r="A326" s="182" t="s">
        <v>1565</v>
      </c>
      <c r="B326" s="182"/>
      <c r="C326" s="187" t="s">
        <v>1529</v>
      </c>
      <c r="D326" s="187" t="s">
        <v>1529</v>
      </c>
      <c r="E326" s="187" t="s">
        <v>1535</v>
      </c>
      <c r="F326" s="187" t="s">
        <v>1535</v>
      </c>
      <c r="G326" s="187" t="s">
        <v>1528</v>
      </c>
      <c r="H326" s="187" t="s">
        <v>1528</v>
      </c>
      <c r="I326" s="187" t="s">
        <v>1528</v>
      </c>
      <c r="J326" s="187" t="s">
        <v>1528</v>
      </c>
      <c r="K326" s="162" t="s">
        <v>1566</v>
      </c>
      <c r="L326" s="162" t="s">
        <v>1566</v>
      </c>
      <c r="M326" s="162" t="s">
        <v>1566</v>
      </c>
      <c r="N326" s="162" t="s">
        <v>1566</v>
      </c>
      <c r="O326" s="162" t="s">
        <v>1566</v>
      </c>
      <c r="P326" s="162" t="s">
        <v>1566</v>
      </c>
      <c r="Q326" s="162" t="s">
        <v>1566</v>
      </c>
      <c r="R326" s="162" t="s">
        <v>1566</v>
      </c>
      <c r="S326" s="162" t="s">
        <v>1327</v>
      </c>
      <c r="T326" s="162" t="s">
        <v>1327</v>
      </c>
      <c r="U326" s="162"/>
      <c r="V326" s="162"/>
      <c r="W326" s="162" t="s">
        <v>1553</v>
      </c>
      <c r="X326" s="162" t="s">
        <v>1553</v>
      </c>
      <c r="Y326" s="162" t="s">
        <v>1553</v>
      </c>
      <c r="Z326" s="162" t="s">
        <v>1553</v>
      </c>
      <c r="AA326" s="162" t="s">
        <v>1567</v>
      </c>
      <c r="AB326" s="162" t="s">
        <v>1567</v>
      </c>
      <c r="AC326" s="162" t="s">
        <v>1567</v>
      </c>
      <c r="AD326" s="162" t="s">
        <v>1567</v>
      </c>
      <c r="AE326" s="173">
        <f t="shared" si="26"/>
        <v>52</v>
      </c>
      <c r="AF326" s="173">
        <v>56</v>
      </c>
      <c r="AG326" s="175">
        <f t="shared" si="25"/>
        <v>4</v>
      </c>
      <c r="AH326" s="167"/>
    </row>
    <row r="327" ht="30" customHeight="1" spans="1:34">
      <c r="A327" s="182" t="s">
        <v>1568</v>
      </c>
      <c r="B327" s="182"/>
      <c r="C327" s="187" t="s">
        <v>1552</v>
      </c>
      <c r="D327" s="187" t="s">
        <v>1552</v>
      </c>
      <c r="E327" s="187" t="s">
        <v>1563</v>
      </c>
      <c r="F327" s="187" t="s">
        <v>1563</v>
      </c>
      <c r="G327" s="162" t="s">
        <v>1501</v>
      </c>
      <c r="H327" s="162" t="s">
        <v>1501</v>
      </c>
      <c r="I327" s="187" t="s">
        <v>1537</v>
      </c>
      <c r="J327" s="187" t="s">
        <v>1537</v>
      </c>
      <c r="K327" s="187" t="s">
        <v>1528</v>
      </c>
      <c r="L327" s="187" t="s">
        <v>1528</v>
      </c>
      <c r="M327" s="187" t="s">
        <v>1545</v>
      </c>
      <c r="N327" s="187" t="s">
        <v>1545</v>
      </c>
      <c r="O327" s="187" t="s">
        <v>1493</v>
      </c>
      <c r="P327" s="187" t="s">
        <v>1493</v>
      </c>
      <c r="Q327" s="162" t="s">
        <v>1552</v>
      </c>
      <c r="R327" s="162" t="s">
        <v>1552</v>
      </c>
      <c r="S327" s="162" t="s">
        <v>1564</v>
      </c>
      <c r="T327" s="162" t="s">
        <v>1564</v>
      </c>
      <c r="U327" s="162"/>
      <c r="V327" s="162"/>
      <c r="W327" s="162" t="s">
        <v>1537</v>
      </c>
      <c r="X327" s="162" t="s">
        <v>1537</v>
      </c>
      <c r="Y327" s="162" t="s">
        <v>1537</v>
      </c>
      <c r="Z327" s="162" t="s">
        <v>1537</v>
      </c>
      <c r="AC327" s="162" t="s">
        <v>1564</v>
      </c>
      <c r="AD327" s="162" t="s">
        <v>1564</v>
      </c>
      <c r="AE327" s="173">
        <f t="shared" si="26"/>
        <v>48</v>
      </c>
      <c r="AF327" s="173">
        <v>56</v>
      </c>
      <c r="AG327" s="175">
        <f t="shared" si="25"/>
        <v>8</v>
      </c>
      <c r="AH327" s="167"/>
    </row>
    <row r="328" ht="30" customHeight="1" spans="1:34">
      <c r="A328" s="182" t="s">
        <v>1569</v>
      </c>
      <c r="B328" s="182"/>
      <c r="C328" s="162" t="s">
        <v>1564</v>
      </c>
      <c r="D328" s="162" t="s">
        <v>1564</v>
      </c>
      <c r="E328" s="187" t="s">
        <v>1455</v>
      </c>
      <c r="F328" s="187" t="s">
        <v>1455</v>
      </c>
      <c r="G328" s="187" t="s">
        <v>1131</v>
      </c>
      <c r="H328" s="187" t="s">
        <v>1131</v>
      </c>
      <c r="I328" s="187" t="s">
        <v>1548</v>
      </c>
      <c r="J328" s="187" t="s">
        <v>1548</v>
      </c>
      <c r="K328" s="187" t="s">
        <v>1543</v>
      </c>
      <c r="L328" s="187" t="s">
        <v>1543</v>
      </c>
      <c r="M328" s="187" t="s">
        <v>1335</v>
      </c>
      <c r="N328" s="187" t="s">
        <v>1335</v>
      </c>
      <c r="O328" s="187" t="s">
        <v>1532</v>
      </c>
      <c r="P328" s="187" t="s">
        <v>1532</v>
      </c>
      <c r="Q328" s="187" t="s">
        <v>1540</v>
      </c>
      <c r="R328" s="187" t="s">
        <v>1540</v>
      </c>
      <c r="S328" s="187" t="s">
        <v>1335</v>
      </c>
      <c r="T328" s="187" t="s">
        <v>1335</v>
      </c>
      <c r="U328" s="187"/>
      <c r="V328" s="187"/>
      <c r="W328" s="162" t="s">
        <v>1567</v>
      </c>
      <c r="X328" s="162" t="s">
        <v>1567</v>
      </c>
      <c r="Y328" s="162" t="s">
        <v>1567</v>
      </c>
      <c r="Z328" s="162" t="s">
        <v>1567</v>
      </c>
      <c r="AA328" s="162" t="s">
        <v>1540</v>
      </c>
      <c r="AB328" s="162" t="s">
        <v>1540</v>
      </c>
      <c r="AC328" s="162" t="s">
        <v>1540</v>
      </c>
      <c r="AD328" s="162" t="s">
        <v>1540</v>
      </c>
      <c r="AE328" s="173">
        <f t="shared" si="26"/>
        <v>52</v>
      </c>
      <c r="AF328" s="173">
        <v>56</v>
      </c>
      <c r="AG328" s="175">
        <f t="shared" si="25"/>
        <v>4</v>
      </c>
      <c r="AH328" s="167"/>
    </row>
    <row r="329" ht="30" customHeight="1" spans="1:34">
      <c r="A329" s="182" t="s">
        <v>1570</v>
      </c>
      <c r="B329" s="182" t="s">
        <v>1426</v>
      </c>
      <c r="C329" s="182" t="s">
        <v>1571</v>
      </c>
      <c r="D329" s="182" t="s">
        <v>1571</v>
      </c>
      <c r="E329" s="182" t="s">
        <v>1571</v>
      </c>
      <c r="F329" s="182" t="s">
        <v>1571</v>
      </c>
      <c r="G329" s="182" t="s">
        <v>1438</v>
      </c>
      <c r="H329" s="182" t="s">
        <v>1438</v>
      </c>
      <c r="I329" s="182" t="s">
        <v>1539</v>
      </c>
      <c r="J329" s="182" t="s">
        <v>1539</v>
      </c>
      <c r="K329" s="182" t="s">
        <v>1571</v>
      </c>
      <c r="L329" s="182" t="s">
        <v>1571</v>
      </c>
      <c r="M329" s="182"/>
      <c r="N329" s="182"/>
      <c r="O329" s="182" t="s">
        <v>1571</v>
      </c>
      <c r="P329" s="182" t="s">
        <v>1571</v>
      </c>
      <c r="Q329" s="182" t="s">
        <v>1397</v>
      </c>
      <c r="R329" s="182" t="s">
        <v>1397</v>
      </c>
      <c r="S329" s="182" t="s">
        <v>1571</v>
      </c>
      <c r="T329" s="182" t="s">
        <v>1571</v>
      </c>
      <c r="U329" s="182"/>
      <c r="V329" s="182"/>
      <c r="W329" s="182"/>
      <c r="X329" s="182"/>
      <c r="Y329" s="187"/>
      <c r="Z329" s="182"/>
      <c r="AA329" s="187"/>
      <c r="AB329" s="187"/>
      <c r="AC329" s="187"/>
      <c r="AD329" s="187"/>
      <c r="AE329" s="173">
        <f t="shared" si="26"/>
        <v>32</v>
      </c>
      <c r="AF329" s="173">
        <v>56</v>
      </c>
      <c r="AG329" s="175">
        <f t="shared" si="25"/>
        <v>24</v>
      </c>
      <c r="AH329" s="167"/>
    </row>
    <row r="330" ht="30" customHeight="1" spans="1:34">
      <c r="A330" s="182" t="s">
        <v>1572</v>
      </c>
      <c r="B330" s="182" t="s">
        <v>1573</v>
      </c>
      <c r="C330" s="182" t="s">
        <v>1533</v>
      </c>
      <c r="D330" s="182" t="s">
        <v>1533</v>
      </c>
      <c r="E330" s="182" t="s">
        <v>1574</v>
      </c>
      <c r="F330" s="182" t="s">
        <v>1574</v>
      </c>
      <c r="G330" s="182" t="s">
        <v>1535</v>
      </c>
      <c r="H330" s="182" t="s">
        <v>1535</v>
      </c>
      <c r="I330" s="182" t="s">
        <v>1574</v>
      </c>
      <c r="J330" s="182" t="s">
        <v>1574</v>
      </c>
      <c r="K330" s="182" t="s">
        <v>1536</v>
      </c>
      <c r="L330" s="182" t="s">
        <v>1536</v>
      </c>
      <c r="M330" s="182" t="s">
        <v>1230</v>
      </c>
      <c r="N330" s="182" t="s">
        <v>1230</v>
      </c>
      <c r="O330" s="182" t="s">
        <v>1536</v>
      </c>
      <c r="P330" s="182" t="s">
        <v>1536</v>
      </c>
      <c r="Q330" s="187" t="s">
        <v>1575</v>
      </c>
      <c r="R330" s="187" t="s">
        <v>1575</v>
      </c>
      <c r="S330" s="182" t="s">
        <v>1576</v>
      </c>
      <c r="T330" s="182" t="s">
        <v>1576</v>
      </c>
      <c r="U330" s="182"/>
      <c r="V330" s="182"/>
      <c r="W330" s="187"/>
      <c r="X330" s="187"/>
      <c r="Y330" s="187"/>
      <c r="Z330" s="187"/>
      <c r="AA330" s="187"/>
      <c r="AB330" s="187"/>
      <c r="AC330" s="182"/>
      <c r="AD330" s="182"/>
      <c r="AE330" s="173">
        <f>2*COUNTA(E330:AD330)</f>
        <v>32</v>
      </c>
      <c r="AF330" s="173">
        <v>56</v>
      </c>
      <c r="AG330" s="175">
        <f t="shared" si="25"/>
        <v>24</v>
      </c>
      <c r="AH330" s="167"/>
    </row>
    <row r="331" ht="30" customHeight="1" spans="1:34">
      <c r="A331" s="185" t="s">
        <v>1577</v>
      </c>
      <c r="B331" s="185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96" t="s">
        <v>1578</v>
      </c>
      <c r="Z331" s="196"/>
      <c r="AA331" s="196"/>
      <c r="AB331" s="196"/>
      <c r="AC331" s="196"/>
      <c r="AD331" s="196"/>
      <c r="AE331" s="173">
        <f>SUM(AE307:AE330)</f>
        <v>1132</v>
      </c>
      <c r="AF331" s="173">
        <f>SUM(AF307:AF330)</f>
        <v>1344</v>
      </c>
      <c r="AG331" s="159">
        <f>SUM(AG307:AG330)</f>
        <v>212</v>
      </c>
      <c r="AH331" s="190"/>
    </row>
    <row r="332" ht="30" customHeight="1" spans="1:34">
      <c r="A332" s="185" t="s">
        <v>1579</v>
      </c>
      <c r="B332" s="185"/>
      <c r="C332" s="185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  <c r="Y332" s="196"/>
      <c r="Z332" s="196"/>
      <c r="AA332" s="196"/>
      <c r="AB332" s="196"/>
      <c r="AC332" s="196"/>
      <c r="AD332" s="196"/>
      <c r="AE332" s="173"/>
      <c r="AF332" s="173"/>
      <c r="AG332" s="159"/>
      <c r="AH332" s="190"/>
    </row>
    <row r="333" ht="30" customHeight="1" spans="1:34">
      <c r="A333" s="182" t="s">
        <v>1580</v>
      </c>
      <c r="B333" s="182"/>
      <c r="C333" s="182"/>
      <c r="D333" s="182"/>
      <c r="E333" s="182"/>
      <c r="F333" s="182"/>
      <c r="G333" s="186"/>
      <c r="H333" s="182" t="s">
        <v>1581</v>
      </c>
      <c r="I333" s="182" t="s">
        <v>1581</v>
      </c>
      <c r="J333" s="182" t="s">
        <v>1581</v>
      </c>
      <c r="K333" s="182"/>
      <c r="L333" s="182" t="s">
        <v>1581</v>
      </c>
      <c r="M333" s="182" t="s">
        <v>1581</v>
      </c>
      <c r="N333" s="182" t="s">
        <v>1581</v>
      </c>
      <c r="O333" s="182"/>
      <c r="P333" s="182" t="s">
        <v>1581</v>
      </c>
      <c r="Q333" s="182" t="s">
        <v>1581</v>
      </c>
      <c r="R333" s="182" t="s">
        <v>1581</v>
      </c>
      <c r="S333" s="182"/>
      <c r="T333" s="182"/>
      <c r="U333" s="182"/>
      <c r="V333" s="182"/>
      <c r="W333" s="186"/>
      <c r="X333" s="182"/>
      <c r="Y333" s="182"/>
      <c r="Z333" s="186"/>
      <c r="AA333" s="187"/>
      <c r="AB333" s="182"/>
      <c r="AC333" s="182"/>
      <c r="AD333" s="182"/>
      <c r="AE333" s="173">
        <f t="shared" ref="AE333:AE347" si="27">2*COUNTA(C333:AD333)</f>
        <v>18</v>
      </c>
      <c r="AF333" s="173">
        <v>56</v>
      </c>
      <c r="AG333" s="175">
        <f>AF333-AE333</f>
        <v>38</v>
      </c>
      <c r="AH333" s="167"/>
    </row>
    <row r="334" ht="30" customHeight="1" spans="1:34">
      <c r="A334" s="182" t="s">
        <v>1582</v>
      </c>
      <c r="B334" s="182"/>
      <c r="C334" s="182"/>
      <c r="D334" s="182" t="s">
        <v>1583</v>
      </c>
      <c r="E334" s="182" t="s">
        <v>1583</v>
      </c>
      <c r="F334" s="182" t="s">
        <v>1583</v>
      </c>
      <c r="G334" s="186"/>
      <c r="H334" s="182" t="s">
        <v>1583</v>
      </c>
      <c r="I334" s="182" t="s">
        <v>1583</v>
      </c>
      <c r="J334" s="182" t="s">
        <v>1583</v>
      </c>
      <c r="K334" s="182"/>
      <c r="L334" s="182" t="s">
        <v>1583</v>
      </c>
      <c r="M334" s="182" t="s">
        <v>1583</v>
      </c>
      <c r="N334" s="182" t="s">
        <v>1583</v>
      </c>
      <c r="O334" s="182"/>
      <c r="P334" s="182" t="s">
        <v>1583</v>
      </c>
      <c r="Q334" s="182" t="s">
        <v>1583</v>
      </c>
      <c r="R334" s="182" t="s">
        <v>1583</v>
      </c>
      <c r="S334" s="182"/>
      <c r="T334" s="186"/>
      <c r="U334" s="186"/>
      <c r="V334" s="186"/>
      <c r="W334" s="187"/>
      <c r="X334" s="182"/>
      <c r="Y334" s="182"/>
      <c r="Z334" s="182"/>
      <c r="AA334" s="182"/>
      <c r="AB334" s="182"/>
      <c r="AC334" s="182"/>
      <c r="AD334" s="182"/>
      <c r="AE334" s="173">
        <f t="shared" si="27"/>
        <v>24</v>
      </c>
      <c r="AF334" s="173">
        <v>56</v>
      </c>
      <c r="AG334" s="175">
        <f t="shared" ref="AG334:AG347" si="28">AF334-AE334</f>
        <v>32</v>
      </c>
      <c r="AH334" s="167"/>
    </row>
    <row r="335" ht="30" customHeight="1" spans="1:34">
      <c r="A335" s="182" t="s">
        <v>1584</v>
      </c>
      <c r="B335" s="182"/>
      <c r="C335" s="182"/>
      <c r="D335" s="186" t="s">
        <v>1585</v>
      </c>
      <c r="E335" s="186" t="s">
        <v>1585</v>
      </c>
      <c r="F335" s="186" t="s">
        <v>1585</v>
      </c>
      <c r="G335" s="186"/>
      <c r="H335" s="186" t="s">
        <v>1585</v>
      </c>
      <c r="I335" s="186" t="s">
        <v>1585</v>
      </c>
      <c r="J335" s="186" t="s">
        <v>1585</v>
      </c>
      <c r="K335" s="182"/>
      <c r="L335" s="186" t="s">
        <v>1585</v>
      </c>
      <c r="M335" s="186" t="s">
        <v>1585</v>
      </c>
      <c r="N335" s="186" t="s">
        <v>1585</v>
      </c>
      <c r="O335" s="182"/>
      <c r="P335" s="186" t="s">
        <v>1585</v>
      </c>
      <c r="Q335" s="186" t="s">
        <v>1585</v>
      </c>
      <c r="R335" s="186" t="s">
        <v>1585</v>
      </c>
      <c r="S335" s="182"/>
      <c r="T335" s="187"/>
      <c r="U335" s="187"/>
      <c r="V335" s="187"/>
      <c r="W335" s="186"/>
      <c r="X335" s="186"/>
      <c r="Y335" s="186"/>
      <c r="Z335" s="186"/>
      <c r="AA335" s="182"/>
      <c r="AB335" s="182"/>
      <c r="AC335" s="186"/>
      <c r="AD335" s="186"/>
      <c r="AE335" s="173">
        <f t="shared" si="27"/>
        <v>24</v>
      </c>
      <c r="AF335" s="173">
        <v>56</v>
      </c>
      <c r="AG335" s="175">
        <f t="shared" si="28"/>
        <v>32</v>
      </c>
      <c r="AH335" s="167"/>
    </row>
    <row r="336" ht="30" customHeight="1" spans="1:34">
      <c r="A336" s="182" t="s">
        <v>1586</v>
      </c>
      <c r="B336" s="182"/>
      <c r="C336" s="182"/>
      <c r="D336" s="182" t="s">
        <v>1587</v>
      </c>
      <c r="E336" s="182" t="s">
        <v>1587</v>
      </c>
      <c r="F336" s="182" t="s">
        <v>1587</v>
      </c>
      <c r="G336" s="182"/>
      <c r="H336" s="182" t="s">
        <v>1587</v>
      </c>
      <c r="I336" s="182" t="s">
        <v>1587</v>
      </c>
      <c r="J336" s="182" t="s">
        <v>1587</v>
      </c>
      <c r="K336" s="182"/>
      <c r="L336" s="182" t="s">
        <v>1587</v>
      </c>
      <c r="M336" s="182" t="s">
        <v>1587</v>
      </c>
      <c r="N336" s="182" t="s">
        <v>1587</v>
      </c>
      <c r="O336" s="182"/>
      <c r="P336" s="182"/>
      <c r="Q336" s="186"/>
      <c r="R336" s="186"/>
      <c r="S336" s="182"/>
      <c r="T336" s="186"/>
      <c r="U336" s="186"/>
      <c r="V336" s="186"/>
      <c r="W336" s="186"/>
      <c r="X336" s="186"/>
      <c r="Y336" s="186"/>
      <c r="Z336" s="186"/>
      <c r="AA336" s="182"/>
      <c r="AB336" s="186"/>
      <c r="AC336" s="186"/>
      <c r="AD336" s="186"/>
      <c r="AE336" s="173">
        <f t="shared" si="27"/>
        <v>18</v>
      </c>
      <c r="AF336" s="173">
        <v>56</v>
      </c>
      <c r="AG336" s="175">
        <f t="shared" si="28"/>
        <v>38</v>
      </c>
      <c r="AH336" s="167"/>
    </row>
    <row r="337" ht="30" customHeight="1" spans="1:34">
      <c r="A337" s="182" t="s">
        <v>1588</v>
      </c>
      <c r="B337" s="182"/>
      <c r="C337" s="182"/>
      <c r="D337" s="182"/>
      <c r="E337" s="182" t="s">
        <v>1589</v>
      </c>
      <c r="F337" s="182" t="s">
        <v>1589</v>
      </c>
      <c r="G337" s="186"/>
      <c r="H337" s="182"/>
      <c r="I337" s="182"/>
      <c r="J337" s="182"/>
      <c r="K337" s="182"/>
      <c r="L337" s="186"/>
      <c r="M337" s="186"/>
      <c r="N337" s="186"/>
      <c r="O337" s="182"/>
      <c r="P337" s="182"/>
      <c r="Q337" s="182" t="s">
        <v>1589</v>
      </c>
      <c r="R337" s="182" t="s">
        <v>1589</v>
      </c>
      <c r="S337" s="182"/>
      <c r="T337" s="182"/>
      <c r="U337" s="182"/>
      <c r="V337" s="182"/>
      <c r="W337" s="186"/>
      <c r="X337" s="186"/>
      <c r="Y337" s="186"/>
      <c r="Z337" s="186"/>
      <c r="AA337" s="182"/>
      <c r="AB337" s="182"/>
      <c r="AC337" s="182"/>
      <c r="AD337" s="182"/>
      <c r="AE337" s="173">
        <f t="shared" si="27"/>
        <v>8</v>
      </c>
      <c r="AF337" s="173">
        <v>56</v>
      </c>
      <c r="AG337" s="175">
        <f t="shared" si="28"/>
        <v>48</v>
      </c>
      <c r="AH337" s="167"/>
    </row>
    <row r="338" ht="30" customHeight="1" spans="1:34">
      <c r="A338" s="182" t="s">
        <v>1590</v>
      </c>
      <c r="B338" s="182"/>
      <c r="C338" s="182"/>
      <c r="E338" s="182" t="s">
        <v>1591</v>
      </c>
      <c r="F338" s="182" t="s">
        <v>1591</v>
      </c>
      <c r="G338" s="186"/>
      <c r="H338" s="182"/>
      <c r="I338" s="182"/>
      <c r="J338" s="182"/>
      <c r="K338" s="182"/>
      <c r="L338" s="182"/>
      <c r="M338" s="182" t="s">
        <v>1591</v>
      </c>
      <c r="N338" s="182" t="s">
        <v>1591</v>
      </c>
      <c r="O338" s="182"/>
      <c r="Q338" s="182" t="s">
        <v>1591</v>
      </c>
      <c r="R338" s="182" t="s">
        <v>1591</v>
      </c>
      <c r="S338" s="182"/>
      <c r="T338" s="182"/>
      <c r="U338" s="182"/>
      <c r="V338" s="182"/>
      <c r="W338" s="186"/>
      <c r="X338" s="182"/>
      <c r="Y338" s="182"/>
      <c r="Z338" s="182"/>
      <c r="AA338" s="182"/>
      <c r="AB338" s="182"/>
      <c r="AC338" s="182"/>
      <c r="AD338" s="182"/>
      <c r="AE338" s="173">
        <f t="shared" si="27"/>
        <v>12</v>
      </c>
      <c r="AF338" s="173">
        <v>56</v>
      </c>
      <c r="AG338" s="175">
        <f t="shared" si="28"/>
        <v>44</v>
      </c>
      <c r="AH338" s="167"/>
    </row>
    <row r="339" ht="30" customHeight="1" spans="1:34">
      <c r="A339" s="182" t="s">
        <v>1592</v>
      </c>
      <c r="B339" s="182"/>
      <c r="C339" s="182"/>
      <c r="D339" s="182"/>
      <c r="E339" s="182"/>
      <c r="F339" s="182"/>
      <c r="G339" s="186"/>
      <c r="H339" s="182" t="s">
        <v>1593</v>
      </c>
      <c r="I339" s="182" t="s">
        <v>1593</v>
      </c>
      <c r="J339" s="182" t="s">
        <v>1593</v>
      </c>
      <c r="K339" s="182"/>
      <c r="L339" s="182" t="s">
        <v>1593</v>
      </c>
      <c r="M339" s="182" t="s">
        <v>1593</v>
      </c>
      <c r="N339" s="182" t="s">
        <v>1593</v>
      </c>
      <c r="O339" s="182"/>
      <c r="P339" s="182" t="s">
        <v>1593</v>
      </c>
      <c r="Q339" s="182" t="s">
        <v>1593</v>
      </c>
      <c r="R339" s="182" t="s">
        <v>1593</v>
      </c>
      <c r="S339" s="182"/>
      <c r="T339" s="186"/>
      <c r="U339" s="186"/>
      <c r="V339" s="186"/>
      <c r="W339" s="186"/>
      <c r="X339" s="182"/>
      <c r="Y339" s="182"/>
      <c r="Z339" s="182"/>
      <c r="AA339" s="182"/>
      <c r="AB339" s="182"/>
      <c r="AC339" s="182"/>
      <c r="AD339" s="182"/>
      <c r="AE339" s="173">
        <f t="shared" si="27"/>
        <v>18</v>
      </c>
      <c r="AF339" s="173">
        <v>56</v>
      </c>
      <c r="AG339" s="175">
        <f t="shared" si="28"/>
        <v>38</v>
      </c>
      <c r="AH339" s="167"/>
    </row>
    <row r="340" ht="30" customHeight="1" spans="1:34">
      <c r="A340" s="182" t="s">
        <v>1594</v>
      </c>
      <c r="B340" s="182"/>
      <c r="C340" s="182"/>
      <c r="D340" s="186" t="s">
        <v>1595</v>
      </c>
      <c r="E340" s="186" t="s">
        <v>1595</v>
      </c>
      <c r="F340" s="186" t="s">
        <v>1595</v>
      </c>
      <c r="G340" s="186"/>
      <c r="H340" s="186" t="s">
        <v>1595</v>
      </c>
      <c r="I340" s="186" t="s">
        <v>1595</v>
      </c>
      <c r="J340" s="186" t="s">
        <v>1595</v>
      </c>
      <c r="K340" s="182"/>
      <c r="L340" s="186" t="s">
        <v>1595</v>
      </c>
      <c r="M340" s="186" t="s">
        <v>1595</v>
      </c>
      <c r="N340" s="186" t="s">
        <v>1595</v>
      </c>
      <c r="O340" s="182"/>
      <c r="P340" s="186" t="s">
        <v>1595</v>
      </c>
      <c r="Q340" s="186" t="s">
        <v>1595</v>
      </c>
      <c r="R340" s="186" t="s">
        <v>1595</v>
      </c>
      <c r="S340" s="182"/>
      <c r="T340" s="187"/>
      <c r="U340" s="187"/>
      <c r="V340" s="187"/>
      <c r="W340" s="186"/>
      <c r="X340" s="186"/>
      <c r="Y340" s="186"/>
      <c r="Z340" s="186"/>
      <c r="AA340" s="182"/>
      <c r="AB340" s="186"/>
      <c r="AC340" s="186"/>
      <c r="AD340" s="186"/>
      <c r="AE340" s="173">
        <f t="shared" si="27"/>
        <v>24</v>
      </c>
      <c r="AF340" s="173">
        <v>56</v>
      </c>
      <c r="AG340" s="175">
        <f t="shared" si="28"/>
        <v>32</v>
      </c>
      <c r="AH340" s="167"/>
    </row>
    <row r="341" ht="30" customHeight="1" spans="1:34">
      <c r="A341" s="182" t="s">
        <v>1596</v>
      </c>
      <c r="B341" s="182"/>
      <c r="C341" s="187"/>
      <c r="D341" s="186"/>
      <c r="E341" s="186"/>
      <c r="F341" s="186"/>
      <c r="G341" s="186"/>
      <c r="H341" s="186" t="s">
        <v>1597</v>
      </c>
      <c r="I341" s="186" t="s">
        <v>1597</v>
      </c>
      <c r="J341" s="186" t="s">
        <v>1597</v>
      </c>
      <c r="K341" s="182"/>
      <c r="L341" s="186" t="s">
        <v>1597</v>
      </c>
      <c r="M341" s="186" t="s">
        <v>1597</v>
      </c>
      <c r="N341" s="186" t="s">
        <v>1597</v>
      </c>
      <c r="O341" s="182"/>
      <c r="P341" s="186" t="s">
        <v>1597</v>
      </c>
      <c r="Q341" s="186" t="s">
        <v>1597</v>
      </c>
      <c r="R341" s="186" t="s">
        <v>1597</v>
      </c>
      <c r="S341" s="182"/>
      <c r="T341" s="186"/>
      <c r="U341" s="186"/>
      <c r="V341" s="186"/>
      <c r="W341" s="186"/>
      <c r="X341" s="186"/>
      <c r="Y341" s="186"/>
      <c r="Z341" s="186"/>
      <c r="AA341" s="182"/>
      <c r="AB341" s="186"/>
      <c r="AC341" s="186"/>
      <c r="AD341" s="186"/>
      <c r="AE341" s="173">
        <f t="shared" si="27"/>
        <v>18</v>
      </c>
      <c r="AF341" s="173">
        <v>56</v>
      </c>
      <c r="AG341" s="175">
        <f t="shared" si="28"/>
        <v>38</v>
      </c>
      <c r="AH341" s="167"/>
    </row>
    <row r="342" ht="30" customHeight="1" spans="1:34">
      <c r="A342" s="182" t="s">
        <v>1598</v>
      </c>
      <c r="B342" s="182"/>
      <c r="C342" s="182"/>
      <c r="D342" s="182" t="s">
        <v>1599</v>
      </c>
      <c r="E342" s="182" t="s">
        <v>1599</v>
      </c>
      <c r="F342" s="182" t="s">
        <v>1599</v>
      </c>
      <c r="G342" s="186"/>
      <c r="H342" s="166"/>
      <c r="I342" s="166"/>
      <c r="J342" s="166"/>
      <c r="K342" s="182"/>
      <c r="L342" s="182" t="s">
        <v>1599</v>
      </c>
      <c r="M342" s="182" t="s">
        <v>1599</v>
      </c>
      <c r="N342" s="182" t="s">
        <v>1599</v>
      </c>
      <c r="O342" s="182"/>
      <c r="P342" s="182" t="s">
        <v>1599</v>
      </c>
      <c r="Q342" s="182" t="s">
        <v>1599</v>
      </c>
      <c r="R342" s="182" t="s">
        <v>1599</v>
      </c>
      <c r="S342" s="182"/>
      <c r="T342" s="182"/>
      <c r="U342" s="182"/>
      <c r="V342" s="182"/>
      <c r="W342" s="186"/>
      <c r="X342" s="186"/>
      <c r="Y342" s="186"/>
      <c r="Z342" s="186"/>
      <c r="AA342" s="182"/>
      <c r="AB342" s="182"/>
      <c r="AC342" s="182"/>
      <c r="AD342" s="182"/>
      <c r="AE342" s="173">
        <f t="shared" si="27"/>
        <v>18</v>
      </c>
      <c r="AF342" s="173">
        <v>56</v>
      </c>
      <c r="AG342" s="175">
        <f t="shared" si="28"/>
        <v>38</v>
      </c>
      <c r="AH342" s="167"/>
    </row>
    <row r="343" ht="30" customHeight="1" spans="1:34">
      <c r="A343" s="182" t="s">
        <v>1600</v>
      </c>
      <c r="B343" s="182"/>
      <c r="C343" s="182"/>
      <c r="D343" s="182"/>
      <c r="E343" s="182"/>
      <c r="F343" s="182"/>
      <c r="G343" s="186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6"/>
      <c r="X343" s="186"/>
      <c r="Y343" s="186"/>
      <c r="Z343" s="186"/>
      <c r="AA343" s="182"/>
      <c r="AB343" s="182"/>
      <c r="AC343" s="182"/>
      <c r="AD343" s="182"/>
      <c r="AE343" s="173">
        <f t="shared" si="27"/>
        <v>0</v>
      </c>
      <c r="AF343" s="173">
        <v>56</v>
      </c>
      <c r="AG343" s="175">
        <f t="shared" si="28"/>
        <v>56</v>
      </c>
      <c r="AH343" s="167"/>
    </row>
    <row r="344" ht="30" customHeight="1" spans="1:34">
      <c r="A344" s="182" t="s">
        <v>1601</v>
      </c>
      <c r="B344" s="182"/>
      <c r="C344" s="182"/>
      <c r="D344" s="182"/>
      <c r="E344" s="182"/>
      <c r="F344" s="182"/>
      <c r="G344" s="186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6"/>
      <c r="X344" s="186"/>
      <c r="Y344" s="186"/>
      <c r="Z344" s="186"/>
      <c r="AA344" s="182"/>
      <c r="AB344" s="182"/>
      <c r="AC344" s="182"/>
      <c r="AD344" s="182"/>
      <c r="AE344" s="173">
        <f t="shared" si="27"/>
        <v>0</v>
      </c>
      <c r="AF344" s="173">
        <v>56</v>
      </c>
      <c r="AG344" s="175">
        <f t="shared" si="28"/>
        <v>56</v>
      </c>
      <c r="AH344" s="167"/>
    </row>
    <row r="345" ht="30" customHeight="1" spans="1:34">
      <c r="A345" s="182" t="s">
        <v>1602</v>
      </c>
      <c r="B345" s="182"/>
      <c r="C345" s="182"/>
      <c r="D345" s="182"/>
      <c r="E345" s="182"/>
      <c r="F345" s="182"/>
      <c r="G345" s="186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6"/>
      <c r="X345" s="186"/>
      <c r="Y345" s="186"/>
      <c r="Z345" s="186"/>
      <c r="AA345" s="182"/>
      <c r="AB345" s="182"/>
      <c r="AC345" s="182"/>
      <c r="AD345" s="182"/>
      <c r="AE345" s="173">
        <f t="shared" si="27"/>
        <v>0</v>
      </c>
      <c r="AF345" s="173">
        <v>56</v>
      </c>
      <c r="AG345" s="175">
        <f t="shared" si="28"/>
        <v>56</v>
      </c>
      <c r="AH345" s="167"/>
    </row>
    <row r="346" ht="30" customHeight="1" spans="1:34">
      <c r="A346" s="182" t="s">
        <v>1602</v>
      </c>
      <c r="B346" s="182"/>
      <c r="C346" s="182"/>
      <c r="D346" s="186"/>
      <c r="E346" s="186"/>
      <c r="F346" s="186"/>
      <c r="G346" s="186"/>
      <c r="H346" s="186"/>
      <c r="I346" s="186"/>
      <c r="J346" s="186"/>
      <c r="K346" s="182"/>
      <c r="L346" s="186"/>
      <c r="M346" s="186"/>
      <c r="N346" s="186"/>
      <c r="O346" s="182"/>
      <c r="P346" s="186"/>
      <c r="Q346" s="182"/>
      <c r="R346" s="182"/>
      <c r="S346" s="182"/>
      <c r="T346" s="182"/>
      <c r="U346" s="182"/>
      <c r="V346" s="182"/>
      <c r="W346" s="186"/>
      <c r="X346" s="186"/>
      <c r="Y346" s="186"/>
      <c r="Z346" s="186"/>
      <c r="AA346" s="182"/>
      <c r="AB346" s="186"/>
      <c r="AC346" s="182"/>
      <c r="AD346" s="182"/>
      <c r="AE346" s="173">
        <f t="shared" si="27"/>
        <v>0</v>
      </c>
      <c r="AF346" s="173">
        <v>56</v>
      </c>
      <c r="AG346" s="175">
        <f t="shared" si="28"/>
        <v>56</v>
      </c>
      <c r="AH346" s="167"/>
    </row>
    <row r="347" ht="30" customHeight="1" spans="1:34">
      <c r="A347" s="182" t="s">
        <v>1603</v>
      </c>
      <c r="B347" s="182"/>
      <c r="C347" s="182"/>
      <c r="D347" s="182"/>
      <c r="E347" s="182"/>
      <c r="F347" s="182"/>
      <c r="G347" s="186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6"/>
      <c r="X347" s="186"/>
      <c r="Y347" s="186"/>
      <c r="Z347" s="186"/>
      <c r="AA347" s="182"/>
      <c r="AB347" s="186"/>
      <c r="AC347" s="182"/>
      <c r="AD347" s="182"/>
      <c r="AE347" s="173">
        <f t="shared" si="27"/>
        <v>0</v>
      </c>
      <c r="AF347" s="173">
        <v>56</v>
      </c>
      <c r="AG347" s="175">
        <f t="shared" si="28"/>
        <v>56</v>
      </c>
      <c r="AH347" s="167"/>
    </row>
    <row r="348" ht="30" customHeight="1" spans="1:34">
      <c r="A348" s="182" t="s">
        <v>1603</v>
      </c>
      <c r="B348" s="182"/>
      <c r="C348" s="182"/>
      <c r="D348" s="182"/>
      <c r="E348" s="182"/>
      <c r="F348" s="182"/>
      <c r="G348" s="186"/>
      <c r="H348" s="182"/>
      <c r="I348" s="182"/>
      <c r="J348" s="182"/>
      <c r="K348" s="182"/>
      <c r="L348" s="186"/>
      <c r="M348" s="182"/>
      <c r="N348" s="182"/>
      <c r="O348" s="182"/>
      <c r="P348" s="186"/>
      <c r="Q348" s="182"/>
      <c r="R348" s="182"/>
      <c r="S348" s="182"/>
      <c r="T348" s="182"/>
      <c r="U348" s="182"/>
      <c r="V348" s="182"/>
      <c r="W348" s="186"/>
      <c r="X348" s="186"/>
      <c r="Y348" s="186"/>
      <c r="Z348" s="186"/>
      <c r="AA348" s="182"/>
      <c r="AB348" s="186"/>
      <c r="AC348" s="182" t="s">
        <v>1604</v>
      </c>
      <c r="AD348" s="182"/>
      <c r="AE348" s="173">
        <f>SUM(AE333:AE347)</f>
        <v>182</v>
      </c>
      <c r="AF348" s="173"/>
      <c r="AG348" s="175"/>
      <c r="AH348" s="167"/>
    </row>
    <row r="349" ht="30" customHeight="1" spans="1:30">
      <c r="A349" s="194"/>
      <c r="B349" s="178"/>
      <c r="C349" s="178"/>
      <c r="D349" s="178"/>
      <c r="E349" s="178"/>
      <c r="F349" s="178"/>
      <c r="G349" s="195"/>
      <c r="H349" s="195"/>
      <c r="I349" s="178"/>
      <c r="J349" s="178"/>
      <c r="K349" s="178"/>
      <c r="L349" s="178"/>
      <c r="M349" s="178"/>
      <c r="N349" s="195"/>
      <c r="O349" s="178"/>
      <c r="P349" s="195"/>
      <c r="Q349" s="178"/>
      <c r="R349" s="178"/>
      <c r="S349" s="178"/>
      <c r="T349" s="178"/>
      <c r="U349" s="178"/>
      <c r="V349" s="178"/>
      <c r="W349" s="195"/>
      <c r="X349" s="195"/>
      <c r="Y349" s="195"/>
      <c r="Z349" s="195"/>
      <c r="AA349" s="178"/>
      <c r="AB349" s="195"/>
      <c r="AC349" s="178"/>
      <c r="AD349" s="178"/>
    </row>
    <row r="350" ht="30" customHeight="1" spans="1:30">
      <c r="A350" s="194"/>
      <c r="B350" s="178"/>
      <c r="C350" s="178"/>
      <c r="D350" s="178"/>
      <c r="E350" s="178"/>
      <c r="F350" s="178"/>
      <c r="G350" s="195"/>
      <c r="H350" s="195"/>
      <c r="I350" s="178"/>
      <c r="J350" s="178"/>
      <c r="K350" s="178"/>
      <c r="L350" s="178"/>
      <c r="M350" s="178"/>
      <c r="N350" s="195"/>
      <c r="O350" s="178"/>
      <c r="P350" s="195"/>
      <c r="Q350" s="178"/>
      <c r="R350" s="178"/>
      <c r="S350" s="178"/>
      <c r="T350" s="178"/>
      <c r="U350" s="178"/>
      <c r="V350" s="178"/>
      <c r="W350" s="195"/>
      <c r="X350" s="195"/>
      <c r="Y350" s="195"/>
      <c r="Z350" s="195"/>
      <c r="AA350" s="178"/>
      <c r="AB350" s="195"/>
      <c r="AC350" s="178"/>
      <c r="AD350" s="178"/>
    </row>
    <row r="351" ht="30" customHeight="1" spans="1:26">
      <c r="A351" s="194"/>
      <c r="B351" s="178"/>
      <c r="S351" s="178"/>
      <c r="T351" s="178"/>
      <c r="U351" s="178"/>
      <c r="V351" s="178"/>
      <c r="W351" s="195"/>
      <c r="X351" s="195"/>
      <c r="Y351" s="195"/>
      <c r="Z351" s="195"/>
    </row>
    <row r="352" ht="30" customHeight="1" spans="1:30">
      <c r="A352" s="194"/>
      <c r="B352" s="178"/>
      <c r="C352" s="178"/>
      <c r="G352" s="195"/>
      <c r="H352" s="195"/>
      <c r="I352" s="178"/>
      <c r="J352" s="178"/>
      <c r="K352" s="178"/>
      <c r="L352" s="178"/>
      <c r="M352" s="178"/>
      <c r="N352" s="195"/>
      <c r="O352" s="178"/>
      <c r="P352" s="195"/>
      <c r="Q352" s="178"/>
      <c r="R352" s="178"/>
      <c r="S352" s="178"/>
      <c r="T352" s="178"/>
      <c r="U352" s="178"/>
      <c r="V352" s="178"/>
      <c r="W352" s="195"/>
      <c r="X352" s="195"/>
      <c r="Y352" s="195"/>
      <c r="Z352" s="195"/>
      <c r="AA352" s="178"/>
      <c r="AB352" s="195"/>
      <c r="AC352" s="178"/>
      <c r="AD352" s="178"/>
    </row>
    <row r="353" ht="30" customHeight="1" spans="1:26">
      <c r="A353" s="194"/>
      <c r="B353" s="178"/>
      <c r="C353" s="178"/>
      <c r="S353" s="178"/>
      <c r="T353" s="178"/>
      <c r="U353" s="178"/>
      <c r="V353" s="178"/>
      <c r="W353" s="195"/>
      <c r="X353" s="195"/>
      <c r="Y353" s="195"/>
      <c r="Z353" s="195"/>
    </row>
    <row r="354" ht="30" customHeight="1" spans="1:30">
      <c r="A354" s="194"/>
      <c r="B354" s="178"/>
      <c r="C354" s="178"/>
      <c r="D354" s="178"/>
      <c r="E354" s="178"/>
      <c r="F354" s="178"/>
      <c r="G354" s="195"/>
      <c r="H354" s="195"/>
      <c r="I354" s="178"/>
      <c r="J354" s="178"/>
      <c r="K354" s="178"/>
      <c r="L354" s="178"/>
      <c r="M354" s="178"/>
      <c r="N354" s="195"/>
      <c r="O354" s="178"/>
      <c r="P354" s="195"/>
      <c r="Q354" s="178"/>
      <c r="R354" s="178"/>
      <c r="S354" s="178"/>
      <c r="T354" s="178"/>
      <c r="U354" s="178"/>
      <c r="V354" s="178"/>
      <c r="W354" s="195"/>
      <c r="X354" s="195"/>
      <c r="Y354" s="195"/>
      <c r="Z354" s="195"/>
      <c r="AA354" s="178"/>
      <c r="AB354" s="195"/>
      <c r="AC354" s="178"/>
      <c r="AD354" s="178"/>
    </row>
    <row r="355" ht="30" customHeight="1" spans="1:30">
      <c r="A355" s="194"/>
      <c r="B355" s="178"/>
      <c r="C355" s="178"/>
      <c r="D355" s="178"/>
      <c r="E355" s="178"/>
      <c r="F355" s="178"/>
      <c r="G355" s="195"/>
      <c r="H355" s="195"/>
      <c r="I355" s="178"/>
      <c r="J355" s="178"/>
      <c r="K355" s="178"/>
      <c r="L355" s="178"/>
      <c r="M355" s="178"/>
      <c r="N355" s="195"/>
      <c r="O355" s="178"/>
      <c r="P355" s="195"/>
      <c r="Q355" s="178"/>
      <c r="R355" s="178"/>
      <c r="S355" s="178"/>
      <c r="T355" s="178"/>
      <c r="U355" s="178"/>
      <c r="V355" s="178"/>
      <c r="W355" s="195"/>
      <c r="X355" s="195"/>
      <c r="Y355" s="195"/>
      <c r="Z355" s="195"/>
      <c r="AA355" s="178"/>
      <c r="AB355" s="195"/>
      <c r="AC355" s="178"/>
      <c r="AD355" s="178"/>
    </row>
    <row r="356" ht="30" customHeight="1" spans="1:30">
      <c r="A356" s="194"/>
      <c r="B356" s="178"/>
      <c r="C356" s="178"/>
      <c r="D356" s="178"/>
      <c r="E356" s="178"/>
      <c r="F356" s="178"/>
      <c r="G356" s="195"/>
      <c r="H356" s="195"/>
      <c r="I356" s="178"/>
      <c r="J356" s="178"/>
      <c r="K356" s="178"/>
      <c r="L356" s="178"/>
      <c r="M356" s="178"/>
      <c r="N356" s="195"/>
      <c r="O356" s="178"/>
      <c r="P356" s="195"/>
      <c r="Q356" s="178"/>
      <c r="R356" s="178"/>
      <c r="S356" s="178"/>
      <c r="T356" s="178"/>
      <c r="U356" s="178"/>
      <c r="V356" s="178"/>
      <c r="W356" s="195"/>
      <c r="X356" s="195"/>
      <c r="Y356" s="195"/>
      <c r="Z356" s="195"/>
      <c r="AA356" s="178"/>
      <c r="AB356" s="195"/>
      <c r="AC356" s="178"/>
      <c r="AD356" s="178"/>
    </row>
    <row r="357" ht="30" customHeight="1" spans="1:30">
      <c r="A357" s="194"/>
      <c r="B357" s="178"/>
      <c r="C357" s="178"/>
      <c r="D357" s="178"/>
      <c r="E357" s="178"/>
      <c r="F357" s="178"/>
      <c r="G357" s="195"/>
      <c r="H357" s="195"/>
      <c r="I357" s="178"/>
      <c r="J357" s="178"/>
      <c r="K357" s="178"/>
      <c r="L357" s="178"/>
      <c r="M357" s="178"/>
      <c r="N357" s="195"/>
      <c r="O357" s="178"/>
      <c r="P357" s="195"/>
      <c r="Q357" s="178"/>
      <c r="R357" s="178"/>
      <c r="S357" s="178"/>
      <c r="T357" s="178"/>
      <c r="U357" s="178"/>
      <c r="V357" s="178"/>
      <c r="W357" s="195"/>
      <c r="X357" s="195"/>
      <c r="Y357" s="195"/>
      <c r="Z357" s="195"/>
      <c r="AA357" s="178"/>
      <c r="AB357" s="195"/>
      <c r="AC357" s="178"/>
      <c r="AD357" s="178"/>
    </row>
    <row r="358" ht="30" customHeight="1" spans="1:30">
      <c r="A358" s="194"/>
      <c r="B358" s="178"/>
      <c r="C358" s="178"/>
      <c r="D358" s="178"/>
      <c r="E358" s="178"/>
      <c r="F358" s="178"/>
      <c r="G358" s="195"/>
      <c r="H358" s="195"/>
      <c r="I358" s="178"/>
      <c r="J358" s="178"/>
      <c r="K358" s="178"/>
      <c r="L358" s="178"/>
      <c r="M358" s="178"/>
      <c r="N358" s="195"/>
      <c r="O358" s="178"/>
      <c r="P358" s="195"/>
      <c r="Q358" s="178"/>
      <c r="R358" s="178"/>
      <c r="S358" s="178"/>
      <c r="T358" s="178"/>
      <c r="U358" s="178"/>
      <c r="V358" s="178"/>
      <c r="W358" s="195"/>
      <c r="X358" s="195"/>
      <c r="Y358" s="195"/>
      <c r="Z358" s="195"/>
      <c r="AA358" s="178"/>
      <c r="AB358" s="195"/>
      <c r="AC358" s="178"/>
      <c r="AD358" s="178"/>
    </row>
    <row r="359" ht="30" customHeight="1" spans="1:30">
      <c r="A359" s="194"/>
      <c r="B359" s="178"/>
      <c r="C359" s="178"/>
      <c r="D359" s="178"/>
      <c r="E359" s="178"/>
      <c r="F359" s="178"/>
      <c r="G359" s="195"/>
      <c r="H359" s="195"/>
      <c r="I359" s="178"/>
      <c r="J359" s="178"/>
      <c r="K359" s="178"/>
      <c r="L359" s="178"/>
      <c r="M359" s="178"/>
      <c r="N359" s="195"/>
      <c r="O359" s="178"/>
      <c r="P359" s="195"/>
      <c r="Q359" s="178"/>
      <c r="R359" s="178"/>
      <c r="S359" s="178"/>
      <c r="T359" s="178"/>
      <c r="U359" s="178"/>
      <c r="V359" s="178"/>
      <c r="W359" s="195"/>
      <c r="X359" s="195"/>
      <c r="Y359" s="195"/>
      <c r="Z359" s="195"/>
      <c r="AA359" s="178"/>
      <c r="AB359" s="195"/>
      <c r="AC359" s="178"/>
      <c r="AD359" s="178"/>
    </row>
    <row r="360" ht="30" customHeight="1" spans="1:30">
      <c r="A360" s="194"/>
      <c r="B360" s="178"/>
      <c r="C360" s="178"/>
      <c r="D360" s="178"/>
      <c r="E360" s="178"/>
      <c r="F360" s="178"/>
      <c r="G360" s="195"/>
      <c r="H360" s="195"/>
      <c r="I360" s="178"/>
      <c r="J360" s="178"/>
      <c r="K360" s="178"/>
      <c r="L360" s="178"/>
      <c r="M360" s="178"/>
      <c r="N360" s="195"/>
      <c r="O360" s="178"/>
      <c r="P360" s="195"/>
      <c r="Q360" s="178"/>
      <c r="R360" s="178"/>
      <c r="S360" s="178"/>
      <c r="T360" s="178"/>
      <c r="U360" s="178"/>
      <c r="V360" s="178"/>
      <c r="W360" s="195"/>
      <c r="X360" s="195"/>
      <c r="Y360" s="195"/>
      <c r="Z360" s="195"/>
      <c r="AA360" s="178"/>
      <c r="AB360" s="195"/>
      <c r="AC360" s="178"/>
      <c r="AD360" s="178"/>
    </row>
    <row r="361" ht="30" customHeight="1" spans="1:30">
      <c r="A361" s="194"/>
      <c r="B361" s="178"/>
      <c r="C361" s="178"/>
      <c r="D361" s="178"/>
      <c r="E361" s="178"/>
      <c r="F361" s="178"/>
      <c r="G361" s="195"/>
      <c r="H361" s="195"/>
      <c r="I361" s="178"/>
      <c r="J361" s="178"/>
      <c r="K361" s="178"/>
      <c r="L361" s="178"/>
      <c r="M361" s="178"/>
      <c r="N361" s="195"/>
      <c r="O361" s="178"/>
      <c r="P361" s="195"/>
      <c r="Q361" s="178"/>
      <c r="R361" s="178"/>
      <c r="S361" s="178"/>
      <c r="T361" s="178"/>
      <c r="U361" s="178"/>
      <c r="V361" s="178"/>
      <c r="W361" s="195"/>
      <c r="X361" s="195"/>
      <c r="Y361" s="195"/>
      <c r="Z361" s="195"/>
      <c r="AA361" s="178"/>
      <c r="AB361" s="195"/>
      <c r="AC361" s="178"/>
      <c r="AD361" s="178"/>
    </row>
    <row r="362" ht="30" customHeight="1" spans="1:30">
      <c r="A362" s="194"/>
      <c r="B362" s="178"/>
      <c r="C362" s="178"/>
      <c r="D362" s="178"/>
      <c r="E362" s="178"/>
      <c r="F362" s="178"/>
      <c r="G362" s="195"/>
      <c r="H362" s="195"/>
      <c r="I362" s="178"/>
      <c r="J362" s="178"/>
      <c r="K362" s="178"/>
      <c r="L362" s="178"/>
      <c r="M362" s="178"/>
      <c r="N362" s="195"/>
      <c r="O362" s="178"/>
      <c r="P362" s="195"/>
      <c r="Q362" s="178"/>
      <c r="R362" s="178"/>
      <c r="S362" s="178"/>
      <c r="T362" s="178"/>
      <c r="U362" s="178"/>
      <c r="V362" s="178"/>
      <c r="W362" s="195"/>
      <c r="X362" s="195"/>
      <c r="Y362" s="195"/>
      <c r="Z362" s="195"/>
      <c r="AA362" s="178"/>
      <c r="AB362" s="195"/>
      <c r="AC362" s="178"/>
      <c r="AD362" s="178"/>
    </row>
    <row r="363" ht="30" customHeight="1" spans="1:30">
      <c r="A363" s="194"/>
      <c r="B363" s="178"/>
      <c r="C363" s="178"/>
      <c r="D363" s="178"/>
      <c r="E363" s="178"/>
      <c r="F363" s="178"/>
      <c r="G363" s="195"/>
      <c r="H363" s="195"/>
      <c r="I363" s="178"/>
      <c r="J363" s="178"/>
      <c r="K363" s="178"/>
      <c r="L363" s="178"/>
      <c r="M363" s="178"/>
      <c r="N363" s="195"/>
      <c r="O363" s="178"/>
      <c r="P363" s="195"/>
      <c r="Q363" s="178"/>
      <c r="R363" s="178"/>
      <c r="S363" s="178"/>
      <c r="T363" s="178"/>
      <c r="U363" s="178"/>
      <c r="V363" s="178"/>
      <c r="W363" s="195"/>
      <c r="X363" s="195"/>
      <c r="Y363" s="195"/>
      <c r="Z363" s="195"/>
      <c r="AA363" s="178"/>
      <c r="AB363" s="195"/>
      <c r="AC363" s="178"/>
      <c r="AD363" s="178"/>
    </row>
    <row r="364" ht="30" customHeight="1" spans="1:30">
      <c r="A364" s="194"/>
      <c r="B364" s="178"/>
      <c r="C364" s="178"/>
      <c r="D364" s="178"/>
      <c r="E364" s="178"/>
      <c r="F364" s="178"/>
      <c r="G364" s="195"/>
      <c r="H364" s="195"/>
      <c r="I364" s="178"/>
      <c r="J364" s="178"/>
      <c r="K364" s="178"/>
      <c r="L364" s="178"/>
      <c r="M364" s="178"/>
      <c r="N364" s="195"/>
      <c r="O364" s="178"/>
      <c r="P364" s="195"/>
      <c r="Q364" s="178"/>
      <c r="R364" s="178"/>
      <c r="S364" s="178"/>
      <c r="T364" s="178"/>
      <c r="U364" s="178"/>
      <c r="V364" s="178"/>
      <c r="W364" s="195"/>
      <c r="X364" s="195"/>
      <c r="Y364" s="195"/>
      <c r="Z364" s="195"/>
      <c r="AA364" s="178"/>
      <c r="AB364" s="195"/>
      <c r="AC364" s="178"/>
      <c r="AD364" s="178"/>
    </row>
    <row r="365" ht="30" customHeight="1" spans="1:30">
      <c r="A365" s="194"/>
      <c r="B365" s="178"/>
      <c r="C365" s="178"/>
      <c r="D365" s="178"/>
      <c r="E365" s="178"/>
      <c r="F365" s="178"/>
      <c r="G365" s="195"/>
      <c r="H365" s="195"/>
      <c r="I365" s="178"/>
      <c r="J365" s="178"/>
      <c r="K365" s="178"/>
      <c r="L365" s="178"/>
      <c r="M365" s="178"/>
      <c r="N365" s="195"/>
      <c r="O365" s="178"/>
      <c r="P365" s="195"/>
      <c r="Q365" s="178"/>
      <c r="R365" s="178"/>
      <c r="S365" s="178"/>
      <c r="T365" s="178"/>
      <c r="U365" s="178"/>
      <c r="V365" s="178"/>
      <c r="W365" s="195"/>
      <c r="X365" s="195"/>
      <c r="Y365" s="195"/>
      <c r="Z365" s="195"/>
      <c r="AA365" s="178"/>
      <c r="AB365" s="195"/>
      <c r="AC365" s="178"/>
      <c r="AD365" s="178"/>
    </row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</sheetData>
  <autoFilter ref="A3:IQ348">
    <extLst/>
  </autoFilter>
  <sortState ref="A4:AG188">
    <sortCondition ref="AF4:AF188"/>
    <sortCondition ref="A4:A188"/>
  </sortState>
  <mergeCells count="30">
    <mergeCell ref="A1:AD1"/>
    <mergeCell ref="C2:F2"/>
    <mergeCell ref="G2:J2"/>
    <mergeCell ref="K2:N2"/>
    <mergeCell ref="O2:R2"/>
    <mergeCell ref="S2:V2"/>
    <mergeCell ref="W2:Z2"/>
    <mergeCell ref="AA2:AD2"/>
    <mergeCell ref="C191:Z191"/>
    <mergeCell ref="A192:AD192"/>
    <mergeCell ref="Y229:Z229"/>
    <mergeCell ref="A257:X257"/>
    <mergeCell ref="Y257:Z257"/>
    <mergeCell ref="A262:X262"/>
    <mergeCell ref="Y262:Z262"/>
    <mergeCell ref="A266:X266"/>
    <mergeCell ref="Y266:Z266"/>
    <mergeCell ref="A306:X306"/>
    <mergeCell ref="Y306:Z306"/>
    <mergeCell ref="C321:F321"/>
    <mergeCell ref="C322:F322"/>
    <mergeCell ref="A331:X331"/>
    <mergeCell ref="Y331:Z331"/>
    <mergeCell ref="AC348:AD348"/>
    <mergeCell ref="B188:B190"/>
    <mergeCell ref="B267:B268"/>
    <mergeCell ref="B293:B299"/>
    <mergeCell ref="B300:B302"/>
    <mergeCell ref="B317:B328"/>
    <mergeCell ref="W309:AD310"/>
  </mergeCells>
  <pageMargins left="0.25" right="0.25" top="0.75" bottom="0.75" header="0.3" footer="0.3"/>
  <pageSetup paperSize="9" scale="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5"/>
  <sheetViews>
    <sheetView workbookViewId="0">
      <pane xSplit="1" ySplit="4" topLeftCell="B110" activePane="bottomRight" state="frozen"/>
      <selection/>
      <selection pane="topRight"/>
      <selection pane="bottomLeft"/>
      <selection pane="bottomRight" activeCell="L3" sqref="L3:L4"/>
    </sheetView>
  </sheetViews>
  <sheetFormatPr defaultColWidth="9.14285714285714" defaultRowHeight="12.75"/>
  <cols>
    <col min="1" max="1" width="12.4285714285714" style="25" customWidth="1"/>
    <col min="2" max="2" width="18.1428571428571" style="3" customWidth="1"/>
    <col min="3" max="3" width="21.1428571428571" style="104" customWidth="1"/>
    <col min="4" max="4" width="23" style="3" customWidth="1"/>
    <col min="5" max="5" width="8.57142857142857" style="3" customWidth="1"/>
    <col min="6" max="7" width="7.85714285714286" style="3" customWidth="1"/>
    <col min="8" max="8" width="8.28571428571429" style="3" customWidth="1"/>
    <col min="9" max="9" width="7.85714285714286" style="3" customWidth="1"/>
    <col min="10" max="10" width="9" style="136" customWidth="1"/>
    <col min="11" max="13" width="9.28571428571429" style="3" customWidth="1"/>
    <col min="14" max="14" width="9.28571428571429" style="2" customWidth="1"/>
    <col min="15" max="16384" width="9.14285714285714" style="3"/>
  </cols>
  <sheetData>
    <row r="1" ht="30" customHeight="1" spans="1:14">
      <c r="A1" s="106" t="s">
        <v>1605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ht="20.1" customHeight="1" spans="1:15">
      <c r="A2" s="107" t="s">
        <v>1606</v>
      </c>
      <c r="B2" s="107"/>
      <c r="C2" s="107"/>
      <c r="D2" s="108"/>
      <c r="E2" s="109"/>
      <c r="F2" s="109"/>
      <c r="G2" s="111" t="s">
        <v>1607</v>
      </c>
      <c r="H2" s="137">
        <v>44624</v>
      </c>
      <c r="I2" s="137"/>
      <c r="J2" s="145"/>
      <c r="K2" s="118">
        <f>H2</f>
        <v>44624</v>
      </c>
      <c r="L2" s="119" t="s">
        <v>1608</v>
      </c>
      <c r="M2" s="111" t="s">
        <v>1609</v>
      </c>
      <c r="N2" s="109"/>
      <c r="O2" s="121"/>
    </row>
    <row r="3" ht="20.1" customHeight="1" spans="1:14">
      <c r="A3" s="31" t="s">
        <v>1610</v>
      </c>
      <c r="B3" s="31" t="s">
        <v>1611</v>
      </c>
      <c r="C3" s="138" t="s">
        <v>1612</v>
      </c>
      <c r="D3" s="31" t="s">
        <v>1613</v>
      </c>
      <c r="E3" s="31" t="s">
        <v>1614</v>
      </c>
      <c r="F3" s="31"/>
      <c r="G3" s="31"/>
      <c r="H3" s="31" t="s">
        <v>1615</v>
      </c>
      <c r="I3" s="31"/>
      <c r="J3" s="31"/>
      <c r="K3" s="31"/>
      <c r="L3" s="31" t="s">
        <v>1616</v>
      </c>
      <c r="M3" s="31" t="s">
        <v>1617</v>
      </c>
      <c r="N3" s="108"/>
    </row>
    <row r="4" ht="35.25" customHeight="1" spans="1:14">
      <c r="A4" s="31"/>
      <c r="B4" s="31"/>
      <c r="C4" s="138"/>
      <c r="D4" s="31"/>
      <c r="E4" s="31" t="s">
        <v>1618</v>
      </c>
      <c r="F4" s="31" t="s">
        <v>1619</v>
      </c>
      <c r="G4" s="31" t="s">
        <v>1620</v>
      </c>
      <c r="H4" s="31" t="s">
        <v>1621</v>
      </c>
      <c r="I4" s="31" t="s">
        <v>1622</v>
      </c>
      <c r="J4" s="146" t="s">
        <v>1623</v>
      </c>
      <c r="K4" s="31" t="s">
        <v>1624</v>
      </c>
      <c r="L4" s="31"/>
      <c r="M4" s="31"/>
      <c r="N4" s="108"/>
    </row>
    <row r="5" s="135" customFormat="1" ht="30" customHeight="1" spans="1:13">
      <c r="A5" s="139" t="s">
        <v>1371</v>
      </c>
      <c r="B5" s="131" t="s">
        <v>1625</v>
      </c>
      <c r="C5" s="140" t="s">
        <v>656</v>
      </c>
      <c r="D5" s="131" t="s">
        <v>1626</v>
      </c>
      <c r="E5" s="141" t="s">
        <v>1627</v>
      </c>
      <c r="F5" s="141" t="s">
        <v>1627</v>
      </c>
      <c r="G5" s="141" t="s">
        <v>1627</v>
      </c>
      <c r="H5" s="131">
        <v>37</v>
      </c>
      <c r="I5" s="131">
        <v>37</v>
      </c>
      <c r="J5" s="147">
        <f>I5/H5</f>
        <v>1</v>
      </c>
      <c r="K5" s="31" t="s">
        <v>1628</v>
      </c>
      <c r="L5" s="131"/>
      <c r="M5" s="131"/>
    </row>
    <row r="6" s="135" customFormat="1" ht="30" customHeight="1" spans="1:13">
      <c r="A6" s="139" t="s">
        <v>1371</v>
      </c>
      <c r="B6" s="131" t="s">
        <v>1625</v>
      </c>
      <c r="C6" s="140" t="s">
        <v>664</v>
      </c>
      <c r="D6" s="131" t="s">
        <v>1626</v>
      </c>
      <c r="E6" s="141" t="s">
        <v>1627</v>
      </c>
      <c r="F6" s="141" t="s">
        <v>1627</v>
      </c>
      <c r="G6" s="141" t="s">
        <v>1627</v>
      </c>
      <c r="H6" s="131">
        <v>38</v>
      </c>
      <c r="I6" s="131">
        <v>37</v>
      </c>
      <c r="J6" s="147">
        <f t="shared" ref="J6:J27" si="0">I6/H6</f>
        <v>0.973684210526316</v>
      </c>
      <c r="K6" s="31" t="s">
        <v>1628</v>
      </c>
      <c r="L6" s="131"/>
      <c r="M6" s="31" t="s">
        <v>1629</v>
      </c>
    </row>
    <row r="7" s="135" customFormat="1" ht="30" customHeight="1" spans="1:13">
      <c r="A7" s="139" t="s">
        <v>1375</v>
      </c>
      <c r="B7" s="131" t="s">
        <v>1630</v>
      </c>
      <c r="C7" s="140" t="s">
        <v>1020</v>
      </c>
      <c r="D7" s="131" t="s">
        <v>1626</v>
      </c>
      <c r="E7" s="141" t="s">
        <v>1627</v>
      </c>
      <c r="F7" s="141" t="s">
        <v>1627</v>
      </c>
      <c r="G7" s="141" t="s">
        <v>1627</v>
      </c>
      <c r="H7" s="131">
        <v>42</v>
      </c>
      <c r="I7" s="131">
        <v>41</v>
      </c>
      <c r="J7" s="147">
        <f t="shared" si="0"/>
        <v>0.976190476190476</v>
      </c>
      <c r="K7" s="31" t="s">
        <v>1628</v>
      </c>
      <c r="L7" s="131"/>
      <c r="M7" s="139" t="s">
        <v>1631</v>
      </c>
    </row>
    <row r="8" s="135" customFormat="1" ht="30" customHeight="1" spans="1:13">
      <c r="A8" s="139" t="s">
        <v>1375</v>
      </c>
      <c r="B8" s="131" t="s">
        <v>1630</v>
      </c>
      <c r="C8" s="140" t="s">
        <v>1026</v>
      </c>
      <c r="D8" s="131" t="s">
        <v>1626</v>
      </c>
      <c r="E8" s="141" t="s">
        <v>1627</v>
      </c>
      <c r="F8" s="141" t="s">
        <v>1627</v>
      </c>
      <c r="G8" s="141" t="s">
        <v>1627</v>
      </c>
      <c r="H8" s="131">
        <v>44</v>
      </c>
      <c r="I8" s="131">
        <v>44</v>
      </c>
      <c r="J8" s="147">
        <f t="shared" si="0"/>
        <v>1</v>
      </c>
      <c r="K8" s="31" t="s">
        <v>1628</v>
      </c>
      <c r="L8" s="131"/>
      <c r="M8" s="131"/>
    </row>
    <row r="9" s="135" customFormat="1" ht="30" customHeight="1" spans="1:13">
      <c r="A9" s="139" t="s">
        <v>1379</v>
      </c>
      <c r="B9" s="131" t="s">
        <v>1632</v>
      </c>
      <c r="C9" s="140" t="s">
        <v>98</v>
      </c>
      <c r="D9" s="131" t="s">
        <v>1633</v>
      </c>
      <c r="E9" s="141" t="s">
        <v>1627</v>
      </c>
      <c r="F9" s="141" t="s">
        <v>1627</v>
      </c>
      <c r="G9" s="141" t="s">
        <v>1627</v>
      </c>
      <c r="H9" s="131">
        <v>41</v>
      </c>
      <c r="I9" s="131">
        <v>41</v>
      </c>
      <c r="J9" s="147">
        <f t="shared" si="0"/>
        <v>1</v>
      </c>
      <c r="K9" s="31" t="s">
        <v>1628</v>
      </c>
      <c r="L9" s="131"/>
      <c r="M9" s="131"/>
    </row>
    <row r="10" s="135" customFormat="1" ht="30" customHeight="1" spans="1:13">
      <c r="A10" s="139" t="s">
        <v>1379</v>
      </c>
      <c r="B10" s="131" t="s">
        <v>1632</v>
      </c>
      <c r="C10" s="140" t="s">
        <v>126</v>
      </c>
      <c r="D10" s="131" t="s">
        <v>1633</v>
      </c>
      <c r="E10" s="141" t="s">
        <v>1627</v>
      </c>
      <c r="F10" s="141" t="s">
        <v>1627</v>
      </c>
      <c r="G10" s="141" t="s">
        <v>1627</v>
      </c>
      <c r="H10" s="131">
        <v>44</v>
      </c>
      <c r="I10" s="131">
        <v>42</v>
      </c>
      <c r="J10" s="147">
        <f t="shared" si="0"/>
        <v>0.954545454545455</v>
      </c>
      <c r="K10" s="31" t="s">
        <v>1628</v>
      </c>
      <c r="L10" s="131"/>
      <c r="M10" s="31" t="s">
        <v>1634</v>
      </c>
    </row>
    <row r="11" s="135" customFormat="1" ht="30" customHeight="1" spans="1:13">
      <c r="A11" s="139" t="s">
        <v>1384</v>
      </c>
      <c r="B11" s="131" t="s">
        <v>1635</v>
      </c>
      <c r="C11" s="140" t="s">
        <v>133</v>
      </c>
      <c r="D11" s="131" t="s">
        <v>1626</v>
      </c>
      <c r="E11" s="141" t="s">
        <v>1627</v>
      </c>
      <c r="F11" s="141" t="s">
        <v>1627</v>
      </c>
      <c r="G11" s="141" t="s">
        <v>1627</v>
      </c>
      <c r="H11" s="131">
        <v>13</v>
      </c>
      <c r="I11" s="131">
        <v>13</v>
      </c>
      <c r="J11" s="147">
        <f t="shared" si="0"/>
        <v>1</v>
      </c>
      <c r="K11" s="31" t="s">
        <v>1628</v>
      </c>
      <c r="L11" s="131"/>
      <c r="M11" s="131"/>
    </row>
    <row r="12" s="135" customFormat="1" ht="30" customHeight="1" spans="1:13">
      <c r="A12" s="139" t="s">
        <v>1384</v>
      </c>
      <c r="B12" s="131" t="s">
        <v>1635</v>
      </c>
      <c r="C12" s="140" t="s">
        <v>895</v>
      </c>
      <c r="D12" s="131" t="s">
        <v>1626</v>
      </c>
      <c r="E12" s="141" t="s">
        <v>1627</v>
      </c>
      <c r="F12" s="141" t="s">
        <v>1627</v>
      </c>
      <c r="G12" s="141" t="s">
        <v>1627</v>
      </c>
      <c r="H12" s="131">
        <v>27</v>
      </c>
      <c r="I12" s="131">
        <v>24</v>
      </c>
      <c r="J12" s="147">
        <f t="shared" si="0"/>
        <v>0.888888888888889</v>
      </c>
      <c r="K12" s="31" t="s">
        <v>1628</v>
      </c>
      <c r="L12" s="131"/>
      <c r="M12" s="139" t="s">
        <v>1636</v>
      </c>
    </row>
    <row r="13" s="135" customFormat="1" ht="30" customHeight="1" spans="1:13">
      <c r="A13" s="139" t="s">
        <v>1384</v>
      </c>
      <c r="B13" s="131" t="s">
        <v>1635</v>
      </c>
      <c r="C13" s="140" t="s">
        <v>897</v>
      </c>
      <c r="D13" s="131" t="s">
        <v>1626</v>
      </c>
      <c r="E13" s="141" t="s">
        <v>1627</v>
      </c>
      <c r="F13" s="141" t="s">
        <v>1627</v>
      </c>
      <c r="G13" s="141" t="s">
        <v>1627</v>
      </c>
      <c r="H13" s="131">
        <v>45</v>
      </c>
      <c r="I13" s="131">
        <v>43</v>
      </c>
      <c r="J13" s="147">
        <f t="shared" si="0"/>
        <v>0.955555555555556</v>
      </c>
      <c r="K13" s="31" t="s">
        <v>1628</v>
      </c>
      <c r="L13" s="131"/>
      <c r="M13" s="139" t="s">
        <v>1637</v>
      </c>
    </row>
    <row r="14" s="135" customFormat="1" ht="30" customHeight="1" spans="1:13">
      <c r="A14" s="139" t="s">
        <v>1274</v>
      </c>
      <c r="B14" s="131" t="s">
        <v>1638</v>
      </c>
      <c r="C14" s="140" t="s">
        <v>901</v>
      </c>
      <c r="D14" s="131" t="s">
        <v>1639</v>
      </c>
      <c r="E14" s="141" t="s">
        <v>1627</v>
      </c>
      <c r="F14" s="141" t="s">
        <v>1627</v>
      </c>
      <c r="G14" s="141" t="s">
        <v>1627</v>
      </c>
      <c r="H14" s="131">
        <v>34</v>
      </c>
      <c r="I14" s="131">
        <v>33</v>
      </c>
      <c r="J14" s="147">
        <f t="shared" si="0"/>
        <v>0.970588235294118</v>
      </c>
      <c r="K14" s="31" t="s">
        <v>1628</v>
      </c>
      <c r="L14" s="131"/>
      <c r="M14" s="139" t="s">
        <v>1640</v>
      </c>
    </row>
    <row r="15" s="135" customFormat="1" ht="30" customHeight="1" spans="1:13">
      <c r="A15" s="139" t="s">
        <v>1274</v>
      </c>
      <c r="B15" s="131" t="s">
        <v>1638</v>
      </c>
      <c r="C15" s="140" t="s">
        <v>906</v>
      </c>
      <c r="D15" s="131" t="s">
        <v>1639</v>
      </c>
      <c r="E15" s="141" t="s">
        <v>1627</v>
      </c>
      <c r="F15" s="141" t="s">
        <v>1627</v>
      </c>
      <c r="G15" s="141" t="s">
        <v>1627</v>
      </c>
      <c r="H15" s="131">
        <v>35</v>
      </c>
      <c r="I15" s="131">
        <v>31</v>
      </c>
      <c r="J15" s="147">
        <f t="shared" si="0"/>
        <v>0.885714285714286</v>
      </c>
      <c r="K15" s="31" t="s">
        <v>1628</v>
      </c>
      <c r="L15" s="131"/>
      <c r="M15" s="139" t="s">
        <v>1641</v>
      </c>
    </row>
    <row r="16" s="135" customFormat="1" ht="30" customHeight="1" spans="1:13">
      <c r="A16" s="139" t="s">
        <v>1280</v>
      </c>
      <c r="B16" s="131" t="s">
        <v>1642</v>
      </c>
      <c r="C16" s="140" t="s">
        <v>541</v>
      </c>
      <c r="D16" s="131" t="s">
        <v>1643</v>
      </c>
      <c r="E16" s="141" t="s">
        <v>1627</v>
      </c>
      <c r="F16" s="141" t="s">
        <v>1627</v>
      </c>
      <c r="G16" s="141" t="s">
        <v>1627</v>
      </c>
      <c r="H16" s="131">
        <v>30</v>
      </c>
      <c r="I16" s="131">
        <v>29</v>
      </c>
      <c r="J16" s="147">
        <f t="shared" si="0"/>
        <v>0.966666666666667</v>
      </c>
      <c r="K16" s="31" t="s">
        <v>1628</v>
      </c>
      <c r="L16" s="131"/>
      <c r="M16" s="139" t="s">
        <v>1644</v>
      </c>
    </row>
    <row r="17" s="135" customFormat="1" ht="30" customHeight="1" spans="1:13">
      <c r="A17" s="139" t="s">
        <v>1285</v>
      </c>
      <c r="B17" s="131" t="s">
        <v>1645</v>
      </c>
      <c r="C17" s="140" t="s">
        <v>556</v>
      </c>
      <c r="D17" s="131" t="s">
        <v>1646</v>
      </c>
      <c r="E17" s="141" t="s">
        <v>1627</v>
      </c>
      <c r="F17" s="141" t="s">
        <v>1627</v>
      </c>
      <c r="G17" s="141" t="s">
        <v>1627</v>
      </c>
      <c r="H17" s="131">
        <v>17</v>
      </c>
      <c r="I17" s="131">
        <v>16</v>
      </c>
      <c r="J17" s="147">
        <f t="shared" si="0"/>
        <v>0.941176470588235</v>
      </c>
      <c r="K17" s="31" t="s">
        <v>1628</v>
      </c>
      <c r="L17" s="31" t="s">
        <v>1647</v>
      </c>
      <c r="M17" s="139" t="s">
        <v>1648</v>
      </c>
    </row>
    <row r="18" s="135" customFormat="1" ht="30" customHeight="1" spans="1:13">
      <c r="A18" s="139" t="s">
        <v>1287</v>
      </c>
      <c r="B18" s="131" t="s">
        <v>1649</v>
      </c>
      <c r="C18" s="140" t="s">
        <v>77</v>
      </c>
      <c r="D18" s="131" t="s">
        <v>1650</v>
      </c>
      <c r="E18" s="141" t="s">
        <v>1627</v>
      </c>
      <c r="F18" s="141" t="s">
        <v>1627</v>
      </c>
      <c r="G18" s="141" t="s">
        <v>1627</v>
      </c>
      <c r="H18" s="131">
        <v>33</v>
      </c>
      <c r="I18" s="131">
        <v>33</v>
      </c>
      <c r="J18" s="147">
        <f t="shared" si="0"/>
        <v>1</v>
      </c>
      <c r="K18" s="31" t="s">
        <v>1628</v>
      </c>
      <c r="L18" s="131"/>
      <c r="M18" s="131"/>
    </row>
    <row r="19" s="135" customFormat="1" ht="30" customHeight="1" spans="1:13">
      <c r="A19" s="131" t="s">
        <v>1294</v>
      </c>
      <c r="B19" s="131" t="s">
        <v>1651</v>
      </c>
      <c r="C19" s="131" t="s">
        <v>520</v>
      </c>
      <c r="D19" s="131" t="s">
        <v>1652</v>
      </c>
      <c r="E19" s="131" t="s">
        <v>1627</v>
      </c>
      <c r="F19" s="131" t="s">
        <v>1627</v>
      </c>
      <c r="G19" s="131" t="s">
        <v>1627</v>
      </c>
      <c r="H19" s="131">
        <v>30</v>
      </c>
      <c r="I19" s="131">
        <v>23</v>
      </c>
      <c r="J19" s="147">
        <f t="shared" si="0"/>
        <v>0.766666666666667</v>
      </c>
      <c r="K19" s="31" t="s">
        <v>1628</v>
      </c>
      <c r="L19" s="117"/>
      <c r="M19" s="139" t="s">
        <v>1653</v>
      </c>
    </row>
    <row r="20" s="135" customFormat="1" ht="30" customHeight="1" spans="1:13">
      <c r="A20" s="139" t="s">
        <v>1298</v>
      </c>
      <c r="B20" s="131" t="s">
        <v>1654</v>
      </c>
      <c r="C20" s="140" t="s">
        <v>36</v>
      </c>
      <c r="D20" s="131" t="s">
        <v>1655</v>
      </c>
      <c r="E20" s="141" t="s">
        <v>1627</v>
      </c>
      <c r="F20" s="141" t="s">
        <v>1627</v>
      </c>
      <c r="G20" s="141" t="s">
        <v>1627</v>
      </c>
      <c r="H20" s="131">
        <v>42</v>
      </c>
      <c r="I20" s="131">
        <v>41</v>
      </c>
      <c r="J20" s="147">
        <f t="shared" si="0"/>
        <v>0.976190476190476</v>
      </c>
      <c r="K20" s="31" t="s">
        <v>1628</v>
      </c>
      <c r="L20" s="131"/>
      <c r="M20" s="139" t="s">
        <v>1656</v>
      </c>
    </row>
    <row r="21" s="135" customFormat="1" ht="30" customHeight="1" spans="1:13">
      <c r="A21" s="139" t="s">
        <v>1304</v>
      </c>
      <c r="B21" s="131" t="s">
        <v>1657</v>
      </c>
      <c r="C21" s="140" t="s">
        <v>138</v>
      </c>
      <c r="D21" s="131" t="s">
        <v>1658</v>
      </c>
      <c r="E21" s="141" t="s">
        <v>1627</v>
      </c>
      <c r="F21" s="141" t="s">
        <v>1627</v>
      </c>
      <c r="G21" s="141" t="s">
        <v>1627</v>
      </c>
      <c r="H21" s="131">
        <v>22</v>
      </c>
      <c r="I21" s="131">
        <v>22</v>
      </c>
      <c r="J21" s="147">
        <f t="shared" si="0"/>
        <v>1</v>
      </c>
      <c r="K21" s="31" t="s">
        <v>1628</v>
      </c>
      <c r="L21" s="131"/>
      <c r="M21" s="131"/>
    </row>
    <row r="22" s="135" customFormat="1" ht="30" customHeight="1" spans="1:13">
      <c r="A22" s="139" t="s">
        <v>1310</v>
      </c>
      <c r="B22" s="131" t="s">
        <v>1659</v>
      </c>
      <c r="C22" s="140" t="s">
        <v>59</v>
      </c>
      <c r="D22" s="131" t="s">
        <v>1660</v>
      </c>
      <c r="E22" s="141" t="s">
        <v>1627</v>
      </c>
      <c r="F22" s="141" t="s">
        <v>1627</v>
      </c>
      <c r="G22" s="141" t="s">
        <v>1627</v>
      </c>
      <c r="H22" s="131">
        <v>34</v>
      </c>
      <c r="I22" s="131">
        <v>33</v>
      </c>
      <c r="J22" s="147">
        <f t="shared" si="0"/>
        <v>0.970588235294118</v>
      </c>
      <c r="K22" s="31" t="s">
        <v>1628</v>
      </c>
      <c r="L22" s="131"/>
      <c r="M22" s="139" t="s">
        <v>1661</v>
      </c>
    </row>
    <row r="23" s="135" customFormat="1" ht="30" customHeight="1" spans="1:13">
      <c r="A23" s="139" t="s">
        <v>1314</v>
      </c>
      <c r="B23" s="131" t="s">
        <v>1662</v>
      </c>
      <c r="C23" s="140" t="s">
        <v>634</v>
      </c>
      <c r="D23" s="131" t="s">
        <v>1663</v>
      </c>
      <c r="E23" s="141" t="s">
        <v>1627</v>
      </c>
      <c r="F23" s="141" t="s">
        <v>1627</v>
      </c>
      <c r="G23" s="141" t="s">
        <v>1627</v>
      </c>
      <c r="H23" s="131">
        <v>12</v>
      </c>
      <c r="I23" s="131">
        <v>11</v>
      </c>
      <c r="J23" s="147">
        <f t="shared" si="0"/>
        <v>0.916666666666667</v>
      </c>
      <c r="K23" s="31" t="s">
        <v>1628</v>
      </c>
      <c r="L23" s="131"/>
      <c r="M23" s="139" t="s">
        <v>1661</v>
      </c>
    </row>
    <row r="24" s="135" customFormat="1" ht="30" customHeight="1" spans="1:13">
      <c r="A24" s="139" t="s">
        <v>1318</v>
      </c>
      <c r="B24" s="131" t="s">
        <v>1664</v>
      </c>
      <c r="C24" s="142" t="s">
        <v>373</v>
      </c>
      <c r="D24" s="131" t="s">
        <v>1665</v>
      </c>
      <c r="E24" s="141" t="s">
        <v>1627</v>
      </c>
      <c r="F24" s="141" t="s">
        <v>1627</v>
      </c>
      <c r="G24" s="141" t="s">
        <v>1627</v>
      </c>
      <c r="H24" s="131">
        <v>44</v>
      </c>
      <c r="I24" s="131">
        <v>44</v>
      </c>
      <c r="J24" s="147">
        <f t="shared" si="0"/>
        <v>1</v>
      </c>
      <c r="K24" s="31" t="s">
        <v>1628</v>
      </c>
      <c r="L24" s="131"/>
      <c r="M24" s="131"/>
    </row>
    <row r="25" s="135" customFormat="1" ht="30" customHeight="1" spans="1:13">
      <c r="A25" s="139" t="s">
        <v>1322</v>
      </c>
      <c r="B25" s="131" t="s">
        <v>1666</v>
      </c>
      <c r="C25" s="140" t="s">
        <v>484</v>
      </c>
      <c r="D25" s="131" t="s">
        <v>1667</v>
      </c>
      <c r="E25" s="141" t="s">
        <v>1627</v>
      </c>
      <c r="F25" s="141" t="s">
        <v>1627</v>
      </c>
      <c r="G25" s="141" t="s">
        <v>1627</v>
      </c>
      <c r="H25" s="131">
        <v>34</v>
      </c>
      <c r="I25" s="131">
        <v>31</v>
      </c>
      <c r="J25" s="147">
        <f t="shared" si="0"/>
        <v>0.911764705882353</v>
      </c>
      <c r="K25" s="31" t="s">
        <v>1628</v>
      </c>
      <c r="L25" s="131"/>
      <c r="M25" s="139" t="s">
        <v>1668</v>
      </c>
    </row>
    <row r="26" s="135" customFormat="1" ht="30" customHeight="1" spans="1:13">
      <c r="A26" s="139" t="s">
        <v>1322</v>
      </c>
      <c r="B26" s="131" t="s">
        <v>1666</v>
      </c>
      <c r="C26" s="140" t="s">
        <v>493</v>
      </c>
      <c r="D26" s="131" t="s">
        <v>1667</v>
      </c>
      <c r="E26" s="141" t="s">
        <v>1627</v>
      </c>
      <c r="F26" s="141" t="s">
        <v>1627</v>
      </c>
      <c r="G26" s="141" t="s">
        <v>1627</v>
      </c>
      <c r="H26" s="131">
        <v>18</v>
      </c>
      <c r="I26" s="131">
        <v>17</v>
      </c>
      <c r="J26" s="147">
        <f t="shared" si="0"/>
        <v>0.944444444444444</v>
      </c>
      <c r="K26" s="31" t="s">
        <v>1628</v>
      </c>
      <c r="L26" s="131"/>
      <c r="M26" s="139" t="s">
        <v>1661</v>
      </c>
    </row>
    <row r="27" s="135" customFormat="1" ht="30" customHeight="1" spans="1:13">
      <c r="A27" s="139" t="s">
        <v>1322</v>
      </c>
      <c r="B27" s="131" t="s">
        <v>1666</v>
      </c>
      <c r="C27" s="140" t="s">
        <v>506</v>
      </c>
      <c r="D27" s="131" t="s">
        <v>1667</v>
      </c>
      <c r="E27" s="141" t="s">
        <v>1627</v>
      </c>
      <c r="F27" s="141" t="s">
        <v>1627</v>
      </c>
      <c r="G27" s="141" t="s">
        <v>1627</v>
      </c>
      <c r="H27" s="131">
        <v>7</v>
      </c>
      <c r="I27" s="131">
        <v>6</v>
      </c>
      <c r="J27" s="147">
        <f t="shared" si="0"/>
        <v>0.857142857142857</v>
      </c>
      <c r="K27" s="31" t="s">
        <v>1628</v>
      </c>
      <c r="L27" s="131"/>
      <c r="M27" s="139" t="s">
        <v>1661</v>
      </c>
    </row>
    <row r="28" s="135" customFormat="1" ht="30" customHeight="1" spans="1:13">
      <c r="A28" s="139" t="s">
        <v>1326</v>
      </c>
      <c r="B28" s="131" t="s">
        <v>1669</v>
      </c>
      <c r="C28" s="140" t="s">
        <v>988</v>
      </c>
      <c r="D28" s="131" t="s">
        <v>1670</v>
      </c>
      <c r="E28" s="141"/>
      <c r="F28" s="141"/>
      <c r="G28" s="141"/>
      <c r="H28" s="143"/>
      <c r="I28" s="143"/>
      <c r="J28" s="147"/>
      <c r="K28" s="31"/>
      <c r="L28" s="131"/>
      <c r="M28" s="31" t="s">
        <v>1671</v>
      </c>
    </row>
    <row r="29" s="135" customFormat="1" ht="40.5" customHeight="1" spans="1:13">
      <c r="A29" s="139" t="s">
        <v>1334</v>
      </c>
      <c r="B29" s="131" t="s">
        <v>1672</v>
      </c>
      <c r="C29" s="140" t="s">
        <v>976</v>
      </c>
      <c r="D29" s="131" t="s">
        <v>1673</v>
      </c>
      <c r="E29" s="141" t="s">
        <v>1627</v>
      </c>
      <c r="F29" s="141" t="s">
        <v>1627</v>
      </c>
      <c r="G29" s="141" t="s">
        <v>1627</v>
      </c>
      <c r="H29" s="131">
        <v>46</v>
      </c>
      <c r="I29" s="131">
        <v>43</v>
      </c>
      <c r="J29" s="147">
        <f t="shared" ref="J29:J46" si="1">I29/H29</f>
        <v>0.934782608695652</v>
      </c>
      <c r="K29" s="31" t="s">
        <v>1628</v>
      </c>
      <c r="L29" s="131"/>
      <c r="M29" s="139" t="s">
        <v>1674</v>
      </c>
    </row>
    <row r="30" s="135" customFormat="1" ht="43.5" customHeight="1" spans="1:13">
      <c r="A30" s="139" t="s">
        <v>1339</v>
      </c>
      <c r="B30" s="131" t="s">
        <v>1332</v>
      </c>
      <c r="C30" s="140" t="s">
        <v>724</v>
      </c>
      <c r="D30" s="131" t="s">
        <v>1675</v>
      </c>
      <c r="E30" s="141" t="s">
        <v>1627</v>
      </c>
      <c r="F30" s="141" t="s">
        <v>1627</v>
      </c>
      <c r="G30" s="141" t="s">
        <v>1627</v>
      </c>
      <c r="H30" s="131">
        <v>37</v>
      </c>
      <c r="I30" s="131">
        <v>35</v>
      </c>
      <c r="J30" s="147">
        <f t="shared" si="1"/>
        <v>0.945945945945946</v>
      </c>
      <c r="K30" s="31" t="s">
        <v>1628</v>
      </c>
      <c r="L30" s="131"/>
      <c r="M30" s="139" t="s">
        <v>1676</v>
      </c>
    </row>
    <row r="31" s="135" customFormat="1" ht="38.25" customHeight="1" spans="1:13">
      <c r="A31" s="139" t="s">
        <v>1342</v>
      </c>
      <c r="B31" s="131" t="s">
        <v>1677</v>
      </c>
      <c r="C31" s="140" t="s">
        <v>772</v>
      </c>
      <c r="D31" s="131" t="s">
        <v>1678</v>
      </c>
      <c r="E31" s="141" t="s">
        <v>1627</v>
      </c>
      <c r="F31" s="141" t="s">
        <v>1627</v>
      </c>
      <c r="G31" s="141" t="s">
        <v>1627</v>
      </c>
      <c r="H31" s="143">
        <v>44</v>
      </c>
      <c r="I31" s="143">
        <v>44</v>
      </c>
      <c r="J31" s="147">
        <f t="shared" si="1"/>
        <v>1</v>
      </c>
      <c r="K31" s="31" t="s">
        <v>1628</v>
      </c>
      <c r="L31" s="131"/>
      <c r="M31" s="143"/>
    </row>
    <row r="32" s="135" customFormat="1" ht="30" customHeight="1" spans="1:13">
      <c r="A32" s="139" t="s">
        <v>1343</v>
      </c>
      <c r="B32" s="131" t="s">
        <v>1679</v>
      </c>
      <c r="C32" s="140" t="s">
        <v>435</v>
      </c>
      <c r="D32" s="131" t="s">
        <v>1680</v>
      </c>
      <c r="E32" s="141" t="s">
        <v>1627</v>
      </c>
      <c r="F32" s="141" t="s">
        <v>1627</v>
      </c>
      <c r="G32" s="141" t="s">
        <v>1627</v>
      </c>
      <c r="H32" s="131">
        <v>32</v>
      </c>
      <c r="I32" s="131">
        <v>27</v>
      </c>
      <c r="J32" s="147">
        <f t="shared" si="1"/>
        <v>0.84375</v>
      </c>
      <c r="K32" s="31" t="s">
        <v>1628</v>
      </c>
      <c r="L32" s="131"/>
      <c r="M32" s="131"/>
    </row>
    <row r="33" s="135" customFormat="1" ht="30" customHeight="1" spans="1:13">
      <c r="A33" s="139" t="s">
        <v>1345</v>
      </c>
      <c r="B33" s="131" t="s">
        <v>1681</v>
      </c>
      <c r="C33" s="140" t="s">
        <v>172</v>
      </c>
      <c r="D33" s="131" t="s">
        <v>1682</v>
      </c>
      <c r="E33" s="141"/>
      <c r="F33" s="141"/>
      <c r="G33" s="141"/>
      <c r="H33" s="131"/>
      <c r="I33" s="131"/>
      <c r="J33" s="147"/>
      <c r="K33" s="31"/>
      <c r="L33" s="131"/>
      <c r="M33" s="31" t="s">
        <v>1671</v>
      </c>
    </row>
    <row r="34" s="135" customFormat="1" ht="30" customHeight="1" spans="1:13">
      <c r="A34" s="139" t="s">
        <v>1348</v>
      </c>
      <c r="B34" s="131" t="s">
        <v>1683</v>
      </c>
      <c r="C34" s="140" t="s">
        <v>448</v>
      </c>
      <c r="D34" s="131" t="s">
        <v>1684</v>
      </c>
      <c r="E34" s="141" t="s">
        <v>1627</v>
      </c>
      <c r="F34" s="141" t="s">
        <v>1627</v>
      </c>
      <c r="G34" s="141" t="s">
        <v>1627</v>
      </c>
      <c r="H34" s="131">
        <v>22</v>
      </c>
      <c r="I34" s="131">
        <v>20</v>
      </c>
      <c r="J34" s="147">
        <f t="shared" si="1"/>
        <v>0.909090909090909</v>
      </c>
      <c r="K34" s="31" t="s">
        <v>1628</v>
      </c>
      <c r="L34" s="131"/>
      <c r="M34" s="139" t="s">
        <v>1685</v>
      </c>
    </row>
    <row r="35" s="135" customFormat="1" ht="30" customHeight="1" spans="1:13">
      <c r="A35" s="139" t="s">
        <v>1353</v>
      </c>
      <c r="B35" s="131" t="s">
        <v>1686</v>
      </c>
      <c r="C35" s="140" t="s">
        <v>468</v>
      </c>
      <c r="D35" s="131" t="s">
        <v>1687</v>
      </c>
      <c r="E35" s="141" t="s">
        <v>1627</v>
      </c>
      <c r="F35" s="141" t="s">
        <v>1627</v>
      </c>
      <c r="G35" s="141" t="s">
        <v>1627</v>
      </c>
      <c r="H35" s="131">
        <v>19</v>
      </c>
      <c r="I35" s="131">
        <v>19</v>
      </c>
      <c r="J35" s="147">
        <f t="shared" si="1"/>
        <v>1</v>
      </c>
      <c r="K35" s="31" t="s">
        <v>1628</v>
      </c>
      <c r="L35" s="131"/>
      <c r="M35" s="131"/>
    </row>
    <row r="36" s="135" customFormat="1" ht="30" customHeight="1" spans="1:13">
      <c r="A36" s="139" t="s">
        <v>1354</v>
      </c>
      <c r="B36" s="31" t="s">
        <v>1688</v>
      </c>
      <c r="C36" s="142" t="s">
        <v>370</v>
      </c>
      <c r="D36" s="131" t="s">
        <v>1689</v>
      </c>
      <c r="E36" s="141" t="s">
        <v>1627</v>
      </c>
      <c r="F36" s="141" t="s">
        <v>1627</v>
      </c>
      <c r="G36" s="141" t="s">
        <v>1627</v>
      </c>
      <c r="H36" s="131">
        <v>43</v>
      </c>
      <c r="I36" s="131">
        <v>43</v>
      </c>
      <c r="J36" s="147">
        <f t="shared" si="1"/>
        <v>1</v>
      </c>
      <c r="K36" s="31" t="s">
        <v>1628</v>
      </c>
      <c r="L36" s="131"/>
      <c r="M36" s="131"/>
    </row>
    <row r="37" s="135" customFormat="1" ht="30" customHeight="1" spans="1:13">
      <c r="A37" s="139" t="s">
        <v>1355</v>
      </c>
      <c r="B37" s="131" t="s">
        <v>1690</v>
      </c>
      <c r="C37" s="140" t="s">
        <v>496</v>
      </c>
      <c r="D37" s="131" t="s">
        <v>1691</v>
      </c>
      <c r="E37" s="141" t="s">
        <v>1627</v>
      </c>
      <c r="F37" s="141" t="s">
        <v>1627</v>
      </c>
      <c r="G37" s="141" t="s">
        <v>1627</v>
      </c>
      <c r="H37" s="131">
        <v>49</v>
      </c>
      <c r="I37" s="131">
        <v>29</v>
      </c>
      <c r="J37" s="147">
        <f t="shared" si="1"/>
        <v>0.591836734693878</v>
      </c>
      <c r="K37" s="31" t="s">
        <v>1628</v>
      </c>
      <c r="L37" s="131"/>
      <c r="M37" s="131"/>
    </row>
    <row r="38" s="135" customFormat="1" ht="30" customHeight="1" spans="1:13">
      <c r="A38" s="139" t="s">
        <v>1356</v>
      </c>
      <c r="B38" s="131" t="s">
        <v>1692</v>
      </c>
      <c r="C38" s="140" t="s">
        <v>337</v>
      </c>
      <c r="D38" s="131" t="s">
        <v>1693</v>
      </c>
      <c r="E38" s="141" t="s">
        <v>1627</v>
      </c>
      <c r="F38" s="141" t="s">
        <v>1627</v>
      </c>
      <c r="G38" s="141" t="s">
        <v>1627</v>
      </c>
      <c r="H38" s="131">
        <v>34</v>
      </c>
      <c r="I38" s="131">
        <v>30</v>
      </c>
      <c r="J38" s="147">
        <f t="shared" si="1"/>
        <v>0.882352941176471</v>
      </c>
      <c r="K38" s="31" t="s">
        <v>1628</v>
      </c>
      <c r="L38" s="131"/>
      <c r="M38" s="139" t="s">
        <v>1694</v>
      </c>
    </row>
    <row r="39" s="135" customFormat="1" ht="30" customHeight="1" spans="1:13">
      <c r="A39" s="139" t="s">
        <v>1359</v>
      </c>
      <c r="B39" s="131" t="s">
        <v>1695</v>
      </c>
      <c r="C39" s="140" t="s">
        <v>150</v>
      </c>
      <c r="D39" s="131" t="s">
        <v>1696</v>
      </c>
      <c r="E39" s="141" t="s">
        <v>1627</v>
      </c>
      <c r="F39" s="141" t="s">
        <v>1627</v>
      </c>
      <c r="G39" s="141" t="s">
        <v>1627</v>
      </c>
      <c r="H39" s="131">
        <v>28</v>
      </c>
      <c r="I39" s="131">
        <v>26</v>
      </c>
      <c r="J39" s="147">
        <f t="shared" si="1"/>
        <v>0.928571428571429</v>
      </c>
      <c r="K39" s="31" t="s">
        <v>1628</v>
      </c>
      <c r="L39" s="131"/>
      <c r="M39" s="139" t="s">
        <v>1697</v>
      </c>
    </row>
    <row r="40" s="135" customFormat="1" ht="30" customHeight="1" spans="1:13">
      <c r="A40" s="139" t="s">
        <v>1362</v>
      </c>
      <c r="B40" s="131" t="s">
        <v>1698</v>
      </c>
      <c r="C40" s="140" t="s">
        <v>426</v>
      </c>
      <c r="D40" s="131" t="s">
        <v>1699</v>
      </c>
      <c r="E40" s="141" t="s">
        <v>1627</v>
      </c>
      <c r="F40" s="141" t="s">
        <v>1627</v>
      </c>
      <c r="G40" s="141" t="s">
        <v>1627</v>
      </c>
      <c r="H40" s="131">
        <v>27</v>
      </c>
      <c r="I40" s="131">
        <v>23</v>
      </c>
      <c r="J40" s="147">
        <f t="shared" si="1"/>
        <v>0.851851851851852</v>
      </c>
      <c r="K40" s="31" t="s">
        <v>1628</v>
      </c>
      <c r="L40" s="131"/>
      <c r="M40" s="139" t="s">
        <v>1694</v>
      </c>
    </row>
    <row r="41" s="135" customFormat="1" ht="30" customHeight="1" spans="1:13">
      <c r="A41" s="139" t="s">
        <v>1086</v>
      </c>
      <c r="B41" s="131" t="s">
        <v>1700</v>
      </c>
      <c r="C41" s="140" t="s">
        <v>1015</v>
      </c>
      <c r="D41" s="131" t="s">
        <v>1701</v>
      </c>
      <c r="E41" s="141" t="s">
        <v>1627</v>
      </c>
      <c r="F41" s="141" t="s">
        <v>1627</v>
      </c>
      <c r="G41" s="141" t="s">
        <v>1627</v>
      </c>
      <c r="H41" s="131">
        <v>43</v>
      </c>
      <c r="I41" s="131">
        <v>42</v>
      </c>
      <c r="J41" s="147">
        <f t="shared" si="1"/>
        <v>0.976744186046512</v>
      </c>
      <c r="K41" s="31" t="s">
        <v>1628</v>
      </c>
      <c r="L41" s="131"/>
      <c r="M41" s="131" t="s">
        <v>1661</v>
      </c>
    </row>
    <row r="42" s="135" customFormat="1" ht="30" customHeight="1" spans="1:13">
      <c r="A42" s="139" t="s">
        <v>1098</v>
      </c>
      <c r="B42" s="131" t="s">
        <v>1702</v>
      </c>
      <c r="C42" s="140" t="s">
        <v>107</v>
      </c>
      <c r="D42" s="131" t="s">
        <v>1703</v>
      </c>
      <c r="E42" s="141" t="s">
        <v>1627</v>
      </c>
      <c r="F42" s="141" t="s">
        <v>1627</v>
      </c>
      <c r="G42" s="141" t="s">
        <v>1627</v>
      </c>
      <c r="H42" s="131">
        <v>41</v>
      </c>
      <c r="I42" s="131">
        <v>41</v>
      </c>
      <c r="J42" s="147">
        <f t="shared" si="1"/>
        <v>1</v>
      </c>
      <c r="K42" s="31" t="s">
        <v>1628</v>
      </c>
      <c r="L42" s="131"/>
      <c r="M42" s="139"/>
    </row>
    <row r="43" s="135" customFormat="1" ht="30" customHeight="1" spans="1:13">
      <c r="A43" s="139" t="s">
        <v>1105</v>
      </c>
      <c r="B43" s="131" t="s">
        <v>1704</v>
      </c>
      <c r="C43" s="140" t="s">
        <v>527</v>
      </c>
      <c r="D43" s="131" t="s">
        <v>1705</v>
      </c>
      <c r="E43" s="141" t="s">
        <v>1627</v>
      </c>
      <c r="F43" s="141" t="s">
        <v>1627</v>
      </c>
      <c r="G43" s="141" t="s">
        <v>1627</v>
      </c>
      <c r="H43" s="131">
        <v>25</v>
      </c>
      <c r="I43" s="131">
        <v>24</v>
      </c>
      <c r="J43" s="147">
        <f t="shared" si="1"/>
        <v>0.96</v>
      </c>
      <c r="K43" s="31" t="s">
        <v>1628</v>
      </c>
      <c r="L43" s="131"/>
      <c r="M43" s="139" t="s">
        <v>1661</v>
      </c>
    </row>
    <row r="44" s="135" customFormat="1" ht="30" customHeight="1" spans="1:13">
      <c r="A44" s="139" t="s">
        <v>1111</v>
      </c>
      <c r="B44" s="131" t="s">
        <v>1706</v>
      </c>
      <c r="C44" s="140" t="s">
        <v>1066</v>
      </c>
      <c r="D44" s="131" t="s">
        <v>1707</v>
      </c>
      <c r="E44" s="141" t="s">
        <v>1627</v>
      </c>
      <c r="F44" s="141" t="s">
        <v>1627</v>
      </c>
      <c r="G44" s="141" t="s">
        <v>1627</v>
      </c>
      <c r="H44" s="131">
        <v>45</v>
      </c>
      <c r="I44" s="131">
        <v>45</v>
      </c>
      <c r="J44" s="147">
        <f t="shared" si="1"/>
        <v>1</v>
      </c>
      <c r="K44" s="31" t="s">
        <v>1628</v>
      </c>
      <c r="L44" s="131"/>
      <c r="M44" s="131"/>
    </row>
    <row r="45" s="135" customFormat="1" ht="30" customHeight="1" spans="1:13">
      <c r="A45" s="139" t="s">
        <v>1119</v>
      </c>
      <c r="B45" s="131" t="s">
        <v>1708</v>
      </c>
      <c r="C45" s="142" t="s">
        <v>669</v>
      </c>
      <c r="D45" s="131" t="s">
        <v>1707</v>
      </c>
      <c r="E45" s="141" t="s">
        <v>1627</v>
      </c>
      <c r="F45" s="141" t="s">
        <v>1627</v>
      </c>
      <c r="G45" s="141" t="s">
        <v>1627</v>
      </c>
      <c r="H45" s="131">
        <v>43</v>
      </c>
      <c r="I45" s="131">
        <v>39</v>
      </c>
      <c r="J45" s="147">
        <f t="shared" si="1"/>
        <v>0.906976744186046</v>
      </c>
      <c r="K45" s="31" t="s">
        <v>1628</v>
      </c>
      <c r="L45" s="131"/>
      <c r="M45" s="31" t="s">
        <v>1709</v>
      </c>
    </row>
    <row r="46" s="135" customFormat="1" ht="30" customHeight="1" spans="1:13">
      <c r="A46" s="139" t="s">
        <v>1126</v>
      </c>
      <c r="B46" s="131" t="s">
        <v>1710</v>
      </c>
      <c r="C46" s="140" t="s">
        <v>361</v>
      </c>
      <c r="D46" s="131" t="s">
        <v>1707</v>
      </c>
      <c r="E46" s="141" t="s">
        <v>1627</v>
      </c>
      <c r="F46" s="141" t="s">
        <v>1627</v>
      </c>
      <c r="G46" s="141" t="s">
        <v>1627</v>
      </c>
      <c r="H46" s="131">
        <v>46</v>
      </c>
      <c r="I46" s="131">
        <v>43</v>
      </c>
      <c r="J46" s="147">
        <f t="shared" si="1"/>
        <v>0.934782608695652</v>
      </c>
      <c r="K46" s="31" t="s">
        <v>1628</v>
      </c>
      <c r="L46" s="131"/>
      <c r="M46" s="31" t="s">
        <v>1711</v>
      </c>
    </row>
    <row r="47" s="135" customFormat="1" ht="44.25" customHeight="1" spans="1:13">
      <c r="A47" s="139" t="s">
        <v>1133</v>
      </c>
      <c r="B47" s="131" t="s">
        <v>1712</v>
      </c>
      <c r="C47" s="140" t="s">
        <v>391</v>
      </c>
      <c r="D47" s="131" t="s">
        <v>1713</v>
      </c>
      <c r="F47" s="144"/>
      <c r="G47" s="144"/>
      <c r="H47" s="144"/>
      <c r="I47" s="144"/>
      <c r="J47" s="144"/>
      <c r="K47" s="144"/>
      <c r="L47" s="144"/>
      <c r="M47" s="148" t="s">
        <v>1714</v>
      </c>
    </row>
    <row r="48" s="135" customFormat="1" ht="30" customHeight="1" spans="1:13">
      <c r="A48" s="139" t="s">
        <v>1141</v>
      </c>
      <c r="B48" s="131" t="s">
        <v>1715</v>
      </c>
      <c r="C48" s="140" t="s">
        <v>780</v>
      </c>
      <c r="D48" s="131" t="s">
        <v>1716</v>
      </c>
      <c r="E48" s="141" t="s">
        <v>1627</v>
      </c>
      <c r="F48" s="141" t="s">
        <v>1627</v>
      </c>
      <c r="G48" s="141" t="s">
        <v>1627</v>
      </c>
      <c r="H48" s="131">
        <v>41</v>
      </c>
      <c r="I48" s="131">
        <v>41</v>
      </c>
      <c r="J48" s="147">
        <f t="shared" ref="J48" si="2">I48/H48</f>
        <v>1</v>
      </c>
      <c r="K48" s="31" t="s">
        <v>1628</v>
      </c>
      <c r="L48" s="131"/>
      <c r="M48" s="131"/>
    </row>
    <row r="49" s="135" customFormat="1" ht="30" customHeight="1" spans="1:13">
      <c r="A49" s="139" t="s">
        <v>1154</v>
      </c>
      <c r="B49" s="131" t="s">
        <v>1717</v>
      </c>
      <c r="C49" s="140" t="s">
        <v>811</v>
      </c>
      <c r="D49" s="131" t="s">
        <v>1718</v>
      </c>
      <c r="E49" s="141" t="s">
        <v>1627</v>
      </c>
      <c r="F49" s="141" t="s">
        <v>1627</v>
      </c>
      <c r="G49" s="141" t="s">
        <v>1627</v>
      </c>
      <c r="H49" s="131">
        <v>45</v>
      </c>
      <c r="I49" s="131">
        <v>44</v>
      </c>
      <c r="J49" s="147">
        <f t="shared" ref="J49:J91" si="3">I49/H49</f>
        <v>0.977777777777778</v>
      </c>
      <c r="K49" s="31" t="s">
        <v>1628</v>
      </c>
      <c r="L49" s="131"/>
      <c r="M49" s="139" t="s">
        <v>1661</v>
      </c>
    </row>
    <row r="50" s="135" customFormat="1" ht="30" customHeight="1" spans="1:13">
      <c r="A50" s="139" t="s">
        <v>1160</v>
      </c>
      <c r="B50" s="131" t="s">
        <v>1719</v>
      </c>
      <c r="C50" s="140" t="s">
        <v>1050</v>
      </c>
      <c r="D50" s="131" t="s">
        <v>1707</v>
      </c>
      <c r="E50" s="141" t="s">
        <v>1627</v>
      </c>
      <c r="F50" s="141" t="s">
        <v>1627</v>
      </c>
      <c r="G50" s="141" t="s">
        <v>1627</v>
      </c>
      <c r="H50" s="131">
        <v>40</v>
      </c>
      <c r="I50" s="131">
        <v>37</v>
      </c>
      <c r="J50" s="147">
        <f t="shared" si="3"/>
        <v>0.925</v>
      </c>
      <c r="K50" s="31" t="s">
        <v>1628</v>
      </c>
      <c r="L50" s="131"/>
      <c r="M50" s="139" t="s">
        <v>1720</v>
      </c>
    </row>
    <row r="51" s="135" customFormat="1" ht="30" customHeight="1" spans="1:13">
      <c r="A51" s="139" t="s">
        <v>1167</v>
      </c>
      <c r="B51" s="131" t="s">
        <v>1721</v>
      </c>
      <c r="C51" s="142" t="s">
        <v>654</v>
      </c>
      <c r="D51" s="131" t="s">
        <v>1722</v>
      </c>
      <c r="E51" s="141" t="s">
        <v>1627</v>
      </c>
      <c r="F51" s="141" t="s">
        <v>1627</v>
      </c>
      <c r="G51" s="141" t="s">
        <v>1627</v>
      </c>
      <c r="H51" s="131">
        <v>43</v>
      </c>
      <c r="I51" s="131">
        <v>40</v>
      </c>
      <c r="J51" s="147">
        <f t="shared" si="3"/>
        <v>0.930232558139535</v>
      </c>
      <c r="K51" s="31" t="s">
        <v>1628</v>
      </c>
      <c r="L51" s="131"/>
      <c r="M51" s="31" t="s">
        <v>1723</v>
      </c>
    </row>
    <row r="52" s="135" customFormat="1" ht="30" customHeight="1" spans="1:13">
      <c r="A52" s="139" t="s">
        <v>1171</v>
      </c>
      <c r="B52" s="131" t="s">
        <v>1724</v>
      </c>
      <c r="C52" s="140" t="s">
        <v>1058</v>
      </c>
      <c r="D52" s="131" t="s">
        <v>1639</v>
      </c>
      <c r="E52" s="141" t="s">
        <v>1627</v>
      </c>
      <c r="F52" s="141" t="s">
        <v>1627</v>
      </c>
      <c r="G52" s="141" t="s">
        <v>1627</v>
      </c>
      <c r="H52" s="131">
        <v>41</v>
      </c>
      <c r="I52" s="131">
        <v>38</v>
      </c>
      <c r="J52" s="147">
        <f t="shared" si="3"/>
        <v>0.926829268292683</v>
      </c>
      <c r="K52" s="31" t="s">
        <v>1628</v>
      </c>
      <c r="L52" s="131"/>
      <c r="M52" s="117" t="s">
        <v>1725</v>
      </c>
    </row>
    <row r="53" s="135" customFormat="1" ht="30" customHeight="1" spans="1:13">
      <c r="A53" s="139" t="s">
        <v>1177</v>
      </c>
      <c r="B53" s="131" t="s">
        <v>1726</v>
      </c>
      <c r="C53" s="140" t="s">
        <v>884</v>
      </c>
      <c r="D53" s="131" t="s">
        <v>1639</v>
      </c>
      <c r="E53" s="141" t="s">
        <v>1627</v>
      </c>
      <c r="F53" s="141" t="s">
        <v>1627</v>
      </c>
      <c r="G53" s="141" t="s">
        <v>1627</v>
      </c>
      <c r="H53" s="131">
        <v>39</v>
      </c>
      <c r="I53" s="131">
        <v>36</v>
      </c>
      <c r="J53" s="147">
        <f t="shared" si="3"/>
        <v>0.923076923076923</v>
      </c>
      <c r="K53" s="31" t="s">
        <v>1628</v>
      </c>
      <c r="L53" s="131"/>
      <c r="M53" s="31" t="s">
        <v>1725</v>
      </c>
    </row>
    <row r="54" s="135" customFormat="1" ht="30" customHeight="1" spans="1:13">
      <c r="A54" s="139" t="s">
        <v>1183</v>
      </c>
      <c r="B54" s="131" t="s">
        <v>1727</v>
      </c>
      <c r="C54" s="140" t="s">
        <v>745</v>
      </c>
      <c r="D54" s="131" t="s">
        <v>1639</v>
      </c>
      <c r="E54" s="141" t="s">
        <v>1627</v>
      </c>
      <c r="F54" s="141" t="s">
        <v>1627</v>
      </c>
      <c r="G54" s="141" t="s">
        <v>1627</v>
      </c>
      <c r="H54" s="131">
        <v>35</v>
      </c>
      <c r="I54" s="131">
        <v>35</v>
      </c>
      <c r="J54" s="147">
        <f t="shared" si="3"/>
        <v>1</v>
      </c>
      <c r="K54" s="31" t="s">
        <v>1628</v>
      </c>
      <c r="L54" s="131"/>
      <c r="M54" s="131"/>
    </row>
    <row r="55" s="135" customFormat="1" ht="30" customHeight="1" spans="1:13">
      <c r="A55" s="139" t="s">
        <v>1185</v>
      </c>
      <c r="B55" s="131" t="s">
        <v>1728</v>
      </c>
      <c r="C55" s="140" t="s">
        <v>531</v>
      </c>
      <c r="D55" s="131" t="s">
        <v>1729</v>
      </c>
      <c r="E55" s="141" t="s">
        <v>1627</v>
      </c>
      <c r="F55" s="141" t="s">
        <v>1627</v>
      </c>
      <c r="G55" s="141" t="s">
        <v>1627</v>
      </c>
      <c r="H55" s="131">
        <v>21</v>
      </c>
      <c r="I55" s="131">
        <v>21</v>
      </c>
      <c r="J55" s="147">
        <f t="shared" si="3"/>
        <v>1</v>
      </c>
      <c r="K55" s="31" t="s">
        <v>1628</v>
      </c>
      <c r="L55" s="131"/>
      <c r="M55" s="131"/>
    </row>
    <row r="56" s="135" customFormat="1" ht="30" customHeight="1" spans="1:13">
      <c r="A56" s="31" t="s">
        <v>1185</v>
      </c>
      <c r="B56" s="131" t="s">
        <v>1728</v>
      </c>
      <c r="C56" s="140" t="s">
        <v>551</v>
      </c>
      <c r="D56" s="131" t="s">
        <v>1729</v>
      </c>
      <c r="E56" s="141" t="s">
        <v>1627</v>
      </c>
      <c r="F56" s="141" t="s">
        <v>1627</v>
      </c>
      <c r="G56" s="141" t="s">
        <v>1627</v>
      </c>
      <c r="H56" s="131">
        <v>45</v>
      </c>
      <c r="I56" s="131">
        <v>44</v>
      </c>
      <c r="J56" s="147">
        <f t="shared" si="3"/>
        <v>0.977777777777778</v>
      </c>
      <c r="K56" s="31" t="s">
        <v>1628</v>
      </c>
      <c r="L56" s="131"/>
      <c r="M56" s="31" t="s">
        <v>1629</v>
      </c>
    </row>
    <row r="57" s="135" customFormat="1" ht="30" customHeight="1" spans="1:13">
      <c r="A57" s="31" t="s">
        <v>1190</v>
      </c>
      <c r="B57" s="131" t="s">
        <v>1730</v>
      </c>
      <c r="C57" s="140" t="s">
        <v>547</v>
      </c>
      <c r="D57" s="131" t="s">
        <v>1639</v>
      </c>
      <c r="E57" s="141" t="s">
        <v>1627</v>
      </c>
      <c r="F57" s="141" t="s">
        <v>1627</v>
      </c>
      <c r="G57" s="141" t="s">
        <v>1627</v>
      </c>
      <c r="H57" s="131">
        <v>31</v>
      </c>
      <c r="I57" s="131">
        <v>31</v>
      </c>
      <c r="J57" s="147">
        <f t="shared" si="3"/>
        <v>1</v>
      </c>
      <c r="K57" s="31" t="s">
        <v>1628</v>
      </c>
      <c r="L57" s="131"/>
      <c r="M57" s="131"/>
    </row>
    <row r="58" s="135" customFormat="1" ht="30" customHeight="1" spans="1:13">
      <c r="A58" s="139" t="s">
        <v>1193</v>
      </c>
      <c r="B58" s="131" t="s">
        <v>1731</v>
      </c>
      <c r="C58" s="142" t="s">
        <v>281</v>
      </c>
      <c r="D58" s="131" t="s">
        <v>1639</v>
      </c>
      <c r="E58" s="141" t="s">
        <v>1627</v>
      </c>
      <c r="F58" s="141" t="s">
        <v>1627</v>
      </c>
      <c r="G58" s="141" t="s">
        <v>1627</v>
      </c>
      <c r="H58" s="131">
        <v>47</v>
      </c>
      <c r="I58" s="131">
        <v>47</v>
      </c>
      <c r="J58" s="147">
        <f t="shared" si="3"/>
        <v>1</v>
      </c>
      <c r="K58" s="31" t="s">
        <v>1628</v>
      </c>
      <c r="L58" s="131"/>
      <c r="M58" s="131"/>
    </row>
    <row r="59" s="135" customFormat="1" ht="30" customHeight="1" spans="1:13">
      <c r="A59" s="139" t="s">
        <v>1197</v>
      </c>
      <c r="B59" s="131" t="s">
        <v>1732</v>
      </c>
      <c r="C59" s="140" t="s">
        <v>1031</v>
      </c>
      <c r="D59" s="131" t="s">
        <v>1639</v>
      </c>
      <c r="E59" s="141" t="s">
        <v>1627</v>
      </c>
      <c r="F59" s="141" t="s">
        <v>1627</v>
      </c>
      <c r="G59" s="141" t="s">
        <v>1627</v>
      </c>
      <c r="H59" s="131">
        <v>41</v>
      </c>
      <c r="I59" s="131">
        <v>40</v>
      </c>
      <c r="J59" s="147">
        <f t="shared" si="3"/>
        <v>0.975609756097561</v>
      </c>
      <c r="K59" s="31" t="s">
        <v>1628</v>
      </c>
      <c r="L59" s="131"/>
      <c r="M59" s="139" t="s">
        <v>1733</v>
      </c>
    </row>
    <row r="60" s="135" customFormat="1" ht="30" customHeight="1" spans="1:13">
      <c r="A60" s="139" t="s">
        <v>1201</v>
      </c>
      <c r="B60" s="131" t="s">
        <v>1734</v>
      </c>
      <c r="C60" s="140" t="s">
        <v>872</v>
      </c>
      <c r="D60" s="131" t="s">
        <v>1639</v>
      </c>
      <c r="E60" s="141" t="s">
        <v>1627</v>
      </c>
      <c r="F60" s="141" t="s">
        <v>1627</v>
      </c>
      <c r="G60" s="141" t="s">
        <v>1627</v>
      </c>
      <c r="H60" s="131">
        <v>41</v>
      </c>
      <c r="I60" s="131">
        <v>40</v>
      </c>
      <c r="J60" s="147">
        <f t="shared" si="3"/>
        <v>0.975609756097561</v>
      </c>
      <c r="K60" s="31" t="s">
        <v>1628</v>
      </c>
      <c r="L60" s="131"/>
      <c r="M60" s="139" t="s">
        <v>1735</v>
      </c>
    </row>
    <row r="61" s="135" customFormat="1" ht="30" customHeight="1" spans="1:13">
      <c r="A61" s="139" t="s">
        <v>1206</v>
      </c>
      <c r="B61" s="131" t="s">
        <v>1736</v>
      </c>
      <c r="C61" s="140" t="s">
        <v>259</v>
      </c>
      <c r="D61" s="131" t="s">
        <v>1639</v>
      </c>
      <c r="E61" s="141" t="s">
        <v>1627</v>
      </c>
      <c r="F61" s="141" t="s">
        <v>1627</v>
      </c>
      <c r="G61" s="141" t="s">
        <v>1627</v>
      </c>
      <c r="H61" s="131">
        <v>39</v>
      </c>
      <c r="I61" s="131">
        <v>37</v>
      </c>
      <c r="J61" s="147">
        <f t="shared" si="3"/>
        <v>0.948717948717949</v>
      </c>
      <c r="K61" s="31" t="s">
        <v>1628</v>
      </c>
      <c r="L61" s="131"/>
      <c r="M61" s="131"/>
    </row>
    <row r="62" s="135" customFormat="1" ht="38.25" customHeight="1" spans="1:13">
      <c r="A62" s="139" t="s">
        <v>1211</v>
      </c>
      <c r="B62" s="131" t="s">
        <v>1737</v>
      </c>
      <c r="C62" s="140" t="s">
        <v>119</v>
      </c>
      <c r="D62" s="131" t="s">
        <v>1639</v>
      </c>
      <c r="E62" s="141" t="s">
        <v>1627</v>
      </c>
      <c r="F62" s="141" t="s">
        <v>1627</v>
      </c>
      <c r="G62" s="141" t="s">
        <v>1627</v>
      </c>
      <c r="H62" s="131">
        <v>31</v>
      </c>
      <c r="I62" s="131">
        <v>29</v>
      </c>
      <c r="J62" s="147">
        <f t="shared" si="3"/>
        <v>0.935483870967742</v>
      </c>
      <c r="K62" s="31" t="s">
        <v>1628</v>
      </c>
      <c r="L62" s="31" t="s">
        <v>1738</v>
      </c>
      <c r="M62" s="139" t="s">
        <v>1739</v>
      </c>
    </row>
    <row r="63" s="135" customFormat="1" ht="30" customHeight="1" spans="1:13">
      <c r="A63" s="139" t="s">
        <v>1213</v>
      </c>
      <c r="B63" s="131" t="s">
        <v>1740</v>
      </c>
      <c r="C63" s="140" t="s">
        <v>686</v>
      </c>
      <c r="D63" s="131" t="s">
        <v>1639</v>
      </c>
      <c r="E63" s="141" t="s">
        <v>1627</v>
      </c>
      <c r="F63" s="141" t="s">
        <v>1627</v>
      </c>
      <c r="G63" s="141" t="s">
        <v>1627</v>
      </c>
      <c r="H63" s="131">
        <v>39</v>
      </c>
      <c r="I63" s="131">
        <v>38</v>
      </c>
      <c r="J63" s="147">
        <f t="shared" si="3"/>
        <v>0.974358974358974</v>
      </c>
      <c r="K63" s="31" t="s">
        <v>1628</v>
      </c>
      <c r="L63" s="131"/>
      <c r="M63" s="131"/>
    </row>
    <row r="64" s="135" customFormat="1" ht="30" customHeight="1" spans="1:13">
      <c r="A64" s="139" t="s">
        <v>1216</v>
      </c>
      <c r="B64" s="131" t="s">
        <v>1741</v>
      </c>
      <c r="C64" s="140" t="s">
        <v>889</v>
      </c>
      <c r="D64" s="131" t="s">
        <v>1639</v>
      </c>
      <c r="E64" s="141" t="s">
        <v>1627</v>
      </c>
      <c r="F64" s="141" t="s">
        <v>1627</v>
      </c>
      <c r="G64" s="141" t="s">
        <v>1627</v>
      </c>
      <c r="H64" s="131">
        <v>29</v>
      </c>
      <c r="I64" s="131">
        <v>28</v>
      </c>
      <c r="J64" s="147">
        <f t="shared" si="3"/>
        <v>0.96551724137931</v>
      </c>
      <c r="K64" s="31" t="s">
        <v>1628</v>
      </c>
      <c r="L64" s="131"/>
      <c r="M64" s="131"/>
    </row>
    <row r="65" s="135" customFormat="1" ht="30" customHeight="1" spans="1:13">
      <c r="A65" s="117" t="s">
        <v>1220</v>
      </c>
      <c r="B65" s="117" t="s">
        <v>1742</v>
      </c>
      <c r="C65" s="117" t="s">
        <v>400</v>
      </c>
      <c r="D65" s="117" t="s">
        <v>1639</v>
      </c>
      <c r="E65" s="141" t="s">
        <v>1627</v>
      </c>
      <c r="F65" s="141" t="s">
        <v>1627</v>
      </c>
      <c r="G65" s="141" t="s">
        <v>1627</v>
      </c>
      <c r="H65" s="117">
        <v>19</v>
      </c>
      <c r="I65" s="117">
        <v>19</v>
      </c>
      <c r="J65" s="147">
        <f t="shared" si="3"/>
        <v>1</v>
      </c>
      <c r="K65" s="31" t="s">
        <v>1628</v>
      </c>
      <c r="L65" s="117"/>
      <c r="M65" s="131"/>
    </row>
    <row r="66" s="135" customFormat="1" ht="30" customHeight="1" spans="1:13">
      <c r="A66" s="117" t="s">
        <v>1220</v>
      </c>
      <c r="B66" s="117" t="s">
        <v>1742</v>
      </c>
      <c r="C66" s="117" t="s">
        <v>408</v>
      </c>
      <c r="D66" s="117" t="s">
        <v>1639</v>
      </c>
      <c r="E66" s="141" t="s">
        <v>1627</v>
      </c>
      <c r="F66" s="141" t="s">
        <v>1627</v>
      </c>
      <c r="G66" s="141" t="s">
        <v>1627</v>
      </c>
      <c r="H66" s="117">
        <v>36</v>
      </c>
      <c r="I66" s="117">
        <v>35</v>
      </c>
      <c r="J66" s="147">
        <f t="shared" si="3"/>
        <v>0.972222222222222</v>
      </c>
      <c r="K66" s="31" t="s">
        <v>1628</v>
      </c>
      <c r="L66" s="117"/>
      <c r="M66" s="131"/>
    </row>
    <row r="67" s="135" customFormat="1" ht="30" customHeight="1" spans="1:13">
      <c r="A67" s="139" t="s">
        <v>1225</v>
      </c>
      <c r="B67" s="131" t="s">
        <v>1743</v>
      </c>
      <c r="C67" s="140" t="s">
        <v>755</v>
      </c>
      <c r="D67" s="131" t="s">
        <v>1744</v>
      </c>
      <c r="E67" s="141" t="s">
        <v>1627</v>
      </c>
      <c r="F67" s="141" t="s">
        <v>1627</v>
      </c>
      <c r="G67" s="141" t="s">
        <v>1627</v>
      </c>
      <c r="H67" s="131">
        <v>28</v>
      </c>
      <c r="I67" s="131">
        <v>28</v>
      </c>
      <c r="J67" s="147">
        <f t="shared" si="3"/>
        <v>1</v>
      </c>
      <c r="K67" s="31" t="s">
        <v>1628</v>
      </c>
      <c r="L67" s="131"/>
      <c r="M67" s="131"/>
    </row>
    <row r="68" s="135" customFormat="1" ht="30" customHeight="1" spans="1:13">
      <c r="A68" s="139" t="s">
        <v>1228</v>
      </c>
      <c r="B68" s="131" t="s">
        <v>1745</v>
      </c>
      <c r="C68" s="140" t="s">
        <v>793</v>
      </c>
      <c r="D68" s="131" t="s">
        <v>1716</v>
      </c>
      <c r="E68" s="141" t="s">
        <v>1627</v>
      </c>
      <c r="F68" s="141" t="s">
        <v>1627</v>
      </c>
      <c r="G68" s="141" t="s">
        <v>1627</v>
      </c>
      <c r="H68" s="131">
        <v>47</v>
      </c>
      <c r="I68" s="131">
        <v>43</v>
      </c>
      <c r="J68" s="147">
        <f t="shared" si="3"/>
        <v>0.914893617021277</v>
      </c>
      <c r="K68" s="31" t="s">
        <v>1628</v>
      </c>
      <c r="L68" s="31" t="s">
        <v>1746</v>
      </c>
      <c r="M68" s="139" t="s">
        <v>1747</v>
      </c>
    </row>
    <row r="69" s="135" customFormat="1" ht="30" customHeight="1" spans="1:13">
      <c r="A69" s="139" t="s">
        <v>1233</v>
      </c>
      <c r="B69" s="131" t="s">
        <v>1748</v>
      </c>
      <c r="C69" s="140" t="s">
        <v>841</v>
      </c>
      <c r="D69" s="131" t="s">
        <v>1749</v>
      </c>
      <c r="E69" s="141" t="s">
        <v>1627</v>
      </c>
      <c r="F69" s="141" t="s">
        <v>1627</v>
      </c>
      <c r="G69" s="141" t="s">
        <v>1627</v>
      </c>
      <c r="H69" s="131">
        <v>20</v>
      </c>
      <c r="I69" s="131">
        <v>19</v>
      </c>
      <c r="J69" s="147">
        <f t="shared" si="3"/>
        <v>0.95</v>
      </c>
      <c r="K69" s="31" t="s">
        <v>1628</v>
      </c>
      <c r="L69" s="131"/>
      <c r="M69" s="139" t="s">
        <v>1735</v>
      </c>
    </row>
    <row r="70" s="135" customFormat="1" ht="30" customHeight="1" spans="1:13">
      <c r="A70" s="139" t="s">
        <v>1237</v>
      </c>
      <c r="B70" s="131" t="s">
        <v>1750</v>
      </c>
      <c r="C70" s="140" t="s">
        <v>671</v>
      </c>
      <c r="D70" s="131" t="s">
        <v>1751</v>
      </c>
      <c r="E70" s="141" t="s">
        <v>1627</v>
      </c>
      <c r="F70" s="141" t="s">
        <v>1627</v>
      </c>
      <c r="G70" s="141" t="s">
        <v>1627</v>
      </c>
      <c r="H70" s="131">
        <v>50</v>
      </c>
      <c r="I70" s="131">
        <v>50</v>
      </c>
      <c r="J70" s="147">
        <f t="shared" si="3"/>
        <v>1</v>
      </c>
      <c r="K70" s="31" t="s">
        <v>1628</v>
      </c>
      <c r="L70" s="131"/>
      <c r="M70" s="131"/>
    </row>
    <row r="71" s="135" customFormat="1" ht="30" customHeight="1" spans="1:13">
      <c r="A71" s="139" t="s">
        <v>1245</v>
      </c>
      <c r="B71" s="131" t="s">
        <v>1752</v>
      </c>
      <c r="C71" s="140" t="s">
        <v>193</v>
      </c>
      <c r="D71" s="131" t="s">
        <v>1753</v>
      </c>
      <c r="E71" s="141" t="s">
        <v>1627</v>
      </c>
      <c r="F71" s="141" t="s">
        <v>1627</v>
      </c>
      <c r="G71" s="141" t="s">
        <v>1627</v>
      </c>
      <c r="H71" s="131">
        <v>38</v>
      </c>
      <c r="I71" s="131">
        <v>26</v>
      </c>
      <c r="J71" s="147">
        <f t="shared" si="3"/>
        <v>0.684210526315789</v>
      </c>
      <c r="K71" s="31" t="s">
        <v>1628</v>
      </c>
      <c r="L71" s="131"/>
      <c r="M71" s="131"/>
    </row>
    <row r="72" s="135" customFormat="1" ht="30" customHeight="1" spans="1:13">
      <c r="A72" s="139" t="s">
        <v>1251</v>
      </c>
      <c r="B72" s="131" t="s">
        <v>1754</v>
      </c>
      <c r="C72" s="140" t="s">
        <v>799</v>
      </c>
      <c r="D72" s="131" t="s">
        <v>1718</v>
      </c>
      <c r="E72" s="141"/>
      <c r="F72" s="141"/>
      <c r="G72" s="141"/>
      <c r="H72" s="131"/>
      <c r="I72" s="131"/>
      <c r="J72" s="147"/>
      <c r="K72" s="31"/>
      <c r="L72" s="131"/>
      <c r="M72" s="31" t="s">
        <v>1671</v>
      </c>
    </row>
    <row r="73" s="135" customFormat="1" ht="30" customHeight="1" spans="1:13">
      <c r="A73" s="139" t="s">
        <v>1258</v>
      </c>
      <c r="B73" s="131" t="s">
        <v>1755</v>
      </c>
      <c r="C73" s="140" t="s">
        <v>644</v>
      </c>
      <c r="D73" s="131" t="s">
        <v>1756</v>
      </c>
      <c r="E73" s="141" t="s">
        <v>1627</v>
      </c>
      <c r="F73" s="141" t="s">
        <v>1627</v>
      </c>
      <c r="G73" s="141" t="s">
        <v>1627</v>
      </c>
      <c r="H73" s="131">
        <v>37</v>
      </c>
      <c r="I73" s="131">
        <v>35</v>
      </c>
      <c r="J73" s="147">
        <f t="shared" si="3"/>
        <v>0.945945945945946</v>
      </c>
      <c r="K73" s="31" t="s">
        <v>1628</v>
      </c>
      <c r="L73" s="131"/>
      <c r="M73" s="131"/>
    </row>
    <row r="74" s="135" customFormat="1" ht="30" customHeight="1" spans="1:13">
      <c r="A74" s="139" t="s">
        <v>1264</v>
      </c>
      <c r="B74" s="131" t="s">
        <v>1757</v>
      </c>
      <c r="C74" s="140" t="s">
        <v>583</v>
      </c>
      <c r="D74" s="131" t="s">
        <v>1758</v>
      </c>
      <c r="E74" s="141" t="s">
        <v>1627</v>
      </c>
      <c r="F74" s="141" t="s">
        <v>1627</v>
      </c>
      <c r="G74" s="141" t="s">
        <v>1627</v>
      </c>
      <c r="H74" s="131">
        <v>34</v>
      </c>
      <c r="I74" s="131">
        <v>32</v>
      </c>
      <c r="J74" s="147">
        <f t="shared" si="3"/>
        <v>0.941176470588235</v>
      </c>
      <c r="K74" s="31" t="s">
        <v>1628</v>
      </c>
      <c r="L74" s="139" t="s">
        <v>1759</v>
      </c>
      <c r="M74" s="139" t="s">
        <v>1760</v>
      </c>
    </row>
    <row r="75" s="135" customFormat="1" ht="30" customHeight="1" spans="1:13">
      <c r="A75" s="139" t="s">
        <v>1267</v>
      </c>
      <c r="B75" s="131" t="s">
        <v>1761</v>
      </c>
      <c r="C75" s="140" t="s">
        <v>631</v>
      </c>
      <c r="D75" s="131" t="s">
        <v>1762</v>
      </c>
      <c r="E75" s="141" t="s">
        <v>1627</v>
      </c>
      <c r="F75" s="141" t="s">
        <v>1627</v>
      </c>
      <c r="G75" s="141" t="s">
        <v>1627</v>
      </c>
      <c r="H75" s="131">
        <v>42</v>
      </c>
      <c r="I75" s="131">
        <v>42</v>
      </c>
      <c r="J75" s="147">
        <f t="shared" si="3"/>
        <v>1</v>
      </c>
      <c r="K75" s="31" t="s">
        <v>1628</v>
      </c>
      <c r="L75" s="131"/>
      <c r="M75" s="131"/>
    </row>
    <row r="76" s="135" customFormat="1" ht="30" customHeight="1" spans="1:13">
      <c r="A76" s="139" t="s">
        <v>1269</v>
      </c>
      <c r="B76" s="131" t="s">
        <v>1763</v>
      </c>
      <c r="C76" s="140" t="s">
        <v>618</v>
      </c>
      <c r="D76" s="131" t="s">
        <v>1764</v>
      </c>
      <c r="E76" s="141" t="s">
        <v>1627</v>
      </c>
      <c r="F76" s="141" t="s">
        <v>1627</v>
      </c>
      <c r="G76" s="141" t="s">
        <v>1627</v>
      </c>
      <c r="H76" s="131">
        <v>33</v>
      </c>
      <c r="I76" s="131">
        <v>32</v>
      </c>
      <c r="J76" s="147">
        <f t="shared" si="3"/>
        <v>0.96969696969697</v>
      </c>
      <c r="K76" s="31" t="s">
        <v>1628</v>
      </c>
      <c r="L76" s="131"/>
      <c r="M76" s="131"/>
    </row>
    <row r="77" s="135" customFormat="1" ht="36.75" customHeight="1" spans="1:13">
      <c r="A77" s="139" t="s">
        <v>1409</v>
      </c>
      <c r="B77" s="131" t="s">
        <v>1765</v>
      </c>
      <c r="C77" s="140" t="s">
        <v>458</v>
      </c>
      <c r="D77" s="131" t="s">
        <v>1766</v>
      </c>
      <c r="E77" s="141" t="s">
        <v>1627</v>
      </c>
      <c r="F77" s="141" t="s">
        <v>1627</v>
      </c>
      <c r="G77" s="141" t="s">
        <v>1627</v>
      </c>
      <c r="H77" s="131">
        <v>26</v>
      </c>
      <c r="I77" s="131">
        <v>25</v>
      </c>
      <c r="J77" s="147">
        <f t="shared" si="3"/>
        <v>0.961538461538462</v>
      </c>
      <c r="K77" s="31" t="s">
        <v>1628</v>
      </c>
      <c r="L77" s="131"/>
      <c r="M77" s="139" t="s">
        <v>1656</v>
      </c>
    </row>
    <row r="78" s="135" customFormat="1" ht="30" customHeight="1" spans="1:13">
      <c r="A78" s="139" t="s">
        <v>1396</v>
      </c>
      <c r="B78" s="131" t="s">
        <v>1767</v>
      </c>
      <c r="C78" s="140" t="s">
        <v>707</v>
      </c>
      <c r="D78" s="131" t="s">
        <v>1768</v>
      </c>
      <c r="E78" s="141"/>
      <c r="F78" s="141"/>
      <c r="G78" s="141"/>
      <c r="H78" s="131"/>
      <c r="I78" s="131"/>
      <c r="J78" s="147"/>
      <c r="K78" s="31"/>
      <c r="L78" s="131"/>
      <c r="M78" s="31" t="s">
        <v>1769</v>
      </c>
    </row>
    <row r="79" s="135" customFormat="1" ht="30" customHeight="1" spans="1:13">
      <c r="A79" s="139" t="s">
        <v>1484</v>
      </c>
      <c r="B79" s="131" t="s">
        <v>1770</v>
      </c>
      <c r="C79" s="140" t="s">
        <v>480</v>
      </c>
      <c r="D79" s="131" t="s">
        <v>1771</v>
      </c>
      <c r="E79" s="141" t="s">
        <v>1627</v>
      </c>
      <c r="F79" s="141" t="s">
        <v>1627</v>
      </c>
      <c r="G79" s="141" t="s">
        <v>1627</v>
      </c>
      <c r="H79" s="131">
        <v>39</v>
      </c>
      <c r="I79" s="131">
        <v>39</v>
      </c>
      <c r="J79" s="147">
        <f t="shared" si="3"/>
        <v>1</v>
      </c>
      <c r="K79" s="31" t="s">
        <v>1628</v>
      </c>
      <c r="L79" s="131"/>
      <c r="M79" s="139" t="s">
        <v>1772</v>
      </c>
    </row>
    <row r="80" s="135" customFormat="1" ht="37.5" customHeight="1" spans="1:13">
      <c r="A80" s="31" t="s">
        <v>1429</v>
      </c>
      <c r="B80" s="131" t="s">
        <v>1340</v>
      </c>
      <c r="C80" s="140" t="s">
        <v>729</v>
      </c>
      <c r="D80" s="131" t="s">
        <v>1773</v>
      </c>
      <c r="E80" s="141" t="s">
        <v>1627</v>
      </c>
      <c r="F80" s="141" t="s">
        <v>1627</v>
      </c>
      <c r="G80" s="141" t="s">
        <v>1627</v>
      </c>
      <c r="H80" s="131">
        <v>40</v>
      </c>
      <c r="I80" s="131">
        <v>34</v>
      </c>
      <c r="J80" s="147">
        <f t="shared" si="3"/>
        <v>0.85</v>
      </c>
      <c r="K80" s="31" t="s">
        <v>1628</v>
      </c>
      <c r="L80" s="131"/>
      <c r="M80" s="139" t="s">
        <v>1774</v>
      </c>
    </row>
    <row r="81" s="135" customFormat="1" ht="41.25" customHeight="1" spans="1:13">
      <c r="A81" s="139" t="s">
        <v>1505</v>
      </c>
      <c r="B81" s="131" t="s">
        <v>1775</v>
      </c>
      <c r="C81" s="140" t="s">
        <v>910</v>
      </c>
      <c r="D81" s="131" t="s">
        <v>1776</v>
      </c>
      <c r="E81" s="141" t="s">
        <v>1627</v>
      </c>
      <c r="F81" s="141" t="s">
        <v>1627</v>
      </c>
      <c r="G81" s="141" t="s">
        <v>1627</v>
      </c>
      <c r="H81" s="131">
        <v>32</v>
      </c>
      <c r="I81" s="131">
        <v>30</v>
      </c>
      <c r="J81" s="147">
        <f t="shared" si="3"/>
        <v>0.9375</v>
      </c>
      <c r="K81" s="31" t="s">
        <v>1628</v>
      </c>
      <c r="L81" s="131"/>
      <c r="M81" s="139" t="s">
        <v>1777</v>
      </c>
    </row>
    <row r="82" s="135" customFormat="1" ht="45" customHeight="1" spans="1:13">
      <c r="A82" s="139" t="s">
        <v>1510</v>
      </c>
      <c r="B82" s="131" t="s">
        <v>1778</v>
      </c>
      <c r="C82" s="140" t="s">
        <v>857</v>
      </c>
      <c r="D82" s="131" t="s">
        <v>1779</v>
      </c>
      <c r="E82" s="141" t="s">
        <v>1627</v>
      </c>
      <c r="F82" s="141" t="s">
        <v>1627</v>
      </c>
      <c r="G82" s="141" t="s">
        <v>1627</v>
      </c>
      <c r="H82" s="131">
        <v>40</v>
      </c>
      <c r="I82" s="131">
        <v>36</v>
      </c>
      <c r="J82" s="147">
        <f t="shared" si="3"/>
        <v>0.9</v>
      </c>
      <c r="K82" s="31" t="s">
        <v>1628</v>
      </c>
      <c r="L82" s="131"/>
      <c r="M82" s="139" t="s">
        <v>1780</v>
      </c>
    </row>
    <row r="83" s="135" customFormat="1" ht="30" customHeight="1" spans="1:13">
      <c r="A83" s="139" t="s">
        <v>1517</v>
      </c>
      <c r="B83" s="131" t="s">
        <v>1781</v>
      </c>
      <c r="C83" s="140" t="s">
        <v>826</v>
      </c>
      <c r="D83" s="131" t="s">
        <v>1782</v>
      </c>
      <c r="E83" s="141" t="s">
        <v>1627</v>
      </c>
      <c r="F83" s="141" t="s">
        <v>1627</v>
      </c>
      <c r="G83" s="141" t="s">
        <v>1627</v>
      </c>
      <c r="H83" s="131">
        <v>37</v>
      </c>
      <c r="I83" s="131">
        <v>35</v>
      </c>
      <c r="J83" s="147">
        <f t="shared" si="3"/>
        <v>0.945945945945946</v>
      </c>
      <c r="K83" s="31" t="s">
        <v>1628</v>
      </c>
      <c r="L83" s="131"/>
      <c r="M83" s="139" t="s">
        <v>1783</v>
      </c>
    </row>
    <row r="84" s="135" customFormat="1" ht="30" customHeight="1" spans="1:13">
      <c r="A84" s="139" t="s">
        <v>1444</v>
      </c>
      <c r="B84" s="131" t="s">
        <v>1784</v>
      </c>
      <c r="C84" s="140" t="s">
        <v>25</v>
      </c>
      <c r="D84" s="131" t="s">
        <v>1785</v>
      </c>
      <c r="E84" s="141" t="s">
        <v>1627</v>
      </c>
      <c r="F84" s="141" t="s">
        <v>1627</v>
      </c>
      <c r="G84" s="141" t="s">
        <v>1627</v>
      </c>
      <c r="H84" s="131">
        <v>35</v>
      </c>
      <c r="I84" s="131">
        <v>35</v>
      </c>
      <c r="J84" s="147">
        <f t="shared" si="3"/>
        <v>1</v>
      </c>
      <c r="K84" s="31" t="s">
        <v>1628</v>
      </c>
      <c r="L84" s="131"/>
      <c r="M84" s="131"/>
    </row>
    <row r="85" s="135" customFormat="1" ht="30" customHeight="1" spans="1:13">
      <c r="A85" s="139" t="s">
        <v>1448</v>
      </c>
      <c r="B85" s="131" t="s">
        <v>1786</v>
      </c>
      <c r="C85" s="140" t="s">
        <v>471</v>
      </c>
      <c r="D85" s="131" t="s">
        <v>1787</v>
      </c>
      <c r="E85" s="141" t="s">
        <v>1627</v>
      </c>
      <c r="F85" s="141" t="s">
        <v>1627</v>
      </c>
      <c r="G85" s="141" t="s">
        <v>1627</v>
      </c>
      <c r="H85" s="131">
        <v>15</v>
      </c>
      <c r="I85" s="131">
        <v>15</v>
      </c>
      <c r="J85" s="147">
        <f t="shared" si="3"/>
        <v>1</v>
      </c>
      <c r="K85" s="31" t="s">
        <v>1628</v>
      </c>
      <c r="L85" s="131"/>
      <c r="M85" s="131"/>
    </row>
    <row r="86" s="135" customFormat="1" ht="30" customHeight="1" spans="1:13">
      <c r="A86" s="139" t="s">
        <v>1453</v>
      </c>
      <c r="B86" s="131" t="s">
        <v>1788</v>
      </c>
      <c r="C86" s="140" t="s">
        <v>511</v>
      </c>
      <c r="D86" s="131" t="s">
        <v>1789</v>
      </c>
      <c r="E86" s="141" t="s">
        <v>1627</v>
      </c>
      <c r="F86" s="141" t="s">
        <v>1627</v>
      </c>
      <c r="G86" s="141" t="s">
        <v>1627</v>
      </c>
      <c r="H86" s="131">
        <v>14</v>
      </c>
      <c r="I86" s="131">
        <v>9</v>
      </c>
      <c r="J86" s="147">
        <f t="shared" si="3"/>
        <v>0.642857142857143</v>
      </c>
      <c r="K86" s="31" t="s">
        <v>1628</v>
      </c>
      <c r="L86" s="131"/>
      <c r="M86" s="139" t="s">
        <v>1668</v>
      </c>
    </row>
    <row r="87" s="135" customFormat="1" ht="30" customHeight="1" spans="1:13">
      <c r="A87" s="139" t="s">
        <v>1456</v>
      </c>
      <c r="B87" s="131" t="s">
        <v>1790</v>
      </c>
      <c r="C87" s="140" t="s">
        <v>61</v>
      </c>
      <c r="D87" s="131" t="s">
        <v>1789</v>
      </c>
      <c r="E87" s="141" t="s">
        <v>1627</v>
      </c>
      <c r="F87" s="141" t="s">
        <v>1627</v>
      </c>
      <c r="G87" s="141" t="s">
        <v>1627</v>
      </c>
      <c r="H87" s="131">
        <v>27</v>
      </c>
      <c r="I87" s="131">
        <v>27</v>
      </c>
      <c r="J87" s="147">
        <f t="shared" si="3"/>
        <v>1</v>
      </c>
      <c r="K87" s="31" t="s">
        <v>1628</v>
      </c>
      <c r="L87" s="131"/>
      <c r="M87" s="131"/>
    </row>
    <row r="88" s="135" customFormat="1" ht="30" customHeight="1" spans="1:13">
      <c r="A88" s="139" t="s">
        <v>1456</v>
      </c>
      <c r="B88" s="131" t="s">
        <v>1790</v>
      </c>
      <c r="C88" s="140" t="s">
        <v>67</v>
      </c>
      <c r="D88" s="131" t="s">
        <v>1789</v>
      </c>
      <c r="E88" s="141" t="s">
        <v>1627</v>
      </c>
      <c r="F88" s="141" t="s">
        <v>1627</v>
      </c>
      <c r="G88" s="141" t="s">
        <v>1627</v>
      </c>
      <c r="H88" s="131">
        <v>11</v>
      </c>
      <c r="I88" s="131">
        <v>11</v>
      </c>
      <c r="J88" s="147">
        <f t="shared" si="3"/>
        <v>1</v>
      </c>
      <c r="K88" s="31" t="s">
        <v>1628</v>
      </c>
      <c r="L88" s="131"/>
      <c r="M88" s="131"/>
    </row>
    <row r="89" s="135" customFormat="1" ht="30" customHeight="1" spans="1:13">
      <c r="A89" s="139" t="s">
        <v>1488</v>
      </c>
      <c r="B89" s="131" t="s">
        <v>1791</v>
      </c>
      <c r="C89" s="140" t="s">
        <v>47</v>
      </c>
      <c r="D89" s="131" t="s">
        <v>1792</v>
      </c>
      <c r="E89" s="141" t="s">
        <v>1627</v>
      </c>
      <c r="F89" s="141" t="s">
        <v>1627</v>
      </c>
      <c r="G89" s="141" t="s">
        <v>1627</v>
      </c>
      <c r="H89" s="131">
        <v>38</v>
      </c>
      <c r="I89" s="131">
        <v>37</v>
      </c>
      <c r="J89" s="147">
        <f t="shared" si="3"/>
        <v>0.973684210526316</v>
      </c>
      <c r="K89" s="31" t="s">
        <v>1628</v>
      </c>
      <c r="L89" s="131"/>
      <c r="M89" s="131"/>
    </row>
    <row r="90" s="135" customFormat="1" ht="30" customHeight="1" spans="1:13">
      <c r="A90" s="139" t="s">
        <v>1463</v>
      </c>
      <c r="B90" s="131" t="s">
        <v>1793</v>
      </c>
      <c r="C90" s="140" t="s">
        <v>330</v>
      </c>
      <c r="D90" s="131" t="s">
        <v>1794</v>
      </c>
      <c r="E90" s="141" t="s">
        <v>1627</v>
      </c>
      <c r="F90" s="141" t="s">
        <v>1627</v>
      </c>
      <c r="G90" s="141" t="s">
        <v>1627</v>
      </c>
      <c r="H90" s="131">
        <v>44</v>
      </c>
      <c r="I90" s="131">
        <v>43</v>
      </c>
      <c r="J90" s="147">
        <f t="shared" si="3"/>
        <v>0.977272727272727</v>
      </c>
      <c r="K90" s="31" t="s">
        <v>1795</v>
      </c>
      <c r="L90" s="131"/>
      <c r="M90" s="31" t="s">
        <v>1629</v>
      </c>
    </row>
    <row r="91" s="135" customFormat="1" ht="46.5" customHeight="1" spans="1:13">
      <c r="A91" s="139" t="s">
        <v>1796</v>
      </c>
      <c r="B91" s="139" t="s">
        <v>1797</v>
      </c>
      <c r="C91" s="140" t="s">
        <v>293</v>
      </c>
      <c r="D91" s="31" t="s">
        <v>1798</v>
      </c>
      <c r="E91" s="141" t="s">
        <v>1627</v>
      </c>
      <c r="F91" s="141" t="s">
        <v>1627</v>
      </c>
      <c r="G91" s="141" t="s">
        <v>1627</v>
      </c>
      <c r="H91" s="131">
        <v>32</v>
      </c>
      <c r="I91" s="131">
        <v>29</v>
      </c>
      <c r="J91" s="147">
        <f t="shared" si="3"/>
        <v>0.90625</v>
      </c>
      <c r="K91" s="31" t="s">
        <v>1628</v>
      </c>
      <c r="L91" s="131"/>
      <c r="M91" s="139" t="s">
        <v>1799</v>
      </c>
    </row>
    <row r="92" s="135" customFormat="1" ht="30" customHeight="1" spans="1:13">
      <c r="A92" s="139" t="s">
        <v>1494</v>
      </c>
      <c r="B92" s="131" t="s">
        <v>1800</v>
      </c>
      <c r="C92" s="140" t="s">
        <v>570</v>
      </c>
      <c r="D92" s="131" t="s">
        <v>1801</v>
      </c>
      <c r="E92" s="141" t="s">
        <v>1627</v>
      </c>
      <c r="F92" s="141" t="s">
        <v>1627</v>
      </c>
      <c r="G92" s="141" t="s">
        <v>1627</v>
      </c>
      <c r="H92" s="131">
        <v>29</v>
      </c>
      <c r="I92" s="131">
        <v>28</v>
      </c>
      <c r="J92" s="147">
        <f t="shared" ref="J92:J115" si="4">I92/H92</f>
        <v>0.96551724137931</v>
      </c>
      <c r="K92" s="31" t="s">
        <v>1628</v>
      </c>
      <c r="L92" s="131"/>
      <c r="M92" s="139" t="s">
        <v>1802</v>
      </c>
    </row>
    <row r="93" s="135" customFormat="1" ht="30" customHeight="1" spans="1:13">
      <c r="A93" s="139" t="s">
        <v>1500</v>
      </c>
      <c r="B93" s="131" t="s">
        <v>1803</v>
      </c>
      <c r="C93" s="140" t="s">
        <v>70</v>
      </c>
      <c r="D93" s="131" t="s">
        <v>1804</v>
      </c>
      <c r="E93" s="141" t="s">
        <v>1627</v>
      </c>
      <c r="F93" s="141" t="s">
        <v>1627</v>
      </c>
      <c r="G93" s="141" t="s">
        <v>1627</v>
      </c>
      <c r="H93" s="131">
        <v>20</v>
      </c>
      <c r="I93" s="131">
        <v>20</v>
      </c>
      <c r="J93" s="147">
        <f t="shared" si="4"/>
        <v>1</v>
      </c>
      <c r="K93" s="31" t="s">
        <v>1628</v>
      </c>
      <c r="L93" s="131"/>
      <c r="M93" s="131"/>
    </row>
    <row r="94" s="135" customFormat="1" ht="30" customHeight="1" spans="1:13">
      <c r="A94" s="139" t="s">
        <v>1805</v>
      </c>
      <c r="B94" s="131" t="s">
        <v>1806</v>
      </c>
      <c r="C94" s="140" t="s">
        <v>804</v>
      </c>
      <c r="D94" s="31" t="s">
        <v>1807</v>
      </c>
      <c r="E94" s="141" t="s">
        <v>1627</v>
      </c>
      <c r="F94" s="141" t="s">
        <v>1627</v>
      </c>
      <c r="G94" s="141" t="s">
        <v>1627</v>
      </c>
      <c r="H94" s="131">
        <v>45</v>
      </c>
      <c r="I94" s="131">
        <v>43</v>
      </c>
      <c r="J94" s="147">
        <f t="shared" si="4"/>
        <v>0.955555555555556</v>
      </c>
      <c r="K94" s="31" t="s">
        <v>1628</v>
      </c>
      <c r="L94" s="131"/>
      <c r="M94" s="139" t="s">
        <v>1697</v>
      </c>
    </row>
    <row r="95" s="135" customFormat="1" ht="30" customHeight="1" spans="1:13">
      <c r="A95" s="139" t="s">
        <v>1808</v>
      </c>
      <c r="B95" s="131" t="s">
        <v>1809</v>
      </c>
      <c r="C95" s="140" t="s">
        <v>854</v>
      </c>
      <c r="D95" s="131" t="s">
        <v>1810</v>
      </c>
      <c r="E95" s="141"/>
      <c r="F95" s="141"/>
      <c r="G95" s="141"/>
      <c r="H95" s="131"/>
      <c r="I95" s="131"/>
      <c r="J95" s="147"/>
      <c r="K95" s="31"/>
      <c r="L95" s="131"/>
      <c r="M95" s="31" t="s">
        <v>1671</v>
      </c>
    </row>
    <row r="96" s="135" customFormat="1" ht="30" customHeight="1" spans="1:13">
      <c r="A96" s="139" t="s">
        <v>1521</v>
      </c>
      <c r="B96" s="131" t="s">
        <v>1811</v>
      </c>
      <c r="C96" s="140" t="s">
        <v>865</v>
      </c>
      <c r="D96" s="131" t="s">
        <v>1812</v>
      </c>
      <c r="E96" s="141" t="s">
        <v>1627</v>
      </c>
      <c r="F96" s="141" t="s">
        <v>1627</v>
      </c>
      <c r="G96" s="141" t="s">
        <v>1627</v>
      </c>
      <c r="H96" s="131">
        <v>40</v>
      </c>
      <c r="I96" s="131">
        <v>38</v>
      </c>
      <c r="J96" s="147">
        <f t="shared" si="4"/>
        <v>0.95</v>
      </c>
      <c r="K96" s="31" t="s">
        <v>1628</v>
      </c>
      <c r="L96" s="131"/>
      <c r="M96" s="139" t="s">
        <v>1813</v>
      </c>
    </row>
    <row r="97" s="135" customFormat="1" ht="30" customHeight="1" spans="1:13">
      <c r="A97" s="139" t="s">
        <v>1814</v>
      </c>
      <c r="B97" s="131" t="s">
        <v>1815</v>
      </c>
      <c r="C97" s="140" t="s">
        <v>592</v>
      </c>
      <c r="D97" s="131" t="s">
        <v>1816</v>
      </c>
      <c r="E97" s="141" t="s">
        <v>1627</v>
      </c>
      <c r="F97" s="141" t="s">
        <v>1627</v>
      </c>
      <c r="G97" s="141" t="s">
        <v>1627</v>
      </c>
      <c r="H97" s="131">
        <v>54</v>
      </c>
      <c r="I97" s="131">
        <v>53</v>
      </c>
      <c r="J97" s="147">
        <f t="shared" si="4"/>
        <v>0.981481481481482</v>
      </c>
      <c r="K97" s="31" t="s">
        <v>1628</v>
      </c>
      <c r="L97" s="131"/>
      <c r="M97" s="139" t="s">
        <v>1661</v>
      </c>
    </row>
    <row r="98" s="135" customFormat="1" ht="30" customHeight="1" spans="1:13">
      <c r="A98" s="139" t="s">
        <v>1523</v>
      </c>
      <c r="B98" s="131" t="s">
        <v>1817</v>
      </c>
      <c r="C98" s="140" t="s">
        <v>1011</v>
      </c>
      <c r="D98" s="131" t="s">
        <v>1818</v>
      </c>
      <c r="E98" s="141" t="s">
        <v>1627</v>
      </c>
      <c r="F98" s="141" t="s">
        <v>1627</v>
      </c>
      <c r="G98" s="141" t="s">
        <v>1627</v>
      </c>
      <c r="H98" s="131">
        <v>42</v>
      </c>
      <c r="I98" s="131">
        <v>42</v>
      </c>
      <c r="J98" s="147">
        <f t="shared" si="4"/>
        <v>1</v>
      </c>
      <c r="K98" s="31" t="s">
        <v>1628</v>
      </c>
      <c r="L98" s="131"/>
      <c r="M98" s="131"/>
    </row>
    <row r="99" s="135" customFormat="1" ht="30" customHeight="1" spans="1:13">
      <c r="A99" s="139" t="s">
        <v>1530</v>
      </c>
      <c r="B99" s="131" t="s">
        <v>1819</v>
      </c>
      <c r="C99" s="140" t="s">
        <v>940</v>
      </c>
      <c r="D99" s="131" t="s">
        <v>1820</v>
      </c>
      <c r="E99" s="141" t="s">
        <v>1627</v>
      </c>
      <c r="F99" s="141" t="s">
        <v>1627</v>
      </c>
      <c r="G99" s="141" t="s">
        <v>1627</v>
      </c>
      <c r="H99" s="131">
        <v>44</v>
      </c>
      <c r="I99" s="131">
        <v>41</v>
      </c>
      <c r="J99" s="147">
        <f t="shared" si="4"/>
        <v>0.931818181818182</v>
      </c>
      <c r="K99" s="31" t="s">
        <v>1628</v>
      </c>
      <c r="L99" s="131"/>
      <c r="M99" s="131"/>
    </row>
    <row r="100" s="135" customFormat="1" ht="30" customHeight="1" spans="1:13">
      <c r="A100" s="139" t="s">
        <v>1538</v>
      </c>
      <c r="B100" s="131" t="s">
        <v>1543</v>
      </c>
      <c r="C100" s="140" t="s">
        <v>999</v>
      </c>
      <c r="D100" s="131" t="s">
        <v>1821</v>
      </c>
      <c r="E100" s="141" t="s">
        <v>1627</v>
      </c>
      <c r="F100" s="141" t="s">
        <v>1627</v>
      </c>
      <c r="G100" s="141" t="s">
        <v>1627</v>
      </c>
      <c r="H100" s="131">
        <v>45</v>
      </c>
      <c r="I100" s="131">
        <v>44</v>
      </c>
      <c r="J100" s="147">
        <f t="shared" si="4"/>
        <v>0.977777777777778</v>
      </c>
      <c r="K100" s="31" t="s">
        <v>1628</v>
      </c>
      <c r="L100" s="131"/>
      <c r="M100" s="139" t="s">
        <v>1822</v>
      </c>
    </row>
    <row r="101" s="135" customFormat="1" ht="30" customHeight="1" spans="1:13">
      <c r="A101" s="139" t="s">
        <v>1544</v>
      </c>
      <c r="B101" s="131" t="s">
        <v>1823</v>
      </c>
      <c r="C101" s="140" t="s">
        <v>928</v>
      </c>
      <c r="D101" s="131" t="s">
        <v>1824</v>
      </c>
      <c r="E101" s="141" t="s">
        <v>1627</v>
      </c>
      <c r="F101" s="141" t="s">
        <v>1627</v>
      </c>
      <c r="G101" s="141" t="s">
        <v>1627</v>
      </c>
      <c r="H101" s="131">
        <v>36</v>
      </c>
      <c r="I101" s="131">
        <v>34</v>
      </c>
      <c r="J101" s="147">
        <f t="shared" si="4"/>
        <v>0.944444444444444</v>
      </c>
      <c r="K101" s="31" t="s">
        <v>1628</v>
      </c>
      <c r="L101" s="131"/>
      <c r="M101" s="143"/>
    </row>
    <row r="102" s="135" customFormat="1" ht="30" customHeight="1" spans="1:13">
      <c r="A102" s="139" t="s">
        <v>1546</v>
      </c>
      <c r="B102" s="131" t="s">
        <v>1825</v>
      </c>
      <c r="C102" s="140" t="s">
        <v>936</v>
      </c>
      <c r="D102" s="131" t="s">
        <v>1824</v>
      </c>
      <c r="E102" s="141" t="s">
        <v>1627</v>
      </c>
      <c r="F102" s="141" t="s">
        <v>1627</v>
      </c>
      <c r="G102" s="141" t="s">
        <v>1627</v>
      </c>
      <c r="H102" s="131">
        <v>31</v>
      </c>
      <c r="I102" s="131">
        <v>31</v>
      </c>
      <c r="J102" s="147">
        <f t="shared" si="4"/>
        <v>1</v>
      </c>
      <c r="K102" s="31" t="s">
        <v>1628</v>
      </c>
      <c r="L102" s="131"/>
      <c r="M102" s="143"/>
    </row>
    <row r="103" s="135" customFormat="1" ht="30" customHeight="1" spans="1:13">
      <c r="A103" s="139" t="s">
        <v>1550</v>
      </c>
      <c r="B103" s="131" t="s">
        <v>1526</v>
      </c>
      <c r="C103" s="140" t="s">
        <v>1046</v>
      </c>
      <c r="D103" s="131" t="s">
        <v>1826</v>
      </c>
      <c r="E103" s="141" t="s">
        <v>1627</v>
      </c>
      <c r="F103" s="141" t="s">
        <v>1627</v>
      </c>
      <c r="G103" s="141" t="s">
        <v>1627</v>
      </c>
      <c r="H103" s="131">
        <v>47</v>
      </c>
      <c r="I103" s="131">
        <v>46</v>
      </c>
      <c r="J103" s="147">
        <f t="shared" si="4"/>
        <v>0.978723404255319</v>
      </c>
      <c r="K103" s="31" t="s">
        <v>1628</v>
      </c>
      <c r="L103" s="131"/>
      <c r="M103" s="131"/>
    </row>
    <row r="104" s="135" customFormat="1" ht="30" customHeight="1" spans="1:13">
      <c r="A104" s="139" t="s">
        <v>1554</v>
      </c>
      <c r="B104" s="131" t="s">
        <v>1827</v>
      </c>
      <c r="C104" s="140" t="s">
        <v>981</v>
      </c>
      <c r="D104" s="131" t="s">
        <v>1828</v>
      </c>
      <c r="E104" s="141" t="s">
        <v>1627</v>
      </c>
      <c r="F104" s="141" t="s">
        <v>1627</v>
      </c>
      <c r="G104" s="141" t="s">
        <v>1627</v>
      </c>
      <c r="H104" s="131">
        <v>48</v>
      </c>
      <c r="I104" s="131">
        <v>47</v>
      </c>
      <c r="J104" s="147">
        <f t="shared" si="4"/>
        <v>0.979166666666667</v>
      </c>
      <c r="K104" s="31" t="s">
        <v>1628</v>
      </c>
      <c r="L104" s="131"/>
      <c r="M104" s="139" t="s">
        <v>1829</v>
      </c>
    </row>
    <row r="105" s="135" customFormat="1" ht="30" customHeight="1" spans="1:13">
      <c r="A105" s="139" t="s">
        <v>1558</v>
      </c>
      <c r="B105" s="131" t="s">
        <v>1830</v>
      </c>
      <c r="C105" s="140" t="s">
        <v>1003</v>
      </c>
      <c r="D105" s="131" t="s">
        <v>1831</v>
      </c>
      <c r="E105" s="141" t="s">
        <v>1627</v>
      </c>
      <c r="F105" s="141" t="s">
        <v>1627</v>
      </c>
      <c r="G105" s="141" t="s">
        <v>1627</v>
      </c>
      <c r="H105" s="131">
        <v>43</v>
      </c>
      <c r="I105" s="131">
        <v>41</v>
      </c>
      <c r="J105" s="147">
        <f t="shared" si="4"/>
        <v>0.953488372093023</v>
      </c>
      <c r="K105" s="31" t="s">
        <v>1628</v>
      </c>
      <c r="L105" s="131"/>
      <c r="M105" s="139" t="s">
        <v>1697</v>
      </c>
    </row>
    <row r="106" s="135" customFormat="1" ht="30" customHeight="1" spans="1:13">
      <c r="A106" s="139" t="s">
        <v>1561</v>
      </c>
      <c r="B106" s="131" t="s">
        <v>1832</v>
      </c>
      <c r="C106" s="140" t="s">
        <v>1035</v>
      </c>
      <c r="D106" s="131" t="s">
        <v>1833</v>
      </c>
      <c r="E106" s="141" t="s">
        <v>1627</v>
      </c>
      <c r="F106" s="141" t="s">
        <v>1627</v>
      </c>
      <c r="G106" s="141" t="s">
        <v>1627</v>
      </c>
      <c r="H106" s="131">
        <v>42</v>
      </c>
      <c r="I106" s="131">
        <v>38</v>
      </c>
      <c r="J106" s="147">
        <f t="shared" si="4"/>
        <v>0.904761904761905</v>
      </c>
      <c r="K106" s="31" t="s">
        <v>1628</v>
      </c>
      <c r="L106" s="131"/>
      <c r="M106" s="117" t="s">
        <v>1834</v>
      </c>
    </row>
    <row r="107" s="135" customFormat="1" ht="30" customHeight="1" spans="1:13">
      <c r="A107" s="139" t="s">
        <v>1565</v>
      </c>
      <c r="B107" s="131" t="s">
        <v>1835</v>
      </c>
      <c r="C107" s="140" t="s">
        <v>1062</v>
      </c>
      <c r="D107" s="131" t="s">
        <v>1836</v>
      </c>
      <c r="E107" s="141" t="s">
        <v>1627</v>
      </c>
      <c r="F107" s="141" t="s">
        <v>1627</v>
      </c>
      <c r="G107" s="141" t="s">
        <v>1627</v>
      </c>
      <c r="H107" s="131">
        <v>41</v>
      </c>
      <c r="I107" s="131">
        <v>41</v>
      </c>
      <c r="J107" s="147">
        <f t="shared" si="4"/>
        <v>1</v>
      </c>
      <c r="K107" s="31" t="s">
        <v>1628</v>
      </c>
      <c r="L107" s="131"/>
      <c r="M107" s="131"/>
    </row>
    <row r="108" s="135" customFormat="1" ht="30" customHeight="1" spans="1:13">
      <c r="A108" s="139" t="s">
        <v>1568</v>
      </c>
      <c r="B108" s="131" t="s">
        <v>1837</v>
      </c>
      <c r="C108" s="140" t="s">
        <v>966</v>
      </c>
      <c r="D108" s="131" t="s">
        <v>1838</v>
      </c>
      <c r="E108" s="141" t="s">
        <v>1627</v>
      </c>
      <c r="F108" s="141" t="s">
        <v>1627</v>
      </c>
      <c r="G108" s="141" t="s">
        <v>1627</v>
      </c>
      <c r="H108" s="131">
        <v>43</v>
      </c>
      <c r="I108" s="131">
        <v>42</v>
      </c>
      <c r="J108" s="147">
        <f t="shared" si="4"/>
        <v>0.976744186046512</v>
      </c>
      <c r="K108" s="31" t="s">
        <v>1628</v>
      </c>
      <c r="L108" s="131"/>
      <c r="M108" s="139" t="s">
        <v>1829</v>
      </c>
    </row>
    <row r="109" s="135" customFormat="1" ht="30" customHeight="1" spans="1:13">
      <c r="A109" s="139" t="s">
        <v>1569</v>
      </c>
      <c r="B109" s="131" t="s">
        <v>1839</v>
      </c>
      <c r="C109" s="140" t="s">
        <v>969</v>
      </c>
      <c r="D109" s="131" t="s">
        <v>1840</v>
      </c>
      <c r="E109" s="141" t="s">
        <v>1627</v>
      </c>
      <c r="F109" s="141" t="s">
        <v>1627</v>
      </c>
      <c r="G109" s="141" t="s">
        <v>1627</v>
      </c>
      <c r="H109" s="131">
        <v>45</v>
      </c>
      <c r="I109" s="131">
        <v>35</v>
      </c>
      <c r="J109" s="147">
        <f t="shared" si="4"/>
        <v>0.777777777777778</v>
      </c>
      <c r="K109" s="31" t="s">
        <v>1628</v>
      </c>
      <c r="L109" s="131"/>
      <c r="M109" s="139" t="s">
        <v>1841</v>
      </c>
    </row>
    <row r="110" s="135" customFormat="1" ht="33.75" customHeight="1" spans="1:13">
      <c r="A110" s="131" t="s">
        <v>1572</v>
      </c>
      <c r="B110" s="131" t="s">
        <v>1576</v>
      </c>
      <c r="C110" s="131" t="s">
        <v>692</v>
      </c>
      <c r="D110" s="131" t="s">
        <v>1842</v>
      </c>
      <c r="E110" s="131"/>
      <c r="F110" s="131"/>
      <c r="G110" s="131"/>
      <c r="H110" s="131"/>
      <c r="I110" s="131"/>
      <c r="J110" s="131"/>
      <c r="K110" s="131"/>
      <c r="L110" s="131"/>
      <c r="M110" s="131" t="s">
        <v>1671</v>
      </c>
    </row>
    <row r="111" s="135" customFormat="1" ht="33.75" customHeight="1" spans="1:13">
      <c r="A111" s="139" t="s">
        <v>1388</v>
      </c>
      <c r="B111" s="131" t="s">
        <v>1843</v>
      </c>
      <c r="C111" s="140" t="s">
        <v>1071</v>
      </c>
      <c r="D111" s="131" t="s">
        <v>1844</v>
      </c>
      <c r="E111" s="141" t="s">
        <v>1627</v>
      </c>
      <c r="F111" s="141" t="s">
        <v>1627</v>
      </c>
      <c r="G111" s="141" t="s">
        <v>1627</v>
      </c>
      <c r="H111" s="131">
        <v>48</v>
      </c>
      <c r="I111" s="131">
        <v>47</v>
      </c>
      <c r="J111" s="147">
        <f t="shared" si="4"/>
        <v>0.979166666666667</v>
      </c>
      <c r="K111" s="31" t="s">
        <v>1628</v>
      </c>
      <c r="L111" s="131"/>
      <c r="M111" s="139" t="s">
        <v>1822</v>
      </c>
    </row>
    <row r="112" s="135" customFormat="1" ht="30" customHeight="1" spans="1:13">
      <c r="A112" s="139" t="s">
        <v>1392</v>
      </c>
      <c r="B112" s="131" t="s">
        <v>1845</v>
      </c>
      <c r="C112" s="140" t="s">
        <v>946</v>
      </c>
      <c r="D112" s="131" t="s">
        <v>1846</v>
      </c>
      <c r="E112" s="141" t="s">
        <v>1627</v>
      </c>
      <c r="F112" s="141" t="s">
        <v>1627</v>
      </c>
      <c r="G112" s="141" t="s">
        <v>1627</v>
      </c>
      <c r="H112" s="131">
        <v>40</v>
      </c>
      <c r="I112" s="131">
        <v>40</v>
      </c>
      <c r="J112" s="147">
        <f t="shared" si="4"/>
        <v>1</v>
      </c>
      <c r="K112" s="31" t="s">
        <v>1628</v>
      </c>
      <c r="L112" s="131"/>
      <c r="M112" s="131"/>
    </row>
    <row r="113" s="135" customFormat="1" ht="40.5" customHeight="1" spans="1:13">
      <c r="A113" s="31" t="s">
        <v>1437</v>
      </c>
      <c r="B113" s="131" t="s">
        <v>1847</v>
      </c>
      <c r="C113" s="140" t="s">
        <v>716</v>
      </c>
      <c r="D113" s="131" t="s">
        <v>1848</v>
      </c>
      <c r="E113" s="141" t="s">
        <v>1627</v>
      </c>
      <c r="F113" s="141" t="s">
        <v>1627</v>
      </c>
      <c r="G113" s="141" t="s">
        <v>1627</v>
      </c>
      <c r="H113" s="131">
        <v>37</v>
      </c>
      <c r="I113" s="131">
        <v>36</v>
      </c>
      <c r="J113" s="147">
        <f t="shared" si="4"/>
        <v>0.972972972972973</v>
      </c>
      <c r="K113" s="31" t="s">
        <v>1628</v>
      </c>
      <c r="L113" s="131"/>
      <c r="M113" s="31" t="s">
        <v>1629</v>
      </c>
    </row>
    <row r="114" s="135" customFormat="1" ht="30" customHeight="1" spans="1:13">
      <c r="A114" s="31" t="s">
        <v>1570</v>
      </c>
      <c r="B114" s="139" t="s">
        <v>1849</v>
      </c>
      <c r="C114" s="140" t="s">
        <v>699</v>
      </c>
      <c r="D114" s="31" t="s">
        <v>1850</v>
      </c>
      <c r="E114" s="141" t="s">
        <v>1627</v>
      </c>
      <c r="F114" s="141" t="s">
        <v>1627</v>
      </c>
      <c r="G114" s="141" t="s">
        <v>1627</v>
      </c>
      <c r="H114" s="131">
        <v>20</v>
      </c>
      <c r="I114" s="131">
        <v>20</v>
      </c>
      <c r="J114" s="147">
        <f t="shared" si="4"/>
        <v>1</v>
      </c>
      <c r="K114" s="31" t="s">
        <v>1628</v>
      </c>
      <c r="L114" s="131"/>
      <c r="M114" s="131"/>
    </row>
    <row r="115" s="135" customFormat="1" ht="30" customHeight="1" spans="1:13">
      <c r="A115" s="139" t="s">
        <v>1420</v>
      </c>
      <c r="B115" s="131" t="s">
        <v>1851</v>
      </c>
      <c r="C115" s="140" t="s">
        <v>319</v>
      </c>
      <c r="D115" s="131" t="s">
        <v>1852</v>
      </c>
      <c r="E115" s="141" t="s">
        <v>1627</v>
      </c>
      <c r="F115" s="141" t="s">
        <v>1627</v>
      </c>
      <c r="G115" s="141" t="s">
        <v>1627</v>
      </c>
      <c r="H115" s="131">
        <v>41</v>
      </c>
      <c r="I115" s="131">
        <v>41</v>
      </c>
      <c r="J115" s="147">
        <f t="shared" si="4"/>
        <v>1</v>
      </c>
      <c r="K115" s="31" t="s">
        <v>1628</v>
      </c>
      <c r="L115" s="131"/>
      <c r="M115" s="131"/>
    </row>
  </sheetData>
  <sortState ref="A5:M115">
    <sortCondition ref="A5:A115"/>
  </sortState>
  <mergeCells count="11">
    <mergeCell ref="A1:M1"/>
    <mergeCell ref="A2:C2"/>
    <mergeCell ref="H2:I2"/>
    <mergeCell ref="E3:G3"/>
    <mergeCell ref="H3:K3"/>
    <mergeCell ref="A3:A4"/>
    <mergeCell ref="B3:B4"/>
    <mergeCell ref="C3:C4"/>
    <mergeCell ref="D3:D4"/>
    <mergeCell ref="L3:L4"/>
    <mergeCell ref="M3:M4"/>
  </mergeCells>
  <pageMargins left="0.393700787401575" right="0.393700787401575" top="0.708661417322835" bottom="0.708661417322835" header="0.511811023622047" footer="0.511811023622047"/>
  <pageSetup paperSize="9" scale="9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1"/>
  <sheetViews>
    <sheetView topLeftCell="A157" workbookViewId="0">
      <selection activeCell="N157" sqref="N$1:N$1048576"/>
    </sheetView>
  </sheetViews>
  <sheetFormatPr defaultColWidth="9.14285714285714" defaultRowHeight="12.75"/>
  <cols>
    <col min="1" max="1" width="14.7142857142857" style="25" customWidth="1"/>
    <col min="2" max="2" width="12.2857142857143" style="3" customWidth="1"/>
    <col min="3" max="3" width="24" style="104" customWidth="1"/>
    <col min="4" max="4" width="26.8571428571429" style="3" customWidth="1"/>
    <col min="5" max="11" width="9.14285714285714" style="3"/>
    <col min="12" max="12" width="9.28571428571429" style="3" customWidth="1"/>
    <col min="13" max="13" width="9.28571428571429" style="2" customWidth="1"/>
    <col min="14" max="14" width="50.1428571428571" style="105" customWidth="1"/>
    <col min="15" max="15" width="49.7142857142857" style="3" customWidth="1"/>
    <col min="16" max="16384" width="9.14285714285714" style="3"/>
  </cols>
  <sheetData>
    <row r="1" ht="38.1" customHeight="1" spans="1:13">
      <c r="A1" s="106" t="s">
        <v>1605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ht="20.1" customHeight="1" spans="1:15">
      <c r="A2" s="107" t="s">
        <v>1853</v>
      </c>
      <c r="B2" s="107"/>
      <c r="C2" s="107"/>
      <c r="D2" s="108"/>
      <c r="E2" s="109" t="s">
        <v>1854</v>
      </c>
      <c r="F2" s="110"/>
      <c r="G2" s="111" t="s">
        <v>1607</v>
      </c>
      <c r="H2" s="112">
        <v>44624</v>
      </c>
      <c r="I2" s="112"/>
      <c r="J2" s="118">
        <f>H2</f>
        <v>44624</v>
      </c>
      <c r="K2" s="119" t="s">
        <v>1608</v>
      </c>
      <c r="L2" s="111" t="s">
        <v>1609</v>
      </c>
      <c r="M2" s="109"/>
      <c r="N2" s="120"/>
      <c r="O2" s="121"/>
    </row>
    <row r="3" ht="20.1" customHeight="1" spans="1:13">
      <c r="A3" s="113" t="s">
        <v>1610</v>
      </c>
      <c r="B3" s="113" t="s">
        <v>1611</v>
      </c>
      <c r="C3" s="114" t="s">
        <v>1612</v>
      </c>
      <c r="D3" s="113" t="s">
        <v>1613</v>
      </c>
      <c r="E3" s="31" t="s">
        <v>1614</v>
      </c>
      <c r="F3" s="31"/>
      <c r="G3" s="31"/>
      <c r="H3" s="31" t="s">
        <v>1615</v>
      </c>
      <c r="I3" s="31"/>
      <c r="J3" s="31"/>
      <c r="K3" s="31"/>
      <c r="L3" s="113" t="s">
        <v>1617</v>
      </c>
      <c r="M3" s="108"/>
    </row>
    <row r="4" ht="35.25" customHeight="1" spans="1:16">
      <c r="A4" s="115"/>
      <c r="B4" s="115"/>
      <c r="C4" s="116"/>
      <c r="D4" s="115"/>
      <c r="E4" s="113" t="s">
        <v>1618</v>
      </c>
      <c r="F4" s="113" t="s">
        <v>1855</v>
      </c>
      <c r="G4" s="113" t="s">
        <v>1620</v>
      </c>
      <c r="H4" s="113" t="s">
        <v>1621</v>
      </c>
      <c r="I4" s="113" t="s">
        <v>1622</v>
      </c>
      <c r="J4" s="122" t="s">
        <v>1623</v>
      </c>
      <c r="K4" s="113" t="s">
        <v>1856</v>
      </c>
      <c r="L4" s="123"/>
      <c r="M4" s="108" t="s">
        <v>1857</v>
      </c>
      <c r="N4" s="124" t="s">
        <v>1858</v>
      </c>
      <c r="O4" s="125" t="s">
        <v>1859</v>
      </c>
      <c r="P4" s="121"/>
    </row>
    <row r="5" s="103" customFormat="1" ht="30" customHeight="1" spans="1:16">
      <c r="A5" s="117" t="e">
        <f>LEFT(N5,FIND(" ",N5)-1)</f>
        <v>#VALUE!</v>
      </c>
      <c r="B5" s="117" t="str">
        <f>TRIM(MID(SUBSTITUTE(TRIM(N5)," ",REPT(" ",99)),99*2,99))</f>
        <v/>
      </c>
      <c r="C5" s="117" t="s">
        <v>17</v>
      </c>
      <c r="D5" s="117" t="e">
        <f>TRIM(MID(N5,FIND(" ",N5),FIND("XXX",SUBSTITUTE(N5," ","XXX",2))-FIND(" ",N5)))</f>
        <v>#VALUE!</v>
      </c>
      <c r="E5" s="117"/>
      <c r="F5" s="117"/>
      <c r="G5" s="117"/>
      <c r="H5" s="117"/>
      <c r="I5" s="117"/>
      <c r="J5" s="117"/>
      <c r="L5" s="117"/>
      <c r="M5" s="126" t="s">
        <v>1860</v>
      </c>
      <c r="N5" s="127">
        <f>课表!S4</f>
        <v>0</v>
      </c>
      <c r="O5" s="128" t="s">
        <v>1861</v>
      </c>
      <c r="P5" s="129"/>
    </row>
    <row r="6" s="103" customFormat="1" ht="30" customHeight="1" spans="1:14">
      <c r="A6" s="117" t="str">
        <f t="shared" ref="A6:A21" si="0">LEFT(N6,FIND(" ",N6)-1)</f>
        <v>实305</v>
      </c>
      <c r="B6" s="117" t="str">
        <f t="shared" ref="B6:B37" si="1">TRIM(MID(SUBSTITUTE(TRIM(N6)," ",REPT(" ",99)),99*2,99))</f>
        <v>毛秀芝[0000368]</v>
      </c>
      <c r="C6" s="117" t="s">
        <v>25</v>
      </c>
      <c r="D6" s="117" t="str">
        <f t="shared" ref="D6:D32" si="2">TRIM(MID(N6,FIND(" ",N6),FIND("XXX",SUBSTITUTE(N6," ","XXX",2))-FIND(" ",N6)))</f>
        <v>[041068]机床电气故障检修(2)</v>
      </c>
      <c r="E6" s="117"/>
      <c r="F6" s="117"/>
      <c r="G6" s="117"/>
      <c r="H6" s="117"/>
      <c r="I6" s="117"/>
      <c r="J6" s="117"/>
      <c r="K6" s="117"/>
      <c r="L6" s="117"/>
      <c r="M6" s="126" t="s">
        <v>1860</v>
      </c>
      <c r="N6" s="127" t="str">
        <f>课表!S5</f>
        <v>实305 [041068]机床电气故障检修(2) 毛秀芝[0000368]      </v>
      </c>
    </row>
    <row r="7" s="103" customFormat="1" ht="30" customHeight="1" spans="1:14">
      <c r="A7" s="117" t="e">
        <f t="shared" si="0"/>
        <v>#VALUE!</v>
      </c>
      <c r="B7" s="117" t="str">
        <f t="shared" si="1"/>
        <v/>
      </c>
      <c r="C7" s="117" t="s">
        <v>28</v>
      </c>
      <c r="D7" s="117" t="e">
        <f t="shared" si="2"/>
        <v>#VALUE!</v>
      </c>
      <c r="E7" s="117"/>
      <c r="F7" s="117"/>
      <c r="G7" s="117"/>
      <c r="H7" s="117"/>
      <c r="I7" s="117"/>
      <c r="J7" s="117"/>
      <c r="K7" s="117"/>
      <c r="L7" s="117"/>
      <c r="M7" s="126" t="s">
        <v>1860</v>
      </c>
      <c r="N7" s="127">
        <f>课表!S6</f>
        <v>0</v>
      </c>
    </row>
    <row r="8" s="103" customFormat="1" ht="30" customHeight="1" spans="1:14">
      <c r="A8" s="117" t="str">
        <f t="shared" si="0"/>
        <v>南405</v>
      </c>
      <c r="B8" s="117" t="str">
        <f t="shared" si="1"/>
        <v>刘志强[2021016]</v>
      </c>
      <c r="C8" s="117" t="s">
        <v>36</v>
      </c>
      <c r="D8" s="117" t="str">
        <f t="shared" si="2"/>
        <v>[040196]供配电技术</v>
      </c>
      <c r="E8" s="117"/>
      <c r="F8" s="117"/>
      <c r="G8" s="117"/>
      <c r="H8" s="117"/>
      <c r="I8" s="117"/>
      <c r="J8" s="117"/>
      <c r="K8" s="117"/>
      <c r="L8" s="117"/>
      <c r="M8" s="126" t="s">
        <v>1860</v>
      </c>
      <c r="N8" s="127" t="str">
        <f>课表!M7</f>
        <v>南405 [040196]供配电技术 刘志强[2021016]      </v>
      </c>
    </row>
    <row r="9" s="103" customFormat="1" ht="30" customHeight="1" spans="1:14">
      <c r="A9" s="117" t="e">
        <f t="shared" si="0"/>
        <v>#VALUE!</v>
      </c>
      <c r="B9" s="117" t="str">
        <f t="shared" si="1"/>
        <v/>
      </c>
      <c r="C9" s="117" t="s">
        <v>40</v>
      </c>
      <c r="D9" s="117" t="e">
        <f t="shared" si="2"/>
        <v>#VALUE!</v>
      </c>
      <c r="E9" s="117"/>
      <c r="F9" s="117"/>
      <c r="G9" s="117"/>
      <c r="H9" s="117"/>
      <c r="I9" s="117"/>
      <c r="J9" s="117"/>
      <c r="K9" s="117"/>
      <c r="L9" s="117"/>
      <c r="M9" s="126" t="s">
        <v>1862</v>
      </c>
      <c r="N9" s="127">
        <f>课表!S8</f>
        <v>0</v>
      </c>
    </row>
    <row r="10" s="103" customFormat="1" ht="30" customHeight="1" spans="1:14">
      <c r="A10" s="117" t="str">
        <f t="shared" si="0"/>
        <v>实312</v>
      </c>
      <c r="B10" s="117" t="str">
        <f t="shared" si="1"/>
        <v>钟卫鹏[2018006]</v>
      </c>
      <c r="C10" s="117" t="s">
        <v>47</v>
      </c>
      <c r="D10" s="117" t="str">
        <f t="shared" si="2"/>
        <v>[041140]工业机器人编程与调试</v>
      </c>
      <c r="E10" s="117"/>
      <c r="F10" s="117"/>
      <c r="G10" s="117"/>
      <c r="H10" s="117"/>
      <c r="I10" s="117"/>
      <c r="J10" s="117"/>
      <c r="K10" s="117"/>
      <c r="L10" s="117"/>
      <c r="M10" s="126" t="s">
        <v>1862</v>
      </c>
      <c r="N10" s="127" t="str">
        <f>课表!S9</f>
        <v>实312 [041140]工业机器人编程与调试 钟卫鹏[2018006]      </v>
      </c>
    </row>
    <row r="11" s="103" customFormat="1" ht="30" customHeight="1" spans="1:14">
      <c r="A11" s="117" t="e">
        <f t="shared" si="0"/>
        <v>#VALUE!</v>
      </c>
      <c r="B11" s="117" t="str">
        <f t="shared" si="1"/>
        <v/>
      </c>
      <c r="C11" s="117" t="s">
        <v>50</v>
      </c>
      <c r="D11" s="117" t="e">
        <f t="shared" si="2"/>
        <v>#VALUE!</v>
      </c>
      <c r="E11" s="117"/>
      <c r="F11" s="117"/>
      <c r="G11" s="117"/>
      <c r="H11" s="117"/>
      <c r="I11" s="117"/>
      <c r="J11" s="117"/>
      <c r="K11" s="117"/>
      <c r="L11" s="117"/>
      <c r="M11" s="126" t="s">
        <v>1862</v>
      </c>
      <c r="N11" s="127">
        <f>课表!S10</f>
        <v>0</v>
      </c>
    </row>
    <row r="12" s="103" customFormat="1" ht="30" customHeight="1" spans="1:14">
      <c r="A12" s="117" t="str">
        <f t="shared" si="0"/>
        <v>北204</v>
      </c>
      <c r="B12" s="117" t="str">
        <f t="shared" si="1"/>
        <v>李柳[0000137]</v>
      </c>
      <c r="C12" s="117" t="s">
        <v>59</v>
      </c>
      <c r="D12" s="117" t="str">
        <f t="shared" si="2"/>
        <v>[041137]机械识图与绘制</v>
      </c>
      <c r="E12" s="117"/>
      <c r="F12" s="117"/>
      <c r="G12" s="117"/>
      <c r="H12" s="117"/>
      <c r="I12" s="117"/>
      <c r="J12" s="117"/>
      <c r="K12" s="117"/>
      <c r="L12" s="117"/>
      <c r="M12" s="126" t="s">
        <v>1862</v>
      </c>
      <c r="N12" s="127" t="str">
        <f>课表!S11</f>
        <v>北204 [041137]机械识图与绘制 李柳[0000137]        </v>
      </c>
    </row>
    <row r="13" s="103" customFormat="1" ht="30" customHeight="1" spans="1:14">
      <c r="A13" s="117" t="str">
        <f t="shared" si="0"/>
        <v>实310</v>
      </c>
      <c r="B13" s="117" t="str">
        <f t="shared" si="1"/>
        <v>唐东成[2019010]</v>
      </c>
      <c r="C13" s="117" t="s">
        <v>61</v>
      </c>
      <c r="D13" s="117" t="str">
        <f t="shared" si="2"/>
        <v>[041052]嵌入式应用技术</v>
      </c>
      <c r="E13" s="117"/>
      <c r="F13" s="117"/>
      <c r="G13" s="117"/>
      <c r="H13" s="117"/>
      <c r="I13" s="117"/>
      <c r="J13" s="117"/>
      <c r="K13" s="117"/>
      <c r="L13" s="117"/>
      <c r="M13" s="126" t="s">
        <v>1863</v>
      </c>
      <c r="N13" s="127" t="str">
        <f>课表!S12</f>
        <v>实310 [041052]嵌入式应用技术 唐东成[2019010]      </v>
      </c>
    </row>
    <row r="14" s="103" customFormat="1" ht="30" customHeight="1" spans="1:14">
      <c r="A14" s="117" t="str">
        <f t="shared" si="0"/>
        <v>实310</v>
      </c>
      <c r="B14" s="117" t="str">
        <f t="shared" si="1"/>
        <v>唐东成[2019010]</v>
      </c>
      <c r="C14" s="117" t="s">
        <v>67</v>
      </c>
      <c r="D14" s="117" t="str">
        <f t="shared" si="2"/>
        <v>[041052]嵌入式应用技术</v>
      </c>
      <c r="E14" s="117"/>
      <c r="F14" s="117"/>
      <c r="G14" s="117"/>
      <c r="H14" s="117"/>
      <c r="I14" s="117"/>
      <c r="J14" s="117"/>
      <c r="K14" s="117"/>
      <c r="L14" s="117"/>
      <c r="M14" s="126" t="s">
        <v>1863</v>
      </c>
      <c r="N14" s="127" t="str">
        <f>课表!S13</f>
        <v>实310 [041052]嵌入式应用技术 唐东成[2019010]      </v>
      </c>
    </row>
    <row r="15" s="103" customFormat="1" ht="30" customHeight="1" spans="1:14">
      <c r="A15" s="117" t="str">
        <f t="shared" si="0"/>
        <v>实408</v>
      </c>
      <c r="B15" s="117" t="str">
        <f t="shared" si="1"/>
        <v>钟卫连[0000221]</v>
      </c>
      <c r="C15" s="117" t="s">
        <v>70</v>
      </c>
      <c r="D15" s="117" t="str">
        <f t="shared" si="2"/>
        <v>[041085]工业机器人应用</v>
      </c>
      <c r="E15" s="117"/>
      <c r="F15" s="117"/>
      <c r="G15" s="117"/>
      <c r="H15" s="117"/>
      <c r="I15" s="117"/>
      <c r="J15" s="117"/>
      <c r="K15" s="117"/>
      <c r="L15" s="117"/>
      <c r="M15" s="126" t="s">
        <v>1863</v>
      </c>
      <c r="N15" s="127" t="str">
        <f>课表!S14</f>
        <v>实408 [041085]工业机器人应用 钟卫连[0000221]</v>
      </c>
    </row>
    <row r="16" s="103" customFormat="1" ht="30" customHeight="1" spans="1:14">
      <c r="A16" s="117" t="str">
        <f t="shared" si="0"/>
        <v>北104</v>
      </c>
      <c r="B16" s="117" t="str">
        <f t="shared" si="1"/>
        <v>邓峰[2017018]</v>
      </c>
      <c r="C16" s="117" t="s">
        <v>77</v>
      </c>
      <c r="D16" s="117" t="str">
        <f t="shared" si="2"/>
        <v>[030195]机械设计基础</v>
      </c>
      <c r="E16" s="117"/>
      <c r="F16" s="117"/>
      <c r="G16" s="117"/>
      <c r="H16" s="117"/>
      <c r="I16" s="117"/>
      <c r="J16" s="117"/>
      <c r="K16" s="117"/>
      <c r="L16" s="117"/>
      <c r="M16" s="126" t="s">
        <v>1863</v>
      </c>
      <c r="N16" s="127" t="str">
        <f>课表!S15</f>
        <v>北104 [030195]机械设计基础 邓峰[2017018]        </v>
      </c>
    </row>
    <row r="17" s="103" customFormat="1" ht="30" customHeight="1" spans="1:14">
      <c r="A17" s="117" t="e">
        <f t="shared" si="0"/>
        <v>#VALUE!</v>
      </c>
      <c r="B17" s="117" t="str">
        <f t="shared" si="1"/>
        <v/>
      </c>
      <c r="C17" s="117" t="s">
        <v>89</v>
      </c>
      <c r="D17" s="117" t="e">
        <f t="shared" si="2"/>
        <v>#VALUE!</v>
      </c>
      <c r="E17" s="117"/>
      <c r="F17" s="117"/>
      <c r="G17" s="117"/>
      <c r="H17" s="117"/>
      <c r="I17" s="117"/>
      <c r="J17" s="117"/>
      <c r="K17" s="117"/>
      <c r="L17" s="117"/>
      <c r="M17" s="126" t="s">
        <v>1863</v>
      </c>
      <c r="N17" s="127">
        <f>课表!S16</f>
        <v>0</v>
      </c>
    </row>
    <row r="18" s="103" customFormat="1" ht="30" customHeight="1" spans="1:14">
      <c r="A18" s="117" t="e">
        <f t="shared" si="0"/>
        <v>#VALUE!</v>
      </c>
      <c r="B18" s="117" t="str">
        <f t="shared" si="1"/>
        <v/>
      </c>
      <c r="C18" s="117" t="s">
        <v>94</v>
      </c>
      <c r="D18" s="117" t="e">
        <f t="shared" si="2"/>
        <v>#VALUE!</v>
      </c>
      <c r="E18" s="117"/>
      <c r="F18" s="117"/>
      <c r="G18" s="117"/>
      <c r="H18" s="117"/>
      <c r="I18" s="117"/>
      <c r="J18" s="117"/>
      <c r="K18" s="117"/>
      <c r="L18" s="117"/>
      <c r="M18" s="126" t="s">
        <v>1864</v>
      </c>
      <c r="N18" s="127">
        <f>课表!S17</f>
        <v>0</v>
      </c>
    </row>
    <row r="19" s="103" customFormat="1" ht="30" customHeight="1" spans="1:14">
      <c r="A19" s="117" t="str">
        <f t="shared" si="0"/>
        <v>T3</v>
      </c>
      <c r="B19" s="117" t="str">
        <f t="shared" si="1"/>
        <v>张楚筠[2021131]</v>
      </c>
      <c r="C19" s="117" t="s">
        <v>98</v>
      </c>
      <c r="D19" s="117" t="str">
        <f t="shared" si="2"/>
        <v>[080156]大学生心理健康教育</v>
      </c>
      <c r="E19" s="117"/>
      <c r="F19" s="117"/>
      <c r="G19" s="117"/>
      <c r="H19" s="117"/>
      <c r="I19" s="117"/>
      <c r="J19" s="117"/>
      <c r="K19" s="117"/>
      <c r="L19" s="117"/>
      <c r="M19" s="126" t="s">
        <v>1864</v>
      </c>
      <c r="N19" s="127" t="str">
        <f>课表!S18</f>
        <v>T3 [080156]大学生心理健康教育 张楚筠[2021131]      </v>
      </c>
    </row>
    <row r="20" s="103" customFormat="1" ht="30" customHeight="1" spans="1:14">
      <c r="A20" s="117" t="str">
        <f t="shared" si="0"/>
        <v>南102</v>
      </c>
      <c r="B20" s="117" t="str">
        <f t="shared" si="1"/>
        <v>吴亮[2016030]</v>
      </c>
      <c r="C20" s="117" t="s">
        <v>107</v>
      </c>
      <c r="D20" s="117" t="str">
        <f t="shared" si="2"/>
        <v>[070424]数学(2)</v>
      </c>
      <c r="E20" s="117"/>
      <c r="F20" s="117"/>
      <c r="G20" s="117"/>
      <c r="H20" s="117"/>
      <c r="I20" s="117"/>
      <c r="J20" s="117"/>
      <c r="K20" s="117"/>
      <c r="L20" s="117"/>
      <c r="M20" s="126" t="s">
        <v>1864</v>
      </c>
      <c r="N20" s="127" t="str">
        <f>课表!S19</f>
        <v>南102 [070424]数学(2) 吴亮[2016030]        </v>
      </c>
    </row>
    <row r="21" s="103" customFormat="1" ht="30" customHeight="1" spans="1:14">
      <c r="A21" s="117" t="e">
        <f t="shared" si="0"/>
        <v>#VALUE!</v>
      </c>
      <c r="B21" s="117" t="str">
        <f t="shared" si="1"/>
        <v/>
      </c>
      <c r="C21" s="117" t="s">
        <v>111</v>
      </c>
      <c r="D21" s="117" t="e">
        <f t="shared" si="2"/>
        <v>#VALUE!</v>
      </c>
      <c r="E21" s="117"/>
      <c r="F21" s="117"/>
      <c r="G21" s="117"/>
      <c r="H21" s="117"/>
      <c r="I21" s="117"/>
      <c r="J21" s="117"/>
      <c r="K21" s="117"/>
      <c r="L21" s="117"/>
      <c r="M21" s="126" t="s">
        <v>1864</v>
      </c>
      <c r="N21" s="127">
        <f>课表!S20</f>
        <v>0</v>
      </c>
    </row>
    <row r="22" s="104" customFormat="1" ht="30" customHeight="1" spans="1:14">
      <c r="A22" s="117" t="str">
        <f t="shared" ref="A22:A53" si="3">LEFT(N22,FIND(" ",N22)-1)</f>
        <v>南402</v>
      </c>
      <c r="B22" s="117" t="str">
        <f t="shared" si="1"/>
        <v>谭倩倩[2021122]</v>
      </c>
      <c r="C22" s="117" t="s">
        <v>119</v>
      </c>
      <c r="D22" s="117" t="str">
        <f t="shared" si="2"/>
        <v>[070430]大学英语(2)</v>
      </c>
      <c r="E22" s="117"/>
      <c r="F22" s="117"/>
      <c r="G22" s="117"/>
      <c r="H22" s="117"/>
      <c r="I22" s="117"/>
      <c r="J22" s="117"/>
      <c r="K22" s="117"/>
      <c r="L22" s="117"/>
      <c r="M22" s="126" t="s">
        <v>1864</v>
      </c>
      <c r="N22" s="127" t="str">
        <f>课表!S21</f>
        <v>南402 [070430]大学英语(2) 谭倩倩[2021122]</v>
      </c>
    </row>
    <row r="23" s="104" customFormat="1" ht="30" customHeight="1" spans="1:14">
      <c r="A23" s="117" t="str">
        <f t="shared" si="3"/>
        <v>T3</v>
      </c>
      <c r="B23" s="117" t="str">
        <f t="shared" si="1"/>
        <v>张楚筠[2021131]</v>
      </c>
      <c r="C23" s="117" t="s">
        <v>126</v>
      </c>
      <c r="D23" s="117" t="str">
        <f t="shared" si="2"/>
        <v>[080156]大学生心理健康教育</v>
      </c>
      <c r="E23" s="117"/>
      <c r="F23" s="117"/>
      <c r="G23" s="117"/>
      <c r="H23" s="117"/>
      <c r="I23" s="117"/>
      <c r="J23" s="117"/>
      <c r="K23" s="117"/>
      <c r="L23" s="117"/>
      <c r="M23" s="126" t="s">
        <v>1864</v>
      </c>
      <c r="N23" s="127" t="str">
        <f>课表!S22</f>
        <v>T3 [080156]大学生心理健康教育 张楚筠[2021131]      </v>
      </c>
    </row>
    <row r="24" s="104" customFormat="1" ht="30" customHeight="1" spans="1:14">
      <c r="A24" s="117" t="str">
        <f t="shared" si="3"/>
        <v>T4</v>
      </c>
      <c r="B24" s="117" t="str">
        <f t="shared" si="1"/>
        <v>贺彬[0000290]</v>
      </c>
      <c r="C24" s="117" t="s">
        <v>133</v>
      </c>
      <c r="D24" s="117" t="str">
        <f t="shared" si="2"/>
        <v>[080144]毛泽东思想和中国特色社会主义理论体系概论</v>
      </c>
      <c r="E24" s="117"/>
      <c r="F24" s="117"/>
      <c r="G24" s="117"/>
      <c r="H24" s="117"/>
      <c r="I24" s="117"/>
      <c r="J24" s="117"/>
      <c r="K24" s="117"/>
      <c r="L24" s="117"/>
      <c r="M24" s="126" t="s">
        <v>1864</v>
      </c>
      <c r="N24" s="127" t="str">
        <f>课表!S23</f>
        <v>T4 [080144]毛泽东思想和中国特色社会主义理论体系概论 贺彬[0000290]        </v>
      </c>
    </row>
    <row r="25" s="104" customFormat="1" ht="30" customHeight="1" spans="1:14">
      <c r="A25" s="117" t="str">
        <f t="shared" si="3"/>
        <v>北203</v>
      </c>
      <c r="B25" s="117" t="str">
        <f t="shared" si="1"/>
        <v>胡廷华[0000212]</v>
      </c>
      <c r="C25" s="117" t="s">
        <v>138</v>
      </c>
      <c r="D25" s="117" t="str">
        <f t="shared" si="2"/>
        <v>[041129]电子技术基础</v>
      </c>
      <c r="E25" s="117"/>
      <c r="F25" s="117"/>
      <c r="G25" s="117"/>
      <c r="H25" s="117"/>
      <c r="I25" s="117"/>
      <c r="J25" s="117"/>
      <c r="K25" s="117"/>
      <c r="L25" s="117"/>
      <c r="M25" s="126" t="s">
        <v>1864</v>
      </c>
      <c r="N25" s="127" t="str">
        <f>课表!S24</f>
        <v>北203 [041129]电子技术基础 胡廷华[0000212]      </v>
      </c>
    </row>
    <row r="26" s="104" customFormat="1" ht="30" customHeight="1" spans="1:14">
      <c r="A26" s="117" t="e">
        <f t="shared" si="3"/>
        <v>#VALUE!</v>
      </c>
      <c r="B26" s="117" t="str">
        <f t="shared" si="1"/>
        <v/>
      </c>
      <c r="C26" s="117" t="s">
        <v>141</v>
      </c>
      <c r="D26" s="117" t="e">
        <f t="shared" si="2"/>
        <v>#VALUE!</v>
      </c>
      <c r="E26" s="117"/>
      <c r="F26" s="117"/>
      <c r="G26" s="117"/>
      <c r="H26" s="117"/>
      <c r="I26" s="117"/>
      <c r="J26" s="117"/>
      <c r="K26" s="117"/>
      <c r="L26" s="117"/>
      <c r="M26" s="126" t="s">
        <v>1864</v>
      </c>
      <c r="N26" s="127">
        <f>课表!S25</f>
        <v>0</v>
      </c>
    </row>
    <row r="27" s="104" customFormat="1" ht="30" customHeight="1" spans="1:14">
      <c r="A27" s="117" t="str">
        <f t="shared" si="3"/>
        <v>北502</v>
      </c>
      <c r="B27" s="117" t="str">
        <f t="shared" si="1"/>
        <v>郭青春[0000352]</v>
      </c>
      <c r="C27" s="117" t="s">
        <v>150</v>
      </c>
      <c r="D27" s="117" t="str">
        <f t="shared" si="2"/>
        <v>[060157]动物繁殖技术</v>
      </c>
      <c r="E27" s="117"/>
      <c r="F27" s="117"/>
      <c r="G27" s="117"/>
      <c r="H27" s="117"/>
      <c r="I27" s="117"/>
      <c r="J27" s="117"/>
      <c r="K27" s="117"/>
      <c r="L27" s="117"/>
      <c r="M27" s="126" t="s">
        <v>1864</v>
      </c>
      <c r="N27" s="127" t="str">
        <f>课表!S26</f>
        <v>北502 [060157]动物繁殖技术 郭青春[0000352]      </v>
      </c>
    </row>
    <row r="28" s="104" customFormat="1" ht="30" customHeight="1" spans="1:14">
      <c r="A28" s="117" t="e">
        <f t="shared" si="3"/>
        <v>#VALUE!</v>
      </c>
      <c r="B28" s="117" t="str">
        <f t="shared" si="1"/>
        <v/>
      </c>
      <c r="C28" s="117" t="s">
        <v>157</v>
      </c>
      <c r="D28" s="117" t="e">
        <f t="shared" si="2"/>
        <v>#VALUE!</v>
      </c>
      <c r="E28" s="117"/>
      <c r="F28" s="117"/>
      <c r="G28" s="117"/>
      <c r="H28" s="117"/>
      <c r="I28" s="117"/>
      <c r="J28" s="117"/>
      <c r="K28" s="117"/>
      <c r="L28" s="117"/>
      <c r="M28" s="126" t="s">
        <v>1864</v>
      </c>
      <c r="N28" s="127">
        <f>课表!S27</f>
        <v>0</v>
      </c>
    </row>
    <row r="29" s="104" customFormat="1" ht="30" customHeight="1" spans="1:14">
      <c r="A29" s="117" t="e">
        <f t="shared" si="3"/>
        <v>#VALUE!</v>
      </c>
      <c r="B29" s="117" t="str">
        <f t="shared" si="1"/>
        <v/>
      </c>
      <c r="C29" s="117" t="s">
        <v>165</v>
      </c>
      <c r="D29" s="117" t="e">
        <f t="shared" si="2"/>
        <v>#VALUE!</v>
      </c>
      <c r="E29" s="117"/>
      <c r="F29" s="117"/>
      <c r="G29" s="117"/>
      <c r="H29" s="117"/>
      <c r="I29" s="117"/>
      <c r="J29" s="117"/>
      <c r="K29" s="117"/>
      <c r="L29" s="117"/>
      <c r="M29" s="130" t="s">
        <v>1865</v>
      </c>
      <c r="N29" s="127">
        <f>课表!S28</f>
        <v>0</v>
      </c>
    </row>
    <row r="30" s="104" customFormat="1" ht="30" customHeight="1" spans="1:14">
      <c r="A30" s="117" t="str">
        <f t="shared" si="3"/>
        <v>北402</v>
      </c>
      <c r="B30" s="117" t="str">
        <f t="shared" si="1"/>
        <v>侯强红[0000281]</v>
      </c>
      <c r="C30" s="117" t="s">
        <v>172</v>
      </c>
      <c r="D30" s="117" t="str">
        <f t="shared" si="2"/>
        <v>[060294]动物传染病防治技术</v>
      </c>
      <c r="E30" s="117"/>
      <c r="F30" s="117"/>
      <c r="G30" s="117"/>
      <c r="H30" s="117"/>
      <c r="I30" s="117"/>
      <c r="J30" s="117"/>
      <c r="K30" s="117"/>
      <c r="L30" s="117"/>
      <c r="M30" s="130" t="s">
        <v>1865</v>
      </c>
      <c r="N30" s="127" t="str">
        <f>课表!S29</f>
        <v>北402 [060294]动物传染病防治技术 侯强红[0000281]      </v>
      </c>
    </row>
    <row r="31" s="104" customFormat="1" ht="30" customHeight="1" spans="1:14">
      <c r="A31" s="117" t="e">
        <f t="shared" si="3"/>
        <v>#VALUE!</v>
      </c>
      <c r="B31" s="117" t="str">
        <f t="shared" si="1"/>
        <v/>
      </c>
      <c r="C31" s="117" t="s">
        <v>179</v>
      </c>
      <c r="D31" s="117" t="e">
        <f t="shared" si="2"/>
        <v>#VALUE!</v>
      </c>
      <c r="E31" s="117"/>
      <c r="F31" s="117"/>
      <c r="G31" s="117"/>
      <c r="H31" s="117"/>
      <c r="I31" s="117"/>
      <c r="J31" s="117"/>
      <c r="K31" s="117"/>
      <c r="L31" s="117"/>
      <c r="M31" s="130" t="s">
        <v>1865</v>
      </c>
      <c r="N31" s="127">
        <f>课表!S30</f>
        <v>0</v>
      </c>
    </row>
    <row r="32" s="104" customFormat="1" ht="30" customHeight="1" spans="1:14">
      <c r="A32" s="117" t="e">
        <f t="shared" si="3"/>
        <v>#VALUE!</v>
      </c>
      <c r="B32" s="117" t="str">
        <f t="shared" si="1"/>
        <v/>
      </c>
      <c r="C32" s="117" t="s">
        <v>182</v>
      </c>
      <c r="D32" s="117" t="e">
        <f t="shared" si="2"/>
        <v>#VALUE!</v>
      </c>
      <c r="E32" s="117"/>
      <c r="F32" s="117"/>
      <c r="G32" s="117"/>
      <c r="H32" s="117"/>
      <c r="I32" s="117"/>
      <c r="J32" s="117"/>
      <c r="K32" s="117"/>
      <c r="L32" s="117"/>
      <c r="M32" s="130" t="s">
        <v>1866</v>
      </c>
      <c r="N32" s="127">
        <f>课表!S31</f>
        <v>0</v>
      </c>
    </row>
    <row r="33" s="103" customFormat="1" ht="30" customHeight="1" spans="1:14">
      <c r="A33" s="117" t="e">
        <f t="shared" si="3"/>
        <v>#VALUE!</v>
      </c>
      <c r="B33" s="117" t="str">
        <f t="shared" si="1"/>
        <v/>
      </c>
      <c r="C33" s="117" t="s">
        <v>187</v>
      </c>
      <c r="D33" s="117" t="e">
        <f t="shared" ref="D33:D64" si="4">TRIM(MID(N33,FIND(" ",N33),FIND("XXX",SUBSTITUTE(N33," ","XXX",2))-FIND(" ",N33)))</f>
        <v>#VALUE!</v>
      </c>
      <c r="E33" s="117"/>
      <c r="F33" s="117"/>
      <c r="G33" s="117"/>
      <c r="H33" s="117"/>
      <c r="I33" s="117"/>
      <c r="J33" s="117"/>
      <c r="K33" s="117"/>
      <c r="L33" s="117"/>
      <c r="M33" s="108" t="s">
        <v>1865</v>
      </c>
      <c r="N33" s="127">
        <f>课表!S32</f>
        <v>0</v>
      </c>
    </row>
    <row r="34" s="103" customFormat="1" ht="30" customHeight="1" spans="1:14">
      <c r="A34" s="117" t="e">
        <f t="shared" si="3"/>
        <v>#VALUE!</v>
      </c>
      <c r="B34" s="117" t="str">
        <f t="shared" si="1"/>
        <v/>
      </c>
      <c r="C34" s="117" t="s">
        <v>191</v>
      </c>
      <c r="D34" s="117" t="e">
        <f t="shared" si="4"/>
        <v>#VALUE!</v>
      </c>
      <c r="E34" s="117"/>
      <c r="F34" s="117"/>
      <c r="G34" s="117"/>
      <c r="H34" s="117"/>
      <c r="I34" s="117"/>
      <c r="J34" s="117"/>
      <c r="K34" s="117"/>
      <c r="L34" s="117"/>
      <c r="M34" s="130" t="s">
        <v>1867</v>
      </c>
      <c r="N34" s="127">
        <f>课表!S33</f>
        <v>0</v>
      </c>
    </row>
    <row r="35" s="103" customFormat="1" ht="30" customHeight="1" spans="1:14">
      <c r="A35" s="117" t="str">
        <f t="shared" si="3"/>
        <v>南503</v>
      </c>
      <c r="B35" s="117" t="str">
        <f t="shared" si="1"/>
        <v>苏五珍[0000225]</v>
      </c>
      <c r="C35" s="117" t="s">
        <v>193</v>
      </c>
      <c r="D35" s="117" t="str">
        <f t="shared" si="4"/>
        <v>[060048]猪生产</v>
      </c>
      <c r="E35" s="117"/>
      <c r="F35" s="117"/>
      <c r="G35" s="117"/>
      <c r="H35" s="117"/>
      <c r="I35" s="117"/>
      <c r="J35" s="117"/>
      <c r="K35" s="117"/>
      <c r="L35" s="117"/>
      <c r="M35" s="130" t="s">
        <v>1867</v>
      </c>
      <c r="N35" s="127" t="str">
        <f>课表!S34</f>
        <v>南503 [060048]猪生产 苏五珍[0000225]      </v>
      </c>
    </row>
    <row r="36" s="103" customFormat="1" ht="30" customHeight="1" spans="1:14">
      <c r="A36" s="117" t="e">
        <f t="shared" si="3"/>
        <v>#VALUE!</v>
      </c>
      <c r="B36" s="117" t="str">
        <f t="shared" si="1"/>
        <v/>
      </c>
      <c r="C36" s="117" t="s">
        <v>205</v>
      </c>
      <c r="D36" s="117" t="e">
        <f t="shared" si="4"/>
        <v>#VALUE!</v>
      </c>
      <c r="E36" s="117"/>
      <c r="F36" s="117"/>
      <c r="G36" s="117"/>
      <c r="H36" s="117"/>
      <c r="I36" s="117"/>
      <c r="J36" s="117"/>
      <c r="K36" s="117"/>
      <c r="L36" s="117"/>
      <c r="M36" s="130" t="s">
        <v>1867</v>
      </c>
      <c r="N36" s="127">
        <f>课表!S35</f>
        <v>0</v>
      </c>
    </row>
    <row r="37" s="103" customFormat="1" ht="30" customHeight="1" spans="1:14">
      <c r="A37" s="117" t="e">
        <f t="shared" si="3"/>
        <v>#VALUE!</v>
      </c>
      <c r="B37" s="117" t="str">
        <f t="shared" si="1"/>
        <v/>
      </c>
      <c r="C37" s="117" t="s">
        <v>211</v>
      </c>
      <c r="D37" s="117" t="e">
        <f t="shared" si="4"/>
        <v>#VALUE!</v>
      </c>
      <c r="E37" s="117"/>
      <c r="F37" s="117"/>
      <c r="G37" s="117"/>
      <c r="H37" s="117"/>
      <c r="I37" s="117"/>
      <c r="J37" s="117"/>
      <c r="K37" s="117"/>
      <c r="L37" s="117"/>
      <c r="M37" s="130" t="s">
        <v>1867</v>
      </c>
      <c r="N37" s="127">
        <f>课表!S36</f>
        <v>0</v>
      </c>
    </row>
    <row r="38" s="103" customFormat="1" ht="30" customHeight="1" spans="1:14">
      <c r="A38" s="117" t="e">
        <f t="shared" si="3"/>
        <v>#VALUE!</v>
      </c>
      <c r="B38" s="117" t="str">
        <f t="shared" ref="B38:B69" si="5">TRIM(MID(SUBSTITUTE(TRIM(N38)," ",REPT(" ",99)),99*2,99))</f>
        <v/>
      </c>
      <c r="C38" s="117" t="s">
        <v>215</v>
      </c>
      <c r="D38" s="117" t="e">
        <f t="shared" si="4"/>
        <v>#VALUE!</v>
      </c>
      <c r="E38" s="117"/>
      <c r="F38" s="117"/>
      <c r="G38" s="117"/>
      <c r="H38" s="117"/>
      <c r="I38" s="117"/>
      <c r="J38" s="117"/>
      <c r="K38" s="117"/>
      <c r="L38" s="117"/>
      <c r="M38" s="130" t="s">
        <v>1867</v>
      </c>
      <c r="N38" s="127">
        <f>课表!S37</f>
        <v>0</v>
      </c>
    </row>
    <row r="39" s="103" customFormat="1" ht="30" customHeight="1" spans="1:14">
      <c r="A39" s="117" t="e">
        <f t="shared" si="3"/>
        <v>#VALUE!</v>
      </c>
      <c r="B39" s="117" t="str">
        <f t="shared" si="5"/>
        <v/>
      </c>
      <c r="C39" s="117" t="s">
        <v>219</v>
      </c>
      <c r="D39" s="117" t="e">
        <f t="shared" si="4"/>
        <v>#VALUE!</v>
      </c>
      <c r="E39" s="117"/>
      <c r="F39" s="117"/>
      <c r="G39" s="117"/>
      <c r="H39" s="117"/>
      <c r="I39" s="117"/>
      <c r="J39" s="117"/>
      <c r="K39" s="117"/>
      <c r="L39" s="117"/>
      <c r="M39" s="130" t="s">
        <v>1867</v>
      </c>
      <c r="N39" s="127">
        <f>课表!S38</f>
        <v>0</v>
      </c>
    </row>
    <row r="40" s="103" customFormat="1" ht="30" customHeight="1" spans="1:14">
      <c r="A40" s="117" t="e">
        <f t="shared" si="3"/>
        <v>#VALUE!</v>
      </c>
      <c r="B40" s="117" t="str">
        <f t="shared" si="5"/>
        <v/>
      </c>
      <c r="C40" s="117" t="s">
        <v>228</v>
      </c>
      <c r="D40" s="117" t="e">
        <f t="shared" si="4"/>
        <v>#VALUE!</v>
      </c>
      <c r="E40" s="117"/>
      <c r="F40" s="117"/>
      <c r="G40" s="117"/>
      <c r="H40" s="117"/>
      <c r="I40" s="117"/>
      <c r="J40" s="117"/>
      <c r="K40" s="117"/>
      <c r="L40" s="117"/>
      <c r="M40" s="130" t="s">
        <v>1867</v>
      </c>
      <c r="N40" s="127">
        <f>课表!S39</f>
        <v>0</v>
      </c>
    </row>
    <row r="41" s="103" customFormat="1" ht="30" customHeight="1" spans="1:14">
      <c r="A41" s="117" t="e">
        <f t="shared" si="3"/>
        <v>#VALUE!</v>
      </c>
      <c r="B41" s="117" t="str">
        <f t="shared" si="5"/>
        <v/>
      </c>
      <c r="C41" s="117" t="s">
        <v>237</v>
      </c>
      <c r="D41" s="117" t="e">
        <f t="shared" si="4"/>
        <v>#VALUE!</v>
      </c>
      <c r="E41" s="117"/>
      <c r="F41" s="117"/>
      <c r="G41" s="117"/>
      <c r="H41" s="117"/>
      <c r="I41" s="117"/>
      <c r="J41" s="117"/>
      <c r="K41" s="117"/>
      <c r="L41" s="117"/>
      <c r="M41" s="130" t="s">
        <v>1867</v>
      </c>
      <c r="N41" s="127">
        <f>课表!S40</f>
        <v>0</v>
      </c>
    </row>
    <row r="42" s="103" customFormat="1" ht="30" customHeight="1" spans="1:14">
      <c r="A42" s="117" t="e">
        <f t="shared" si="3"/>
        <v>#VALUE!</v>
      </c>
      <c r="B42" s="117" t="str">
        <f t="shared" si="5"/>
        <v/>
      </c>
      <c r="C42" s="117" t="s">
        <v>247</v>
      </c>
      <c r="D42" s="117" t="e">
        <f t="shared" si="4"/>
        <v>#VALUE!</v>
      </c>
      <c r="E42" s="117"/>
      <c r="F42" s="117"/>
      <c r="G42" s="117"/>
      <c r="H42" s="117"/>
      <c r="I42" s="117"/>
      <c r="J42" s="117"/>
      <c r="K42" s="117"/>
      <c r="L42" s="117"/>
      <c r="M42" s="130" t="s">
        <v>1867</v>
      </c>
      <c r="N42" s="127">
        <f>课表!S41</f>
        <v>0</v>
      </c>
    </row>
    <row r="43" s="103" customFormat="1" ht="30" customHeight="1" spans="1:14">
      <c r="A43" s="117" t="e">
        <f t="shared" si="3"/>
        <v>#VALUE!</v>
      </c>
      <c r="B43" s="117" t="str">
        <f t="shared" si="5"/>
        <v/>
      </c>
      <c r="C43" s="117" t="s">
        <v>253</v>
      </c>
      <c r="D43" s="117" t="e">
        <f t="shared" si="4"/>
        <v>#VALUE!</v>
      </c>
      <c r="E43" s="117"/>
      <c r="F43" s="117"/>
      <c r="G43" s="117"/>
      <c r="H43" s="117"/>
      <c r="I43" s="117"/>
      <c r="J43" s="117"/>
      <c r="K43" s="117"/>
      <c r="L43" s="117"/>
      <c r="M43" s="130" t="s">
        <v>1867</v>
      </c>
      <c r="N43" s="127">
        <f>课表!S42</f>
        <v>0</v>
      </c>
    </row>
    <row r="44" s="103" customFormat="1" ht="30" customHeight="1" spans="1:14">
      <c r="A44" s="117" t="str">
        <f t="shared" si="3"/>
        <v>南401</v>
      </c>
      <c r="B44" s="117" t="str">
        <f t="shared" si="5"/>
        <v>王羿元[2019008]</v>
      </c>
      <c r="C44" s="117" t="s">
        <v>259</v>
      </c>
      <c r="D44" s="117" t="str">
        <f t="shared" si="4"/>
        <v>[070430]大学英语(2)</v>
      </c>
      <c r="E44" s="117"/>
      <c r="F44" s="117"/>
      <c r="G44" s="117"/>
      <c r="H44" s="117"/>
      <c r="I44" s="117"/>
      <c r="J44" s="117"/>
      <c r="K44" s="117"/>
      <c r="L44" s="117"/>
      <c r="M44" s="130" t="s">
        <v>1867</v>
      </c>
      <c r="N44" s="127" t="str">
        <f>课表!S43</f>
        <v>南401 [070430]大学英语(2) 王羿元[2019008]</v>
      </c>
    </row>
    <row r="45" s="103" customFormat="1" ht="30" customHeight="1" spans="1:14">
      <c r="A45" s="117" t="e">
        <f t="shared" si="3"/>
        <v>#VALUE!</v>
      </c>
      <c r="B45" s="117" t="str">
        <f t="shared" si="5"/>
        <v/>
      </c>
      <c r="C45" s="117" t="s">
        <v>264</v>
      </c>
      <c r="D45" s="117" t="e">
        <f t="shared" si="4"/>
        <v>#VALUE!</v>
      </c>
      <c r="E45" s="117"/>
      <c r="F45" s="117"/>
      <c r="G45" s="117"/>
      <c r="H45" s="117"/>
      <c r="I45" s="117"/>
      <c r="J45" s="117"/>
      <c r="K45" s="117"/>
      <c r="L45" s="117"/>
      <c r="M45" s="130" t="s">
        <v>1867</v>
      </c>
      <c r="N45" s="127">
        <f>课表!S44</f>
        <v>0</v>
      </c>
    </row>
    <row r="46" s="103" customFormat="1" ht="30" customHeight="1" spans="1:14">
      <c r="A46" s="117" t="e">
        <f t="shared" si="3"/>
        <v>#VALUE!</v>
      </c>
      <c r="B46" s="117" t="str">
        <f t="shared" si="5"/>
        <v/>
      </c>
      <c r="C46" s="117" t="s">
        <v>272</v>
      </c>
      <c r="D46" s="117" t="e">
        <f t="shared" si="4"/>
        <v>#VALUE!</v>
      </c>
      <c r="E46" s="117"/>
      <c r="F46" s="117"/>
      <c r="G46" s="117"/>
      <c r="H46" s="117"/>
      <c r="I46" s="117"/>
      <c r="J46" s="117"/>
      <c r="K46" s="117"/>
      <c r="L46" s="117"/>
      <c r="M46" s="130" t="s">
        <v>1860</v>
      </c>
      <c r="N46" s="127">
        <f>课表!S45</f>
        <v>0</v>
      </c>
    </row>
    <row r="47" s="103" customFormat="1" ht="30" customHeight="1" spans="1:14">
      <c r="A47" s="117" t="str">
        <f t="shared" si="3"/>
        <v>南306</v>
      </c>
      <c r="B47" s="117" t="str">
        <f t="shared" si="5"/>
        <v>刘玉燕[0000058]</v>
      </c>
      <c r="C47" s="117" t="s">
        <v>281</v>
      </c>
      <c r="D47" s="117" t="str">
        <f t="shared" si="4"/>
        <v>[070430]大学英语(2)</v>
      </c>
      <c r="E47" s="117"/>
      <c r="F47" s="117"/>
      <c r="G47" s="117"/>
      <c r="H47" s="117"/>
      <c r="I47" s="117"/>
      <c r="J47" s="117"/>
      <c r="K47" s="117"/>
      <c r="L47" s="117"/>
      <c r="M47" s="130" t="s">
        <v>1860</v>
      </c>
      <c r="N47" s="127" t="str">
        <f>课表!S46</f>
        <v>南306 [070430]大学英语(2) 刘玉燕[0000058]</v>
      </c>
    </row>
    <row r="48" s="103" customFormat="1" ht="30" customHeight="1" spans="1:14">
      <c r="A48" s="117" t="e">
        <f t="shared" si="3"/>
        <v>#VALUE!</v>
      </c>
      <c r="B48" s="117" t="str">
        <f t="shared" si="5"/>
        <v/>
      </c>
      <c r="C48" s="117" t="s">
        <v>284</v>
      </c>
      <c r="D48" s="117" t="e">
        <f t="shared" si="4"/>
        <v>#VALUE!</v>
      </c>
      <c r="E48" s="117"/>
      <c r="F48" s="117"/>
      <c r="G48" s="117"/>
      <c r="H48" s="117"/>
      <c r="I48" s="117"/>
      <c r="J48" s="117"/>
      <c r="K48" s="117"/>
      <c r="L48" s="117"/>
      <c r="M48" s="126" t="s">
        <v>1863</v>
      </c>
      <c r="N48" s="127">
        <f>课表!S47</f>
        <v>0</v>
      </c>
    </row>
    <row r="49" s="103" customFormat="1" ht="30" customHeight="1" spans="1:14">
      <c r="A49" s="117" t="e">
        <f t="shared" si="3"/>
        <v>#VALUE!</v>
      </c>
      <c r="B49" s="117" t="str">
        <f t="shared" si="5"/>
        <v/>
      </c>
      <c r="C49" s="117" t="s">
        <v>290</v>
      </c>
      <c r="D49" s="117" t="e">
        <f t="shared" si="4"/>
        <v>#VALUE!</v>
      </c>
      <c r="E49" s="117"/>
      <c r="F49" s="117"/>
      <c r="G49" s="117"/>
      <c r="H49" s="117"/>
      <c r="I49" s="117"/>
      <c r="J49" s="117"/>
      <c r="K49" s="117"/>
      <c r="L49" s="117"/>
      <c r="M49" s="126" t="s">
        <v>1863</v>
      </c>
      <c r="N49" s="127">
        <f>课表!S48</f>
        <v>0</v>
      </c>
    </row>
    <row r="50" s="103" customFormat="1" ht="30" customHeight="1" spans="1:14">
      <c r="A50" s="117" t="str">
        <f t="shared" si="3"/>
        <v>实402</v>
      </c>
      <c r="B50" s="117" t="str">
        <f t="shared" si="5"/>
        <v>欧阳瑞[0000470]</v>
      </c>
      <c r="C50" s="117" t="s">
        <v>293</v>
      </c>
      <c r="D50" s="117" t="str">
        <f t="shared" si="4"/>
        <v>[020368]建筑装饰施工技术</v>
      </c>
      <c r="E50" s="117"/>
      <c r="F50" s="117"/>
      <c r="G50" s="117"/>
      <c r="H50" s="117"/>
      <c r="I50" s="117"/>
      <c r="J50" s="117"/>
      <c r="K50" s="117"/>
      <c r="L50" s="117"/>
      <c r="M50" s="126" t="s">
        <v>1863</v>
      </c>
      <c r="N50" s="127" t="str">
        <f>课表!S49</f>
        <v>实402 [020368]建筑装饰施工技术 欧阳瑞[0000470]      </v>
      </c>
    </row>
    <row r="51" s="103" customFormat="1" ht="30" customHeight="1" spans="1:14">
      <c r="A51" s="117" t="e">
        <f t="shared" si="3"/>
        <v>#VALUE!</v>
      </c>
      <c r="B51" s="117" t="str">
        <f t="shared" si="5"/>
        <v/>
      </c>
      <c r="C51" s="117" t="s">
        <v>303</v>
      </c>
      <c r="D51" s="117" t="e">
        <f t="shared" si="4"/>
        <v>#VALUE!</v>
      </c>
      <c r="E51" s="117"/>
      <c r="F51" s="117"/>
      <c r="G51" s="117"/>
      <c r="H51" s="117"/>
      <c r="I51" s="117"/>
      <c r="J51" s="117"/>
      <c r="K51" s="117"/>
      <c r="L51" s="117"/>
      <c r="M51" s="126" t="s">
        <v>1863</v>
      </c>
      <c r="N51" s="127">
        <f>课表!S50</f>
        <v>0</v>
      </c>
    </row>
    <row r="52" s="103" customFormat="1" ht="30" customHeight="1" spans="1:14">
      <c r="A52" s="117" t="e">
        <f t="shared" si="3"/>
        <v>#VALUE!</v>
      </c>
      <c r="B52" s="117" t="str">
        <f t="shared" si="5"/>
        <v/>
      </c>
      <c r="C52" s="117" t="s">
        <v>311</v>
      </c>
      <c r="D52" s="117" t="e">
        <f t="shared" si="4"/>
        <v>#VALUE!</v>
      </c>
      <c r="E52" s="117"/>
      <c r="F52" s="117"/>
      <c r="G52" s="117"/>
      <c r="H52" s="117"/>
      <c r="I52" s="117"/>
      <c r="J52" s="117"/>
      <c r="K52" s="117"/>
      <c r="L52" s="117"/>
      <c r="M52" s="126" t="s">
        <v>1863</v>
      </c>
      <c r="N52" s="127">
        <f>课表!S51</f>
        <v>0</v>
      </c>
    </row>
    <row r="53" s="103" customFormat="1" ht="30" customHeight="1" spans="1:14">
      <c r="A53" s="117" t="str">
        <f t="shared" si="3"/>
        <v>组培楼</v>
      </c>
      <c r="B53" s="117" t="str">
        <f t="shared" si="5"/>
        <v>张立[0000147]</v>
      </c>
      <c r="C53" s="117" t="s">
        <v>319</v>
      </c>
      <c r="D53" s="117" t="str">
        <f t="shared" si="4"/>
        <v>[020081]植物组织培养技术</v>
      </c>
      <c r="E53" s="117"/>
      <c r="F53" s="117"/>
      <c r="G53" s="117"/>
      <c r="H53" s="117"/>
      <c r="I53" s="117"/>
      <c r="J53" s="117"/>
      <c r="K53" s="117"/>
      <c r="L53" s="117"/>
      <c r="M53" s="126" t="s">
        <v>1862</v>
      </c>
      <c r="N53" s="127" t="str">
        <f>课表!S52</f>
        <v>组培楼 [020081]植物组织培养技术 张立[0000147]        </v>
      </c>
    </row>
    <row r="54" s="103" customFormat="1" ht="30" customHeight="1" spans="1:14">
      <c r="A54" s="117" t="e">
        <f t="shared" ref="A54:A85" si="6">LEFT(N54,FIND(" ",N54)-1)</f>
        <v>#VALUE!</v>
      </c>
      <c r="B54" s="117" t="str">
        <f t="shared" si="5"/>
        <v/>
      </c>
      <c r="C54" s="117" t="s">
        <v>324</v>
      </c>
      <c r="D54" s="117" t="e">
        <f t="shared" si="4"/>
        <v>#VALUE!</v>
      </c>
      <c r="E54" s="117"/>
      <c r="F54" s="117"/>
      <c r="G54" s="117"/>
      <c r="H54" s="117"/>
      <c r="I54" s="117"/>
      <c r="J54" s="117"/>
      <c r="K54" s="117"/>
      <c r="L54" s="117"/>
      <c r="M54" s="126" t="s">
        <v>1862</v>
      </c>
      <c r="N54" s="127">
        <f>课表!S53</f>
        <v>0</v>
      </c>
    </row>
    <row r="55" s="103" customFormat="1" ht="30" customHeight="1" spans="1:14">
      <c r="A55" s="117" t="str">
        <f t="shared" si="6"/>
        <v>实401</v>
      </c>
      <c r="B55" s="117" t="str">
        <f t="shared" si="5"/>
        <v>彭达浠[2016040]</v>
      </c>
      <c r="C55" s="117" t="s">
        <v>330</v>
      </c>
      <c r="D55" s="117" t="str">
        <f t="shared" si="4"/>
        <v>[021265]园林施工图设计与绘制</v>
      </c>
      <c r="E55" s="117"/>
      <c r="F55" s="117"/>
      <c r="G55" s="117"/>
      <c r="H55" s="117"/>
      <c r="I55" s="117"/>
      <c r="J55" s="117"/>
      <c r="K55" s="117"/>
      <c r="L55" s="117"/>
      <c r="M55" s="126" t="s">
        <v>1862</v>
      </c>
      <c r="N55" s="127" t="str">
        <f>课表!S54</f>
        <v>实401 [021265]园林施工图设计与绘制 彭达浠[2016040]      </v>
      </c>
    </row>
    <row r="56" s="103" customFormat="1" ht="30" customHeight="1" spans="1:14">
      <c r="A56" s="117" t="str">
        <f t="shared" si="6"/>
        <v>北501</v>
      </c>
      <c r="B56" s="117" t="str">
        <f t="shared" si="5"/>
        <v>张荣禄[0070604]</v>
      </c>
      <c r="C56" s="117" t="s">
        <v>337</v>
      </c>
      <c r="D56" s="117" t="str">
        <f t="shared" si="4"/>
        <v>[021306]蔬菜生产技术(1)</v>
      </c>
      <c r="E56" s="117"/>
      <c r="F56" s="117"/>
      <c r="G56" s="117"/>
      <c r="H56" s="117"/>
      <c r="I56" s="117"/>
      <c r="J56" s="117"/>
      <c r="K56" s="117"/>
      <c r="L56" s="117"/>
      <c r="M56" s="126" t="s">
        <v>1862</v>
      </c>
      <c r="N56" s="127" t="str">
        <f>课表!S55</f>
        <v>北501 [021306]蔬菜生产技术(1) 张荣禄[0070604]      </v>
      </c>
    </row>
    <row r="57" s="103" customFormat="1" ht="30" customHeight="1" spans="1:14">
      <c r="A57" s="117" t="e">
        <f t="shared" si="6"/>
        <v>#VALUE!</v>
      </c>
      <c r="B57" s="117" t="str">
        <f t="shared" si="5"/>
        <v/>
      </c>
      <c r="C57" s="117" t="s">
        <v>344</v>
      </c>
      <c r="D57" s="117" t="e">
        <f t="shared" si="4"/>
        <v>#VALUE!</v>
      </c>
      <c r="E57" s="117"/>
      <c r="F57" s="117"/>
      <c r="G57" s="117"/>
      <c r="H57" s="117"/>
      <c r="I57" s="117"/>
      <c r="J57" s="117"/>
      <c r="K57" s="117"/>
      <c r="L57" s="117"/>
      <c r="M57" s="126" t="s">
        <v>1862</v>
      </c>
      <c r="N57" s="127">
        <f>课表!S56</f>
        <v>0</v>
      </c>
    </row>
    <row r="58" s="103" customFormat="1" ht="30" customHeight="1" spans="1:14">
      <c r="A58" s="117" t="e">
        <f t="shared" si="6"/>
        <v>#VALUE!</v>
      </c>
      <c r="B58" s="117" t="str">
        <f t="shared" si="5"/>
        <v/>
      </c>
      <c r="C58" s="117" t="s">
        <v>352</v>
      </c>
      <c r="D58" s="117" t="e">
        <f t="shared" si="4"/>
        <v>#VALUE!</v>
      </c>
      <c r="E58" s="117"/>
      <c r="F58" s="117"/>
      <c r="G58" s="117"/>
      <c r="H58" s="117"/>
      <c r="I58" s="117"/>
      <c r="J58" s="117"/>
      <c r="K58" s="117"/>
      <c r="L58" s="117"/>
      <c r="M58" s="126" t="s">
        <v>1862</v>
      </c>
      <c r="N58" s="127">
        <f>课表!S57</f>
        <v>0</v>
      </c>
    </row>
    <row r="59" s="103" customFormat="1" ht="30" customHeight="1" spans="1:14">
      <c r="A59" s="117" t="str">
        <f t="shared" si="6"/>
        <v>南106</v>
      </c>
      <c r="B59" s="117" t="str">
        <f t="shared" si="5"/>
        <v>蒋林芳[2017032]</v>
      </c>
      <c r="C59" s="117" t="s">
        <v>361</v>
      </c>
      <c r="D59" s="117" t="str">
        <f t="shared" si="4"/>
        <v>[070446]演讲与口才</v>
      </c>
      <c r="E59" s="117"/>
      <c r="F59" s="117"/>
      <c r="G59" s="117"/>
      <c r="H59" s="117"/>
      <c r="I59" s="117"/>
      <c r="J59" s="117"/>
      <c r="K59" s="117"/>
      <c r="L59" s="117"/>
      <c r="M59" s="126" t="s">
        <v>1862</v>
      </c>
      <c r="N59" s="127" t="str">
        <f>课表!S58</f>
        <v>南106 [070446]演讲与口才 蒋林芳[2017032]</v>
      </c>
    </row>
    <row r="60" s="103" customFormat="1" ht="30" customHeight="1" spans="1:14">
      <c r="A60" s="117" t="str">
        <f t="shared" si="6"/>
        <v>北405</v>
      </c>
      <c r="B60" s="117" t="str">
        <f t="shared" si="5"/>
        <v>谢露芳[2014057]</v>
      </c>
      <c r="C60" s="117" t="s">
        <v>370</v>
      </c>
      <c r="D60" s="117" t="str">
        <f t="shared" si="4"/>
        <v>[021223]管理学基础</v>
      </c>
      <c r="E60" s="117"/>
      <c r="F60" s="117"/>
      <c r="G60" s="117"/>
      <c r="H60" s="117"/>
      <c r="I60" s="117"/>
      <c r="J60" s="117"/>
      <c r="K60" s="117"/>
      <c r="L60" s="117"/>
      <c r="M60" s="108" t="s">
        <v>1865</v>
      </c>
      <c r="N60" s="127" t="str">
        <f>课表!S59</f>
        <v>北405 [021223]管理学基础 谢露芳[2014057]      </v>
      </c>
    </row>
    <row r="61" s="103" customFormat="1" ht="30" customHeight="1" spans="1:14">
      <c r="A61" s="117" t="str">
        <f t="shared" si="6"/>
        <v>北206</v>
      </c>
      <c r="B61" s="117" t="str">
        <f t="shared" si="5"/>
        <v>蒲生红[0000258]</v>
      </c>
      <c r="C61" s="117" t="s">
        <v>373</v>
      </c>
      <c r="D61" s="117" t="str">
        <f t="shared" si="4"/>
        <v>[030495]现代农业装备</v>
      </c>
      <c r="E61" s="117"/>
      <c r="F61" s="117"/>
      <c r="G61" s="117"/>
      <c r="H61" s="117"/>
      <c r="I61" s="117"/>
      <c r="J61" s="117"/>
      <c r="K61" s="117"/>
      <c r="L61" s="117"/>
      <c r="M61" s="108" t="s">
        <v>1865</v>
      </c>
      <c r="N61" s="127" t="str">
        <f>课表!S60</f>
        <v>北206 [030495]现代农业装备 蒲生红[0000258]      </v>
      </c>
    </row>
    <row r="62" s="103" customFormat="1" ht="30" customHeight="1" spans="1:14">
      <c r="A62" s="117" t="e">
        <f t="shared" si="6"/>
        <v>#VALUE!</v>
      </c>
      <c r="B62" s="117" t="str">
        <f t="shared" si="5"/>
        <v/>
      </c>
      <c r="C62" s="117" t="s">
        <v>383</v>
      </c>
      <c r="D62" s="117" t="e">
        <f t="shared" si="4"/>
        <v>#VALUE!</v>
      </c>
      <c r="E62" s="117"/>
      <c r="F62" s="117"/>
      <c r="G62" s="117"/>
      <c r="H62" s="117"/>
      <c r="I62" s="117"/>
      <c r="J62" s="117"/>
      <c r="K62" s="117"/>
      <c r="L62" s="117"/>
      <c r="M62" s="108" t="s">
        <v>1865</v>
      </c>
      <c r="N62" s="127">
        <f>课表!S61</f>
        <v>0</v>
      </c>
    </row>
    <row r="63" s="103" customFormat="1" ht="30" customHeight="1" spans="1:14">
      <c r="A63" s="117" t="str">
        <f t="shared" si="6"/>
        <v>南201</v>
      </c>
      <c r="B63" s="117" t="str">
        <f t="shared" si="5"/>
        <v>黄晓明[2021115]</v>
      </c>
      <c r="C63" s="117" t="s">
        <v>391</v>
      </c>
      <c r="D63" s="117" t="str">
        <f t="shared" si="4"/>
        <v>[021323]土壤肥料学</v>
      </c>
      <c r="E63" s="117"/>
      <c r="F63" s="117"/>
      <c r="G63" s="117"/>
      <c r="H63" s="117"/>
      <c r="I63" s="117"/>
      <c r="J63" s="117"/>
      <c r="K63" s="117"/>
      <c r="L63" s="117"/>
      <c r="M63" s="108" t="s">
        <v>1865</v>
      </c>
      <c r="N63" s="127" t="str">
        <f>课表!S62</f>
        <v>南201 [021323]土壤肥料学 黄晓明[2021115]      </v>
      </c>
    </row>
    <row r="64" s="103" customFormat="1" ht="30" customHeight="1" spans="1:14">
      <c r="A64" s="117" t="e">
        <f t="shared" si="6"/>
        <v>#VALUE!</v>
      </c>
      <c r="B64" s="117" t="str">
        <f t="shared" si="5"/>
        <v/>
      </c>
      <c r="C64" s="117" t="s">
        <v>397</v>
      </c>
      <c r="D64" s="117" t="e">
        <f t="shared" si="4"/>
        <v>#VALUE!</v>
      </c>
      <c r="E64" s="117"/>
      <c r="F64" s="117"/>
      <c r="G64" s="117"/>
      <c r="H64" s="117"/>
      <c r="I64" s="117"/>
      <c r="J64" s="117"/>
      <c r="K64" s="117"/>
      <c r="L64" s="117"/>
      <c r="M64" s="108" t="s">
        <v>1865</v>
      </c>
      <c r="N64" s="127">
        <f>课表!S63</f>
        <v>0</v>
      </c>
    </row>
    <row r="65" s="103" customFormat="1" ht="30" customHeight="1" spans="1:14">
      <c r="A65" s="117" t="str">
        <f t="shared" si="6"/>
        <v>南405</v>
      </c>
      <c r="B65" s="117" t="str">
        <f t="shared" si="5"/>
        <v>梁兴华[0000143]</v>
      </c>
      <c r="C65" s="117" t="s">
        <v>400</v>
      </c>
      <c r="D65" s="117" t="str">
        <f t="shared" ref="D65:D96" si="7">TRIM(MID(N65,FIND(" ",N65),FIND("XXX",SUBSTITUTE(N65," ","XXX",2))-FIND(" ",N65)))</f>
        <v>[070430]大学英语(2)</v>
      </c>
      <c r="E65" s="117"/>
      <c r="F65" s="117"/>
      <c r="G65" s="117"/>
      <c r="H65" s="117"/>
      <c r="I65" s="117"/>
      <c r="J65" s="117"/>
      <c r="K65" s="117"/>
      <c r="L65" s="117"/>
      <c r="M65" s="108" t="s">
        <v>1866</v>
      </c>
      <c r="N65" s="127" t="str">
        <f>课表!S64</f>
        <v>南405 [070430]大学英语(2) 梁兴华[0000143]      </v>
      </c>
    </row>
    <row r="66" s="103" customFormat="1" ht="30" customHeight="1" spans="1:14">
      <c r="A66" s="117" t="str">
        <f t="shared" si="6"/>
        <v>南405</v>
      </c>
      <c r="B66" s="117" t="str">
        <f t="shared" si="5"/>
        <v>梁兴华[0000143]</v>
      </c>
      <c r="C66" s="117" t="s">
        <v>408</v>
      </c>
      <c r="D66" s="117" t="str">
        <f t="shared" si="7"/>
        <v>[070430]大学英语(2)</v>
      </c>
      <c r="E66" s="117"/>
      <c r="F66" s="117"/>
      <c r="G66" s="117"/>
      <c r="H66" s="117"/>
      <c r="I66" s="117"/>
      <c r="J66" s="117"/>
      <c r="K66" s="117"/>
      <c r="L66" s="117"/>
      <c r="M66" s="108" t="s">
        <v>1866</v>
      </c>
      <c r="N66" s="127" t="str">
        <f>课表!S65</f>
        <v>南405 [070430]大学英语(2) 梁兴华[0000143]      </v>
      </c>
    </row>
    <row r="67" s="103" customFormat="1" ht="30" customHeight="1" spans="1:14">
      <c r="A67" s="117" t="e">
        <f t="shared" si="6"/>
        <v>#VALUE!</v>
      </c>
      <c r="B67" s="117" t="str">
        <f t="shared" si="5"/>
        <v/>
      </c>
      <c r="C67" s="117" t="s">
        <v>413</v>
      </c>
      <c r="D67" s="117" t="e">
        <f t="shared" si="7"/>
        <v>#VALUE!</v>
      </c>
      <c r="E67" s="117"/>
      <c r="F67" s="117"/>
      <c r="G67" s="117"/>
      <c r="H67" s="117"/>
      <c r="I67" s="117"/>
      <c r="J67" s="117"/>
      <c r="K67" s="117"/>
      <c r="L67" s="117"/>
      <c r="M67" s="108" t="s">
        <v>1866</v>
      </c>
      <c r="N67" s="127">
        <f>课表!S66</f>
        <v>0</v>
      </c>
    </row>
    <row r="68" s="103" customFormat="1" ht="30" customHeight="1" spans="1:14">
      <c r="A68" s="117" t="e">
        <f t="shared" si="6"/>
        <v>#VALUE!</v>
      </c>
      <c r="B68" s="117" t="str">
        <f t="shared" si="5"/>
        <v/>
      </c>
      <c r="C68" s="117" t="s">
        <v>417</v>
      </c>
      <c r="D68" s="117" t="e">
        <f t="shared" si="7"/>
        <v>#VALUE!</v>
      </c>
      <c r="E68" s="117"/>
      <c r="F68" s="117"/>
      <c r="G68" s="117"/>
      <c r="H68" s="117"/>
      <c r="I68" s="117"/>
      <c r="J68" s="117"/>
      <c r="K68" s="117"/>
      <c r="L68" s="117"/>
      <c r="M68" s="108" t="s">
        <v>1866</v>
      </c>
      <c r="N68" s="127">
        <f>课表!S67</f>
        <v>0</v>
      </c>
    </row>
    <row r="69" s="103" customFormat="1" ht="30" customHeight="1" spans="1:14">
      <c r="A69" s="117" t="str">
        <f t="shared" si="6"/>
        <v>北504</v>
      </c>
      <c r="B69" s="117" t="str">
        <f t="shared" si="5"/>
        <v>袁全[0000152]</v>
      </c>
      <c r="C69" s="117" t="s">
        <v>426</v>
      </c>
      <c r="D69" s="117" t="str">
        <f t="shared" si="7"/>
        <v>[021236]田间试验与生物统计</v>
      </c>
      <c r="E69" s="117"/>
      <c r="F69" s="117"/>
      <c r="G69" s="117"/>
      <c r="H69" s="117"/>
      <c r="I69" s="117"/>
      <c r="J69" s="117"/>
      <c r="K69" s="117"/>
      <c r="L69" s="117"/>
      <c r="M69" s="108" t="s">
        <v>1866</v>
      </c>
      <c r="N69" s="127" t="str">
        <f>课表!S68</f>
        <v>北504 [021236]田间试验与生物统计 袁全[0000152]        </v>
      </c>
    </row>
    <row r="70" s="103" customFormat="1" ht="30" customHeight="1" spans="1:14">
      <c r="A70" s="117" t="e">
        <f t="shared" si="6"/>
        <v>#VALUE!</v>
      </c>
      <c r="B70" s="117" t="str">
        <f t="shared" ref="B70:B101" si="8">TRIM(MID(SUBSTITUTE(TRIM(N70)," ",REPT(" ",99)),99*2,99))</f>
        <v/>
      </c>
      <c r="C70" s="117" t="s">
        <v>428</v>
      </c>
      <c r="D70" s="117" t="e">
        <f t="shared" si="7"/>
        <v>#VALUE!</v>
      </c>
      <c r="E70" s="117"/>
      <c r="F70" s="117"/>
      <c r="G70" s="117"/>
      <c r="H70" s="117"/>
      <c r="I70" s="117"/>
      <c r="J70" s="117"/>
      <c r="K70" s="117"/>
      <c r="L70" s="117"/>
      <c r="M70" s="108" t="s">
        <v>1866</v>
      </c>
      <c r="N70" s="127">
        <f>课表!S69</f>
        <v>0</v>
      </c>
    </row>
    <row r="71" s="103" customFormat="1" ht="30" customHeight="1" spans="1:14">
      <c r="A71" s="117" t="str">
        <f t="shared" si="6"/>
        <v>北306</v>
      </c>
      <c r="B71" s="117" t="str">
        <f t="shared" si="8"/>
        <v>佘国芹[2018017]</v>
      </c>
      <c r="C71" s="117" t="s">
        <v>435</v>
      </c>
      <c r="D71" s="117" t="str">
        <f t="shared" si="7"/>
        <v>[030385]汽车底盘电控技术</v>
      </c>
      <c r="E71" s="117"/>
      <c r="F71" s="117"/>
      <c r="G71" s="117"/>
      <c r="H71" s="117"/>
      <c r="I71" s="117"/>
      <c r="J71" s="117"/>
      <c r="K71" s="117"/>
      <c r="L71" s="117"/>
      <c r="M71" s="108" t="s">
        <v>1866</v>
      </c>
      <c r="N71" s="127" t="str">
        <f>课表!S70</f>
        <v>北306 [030385]汽车底盘电控技术 佘国芹[2018017]      </v>
      </c>
    </row>
    <row r="72" s="103" customFormat="1" ht="30" customHeight="1" spans="1:14">
      <c r="A72" s="117" t="str">
        <f t="shared" si="6"/>
        <v>北403</v>
      </c>
      <c r="B72" s="117" t="str">
        <f t="shared" si="8"/>
        <v>唐三叶[0000266]</v>
      </c>
      <c r="C72" s="117" t="s">
        <v>448</v>
      </c>
      <c r="D72" s="117" t="str">
        <f t="shared" si="7"/>
        <v>[030319]汽车保险理赔与实务</v>
      </c>
      <c r="E72" s="117"/>
      <c r="F72" s="117"/>
      <c r="G72" s="117"/>
      <c r="H72" s="117"/>
      <c r="I72" s="117"/>
      <c r="J72" s="117"/>
      <c r="K72" s="117"/>
      <c r="L72" s="117"/>
      <c r="M72" s="130" t="s">
        <v>1868</v>
      </c>
      <c r="N72" s="127" t="str">
        <f>课表!S71</f>
        <v>北403 [030319]汽车保险理赔与实务 唐三叶[0000266]      </v>
      </c>
    </row>
    <row r="73" s="103" customFormat="1" ht="30" customHeight="1" spans="1:14">
      <c r="A73" s="117" t="e">
        <f t="shared" si="6"/>
        <v>#VALUE!</v>
      </c>
      <c r="B73" s="117" t="str">
        <f t="shared" si="8"/>
        <v/>
      </c>
      <c r="C73" s="117" t="s">
        <v>453</v>
      </c>
      <c r="D73" s="117" t="e">
        <f t="shared" si="7"/>
        <v>#VALUE!</v>
      </c>
      <c r="E73" s="117"/>
      <c r="F73" s="117"/>
      <c r="G73" s="117"/>
      <c r="H73" s="117"/>
      <c r="I73" s="117"/>
      <c r="J73" s="117"/>
      <c r="K73" s="117"/>
      <c r="L73" s="117"/>
      <c r="M73" s="130" t="s">
        <v>1868</v>
      </c>
      <c r="N73" s="127">
        <f>课表!S72</f>
        <v>0</v>
      </c>
    </row>
    <row r="74" s="103" customFormat="1" ht="30" customHeight="1" spans="1:14">
      <c r="A74" s="117" t="str">
        <f t="shared" si="6"/>
        <v>汽车整车实训室2</v>
      </c>
      <c r="B74" s="117" t="str">
        <f t="shared" si="8"/>
        <v>罗光奇[2017017]</v>
      </c>
      <c r="C74" s="117" t="s">
        <v>458</v>
      </c>
      <c r="D74" s="117" t="str">
        <f t="shared" si="7"/>
        <v>[030447]汽车维护和保养</v>
      </c>
      <c r="E74" s="117"/>
      <c r="F74" s="117"/>
      <c r="G74" s="117"/>
      <c r="H74" s="117"/>
      <c r="I74" s="117"/>
      <c r="J74" s="117"/>
      <c r="K74" s="117"/>
      <c r="L74" s="117"/>
      <c r="M74" s="130" t="s">
        <v>1868</v>
      </c>
      <c r="N74" s="127" t="str">
        <f>课表!S73</f>
        <v>汽车整车实训室2 [030447]汽车维护和保养 罗光奇[2017017]      </v>
      </c>
    </row>
    <row r="75" s="103" customFormat="1" ht="30" customHeight="1" spans="1:14">
      <c r="A75" s="117" t="str">
        <f t="shared" si="6"/>
        <v>北404</v>
      </c>
      <c r="B75" s="117" t="str">
        <f t="shared" si="8"/>
        <v>吴志强[2016032]</v>
      </c>
      <c r="C75" s="117" t="s">
        <v>468</v>
      </c>
      <c r="D75" s="117" t="str">
        <f t="shared" si="7"/>
        <v>[030456]汽车维修质量检验</v>
      </c>
      <c r="E75" s="117"/>
      <c r="F75" s="117"/>
      <c r="G75" s="117"/>
      <c r="H75" s="117"/>
      <c r="I75" s="117"/>
      <c r="J75" s="117"/>
      <c r="K75" s="117"/>
      <c r="L75" s="117"/>
      <c r="M75" s="130" t="s">
        <v>1868</v>
      </c>
      <c r="N75" s="127" t="str">
        <f>课表!S74</f>
        <v>北404 [030456]汽车维修质量检验 吴志强[2016032]      </v>
      </c>
    </row>
    <row r="76" s="103" customFormat="1" ht="30" customHeight="1" spans="1:14">
      <c r="A76" s="117" t="str">
        <f t="shared" si="6"/>
        <v>实306</v>
      </c>
      <c r="B76" s="117" t="str">
        <f t="shared" si="8"/>
        <v>刘志强</v>
      </c>
      <c r="C76" s="117" t="s">
        <v>471</v>
      </c>
      <c r="D76" s="117" t="str">
        <f t="shared" si="7"/>
        <v>[040203]液压与气动技术</v>
      </c>
      <c r="E76" s="117"/>
      <c r="F76" s="117"/>
      <c r="G76" s="117"/>
      <c r="H76" s="117"/>
      <c r="I76" s="117"/>
      <c r="J76" s="117"/>
      <c r="K76" s="117"/>
      <c r="L76" s="117"/>
      <c r="M76" s="130" t="s">
        <v>1868</v>
      </c>
      <c r="N76" s="127" t="str">
        <f>课表!S75</f>
        <v>实306 [040203]液压与气动技术        刘志强      </v>
      </c>
    </row>
    <row r="77" s="103" customFormat="1" ht="30" customHeight="1" spans="1:14">
      <c r="A77" s="117" t="str">
        <f t="shared" si="6"/>
        <v>实203</v>
      </c>
      <c r="B77" s="117" t="str">
        <f t="shared" si="8"/>
        <v>杨友才[0000122]</v>
      </c>
      <c r="C77" s="117" t="s">
        <v>480</v>
      </c>
      <c r="D77" s="117" t="str">
        <f t="shared" si="7"/>
        <v>[030371]数控编程及加工</v>
      </c>
      <c r="E77" s="117"/>
      <c r="F77" s="117"/>
      <c r="G77" s="117"/>
      <c r="H77" s="117"/>
      <c r="I77" s="117"/>
      <c r="J77" s="117"/>
      <c r="K77" s="117"/>
      <c r="L77" s="117"/>
      <c r="M77" s="130" t="s">
        <v>1868</v>
      </c>
      <c r="N77" s="127" t="str">
        <f>课表!S76</f>
        <v>实203 [030371]数控编程及加工 杨友才[0000122]      </v>
      </c>
    </row>
    <row r="78" s="104" customFormat="1" ht="30" customHeight="1" spans="1:14">
      <c r="A78" s="117" t="str">
        <f t="shared" si="6"/>
        <v>北301</v>
      </c>
      <c r="B78" s="117" t="str">
        <f t="shared" si="8"/>
        <v>彭煜星[2016034]</v>
      </c>
      <c r="C78" s="117" t="s">
        <v>484</v>
      </c>
      <c r="D78" s="117" t="str">
        <f t="shared" si="7"/>
        <v>[030470]新能源汽车技术</v>
      </c>
      <c r="E78" s="117"/>
      <c r="F78" s="117"/>
      <c r="G78" s="117"/>
      <c r="H78" s="117"/>
      <c r="I78" s="117"/>
      <c r="J78" s="117"/>
      <c r="K78" s="117"/>
      <c r="L78" s="117"/>
      <c r="M78" s="108" t="s">
        <v>1866</v>
      </c>
      <c r="N78" s="127" t="str">
        <f>课表!S77</f>
        <v>北301 [030470]新能源汽车技术 彭煜星[2016034]      </v>
      </c>
    </row>
    <row r="79" s="104" customFormat="1" ht="30" customHeight="1" spans="1:14">
      <c r="A79" s="117" t="str">
        <f t="shared" si="6"/>
        <v>北301</v>
      </c>
      <c r="B79" s="117" t="str">
        <f t="shared" si="8"/>
        <v>彭煜星[2016034]</v>
      </c>
      <c r="C79" s="117" t="s">
        <v>493</v>
      </c>
      <c r="D79" s="117" t="str">
        <f t="shared" si="7"/>
        <v>[030470]新能源汽车技术</v>
      </c>
      <c r="E79" s="117"/>
      <c r="F79" s="117"/>
      <c r="G79" s="117"/>
      <c r="H79" s="117"/>
      <c r="I79" s="117"/>
      <c r="J79" s="117"/>
      <c r="K79" s="117"/>
      <c r="L79" s="117"/>
      <c r="M79" s="108" t="s">
        <v>1866</v>
      </c>
      <c r="N79" s="127" t="str">
        <f>课表!S78</f>
        <v>北301 [030470]新能源汽车技术 彭煜星[2016034]      </v>
      </c>
    </row>
    <row r="80" s="104" customFormat="1" ht="30" customHeight="1" spans="1:14">
      <c r="A80" s="117" t="str">
        <f t="shared" si="6"/>
        <v>北404</v>
      </c>
      <c r="B80" s="117" t="str">
        <f t="shared" si="8"/>
        <v>张波[0000297]</v>
      </c>
      <c r="C80" s="117" t="s">
        <v>496</v>
      </c>
      <c r="D80" s="117" t="str">
        <f t="shared" si="7"/>
        <v>[030482]汽车配件管理与销售</v>
      </c>
      <c r="E80" s="117"/>
      <c r="F80" s="117"/>
      <c r="G80" s="117"/>
      <c r="H80" s="117"/>
      <c r="I80" s="117"/>
      <c r="J80" s="117"/>
      <c r="K80" s="117"/>
      <c r="L80" s="117"/>
      <c r="M80" s="108" t="s">
        <v>1866</v>
      </c>
      <c r="N80" s="127" t="str">
        <f>课表!C79</f>
        <v>北404 [030482]汽车配件管理与销售 张波[0000297]        </v>
      </c>
    </row>
    <row r="81" s="104" customFormat="1" ht="30" customHeight="1" spans="1:14">
      <c r="A81" s="117" t="str">
        <f t="shared" si="6"/>
        <v>北301</v>
      </c>
      <c r="B81" s="117" t="str">
        <f t="shared" si="8"/>
        <v>彭煜星[2016034]</v>
      </c>
      <c r="C81" s="117" t="s">
        <v>506</v>
      </c>
      <c r="D81" s="117" t="str">
        <f t="shared" si="7"/>
        <v>[030470]新能源汽车技术</v>
      </c>
      <c r="E81" s="117"/>
      <c r="F81" s="117"/>
      <c r="G81" s="117"/>
      <c r="H81" s="117"/>
      <c r="I81" s="117"/>
      <c r="J81" s="117"/>
      <c r="K81" s="117"/>
      <c r="L81" s="117"/>
      <c r="M81" s="108" t="s">
        <v>1866</v>
      </c>
      <c r="N81" s="127" t="str">
        <f>课表!S80</f>
        <v>北301 [030470]新能源汽车技术 彭煜星[2016034]      </v>
      </c>
    </row>
    <row r="82" s="104" customFormat="1" ht="30" customHeight="1" spans="1:14">
      <c r="A82" s="117" t="str">
        <f t="shared" si="6"/>
        <v>实309</v>
      </c>
      <c r="B82" s="117" t="str">
        <f t="shared" si="8"/>
        <v>赵圆圆[2014004]</v>
      </c>
      <c r="C82" s="117" t="s">
        <v>511</v>
      </c>
      <c r="D82" s="117" t="str">
        <f t="shared" si="7"/>
        <v>[041052]嵌入式应用技术</v>
      </c>
      <c r="E82" s="117"/>
      <c r="F82" s="117"/>
      <c r="G82" s="117"/>
      <c r="H82" s="117"/>
      <c r="I82" s="117"/>
      <c r="J82" s="117"/>
      <c r="K82" s="117"/>
      <c r="L82" s="117"/>
      <c r="M82" s="126" t="s">
        <v>1869</v>
      </c>
      <c r="N82" s="127" t="str">
        <f>课表!S81</f>
        <v>实309 [041052]嵌入式应用技术 赵圆圆[2014004]      </v>
      </c>
    </row>
    <row r="83" s="104" customFormat="1" ht="30" customHeight="1" spans="1:14">
      <c r="A83" s="117" t="e">
        <f t="shared" si="6"/>
        <v>#VALUE!</v>
      </c>
      <c r="B83" s="117" t="str">
        <f t="shared" si="8"/>
        <v/>
      </c>
      <c r="C83" s="117" t="s">
        <v>514</v>
      </c>
      <c r="D83" s="117" t="e">
        <f t="shared" si="7"/>
        <v>#VALUE!</v>
      </c>
      <c r="E83" s="117"/>
      <c r="F83" s="117"/>
      <c r="G83" s="117"/>
      <c r="H83" s="117"/>
      <c r="I83" s="117"/>
      <c r="J83" s="117"/>
      <c r="K83" s="117"/>
      <c r="L83" s="117"/>
      <c r="M83" s="126" t="s">
        <v>1869</v>
      </c>
      <c r="N83" s="127">
        <f>课表!S82</f>
        <v>0</v>
      </c>
    </row>
    <row r="84" s="104" customFormat="1" ht="30" customHeight="1" spans="1:14">
      <c r="A84" s="117" t="str">
        <f t="shared" si="6"/>
        <v>北105</v>
      </c>
      <c r="B84" s="117" t="str">
        <f t="shared" si="8"/>
        <v>黄志伟[0000148]</v>
      </c>
      <c r="C84" s="117" t="s">
        <v>520</v>
      </c>
      <c r="D84" s="117" t="str">
        <f t="shared" si="7"/>
        <v>[030607]机械制图</v>
      </c>
      <c r="E84" s="117"/>
      <c r="F84" s="117"/>
      <c r="G84" s="117"/>
      <c r="H84" s="117"/>
      <c r="I84" s="117"/>
      <c r="J84" s="117"/>
      <c r="K84" s="117"/>
      <c r="L84" s="117"/>
      <c r="M84" s="126" t="s">
        <v>1869</v>
      </c>
      <c r="N84" s="127" t="str">
        <f>课表!S83</f>
        <v>北105 [030607]机械制图 黄志伟[0000148]      </v>
      </c>
    </row>
    <row r="85" s="104" customFormat="1" ht="30" customHeight="1" spans="1:14">
      <c r="A85" s="117" t="str">
        <f t="shared" si="6"/>
        <v>南103</v>
      </c>
      <c r="B85" s="117" t="str">
        <f t="shared" si="8"/>
        <v>李佑武[0000321]</v>
      </c>
      <c r="C85" s="117" t="s">
        <v>527</v>
      </c>
      <c r="D85" s="117" t="str">
        <f t="shared" si="7"/>
        <v>[070211]高等数学（2）</v>
      </c>
      <c r="E85" s="117"/>
      <c r="F85" s="117"/>
      <c r="G85" s="117"/>
      <c r="H85" s="117"/>
      <c r="I85" s="117"/>
      <c r="J85" s="117"/>
      <c r="K85" s="117"/>
      <c r="L85" s="117"/>
      <c r="M85" s="126" t="s">
        <v>1869</v>
      </c>
      <c r="N85" s="127" t="str">
        <f>课表!S84</f>
        <v>南103 [070211]高等数学（2） 李佑武[0000321]      </v>
      </c>
    </row>
    <row r="86" ht="30" customHeight="1" spans="1:14">
      <c r="A86" s="117" t="str">
        <f t="shared" ref="A86:A122" si="9">LEFT(N86,FIND(" ",N86)-1)</f>
        <v>南304</v>
      </c>
      <c r="B86" s="117" t="str">
        <f t="shared" si="8"/>
        <v>梁芳（人）[0000271]</v>
      </c>
      <c r="C86" s="117" t="s">
        <v>531</v>
      </c>
      <c r="D86" s="117" t="str">
        <f t="shared" si="7"/>
        <v>[070448]语文(2)</v>
      </c>
      <c r="E86" s="117"/>
      <c r="F86" s="117"/>
      <c r="G86" s="117"/>
      <c r="H86" s="117"/>
      <c r="I86" s="117"/>
      <c r="J86" s="117"/>
      <c r="K86" s="117"/>
      <c r="L86" s="117"/>
      <c r="M86" s="126" t="s">
        <v>1869</v>
      </c>
      <c r="N86" s="127" t="str">
        <f>课表!S85</f>
        <v>南304 [070448]语文(2) 梁芳（人）[0000271]</v>
      </c>
    </row>
    <row r="87" ht="30" customHeight="1" spans="1:14">
      <c r="A87" s="117" t="e">
        <f t="shared" si="9"/>
        <v>#VALUE!</v>
      </c>
      <c r="B87" s="117" t="str">
        <f t="shared" si="8"/>
        <v/>
      </c>
      <c r="C87" s="117" t="s">
        <v>536</v>
      </c>
      <c r="D87" s="117" t="e">
        <f t="shared" si="7"/>
        <v>#VALUE!</v>
      </c>
      <c r="E87" s="117"/>
      <c r="F87" s="117"/>
      <c r="G87" s="117"/>
      <c r="H87" s="117"/>
      <c r="I87" s="117"/>
      <c r="J87" s="117"/>
      <c r="K87" s="117"/>
      <c r="L87" s="117"/>
      <c r="M87" s="126" t="s">
        <v>1869</v>
      </c>
      <c r="N87" s="127">
        <f>课表!S86</f>
        <v>0</v>
      </c>
    </row>
    <row r="88" ht="30" customHeight="1" spans="1:14">
      <c r="A88" s="117" t="str">
        <f t="shared" si="9"/>
        <v>北102</v>
      </c>
      <c r="B88" s="117" t="str">
        <f t="shared" si="8"/>
        <v>刘斐[2018018]</v>
      </c>
      <c r="C88" s="117" t="s">
        <v>541</v>
      </c>
      <c r="D88" s="117" t="str">
        <f t="shared" si="7"/>
        <v>[030455]汽车机械基础</v>
      </c>
      <c r="E88" s="117"/>
      <c r="F88" s="117"/>
      <c r="G88" s="117"/>
      <c r="H88" s="117"/>
      <c r="I88" s="117"/>
      <c r="J88" s="117"/>
      <c r="K88" s="117"/>
      <c r="L88" s="117"/>
      <c r="M88" s="126" t="s">
        <v>1869</v>
      </c>
      <c r="N88" s="127" t="str">
        <f>课表!S87</f>
        <v>北102 [030455]汽车机械基础 刘斐[2018018]        </v>
      </c>
    </row>
    <row r="89" ht="30" customHeight="1" spans="1:14">
      <c r="A89" s="117" t="str">
        <f t="shared" si="9"/>
        <v>南305</v>
      </c>
      <c r="B89" s="117" t="str">
        <f t="shared" si="8"/>
        <v>宋伟[0000062]</v>
      </c>
      <c r="C89" s="117" t="s">
        <v>547</v>
      </c>
      <c r="D89" s="117" t="str">
        <f t="shared" si="7"/>
        <v>[070430]大学英语(2)</v>
      </c>
      <c r="E89" s="117"/>
      <c r="F89" s="117"/>
      <c r="G89" s="117"/>
      <c r="H89" s="117"/>
      <c r="I89" s="117"/>
      <c r="J89" s="117"/>
      <c r="K89" s="117"/>
      <c r="L89" s="117"/>
      <c r="M89" s="126" t="s">
        <v>1869</v>
      </c>
      <c r="N89" s="127" t="str">
        <f>课表!S88</f>
        <v>南305 [070430]大学英语(2) 宋伟[0000062]</v>
      </c>
    </row>
    <row r="90" ht="30" customHeight="1" spans="1:14">
      <c r="A90" s="117" t="str">
        <f t="shared" si="9"/>
        <v>南304</v>
      </c>
      <c r="B90" s="117" t="str">
        <f t="shared" si="8"/>
        <v>梁芳（人）[0000271]</v>
      </c>
      <c r="C90" s="117" t="s">
        <v>551</v>
      </c>
      <c r="D90" s="117" t="str">
        <f t="shared" si="7"/>
        <v>[070448]语文(2)</v>
      </c>
      <c r="E90" s="117"/>
      <c r="F90" s="117"/>
      <c r="G90" s="117"/>
      <c r="H90" s="117"/>
      <c r="I90" s="117"/>
      <c r="J90" s="117"/>
      <c r="K90" s="117"/>
      <c r="L90" s="117"/>
      <c r="M90" s="126" t="s">
        <v>1869</v>
      </c>
      <c r="N90" s="127" t="str">
        <f>课表!S89</f>
        <v>南304 [070448]语文(2) 梁芳（人）[0000271]</v>
      </c>
    </row>
    <row r="91" ht="30" customHeight="1" spans="1:14">
      <c r="A91" s="117" t="str">
        <f t="shared" si="9"/>
        <v>北103</v>
      </c>
      <c r="B91" s="117" t="str">
        <f t="shared" si="8"/>
        <v>杨海[0000089]</v>
      </c>
      <c r="C91" s="117" t="s">
        <v>556</v>
      </c>
      <c r="D91" s="117" t="str">
        <f t="shared" si="7"/>
        <v>[030450]汽车构造</v>
      </c>
      <c r="E91" s="117"/>
      <c r="F91" s="117"/>
      <c r="G91" s="117"/>
      <c r="H91" s="117"/>
      <c r="I91" s="117"/>
      <c r="J91" s="117"/>
      <c r="K91" s="117"/>
      <c r="L91" s="117"/>
      <c r="M91" s="126" t="s">
        <v>1869</v>
      </c>
      <c r="N91" s="127" t="str">
        <f>课表!S90</f>
        <v>北103 [030450]汽车构造 杨海[0000089]        </v>
      </c>
    </row>
    <row r="92" ht="30" customHeight="1" spans="1:14">
      <c r="A92" s="117" t="e">
        <f t="shared" si="9"/>
        <v>#REF!</v>
      </c>
      <c r="B92" s="117" t="e">
        <f t="shared" si="8"/>
        <v>#REF!</v>
      </c>
      <c r="C92" s="117" t="s">
        <v>559</v>
      </c>
      <c r="D92" s="117" t="e">
        <f t="shared" si="7"/>
        <v>#REF!</v>
      </c>
      <c r="E92" s="117"/>
      <c r="F92" s="117"/>
      <c r="G92" s="117"/>
      <c r="H92" s="117"/>
      <c r="I92" s="117"/>
      <c r="J92" s="117"/>
      <c r="K92" s="117"/>
      <c r="L92" s="117"/>
      <c r="M92" s="126" t="s">
        <v>1869</v>
      </c>
      <c r="N92" s="127" t="e">
        <f>课表!#REF!</f>
        <v>#REF!</v>
      </c>
    </row>
    <row r="93" ht="30" customHeight="1" spans="1:14">
      <c r="A93" s="117" t="e">
        <f t="shared" si="9"/>
        <v>#VALUE!</v>
      </c>
      <c r="B93" s="117" t="str">
        <f t="shared" si="8"/>
        <v/>
      </c>
      <c r="C93" s="117" t="s">
        <v>566</v>
      </c>
      <c r="D93" s="117" t="e">
        <f t="shared" si="7"/>
        <v>#VALUE!</v>
      </c>
      <c r="E93" s="117"/>
      <c r="F93" s="117"/>
      <c r="G93" s="117"/>
      <c r="H93" s="117"/>
      <c r="I93" s="117"/>
      <c r="J93" s="117"/>
      <c r="K93" s="117"/>
      <c r="L93" s="117"/>
      <c r="M93" s="126" t="s">
        <v>1869</v>
      </c>
      <c r="N93" s="127">
        <f>课表!S92</f>
        <v>0</v>
      </c>
    </row>
    <row r="94" ht="30" customHeight="1" spans="1:14">
      <c r="A94" s="117" t="str">
        <f t="shared" si="9"/>
        <v>实405</v>
      </c>
      <c r="B94" s="117" t="str">
        <f t="shared" si="8"/>
        <v>肖恒升[0000393]</v>
      </c>
      <c r="C94" s="117" t="s">
        <v>570</v>
      </c>
      <c r="D94" s="117" t="str">
        <f t="shared" si="7"/>
        <v>[210073]预算电算化</v>
      </c>
      <c r="E94" s="117"/>
      <c r="F94" s="117"/>
      <c r="G94" s="117"/>
      <c r="H94" s="117"/>
      <c r="I94" s="117"/>
      <c r="J94" s="117"/>
      <c r="K94" s="117"/>
      <c r="L94" s="117"/>
      <c r="M94" s="108" t="s">
        <v>1860</v>
      </c>
      <c r="N94" s="127" t="str">
        <f>课表!S93</f>
        <v>实405 [210073]预算电算化 肖恒升[0000393]      （单周）</v>
      </c>
    </row>
    <row r="95" ht="30" customHeight="1" spans="1:14">
      <c r="A95" s="117" t="str">
        <f t="shared" si="9"/>
        <v>南506</v>
      </c>
      <c r="B95" s="117" t="str">
        <f t="shared" si="8"/>
        <v>石旭凯[0000402]</v>
      </c>
      <c r="C95" s="117" t="s">
        <v>583</v>
      </c>
      <c r="D95" s="117" t="str">
        <f t="shared" si="7"/>
        <v>[210034]工程经济</v>
      </c>
      <c r="E95" s="117"/>
      <c r="F95" s="117"/>
      <c r="G95" s="117"/>
      <c r="H95" s="117"/>
      <c r="I95" s="117"/>
      <c r="J95" s="117"/>
      <c r="K95" s="117"/>
      <c r="L95" s="117"/>
      <c r="M95" s="108" t="s">
        <v>1860</v>
      </c>
      <c r="N95" s="127" t="str">
        <f>课表!S94</f>
        <v>南506 [210034]工程经济 石旭凯[0000402]      </v>
      </c>
    </row>
    <row r="96" ht="30" customHeight="1" spans="1:14">
      <c r="A96" s="117" t="str">
        <f t="shared" si="9"/>
        <v>实504</v>
      </c>
      <c r="B96" s="117" t="str">
        <f t="shared" si="8"/>
        <v>李爱国[0000409]</v>
      </c>
      <c r="C96" s="117" t="s">
        <v>592</v>
      </c>
      <c r="D96" s="117" t="str">
        <f t="shared" si="7"/>
        <v>[210160]BIM基础建模</v>
      </c>
      <c r="E96" s="117"/>
      <c r="F96" s="117"/>
      <c r="G96" s="117"/>
      <c r="H96" s="117"/>
      <c r="I96" s="117"/>
      <c r="J96" s="117"/>
      <c r="K96" s="117"/>
      <c r="L96" s="117"/>
      <c r="M96" s="108" t="s">
        <v>1860</v>
      </c>
      <c r="N96" s="127" t="str">
        <f>课表!S95</f>
        <v>实504 [210160]BIM基础建模 李爱国[0000409]      </v>
      </c>
    </row>
    <row r="97" ht="30" customHeight="1" spans="1:14">
      <c r="A97" s="117" t="e">
        <f t="shared" si="9"/>
        <v>#VALUE!</v>
      </c>
      <c r="B97" s="117" t="str">
        <f t="shared" si="8"/>
        <v/>
      </c>
      <c r="C97" s="117" t="s">
        <v>602</v>
      </c>
      <c r="D97" s="117" t="e">
        <f t="shared" ref="D97:D122" si="10">TRIM(MID(N97,FIND(" ",N97),FIND("XXX",SUBSTITUTE(N97," ","XXX",2))-FIND(" ",N97)))</f>
        <v>#VALUE!</v>
      </c>
      <c r="E97" s="117"/>
      <c r="F97" s="117"/>
      <c r="G97" s="117"/>
      <c r="H97" s="117"/>
      <c r="I97" s="117"/>
      <c r="J97" s="117"/>
      <c r="K97" s="117"/>
      <c r="L97" s="117"/>
      <c r="M97" s="108" t="s">
        <v>1860</v>
      </c>
      <c r="N97" s="127">
        <f>课表!S96</f>
        <v>0</v>
      </c>
    </row>
    <row r="98" ht="30" customHeight="1" spans="1:14">
      <c r="A98" s="117" t="e">
        <f t="shared" si="9"/>
        <v>#VALUE!</v>
      </c>
      <c r="B98" s="117" t="str">
        <f t="shared" si="8"/>
        <v/>
      </c>
      <c r="C98" s="117" t="s">
        <v>611</v>
      </c>
      <c r="D98" s="117" t="e">
        <f t="shared" si="10"/>
        <v>#VALUE!</v>
      </c>
      <c r="E98" s="117"/>
      <c r="F98" s="117"/>
      <c r="G98" s="117"/>
      <c r="H98" s="117"/>
      <c r="I98" s="117"/>
      <c r="J98" s="117"/>
      <c r="K98" s="117"/>
      <c r="L98" s="117"/>
      <c r="M98" s="108" t="s">
        <v>1868</v>
      </c>
      <c r="N98" s="127">
        <f>课表!S97</f>
        <v>0</v>
      </c>
    </row>
    <row r="99" ht="30" customHeight="1" spans="1:14">
      <c r="A99" s="117" t="str">
        <f t="shared" si="9"/>
        <v>南508</v>
      </c>
      <c r="B99" s="117" t="str">
        <f t="shared" si="8"/>
        <v>周志海[0000331]</v>
      </c>
      <c r="C99" s="117" t="s">
        <v>618</v>
      </c>
      <c r="D99" s="117" t="str">
        <f t="shared" si="10"/>
        <v>[210232]建筑结构</v>
      </c>
      <c r="E99" s="117"/>
      <c r="F99" s="117"/>
      <c r="G99" s="117"/>
      <c r="H99" s="117"/>
      <c r="I99" s="117"/>
      <c r="J99" s="117"/>
      <c r="K99" s="117"/>
      <c r="L99" s="117"/>
      <c r="M99" s="108" t="s">
        <v>1868</v>
      </c>
      <c r="N99" s="127" t="str">
        <f>课表!S98</f>
        <v>南508 [210232]建筑结构 周志海[0000331]      </v>
      </c>
    </row>
    <row r="100" ht="30" customHeight="1" spans="1:14">
      <c r="A100" s="117" t="e">
        <f t="shared" si="9"/>
        <v>#VALUE!</v>
      </c>
      <c r="B100" s="117" t="str">
        <f t="shared" si="8"/>
        <v/>
      </c>
      <c r="C100" s="117" t="s">
        <v>622</v>
      </c>
      <c r="D100" s="117" t="e">
        <f t="shared" si="10"/>
        <v>#VALUE!</v>
      </c>
      <c r="E100" s="117"/>
      <c r="F100" s="117"/>
      <c r="G100" s="117"/>
      <c r="H100" s="117"/>
      <c r="I100" s="117"/>
      <c r="J100" s="117"/>
      <c r="K100" s="117"/>
      <c r="L100" s="117"/>
      <c r="M100" s="108" t="s">
        <v>1868</v>
      </c>
      <c r="N100" s="127">
        <f>课表!S99</f>
        <v>0</v>
      </c>
    </row>
    <row r="101" ht="30" customHeight="1" spans="1:14">
      <c r="A101" s="117" t="str">
        <f t="shared" si="9"/>
        <v>南507</v>
      </c>
      <c r="B101" s="117" t="str">
        <f t="shared" si="8"/>
        <v>李文博[2014009]</v>
      </c>
      <c r="C101" s="117" t="s">
        <v>631</v>
      </c>
      <c r="D101" s="117" t="str">
        <f t="shared" si="10"/>
        <v>[210209]建筑工程施工技术</v>
      </c>
      <c r="E101" s="117"/>
      <c r="F101" s="117"/>
      <c r="G101" s="117"/>
      <c r="H101" s="117"/>
      <c r="I101" s="117"/>
      <c r="J101" s="117"/>
      <c r="K101" s="117"/>
      <c r="L101" s="117"/>
      <c r="M101" s="108" t="s">
        <v>1865</v>
      </c>
      <c r="N101" s="127" t="str">
        <f>课表!S100</f>
        <v>南507 [210209]建筑工程施工技术 李文博[2014009]      </v>
      </c>
    </row>
    <row r="102" ht="30" customHeight="1" spans="1:14">
      <c r="A102" s="117" t="str">
        <f t="shared" si="9"/>
        <v>北205</v>
      </c>
      <c r="B102" s="117" t="str">
        <f t="shared" ref="B102:B122" si="11">TRIM(MID(SUBSTITUTE(TRIM(N102)," ",REPT(" ",99)),99*2,99))</f>
        <v>米颖嶂[0000391]</v>
      </c>
      <c r="C102" s="117" t="s">
        <v>634</v>
      </c>
      <c r="D102" s="117" t="str">
        <f t="shared" si="10"/>
        <v>[210146]地下工程施工</v>
      </c>
      <c r="E102" s="117"/>
      <c r="F102" s="117"/>
      <c r="G102" s="117"/>
      <c r="H102" s="117"/>
      <c r="I102" s="117"/>
      <c r="J102" s="117"/>
      <c r="K102" s="117"/>
      <c r="L102" s="117"/>
      <c r="M102" s="108" t="s">
        <v>1865</v>
      </c>
      <c r="N102" s="127" t="str">
        <f>课表!S101</f>
        <v>北205 [210146]地下工程施工 米颖嶂[0000391]      </v>
      </c>
    </row>
    <row r="103" ht="30" customHeight="1" spans="1:14">
      <c r="A103" s="117" t="str">
        <f t="shared" si="9"/>
        <v>南505</v>
      </c>
      <c r="B103" s="117" t="str">
        <f t="shared" si="11"/>
        <v>阮晓玲[0000326]</v>
      </c>
      <c r="C103" s="117" t="s">
        <v>644</v>
      </c>
      <c r="D103" s="117" t="str">
        <f t="shared" si="10"/>
        <v>[210072]安装工程计量计价</v>
      </c>
      <c r="E103" s="117"/>
      <c r="F103" s="117"/>
      <c r="G103" s="117"/>
      <c r="H103" s="117"/>
      <c r="I103" s="117"/>
      <c r="J103" s="117"/>
      <c r="K103" s="117"/>
      <c r="L103" s="117"/>
      <c r="M103" s="108" t="s">
        <v>1865</v>
      </c>
      <c r="N103" s="127" t="str">
        <f>课表!S102</f>
        <v>南505 [210072]安装工程计量计价 阮晓玲[0000326]      </v>
      </c>
    </row>
    <row r="104" ht="30" customHeight="1" spans="1:14">
      <c r="A104" s="117" t="str">
        <f t="shared" si="9"/>
        <v>南207</v>
      </c>
      <c r="B104" s="117" t="str">
        <f t="shared" si="11"/>
        <v>黄磊[2016022]</v>
      </c>
      <c r="C104" s="117" t="s">
        <v>654</v>
      </c>
      <c r="D104" s="117" t="str">
        <f t="shared" si="10"/>
        <v>[210079]建筑工程计量与计价（下）</v>
      </c>
      <c r="E104" s="117"/>
      <c r="F104" s="117"/>
      <c r="G104" s="117"/>
      <c r="H104" s="117"/>
      <c r="I104" s="117"/>
      <c r="J104" s="117"/>
      <c r="K104" s="117"/>
      <c r="L104" s="117"/>
      <c r="M104" s="108" t="s">
        <v>1865</v>
      </c>
      <c r="N104" s="127" t="str">
        <f>课表!S103</f>
        <v>南207 [210079]建筑工程计量与计价（下） 黄磊[2016022]        </v>
      </c>
    </row>
    <row r="105" ht="30" customHeight="1" spans="1:14">
      <c r="A105" s="117" t="str">
        <f t="shared" si="9"/>
        <v>T1</v>
      </c>
      <c r="B105" s="117" t="str">
        <f t="shared" si="11"/>
        <v>肖艳[2018038]</v>
      </c>
      <c r="C105" s="117" t="s">
        <v>656</v>
      </c>
      <c r="D105" s="117" t="str">
        <f t="shared" si="10"/>
        <v>[080144]毛泽东思想和中国特色社会主义理论体系概论</v>
      </c>
      <c r="E105" s="117"/>
      <c r="F105" s="117"/>
      <c r="G105" s="117"/>
      <c r="H105" s="117"/>
      <c r="I105" s="117"/>
      <c r="J105" s="117"/>
      <c r="K105" s="117"/>
      <c r="L105" s="117"/>
      <c r="M105" s="108" t="s">
        <v>1868</v>
      </c>
      <c r="N105" s="127" t="str">
        <f>课表!S104</f>
        <v>T1 [080144]毛泽东思想和中国特色社会主义理论体系概论 肖艳[2018038]        </v>
      </c>
    </row>
    <row r="106" ht="30" customHeight="1" spans="1:14">
      <c r="A106" s="117" t="str">
        <f t="shared" si="9"/>
        <v>T1</v>
      </c>
      <c r="B106" s="117" t="str">
        <f t="shared" si="11"/>
        <v>肖艳[2018038]</v>
      </c>
      <c r="C106" s="117" t="s">
        <v>664</v>
      </c>
      <c r="D106" s="117" t="str">
        <f t="shared" si="10"/>
        <v>[080144]毛泽东思想和中国特色社会主义理论体系概论</v>
      </c>
      <c r="E106" s="117"/>
      <c r="F106" s="117"/>
      <c r="G106" s="117"/>
      <c r="H106" s="117"/>
      <c r="I106" s="117"/>
      <c r="J106" s="117"/>
      <c r="K106" s="131"/>
      <c r="L106" s="131"/>
      <c r="M106" s="132"/>
      <c r="N106" s="127" t="str">
        <f>课表!S105</f>
        <v>T1 [080144]毛泽东思想和中国特色社会主义理论体系概论 肖艳[2018038]        </v>
      </c>
    </row>
    <row r="107" ht="30" customHeight="1" spans="1:14">
      <c r="A107" s="117" t="str">
        <f t="shared" si="9"/>
        <v>南105</v>
      </c>
      <c r="B107" s="117" t="str">
        <f t="shared" si="11"/>
        <v>唐圣晟[0000163]</v>
      </c>
      <c r="C107" s="117" t="s">
        <v>669</v>
      </c>
      <c r="D107" s="117" t="str">
        <f t="shared" si="10"/>
        <v>[070446]演讲与口才</v>
      </c>
      <c r="E107" s="117"/>
      <c r="F107" s="117"/>
      <c r="G107" s="117"/>
      <c r="H107" s="117"/>
      <c r="I107" s="117"/>
      <c r="J107" s="117"/>
      <c r="K107" s="131"/>
      <c r="L107" s="131"/>
      <c r="M107" s="132"/>
      <c r="N107" s="127" t="str">
        <f>课表!S106</f>
        <v>南105 [070446]演讲与口才 唐圣晟[0000163]      </v>
      </c>
    </row>
    <row r="108" ht="30" customHeight="1" spans="1:14">
      <c r="A108" s="117" t="str">
        <f t="shared" si="9"/>
        <v>南501</v>
      </c>
      <c r="B108" s="117" t="str">
        <f t="shared" si="11"/>
        <v>杨顺武[0000332]</v>
      </c>
      <c r="C108" s="117" t="s">
        <v>671</v>
      </c>
      <c r="D108" s="117" t="str">
        <f t="shared" si="10"/>
        <v>[210042]建筑识图与构造（下）</v>
      </c>
      <c r="E108" s="117"/>
      <c r="F108" s="117"/>
      <c r="G108" s="117"/>
      <c r="H108" s="117"/>
      <c r="I108" s="117"/>
      <c r="J108" s="117"/>
      <c r="K108" s="131"/>
      <c r="L108" s="131"/>
      <c r="M108" s="132"/>
      <c r="N108" s="127" t="str">
        <f>课表!S107</f>
        <v>南501 [210042]建筑识图与构造（下） 杨顺武[0000332]</v>
      </c>
    </row>
    <row r="109" ht="30" customHeight="1" spans="1:14">
      <c r="A109" s="117" t="e">
        <f t="shared" si="9"/>
        <v>#VALUE!</v>
      </c>
      <c r="B109" s="117" t="str">
        <f t="shared" si="11"/>
        <v/>
      </c>
      <c r="C109" s="117" t="s">
        <v>679</v>
      </c>
      <c r="D109" s="117" t="e">
        <f t="shared" si="10"/>
        <v>#VALUE!</v>
      </c>
      <c r="E109" s="117"/>
      <c r="F109" s="117"/>
      <c r="G109" s="117"/>
      <c r="H109" s="117"/>
      <c r="I109" s="117"/>
      <c r="J109" s="117"/>
      <c r="K109" s="131"/>
      <c r="L109" s="131"/>
      <c r="M109" s="132"/>
      <c r="N109" s="127">
        <f>课表!S108</f>
        <v>0</v>
      </c>
    </row>
    <row r="110" ht="30" customHeight="1" spans="1:14">
      <c r="A110" s="117" t="str">
        <f t="shared" si="9"/>
        <v>南403</v>
      </c>
      <c r="B110" s="117" t="str">
        <f t="shared" si="11"/>
        <v>龙健[0000104]</v>
      </c>
      <c r="C110" s="117" t="s">
        <v>686</v>
      </c>
      <c r="D110" s="117" t="str">
        <f t="shared" si="10"/>
        <v>[070430]大学英语(2)</v>
      </c>
      <c r="E110" s="117"/>
      <c r="F110" s="117"/>
      <c r="G110" s="117"/>
      <c r="H110" s="117"/>
      <c r="I110" s="117"/>
      <c r="J110" s="117"/>
      <c r="K110" s="131"/>
      <c r="L110" s="131"/>
      <c r="M110" s="132"/>
      <c r="N110" s="127" t="str">
        <f>课表!S109</f>
        <v>南403 [070430]大学英语(2) 龙健[0000104]</v>
      </c>
    </row>
    <row r="111" ht="30" customHeight="1" spans="1:14">
      <c r="A111" s="117" t="str">
        <f t="shared" si="9"/>
        <v>图4楼电子阅览室</v>
      </c>
      <c r="B111" s="117" t="str">
        <f t="shared" si="11"/>
        <v>龙开春</v>
      </c>
      <c r="C111" s="117" t="s">
        <v>692</v>
      </c>
      <c r="D111" s="117" t="str">
        <f t="shared" si="10"/>
        <v>[010433]计算机应用基础</v>
      </c>
      <c r="E111" s="117"/>
      <c r="F111" s="117"/>
      <c r="G111" s="117"/>
      <c r="H111" s="117"/>
      <c r="I111" s="117"/>
      <c r="J111" s="117"/>
      <c r="K111" s="131"/>
      <c r="L111" s="131"/>
      <c r="M111" s="132"/>
      <c r="N111" s="127" t="str">
        <f>课表!S110</f>
        <v>图4楼电子阅览室 [010433]计算机应用基础 龙开春        </v>
      </c>
    </row>
    <row r="112" ht="30" customHeight="1" spans="1:14">
      <c r="A112" s="117" t="str">
        <f t="shared" si="9"/>
        <v>图5楼人文系机房</v>
      </c>
      <c r="B112" s="117" t="str">
        <f t="shared" si="11"/>
        <v>刘毅[0000387]</v>
      </c>
      <c r="C112" s="117" t="s">
        <v>699</v>
      </c>
      <c r="D112" s="117" t="str">
        <f t="shared" si="10"/>
        <v>[070477]电脑辅助设计(4)</v>
      </c>
      <c r="E112" s="117"/>
      <c r="F112" s="117"/>
      <c r="G112" s="117"/>
      <c r="H112" s="117"/>
      <c r="I112" s="117"/>
      <c r="J112" s="117"/>
      <c r="K112" s="131"/>
      <c r="L112" s="131"/>
      <c r="M112" s="132"/>
      <c r="N112" s="127" t="str">
        <f>课表!S111</f>
        <v>图5楼人文系机房 [070477]电脑辅助设计(4) 刘毅[0000387]</v>
      </c>
    </row>
    <row r="113" ht="30" customHeight="1" spans="1:14">
      <c r="A113" s="117" t="str">
        <f t="shared" si="9"/>
        <v>实110</v>
      </c>
      <c r="B113" s="117" t="str">
        <f t="shared" si="11"/>
        <v>李俊佳[2020018]</v>
      </c>
      <c r="C113" s="117" t="s">
        <v>707</v>
      </c>
      <c r="D113" s="117" t="str">
        <f t="shared" si="10"/>
        <v>[070653]款式设计（2）</v>
      </c>
      <c r="E113" s="117"/>
      <c r="F113" s="117"/>
      <c r="G113" s="117"/>
      <c r="H113" s="117"/>
      <c r="I113" s="117"/>
      <c r="J113" s="117"/>
      <c r="K113" s="131"/>
      <c r="L113" s="131"/>
      <c r="M113" s="132"/>
      <c r="N113" s="127" t="str">
        <f>课表!S112</f>
        <v>实110 [070653]款式设计（2） 李俊佳[2020018]</v>
      </c>
    </row>
    <row r="114" ht="30" customHeight="1" spans="1:14">
      <c r="A114" s="117" t="str">
        <f t="shared" si="9"/>
        <v>图5服装综合实训室（绘图区）</v>
      </c>
      <c r="B114" s="117" t="str">
        <f t="shared" si="11"/>
        <v>叶宇桦[2014014]</v>
      </c>
      <c r="C114" s="117" t="s">
        <v>716</v>
      </c>
      <c r="D114" s="117" t="str">
        <f t="shared" si="10"/>
        <v>[070604]时装设计与技法（2）</v>
      </c>
      <c r="E114" s="117"/>
      <c r="F114" s="117"/>
      <c r="G114" s="117"/>
      <c r="H114" s="117"/>
      <c r="I114" s="117"/>
      <c r="J114" s="117"/>
      <c r="K114" s="131"/>
      <c r="L114" s="131"/>
      <c r="M114" s="132"/>
      <c r="N114" s="127" t="str">
        <f>课表!S113</f>
        <v>图5服装综合实训室（绘图区） [070604]时装设计与技法（2） 叶宇桦[2014014]</v>
      </c>
    </row>
    <row r="115" ht="30" customHeight="1" spans="1:14">
      <c r="A115" s="117" t="str">
        <f t="shared" si="9"/>
        <v>北304</v>
      </c>
      <c r="B115" s="117" t="str">
        <f t="shared" si="11"/>
        <v>于焕军</v>
      </c>
      <c r="C115" s="117" t="s">
        <v>724</v>
      </c>
      <c r="D115" s="117" t="str">
        <f t="shared" si="10"/>
        <v>[070647]服装图案设计</v>
      </c>
      <c r="E115" s="117"/>
      <c r="F115" s="117"/>
      <c r="G115" s="117"/>
      <c r="H115" s="117"/>
      <c r="I115" s="117"/>
      <c r="J115" s="117"/>
      <c r="K115" s="131"/>
      <c r="L115" s="131"/>
      <c r="M115" s="132"/>
      <c r="N115" s="127" t="str">
        <f>课表!S114</f>
        <v>北304 [070647]服装图案设计 于焕军</v>
      </c>
    </row>
    <row r="116" ht="30" customHeight="1" spans="1:14">
      <c r="A116" s="117" t="str">
        <f t="shared" si="9"/>
        <v>实207</v>
      </c>
      <c r="B116" s="117" t="str">
        <f t="shared" si="11"/>
        <v>杨小冉</v>
      </c>
      <c r="C116" s="117" t="s">
        <v>729</v>
      </c>
      <c r="D116" s="117" t="str">
        <f t="shared" si="10"/>
        <v>[070609]创意时装设计与制作</v>
      </c>
      <c r="E116" s="117"/>
      <c r="F116" s="117"/>
      <c r="G116" s="117"/>
      <c r="H116" s="117"/>
      <c r="I116" s="117"/>
      <c r="J116" s="117"/>
      <c r="K116" s="131"/>
      <c r="L116" s="131"/>
      <c r="M116" s="132"/>
      <c r="N116" s="127" t="str">
        <f>课表!S115</f>
        <v>实207 [070609]创意时装设计与制作 杨小冉</v>
      </c>
    </row>
    <row r="117" ht="30" customHeight="1" spans="1:14">
      <c r="A117" s="117" t="e">
        <f t="shared" si="9"/>
        <v>#VALUE!</v>
      </c>
      <c r="B117" s="117" t="str">
        <f t="shared" si="11"/>
        <v/>
      </c>
      <c r="C117" s="117" t="s">
        <v>734</v>
      </c>
      <c r="D117" s="117" t="e">
        <f t="shared" si="10"/>
        <v>#VALUE!</v>
      </c>
      <c r="E117" s="117"/>
      <c r="F117" s="117"/>
      <c r="G117" s="117"/>
      <c r="H117" s="117"/>
      <c r="I117" s="117"/>
      <c r="J117" s="117"/>
      <c r="K117" s="131"/>
      <c r="L117" s="131"/>
      <c r="M117" s="132"/>
      <c r="N117" s="127">
        <f>课表!S116</f>
        <v>0</v>
      </c>
    </row>
    <row r="118" ht="30" customHeight="1" spans="1:14">
      <c r="A118" s="117" t="e">
        <f t="shared" si="9"/>
        <v>#VALUE!</v>
      </c>
      <c r="B118" s="117" t="str">
        <f t="shared" si="11"/>
        <v/>
      </c>
      <c r="C118" s="117" t="s">
        <v>738</v>
      </c>
      <c r="D118" s="117" t="e">
        <f t="shared" si="10"/>
        <v>#VALUE!</v>
      </c>
      <c r="E118" s="117"/>
      <c r="F118" s="117"/>
      <c r="G118" s="117"/>
      <c r="H118" s="117"/>
      <c r="I118" s="117"/>
      <c r="J118" s="117"/>
      <c r="K118" s="131"/>
      <c r="L118" s="131"/>
      <c r="M118" s="132"/>
      <c r="N118" s="127">
        <f>课表!S117</f>
        <v>0</v>
      </c>
    </row>
    <row r="119" ht="30" customHeight="1" spans="1:14">
      <c r="A119" s="117" t="str">
        <f t="shared" si="9"/>
        <v>南303</v>
      </c>
      <c r="B119" s="117" t="str">
        <f t="shared" si="11"/>
        <v>胡彦霞[0000133]</v>
      </c>
      <c r="C119" s="117" t="s">
        <v>745</v>
      </c>
      <c r="D119" s="117" t="str">
        <f t="shared" si="10"/>
        <v>[070430]大学英语(2)</v>
      </c>
      <c r="E119" s="117"/>
      <c r="F119" s="117"/>
      <c r="G119" s="117"/>
      <c r="H119" s="117"/>
      <c r="I119" s="117"/>
      <c r="J119" s="117"/>
      <c r="K119" s="131"/>
      <c r="L119" s="131"/>
      <c r="M119" s="132"/>
      <c r="N119" s="127" t="str">
        <f>课表!S118</f>
        <v>南303 [070430]大学英语(2) 胡彦霞[0000133]      </v>
      </c>
    </row>
    <row r="120" ht="30" customHeight="1" spans="1:14">
      <c r="A120" s="117" t="e">
        <f t="shared" si="9"/>
        <v>#VALUE!</v>
      </c>
      <c r="B120" s="117" t="str">
        <f t="shared" si="11"/>
        <v/>
      </c>
      <c r="C120" s="117" t="s">
        <v>748</v>
      </c>
      <c r="D120" s="117" t="e">
        <f t="shared" si="10"/>
        <v>#VALUE!</v>
      </c>
      <c r="E120" s="117"/>
      <c r="F120" s="117"/>
      <c r="G120" s="117"/>
      <c r="H120" s="117"/>
      <c r="I120" s="117"/>
      <c r="J120" s="117"/>
      <c r="K120" s="131"/>
      <c r="L120" s="131"/>
      <c r="M120" s="132"/>
      <c r="N120" s="127">
        <f>课表!S119</f>
        <v>0</v>
      </c>
    </row>
    <row r="121" ht="30" customHeight="1" spans="1:14">
      <c r="A121" s="117" t="e">
        <f t="shared" si="9"/>
        <v>#VALUE!</v>
      </c>
      <c r="B121" s="117" t="str">
        <f t="shared" si="11"/>
        <v/>
      </c>
      <c r="C121" s="117" t="s">
        <v>751</v>
      </c>
      <c r="D121" s="117" t="e">
        <f t="shared" si="10"/>
        <v>#VALUE!</v>
      </c>
      <c r="E121" s="117"/>
      <c r="F121" s="117"/>
      <c r="G121" s="117"/>
      <c r="H121" s="117"/>
      <c r="I121" s="117"/>
      <c r="J121" s="117"/>
      <c r="K121" s="131"/>
      <c r="L121" s="131"/>
      <c r="M121" s="132"/>
      <c r="N121" s="127">
        <f>课表!S120</f>
        <v>0</v>
      </c>
    </row>
    <row r="122" ht="30" customHeight="1" spans="1:14">
      <c r="A122" s="117" t="str">
        <f t="shared" si="9"/>
        <v>南406</v>
      </c>
      <c r="B122" s="117" t="str">
        <f t="shared" si="11"/>
        <v>舒会芳[0000373]</v>
      </c>
      <c r="C122" s="117" t="s">
        <v>755</v>
      </c>
      <c r="D122" s="117" t="str">
        <f t="shared" si="10"/>
        <v>[050408]旅游会计基础</v>
      </c>
      <c r="E122" s="117"/>
      <c r="F122" s="117"/>
      <c r="G122" s="117"/>
      <c r="H122" s="117"/>
      <c r="I122" s="117"/>
      <c r="J122" s="117"/>
      <c r="K122" s="131"/>
      <c r="L122" s="131"/>
      <c r="M122" s="132"/>
      <c r="N122" s="127" t="str">
        <f>课表!S121</f>
        <v>南406 [050408]旅游会计基础 舒会芳[0000373]      </v>
      </c>
    </row>
    <row r="123" ht="30" customHeight="1" spans="1:14">
      <c r="A123" s="117" t="e">
        <f t="shared" ref="A123:A154" si="12">LEFT(N123,FIND(" ",N123)-1)</f>
        <v>#VALUE!</v>
      </c>
      <c r="B123" s="117" t="str">
        <f t="shared" ref="B123:B154" si="13">TRIM(MID(SUBSTITUTE(TRIM(N123)," ",REPT(" ",99)),99*2,99))</f>
        <v/>
      </c>
      <c r="C123" s="117" t="s">
        <v>763</v>
      </c>
      <c r="D123" s="117" t="e">
        <f t="shared" ref="D123:D154" si="14">TRIM(MID(N123,FIND(" ",N123),FIND("XXX",SUBSTITUTE(N123," ","XXX",2))-FIND(" ",N123)))</f>
        <v>#VALUE!</v>
      </c>
      <c r="E123" s="117"/>
      <c r="F123" s="117"/>
      <c r="G123" s="117"/>
      <c r="H123" s="117"/>
      <c r="I123" s="117"/>
      <c r="J123" s="117"/>
      <c r="K123" s="131"/>
      <c r="L123" s="131"/>
      <c r="M123" s="132"/>
      <c r="N123" s="127">
        <f>课表!S122</f>
        <v>0</v>
      </c>
    </row>
    <row r="124" ht="30" customHeight="1" spans="1:14">
      <c r="A124" s="117" t="str">
        <f t="shared" si="12"/>
        <v>北305</v>
      </c>
      <c r="B124" s="117" t="str">
        <f t="shared" si="13"/>
        <v>沈杉林[2014050]</v>
      </c>
      <c r="C124" s="117" t="s">
        <v>772</v>
      </c>
      <c r="D124" s="117" t="str">
        <f t="shared" si="14"/>
        <v>[050635]企业财务分析</v>
      </c>
      <c r="E124" s="117"/>
      <c r="F124" s="117"/>
      <c r="G124" s="117"/>
      <c r="H124" s="117"/>
      <c r="I124" s="117"/>
      <c r="J124" s="117"/>
      <c r="K124" s="131"/>
      <c r="L124" s="131"/>
      <c r="M124" s="132"/>
      <c r="N124" s="127" t="str">
        <f>课表!Q123</f>
        <v>北305 [050635]企业财务分析 沈杉林[2014050]      </v>
      </c>
    </row>
    <row r="125" ht="30" customHeight="1" spans="1:14">
      <c r="A125" s="117" t="str">
        <f t="shared" si="12"/>
        <v>南202</v>
      </c>
      <c r="B125" s="117" t="str">
        <f t="shared" si="13"/>
        <v>粟龄慧[2016035]</v>
      </c>
      <c r="C125" s="117" t="s">
        <v>780</v>
      </c>
      <c r="D125" s="117" t="str">
        <f t="shared" si="14"/>
        <v>[050243]财务管理</v>
      </c>
      <c r="E125" s="117"/>
      <c r="F125" s="117"/>
      <c r="G125" s="117"/>
      <c r="H125" s="117"/>
      <c r="I125" s="117"/>
      <c r="J125" s="117"/>
      <c r="K125" s="131"/>
      <c r="L125" s="131"/>
      <c r="M125" s="132"/>
      <c r="N125" s="127" t="str">
        <f>课表!S124</f>
        <v>南202 [050243]财务管理 粟龄慧[2016035]      </v>
      </c>
    </row>
    <row r="126" ht="30" customHeight="1" spans="1:14">
      <c r="A126" s="117" t="e">
        <f t="shared" si="12"/>
        <v>#VALUE!</v>
      </c>
      <c r="B126" s="117" t="str">
        <f t="shared" si="13"/>
        <v/>
      </c>
      <c r="C126" s="117" t="s">
        <v>786</v>
      </c>
      <c r="D126" s="117" t="e">
        <f t="shared" si="14"/>
        <v>#VALUE!</v>
      </c>
      <c r="E126" s="117"/>
      <c r="F126" s="117"/>
      <c r="G126" s="117"/>
      <c r="H126" s="117"/>
      <c r="I126" s="117"/>
      <c r="J126" s="117"/>
      <c r="K126" s="131"/>
      <c r="L126" s="131"/>
      <c r="M126" s="132"/>
      <c r="N126" s="127">
        <f>课表!S125</f>
        <v>0</v>
      </c>
    </row>
    <row r="127" ht="30" customHeight="1" spans="1:14">
      <c r="A127" s="117" t="str">
        <f t="shared" si="12"/>
        <v>南407</v>
      </c>
      <c r="B127" s="117" t="str">
        <f t="shared" si="13"/>
        <v>程莉娜[2021015]</v>
      </c>
      <c r="C127" s="117" t="s">
        <v>793</v>
      </c>
      <c r="D127" s="117" t="str">
        <f t="shared" si="14"/>
        <v>[050243]财务管理</v>
      </c>
      <c r="E127" s="117"/>
      <c r="F127" s="117"/>
      <c r="G127" s="117"/>
      <c r="H127" s="117"/>
      <c r="I127" s="117"/>
      <c r="J127" s="117"/>
      <c r="K127" s="131"/>
      <c r="L127" s="131"/>
      <c r="M127" s="132"/>
      <c r="N127" s="127" t="str">
        <f>课表!S126</f>
        <v>南407 [050243]财务管理 程莉娜[2021015]      </v>
      </c>
    </row>
    <row r="128" ht="30" customHeight="1" spans="1:14">
      <c r="A128" s="117" t="str">
        <f t="shared" si="12"/>
        <v>南504</v>
      </c>
      <c r="B128" s="117" t="str">
        <f t="shared" si="13"/>
        <v>谢立特[2017010]</v>
      </c>
      <c r="C128" s="117" t="s">
        <v>799</v>
      </c>
      <c r="D128" s="117" t="str">
        <f t="shared" si="14"/>
        <v>[050485]商务礼仪</v>
      </c>
      <c r="E128" s="117"/>
      <c r="F128" s="117"/>
      <c r="G128" s="117"/>
      <c r="H128" s="117"/>
      <c r="I128" s="117"/>
      <c r="J128" s="117"/>
      <c r="K128" s="131"/>
      <c r="L128" s="131"/>
      <c r="M128" s="132"/>
      <c r="N128" s="127" t="str">
        <f>课表!S127</f>
        <v>南504 [050485]商务礼仪 谢立特[2017010]      </v>
      </c>
    </row>
    <row r="129" ht="30" customHeight="1" spans="1:14">
      <c r="A129" s="117" t="str">
        <f t="shared" si="12"/>
        <v>实501</v>
      </c>
      <c r="B129" s="117" t="str">
        <f t="shared" si="13"/>
        <v>刘玲[2018024]</v>
      </c>
      <c r="C129" s="117" t="s">
        <v>804</v>
      </c>
      <c r="D129" s="117" t="str">
        <f t="shared" si="14"/>
        <v>[050170]管理会计</v>
      </c>
      <c r="E129" s="117"/>
      <c r="F129" s="117"/>
      <c r="G129" s="117"/>
      <c r="H129" s="117"/>
      <c r="I129" s="117"/>
      <c r="J129" s="117"/>
      <c r="K129" s="131"/>
      <c r="L129" s="131"/>
      <c r="M129" s="132"/>
      <c r="N129" s="127" t="str">
        <f>课表!S128</f>
        <v>实501 [050170]管理会计 刘玲[2018024]        </v>
      </c>
    </row>
    <row r="130" ht="30" customHeight="1" spans="1:14">
      <c r="A130" s="117" t="str">
        <f t="shared" si="12"/>
        <v>南205</v>
      </c>
      <c r="B130" s="117" t="str">
        <f t="shared" si="13"/>
        <v>刘姚欧[2016021]</v>
      </c>
      <c r="C130" s="117" t="s">
        <v>811</v>
      </c>
      <c r="D130" s="117" t="str">
        <f t="shared" si="14"/>
        <v>[050485]商务礼仪</v>
      </c>
      <c r="E130" s="117"/>
      <c r="F130" s="117"/>
      <c r="G130" s="117"/>
      <c r="H130" s="117"/>
      <c r="I130" s="117"/>
      <c r="J130" s="117"/>
      <c r="K130" s="131"/>
      <c r="L130" s="131"/>
      <c r="M130" s="132"/>
      <c r="N130" s="127" t="str">
        <f>课表!S129</f>
        <v>南205 [050485]商务礼仪 刘姚欧[2016021]      </v>
      </c>
    </row>
    <row r="131" ht="30" customHeight="1" spans="1:14">
      <c r="A131" s="117" t="e">
        <f t="shared" si="12"/>
        <v>#VALUE!</v>
      </c>
      <c r="B131" s="117" t="str">
        <f t="shared" si="13"/>
        <v/>
      </c>
      <c r="C131" s="117" t="s">
        <v>817</v>
      </c>
      <c r="D131" s="117" t="e">
        <f t="shared" si="14"/>
        <v>#VALUE!</v>
      </c>
      <c r="E131" s="117"/>
      <c r="F131" s="117"/>
      <c r="G131" s="117"/>
      <c r="H131" s="117"/>
      <c r="I131" s="117"/>
      <c r="J131" s="117"/>
      <c r="K131" s="131"/>
      <c r="L131" s="131"/>
      <c r="M131" s="132"/>
      <c r="N131" s="127">
        <f>课表!S130</f>
        <v>0</v>
      </c>
    </row>
    <row r="132" ht="30" customHeight="1" spans="1:14">
      <c r="A132" s="117" t="str">
        <f t="shared" si="12"/>
        <v>实303</v>
      </c>
      <c r="B132" s="117" t="str">
        <f t="shared" si="13"/>
        <v>向益群[2021145]</v>
      </c>
      <c r="C132" s="117" t="s">
        <v>826</v>
      </c>
      <c r="D132" s="117" t="str">
        <f t="shared" si="14"/>
        <v>[050651]旅行社销售操作实务</v>
      </c>
      <c r="E132" s="117"/>
      <c r="F132" s="117"/>
      <c r="G132" s="117"/>
      <c r="H132" s="117"/>
      <c r="I132" s="117"/>
      <c r="J132" s="117"/>
      <c r="K132" s="131"/>
      <c r="L132" s="131"/>
      <c r="M132" s="132"/>
      <c r="N132" s="127" t="str">
        <f>课表!S131</f>
        <v>实303 [050651]旅行社销售操作实务 向益群[2021145]      </v>
      </c>
    </row>
    <row r="133" ht="30" customHeight="1" spans="1:14">
      <c r="A133" s="117" t="e">
        <f t="shared" si="12"/>
        <v>#VALUE!</v>
      </c>
      <c r="B133" s="117" t="str">
        <f t="shared" si="13"/>
        <v/>
      </c>
      <c r="C133" s="117" t="s">
        <v>830</v>
      </c>
      <c r="D133" s="117" t="e">
        <f t="shared" si="14"/>
        <v>#VALUE!</v>
      </c>
      <c r="E133" s="117"/>
      <c r="F133" s="117"/>
      <c r="G133" s="117"/>
      <c r="H133" s="117"/>
      <c r="I133" s="117"/>
      <c r="J133" s="117"/>
      <c r="K133" s="131"/>
      <c r="L133" s="131"/>
      <c r="M133" s="132"/>
      <c r="N133" s="127">
        <f>课表!S132</f>
        <v>0</v>
      </c>
    </row>
    <row r="134" ht="30" customHeight="1" spans="1:14">
      <c r="A134" s="117" t="e">
        <f t="shared" si="12"/>
        <v>#VALUE!</v>
      </c>
      <c r="B134" s="117" t="str">
        <f t="shared" si="13"/>
        <v/>
      </c>
      <c r="C134" s="117" t="s">
        <v>838</v>
      </c>
      <c r="D134" s="117" t="e">
        <f t="shared" si="14"/>
        <v>#VALUE!</v>
      </c>
      <c r="E134" s="117"/>
      <c r="F134" s="117"/>
      <c r="G134" s="117"/>
      <c r="H134" s="117"/>
      <c r="I134" s="117"/>
      <c r="J134" s="117"/>
      <c r="K134" s="131"/>
      <c r="L134" s="131"/>
      <c r="M134" s="132"/>
      <c r="N134" s="127">
        <f>课表!S133</f>
        <v>0</v>
      </c>
    </row>
    <row r="135" ht="30" customHeight="1" spans="1:14">
      <c r="A135" s="117" t="str">
        <f t="shared" si="12"/>
        <v>南408</v>
      </c>
      <c r="B135" s="117" t="str">
        <f t="shared" si="13"/>
        <v>张萍[0000205]</v>
      </c>
      <c r="C135" s="117" t="s">
        <v>841</v>
      </c>
      <c r="D135" s="117" t="str">
        <f t="shared" si="14"/>
        <v>[050542]旅游政策与法规</v>
      </c>
      <c r="E135" s="117"/>
      <c r="F135" s="117"/>
      <c r="G135" s="117"/>
      <c r="H135" s="117"/>
      <c r="I135" s="117"/>
      <c r="J135" s="117"/>
      <c r="K135" s="131"/>
      <c r="L135" s="131"/>
      <c r="M135" s="132"/>
      <c r="N135" s="127" t="str">
        <f>课表!S134</f>
        <v>南408 [050542]旅游政策与法规 张萍[0000205]        </v>
      </c>
    </row>
    <row r="136" ht="30" customHeight="1" spans="1:14">
      <c r="A136" s="117" t="e">
        <f t="shared" si="12"/>
        <v>#VALUE!</v>
      </c>
      <c r="B136" s="117" t="str">
        <f t="shared" si="13"/>
        <v/>
      </c>
      <c r="C136" s="117" t="s">
        <v>846</v>
      </c>
      <c r="D136" s="117" t="e">
        <f t="shared" si="14"/>
        <v>#VALUE!</v>
      </c>
      <c r="E136" s="117"/>
      <c r="F136" s="117"/>
      <c r="G136" s="117"/>
      <c r="H136" s="117"/>
      <c r="I136" s="117"/>
      <c r="J136" s="117"/>
      <c r="K136" s="131"/>
      <c r="L136" s="131"/>
      <c r="M136" s="132"/>
      <c r="N136" s="127">
        <f>课表!S135</f>
        <v>0</v>
      </c>
    </row>
    <row r="137" ht="30" customHeight="1" spans="1:14">
      <c r="A137" s="117" t="str">
        <f t="shared" si="12"/>
        <v>实502</v>
      </c>
      <c r="B137" s="117" t="str">
        <f t="shared" si="13"/>
        <v>粟昱霖[2021014]</v>
      </c>
      <c r="C137" s="117" t="s">
        <v>854</v>
      </c>
      <c r="D137" s="117" t="str">
        <f t="shared" si="14"/>
        <v>[050610]商品摄影技术</v>
      </c>
      <c r="E137" s="117"/>
      <c r="F137" s="117"/>
      <c r="G137" s="117"/>
      <c r="H137" s="117"/>
      <c r="I137" s="117"/>
      <c r="J137" s="117"/>
      <c r="K137" s="131"/>
      <c r="L137" s="131"/>
      <c r="M137" s="132"/>
      <c r="N137" s="127" t="str">
        <f>课表!S136</f>
        <v>实502 [050610]商品摄影技术 粟昱霖[2021014]      </v>
      </c>
    </row>
    <row r="138" ht="30" customHeight="1" spans="1:14">
      <c r="A138" s="117" t="str">
        <f t="shared" si="12"/>
        <v>实302</v>
      </c>
      <c r="B138" s="117" t="str">
        <f t="shared" si="13"/>
        <v>谢红英[0000060]</v>
      </c>
      <c r="C138" s="117" t="s">
        <v>857</v>
      </c>
      <c r="D138" s="117" t="str">
        <f t="shared" si="14"/>
        <v>[050606]物流智能跟踪与定位(GIS/GPS）</v>
      </c>
      <c r="E138" s="117"/>
      <c r="F138" s="117"/>
      <c r="G138" s="117"/>
      <c r="H138" s="117"/>
      <c r="I138" s="117"/>
      <c r="J138" s="117"/>
      <c r="K138" s="131"/>
      <c r="L138" s="131"/>
      <c r="M138" s="132"/>
      <c r="N138" s="127" t="str">
        <f>课表!S137</f>
        <v>实302 [050606]物流智能跟踪与定位(GIS/GPS） 谢红英[0000060]      </v>
      </c>
    </row>
    <row r="139" ht="30" customHeight="1" spans="1:14">
      <c r="A139" s="117" t="str">
        <f t="shared" si="12"/>
        <v>实503</v>
      </c>
      <c r="B139" s="117" t="str">
        <f t="shared" si="13"/>
        <v>陈承贵[0000213]</v>
      </c>
      <c r="C139" s="117" t="s">
        <v>865</v>
      </c>
      <c r="D139" s="117" t="str">
        <f t="shared" si="14"/>
        <v>[050490]RFID技术与应用</v>
      </c>
      <c r="E139" s="117"/>
      <c r="F139" s="117"/>
      <c r="G139" s="117"/>
      <c r="H139" s="117"/>
      <c r="I139" s="117"/>
      <c r="J139" s="117"/>
      <c r="K139" s="131"/>
      <c r="L139" s="131"/>
      <c r="M139" s="132"/>
      <c r="N139" s="127" t="str">
        <f>课表!S138</f>
        <v>实503 [050490]RFID技术与应用 陈承贵[0000213]      </v>
      </c>
    </row>
    <row r="140" ht="30" customHeight="1" spans="1:14">
      <c r="A140" s="117" t="e">
        <f t="shared" si="12"/>
        <v>#VALUE!</v>
      </c>
      <c r="B140" s="117" t="str">
        <f t="shared" si="13"/>
        <v/>
      </c>
      <c r="C140" s="117" t="s">
        <v>867</v>
      </c>
      <c r="D140" s="117" t="e">
        <f t="shared" si="14"/>
        <v>#VALUE!</v>
      </c>
      <c r="E140" s="117"/>
      <c r="F140" s="117"/>
      <c r="G140" s="117"/>
      <c r="H140" s="117"/>
      <c r="I140" s="117"/>
      <c r="J140" s="117"/>
      <c r="K140" s="131"/>
      <c r="L140" s="131"/>
      <c r="M140" s="132"/>
      <c r="N140" s="127">
        <f>课表!S139</f>
        <v>0</v>
      </c>
    </row>
    <row r="141" ht="30" customHeight="1" spans="1:14">
      <c r="A141" s="117" t="str">
        <f t="shared" si="12"/>
        <v>南308</v>
      </c>
      <c r="B141" s="117" t="str">
        <f t="shared" si="13"/>
        <v>李兴慧[0000108]</v>
      </c>
      <c r="C141" s="117" t="s">
        <v>872</v>
      </c>
      <c r="D141" s="117" t="str">
        <f t="shared" si="14"/>
        <v>[070430]大学英语(2)</v>
      </c>
      <c r="E141" s="117"/>
      <c r="F141" s="117"/>
      <c r="G141" s="117"/>
      <c r="H141" s="117"/>
      <c r="I141" s="117"/>
      <c r="J141" s="117"/>
      <c r="K141" s="131"/>
      <c r="L141" s="131"/>
      <c r="M141" s="132"/>
      <c r="N141" s="127" t="str">
        <f>课表!S140</f>
        <v>南308 [070430]大学英语(2) 李兴慧[0000108]</v>
      </c>
    </row>
    <row r="142" ht="30" customHeight="1" spans="1:14">
      <c r="A142" s="117" t="e">
        <f t="shared" si="12"/>
        <v>#VALUE!</v>
      </c>
      <c r="B142" s="117" t="str">
        <f t="shared" si="13"/>
        <v/>
      </c>
      <c r="C142" s="117" t="s">
        <v>875</v>
      </c>
      <c r="D142" s="117" t="e">
        <f t="shared" si="14"/>
        <v>#VALUE!</v>
      </c>
      <c r="E142" s="117"/>
      <c r="F142" s="117"/>
      <c r="G142" s="117"/>
      <c r="H142" s="117"/>
      <c r="I142" s="117"/>
      <c r="J142" s="117"/>
      <c r="K142" s="131"/>
      <c r="L142" s="131"/>
      <c r="M142" s="132"/>
      <c r="N142" s="127">
        <f>课表!S141</f>
        <v>0</v>
      </c>
    </row>
    <row r="143" ht="30" customHeight="1" spans="1:14">
      <c r="A143" s="117" t="e">
        <f t="shared" si="12"/>
        <v>#VALUE!</v>
      </c>
      <c r="B143" s="117" t="str">
        <f t="shared" si="13"/>
        <v/>
      </c>
      <c r="C143" s="117" t="s">
        <v>880</v>
      </c>
      <c r="D143" s="117" t="e">
        <f t="shared" si="14"/>
        <v>#VALUE!</v>
      </c>
      <c r="E143" s="117"/>
      <c r="F143" s="117"/>
      <c r="G143" s="117"/>
      <c r="H143" s="117"/>
      <c r="I143" s="117"/>
      <c r="J143" s="117"/>
      <c r="K143" s="131"/>
      <c r="L143" s="131"/>
      <c r="M143" s="132"/>
      <c r="N143" s="127">
        <f>课表!S142</f>
        <v>0</v>
      </c>
    </row>
    <row r="144" ht="30" customHeight="1" spans="1:14">
      <c r="A144" s="117" t="str">
        <f t="shared" si="12"/>
        <v>南302</v>
      </c>
      <c r="B144" s="117" t="str">
        <f t="shared" si="13"/>
        <v>高学群[0000115]</v>
      </c>
      <c r="C144" s="117" t="s">
        <v>884</v>
      </c>
      <c r="D144" s="117" t="str">
        <f t="shared" si="14"/>
        <v>[070430]大学英语(2)</v>
      </c>
      <c r="E144" s="117"/>
      <c r="F144" s="117"/>
      <c r="G144" s="117"/>
      <c r="H144" s="117"/>
      <c r="I144" s="117"/>
      <c r="J144" s="117"/>
      <c r="K144" s="131"/>
      <c r="L144" s="131"/>
      <c r="M144" s="132"/>
      <c r="N144" s="127" t="str">
        <f>课表!S143</f>
        <v>南302 [070430]大学英语(2) 高学群[0000115]</v>
      </c>
    </row>
    <row r="145" ht="30" customHeight="1" spans="1:14">
      <c r="A145" s="117" t="str">
        <f t="shared" si="12"/>
        <v>南404</v>
      </c>
      <c r="B145" s="117" t="str">
        <f t="shared" si="13"/>
        <v>李微微[0000243]</v>
      </c>
      <c r="C145" s="117" t="s">
        <v>889</v>
      </c>
      <c r="D145" s="117" t="str">
        <f t="shared" si="14"/>
        <v>[070430]大学英语(2)</v>
      </c>
      <c r="E145" s="117"/>
      <c r="F145" s="117"/>
      <c r="G145" s="117"/>
      <c r="H145" s="117"/>
      <c r="I145" s="117"/>
      <c r="J145" s="117"/>
      <c r="K145" s="131"/>
      <c r="L145" s="131"/>
      <c r="M145" s="132"/>
      <c r="N145" s="127" t="str">
        <f>课表!S144</f>
        <v>南404 [070430]大学英语(2) 李微微[0000243]</v>
      </c>
    </row>
    <row r="146" ht="30" customHeight="1" spans="1:14">
      <c r="A146" s="117" t="str">
        <f t="shared" si="12"/>
        <v>T4</v>
      </c>
      <c r="B146" s="117" t="str">
        <f t="shared" si="13"/>
        <v>贺彬[0000290]</v>
      </c>
      <c r="C146" s="117" t="s">
        <v>895</v>
      </c>
      <c r="D146" s="117" t="str">
        <f t="shared" si="14"/>
        <v>[080144]毛泽东思想和中国特色社会主义理论体系概论</v>
      </c>
      <c r="E146" s="117"/>
      <c r="F146" s="117"/>
      <c r="G146" s="117"/>
      <c r="H146" s="117"/>
      <c r="I146" s="117"/>
      <c r="J146" s="117"/>
      <c r="K146" s="131"/>
      <c r="L146" s="131"/>
      <c r="M146" s="132"/>
      <c r="N146" s="127" t="str">
        <f>课表!S145</f>
        <v>T4 [080144]毛泽东思想和中国特色社会主义理论体系概论 贺彬[0000290]        </v>
      </c>
    </row>
    <row r="147" ht="30" customHeight="1" spans="1:14">
      <c r="A147" s="117" t="str">
        <f t="shared" si="12"/>
        <v>T4</v>
      </c>
      <c r="B147" s="117" t="str">
        <f t="shared" si="13"/>
        <v>贺彬[0000290]</v>
      </c>
      <c r="C147" s="117" t="s">
        <v>897</v>
      </c>
      <c r="D147" s="117" t="str">
        <f t="shared" si="14"/>
        <v>[080144]毛泽东思想和中国特色社会主义理论体系概论</v>
      </c>
      <c r="E147" s="117"/>
      <c r="F147" s="117"/>
      <c r="G147" s="117"/>
      <c r="H147" s="117"/>
      <c r="I147" s="117"/>
      <c r="J147" s="117"/>
      <c r="K147" s="131"/>
      <c r="L147" s="131"/>
      <c r="M147" s="132"/>
      <c r="N147" s="127" t="str">
        <f>课表!S146</f>
        <v>T4 [080144]毛泽东思想和中国特色社会主义理论体系概论 贺彬[0000290]        </v>
      </c>
    </row>
    <row r="148" ht="30" customHeight="1" spans="1:14">
      <c r="A148" s="117" t="str">
        <f t="shared" si="12"/>
        <v>北101</v>
      </c>
      <c r="B148" s="117" t="str">
        <f t="shared" si="13"/>
        <v>肖秀莲[0000055]</v>
      </c>
      <c r="C148" s="117" t="s">
        <v>901</v>
      </c>
      <c r="D148" s="117" t="str">
        <f t="shared" si="14"/>
        <v>[070430]大学英语(2)</v>
      </c>
      <c r="E148" s="117"/>
      <c r="F148" s="117"/>
      <c r="G148" s="117"/>
      <c r="H148" s="117"/>
      <c r="I148" s="117"/>
      <c r="J148" s="117"/>
      <c r="K148" s="131"/>
      <c r="L148" s="131"/>
      <c r="M148" s="132"/>
      <c r="N148" s="127" t="str">
        <f>课表!S147</f>
        <v>北101 [070430]大学英语(2) 肖秀莲[0000055]</v>
      </c>
    </row>
    <row r="149" ht="30" customHeight="1" spans="1:14">
      <c r="A149" s="117" t="str">
        <f t="shared" si="12"/>
        <v>北101</v>
      </c>
      <c r="B149" s="117" t="str">
        <f t="shared" si="13"/>
        <v>肖秀莲[0000055]</v>
      </c>
      <c r="C149" s="117" t="s">
        <v>906</v>
      </c>
      <c r="D149" s="117" t="str">
        <f t="shared" si="14"/>
        <v>[070430]大学英语(2)</v>
      </c>
      <c r="E149" s="117"/>
      <c r="F149" s="117"/>
      <c r="G149" s="117"/>
      <c r="H149" s="117"/>
      <c r="I149" s="117"/>
      <c r="J149" s="117"/>
      <c r="K149" s="131"/>
      <c r="L149" s="131"/>
      <c r="M149" s="132"/>
      <c r="N149" s="127" t="str">
        <f>课表!S148</f>
        <v>北101 [070430]大学英语(2) 肖秀莲[0000055]</v>
      </c>
    </row>
    <row r="150" ht="30" customHeight="1" spans="1:14">
      <c r="A150" s="117" t="e">
        <f t="shared" si="12"/>
        <v>#VALUE!</v>
      </c>
      <c r="B150" s="117" t="str">
        <f t="shared" si="13"/>
        <v/>
      </c>
      <c r="C150" s="117" t="s">
        <v>907</v>
      </c>
      <c r="D150" s="117" t="e">
        <f t="shared" si="14"/>
        <v>#VALUE!</v>
      </c>
      <c r="E150" s="117"/>
      <c r="F150" s="117"/>
      <c r="G150" s="117"/>
      <c r="H150" s="117"/>
      <c r="I150" s="117"/>
      <c r="J150" s="117"/>
      <c r="K150" s="131"/>
      <c r="L150" s="131"/>
      <c r="M150" s="132"/>
      <c r="N150" s="127">
        <f>课表!S149</f>
        <v>0</v>
      </c>
    </row>
    <row r="151" ht="30" customHeight="1" spans="1:14">
      <c r="A151" s="117" t="str">
        <f t="shared" si="12"/>
        <v>实301</v>
      </c>
      <c r="B151" s="117" t="str">
        <f t="shared" si="13"/>
        <v>曾囿儒[2020071]</v>
      </c>
      <c r="C151" s="117" t="s">
        <v>910</v>
      </c>
      <c r="D151" s="117" t="str">
        <f t="shared" si="14"/>
        <v>[050662]物流信息技术基础</v>
      </c>
      <c r="E151" s="117"/>
      <c r="F151" s="117"/>
      <c r="G151" s="117"/>
      <c r="H151" s="117"/>
      <c r="I151" s="117"/>
      <c r="J151" s="117"/>
      <c r="K151" s="131"/>
      <c r="L151" s="131"/>
      <c r="M151" s="132"/>
      <c r="N151" s="127" t="str">
        <f>课表!S150</f>
        <v>实301 [050662]物流信息技术基础 曾囿儒[2020071]      </v>
      </c>
    </row>
    <row r="152" ht="30" customHeight="1" spans="1:14">
      <c r="A152" s="117" t="e">
        <f t="shared" si="12"/>
        <v>#VALUE!</v>
      </c>
      <c r="B152" s="117" t="str">
        <f t="shared" si="13"/>
        <v/>
      </c>
      <c r="C152" s="117" t="s">
        <v>914</v>
      </c>
      <c r="D152" s="117" t="e">
        <f t="shared" si="14"/>
        <v>#VALUE!</v>
      </c>
      <c r="E152" s="117"/>
      <c r="F152" s="117"/>
      <c r="G152" s="117"/>
      <c r="H152" s="117"/>
      <c r="I152" s="117"/>
      <c r="J152" s="117"/>
      <c r="K152" s="131"/>
      <c r="L152" s="131"/>
      <c r="M152" s="132"/>
      <c r="N152" s="127">
        <f>课表!S151</f>
        <v>0</v>
      </c>
    </row>
    <row r="153" ht="30" customHeight="1" spans="1:14">
      <c r="A153" s="117" t="e">
        <f t="shared" si="12"/>
        <v>#VALUE!</v>
      </c>
      <c r="B153" s="117" t="str">
        <f t="shared" si="13"/>
        <v/>
      </c>
      <c r="C153" s="117" t="s">
        <v>915</v>
      </c>
      <c r="D153" s="117" t="e">
        <f t="shared" si="14"/>
        <v>#VALUE!</v>
      </c>
      <c r="E153" s="117"/>
      <c r="F153" s="117"/>
      <c r="G153" s="117"/>
      <c r="H153" s="117"/>
      <c r="I153" s="117"/>
      <c r="J153" s="117"/>
      <c r="K153" s="131"/>
      <c r="L153" s="131"/>
      <c r="M153" s="132"/>
      <c r="N153" s="127">
        <f>课表!S152</f>
        <v>0</v>
      </c>
    </row>
    <row r="154" ht="30" customHeight="1" spans="1:14">
      <c r="A154" s="117" t="e">
        <f t="shared" si="12"/>
        <v>#VALUE!</v>
      </c>
      <c r="B154" s="117" t="str">
        <f t="shared" si="13"/>
        <v/>
      </c>
      <c r="C154" s="117" t="s">
        <v>922</v>
      </c>
      <c r="D154" s="117" t="e">
        <f t="shared" si="14"/>
        <v>#VALUE!</v>
      </c>
      <c r="E154" s="117"/>
      <c r="F154" s="117"/>
      <c r="G154" s="117"/>
      <c r="H154" s="117"/>
      <c r="I154" s="117"/>
      <c r="J154" s="117"/>
      <c r="K154" s="131"/>
      <c r="L154" s="131"/>
      <c r="M154" s="132"/>
      <c r="N154" s="127">
        <f>课表!S153</f>
        <v>0</v>
      </c>
    </row>
    <row r="155" ht="30" customHeight="1" spans="1:14">
      <c r="A155" s="117" t="str">
        <f t="shared" ref="A155:A188" si="15">LEFT(N155,FIND(" ",N155)-1)</f>
        <v>实509</v>
      </c>
      <c r="B155" s="117" t="str">
        <f t="shared" ref="B155:B188" si="16">TRIM(MID(SUBSTITUTE(TRIM(N155)," ",REPT(" ",99)),99*2,99))</f>
        <v>杨磊[0000210]</v>
      </c>
      <c r="C155" s="117" t="s">
        <v>928</v>
      </c>
      <c r="D155" s="117" t="str">
        <f t="shared" ref="D155:D188" si="17">TRIM(MID(N155,FIND(" ",N155),FIND("XXX",SUBSTITUTE(N155," ","XXX",2))-FIND(" ",N155)))</f>
        <v>[010431]广告影视制作（2）</v>
      </c>
      <c r="E155" s="117"/>
      <c r="F155" s="117"/>
      <c r="G155" s="117"/>
      <c r="H155" s="117"/>
      <c r="I155" s="117"/>
      <c r="J155" s="117"/>
      <c r="K155" s="131"/>
      <c r="L155" s="131"/>
      <c r="M155" s="132"/>
      <c r="N155" s="127" t="str">
        <f>课表!S154</f>
        <v>实509 [010431]广告影视制作（2） 杨磊[0000210]        </v>
      </c>
    </row>
    <row r="156" ht="30" customHeight="1" spans="1:14">
      <c r="A156" s="117" t="str">
        <f t="shared" si="15"/>
        <v>实510</v>
      </c>
      <c r="B156" s="117" t="str">
        <f t="shared" si="16"/>
        <v>周友[2020015]</v>
      </c>
      <c r="C156" s="117" t="s">
        <v>936</v>
      </c>
      <c r="D156" s="117" t="str">
        <f t="shared" si="17"/>
        <v>[010431]广告影视制作（2）</v>
      </c>
      <c r="E156" s="117"/>
      <c r="F156" s="117"/>
      <c r="G156" s="117"/>
      <c r="H156" s="117"/>
      <c r="I156" s="117"/>
      <c r="J156" s="117"/>
      <c r="K156" s="131"/>
      <c r="L156" s="131"/>
      <c r="M156" s="132"/>
      <c r="N156" s="127" t="str">
        <f>课表!S155</f>
        <v>实510 [010431]广告影视制作（2） 周友[2020015]        </v>
      </c>
    </row>
    <row r="157" ht="30" customHeight="1" spans="1:14">
      <c r="A157" s="117" t="str">
        <f t="shared" si="15"/>
        <v>实506</v>
      </c>
      <c r="B157" s="117" t="str">
        <f t="shared" si="16"/>
        <v>袁也[2021103]</v>
      </c>
      <c r="C157" s="117" t="s">
        <v>940</v>
      </c>
      <c r="D157" s="117" t="str">
        <f t="shared" si="17"/>
        <v>[010427]品牌形象系统设计</v>
      </c>
      <c r="E157" s="117"/>
      <c r="F157" s="117"/>
      <c r="G157" s="117"/>
      <c r="H157" s="117"/>
      <c r="I157" s="117"/>
      <c r="J157" s="117"/>
      <c r="K157" s="131"/>
      <c r="L157" s="131"/>
      <c r="M157" s="132"/>
      <c r="N157" s="127" t="str">
        <f>课表!S156</f>
        <v>实506 [010427]品牌形象系统设计 袁也[2021103]        </v>
      </c>
    </row>
    <row r="158" ht="30" customHeight="1" spans="1:14">
      <c r="A158" s="117" t="str">
        <f t="shared" si="15"/>
        <v>图504</v>
      </c>
      <c r="B158" s="117" t="str">
        <f t="shared" si="16"/>
        <v>易柳[2018026]</v>
      </c>
      <c r="C158" s="117" t="s">
        <v>946</v>
      </c>
      <c r="D158" s="117" t="str">
        <f t="shared" si="17"/>
        <v>[010426]新媒体策划与创意</v>
      </c>
      <c r="E158" s="117"/>
      <c r="F158" s="117"/>
      <c r="G158" s="117"/>
      <c r="H158" s="117"/>
      <c r="I158" s="117"/>
      <c r="J158" s="117"/>
      <c r="K158" s="131"/>
      <c r="L158" s="131"/>
      <c r="M158" s="132"/>
      <c r="N158" s="127" t="str">
        <f>课表!S157</f>
        <v>图504 [010426]新媒体策划与创意 易柳[2018026]        </v>
      </c>
    </row>
    <row r="159" ht="30" customHeight="1" spans="1:14">
      <c r="A159" s="117" t="e">
        <f t="shared" si="15"/>
        <v>#VALUE!</v>
      </c>
      <c r="B159" s="117" t="str">
        <f t="shared" si="16"/>
        <v/>
      </c>
      <c r="C159" s="117" t="s">
        <v>952</v>
      </c>
      <c r="D159" s="117" t="e">
        <f t="shared" si="17"/>
        <v>#VALUE!</v>
      </c>
      <c r="E159" s="117"/>
      <c r="F159" s="117"/>
      <c r="G159" s="117"/>
      <c r="H159" s="117"/>
      <c r="I159" s="117"/>
      <c r="J159" s="117"/>
      <c r="K159" s="131"/>
      <c r="L159" s="131"/>
      <c r="M159" s="132"/>
      <c r="N159" s="127">
        <f>课表!S158</f>
        <v>0</v>
      </c>
    </row>
    <row r="160" ht="30" customHeight="1" spans="1:14">
      <c r="A160" s="117" t="e">
        <f t="shared" si="15"/>
        <v>#VALUE!</v>
      </c>
      <c r="B160" s="117" t="str">
        <f t="shared" si="16"/>
        <v/>
      </c>
      <c r="C160" s="117" t="s">
        <v>958</v>
      </c>
      <c r="D160" s="117" t="e">
        <f t="shared" si="17"/>
        <v>#VALUE!</v>
      </c>
      <c r="E160" s="117"/>
      <c r="F160" s="117"/>
      <c r="G160" s="117"/>
      <c r="H160" s="117"/>
      <c r="I160" s="117"/>
      <c r="J160" s="117"/>
      <c r="K160" s="131"/>
      <c r="L160" s="131"/>
      <c r="M160" s="132"/>
      <c r="N160" s="127">
        <f>课表!S159</f>
        <v>0</v>
      </c>
    </row>
    <row r="161" ht="30" customHeight="1" spans="1:14">
      <c r="A161" s="117" t="e">
        <f t="shared" si="15"/>
        <v>#VALUE!</v>
      </c>
      <c r="B161" s="117" t="str">
        <f t="shared" si="16"/>
        <v/>
      </c>
      <c r="C161" s="117" t="s">
        <v>961</v>
      </c>
      <c r="D161" s="117" t="e">
        <f t="shared" si="17"/>
        <v>#VALUE!</v>
      </c>
      <c r="E161" s="117"/>
      <c r="F161" s="117"/>
      <c r="G161" s="117"/>
      <c r="H161" s="117"/>
      <c r="I161" s="117"/>
      <c r="J161" s="117"/>
      <c r="K161" s="131"/>
      <c r="L161" s="131"/>
      <c r="M161" s="132"/>
      <c r="N161" s="127">
        <f>课表!S160</f>
        <v>0</v>
      </c>
    </row>
    <row r="162" ht="30" customHeight="1" spans="1:14">
      <c r="A162" s="117" t="e">
        <f t="shared" si="15"/>
        <v>#VALUE!</v>
      </c>
      <c r="B162" s="117" t="str">
        <f t="shared" si="16"/>
        <v/>
      </c>
      <c r="C162" s="117" t="s">
        <v>964</v>
      </c>
      <c r="D162" s="117" t="e">
        <f t="shared" si="17"/>
        <v>#VALUE!</v>
      </c>
      <c r="E162" s="117"/>
      <c r="F162" s="117"/>
      <c r="G162" s="117"/>
      <c r="H162" s="117"/>
      <c r="I162" s="117"/>
      <c r="J162" s="117"/>
      <c r="K162" s="131"/>
      <c r="L162" s="131"/>
      <c r="M162" s="132"/>
      <c r="N162" s="127">
        <f>课表!S161</f>
        <v>0</v>
      </c>
    </row>
    <row r="163" ht="30" customHeight="1" spans="1:14">
      <c r="A163" s="117" t="str">
        <f t="shared" si="15"/>
        <v>实603</v>
      </c>
      <c r="B163" s="117" t="str">
        <f t="shared" si="16"/>
        <v>蒋桥华[0000050]</v>
      </c>
      <c r="C163" s="117" t="s">
        <v>966</v>
      </c>
      <c r="D163" s="117" t="str">
        <f t="shared" si="17"/>
        <v>[010381]PHP语言程序设计</v>
      </c>
      <c r="E163" s="117"/>
      <c r="F163" s="117"/>
      <c r="G163" s="117"/>
      <c r="H163" s="117"/>
      <c r="I163" s="117"/>
      <c r="J163" s="117"/>
      <c r="K163" s="131"/>
      <c r="L163" s="131"/>
      <c r="M163" s="132"/>
      <c r="N163" s="127" t="str">
        <f>课表!S162</f>
        <v>实603 [010381]PHP语言程序设计 蒋桥华[0000050]      </v>
      </c>
    </row>
    <row r="164" ht="30" customHeight="1" spans="1:14">
      <c r="A164" s="117" t="str">
        <f t="shared" si="15"/>
        <v>实604</v>
      </c>
      <c r="B164" s="117" t="str">
        <f t="shared" si="16"/>
        <v>张鹏[2014002]</v>
      </c>
      <c r="C164" s="117" t="s">
        <v>969</v>
      </c>
      <c r="D164" s="117" t="str">
        <f t="shared" si="17"/>
        <v>[010340]居住空间设计</v>
      </c>
      <c r="E164" s="117"/>
      <c r="F164" s="117"/>
      <c r="G164" s="117"/>
      <c r="H164" s="117"/>
      <c r="I164" s="117"/>
      <c r="J164" s="117"/>
      <c r="K164" s="131"/>
      <c r="L164" s="131"/>
      <c r="M164" s="132"/>
      <c r="N164" s="127" t="str">
        <f>课表!S163</f>
        <v>实604 [010340]居住空间设计 张鹏[2014002]        </v>
      </c>
    </row>
    <row r="165" ht="30" customHeight="1" spans="1:14">
      <c r="A165" s="117" t="str">
        <f t="shared" si="15"/>
        <v>北303</v>
      </c>
      <c r="B165" s="117" t="str">
        <f t="shared" si="16"/>
        <v>虞明沅[2021113]</v>
      </c>
      <c r="C165" s="117" t="s">
        <v>976</v>
      </c>
      <c r="D165" s="117" t="str">
        <f t="shared" si="17"/>
        <v>[010380]室内陈设设计</v>
      </c>
      <c r="E165" s="117"/>
      <c r="F165" s="117"/>
      <c r="G165" s="117"/>
      <c r="H165" s="117"/>
      <c r="I165" s="117"/>
      <c r="J165" s="117"/>
      <c r="K165" s="131"/>
      <c r="L165" s="131"/>
      <c r="M165" s="132"/>
      <c r="N165" s="127" t="str">
        <f>课表!S164</f>
        <v>北303 [010380]室内陈设设计 虞明沅[2021113]      </v>
      </c>
    </row>
    <row r="166" ht="30" customHeight="1" spans="1:14">
      <c r="A166" s="117" t="str">
        <f t="shared" si="15"/>
        <v>实512</v>
      </c>
      <c r="B166" s="117" t="str">
        <f t="shared" si="16"/>
        <v>周苇[0000064]</v>
      </c>
      <c r="C166" s="117" t="s">
        <v>981</v>
      </c>
      <c r="D166" s="117" t="str">
        <f t="shared" si="17"/>
        <v>[010423]室内图像处理</v>
      </c>
      <c r="E166" s="117"/>
      <c r="F166" s="117"/>
      <c r="G166" s="117"/>
      <c r="H166" s="117"/>
      <c r="I166" s="117"/>
      <c r="J166" s="117"/>
      <c r="K166" s="131"/>
      <c r="L166" s="131"/>
      <c r="M166" s="132"/>
      <c r="N166" s="127" t="str">
        <f>课表!S165</f>
        <v>实512 [010423]室内图像处理 周苇[0000064]        </v>
      </c>
    </row>
    <row r="167" ht="30" customHeight="1" spans="1:14">
      <c r="A167" s="117" t="str">
        <f t="shared" si="15"/>
        <v>北302</v>
      </c>
      <c r="B167" s="117" t="str">
        <f t="shared" si="16"/>
        <v>王淑文[2017031]</v>
      </c>
      <c r="C167" s="117" t="s">
        <v>988</v>
      </c>
      <c r="D167" s="117" t="str">
        <f t="shared" si="17"/>
        <v>[010361]室内照明与灯具设计</v>
      </c>
      <c r="E167" s="117"/>
      <c r="F167" s="117"/>
      <c r="G167" s="117"/>
      <c r="H167" s="117"/>
      <c r="I167" s="117"/>
      <c r="J167" s="117"/>
      <c r="K167" s="131"/>
      <c r="L167" s="131"/>
      <c r="M167" s="132"/>
      <c r="N167" s="127" t="str">
        <f>课表!S166</f>
        <v>北302 [010361]室内照明与灯具设计 王淑文[2017031]      </v>
      </c>
    </row>
    <row r="168" ht="30" customHeight="1" spans="1:14">
      <c r="A168" s="117" t="e">
        <f t="shared" si="15"/>
        <v>#VALUE!</v>
      </c>
      <c r="B168" s="117" t="str">
        <f t="shared" si="16"/>
        <v/>
      </c>
      <c r="C168" s="117" t="s">
        <v>992</v>
      </c>
      <c r="D168" s="117" t="e">
        <f t="shared" si="17"/>
        <v>#VALUE!</v>
      </c>
      <c r="E168" s="117"/>
      <c r="F168" s="117"/>
      <c r="G168" s="117"/>
      <c r="H168" s="117"/>
      <c r="I168" s="117"/>
      <c r="J168" s="117"/>
      <c r="K168" s="131"/>
      <c r="L168" s="131"/>
      <c r="M168" s="132"/>
      <c r="N168" s="127">
        <f>课表!S167</f>
        <v>0</v>
      </c>
    </row>
    <row r="169" ht="30" customHeight="1" spans="1:14">
      <c r="A169" s="117" t="str">
        <f t="shared" si="15"/>
        <v>实507</v>
      </c>
      <c r="B169" s="117" t="str">
        <f t="shared" si="16"/>
        <v>田晴</v>
      </c>
      <c r="C169" s="117" t="s">
        <v>999</v>
      </c>
      <c r="D169" s="117" t="str">
        <f t="shared" si="17"/>
        <v>[010039]数据库原理与应用</v>
      </c>
      <c r="E169" s="117"/>
      <c r="F169" s="117"/>
      <c r="G169" s="117"/>
      <c r="H169" s="117"/>
      <c r="I169" s="117"/>
      <c r="J169" s="117"/>
      <c r="K169" s="131"/>
      <c r="L169" s="131"/>
      <c r="M169" s="132"/>
      <c r="N169" s="127" t="str">
        <f>课表!S168</f>
        <v>实507 [010039]数据库原理与应用 田晴</v>
      </c>
    </row>
    <row r="170" ht="30" customHeight="1" spans="1:14">
      <c r="A170" s="117" t="str">
        <f t="shared" si="15"/>
        <v>实513</v>
      </c>
      <c r="B170" s="117" t="str">
        <f t="shared" si="16"/>
        <v>舒烨楠[2020016]</v>
      </c>
      <c r="C170" s="117" t="s">
        <v>1003</v>
      </c>
      <c r="D170" s="117" t="str">
        <f t="shared" si="17"/>
        <v>[010375]H5动画设计</v>
      </c>
      <c r="E170" s="117"/>
      <c r="F170" s="117"/>
      <c r="G170" s="117"/>
      <c r="H170" s="117"/>
      <c r="I170" s="117"/>
      <c r="J170" s="117"/>
      <c r="K170" s="131"/>
      <c r="L170" s="131"/>
      <c r="M170" s="132"/>
      <c r="N170" s="127" t="str">
        <f>课表!S169</f>
        <v>实513 [010375]H5动画设计 舒烨楠[2020016]      </v>
      </c>
    </row>
    <row r="171" ht="30" customHeight="1" spans="1:14">
      <c r="A171" s="117" t="e">
        <f t="shared" si="15"/>
        <v>#VALUE!</v>
      </c>
      <c r="B171" s="117" t="str">
        <f t="shared" si="16"/>
        <v/>
      </c>
      <c r="C171" s="117" t="s">
        <v>1009</v>
      </c>
      <c r="D171" s="117" t="e">
        <f t="shared" si="17"/>
        <v>#VALUE!</v>
      </c>
      <c r="E171" s="117"/>
      <c r="F171" s="117"/>
      <c r="G171" s="117"/>
      <c r="H171" s="117"/>
      <c r="I171" s="117"/>
      <c r="J171" s="117"/>
      <c r="K171" s="131"/>
      <c r="L171" s="131"/>
      <c r="M171" s="132"/>
      <c r="N171" s="127">
        <f>课表!S170</f>
        <v>0</v>
      </c>
    </row>
    <row r="172" ht="30" customHeight="1" spans="1:14">
      <c r="A172" s="117" t="str">
        <f t="shared" si="15"/>
        <v>实505</v>
      </c>
      <c r="B172" s="117" t="str">
        <f t="shared" si="16"/>
        <v>段鑫[0000065]</v>
      </c>
      <c r="C172" s="117" t="s">
        <v>1011</v>
      </c>
      <c r="D172" s="117" t="str">
        <f t="shared" si="17"/>
        <v>[010481]AE&amp;PR</v>
      </c>
      <c r="E172" s="117"/>
      <c r="F172" s="117"/>
      <c r="G172" s="117"/>
      <c r="H172" s="117"/>
      <c r="I172" s="117"/>
      <c r="J172" s="117"/>
      <c r="K172" s="131"/>
      <c r="L172" s="131"/>
      <c r="M172" s="132"/>
      <c r="N172" s="127" t="str">
        <f>课表!S171</f>
        <v>实505 [010481]AE&amp;PR 段鑫[0000065]        </v>
      </c>
    </row>
    <row r="173" ht="30" customHeight="1" spans="1:14">
      <c r="A173" s="117" t="str">
        <f t="shared" si="15"/>
        <v>南101</v>
      </c>
      <c r="B173" s="117" t="str">
        <f t="shared" si="16"/>
        <v>徐段希[2021104]</v>
      </c>
      <c r="C173" s="117" t="s">
        <v>1015</v>
      </c>
      <c r="D173" s="117" t="str">
        <f t="shared" si="17"/>
        <v>[080149]职业生涯规划</v>
      </c>
      <c r="E173" s="117"/>
      <c r="F173" s="117"/>
      <c r="G173" s="117"/>
      <c r="H173" s="117"/>
      <c r="I173" s="117"/>
      <c r="J173" s="117"/>
      <c r="K173" s="131"/>
      <c r="L173" s="131"/>
      <c r="M173" s="132"/>
      <c r="N173" s="127" t="str">
        <f>课表!S172</f>
        <v>南101 [080149]职业生涯规划 徐段希[2021104]      </v>
      </c>
    </row>
    <row r="174" ht="30" customHeight="1" spans="1:14">
      <c r="A174" s="117" t="e">
        <f t="shared" si="15"/>
        <v>#VALUE!</v>
      </c>
      <c r="B174" s="117" t="str">
        <f t="shared" si="16"/>
        <v/>
      </c>
      <c r="C174" s="117" t="s">
        <v>1018</v>
      </c>
      <c r="D174" s="117" t="e">
        <f t="shared" si="17"/>
        <v>#VALUE!</v>
      </c>
      <c r="E174" s="117"/>
      <c r="F174" s="117"/>
      <c r="G174" s="117"/>
      <c r="H174" s="117"/>
      <c r="I174" s="117"/>
      <c r="J174" s="117"/>
      <c r="K174" s="131"/>
      <c r="L174" s="131"/>
      <c r="M174" s="132"/>
      <c r="N174" s="127">
        <f>课表!S173</f>
        <v>0</v>
      </c>
    </row>
    <row r="175" ht="30" customHeight="1" spans="1:14">
      <c r="A175" s="117" t="str">
        <f t="shared" si="15"/>
        <v>T2</v>
      </c>
      <c r="B175" s="117" t="str">
        <f t="shared" si="16"/>
        <v>文晖[0000023]</v>
      </c>
      <c r="C175" s="117" t="s">
        <v>1020</v>
      </c>
      <c r="D175" s="117" t="str">
        <f t="shared" si="17"/>
        <v>[080144]毛泽东思想和中国特色社会主义理论体系概论</v>
      </c>
      <c r="E175" s="117"/>
      <c r="F175" s="117"/>
      <c r="G175" s="117"/>
      <c r="H175" s="117"/>
      <c r="I175" s="117"/>
      <c r="J175" s="117"/>
      <c r="K175" s="131"/>
      <c r="L175" s="131"/>
      <c r="M175" s="132"/>
      <c r="N175" s="127" t="str">
        <f>课表!S174</f>
        <v>T2 [080144]毛泽东思想和中国特色社会主义理论体系概论 文晖[0000023]        </v>
      </c>
    </row>
    <row r="176" ht="30" customHeight="1" spans="1:14">
      <c r="A176" s="117" t="str">
        <f t="shared" si="15"/>
        <v>T2</v>
      </c>
      <c r="B176" s="117" t="str">
        <f t="shared" si="16"/>
        <v>文晖[0000023]</v>
      </c>
      <c r="C176" s="117" t="s">
        <v>1026</v>
      </c>
      <c r="D176" s="117" t="str">
        <f t="shared" si="17"/>
        <v>[080144]毛泽东思想和中国特色社会主义理论体系概论</v>
      </c>
      <c r="E176" s="117"/>
      <c r="F176" s="117"/>
      <c r="G176" s="117"/>
      <c r="H176" s="117"/>
      <c r="I176" s="117"/>
      <c r="J176" s="117"/>
      <c r="K176" s="131"/>
      <c r="L176" s="131"/>
      <c r="M176" s="132"/>
      <c r="N176" s="127" t="str">
        <f>课表!S175</f>
        <v>T2 [080144]毛泽东思想和中国特色社会主义理论体系概论 文晖[0000023]        </v>
      </c>
    </row>
    <row r="177" ht="30" customHeight="1" spans="1:14">
      <c r="A177" s="117" t="str">
        <f t="shared" si="15"/>
        <v>南307</v>
      </c>
      <c r="B177" s="117" t="str">
        <f t="shared" si="16"/>
        <v>周英[0000059]</v>
      </c>
      <c r="C177" s="117" t="s">
        <v>1031</v>
      </c>
      <c r="D177" s="117" t="str">
        <f t="shared" si="17"/>
        <v>[070430]大学英语(2)</v>
      </c>
      <c r="E177" s="117"/>
      <c r="F177" s="117"/>
      <c r="G177" s="117"/>
      <c r="H177" s="117"/>
      <c r="I177" s="117"/>
      <c r="J177" s="117"/>
      <c r="K177" s="131"/>
      <c r="L177" s="131"/>
      <c r="M177" s="132"/>
      <c r="N177" s="127" t="str">
        <f>课表!S176</f>
        <v>南307 [070430]大学英语(2) 周英[0000059]</v>
      </c>
    </row>
    <row r="178" ht="30" customHeight="1" spans="1:14">
      <c r="A178" s="117" t="str">
        <f t="shared" si="15"/>
        <v>实601</v>
      </c>
      <c r="B178" s="117" t="str">
        <f t="shared" si="16"/>
        <v>刘慧芬[0000038]</v>
      </c>
      <c r="C178" s="117" t="s">
        <v>1035</v>
      </c>
      <c r="D178" s="117" t="str">
        <f t="shared" si="17"/>
        <v>[010437]Java语言高级开发</v>
      </c>
      <c r="E178" s="117"/>
      <c r="F178" s="117"/>
      <c r="G178" s="117"/>
      <c r="H178" s="117"/>
      <c r="I178" s="117"/>
      <c r="J178" s="117"/>
      <c r="K178" s="131"/>
      <c r="L178" s="131"/>
      <c r="M178" s="132"/>
      <c r="N178" s="127" t="str">
        <f>课表!S177</f>
        <v>实601 [010437]Java语言高级开发 刘慧芬[0000038]      </v>
      </c>
    </row>
    <row r="179" ht="30" customHeight="1" spans="1:14">
      <c r="A179" s="117" t="e">
        <f t="shared" si="15"/>
        <v>#VALUE!</v>
      </c>
      <c r="B179" s="117" t="str">
        <f t="shared" si="16"/>
        <v/>
      </c>
      <c r="C179" s="117" t="s">
        <v>1038</v>
      </c>
      <c r="D179" s="117" t="e">
        <f t="shared" si="17"/>
        <v>#VALUE!</v>
      </c>
      <c r="E179" s="117"/>
      <c r="F179" s="117"/>
      <c r="G179" s="117"/>
      <c r="H179" s="117"/>
      <c r="I179" s="117"/>
      <c r="J179" s="117"/>
      <c r="K179" s="131"/>
      <c r="L179" s="131"/>
      <c r="M179" s="132"/>
      <c r="N179" s="127">
        <f>课表!S178</f>
        <v>0</v>
      </c>
    </row>
    <row r="180" ht="30" customHeight="1" spans="1:14">
      <c r="A180" s="117" t="e">
        <f t="shared" si="15"/>
        <v>#VALUE!</v>
      </c>
      <c r="B180" s="117" t="str">
        <f t="shared" si="16"/>
        <v/>
      </c>
      <c r="C180" s="117" t="s">
        <v>1043</v>
      </c>
      <c r="D180" s="117" t="e">
        <f t="shared" si="17"/>
        <v>#VALUE!</v>
      </c>
      <c r="E180" s="117"/>
      <c r="F180" s="117"/>
      <c r="G180" s="117"/>
      <c r="H180" s="117"/>
      <c r="I180" s="117"/>
      <c r="J180" s="117"/>
      <c r="K180" s="131"/>
      <c r="L180" s="131"/>
      <c r="M180" s="132"/>
      <c r="N180" s="127">
        <f>课表!S179</f>
        <v>0</v>
      </c>
    </row>
    <row r="181" ht="30" customHeight="1" spans="1:14">
      <c r="A181" s="117" t="str">
        <f t="shared" si="15"/>
        <v>实511</v>
      </c>
      <c r="B181" s="117" t="str">
        <f t="shared" si="16"/>
        <v>陈仕许</v>
      </c>
      <c r="C181" s="117" t="s">
        <v>1046</v>
      </c>
      <c r="D181" s="117" t="str">
        <f t="shared" si="17"/>
        <v>[010538]Html5网页设计+CSS+JavaScript</v>
      </c>
      <c r="E181" s="117"/>
      <c r="F181" s="117"/>
      <c r="G181" s="117"/>
      <c r="H181" s="117"/>
      <c r="I181" s="117"/>
      <c r="J181" s="117"/>
      <c r="K181" s="131"/>
      <c r="L181" s="131"/>
      <c r="M181" s="132"/>
      <c r="N181" s="127" t="str">
        <f>课表!S180</f>
        <v>实511 [010538]Html5网页设计+CSS+JavaScript 陈仕许</v>
      </c>
    </row>
    <row r="182" ht="30" customHeight="1" spans="1:14">
      <c r="A182" s="117" t="str">
        <f t="shared" si="15"/>
        <v>南206</v>
      </c>
      <c r="B182" s="117" t="str">
        <f t="shared" si="16"/>
        <v>龙宜霈[2017014]</v>
      </c>
      <c r="C182" s="117" t="s">
        <v>1050</v>
      </c>
      <c r="D182" s="117" t="str">
        <f t="shared" si="17"/>
        <v>[070446]演讲与口才</v>
      </c>
      <c r="E182" s="117"/>
      <c r="F182" s="117"/>
      <c r="G182" s="117"/>
      <c r="H182" s="117"/>
      <c r="I182" s="117"/>
      <c r="J182" s="117"/>
      <c r="K182" s="131"/>
      <c r="L182" s="131"/>
      <c r="M182" s="132"/>
      <c r="N182" s="127" t="str">
        <f>课表!S181</f>
        <v>南206 [070446]演讲与口才 龙宜霈[2017014]</v>
      </c>
    </row>
    <row r="183" ht="30" customHeight="1" spans="1:14">
      <c r="A183" s="117" t="e">
        <f t="shared" si="15"/>
        <v>#VALUE!</v>
      </c>
      <c r="B183" s="117" t="str">
        <f t="shared" si="16"/>
        <v/>
      </c>
      <c r="C183" s="117" t="s">
        <v>1055</v>
      </c>
      <c r="D183" s="117" t="e">
        <f t="shared" si="17"/>
        <v>#VALUE!</v>
      </c>
      <c r="E183" s="133"/>
      <c r="F183" s="133"/>
      <c r="G183" s="133"/>
      <c r="H183" s="133"/>
      <c r="I183" s="133"/>
      <c r="J183" s="133"/>
      <c r="K183" s="133"/>
      <c r="L183" s="133"/>
      <c r="N183" s="127">
        <f>课表!S182</f>
        <v>0</v>
      </c>
    </row>
    <row r="184" ht="30" customHeight="1" spans="1:14">
      <c r="A184" s="117" t="str">
        <f t="shared" si="15"/>
        <v>南301</v>
      </c>
      <c r="B184" s="117" t="str">
        <f t="shared" si="16"/>
        <v>李璐[2021123]</v>
      </c>
      <c r="C184" s="117" t="s">
        <v>1058</v>
      </c>
      <c r="D184" s="117" t="str">
        <f t="shared" si="17"/>
        <v>[070430]大学英语(2)</v>
      </c>
      <c r="E184" s="133"/>
      <c r="F184" s="133"/>
      <c r="G184" s="133"/>
      <c r="H184" s="133"/>
      <c r="I184" s="133"/>
      <c r="J184" s="133"/>
      <c r="K184" s="133"/>
      <c r="L184" s="133"/>
      <c r="N184" s="127" t="str">
        <f>课表!S183</f>
        <v>南301 [070430]大学英语(2) 李璐[2021123]</v>
      </c>
    </row>
    <row r="185" ht="30" customHeight="1" spans="1:14">
      <c r="A185" s="117" t="str">
        <f t="shared" si="15"/>
        <v>实602</v>
      </c>
      <c r="B185" s="117" t="str">
        <f t="shared" si="16"/>
        <v>李喜梅[0000121]</v>
      </c>
      <c r="C185" s="117" t="s">
        <v>1062</v>
      </c>
      <c r="D185" s="117" t="str">
        <f t="shared" si="17"/>
        <v>[010487]室内施工图设计基础</v>
      </c>
      <c r="E185" s="133"/>
      <c r="F185" s="133"/>
      <c r="G185" s="133"/>
      <c r="H185" s="133"/>
      <c r="I185" s="133"/>
      <c r="J185" s="133"/>
      <c r="K185" s="133"/>
      <c r="L185" s="133"/>
      <c r="N185" s="127" t="str">
        <f>课表!S184</f>
        <v>实602 [010487]室内施工图设计基础 李喜梅[0000121]      </v>
      </c>
    </row>
    <row r="186" ht="30" customHeight="1" spans="1:14">
      <c r="A186" s="117" t="str">
        <f t="shared" si="15"/>
        <v>南104</v>
      </c>
      <c r="B186" s="117" t="str">
        <f t="shared" si="16"/>
        <v>蒋荣[0000172]</v>
      </c>
      <c r="C186" s="117" t="s">
        <v>1066</v>
      </c>
      <c r="D186" s="117" t="str">
        <f t="shared" si="17"/>
        <v>[070446]演讲与口才</v>
      </c>
      <c r="E186" s="133"/>
      <c r="F186" s="133"/>
      <c r="G186" s="133"/>
      <c r="H186" s="133"/>
      <c r="I186" s="133"/>
      <c r="J186" s="133"/>
      <c r="K186" s="133"/>
      <c r="L186" s="133"/>
      <c r="N186" s="127" t="str">
        <f>课表!S185</f>
        <v>南104 [070446]演讲与口才 蒋荣[0000172]        </v>
      </c>
    </row>
    <row r="187" ht="30" customHeight="1" spans="1:14">
      <c r="A187" s="117" t="e">
        <f t="shared" si="15"/>
        <v>#VALUE!</v>
      </c>
      <c r="B187" s="117" t="str">
        <f t="shared" si="16"/>
        <v/>
      </c>
      <c r="C187" s="117" t="s">
        <v>1069</v>
      </c>
      <c r="D187" s="117" t="e">
        <f t="shared" si="17"/>
        <v>#VALUE!</v>
      </c>
      <c r="E187" s="133"/>
      <c r="F187" s="133"/>
      <c r="G187" s="133"/>
      <c r="H187" s="133"/>
      <c r="I187" s="133"/>
      <c r="J187" s="133"/>
      <c r="K187" s="133"/>
      <c r="L187" s="133"/>
      <c r="N187" s="127">
        <f>课表!S186</f>
        <v>0</v>
      </c>
    </row>
    <row r="188" ht="30" customHeight="1" spans="1:14">
      <c r="A188" s="117" t="str">
        <f t="shared" si="15"/>
        <v>图501</v>
      </c>
      <c r="B188" s="117" t="str">
        <f t="shared" si="16"/>
        <v>向慕[0000316]</v>
      </c>
      <c r="C188" s="117" t="s">
        <v>1071</v>
      </c>
      <c r="D188" s="117" t="str">
        <f t="shared" si="17"/>
        <v>[010068]设计构成(平面、色彩、立体)</v>
      </c>
      <c r="E188" s="133"/>
      <c r="F188" s="133"/>
      <c r="G188" s="133"/>
      <c r="H188" s="133"/>
      <c r="I188" s="133"/>
      <c r="J188" s="133"/>
      <c r="K188" s="133"/>
      <c r="L188" s="133"/>
      <c r="N188" s="127" t="str">
        <f>课表!S187</f>
        <v>图501 [010068]设计构成(平面、色彩、立体) 向慕[0000316]        </v>
      </c>
    </row>
    <row r="189" ht="30" customHeight="1" spans="1:14">
      <c r="A189" s="134"/>
      <c r="B189" s="133"/>
      <c r="C189" s="117"/>
      <c r="D189" s="133"/>
      <c r="E189" s="133"/>
      <c r="F189" s="133"/>
      <c r="G189" s="133"/>
      <c r="H189" s="133"/>
      <c r="I189" s="133"/>
      <c r="J189" s="133"/>
      <c r="K189" s="133"/>
      <c r="L189" s="133"/>
      <c r="N189" s="127">
        <f>课表!S188</f>
        <v>1865</v>
      </c>
    </row>
    <row r="190" spans="14:14">
      <c r="N190" s="127">
        <f>课表!S189</f>
        <v>4053</v>
      </c>
    </row>
    <row r="191" spans="14:14">
      <c r="N191" s="127">
        <f>课表!S190</f>
        <v>109</v>
      </c>
    </row>
  </sheetData>
  <autoFilter ref="A4:M189">
    <extLst/>
  </autoFilter>
  <mergeCells count="10">
    <mergeCell ref="A1:L1"/>
    <mergeCell ref="A2:C2"/>
    <mergeCell ref="H2:I2"/>
    <mergeCell ref="E3:G3"/>
    <mergeCell ref="H3:K3"/>
    <mergeCell ref="A3:A4"/>
    <mergeCell ref="B3:B4"/>
    <mergeCell ref="C3:C4"/>
    <mergeCell ref="D3:D4"/>
    <mergeCell ref="L3:L4"/>
  </mergeCells>
  <pageMargins left="0.7" right="0.7" top="0.75" bottom="0.75" header="0.3" footer="0.3"/>
  <pageSetup paperSize="9" scale="85" orientation="landscape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opLeftCell="A43" workbookViewId="0">
      <selection activeCell="F68" sqref="F68:G68"/>
    </sheetView>
  </sheetViews>
  <sheetFormatPr defaultColWidth="9.14285714285714" defaultRowHeight="12.75"/>
  <cols>
    <col min="2" max="2" width="7.14285714285714" customWidth="1"/>
    <col min="3" max="3" width="11.2857142857143" customWidth="1"/>
    <col min="5" max="6" width="8.42857142857143" customWidth="1"/>
    <col min="7" max="7" width="8.85714285714286" customWidth="1"/>
    <col min="8" max="8" width="14.8571428571429" customWidth="1"/>
    <col min="9" max="9" width="5.57142857142857" customWidth="1"/>
  </cols>
  <sheetData>
    <row r="1" ht="31.5" customHeight="1" spans="1:10">
      <c r="A1" s="52" t="s">
        <v>1870</v>
      </c>
      <c r="B1" s="52"/>
      <c r="C1" s="52"/>
      <c r="D1" s="52"/>
      <c r="E1" s="52"/>
      <c r="F1" s="52"/>
      <c r="G1" s="52"/>
      <c r="H1" s="52"/>
      <c r="I1" s="52"/>
      <c r="J1" s="95"/>
    </row>
    <row r="2" s="51" customFormat="1" ht="20.1" customHeight="1" spans="1:3">
      <c r="A2" s="53" t="s">
        <v>1871</v>
      </c>
      <c r="B2" s="53"/>
      <c r="C2" s="53"/>
    </row>
    <row r="3" s="51" customFormat="1" ht="20.1" customHeight="1" spans="1:9">
      <c r="A3" s="54" t="s">
        <v>1872</v>
      </c>
      <c r="C3" s="55">
        <f>教师周课时量统计!B322</f>
        <v>319</v>
      </c>
      <c r="D3" s="56" t="s">
        <v>1873</v>
      </c>
      <c r="E3" s="56"/>
      <c r="F3" s="56"/>
      <c r="G3" s="56"/>
      <c r="H3" s="51">
        <f>D15</f>
        <v>183</v>
      </c>
      <c r="I3" s="51" t="s">
        <v>1874</v>
      </c>
    </row>
    <row r="4" s="51" customFormat="1" ht="20.1" customHeight="1" spans="1:6">
      <c r="A4" s="51" t="s">
        <v>1875</v>
      </c>
      <c r="B4" s="51">
        <f>E15</f>
        <v>94</v>
      </c>
      <c r="C4" s="51" t="s">
        <v>1876</v>
      </c>
      <c r="E4" s="51">
        <f>F15</f>
        <v>42</v>
      </c>
      <c r="F4" s="51" t="s">
        <v>1874</v>
      </c>
    </row>
    <row r="5" s="51" customFormat="1" ht="20.1" customHeight="1" spans="2:7">
      <c r="B5" s="57" t="s">
        <v>1877</v>
      </c>
      <c r="C5" s="57" t="s">
        <v>1878</v>
      </c>
      <c r="D5" s="57" t="s">
        <v>1879</v>
      </c>
      <c r="E5" s="57" t="s">
        <v>1880</v>
      </c>
      <c r="F5" s="57" t="s">
        <v>1881</v>
      </c>
      <c r="G5" s="57" t="s">
        <v>1882</v>
      </c>
    </row>
    <row r="6" s="51" customFormat="1" ht="20.1" customHeight="1" spans="2:7">
      <c r="B6" s="23">
        <v>1</v>
      </c>
      <c r="C6" s="47" t="s">
        <v>1464</v>
      </c>
      <c r="D6" s="23">
        <f>COUNTIFS(教师周课时量统计!$C$3:$C$321,C6,教师周课时量统计!$D$3:$D$321,"专职")</f>
        <v>22</v>
      </c>
      <c r="E6" s="23">
        <f>COUNTIFS(教师周课时量统计!$C$3:$C$321,C6,教师周课时量统计!$D$3:$D$321,"兼职")</f>
        <v>6</v>
      </c>
      <c r="F6" s="23">
        <f>COUNTIFS(教师周课时量统计!$C$3:$C$321,C6,教师周课时量统计!$D$3:$D$321,"外聘")</f>
        <v>0</v>
      </c>
      <c r="G6" s="23">
        <f>SUM(D6:F6)</f>
        <v>28</v>
      </c>
    </row>
    <row r="7" s="51" customFormat="1" ht="20.1" customHeight="1" spans="2:7">
      <c r="B7" s="23">
        <v>2</v>
      </c>
      <c r="C7" s="21" t="s">
        <v>1883</v>
      </c>
      <c r="D7" s="23">
        <f>COUNTIFS(教师周课时量统计!$C$3:$C$321,C7,教师周课时量统计!$D$3:$D$321,"专职")</f>
        <v>28</v>
      </c>
      <c r="E7" s="23">
        <f>COUNTIFS(教师周课时量统计!$C$3:$C$321,C7,教师周课时量统计!$D$3:$D$321,"兼职")</f>
        <v>16</v>
      </c>
      <c r="F7" s="23">
        <f>COUNTIFS(教师周课时量统计!$C$3:$C$321,C7,教师周课时量统计!$D$3:$D$321,"外聘")</f>
        <v>5</v>
      </c>
      <c r="G7" s="23">
        <f t="shared" ref="G7:G15" si="0">SUM(D7:F7)</f>
        <v>49</v>
      </c>
    </row>
    <row r="8" s="51" customFormat="1" ht="20.1" customHeight="1" spans="2:7">
      <c r="B8" s="23">
        <v>3</v>
      </c>
      <c r="C8" s="21" t="s">
        <v>1884</v>
      </c>
      <c r="D8" s="23">
        <f>COUNTIFS(教师周课时量统计!$C$3:$C$321,C8,教师周课时量统计!$D$3:$D$321,"专职")</f>
        <v>41</v>
      </c>
      <c r="E8" s="23">
        <f>COUNTIFS(教师周课时量统计!$C$3:$C$321,C8,教师周课时量统计!$D$3:$D$321,"兼职")</f>
        <v>17</v>
      </c>
      <c r="F8" s="23">
        <f>COUNTIFS(教师周课时量统计!$C$3:$C$321,C8,教师周课时量统计!$D$3:$D$321,"外聘")</f>
        <v>10</v>
      </c>
      <c r="G8" s="23">
        <f t="shared" si="0"/>
        <v>68</v>
      </c>
    </row>
    <row r="9" s="51" customFormat="1" ht="20.1" customHeight="1" spans="2:7">
      <c r="B9" s="23">
        <v>4</v>
      </c>
      <c r="C9" s="21" t="s">
        <v>1885</v>
      </c>
      <c r="D9" s="23">
        <f>COUNTIFS(教师周课时量统计!$C$3:$C$321,C9,教师周课时量统计!$D$3:$D$321,"专职")</f>
        <v>14</v>
      </c>
      <c r="E9" s="23">
        <f>COUNTIFS(教师周课时量统计!$C$3:$C$321,C9,教师周课时量统计!$D$3:$D$321,"兼职")</f>
        <v>9</v>
      </c>
      <c r="F9" s="23">
        <f>COUNTIFS(教师周课时量统计!$C$3:$C$321,C9,教师周课时量统计!$D$3:$D$321,"外聘")</f>
        <v>9</v>
      </c>
      <c r="G9" s="23">
        <f t="shared" si="0"/>
        <v>32</v>
      </c>
    </row>
    <row r="10" s="51" customFormat="1" ht="20.1" customHeight="1" spans="2:7">
      <c r="B10" s="23">
        <v>5</v>
      </c>
      <c r="C10" s="21" t="s">
        <v>1401</v>
      </c>
      <c r="D10" s="23">
        <f>COUNTIFS(教师周课时量统计!$C$3:$C$321,C10,教师周课时量统计!$D$3:$D$321,"专职")</f>
        <v>19</v>
      </c>
      <c r="E10" s="23">
        <f>COUNTIFS(教师周课时量统计!$C$3:$C$321,C10,教师周课时量统计!$D$3:$D$321,"兼职")</f>
        <v>3</v>
      </c>
      <c r="F10" s="23">
        <f>COUNTIFS(教师周课时量统计!$C$3:$C$321,C10,教师周课时量统计!$D$3:$D$321,"外聘")</f>
        <v>0</v>
      </c>
      <c r="G10" s="23">
        <f t="shared" si="0"/>
        <v>22</v>
      </c>
    </row>
    <row r="11" s="51" customFormat="1" ht="20.1" customHeight="1" spans="2:7">
      <c r="B11" s="23">
        <v>6</v>
      </c>
      <c r="C11" s="21" t="s">
        <v>1886</v>
      </c>
      <c r="D11" s="23">
        <f>COUNTIFS(教师周课时量统计!$C$3:$C$321,C11,教师周课时量统计!$D$3:$D$321,"专职")</f>
        <v>20</v>
      </c>
      <c r="E11" s="23">
        <f>COUNTIFS(教师周课时量统计!$C$3:$C$321,C11,教师周课时量统计!$D$3:$D$321,"兼职")</f>
        <v>19</v>
      </c>
      <c r="F11" s="23">
        <f>COUNTIFS(教师周课时量统计!$C$3:$C$321,C11,教师周课时量统计!$D$3:$D$321,"外聘")</f>
        <v>15</v>
      </c>
      <c r="G11" s="23">
        <f t="shared" si="0"/>
        <v>54</v>
      </c>
    </row>
    <row r="12" s="51" customFormat="1" ht="20.1" customHeight="1" spans="2:7">
      <c r="B12" s="23">
        <v>7</v>
      </c>
      <c r="C12" s="21" t="s">
        <v>1887</v>
      </c>
      <c r="D12" s="23">
        <f>COUNTIFS(教师周课时量统计!$C$3:$C$321,C12,教师周课时量统计!$D$3:$D$321,"专职")</f>
        <v>8</v>
      </c>
      <c r="E12" s="23">
        <f>COUNTIFS(教师周课时量统计!$C$3:$C$321,C12,教师周课时量统计!$D$3:$D$321,"兼职")</f>
        <v>14</v>
      </c>
      <c r="F12" s="23">
        <f>COUNTIFS(教师周课时量统计!$C$3:$C$321,C12,教师周课时量统计!$D$3:$D$321,"外聘")</f>
        <v>0</v>
      </c>
      <c r="G12" s="23">
        <f t="shared" si="0"/>
        <v>22</v>
      </c>
    </row>
    <row r="13" s="51" customFormat="1" ht="20.1" customHeight="1" spans="2:7">
      <c r="B13" s="23">
        <v>8</v>
      </c>
      <c r="C13" s="21" t="s">
        <v>1888</v>
      </c>
      <c r="D13" s="23">
        <f>COUNTIFS(教师周课时量统计!$C$3:$C$321,C13,教师周课时量统计!$D$3:$D$321,"专职")</f>
        <v>16</v>
      </c>
      <c r="E13" s="23">
        <f>COUNTIFS(教师周课时量统计!$C$3:$C$321,C13,教师周课时量统计!$D$3:$D$321,"兼职")</f>
        <v>3</v>
      </c>
      <c r="F13" s="23">
        <f>COUNTIFS(教师周课时量统计!$C$3:$C$321,C13,教师周课时量统计!$D$3:$D$321,"外聘")</f>
        <v>3</v>
      </c>
      <c r="G13" s="23">
        <f t="shared" si="0"/>
        <v>22</v>
      </c>
    </row>
    <row r="14" s="51" customFormat="1" ht="20.1" customHeight="1" spans="2:7">
      <c r="B14" s="23">
        <v>9</v>
      </c>
      <c r="C14" s="21" t="s">
        <v>1445</v>
      </c>
      <c r="D14" s="23">
        <f>COUNTIFS(教师周课时量统计!$C$3:$C$321,C14,教师周课时量统计!$D$3:$D$321,"专职")</f>
        <v>15</v>
      </c>
      <c r="E14" s="23">
        <f>COUNTIFS(教师周课时量统计!$C$3:$C$321,C14,教师周课时量统计!$D$3:$D$321,"兼职")</f>
        <v>7</v>
      </c>
      <c r="F14" s="23">
        <f>COUNTIFS(教师周课时量统计!$C$3:$C$321,C14,教师周课时量统计!$D$3:$D$321,"外聘")</f>
        <v>0</v>
      </c>
      <c r="G14" s="23">
        <f t="shared" si="0"/>
        <v>22</v>
      </c>
    </row>
    <row r="15" s="51" customFormat="1" ht="20.1" customHeight="1" spans="2:7">
      <c r="B15" s="58" t="s">
        <v>1882</v>
      </c>
      <c r="C15" s="59"/>
      <c r="D15" s="23">
        <f>SUM(D6:D14)</f>
        <v>183</v>
      </c>
      <c r="E15" s="23">
        <f>SUM(E6:E14)</f>
        <v>94</v>
      </c>
      <c r="F15" s="23">
        <f>SUM(F6:F14)</f>
        <v>42</v>
      </c>
      <c r="G15" s="23">
        <f t="shared" si="0"/>
        <v>319</v>
      </c>
    </row>
    <row r="16" s="51" customFormat="1"/>
    <row r="17" s="51" customFormat="1" ht="20.25" customHeight="1" spans="1:8">
      <c r="A17" s="60" t="s">
        <v>1889</v>
      </c>
      <c r="B17" s="61" t="s">
        <v>1890</v>
      </c>
      <c r="C17" s="61"/>
      <c r="D17" s="61"/>
      <c r="E17" s="61"/>
      <c r="F17" s="61"/>
      <c r="G17" s="51">
        <f>SUM(E20:E26)</f>
        <v>149</v>
      </c>
      <c r="H17" s="62" t="s">
        <v>1874</v>
      </c>
    </row>
    <row r="18" ht="20.1" customHeight="1" spans="1:7">
      <c r="A18" s="63"/>
      <c r="C18" s="64" t="s">
        <v>1877</v>
      </c>
      <c r="D18" s="64" t="s">
        <v>1891</v>
      </c>
      <c r="E18" s="64" t="s">
        <v>1</v>
      </c>
      <c r="F18" s="65"/>
      <c r="G18" s="66"/>
    </row>
    <row r="19" ht="20.1" customHeight="1" spans="1:7">
      <c r="A19" s="63"/>
      <c r="C19" s="64">
        <v>1</v>
      </c>
      <c r="D19" s="22">
        <v>32</v>
      </c>
      <c r="E19" s="22">
        <f>COUNTIF(教师周课时量统计!$O$3:$O$321,D19)</f>
        <v>1</v>
      </c>
      <c r="F19" s="67"/>
      <c r="G19" s="66"/>
    </row>
    <row r="20" ht="20.1" customHeight="1" spans="1:7">
      <c r="A20" s="63"/>
      <c r="C20" s="64">
        <v>2</v>
      </c>
      <c r="D20" s="22">
        <v>30</v>
      </c>
      <c r="E20" s="22">
        <f>COUNTIF(教师周课时量统计!$O$3:$O$321,D20)</f>
        <v>0</v>
      </c>
      <c r="F20" s="67"/>
      <c r="G20" s="66"/>
    </row>
    <row r="21" ht="20.1" customHeight="1" spans="1:9">
      <c r="A21" s="63"/>
      <c r="C21" s="64">
        <v>3</v>
      </c>
      <c r="D21" s="22">
        <v>28</v>
      </c>
      <c r="E21" s="22">
        <f>COUNTIF(教师周课时量统计!$O$3:$O$321,D21)</f>
        <v>6</v>
      </c>
      <c r="F21" s="68"/>
      <c r="G21" s="69"/>
      <c r="H21" s="51"/>
      <c r="I21" s="51"/>
    </row>
    <row r="22" ht="20.1" customHeight="1" spans="1:7">
      <c r="A22" s="63"/>
      <c r="C22" s="64">
        <v>4</v>
      </c>
      <c r="D22" s="22">
        <v>24</v>
      </c>
      <c r="E22" s="22">
        <f>COUNTIF(教师周课时量统计!$O$3:$O$321,D22)</f>
        <v>15</v>
      </c>
      <c r="F22" s="66"/>
      <c r="G22" s="66"/>
    </row>
    <row r="23" ht="20.1" customHeight="1" spans="3:5">
      <c r="C23" s="64">
        <v>5</v>
      </c>
      <c r="D23" s="22">
        <v>22</v>
      </c>
      <c r="E23" s="22">
        <f>COUNTIF(教师周课时量统计!$O$3:$O$321,D23)</f>
        <v>14</v>
      </c>
    </row>
    <row r="24" ht="20.1" customHeight="1" spans="3:5">
      <c r="C24" s="64">
        <v>6</v>
      </c>
      <c r="D24" s="22">
        <v>20</v>
      </c>
      <c r="E24" s="22">
        <f>COUNTIF(教师周课时量统计!$O$3:$O$321,D24)</f>
        <v>40</v>
      </c>
    </row>
    <row r="25" ht="20.1" customHeight="1" spans="3:5">
      <c r="C25" s="64">
        <v>7</v>
      </c>
      <c r="D25" s="22">
        <v>18</v>
      </c>
      <c r="E25" s="22">
        <f>COUNTIF(教师周课时量统计!$O$3:$O$321,D25)</f>
        <v>16</v>
      </c>
    </row>
    <row r="26" ht="20.1" customHeight="1" spans="3:5">
      <c r="C26" s="64">
        <v>8</v>
      </c>
      <c r="D26" s="22">
        <v>16</v>
      </c>
      <c r="E26" s="22">
        <f>COUNTIF(教师周课时量统计!$O$3:$O$321,D26)</f>
        <v>58</v>
      </c>
    </row>
    <row r="27" ht="20.1" customHeight="1" spans="3:5">
      <c r="C27" s="64">
        <v>9</v>
      </c>
      <c r="D27" s="22">
        <v>14</v>
      </c>
      <c r="E27" s="22">
        <f>COUNTIF(教师周课时量统计!$O$3:$O$321,D27)</f>
        <v>12</v>
      </c>
    </row>
    <row r="28" ht="20.1" customHeight="1" spans="3:5">
      <c r="C28" s="64">
        <v>10</v>
      </c>
      <c r="D28" s="22">
        <v>12</v>
      </c>
      <c r="E28" s="22">
        <f>COUNTIF(教师周课时量统计!$O$3:$O$321,D28)</f>
        <v>57</v>
      </c>
    </row>
    <row r="29" ht="20.1" customHeight="1" spans="3:5">
      <c r="C29" s="64">
        <v>11</v>
      </c>
      <c r="D29" s="22">
        <v>10</v>
      </c>
      <c r="E29" s="22">
        <f>COUNTIF(教师周课时量统计!$O$3:$O$321,D29)</f>
        <v>7</v>
      </c>
    </row>
    <row r="30" ht="20.1" customHeight="1" spans="3:5">
      <c r="C30" s="64">
        <v>12</v>
      </c>
      <c r="D30" s="22">
        <v>8</v>
      </c>
      <c r="E30" s="22">
        <f>COUNTIF(教师周课时量统计!$O$3:$O$321,D30)</f>
        <v>41</v>
      </c>
    </row>
    <row r="31" ht="20.1" customHeight="1" spans="3:5">
      <c r="C31" s="64">
        <v>13</v>
      </c>
      <c r="D31" s="22">
        <v>6</v>
      </c>
      <c r="E31" s="22">
        <f>COUNTIF(教师周课时量统计!$O$3:$O$321,D31)</f>
        <v>7</v>
      </c>
    </row>
    <row r="32" ht="20.1" customHeight="1" spans="3:5">
      <c r="C32" s="64">
        <v>14</v>
      </c>
      <c r="D32" s="22">
        <v>4</v>
      </c>
      <c r="E32" s="22">
        <f>COUNTIF(教师周课时量统计!$O$3:$O$321,D32)</f>
        <v>13</v>
      </c>
    </row>
    <row r="33" ht="20.1" customHeight="1" spans="3:5">
      <c r="C33" s="64">
        <v>15</v>
      </c>
      <c r="D33" s="22">
        <v>2</v>
      </c>
      <c r="E33" s="22">
        <f>COUNTIF(教师周课时量统计!$O$3:$O$321,D33)</f>
        <v>1</v>
      </c>
    </row>
    <row r="34" ht="20.1" customHeight="1" spans="3:5">
      <c r="C34" s="58" t="s">
        <v>1892</v>
      </c>
      <c r="D34" s="70"/>
      <c r="E34" s="71">
        <f>SUM(E19:E33)</f>
        <v>288</v>
      </c>
    </row>
    <row r="35" ht="20.1" customHeight="1" spans="3:5">
      <c r="C35" s="54"/>
      <c r="D35" s="51"/>
      <c r="E35" s="69"/>
    </row>
    <row r="36" ht="20.1" customHeight="1" spans="1:5">
      <c r="A36" s="72" t="s">
        <v>1893</v>
      </c>
      <c r="B36" s="72"/>
      <c r="D36" s="51"/>
      <c r="E36" s="69"/>
    </row>
    <row r="37" ht="20.1" customHeight="1" spans="1:6">
      <c r="A37" s="73" t="s">
        <v>1894</v>
      </c>
      <c r="B37" s="73"/>
      <c r="C37" s="74"/>
      <c r="D37" s="75"/>
      <c r="E37" s="76"/>
      <c r="F37" s="74"/>
    </row>
    <row r="38" ht="20.1" customHeight="1" spans="1:9">
      <c r="A38" s="77" t="s">
        <v>1895</v>
      </c>
      <c r="C38" s="54"/>
      <c r="D38" s="51">
        <f>COUNTIF(教师周课时量统计!M3:M321,"&gt;0")</f>
        <v>29</v>
      </c>
      <c r="E38" s="78" t="s">
        <v>1426</v>
      </c>
      <c r="F38" s="77" t="s">
        <v>1896</v>
      </c>
      <c r="H38" s="39">
        <f>SUM(教师周课时量统计!M3:M321)</f>
        <v>176</v>
      </c>
      <c r="I38" s="77" t="s">
        <v>1897</v>
      </c>
    </row>
    <row r="39" ht="20.1" customHeight="1" spans="1:9">
      <c r="A39" s="77" t="s">
        <v>1898</v>
      </c>
      <c r="C39" s="54"/>
      <c r="D39" s="51">
        <f>COUNTIF(教师周课时量统计!N3:N321,"&gt;0")</f>
        <v>27</v>
      </c>
      <c r="E39" s="78" t="s">
        <v>1426</v>
      </c>
      <c r="F39" s="77" t="s">
        <v>1899</v>
      </c>
      <c r="H39" s="39">
        <f>SUM(教师周课时量统计!N3:N321)</f>
        <v>168</v>
      </c>
      <c r="I39" s="77" t="s">
        <v>1897</v>
      </c>
    </row>
    <row r="40" ht="20.1" customHeight="1" spans="1:9">
      <c r="A40" s="77"/>
      <c r="C40" s="54"/>
      <c r="D40" s="51"/>
      <c r="E40" s="78"/>
      <c r="F40" s="77"/>
      <c r="H40" s="39"/>
      <c r="I40" s="77"/>
    </row>
    <row r="41" ht="20.1" customHeight="1" spans="1:2">
      <c r="A41" s="72" t="s">
        <v>1900</v>
      </c>
      <c r="B41" s="72"/>
    </row>
    <row r="42" ht="20.1" customHeight="1" spans="1:10">
      <c r="A42" s="79" t="s">
        <v>1901</v>
      </c>
      <c r="B42" s="63">
        <f>课表!A191</f>
        <v>184</v>
      </c>
      <c r="C42" s="80" t="s">
        <v>1902</v>
      </c>
      <c r="D42" s="63" t="s">
        <v>1903</v>
      </c>
      <c r="E42" s="63"/>
      <c r="F42">
        <f>课表!AE188</f>
        <v>4556</v>
      </c>
      <c r="G42" t="s">
        <v>1904</v>
      </c>
      <c r="H42" s="81" t="s">
        <v>1905</v>
      </c>
      <c r="I42" s="96">
        <f>教师周课时量统计!O322</f>
        <v>4256</v>
      </c>
      <c r="J42" s="81" t="s">
        <v>1897</v>
      </c>
    </row>
    <row r="43" ht="20.1" customHeight="1" spans="1:7">
      <c r="A43" s="81"/>
      <c r="B43" s="82" t="s">
        <v>1877</v>
      </c>
      <c r="C43" s="57" t="s">
        <v>1878</v>
      </c>
      <c r="D43" s="57"/>
      <c r="E43" s="57" t="s">
        <v>1906</v>
      </c>
      <c r="F43" s="57" t="s">
        <v>1907</v>
      </c>
      <c r="G43" s="57" t="s">
        <v>1882</v>
      </c>
    </row>
    <row r="44" ht="20.1" customHeight="1" spans="2:7">
      <c r="B44" s="23">
        <v>1</v>
      </c>
      <c r="C44" s="83" t="s">
        <v>23</v>
      </c>
      <c r="D44" s="83"/>
      <c r="E44" s="23">
        <f>COUNTIFS(课表!$AF$4:$AF$187,C44,课表!$AG$4:$AG$187,3)</f>
        <v>12</v>
      </c>
      <c r="F44" s="23">
        <f>COUNTIFS(课表!$AF$4:$AF$187,C44,课表!$AG$4:$AG$187,5)</f>
        <v>9</v>
      </c>
      <c r="G44" s="23">
        <f>SUM(E44:F44)</f>
        <v>21</v>
      </c>
    </row>
    <row r="45" ht="20.1" customHeight="1" spans="2:7">
      <c r="B45" s="23">
        <v>2</v>
      </c>
      <c r="C45" s="83" t="s">
        <v>149</v>
      </c>
      <c r="D45" s="83"/>
      <c r="E45" s="23">
        <f>COUNTIFS(课表!$AF$4:$AF$187,C45,课表!$AG$4:$AG$187,3)</f>
        <v>21</v>
      </c>
      <c r="F45" s="23">
        <f>COUNTIFS(课表!$AF$4:$AF$187,C45,课表!$AG$4:$AG$187,5)</f>
        <v>3</v>
      </c>
      <c r="G45" s="23">
        <f t="shared" ref="G45:G52" si="1">SUM(E45:F45)</f>
        <v>24</v>
      </c>
    </row>
    <row r="46" ht="20.1" customHeight="1" spans="2:7">
      <c r="B46" s="23">
        <v>3</v>
      </c>
      <c r="C46" s="84" t="s">
        <v>302</v>
      </c>
      <c r="D46" s="84"/>
      <c r="E46" s="23">
        <f>COUNTIFS(课表!$AF$4:$AF$187,C46,课表!$AG$4:$AG$187,3)</f>
        <v>20</v>
      </c>
      <c r="F46" s="23">
        <f>COUNTIFS(课表!$AF$4:$AF$187,C46,课表!$AG$4:$AG$187,5)</f>
        <v>0</v>
      </c>
      <c r="G46" s="23">
        <f t="shared" si="1"/>
        <v>20</v>
      </c>
    </row>
    <row r="47" ht="20.1" customHeight="1" spans="2:7">
      <c r="B47" s="23">
        <v>4</v>
      </c>
      <c r="C47" s="84" t="s">
        <v>434</v>
      </c>
      <c r="D47" s="84"/>
      <c r="E47" s="23">
        <f>COUNTIFS(课表!$AF$4:$AF$187,C47,课表!$AG$4:$AG$187,3)</f>
        <v>15</v>
      </c>
      <c r="F47" s="23">
        <f>COUNTIFS(课表!$AF$4:$AF$187,C47,课表!$AG$4:$AG$187,5)</f>
        <v>9</v>
      </c>
      <c r="G47" s="23">
        <f t="shared" si="1"/>
        <v>24</v>
      </c>
    </row>
    <row r="48" ht="20.1" customHeight="1" spans="2:7">
      <c r="B48" s="23">
        <v>5</v>
      </c>
      <c r="C48" s="84" t="s">
        <v>582</v>
      </c>
      <c r="D48" s="84"/>
      <c r="E48" s="23">
        <f>COUNTIFS(课表!$AF$4:$AF$187,C48,课表!$AG$4:$AG$187,3)</f>
        <v>12</v>
      </c>
      <c r="F48" s="23">
        <f>COUNTIFS(课表!$AF$4:$AF$187,C48,课表!$AG$4:$AG$187,5)</f>
        <v>6</v>
      </c>
      <c r="G48" s="23">
        <f t="shared" si="1"/>
        <v>18</v>
      </c>
    </row>
    <row r="49" ht="20.1" customHeight="1" spans="2:7">
      <c r="B49" s="23">
        <v>6</v>
      </c>
      <c r="C49" s="84" t="s">
        <v>706</v>
      </c>
      <c r="D49" s="84"/>
      <c r="E49" s="23">
        <f>COUNTIFS(课表!$AF$4:$AF$187,C49,课表!$AG$4:$AG$187,3)</f>
        <v>6</v>
      </c>
      <c r="F49" s="23">
        <f>COUNTIFS(课表!$AF$4:$AF$187,C49,课表!$AG$4:$AG$187,5)</f>
        <v>4</v>
      </c>
      <c r="G49" s="23">
        <f t="shared" si="1"/>
        <v>10</v>
      </c>
    </row>
    <row r="50" ht="20.1" customHeight="1" spans="2:7">
      <c r="B50" s="23">
        <v>7</v>
      </c>
      <c r="C50" s="83" t="s">
        <v>762</v>
      </c>
      <c r="D50" s="83"/>
      <c r="E50" s="23">
        <f>COUNTIFS(课表!$AF$4:$AF$187,C50,课表!$AG$4:$AG$187,3)</f>
        <v>27</v>
      </c>
      <c r="F50" s="23">
        <f>COUNTIFS(课表!$AF$4:$AF$187,C50,课表!$AG$4:$AG$187,5)</f>
        <v>4</v>
      </c>
      <c r="G50" s="23">
        <f t="shared" si="1"/>
        <v>31</v>
      </c>
    </row>
    <row r="51" ht="20.1" customHeight="1" spans="2:7">
      <c r="B51" s="23">
        <v>8</v>
      </c>
      <c r="C51" s="84" t="s">
        <v>921</v>
      </c>
      <c r="D51" s="84"/>
      <c r="E51" s="23">
        <f>COUNTIFS(课表!$AF$4:$AF$187,C51,课表!$AG$4:$AG$187,3)</f>
        <v>2</v>
      </c>
      <c r="F51" s="23">
        <f>COUNTIFS(课表!$AF$4:$AF$187,C51,课表!$AG$4:$AG$187,5)</f>
        <v>0</v>
      </c>
      <c r="G51" s="23">
        <f t="shared" si="1"/>
        <v>2</v>
      </c>
    </row>
    <row r="52" ht="20.1" customHeight="1" spans="2:7">
      <c r="B52" s="23">
        <v>9</v>
      </c>
      <c r="C52" s="83" t="s">
        <v>935</v>
      </c>
      <c r="D52" s="83"/>
      <c r="E52" s="23">
        <f>COUNTIFS(课表!$AF$4:$AF$187,C52,课表!$AG$4:$AG$187,3)</f>
        <v>26</v>
      </c>
      <c r="F52" s="23">
        <f>COUNTIFS(课表!$AF$4:$AF$187,C52,课表!$AG$4:$AG$187,5)</f>
        <v>8</v>
      </c>
      <c r="G52" s="23">
        <f t="shared" si="1"/>
        <v>34</v>
      </c>
    </row>
    <row r="53" ht="20.1" customHeight="1" spans="2:7">
      <c r="B53" s="58" t="s">
        <v>1882</v>
      </c>
      <c r="C53" s="85"/>
      <c r="D53" s="85"/>
      <c r="E53" s="86">
        <f>SUM(E44:E52)</f>
        <v>141</v>
      </c>
      <c r="F53" s="87">
        <f>SUM(F44:F52)</f>
        <v>43</v>
      </c>
      <c r="G53" s="23">
        <f>SUM(G44:G52)</f>
        <v>184</v>
      </c>
    </row>
    <row r="54" ht="20.1" customHeight="1" spans="2:7">
      <c r="B54" s="88"/>
      <c r="C54" s="88"/>
      <c r="D54" s="88"/>
      <c r="E54" s="88"/>
      <c r="F54" s="88"/>
      <c r="G54" s="88"/>
    </row>
    <row r="55" ht="20.1" customHeight="1"/>
    <row r="56" ht="14.25" spans="1:3">
      <c r="A56" s="89" t="s">
        <v>1908</v>
      </c>
      <c r="B56" s="89"/>
      <c r="C56" s="89"/>
    </row>
    <row r="57" s="51" customFormat="1" ht="20.1" customHeight="1" spans="1:10">
      <c r="A57" s="90" t="s">
        <v>1909</v>
      </c>
      <c r="B57" s="75"/>
      <c r="C57" s="75"/>
      <c r="D57" s="75"/>
      <c r="E57" s="75"/>
      <c r="F57" s="75"/>
      <c r="G57" s="75"/>
      <c r="H57" s="75"/>
      <c r="I57" s="75"/>
      <c r="J57" s="61"/>
    </row>
    <row r="58" s="51" customFormat="1" ht="20.1" customHeight="1" spans="1:10">
      <c r="A58" s="75"/>
      <c r="B58" s="88" t="s">
        <v>1910</v>
      </c>
      <c r="C58" s="91"/>
      <c r="D58" s="91"/>
      <c r="E58" s="91"/>
      <c r="F58" s="91"/>
      <c r="G58" s="91"/>
      <c r="H58" s="91"/>
      <c r="I58" s="75"/>
      <c r="J58" s="61"/>
    </row>
    <row r="59" ht="20.1" customHeight="1" spans="2:8">
      <c r="B59" s="57" t="s">
        <v>1877</v>
      </c>
      <c r="C59" s="92" t="s">
        <v>1911</v>
      </c>
      <c r="D59" s="92"/>
      <c r="E59" s="92" t="s">
        <v>1912</v>
      </c>
      <c r="F59" s="92" t="s">
        <v>1913</v>
      </c>
      <c r="G59" s="92"/>
      <c r="H59" s="93" t="s">
        <v>1914</v>
      </c>
    </row>
    <row r="60" ht="20.1" customHeight="1" spans="2:8">
      <c r="B60" s="84">
        <v>1</v>
      </c>
      <c r="C60" s="83" t="s">
        <v>1082</v>
      </c>
      <c r="D60" s="83" t="s">
        <v>1915</v>
      </c>
      <c r="E60" s="84">
        <v>36</v>
      </c>
      <c r="F60" s="83">
        <f>课表!AE229</f>
        <v>1366</v>
      </c>
      <c r="G60" s="83"/>
      <c r="H60" s="94">
        <f>F60/(E60*36)</f>
        <v>1.05401234567901</v>
      </c>
    </row>
    <row r="61" ht="20.1" customHeight="1" spans="2:8">
      <c r="B61" s="84">
        <v>2</v>
      </c>
      <c r="C61" s="83" t="s">
        <v>1272</v>
      </c>
      <c r="D61" s="83" t="s">
        <v>1916</v>
      </c>
      <c r="E61" s="84">
        <v>28</v>
      </c>
      <c r="F61" s="83">
        <f>课表!AE257</f>
        <v>934</v>
      </c>
      <c r="G61" s="83"/>
      <c r="H61" s="94">
        <f t="shared" ref="H61:H66" si="2">F61/(E61*36)</f>
        <v>0.926587301587302</v>
      </c>
    </row>
    <row r="62" ht="20.1" customHeight="1" spans="2:8">
      <c r="B62" s="84">
        <v>3</v>
      </c>
      <c r="C62" s="83" t="s">
        <v>1917</v>
      </c>
      <c r="D62" s="83" t="s">
        <v>1917</v>
      </c>
      <c r="E62" s="84">
        <v>4</v>
      </c>
      <c r="F62" s="83">
        <f>课表!AE262</f>
        <v>160</v>
      </c>
      <c r="G62" s="83"/>
      <c r="H62" s="94">
        <f t="shared" si="2"/>
        <v>1.11111111111111</v>
      </c>
    </row>
    <row r="63" ht="20.1" customHeight="1" spans="2:8">
      <c r="B63" s="84">
        <v>5</v>
      </c>
      <c r="C63" s="84" t="s">
        <v>1386</v>
      </c>
      <c r="D63" s="84"/>
      <c r="E63" s="84">
        <v>3</v>
      </c>
      <c r="F63" s="83">
        <f>课表!AE266</f>
        <v>112</v>
      </c>
      <c r="G63" s="83"/>
      <c r="H63" s="94">
        <f t="shared" si="2"/>
        <v>1.03703703703704</v>
      </c>
    </row>
    <row r="64" ht="20.1" customHeight="1" spans="2:8">
      <c r="B64" s="84">
        <v>6</v>
      </c>
      <c r="C64" s="84" t="s">
        <v>1918</v>
      </c>
      <c r="D64" s="84"/>
      <c r="E64" s="84">
        <v>14</v>
      </c>
      <c r="F64" s="83">
        <f>课表!AE306-课表!AE277</f>
        <v>438</v>
      </c>
      <c r="G64" s="83"/>
      <c r="H64" s="94">
        <f t="shared" si="2"/>
        <v>0.869047619047619</v>
      </c>
    </row>
    <row r="65" ht="26.1" customHeight="1" spans="2:8">
      <c r="B65" s="84">
        <v>7</v>
      </c>
      <c r="C65" s="83" t="s">
        <v>1919</v>
      </c>
      <c r="D65" s="83"/>
      <c r="E65" s="84">
        <v>23</v>
      </c>
      <c r="F65" s="83">
        <f>课表!AE331</f>
        <v>1132</v>
      </c>
      <c r="G65" s="83"/>
      <c r="H65" s="94">
        <f t="shared" si="2"/>
        <v>1.36714975845411</v>
      </c>
    </row>
    <row r="66" ht="20.1" customHeight="1" spans="2:8">
      <c r="B66" s="84">
        <v>8</v>
      </c>
      <c r="C66" s="97" t="s">
        <v>1920</v>
      </c>
      <c r="D66" s="98"/>
      <c r="E66" s="84">
        <v>1</v>
      </c>
      <c r="F66" s="99">
        <f>课表!AE277</f>
        <v>10</v>
      </c>
      <c r="G66" s="100"/>
      <c r="H66" s="94">
        <f t="shared" si="2"/>
        <v>0.277777777777778</v>
      </c>
    </row>
    <row r="67" ht="20.1" customHeight="1" spans="2:9">
      <c r="B67" s="84">
        <v>9</v>
      </c>
      <c r="C67" s="97" t="s">
        <v>1921</v>
      </c>
      <c r="D67" s="98"/>
      <c r="E67" s="84">
        <v>16</v>
      </c>
      <c r="F67" s="83">
        <f>课表!AE348</f>
        <v>182</v>
      </c>
      <c r="G67" s="83"/>
      <c r="H67" s="101">
        <f>F67/E67</f>
        <v>11.375</v>
      </c>
      <c r="I67" s="77" t="s">
        <v>1922</v>
      </c>
    </row>
    <row r="68" ht="20.1" customHeight="1" spans="2:8">
      <c r="B68" s="21" t="s">
        <v>1882</v>
      </c>
      <c r="C68" s="23"/>
      <c r="D68" s="23"/>
      <c r="E68" s="23">
        <f>SUM(E60:E66)</f>
        <v>109</v>
      </c>
      <c r="F68" s="23">
        <f>SUM(F60:G67)</f>
        <v>4334</v>
      </c>
      <c r="G68" s="23"/>
      <c r="H68" s="102"/>
    </row>
    <row r="70" spans="2:2">
      <c r="B70" s="77"/>
    </row>
  </sheetData>
  <mergeCells count="43">
    <mergeCell ref="A1:I1"/>
    <mergeCell ref="A2:C2"/>
    <mergeCell ref="A3:B3"/>
    <mergeCell ref="D3:G3"/>
    <mergeCell ref="C4:D4"/>
    <mergeCell ref="B15:C15"/>
    <mergeCell ref="F18:G18"/>
    <mergeCell ref="C34:D34"/>
    <mergeCell ref="D42:E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B53:D53"/>
    <mergeCell ref="B54:G54"/>
    <mergeCell ref="A57:I57"/>
    <mergeCell ref="B58:H58"/>
    <mergeCell ref="C59:D59"/>
    <mergeCell ref="F59:G59"/>
    <mergeCell ref="C60:D60"/>
    <mergeCell ref="F60:G60"/>
    <mergeCell ref="C61:D61"/>
    <mergeCell ref="F61:G61"/>
    <mergeCell ref="C62:D62"/>
    <mergeCell ref="F62:G62"/>
    <mergeCell ref="C63:D63"/>
    <mergeCell ref="F63:G63"/>
    <mergeCell ref="C64:D64"/>
    <mergeCell ref="F64:G64"/>
    <mergeCell ref="C65:D65"/>
    <mergeCell ref="F65:G65"/>
    <mergeCell ref="C66:D66"/>
    <mergeCell ref="F66:G66"/>
    <mergeCell ref="C67:D67"/>
    <mergeCell ref="F67:G67"/>
    <mergeCell ref="B68:D68"/>
    <mergeCell ref="F68:G68"/>
  </mergeCells>
  <pageMargins left="0.39" right="0.39" top="0.75" bottom="0.75" header="0.31" footer="0.31"/>
  <pageSetup paperSize="9" orientation="portrait"/>
  <headerFooter>
    <oddFooter>&amp;C&amp;"宋体,常规"第&amp;"Arial,常规"&amp;P&amp;"宋体,常规"页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22" workbookViewId="0">
      <selection activeCell="E8" sqref="E8"/>
    </sheetView>
  </sheetViews>
  <sheetFormatPr defaultColWidth="9.14285714285714" defaultRowHeight="12.75"/>
  <cols>
    <col min="1" max="1" width="7.71428571428571" customWidth="1"/>
    <col min="2" max="2" width="12.4285714285714" customWidth="1"/>
    <col min="3" max="3" width="32.1428571428571" customWidth="1"/>
    <col min="4" max="4" width="11.8571428571429" customWidth="1"/>
    <col min="5" max="5" width="11.8571428571429" style="40" customWidth="1"/>
    <col min="6" max="6" width="10.2857142857143" customWidth="1"/>
    <col min="7" max="7" width="12.2857142857143" style="40" customWidth="1"/>
    <col min="8" max="8" width="10.2857142857143" customWidth="1"/>
    <col min="9" max="9" width="12.4285714285714" style="40" customWidth="1"/>
  </cols>
  <sheetData>
    <row r="1" ht="39" customHeight="1" spans="1:10">
      <c r="A1" s="41" t="s">
        <v>1923</v>
      </c>
      <c r="B1" s="41"/>
      <c r="C1" s="41"/>
      <c r="D1" s="41"/>
      <c r="E1" s="41"/>
      <c r="F1" s="41"/>
      <c r="G1" s="41"/>
      <c r="H1" s="41"/>
      <c r="I1" s="41"/>
      <c r="J1" s="41"/>
    </row>
    <row r="2" s="39" customFormat="1" ht="20.1" customHeight="1" spans="1:10">
      <c r="A2" s="42" t="s">
        <v>1877</v>
      </c>
      <c r="B2" s="42" t="s">
        <v>1924</v>
      </c>
      <c r="C2" s="42" t="s">
        <v>1925</v>
      </c>
      <c r="D2" s="43" t="s">
        <v>1926</v>
      </c>
      <c r="E2" s="44"/>
      <c r="F2" s="43" t="s">
        <v>1875</v>
      </c>
      <c r="G2" s="44"/>
      <c r="H2" s="43" t="s">
        <v>1927</v>
      </c>
      <c r="I2" s="44"/>
      <c r="J2" s="43" t="s">
        <v>1882</v>
      </c>
    </row>
    <row r="3" s="39" customFormat="1" ht="20.1" customHeight="1" spans="1:10">
      <c r="A3" s="45"/>
      <c r="B3" s="45"/>
      <c r="C3" s="45"/>
      <c r="D3" s="43" t="s">
        <v>1</v>
      </c>
      <c r="E3" s="46" t="s">
        <v>1928</v>
      </c>
      <c r="F3" s="43" t="s">
        <v>1</v>
      </c>
      <c r="G3" s="46" t="s">
        <v>1928</v>
      </c>
      <c r="H3" s="43" t="s">
        <v>1</v>
      </c>
      <c r="I3" s="46" t="s">
        <v>1928</v>
      </c>
      <c r="J3" s="43" t="s">
        <v>1</v>
      </c>
    </row>
    <row r="4" s="39" customFormat="1" ht="20.1" customHeight="1" outlineLevel="2" spans="1:10">
      <c r="A4" s="22">
        <v>1</v>
      </c>
      <c r="B4" s="47" t="s">
        <v>1445</v>
      </c>
      <c r="C4" s="22" t="s">
        <v>1929</v>
      </c>
      <c r="D4" s="22">
        <f>COUNTIFS(教师周课时量统计!$E$3:$E$321,C4,教师周课时量统计!$D$3:$D$321,"专职")</f>
        <v>9</v>
      </c>
      <c r="E4" s="48">
        <f>(SUMIFS(教师周课时量统计!$O$3:$O$321,教师周课时量统计!$E$3:$E$321,C4,教师周课时量统计!$D$3:$D$321,"专职"))/D4</f>
        <v>17.3333333333333</v>
      </c>
      <c r="F4" s="22">
        <f>COUNTIFS(教师周课时量统计!$E$3:$E$321,C4,教师周课时量统计!$D$3:$D$321,"兼职")</f>
        <v>5</v>
      </c>
      <c r="G4" s="48">
        <f>(SUMIFS(教师周课时量统计!$O$3:$O$321,教师周课时量统计!$E$3:$E$321,C4,教师周课时量统计!$D$3:$D$321,"兼职"))/F4</f>
        <v>6.4</v>
      </c>
      <c r="H4" s="22">
        <f>COUNTIFS(教师周课时量统计!$E$3:$E$321,C4,教师周课时量统计!$D$3:$D$321,"外聘")</f>
        <v>0</v>
      </c>
      <c r="I4" s="48">
        <v>0</v>
      </c>
      <c r="J4" s="22">
        <f>SUM(D4,F4,H4)</f>
        <v>14</v>
      </c>
    </row>
    <row r="5" s="39" customFormat="1" ht="20.1" customHeight="1" outlineLevel="2" spans="1:10">
      <c r="A5" s="22">
        <v>2</v>
      </c>
      <c r="B5" s="47" t="s">
        <v>1445</v>
      </c>
      <c r="C5" s="22" t="s">
        <v>1930</v>
      </c>
      <c r="D5" s="22">
        <f>COUNTIFS(教师周课时量统计!$E$3:$E$321,C5,教师周课时量统计!$D$3:$D$321,"专职")</f>
        <v>6</v>
      </c>
      <c r="E5" s="48">
        <f>(SUMIFS(教师周课时量统计!$O$3:$O$321,教师周课时量统计!$E$3:$E$321,C5,教师周课时量统计!$D$3:$D$321,"专职"))/D5</f>
        <v>17.3333333333333</v>
      </c>
      <c r="F5" s="22">
        <f>COUNTIFS(教师周课时量统计!$E$3:$E$321,C5,教师周课时量统计!$D$3:$D$321,"兼职")</f>
        <v>2</v>
      </c>
      <c r="G5" s="48">
        <f>(SUMIFS(教师周课时量统计!$O$3:$O$321,教师周课时量统计!$E$3:$E$321,C5,教师周课时量统计!$D$3:$D$321,"兼职"))/F5</f>
        <v>4</v>
      </c>
      <c r="H5" s="22">
        <f>COUNTIFS(教师周课时量统计!$E$3:$E$321,C5,教师周课时量统计!$D$3:$D$321,"外聘")</f>
        <v>0</v>
      </c>
      <c r="I5" s="48">
        <v>0</v>
      </c>
      <c r="J5" s="22">
        <f>SUM(D5,F5,H5)</f>
        <v>8</v>
      </c>
    </row>
    <row r="6" s="39" customFormat="1" ht="20.1" customHeight="1" outlineLevel="1" spans="1:10">
      <c r="A6" s="22"/>
      <c r="B6" s="43" t="s">
        <v>1931</v>
      </c>
      <c r="C6" s="44"/>
      <c r="D6" s="44">
        <f>SUBTOTAL(9,D4:D5)</f>
        <v>15</v>
      </c>
      <c r="E6" s="49"/>
      <c r="F6" s="44">
        <f>SUBTOTAL(9,F4:F5)</f>
        <v>7</v>
      </c>
      <c r="G6" s="49"/>
      <c r="H6" s="44">
        <f>SUBTOTAL(9,H4:H5)</f>
        <v>0</v>
      </c>
      <c r="I6" s="49"/>
      <c r="J6" s="44">
        <f>SUBTOTAL(9,J4:J5)</f>
        <v>22</v>
      </c>
    </row>
    <row r="7" s="39" customFormat="1" ht="20.1" customHeight="1" outlineLevel="2" spans="1:10">
      <c r="A7" s="22">
        <v>3</v>
      </c>
      <c r="B7" s="47" t="s">
        <v>1885</v>
      </c>
      <c r="C7" s="22" t="s">
        <v>1932</v>
      </c>
      <c r="D7" s="22">
        <f>COUNTIFS(教师周课时量统计!$E$3:$E$321,C7,教师周课时量统计!$D$3:$D$321,"专职")</f>
        <v>4</v>
      </c>
      <c r="E7" s="48">
        <f>(SUMIFS(教师周课时量统计!$O$3:$O$321,教师周课时量统计!$E$3:$E$321,C7,教师周课时量统计!$D$3:$D$321,"专职"))/D7</f>
        <v>16.5</v>
      </c>
      <c r="F7" s="22">
        <f>COUNTIFS(教师周课时量统计!$E$3:$E$321,C7,教师周课时量统计!$D$3:$D$321,"兼职")</f>
        <v>3</v>
      </c>
      <c r="G7" s="48">
        <f>(SUMIFS(教师周课时量统计!$O$3:$O$321,教师周课时量统计!$E$3:$E$321,C7,教师周课时量统计!$D$3:$D$321,"兼职"))/F7</f>
        <v>6.66666666666667</v>
      </c>
      <c r="H7" s="22">
        <f>COUNTIFS(教师周课时量统计!$E$3:$E$321,C7,教师周课时量统计!$D$3:$D$321,"外聘")</f>
        <v>1</v>
      </c>
      <c r="I7" s="48">
        <f>(SUMIFS(教师周课时量统计!$O$3:$O$321,教师周课时量统计!$E$3:$E$321,C7,教师周课时量统计!$D$3:$D$321,"外聘"))/H7</f>
        <v>4</v>
      </c>
      <c r="J7" s="22">
        <f>SUM(D7,F7,H7)</f>
        <v>8</v>
      </c>
    </row>
    <row r="8" s="39" customFormat="1" ht="20.1" customHeight="1" outlineLevel="2" spans="1:10">
      <c r="A8" s="22">
        <v>4</v>
      </c>
      <c r="B8" s="21" t="s">
        <v>1885</v>
      </c>
      <c r="C8" s="22" t="s">
        <v>1933</v>
      </c>
      <c r="D8" s="22">
        <f>COUNTIFS(教师周课时量统计!$E$3:$E$321,C8,教师周课时量统计!$D$3:$D$321,"专职")</f>
        <v>10</v>
      </c>
      <c r="E8" s="48">
        <f>(SUMIFS(教师周课时量统计!$O$3:$O$321,教师周课时量统计!$E$3:$E$321,C8,教师周课时量统计!$D$3:$D$321,"专职"))/D8</f>
        <v>16.6</v>
      </c>
      <c r="F8" s="22">
        <f>COUNTIFS(教师周课时量统计!$E$3:$E$321,C8,教师周课时量统计!$D$3:$D$321,"兼职")</f>
        <v>6</v>
      </c>
      <c r="G8" s="48">
        <f>(SUMIFS(教师周课时量统计!$O$3:$O$321,教师周课时量统计!$E$3:$E$321,C8,教师周课时量统计!$D$3:$D$321,"兼职"))/F8</f>
        <v>11.3333333333333</v>
      </c>
      <c r="H8" s="22">
        <f>COUNTIFS(教师周课时量统计!$E$3:$E$321,C8,教师周课时量统计!$D$3:$D$321,"外聘")</f>
        <v>8</v>
      </c>
      <c r="I8" s="48">
        <f>(SUMIFS(教师周课时量统计!$O$3:$O$321,教师周课时量统计!$E$3:$E$321,C8,教师周课时量统计!$D$3:$D$321,"外聘"))/H8</f>
        <v>9</v>
      </c>
      <c r="J8" s="22">
        <f>SUM(D8,F8,H8)</f>
        <v>24</v>
      </c>
    </row>
    <row r="9" s="39" customFormat="1" ht="20.1" customHeight="1" outlineLevel="1" spans="1:10">
      <c r="A9" s="22"/>
      <c r="B9" s="50" t="s">
        <v>1934</v>
      </c>
      <c r="C9" s="44"/>
      <c r="D9" s="44">
        <f>SUBTOTAL(9,D7:D8)</f>
        <v>14</v>
      </c>
      <c r="E9" s="49"/>
      <c r="F9" s="44">
        <f>SUBTOTAL(9,F7:F8)</f>
        <v>9</v>
      </c>
      <c r="G9" s="49"/>
      <c r="H9" s="44">
        <f>SUBTOTAL(9,H7:H8)</f>
        <v>9</v>
      </c>
      <c r="I9" s="49"/>
      <c r="J9" s="44">
        <f>SUBTOTAL(9,J7:J8)</f>
        <v>32</v>
      </c>
    </row>
    <row r="10" s="39" customFormat="1" ht="20.1" customHeight="1" outlineLevel="2" spans="1:10">
      <c r="A10" s="22">
        <v>5</v>
      </c>
      <c r="B10" s="47" t="s">
        <v>1464</v>
      </c>
      <c r="C10" s="22" t="s">
        <v>1935</v>
      </c>
      <c r="D10" s="22">
        <f>COUNTIFS(教师周课时量统计!$E$3:$E$321,C10,教师周课时量统计!$D$3:$D$321,"专职")</f>
        <v>13</v>
      </c>
      <c r="E10" s="48">
        <f>(SUMIFS(教师周课时量统计!$O$3:$O$321,教师周课时量统计!$E$3:$E$321,C10,教师周课时量统计!$D$3:$D$321,"专职"))/D10</f>
        <v>10.9230769230769</v>
      </c>
      <c r="F10" s="22">
        <f>COUNTIFS(教师周课时量统计!$E$3:$E$321,C10,教师周课时量统计!$D$3:$D$321,"兼职")</f>
        <v>1</v>
      </c>
      <c r="G10" s="48">
        <f>(SUMIFS(教师周课时量统计!$O$3:$O$321,教师周课时量统计!$E$3:$E$321,C10,教师周课时量统计!$D$3:$D$321,"兼职"))/F10</f>
        <v>16</v>
      </c>
      <c r="H10" s="22">
        <f>COUNTIFS(教师周课时量统计!$E$3:$E$321,C10,教师周课时量统计!$D$3:$D$321,"外聘")</f>
        <v>0</v>
      </c>
      <c r="I10" s="48">
        <v>0</v>
      </c>
      <c r="J10" s="22">
        <f t="shared" ref="J10:J15" si="0">SUM(D10,F10,H10)</f>
        <v>14</v>
      </c>
    </row>
    <row r="11" s="39" customFormat="1" ht="20.1" customHeight="1" outlineLevel="2" spans="1:10">
      <c r="A11" s="22">
        <v>6</v>
      </c>
      <c r="B11" s="47" t="s">
        <v>1464</v>
      </c>
      <c r="C11" s="22" t="s">
        <v>1936</v>
      </c>
      <c r="D11" s="22">
        <f>COUNTIFS(教师周课时量统计!$E$3:$E$321,C11,教师周课时量统计!$D$3:$D$321,"专职")</f>
        <v>9</v>
      </c>
      <c r="E11" s="48">
        <f>(SUMIFS(教师周课时量统计!$O$3:$O$321,教师周课时量统计!$E$3:$E$321,C11,教师周课时量统计!$D$3:$D$321,"专职"))/D11</f>
        <v>13.1111111111111</v>
      </c>
      <c r="F11" s="22">
        <f>COUNTIFS(教师周课时量统计!$E$3:$E$321,C11,教师周课时量统计!$D$3:$D$321,"兼职")</f>
        <v>5</v>
      </c>
      <c r="G11" s="48">
        <f>(SUMIFS(教师周课时量统计!$O$3:$O$321,教师周课时量统计!$E$3:$E$321,C11,教师周课时量统计!$D$3:$D$321,"兼职"))/F11</f>
        <v>9.2</v>
      </c>
      <c r="H11" s="22">
        <f>COUNTIFS(教师周课时量统计!$E$3:$E$321,C11,教师周课时量统计!$D$3:$D$321,"外聘")</f>
        <v>0</v>
      </c>
      <c r="I11" s="48">
        <v>0</v>
      </c>
      <c r="J11" s="22">
        <f t="shared" si="0"/>
        <v>14</v>
      </c>
    </row>
    <row r="12" s="39" customFormat="1" ht="20.1" customHeight="1" outlineLevel="1" spans="1:10">
      <c r="A12" s="22"/>
      <c r="B12" s="43" t="s">
        <v>1937</v>
      </c>
      <c r="C12" s="44"/>
      <c r="D12" s="44">
        <f>SUBTOTAL(9,D10:D11)</f>
        <v>22</v>
      </c>
      <c r="E12" s="49"/>
      <c r="F12" s="44">
        <f>SUBTOTAL(9,F10:F11)</f>
        <v>6</v>
      </c>
      <c r="G12" s="49"/>
      <c r="H12" s="44">
        <f>SUBTOTAL(9,H10:H11)</f>
        <v>0</v>
      </c>
      <c r="I12" s="49"/>
      <c r="J12" s="44">
        <f>SUBTOTAL(9,J10:J11)</f>
        <v>28</v>
      </c>
    </row>
    <row r="13" s="39" customFormat="1" ht="20.1" customHeight="1" outlineLevel="2" spans="1:10">
      <c r="A13" s="22">
        <v>7</v>
      </c>
      <c r="B13" s="47" t="s">
        <v>1888</v>
      </c>
      <c r="C13" s="22" t="s">
        <v>1938</v>
      </c>
      <c r="D13" s="22">
        <f>COUNTIFS(教师周课时量统计!$E$3:$E$321,C13,教师周课时量统计!$D$3:$D$321,"专职")</f>
        <v>7</v>
      </c>
      <c r="E13" s="48">
        <f>(SUMIFS(教师周课时量统计!$O$3:$O$321,教师周课时量统计!$E$3:$E$321,C13,教师周课时量统计!$D$3:$D$321,"专职"))/D13</f>
        <v>12.5714285714286</v>
      </c>
      <c r="F13" s="22">
        <f>COUNTIFS(教师周课时量统计!$E$3:$E$321,C13,教师周课时量统计!$D$3:$D$321,"兼职")</f>
        <v>1</v>
      </c>
      <c r="G13" s="48">
        <f>(SUMIFS(教师周课时量统计!$O$3:$O$321,教师周课时量统计!$E$3:$E$321,C13,教师周课时量统计!$D$3:$D$321,"兼职"))/F13</f>
        <v>12</v>
      </c>
      <c r="H13" s="22">
        <f>COUNTIFS(教师周课时量统计!$E$3:$E$321,C13,教师周课时量统计!$D$3:$D$321,"外聘")</f>
        <v>1</v>
      </c>
      <c r="I13" s="48">
        <f>(SUMIFS(教师周课时量统计!$O$3:$O$321,教师周课时量统计!$E$3:$E$321,C13,教师周课时量统计!$D$3:$D$321,"外聘"))/H13</f>
        <v>22</v>
      </c>
      <c r="J13" s="22">
        <f t="shared" si="0"/>
        <v>9</v>
      </c>
    </row>
    <row r="14" s="39" customFormat="1" ht="20.1" customHeight="1" outlineLevel="2" spans="1:10">
      <c r="A14" s="22">
        <v>8</v>
      </c>
      <c r="B14" s="47" t="s">
        <v>1888</v>
      </c>
      <c r="C14" s="22" t="s">
        <v>1939</v>
      </c>
      <c r="D14" s="22">
        <f>COUNTIFS(教师周课时量统计!$E$3:$E$321,C14,教师周课时量统计!$D$3:$D$321,"专职")</f>
        <v>5</v>
      </c>
      <c r="E14" s="48">
        <f>(SUMIFS(教师周课时量统计!$O$3:$O$321,教师周课时量统计!$E$3:$E$321,C14,教师周课时量统计!$D$3:$D$321,"专职"))/D14</f>
        <v>16.8</v>
      </c>
      <c r="F14" s="22">
        <f>COUNTIFS(教师周课时量统计!$E$3:$E$321,C14,教师周课时量统计!$D$3:$D$321,"兼职")</f>
        <v>1</v>
      </c>
      <c r="G14" s="48">
        <f>(SUMIFS(教师周课时量统计!$O$3:$O$321,教师周课时量统计!$E$3:$E$321,C14,教师周课时量统计!$D$3:$D$321,"兼职"))/F14</f>
        <v>12</v>
      </c>
      <c r="H14" s="22">
        <f>COUNTIFS(教师周课时量统计!$E$3:$E$321,C14,教师周课时量统计!$D$3:$D$321,"外聘")</f>
        <v>1</v>
      </c>
      <c r="I14" s="48">
        <f>(SUMIFS(教师周课时量统计!$O$3:$O$321,教师周课时量统计!$E$3:$E$321,C14,教师周课时量统计!$D$3:$D$321,"外聘"))/H14</f>
        <v>22</v>
      </c>
      <c r="J14" s="22">
        <f t="shared" si="0"/>
        <v>7</v>
      </c>
    </row>
    <row r="15" s="39" customFormat="1" ht="20.1" customHeight="1" outlineLevel="2" spans="1:10">
      <c r="A15" s="22">
        <v>9</v>
      </c>
      <c r="B15" s="47" t="s">
        <v>1888</v>
      </c>
      <c r="C15" s="21" t="s">
        <v>1940</v>
      </c>
      <c r="D15" s="22">
        <f>COUNTIFS(教师周课时量统计!$E$3:$E$321,C15,教师周课时量统计!$D$3:$D$321,"专职")</f>
        <v>4</v>
      </c>
      <c r="E15" s="48">
        <f>(SUMIFS(教师周课时量统计!$O$3:$O$321,教师周课时量统计!$E$3:$E$321,C15,教师周课时量统计!$D$3:$D$321,"专职"))/D15</f>
        <v>16.5</v>
      </c>
      <c r="F15" s="22">
        <f>COUNTIFS(教师周课时量统计!$E$3:$E$321,C15,教师周课时量统计!$D$3:$D$321,"兼职")</f>
        <v>1</v>
      </c>
      <c r="G15" s="48">
        <f>(SUMIFS(教师周课时量统计!$O$3:$O$321,教师周课时量统计!$E$3:$E$321,C15,教师周课时量统计!$D$3:$D$321,"兼职"))/F15</f>
        <v>18</v>
      </c>
      <c r="H15" s="22">
        <f>COUNTIFS(教师周课时量统计!$E$3:$E$321,C15,教师周课时量统计!$D$3:$D$321,"外聘")</f>
        <v>1</v>
      </c>
      <c r="I15" s="48">
        <f>(SUMIFS(教师周课时量统计!$O$3:$O$321,教师周课时量统计!$E$3:$E$321,C15,教师周课时量统计!$D$3:$D$321,"外聘"))/H15</f>
        <v>12</v>
      </c>
      <c r="J15" s="22">
        <f t="shared" si="0"/>
        <v>6</v>
      </c>
    </row>
    <row r="16" s="39" customFormat="1" ht="20.1" customHeight="1" outlineLevel="1" spans="1:10">
      <c r="A16" s="22"/>
      <c r="B16" s="43" t="s">
        <v>1941</v>
      </c>
      <c r="C16" s="50"/>
      <c r="D16" s="44">
        <f>SUBTOTAL(9,D13:D15)</f>
        <v>16</v>
      </c>
      <c r="E16" s="49"/>
      <c r="F16" s="44">
        <f>SUBTOTAL(9,F13:F15)</f>
        <v>3</v>
      </c>
      <c r="G16" s="49"/>
      <c r="H16" s="44">
        <f>SUBTOTAL(9,H13:H15)</f>
        <v>3</v>
      </c>
      <c r="I16" s="49"/>
      <c r="J16" s="44">
        <f>SUBTOTAL(9,J13:J15)</f>
        <v>22</v>
      </c>
    </row>
    <row r="17" s="39" customFormat="1" ht="20.1" customHeight="1" outlineLevel="2" spans="1:10">
      <c r="A17" s="22">
        <v>10</v>
      </c>
      <c r="B17" s="47" t="s">
        <v>1401</v>
      </c>
      <c r="C17" s="22" t="s">
        <v>1942</v>
      </c>
      <c r="D17" s="22">
        <f>COUNTIFS(教师周课时量统计!$E$3:$E$321,C17,教师周课时量统计!$D$3:$D$321,"专职")</f>
        <v>4</v>
      </c>
      <c r="E17" s="48">
        <f>(SUMIFS(教师周课时量统计!$O$3:$O$321,教师周课时量统计!$E$3:$E$321,C17,教师周课时量统计!$D$3:$D$321,"专职"))/D17</f>
        <v>16</v>
      </c>
      <c r="F17" s="22">
        <f>COUNTIFS(教师周课时量统计!$E$3:$E$321,C17,教师周课时量统计!$D$3:$D$321,"兼职")</f>
        <v>1</v>
      </c>
      <c r="G17" s="48">
        <f>(SUMIFS(教师周课时量统计!$O$3:$O$321,教师周课时量统计!$E$3:$E$321,C17,教师周课时量统计!$D$3:$D$321,"兼职"))/F17</f>
        <v>12</v>
      </c>
      <c r="H17" s="22">
        <f>COUNTIFS(教师周课时量统计!$E$3:$E$321,C17,教师周课时量统计!$D$3:$D$321,"外聘")</f>
        <v>0</v>
      </c>
      <c r="I17" s="48">
        <v>0</v>
      </c>
      <c r="J17" s="22">
        <f t="shared" ref="J17:J24" si="1">SUM(D17,F17,H17)</f>
        <v>5</v>
      </c>
    </row>
    <row r="18" s="39" customFormat="1" ht="20.1" customHeight="1" outlineLevel="2" spans="1:10">
      <c r="A18" s="22">
        <v>11</v>
      </c>
      <c r="B18" s="47" t="s">
        <v>1401</v>
      </c>
      <c r="C18" s="22" t="s">
        <v>1943</v>
      </c>
      <c r="D18" s="22">
        <f>COUNTIFS(教师周课时量统计!$E$3:$E$321,C18,教师周课时量统计!$D$3:$D$321,"专职")</f>
        <v>15</v>
      </c>
      <c r="E18" s="48">
        <f>(SUMIFS(教师周课时量统计!$O$3:$O$321,教师周课时量统计!$E$3:$E$321,C18,教师周课时量统计!$D$3:$D$321,"专职"))/D18</f>
        <v>16.1333333333333</v>
      </c>
      <c r="F18" s="22">
        <f>COUNTIFS(教师周课时量统计!$E$3:$E$321,C18,教师周课时量统计!$D$3:$D$321,"兼职")</f>
        <v>2</v>
      </c>
      <c r="G18" s="48">
        <f>(SUMIFS(教师周课时量统计!$O$3:$O$321,教师周课时量统计!$E$3:$E$321,C18,教师周课时量统计!$D$3:$D$321,"兼职"))/F18</f>
        <v>12</v>
      </c>
      <c r="H18" s="22">
        <f>COUNTIFS(教师周课时量统计!$E$3:$E$321,C18,教师周课时量统计!$D$3:$D$321,"外聘")</f>
        <v>0</v>
      </c>
      <c r="I18" s="48">
        <v>0</v>
      </c>
      <c r="J18" s="22">
        <f t="shared" si="1"/>
        <v>17</v>
      </c>
    </row>
    <row r="19" s="39" customFormat="1" ht="20.1" customHeight="1" outlineLevel="1" spans="1:10">
      <c r="A19" s="22"/>
      <c r="B19" s="43" t="s">
        <v>1944</v>
      </c>
      <c r="C19" s="44"/>
      <c r="D19" s="44">
        <f>SUBTOTAL(9,D17:D18)</f>
        <v>19</v>
      </c>
      <c r="E19" s="49"/>
      <c r="F19" s="44">
        <f>SUBTOTAL(9,F17:F18)</f>
        <v>3</v>
      </c>
      <c r="G19" s="49"/>
      <c r="H19" s="44">
        <f>SUBTOTAL(9,H17:H18)</f>
        <v>0</v>
      </c>
      <c r="I19" s="49"/>
      <c r="J19" s="44">
        <f>SUBTOTAL(9,J17:J18)</f>
        <v>22</v>
      </c>
    </row>
    <row r="20" s="39" customFormat="1" ht="20.1" customHeight="1" outlineLevel="2" spans="1:10">
      <c r="A20" s="22">
        <v>12</v>
      </c>
      <c r="B20" s="47" t="s">
        <v>1884</v>
      </c>
      <c r="C20" s="22" t="s">
        <v>1945</v>
      </c>
      <c r="D20" s="22">
        <f>COUNTIFS(教师周课时量统计!$E$3:$E$321,C20,教师周课时量统计!$D$3:$D$321,"专职")</f>
        <v>9</v>
      </c>
      <c r="E20" s="48">
        <f>(SUMIFS(教师周课时量统计!$O$3:$O$321,教师周课时量统计!$E$3:$E$321,C20,教师周课时量统计!$D$3:$D$321,"专职"))/D20</f>
        <v>16.2222222222222</v>
      </c>
      <c r="F20" s="22">
        <f>COUNTIFS(教师周课时量统计!$E$3:$E$321,C20,教师周课时量统计!$D$3:$D$321,"兼职")</f>
        <v>1</v>
      </c>
      <c r="G20" s="48">
        <f>(SUMIFS(教师周课时量统计!$O$3:$O$321,教师周课时量统计!$E$3:$E$321,C20,教师周课时量统计!$D$3:$D$321,"兼职"))/F20</f>
        <v>8</v>
      </c>
      <c r="H20" s="22">
        <f>COUNTIFS(教师周课时量统计!$E$3:$E$321,C20,教师周课时量统计!$D$3:$D$321,"外聘")</f>
        <v>1</v>
      </c>
      <c r="I20" s="48">
        <f>(SUMIFS(教师周课时量统计!$O$3:$O$321,教师周课时量统计!$E$3:$E$321,C20,教师周课时量统计!$D$3:$D$321,"外聘"))/H20</f>
        <v>8</v>
      </c>
      <c r="J20" s="22">
        <f t="shared" si="1"/>
        <v>11</v>
      </c>
    </row>
    <row r="21" s="39" customFormat="1" ht="20.1" customHeight="1" outlineLevel="2" spans="1:10">
      <c r="A21" s="22">
        <v>13</v>
      </c>
      <c r="B21" s="47" t="s">
        <v>1884</v>
      </c>
      <c r="C21" s="22" t="s">
        <v>1946</v>
      </c>
      <c r="D21" s="22">
        <f>COUNTIFS(教师周课时量统计!$E$3:$E$321,C21,教师周课时量统计!$D$3:$D$321,"专职")</f>
        <v>9</v>
      </c>
      <c r="E21" s="48">
        <f>(SUMIFS(教师周课时量统计!$O$3:$O$321,教师周课时量统计!$E$3:$E$321,C21,教师周课时量统计!$D$3:$D$321,"专职"))/D21</f>
        <v>17.1111111111111</v>
      </c>
      <c r="F21" s="22">
        <f>COUNTIFS(教师周课时量统计!$E$3:$E$321,C21,教师周课时量统计!$D$3:$D$321,"兼职")</f>
        <v>7</v>
      </c>
      <c r="G21" s="48">
        <f>(SUMIFS(教师周课时量统计!$O$3:$O$321,教师周课时量统计!$E$3:$E$321,C21,教师周课时量统计!$D$3:$D$321,"兼职"))/F21</f>
        <v>12.5714285714286</v>
      </c>
      <c r="H21" s="22">
        <f>COUNTIFS(教师周课时量统计!$E$3:$E$321,C21,教师周课时量统计!$D$3:$D$321,"外聘")</f>
        <v>1</v>
      </c>
      <c r="I21" s="48">
        <f>(SUMIFS(教师周课时量统计!$O$3:$O$321,教师周课时量统计!$E$3:$E$321,C21,教师周课时量统计!$D$3:$D$321,"外聘"))/H21</f>
        <v>6</v>
      </c>
      <c r="J21" s="22">
        <f t="shared" si="1"/>
        <v>17</v>
      </c>
    </row>
    <row r="22" s="39" customFormat="1" ht="20.1" customHeight="1" outlineLevel="2" spans="1:10">
      <c r="A22" s="22">
        <v>14</v>
      </c>
      <c r="B22" s="47" t="s">
        <v>1884</v>
      </c>
      <c r="C22" s="22" t="s">
        <v>1947</v>
      </c>
      <c r="D22" s="22">
        <f>COUNTIFS(教师周课时量统计!$E$3:$E$321,C22,教师周课时量统计!$D$3:$D$321,"专职")</f>
        <v>4</v>
      </c>
      <c r="E22" s="48">
        <f>(SUMIFS(教师周课时量统计!$O$3:$O$321,教师周课时量统计!$E$3:$E$321,C22,教师周课时量统计!$D$3:$D$321,"专职"))/D22</f>
        <v>14.5</v>
      </c>
      <c r="F22" s="22">
        <f>COUNTIFS(教师周课时量统计!$E$3:$E$321,C22,教师周课时量统计!$D$3:$D$321,"兼职")</f>
        <v>3</v>
      </c>
      <c r="G22" s="48">
        <v>0</v>
      </c>
      <c r="H22" s="22">
        <f>COUNTIFS(教师周课时量统计!$E$3:$E$321,C22,教师周课时量统计!$D$3:$D$321,"外聘")</f>
        <v>0</v>
      </c>
      <c r="I22" s="48">
        <v>0</v>
      </c>
      <c r="J22" s="22">
        <f t="shared" si="1"/>
        <v>7</v>
      </c>
    </row>
    <row r="23" s="39" customFormat="1" ht="20.1" customHeight="1" outlineLevel="2" spans="1:10">
      <c r="A23" s="22">
        <v>15</v>
      </c>
      <c r="B23" s="47" t="s">
        <v>1884</v>
      </c>
      <c r="C23" s="22" t="s">
        <v>1948</v>
      </c>
      <c r="D23" s="22">
        <f>COUNTIFS(教师周课时量统计!$E$3:$E$321,C23,教师周课时量统计!$D$3:$D$321,"专职")</f>
        <v>8</v>
      </c>
      <c r="E23" s="48">
        <f>(SUMIFS(教师周课时量统计!$O$3:$O$321,教师周课时量统计!$E$3:$E$321,C23,教师周课时量统计!$D$3:$D$321,"专职"))/D23</f>
        <v>22.25</v>
      </c>
      <c r="F23" s="22">
        <f>COUNTIFS(教师周课时量统计!$E$3:$E$321,C23,教师周课时量统计!$D$3:$D$321,"兼职")</f>
        <v>5</v>
      </c>
      <c r="G23" s="48">
        <f>(SUMIFS(教师周课时量统计!$O$3:$O$321,教师周课时量统计!$E$3:$E$321,C23,教师周课时量统计!$D$3:$D$321,"兼职"))/F23</f>
        <v>5.6</v>
      </c>
      <c r="H23" s="22">
        <f>COUNTIFS(教师周课时量统计!$E$3:$E$321,C23,教师周课时量统计!$D$3:$D$321,"外聘")</f>
        <v>3</v>
      </c>
      <c r="I23" s="48">
        <f>(SUMIFS(教师周课时量统计!$O$3:$O$321,教师周课时量统计!$E$3:$E$321,C23,教师周课时量统计!$D$3:$D$321,"外聘"))/H23</f>
        <v>4</v>
      </c>
      <c r="J23" s="22">
        <f t="shared" si="1"/>
        <v>16</v>
      </c>
    </row>
    <row r="24" s="39" customFormat="1" ht="20.1" customHeight="1" outlineLevel="2" spans="1:10">
      <c r="A24" s="22">
        <v>16</v>
      </c>
      <c r="B24" s="47" t="s">
        <v>1884</v>
      </c>
      <c r="C24" s="22" t="s">
        <v>1949</v>
      </c>
      <c r="D24" s="22">
        <f>COUNTIFS(教师周课时量统计!$E$3:$E$321,C24,教师周课时量统计!$D$3:$D$321,"专职")</f>
        <v>11</v>
      </c>
      <c r="E24" s="48">
        <f>(SUMIFS(教师周课时量统计!$O$3:$O$321,教师周课时量统计!$E$3:$E$321,C24,教师周课时量统计!$D$3:$D$321,"专职"))/D24</f>
        <v>15.6363636363636</v>
      </c>
      <c r="F24" s="22">
        <f>COUNTIFS(教师周课时量统计!$E$3:$E$321,C24,教师周课时量统计!$D$3:$D$321,"兼职")</f>
        <v>1</v>
      </c>
      <c r="G24" s="48">
        <f>(SUMIFS(教师周课时量统计!$O$3:$O$321,教师周课时量统计!$E$3:$E$321,C24,教师周课时量统计!$D$3:$D$321,"兼职"))/F24</f>
        <v>12</v>
      </c>
      <c r="H24" s="22">
        <f>COUNTIFS(教师周课时量统计!$E$3:$E$321,C24,教师周课时量统计!$D$3:$D$321,"外聘")</f>
        <v>5</v>
      </c>
      <c r="I24" s="48">
        <f>(SUMIFS(教师周课时量统计!$O$3:$O$321,教师周课时量统计!$E$3:$E$321,C24,教师周课时量统计!$D$3:$D$321,"外聘"))/H24</f>
        <v>16.8</v>
      </c>
      <c r="J24" s="22">
        <f t="shared" si="1"/>
        <v>17</v>
      </c>
    </row>
    <row r="25" s="39" customFormat="1" ht="20.1" customHeight="1" outlineLevel="1" spans="1:10">
      <c r="A25" s="22"/>
      <c r="B25" s="43" t="s">
        <v>1950</v>
      </c>
      <c r="C25" s="44"/>
      <c r="D25" s="44">
        <f>SUBTOTAL(9,D20:D24)</f>
        <v>41</v>
      </c>
      <c r="E25" s="49"/>
      <c r="F25" s="44">
        <f>SUBTOTAL(9,F20:F24)</f>
        <v>17</v>
      </c>
      <c r="G25" s="49"/>
      <c r="H25" s="44">
        <f>SUBTOTAL(9,H20:H24)</f>
        <v>10</v>
      </c>
      <c r="I25" s="49"/>
      <c r="J25" s="44">
        <f>SUBTOTAL(9,J20:J24)</f>
        <v>68</v>
      </c>
    </row>
    <row r="26" s="39" customFormat="1" ht="20.1" customHeight="1" outlineLevel="2" spans="1:10">
      <c r="A26" s="22">
        <v>17</v>
      </c>
      <c r="B26" s="47" t="s">
        <v>1883</v>
      </c>
      <c r="C26" s="22" t="s">
        <v>1951</v>
      </c>
      <c r="D26" s="22">
        <f>COUNTIFS(教师周课时量统计!$E$3:$E$321,C26,教师周课时量统计!$D$3:$D$321,"专职")</f>
        <v>13</v>
      </c>
      <c r="E26" s="48">
        <f>(SUMIFS(教师周课时量统计!$O$3:$O$321,教师周课时量统计!$E$3:$E$321,C26,教师周课时量统计!$D$3:$D$321,"专职"))/D26</f>
        <v>17.3846153846154</v>
      </c>
      <c r="F26" s="22">
        <f>COUNTIFS(教师周课时量统计!$E$3:$E$321,C26,教师周课时量统计!$D$3:$D$321,"兼职")</f>
        <v>6</v>
      </c>
      <c r="G26" s="48">
        <v>0</v>
      </c>
      <c r="H26" s="22">
        <f>COUNTIFS(教师周课时量统计!$E$3:$E$321,C26,教师周课时量统计!$D$3:$D$321,"外聘")</f>
        <v>2</v>
      </c>
      <c r="I26" s="48">
        <f>(SUMIFS(教师周课时量统计!$O$3:$O$321,教师周课时量统计!$E$3:$E$321,C26,教师周课时量统计!$D$3:$D$321,"外聘"))/H26</f>
        <v>6</v>
      </c>
      <c r="J26" s="22">
        <f>SUM(D26,F26,H26)</f>
        <v>21</v>
      </c>
    </row>
    <row r="27" s="39" customFormat="1" ht="20.1" customHeight="1" outlineLevel="2" spans="1:10">
      <c r="A27" s="22">
        <v>18</v>
      </c>
      <c r="B27" s="47" t="s">
        <v>1883</v>
      </c>
      <c r="C27" s="22" t="s">
        <v>1952</v>
      </c>
      <c r="D27" s="22">
        <f>COUNTIFS(教师周课时量统计!$E$3:$E$321,C27,教师周课时量统计!$D$3:$D$321,"专职")</f>
        <v>7</v>
      </c>
      <c r="E27" s="48">
        <f>(SUMIFS(教师周课时量统计!$O$3:$O$321,教师周课时量统计!$E$3:$E$321,C27,教师周课时量统计!$D$3:$D$321,"专职"))/D27</f>
        <v>13.7142857142857</v>
      </c>
      <c r="F27" s="22">
        <f>COUNTIFS(教师周课时量统计!$E$3:$E$321,C27,教师周课时量统计!$D$3:$D$321,"兼职")</f>
        <v>4</v>
      </c>
      <c r="G27" s="48">
        <f>(SUMIFS(教师周课时量统计!$O$3:$O$321,教师周课时量统计!$E$3:$E$321,C27,教师周课时量统计!$D$3:$D$321,"兼职"))/F27</f>
        <v>5</v>
      </c>
      <c r="H27" s="22">
        <f>COUNTIFS(教师周课时量统计!$E$3:$E$321,C27,教师周课时量统计!$D$3:$D$321,"外聘")</f>
        <v>3</v>
      </c>
      <c r="I27" s="48">
        <f>(SUMIFS(教师周课时量统计!$O$3:$O$321,教师周课时量统计!$E$3:$E$321,C27,教师周课时量统计!$D$3:$D$321,"外聘"))/H27</f>
        <v>9.33333333333333</v>
      </c>
      <c r="J27" s="22">
        <f>SUM(D27,F27,H27)</f>
        <v>14</v>
      </c>
    </row>
    <row r="28" s="39" customFormat="1" ht="20.1" customHeight="1" outlineLevel="2" spans="1:10">
      <c r="A28" s="22">
        <v>19</v>
      </c>
      <c r="B28" s="47" t="s">
        <v>1883</v>
      </c>
      <c r="C28" s="22" t="s">
        <v>1953</v>
      </c>
      <c r="D28" s="22">
        <f>COUNTIFS(教师周课时量统计!$E$3:$E$321,C28,教师周课时量统计!$D$3:$D$321,"专职")</f>
        <v>8</v>
      </c>
      <c r="E28" s="48">
        <f>(SUMIFS(教师周课时量统计!$O$3:$O$321,教师周课时量统计!$E$3:$E$321,C28,教师周课时量统计!$D$3:$D$321,"专职"))/D28</f>
        <v>15.75</v>
      </c>
      <c r="F28" s="22">
        <f>COUNTIFS(教师周课时量统计!$E$3:$E$321,C28,教师周课时量统计!$D$3:$D$321,"兼职")</f>
        <v>6</v>
      </c>
      <c r="G28" s="48">
        <f>(SUMIFS(教师周课时量统计!$O$3:$O$321,教师周课时量统计!$E$3:$E$321,C28,教师周课时量统计!$D$3:$D$321,"兼职"))/F28</f>
        <v>5.66666666666667</v>
      </c>
      <c r="H28" s="22">
        <f>COUNTIFS(教师周课时量统计!$E$3:$E$321,C28,教师周课时量统计!$D$3:$D$321,"外聘")</f>
        <v>0</v>
      </c>
      <c r="I28" s="48">
        <v>0</v>
      </c>
      <c r="J28" s="22">
        <f>SUM(D28,F28,H28)</f>
        <v>14</v>
      </c>
    </row>
    <row r="29" s="39" customFormat="1" ht="20.1" customHeight="1" outlineLevel="1" spans="1:10">
      <c r="A29" s="22"/>
      <c r="B29" s="43" t="s">
        <v>1954</v>
      </c>
      <c r="C29" s="44"/>
      <c r="D29" s="44">
        <f>SUBTOTAL(9,D26:D28)</f>
        <v>28</v>
      </c>
      <c r="E29" s="49"/>
      <c r="F29" s="44">
        <f>SUBTOTAL(9,F26:F28)</f>
        <v>16</v>
      </c>
      <c r="G29" s="49"/>
      <c r="H29" s="44">
        <f>SUBTOTAL(9,H26:H28)</f>
        <v>5</v>
      </c>
      <c r="I29" s="49"/>
      <c r="J29" s="44">
        <f>SUBTOTAL(9,J26:J28)</f>
        <v>49</v>
      </c>
    </row>
    <row r="30" s="39" customFormat="1" ht="20.1" customHeight="1" outlineLevel="2" spans="1:10">
      <c r="A30" s="22">
        <v>20</v>
      </c>
      <c r="B30" s="47" t="s">
        <v>1955</v>
      </c>
      <c r="C30" s="21" t="s">
        <v>1956</v>
      </c>
      <c r="D30" s="22">
        <f>COUNTIFS(教师周课时量统计!$E$3:$E$321,C30,教师周课时量统计!$D$3:$D$321,"专职")</f>
        <v>6</v>
      </c>
      <c r="E30" s="48">
        <f>(SUMIFS(教师周课时量统计!$O$3:$O$321,教师周课时量统计!$E$3:$E$321,C30,教师周课时量统计!$D$3:$D$321,"专职"))/D30</f>
        <v>15.3333333333333</v>
      </c>
      <c r="F30" s="22">
        <f>COUNTIFS(教师周课时量统计!$E$3:$E$321,C30,教师周课时量统计!$D$3:$D$321,"兼职")</f>
        <v>9</v>
      </c>
      <c r="G30" s="48">
        <f>(SUMIFS(教师周课时量统计!$O$3:$O$321,教师周课时量统计!$E$3:$E$321,C30,教师周课时量统计!$D$3:$D$321,"兼职"))/F30</f>
        <v>9.11111111111111</v>
      </c>
      <c r="H30" s="22">
        <f>COUNTIFS(教师周课时量统计!$E$3:$E$321,C30,教师周课时量统计!$D$3:$D$321,"外聘")</f>
        <v>0</v>
      </c>
      <c r="I30" s="48">
        <v>0</v>
      </c>
      <c r="J30" s="22">
        <f t="shared" ref="J30:J35" si="2">SUM(D30,F30,H30)</f>
        <v>15</v>
      </c>
    </row>
    <row r="31" s="39" customFormat="1" ht="20.1" customHeight="1" outlineLevel="2" spans="1:10">
      <c r="A31" s="22">
        <v>21</v>
      </c>
      <c r="B31" s="47" t="s">
        <v>1955</v>
      </c>
      <c r="C31" s="22" t="s">
        <v>1957</v>
      </c>
      <c r="D31" s="22">
        <f>COUNTIFS(教师周课时量统计!$E$3:$E$321,C31,教师周课时量统计!$D$3:$D$321,"专职")</f>
        <v>2</v>
      </c>
      <c r="E31" s="48">
        <f>(SUMIFS(教师周课时量统计!$O$3:$O$321,教师周课时量统计!$E$3:$E$321,C31,教师周课时量统计!$D$3:$D$321,"专职"))/D31</f>
        <v>18</v>
      </c>
      <c r="F31" s="22">
        <f>COUNTIFS(教师周课时量统计!$E$3:$E$321,C31,教师周课时量统计!$D$3:$D$321,"兼职")</f>
        <v>5</v>
      </c>
      <c r="G31" s="48">
        <f>(SUMIFS(教师周课时量统计!$O$3:$O$321,教师周课时量统计!$E$3:$E$321,C31,教师周课时量统计!$D$3:$D$321,"兼职"))/F31</f>
        <v>3.2</v>
      </c>
      <c r="H31" s="22">
        <f>COUNTIFS(教师周课时量统计!$E$3:$E$321,C31,教师周课时量统计!$D$3:$D$321,"外聘")</f>
        <v>0</v>
      </c>
      <c r="I31" s="48">
        <v>0</v>
      </c>
      <c r="J31" s="22">
        <f t="shared" si="2"/>
        <v>7</v>
      </c>
    </row>
    <row r="32" s="39" customFormat="1" ht="20.1" customHeight="1" outlineLevel="1" spans="1:10">
      <c r="A32" s="22"/>
      <c r="B32" s="43" t="s">
        <v>1958</v>
      </c>
      <c r="C32" s="44"/>
      <c r="D32" s="44">
        <f>SUBTOTAL(9,D30:D31)</f>
        <v>8</v>
      </c>
      <c r="E32" s="49"/>
      <c r="F32" s="44">
        <f>SUBTOTAL(9,F30:F31)</f>
        <v>14</v>
      </c>
      <c r="G32" s="49"/>
      <c r="H32" s="44">
        <f>SUBTOTAL(9,H30:H31)</f>
        <v>0</v>
      </c>
      <c r="I32" s="49"/>
      <c r="J32" s="44">
        <f>SUBTOTAL(9,J30:J31)</f>
        <v>22</v>
      </c>
    </row>
    <row r="33" s="39" customFormat="1" ht="20.1" customHeight="1" outlineLevel="2" spans="1:10">
      <c r="A33" s="22">
        <v>22</v>
      </c>
      <c r="B33" s="47" t="s">
        <v>1886</v>
      </c>
      <c r="C33" s="22" t="s">
        <v>1959</v>
      </c>
      <c r="D33" s="22">
        <f>COUNTIFS(教师周课时量统计!$E$3:$E$321,C33,教师周课时量统计!$D$3:$D$321,"专职")</f>
        <v>10</v>
      </c>
      <c r="E33" s="48">
        <f>(SUMIFS(教师周课时量统计!$O$3:$O$321,教师周课时量统计!$E$3:$E$321,C33,教师周课时量统计!$D$3:$D$321,"专职"))/D33</f>
        <v>18</v>
      </c>
      <c r="F33" s="22">
        <f>COUNTIFS(教师周课时量统计!$E$3:$E$321,C33,教师周课时量统计!$D$3:$D$321,"兼职")</f>
        <v>13</v>
      </c>
      <c r="G33" s="48">
        <f>(SUMIFS(教师周课时量统计!$O$3:$O$321,教师周课时量统计!$E$3:$E$321,C33,教师周课时量统计!$D$3:$D$321,"兼职"))/F33</f>
        <v>9.53846153846154</v>
      </c>
      <c r="H33" s="22">
        <f>COUNTIFS(教师周课时量统计!$E$3:$E$321,C33,教师周课时量统计!$D$3:$D$321,"外聘")</f>
        <v>6</v>
      </c>
      <c r="I33" s="48">
        <f>(SUMIFS(教师周课时量统计!$O$3:$O$321,教师周课时量统计!$E$3:$E$321,C33,教师周课时量统计!$D$3:$D$321,"外聘"))/H33</f>
        <v>14</v>
      </c>
      <c r="J33" s="22">
        <f t="shared" si="2"/>
        <v>29</v>
      </c>
    </row>
    <row r="34" s="39" customFormat="1" ht="20.1" customHeight="1" outlineLevel="2" spans="1:10">
      <c r="A34" s="22">
        <v>23</v>
      </c>
      <c r="B34" s="47" t="s">
        <v>1886</v>
      </c>
      <c r="C34" s="22" t="s">
        <v>1960</v>
      </c>
      <c r="D34" s="22">
        <f>COUNTIFS(教师周课时量统计!$E$3:$E$321,C34,教师周课时量统计!$D$3:$D$321,"专职")</f>
        <v>5</v>
      </c>
      <c r="E34" s="48">
        <f>(SUMIFS(教师周课时量统计!$O$3:$O$321,教师周课时量统计!$E$3:$E$321,C34,教师周课时量统计!$D$3:$D$321,"专职"))/D34</f>
        <v>19.2</v>
      </c>
      <c r="F34" s="22">
        <f>COUNTIFS(教师周课时量统计!$E$3:$E$321,C34,教师周课时量统计!$D$3:$D$321,"兼职")</f>
        <v>2</v>
      </c>
      <c r="G34" s="48">
        <f>(SUMIFS(教师周课时量统计!$O$3:$O$321,教师周课时量统计!$E$3:$E$321,C34,教师周课时量统计!$D$3:$D$321,"兼职"))/F34</f>
        <v>4</v>
      </c>
      <c r="H34" s="22">
        <f>COUNTIFS(教师周课时量统计!$E$3:$E$321,C34,教师周课时量统计!$D$3:$D$321,"外聘")</f>
        <v>2</v>
      </c>
      <c r="I34" s="48">
        <f>(SUMIFS(教师周课时量统计!$O$3:$O$321,教师周课时量统计!$E$3:$E$321,C34,教师周课时量统计!$D$3:$D$321,"外聘"))/H34</f>
        <v>10</v>
      </c>
      <c r="J34" s="22">
        <f t="shared" si="2"/>
        <v>9</v>
      </c>
    </row>
    <row r="35" s="39" customFormat="1" ht="20.1" customHeight="1" outlineLevel="2" spans="1:10">
      <c r="A35" s="22">
        <v>24</v>
      </c>
      <c r="B35" s="47" t="s">
        <v>1886</v>
      </c>
      <c r="C35" s="22" t="s">
        <v>1961</v>
      </c>
      <c r="D35" s="22">
        <f>COUNTIFS(教师周课时量统计!$E$3:$E$321,C35,教师周课时量统计!$D$3:$D$321,"专职")</f>
        <v>5</v>
      </c>
      <c r="E35" s="48">
        <f>(SUMIFS(教师周课时量统计!$O$3:$O$321,教师周课时量统计!$E$3:$E$321,C35,教师周课时量统计!$D$3:$D$321,"专职"))/D35</f>
        <v>20.4</v>
      </c>
      <c r="F35" s="22">
        <f>COUNTIFS(教师周课时量统计!$E$3:$E$321,C35,教师周课时量统计!$D$3:$D$321,"兼职")</f>
        <v>4</v>
      </c>
      <c r="G35" s="48">
        <f>(SUMIFS(教师周课时量统计!$O$3:$O$321,教师周课时量统计!$E$3:$E$321,C35,教师周课时量统计!$D$3:$D$321,"兼职"))/F35</f>
        <v>13</v>
      </c>
      <c r="H35" s="22">
        <f>COUNTIFS(教师周课时量统计!$E$3:$E$321,C35,教师周课时量统计!$D$3:$D$321,"外聘")</f>
        <v>7</v>
      </c>
      <c r="I35" s="48">
        <f>(SUMIFS(教师周课时量统计!$O$3:$O$321,教师周课时量统计!$E$3:$E$321,C35,教师周课时量统计!$D$3:$D$321,"外聘"))/H35</f>
        <v>20</v>
      </c>
      <c r="J35" s="22">
        <f t="shared" si="2"/>
        <v>16</v>
      </c>
    </row>
    <row r="36" s="39" customFormat="1" ht="20.1" customHeight="1" outlineLevel="1" spans="1:10">
      <c r="A36" s="22"/>
      <c r="B36" s="43" t="s">
        <v>1962</v>
      </c>
      <c r="C36" s="44"/>
      <c r="D36" s="44">
        <f>SUBTOTAL(9,D33:D35)</f>
        <v>20</v>
      </c>
      <c r="E36" s="49"/>
      <c r="F36" s="44">
        <f>SUBTOTAL(9,F33:F35)</f>
        <v>19</v>
      </c>
      <c r="G36" s="49"/>
      <c r="H36" s="44">
        <f>SUBTOTAL(9,H33:H35)</f>
        <v>15</v>
      </c>
      <c r="I36" s="49"/>
      <c r="J36" s="44">
        <f>SUBTOTAL(9,J33:J35)</f>
        <v>54</v>
      </c>
    </row>
    <row r="37" s="39" customFormat="1" ht="20.1" customHeight="1" spans="1:10">
      <c r="A37" s="22"/>
      <c r="B37" s="43" t="s">
        <v>1963</v>
      </c>
      <c r="C37" s="44"/>
      <c r="D37" s="44">
        <f>SUBTOTAL(9,D4:D35)</f>
        <v>183</v>
      </c>
      <c r="E37" s="49"/>
      <c r="F37" s="44">
        <f>SUBTOTAL(9,F4:F35)</f>
        <v>94</v>
      </c>
      <c r="G37" s="49"/>
      <c r="H37" s="44">
        <f>SUBTOTAL(9,H4:H35)</f>
        <v>42</v>
      </c>
      <c r="I37" s="49"/>
      <c r="J37" s="44">
        <f>SUBTOTAL(9,J4:J35)</f>
        <v>319</v>
      </c>
    </row>
  </sheetData>
  <mergeCells count="7">
    <mergeCell ref="A1:J1"/>
    <mergeCell ref="D2:E2"/>
    <mergeCell ref="F2:G2"/>
    <mergeCell ref="H2:I2"/>
    <mergeCell ref="A2:A3"/>
    <mergeCell ref="B2:B3"/>
    <mergeCell ref="C2:C3"/>
  </mergeCells>
  <pageMargins left="0.71" right="0.71" top="0.39" bottom="0.39" header="0.31" footer="0.31"/>
  <pageSetup paperSize="9" orientation="landscape" verticalDpi="300"/>
  <headerFooter>
    <oddFooter>&amp;C第&amp;P页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2"/>
  <sheetViews>
    <sheetView workbookViewId="0">
      <pane xSplit="1" ySplit="2" topLeftCell="B308" activePane="bottomRight" state="frozen"/>
      <selection/>
      <selection pane="topRight"/>
      <selection pane="bottomLeft"/>
      <selection pane="bottomRight" activeCell="G42" sqref="G42"/>
    </sheetView>
  </sheetViews>
  <sheetFormatPr defaultColWidth="9.14285714285714" defaultRowHeight="29.1" customHeight="1"/>
  <cols>
    <col min="1" max="1" width="11.8571428571429" style="25" customWidth="1"/>
    <col min="2" max="2" width="12.7142857142857" style="25" customWidth="1"/>
    <col min="3" max="3" width="14.5714285714286" style="25" customWidth="1"/>
    <col min="4" max="4" width="9.14285714285714" style="25"/>
    <col min="5" max="5" width="29.4285714285714" style="25" customWidth="1"/>
    <col min="6" max="6" width="7" style="25" customWidth="1"/>
    <col min="7" max="7" width="9.14285714285714" style="25"/>
    <col min="8" max="8" width="8" style="26" customWidth="1"/>
    <col min="9" max="9" width="8.71428571428571" style="26" customWidth="1"/>
    <col min="10" max="10" width="9.14285714285714" style="26"/>
    <col min="11" max="11" width="8" style="26" customWidth="1"/>
    <col min="12" max="14" width="8.28571428571429" style="26" customWidth="1"/>
    <col min="15" max="15" width="10.2857142857143" style="26" customWidth="1"/>
    <col min="16" max="17" width="9.14285714285714" style="25"/>
    <col min="18" max="16384" width="9.14285714285714" style="24"/>
  </cols>
  <sheetData>
    <row r="1" ht="44.1" customHeight="1" spans="1:15">
      <c r="A1" s="27" t="s">
        <v>1964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33"/>
      <c r="N1" s="33"/>
      <c r="O1" s="33"/>
    </row>
    <row r="2" customHeight="1" spans="1:15">
      <c r="A2" s="29" t="s">
        <v>1965</v>
      </c>
      <c r="B2" s="29" t="s">
        <v>1611</v>
      </c>
      <c r="C2" s="29" t="s">
        <v>1966</v>
      </c>
      <c r="D2" s="29" t="s">
        <v>1967</v>
      </c>
      <c r="E2" s="29" t="s">
        <v>1968</v>
      </c>
      <c r="F2" s="29" t="s">
        <v>1969</v>
      </c>
      <c r="G2" s="29" t="s">
        <v>1970</v>
      </c>
      <c r="H2" s="30" t="s">
        <v>2</v>
      </c>
      <c r="I2" s="30" t="s">
        <v>3</v>
      </c>
      <c r="J2" s="30" t="s">
        <v>4</v>
      </c>
      <c r="K2" s="30" t="s">
        <v>5</v>
      </c>
      <c r="L2" s="30" t="s">
        <v>6</v>
      </c>
      <c r="M2" s="30" t="s">
        <v>7</v>
      </c>
      <c r="N2" s="30" t="s">
        <v>8</v>
      </c>
      <c r="O2" s="34" t="s">
        <v>1971</v>
      </c>
    </row>
    <row r="3" ht="20.1" customHeight="1" spans="1:15">
      <c r="A3" s="31" t="str">
        <f>VLOOKUP(B3,教师基础数据!$B$1:$H$503,7,FALSE)</f>
        <v>2014039</v>
      </c>
      <c r="B3" s="32" t="s">
        <v>1089</v>
      </c>
      <c r="C3" s="31" t="str">
        <f>VLOOKUP(B3,教师基础数据!$B$1:$G4658,3,FALSE)</f>
        <v>思政部</v>
      </c>
      <c r="D3" s="31" t="str">
        <f>VLOOKUP(B3,教师基础数据!$B$1:$G810,4,FALSE)</f>
        <v>专职</v>
      </c>
      <c r="E3" s="31" t="str">
        <f>VLOOKUP(B3,教师基础数据!$B$1:$G4843,5,FALSE)</f>
        <v>大学生心理健康与就业创业教研室</v>
      </c>
      <c r="F3" s="31">
        <v>1</v>
      </c>
      <c r="G3" s="31">
        <f t="shared" ref="G3:G66" si="0">COUNTIF(H3:N3,"&lt;&gt;0")</f>
        <v>3</v>
      </c>
      <c r="H3" s="31">
        <f>(IF(COUNTIF(课表!$C$193:$C$348,B3)&gt;=2,1,COUNTIF(课表!$C$193:$C$348,B3))+IF(COUNTIF(课表!$D$193:$D$348,B3)&gt;=2,1,COUNTIF(课表!D$193:$D$348,B3))+IF(COUNTIF(课表!$E$193:$E$348,B3)&gt;=2,1,COUNTIF(课表!$E$193:$E$348,B3))+IF(COUNTIF(课表!$F$193:$F$348,B3)&gt;=2,1,COUNTIF(课表!$F$193:$F$348,B3)))*2</f>
        <v>4</v>
      </c>
      <c r="I3" s="31">
        <f>(IF(COUNTIF(课表!$G$193:$G$348,B3)&gt;=2,1,COUNTIF(课表!$G$193:$G$348,B3))+IF(COUNTIF(课表!$H$193:$H$348,B3)&gt;=2,1,COUNTIF(课表!$H$193:$H$348,B3))+IF(COUNTIF(课表!$I$193:$I$348,B3)&gt;=2,1,COUNTIF(课表!$I$193:$I$348,B3))+IF(COUNTIF(课表!$J$193:$J$348,B3)&gt;=2,1,COUNTIF(课表!$J$193:$J$348,B3)))*2</f>
        <v>8</v>
      </c>
      <c r="J3" s="31">
        <f>(IF(COUNTIF(课表!$K$193:$K$348,B3)&gt;=2,1,COUNTIF(课表!$K$193:$K$348,B3))+IF(COUNTIF(课表!$L$193:$L$348,B3)&gt;=2,1,COUNTIF(课表!$L$193:$L$348,B3))+IF(COUNTIF(课表!$M$193:$M$348,B3)&gt;=2,1,COUNTIF(课表!$M$193:$M$348,B3))+IF(COUNTIF(课表!$N$193:$N$348,B3)&gt;=2,1,COUNTIF(课表!$N$193:$N$348,B3)))*2</f>
        <v>4</v>
      </c>
      <c r="K3" s="31">
        <f>(IF(COUNTIF(课表!$O$193:$O$348,B3)&gt;=2,1,COUNTIF(课表!$O$193:$O$348,B3))+IF(COUNTIF(课表!$P$193:$P$348,B3)&gt;=2,1,COUNTIF(课表!$P$193:$P$348,B3))+IF(COUNTIF(课表!$Q$193:$Q$348,B3)&gt;=2,1,COUNTIF(课表!$Q$193:$Q$348,B3))+IF(COUNTIF(课表!$R$193:$R$348,B3)&gt;=2,1,COUNTIF(课表!$R$193:$R$348,B3)))*2</f>
        <v>0</v>
      </c>
      <c r="L3" s="31">
        <f>(IF(COUNTIF(课表!$O$193:$S$348,B3)&gt;=2,1,COUNTIF(课表!$O$193:$S$348,B3))+IF(COUNTIF(课表!$P$193:$T$348,B3)&gt;=2,1,COUNTIF(课表!$P$193:$T$348,B3)))*2</f>
        <v>0</v>
      </c>
      <c r="M3" s="31">
        <f>(IF(COUNTIF(课表!$W$193:$W$348,B3)&gt;=2,1,COUNTIF(课表!$W$193:$W$348,B3))+IF(COUNTIF(课表!$X$193:$X$348,B3)&gt;=2,1,COUNTIF(课表!$X$193:$X$348,B3))+IF(COUNTIF(课表!$Y$193:$Y$348,B3)&gt;=2,1,COUNTIF(课表!$Y$193:$Y$348,B3))+IF(COUNTIF(课表!$Z$193:$Z$348,B3)&gt;=2,1,COUNTIF(课表!$Z$193:$Z$348,B3)))*2</f>
        <v>0</v>
      </c>
      <c r="N3" s="31">
        <f>(IF(COUNTIF(课表!$AA$193:$AA$348,B3)&gt;=2,1,COUNTIF(课表!$AA$193:$AA$348,B3))+IF(COUNTIF(课表!$AB$193:$AB$348,B3)&gt;=2,1,COUNTIF(课表!$AB$193:$AB$348,B3))+IF(COUNTIF(课表!$AC$193:$AC$348,B3)&gt;=2,1,COUNTIF(课表!$AC$193:$AC$348,B3))+IF(COUNTIF(课表!$AD$193:$AD$348,B3)&gt;=2,1,COUNTIF(课表!$AD$193:$AD$348,B3)))*2</f>
        <v>0</v>
      </c>
      <c r="O3" s="31">
        <f>SUM(H3:N3)*F3</f>
        <v>16</v>
      </c>
    </row>
    <row r="4" ht="20.1" customHeight="1" spans="1:15">
      <c r="A4" s="31" t="str">
        <f>VLOOKUP(B4,教师基础数据!$B$1:$H$503,7,FALSE)</f>
        <v>2021104</v>
      </c>
      <c r="B4" s="32" t="s">
        <v>1095</v>
      </c>
      <c r="C4" s="31" t="str">
        <f>VLOOKUP(B4,教师基础数据!$B$1:$G4659,3,FALSE)</f>
        <v>思政部</v>
      </c>
      <c r="D4" s="31" t="str">
        <f>VLOOKUP(B4,教师基础数据!$B$1:$G811,4,FALSE)</f>
        <v>专职</v>
      </c>
      <c r="E4" s="31" t="str">
        <f>VLOOKUP(B4,教师基础数据!$B$1:$G4844,5,FALSE)</f>
        <v>大学生思想政治理论课教研室</v>
      </c>
      <c r="F4" s="31">
        <v>1</v>
      </c>
      <c r="G4" s="31">
        <f t="shared" si="0"/>
        <v>4</v>
      </c>
      <c r="H4" s="31">
        <f>(IF(COUNTIF(课表!$C$193:$C$348,B4)&gt;=2,1,COUNTIF(课表!$C$193:$C$348,B4))+IF(COUNTIF(课表!$D$193:$D$348,B4)&gt;=2,1,COUNTIF(课表!D$193:$D$348,B4))+IF(COUNTIF(课表!$E$193:$E$348,B4)&gt;=2,1,COUNTIF(课表!$E$193:$E$348,B4))+IF(COUNTIF(课表!$F$193:$F$348,B4)&gt;=2,1,COUNTIF(课表!$F$193:$F$348,B4)))*2</f>
        <v>4</v>
      </c>
      <c r="I4" s="31">
        <f>(IF(COUNTIF(课表!$G$193:$G$348,B4)&gt;=2,1,COUNTIF(课表!$G$193:$G$348,B4))+IF(COUNTIF(课表!$H$193:$H$348,B4)&gt;=2,1,COUNTIF(课表!$H$193:$H$348,B4))+IF(COUNTIF(课表!$I$193:$I$348,B4)&gt;=2,1,COUNTIF(课表!$I$193:$I$348,B4))+IF(COUNTIF(课表!$J$193:$J$348,B4)&gt;=2,1,COUNTIF(课表!$J$193:$J$348,B4)))*2</f>
        <v>4</v>
      </c>
      <c r="J4" s="31">
        <f>(IF(COUNTIF(课表!$K$193:$K$348,B4)&gt;=2,1,COUNTIF(课表!$K$193:$K$348,B4))+IF(COUNTIF(课表!$L$193:$L$348,B4)&gt;=2,1,COUNTIF(课表!$L$193:$L$348,B4))+IF(COUNTIF(课表!$M$193:$M$348,B4)&gt;=2,1,COUNTIF(课表!$M$193:$M$348,B4))+IF(COUNTIF(课表!$N$193:$N$348,B4)&gt;=2,1,COUNTIF(课表!$N$193:$N$348,B4)))*2</f>
        <v>4</v>
      </c>
      <c r="K4" s="31">
        <f>(IF(COUNTIF(课表!$O$193:$O$348,B4)&gt;=2,1,COUNTIF(课表!$O$193:$O$348,B4))+IF(COUNTIF(课表!$P$193:$P$348,B4)&gt;=2,1,COUNTIF(课表!$P$193:$P$348,B4))+IF(COUNTIF(课表!$Q$193:$Q$348,B4)&gt;=2,1,COUNTIF(课表!$Q$193:$Q$348,B4))+IF(COUNTIF(课表!$R$193:$R$348,B4)&gt;=2,1,COUNTIF(课表!$R$193:$R$348,B4)))*2</f>
        <v>0</v>
      </c>
      <c r="L4" s="31">
        <f>(IF(COUNTIF(课表!$O$193:$S$348,B4)&gt;=2,1,COUNTIF(课表!$O$193:$S$348,B4))+IF(COUNTIF(课表!$P$193:$T$348,B4)&gt;=2,1,COUNTIF(课表!$P$193:$T$348,B4)))*2</f>
        <v>4</v>
      </c>
      <c r="M4" s="31">
        <f>(IF(COUNTIF(课表!$W$193:$W$348,B4)&gt;=2,1,COUNTIF(课表!$W$193:$W$348,B4))+IF(COUNTIF(课表!$X$193:$X$348,B4)&gt;=2,1,COUNTIF(课表!$X$193:$X$348,B4))+IF(COUNTIF(课表!$Y$193:$Y$348,B4)&gt;=2,1,COUNTIF(课表!$Y$193:$Y$348,B4))+IF(COUNTIF(课表!$Z$193:$Z$348,B4)&gt;=2,1,COUNTIF(课表!$Z$193:$Z$348,B4)))*2</f>
        <v>0</v>
      </c>
      <c r="N4" s="31">
        <f>(IF(COUNTIF(课表!$AA$193:$AA$348,B4)&gt;=2,1,COUNTIF(课表!$AA$193:$AA$348,B4))+IF(COUNTIF(课表!$AB$193:$AB$348,B4)&gt;=2,1,COUNTIF(课表!$AB$193:$AB$348,B4))+IF(COUNTIF(课表!$AC$193:$AC$348,B4)&gt;=2,1,COUNTIF(课表!$AC$193:$AC$348,B4))+IF(COUNTIF(课表!$AD$193:$AD$348,B4)&gt;=2,1,COUNTIF(课表!$AD$193:$AD$348,B4)))*2</f>
        <v>0</v>
      </c>
      <c r="O4" s="31">
        <f t="shared" ref="O4:O67" si="1">SUM(H4:N4)*F4</f>
        <v>16</v>
      </c>
    </row>
    <row r="5" ht="20.1" customHeight="1" spans="1:15">
      <c r="A5" s="31" t="str">
        <f>VLOOKUP(B5,教师基础数据!$B$1:$H$503,7,FALSE)</f>
        <v>2020050</v>
      </c>
      <c r="B5" s="32" t="s">
        <v>1377</v>
      </c>
      <c r="C5" s="31" t="str">
        <f>VLOOKUP(B5,教师基础数据!$B$1:$G4679,3,FALSE)</f>
        <v>思政部</v>
      </c>
      <c r="D5" s="31" t="str">
        <f>VLOOKUP(B5,教师基础数据!$B$1:$G831,4,FALSE)</f>
        <v>专职</v>
      </c>
      <c r="E5" s="31" t="str">
        <f>VLOOKUP(B5,教师基础数据!$B$1:$G4864,5,FALSE)</f>
        <v>大学生思想政治理论课教研室</v>
      </c>
      <c r="F5" s="31">
        <v>1</v>
      </c>
      <c r="G5" s="31">
        <f t="shared" si="0"/>
        <v>5</v>
      </c>
      <c r="H5" s="31">
        <f>(IF(COUNTIF(课表!$C$193:$C$348,B5)&gt;=2,1,COUNTIF(课表!$C$193:$C$348,B5))+IF(COUNTIF(课表!$D$193:$D$348,B5)&gt;=2,1,COUNTIF(课表!D$193:$D$348,B5))+IF(COUNTIF(课表!$E$193:$E$348,B5)&gt;=2,1,COUNTIF(课表!$E$193:$E$348,B5))+IF(COUNTIF(课表!$F$193:$F$348,B5)&gt;=2,1,COUNTIF(课表!$F$193:$F$348,B5)))*2</f>
        <v>4</v>
      </c>
      <c r="I5" s="31">
        <f>(IF(COUNTIF(课表!$G$193:$G$348,B5)&gt;=2,1,COUNTIF(课表!$G$193:$G$348,B5))+IF(COUNTIF(课表!$H$193:$H$348,B5)&gt;=2,1,COUNTIF(课表!$H$193:$H$348,B5))+IF(COUNTIF(课表!$I$193:$I$348,B5)&gt;=2,1,COUNTIF(课表!$I$193:$I$348,B5))+IF(COUNTIF(课表!$J$193:$J$348,B5)&gt;=2,1,COUNTIF(课表!$J$193:$J$348,B5)))*2</f>
        <v>4</v>
      </c>
      <c r="J5" s="31">
        <f>(IF(COUNTIF(课表!$K$193:$K$348,B5)&gt;=2,1,COUNTIF(课表!$K$193:$K$348,B5))+IF(COUNTIF(课表!$L$193:$L$348,B5)&gt;=2,1,COUNTIF(课表!$L$193:$L$348,B5))+IF(COUNTIF(课表!$M$193:$M$348,B5)&gt;=2,1,COUNTIF(课表!$M$193:$M$348,B5))+IF(COUNTIF(课表!$N$193:$N$348,B5)&gt;=2,1,COUNTIF(课表!$N$193:$N$348,B5)))*2</f>
        <v>4</v>
      </c>
      <c r="K5" s="31">
        <f>(IF(COUNTIF(课表!$O$193:$O$348,B5)&gt;=2,1,COUNTIF(课表!$O$193:$O$348,B5))+IF(COUNTIF(课表!$P$193:$P$348,B5)&gt;=2,1,COUNTIF(课表!$P$193:$P$348,B5))+IF(COUNTIF(课表!$Q$193:$Q$348,B5)&gt;=2,1,COUNTIF(课表!$Q$193:$Q$348,B5))+IF(COUNTIF(课表!$R$193:$R$348,B5)&gt;=2,1,COUNTIF(课表!$R$193:$R$348,B5)))*2</f>
        <v>4</v>
      </c>
      <c r="L5" s="31">
        <f>(IF(COUNTIF(课表!$O$193:$S$348,B5)&gt;=2,1,COUNTIF(课表!$O$193:$S$348,B5))+IF(COUNTIF(课表!$P$193:$T$348,B5)&gt;=2,1,COUNTIF(课表!$P$193:$T$348,B5)))*2</f>
        <v>4</v>
      </c>
      <c r="M5" s="31">
        <f>(IF(COUNTIF(课表!$W$193:$W$348,B5)&gt;=2,1,COUNTIF(课表!$W$193:$W$348,B5))+IF(COUNTIF(课表!$X$193:$X$348,B5)&gt;=2,1,COUNTIF(课表!$X$193:$X$348,B5))+IF(COUNTIF(课表!$Y$193:$Y$348,B5)&gt;=2,1,COUNTIF(课表!$Y$193:$Y$348,B5))+IF(COUNTIF(课表!$Z$193:$Z$348,B5)&gt;=2,1,COUNTIF(课表!$Z$193:$Z$348,B5)))*2</f>
        <v>0</v>
      </c>
      <c r="N5" s="31">
        <f>(IF(COUNTIF(课表!$AA$193:$AA$348,B5)&gt;=2,1,COUNTIF(课表!$AA$193:$AA$348,B5))+IF(COUNTIF(课表!$AB$193:$AB$348,B5)&gt;=2,1,COUNTIF(课表!$AB$193:$AB$348,B5))+IF(COUNTIF(课表!$AC$193:$AC$348,B5)&gt;=2,1,COUNTIF(课表!$AC$193:$AC$348,B5))+IF(COUNTIF(课表!$AD$193:$AD$348,B5)&gt;=2,1,COUNTIF(课表!$AD$193:$AD$348,B5)))*2</f>
        <v>0</v>
      </c>
      <c r="O5" s="31">
        <f t="shared" si="1"/>
        <v>20</v>
      </c>
    </row>
    <row r="6" ht="20.1" customHeight="1" spans="1:15">
      <c r="A6" s="31" t="str">
        <f>VLOOKUP(B6,教师基础数据!$B$1:$H$503,7,FALSE)</f>
        <v>0000290</v>
      </c>
      <c r="B6" s="32" t="s">
        <v>1385</v>
      </c>
      <c r="C6" s="31" t="str">
        <f>VLOOKUP(B6,教师基础数据!$B$1:$G4732,3,FALSE)</f>
        <v>信艺系</v>
      </c>
      <c r="D6" s="31" t="str">
        <f>VLOOKUP(B6,教师基础数据!$B$1:$G884,4,FALSE)</f>
        <v>专职</v>
      </c>
      <c r="E6" s="31" t="str">
        <f>VLOOKUP(B6,教师基础数据!$B$1:$G4917,5,FALSE)</f>
        <v>计应教研室</v>
      </c>
      <c r="F6" s="31">
        <v>1</v>
      </c>
      <c r="G6" s="31">
        <f t="shared" si="0"/>
        <v>4</v>
      </c>
      <c r="H6" s="31">
        <f>(IF(COUNTIF(课表!$C$193:$C$348,B6)&gt;=2,1,COUNTIF(课表!$C$193:$C$348,B6))+IF(COUNTIF(课表!$D$193:$D$348,B6)&gt;=2,1,COUNTIF(课表!D$193:$D$348,B6))+IF(COUNTIF(课表!$E$193:$E$348,B6)&gt;=2,1,COUNTIF(课表!$E$193:$E$348,B6))+IF(COUNTIF(课表!$F$193:$F$348,B6)&gt;=2,1,COUNTIF(课表!$F$193:$F$348,B6)))*2</f>
        <v>4</v>
      </c>
      <c r="I6" s="31">
        <f>(IF(COUNTIF(课表!$G$193:$G$348,B6)&gt;=2,1,COUNTIF(课表!$G$193:$G$348,B6))+IF(COUNTIF(课表!$H$193:$H$348,B6)&gt;=2,1,COUNTIF(课表!$H$193:$H$348,B6))+IF(COUNTIF(课表!$I$193:$I$348,B6)&gt;=2,1,COUNTIF(课表!$I$193:$I$348,B6))+IF(COUNTIF(课表!$J$193:$J$348,B6)&gt;=2,1,COUNTIF(课表!$J$193:$J$348,B6)))*2</f>
        <v>4</v>
      </c>
      <c r="J6" s="31">
        <f>(IF(COUNTIF(课表!$K$193:$K$348,B6)&gt;=2,1,COUNTIF(课表!$K$193:$K$348,B6))+IF(COUNTIF(课表!$L$193:$L$348,B6)&gt;=2,1,COUNTIF(课表!$L$193:$L$348,B6))+IF(COUNTIF(课表!$M$193:$M$348,B6)&gt;=2,1,COUNTIF(课表!$M$193:$M$348,B6))+IF(COUNTIF(课表!$N$193:$N$348,B6)&gt;=2,1,COUNTIF(课表!$N$193:$N$348,B6)))*2</f>
        <v>0</v>
      </c>
      <c r="K6" s="31">
        <f>(IF(COUNTIF(课表!$O$193:$O$348,B6)&gt;=2,1,COUNTIF(课表!$O$193:$O$348,B6))+IF(COUNTIF(课表!$P$193:$P$348,B6)&gt;=2,1,COUNTIF(课表!$P$193:$P$348,B6))+IF(COUNTIF(课表!$Q$193:$Q$348,B6)&gt;=2,1,COUNTIF(课表!$Q$193:$Q$348,B6))+IF(COUNTIF(课表!$R$193:$R$348,B6)&gt;=2,1,COUNTIF(课表!$R$193:$R$348,B6)))*2</f>
        <v>4</v>
      </c>
      <c r="L6" s="31">
        <f>(IF(COUNTIF(课表!$O$193:$S$348,B6)&gt;=2,1,COUNTIF(课表!$O$193:$S$348,B6))+IF(COUNTIF(课表!$P$193:$T$348,B6)&gt;=2,1,COUNTIF(课表!$P$193:$T$348,B6)))*2</f>
        <v>4</v>
      </c>
      <c r="M6" s="31">
        <f>(IF(COUNTIF(课表!$W$193:$W$348,B6)&gt;=2,1,COUNTIF(课表!$W$193:$W$348,B6))+IF(COUNTIF(课表!$X$193:$X$348,B6)&gt;=2,1,COUNTIF(课表!$X$193:$X$348,B6))+IF(COUNTIF(课表!$Y$193:$Y$348,B6)&gt;=2,1,COUNTIF(课表!$Y$193:$Y$348,B6))+IF(COUNTIF(课表!$Z$193:$Z$348,B6)&gt;=2,1,COUNTIF(课表!$Z$193:$Z$348,B6)))*2</f>
        <v>0</v>
      </c>
      <c r="N6" s="31">
        <f>(IF(COUNTIF(课表!$AA$193:$AA$348,B6)&gt;=2,1,COUNTIF(课表!$AA$193:$AA$348,B6))+IF(COUNTIF(课表!$AB$193:$AB$348,B6)&gt;=2,1,COUNTIF(课表!$AB$193:$AB$348,B6))+IF(COUNTIF(课表!$AC$193:$AC$348,B6)&gt;=2,1,COUNTIF(课表!$AC$193:$AC$348,B6))+IF(COUNTIF(课表!$AD$193:$AD$348,B6)&gt;=2,1,COUNTIF(课表!$AD$193:$AD$348,B6)))*2</f>
        <v>0</v>
      </c>
      <c r="O6" s="31">
        <f t="shared" si="1"/>
        <v>16</v>
      </c>
    </row>
    <row r="7" ht="20.1" customHeight="1" spans="1:15">
      <c r="A7" s="31" t="str">
        <f>VLOOKUP(B7,教师基础数据!$B$1:$H$503,7,FALSE)</f>
        <v>0000024</v>
      </c>
      <c r="B7" s="32" t="s">
        <v>1372</v>
      </c>
      <c r="C7" s="31" t="str">
        <f>VLOOKUP(B7,教师基础数据!$B$1:$G4791,3,FALSE)</f>
        <v>思政部</v>
      </c>
      <c r="D7" s="31" t="str">
        <f>VLOOKUP(B7,教师基础数据!$B$1:$G943,4,FALSE)</f>
        <v>专职</v>
      </c>
      <c r="E7" s="31" t="str">
        <f>VLOOKUP(B7,教师基础数据!$B$1:$G4976,5,FALSE)</f>
        <v>大学生思想政治理论课教研室</v>
      </c>
      <c r="F7" s="31">
        <v>1</v>
      </c>
      <c r="G7" s="31">
        <f t="shared" si="0"/>
        <v>5</v>
      </c>
      <c r="H7" s="31">
        <f>(IF(COUNTIF(课表!$C$193:$C$348,B7)&gt;=2,1,COUNTIF(课表!$C$193:$C$348,B7))+IF(COUNTIF(课表!$D$193:$D$348,B7)&gt;=2,1,COUNTIF(课表!D$193:$D$348,B7))+IF(COUNTIF(课表!$E$193:$E$348,B7)&gt;=2,1,COUNTIF(课表!$E$193:$E$348,B7))+IF(COUNTIF(课表!$F$193:$F$348,B7)&gt;=2,1,COUNTIF(课表!$F$193:$F$348,B7)))*2</f>
        <v>4</v>
      </c>
      <c r="I7" s="31">
        <f>(IF(COUNTIF(课表!$G$193:$G$348,B7)&gt;=2,1,COUNTIF(课表!$G$193:$G$348,B7))+IF(COUNTIF(课表!$H$193:$H$348,B7)&gt;=2,1,COUNTIF(课表!$H$193:$H$348,B7))+IF(COUNTIF(课表!$I$193:$I$348,B7)&gt;=2,1,COUNTIF(课表!$I$193:$I$348,B7))+IF(COUNTIF(课表!$J$193:$J$348,B7)&gt;=2,1,COUNTIF(课表!$J$193:$J$348,B7)))*2</f>
        <v>4</v>
      </c>
      <c r="J7" s="31">
        <f>(IF(COUNTIF(课表!$K$193:$K$348,B7)&gt;=2,1,COUNTIF(课表!$K$193:$K$348,B7))+IF(COUNTIF(课表!$L$193:$L$348,B7)&gt;=2,1,COUNTIF(课表!$L$193:$L$348,B7))+IF(COUNTIF(课表!$M$193:$M$348,B7)&gt;=2,1,COUNTIF(课表!$M$193:$M$348,B7))+IF(COUNTIF(课表!$N$193:$N$348,B7)&gt;=2,1,COUNTIF(课表!$N$193:$N$348,B7)))*2</f>
        <v>4</v>
      </c>
      <c r="K7" s="31">
        <f>(IF(COUNTIF(课表!$O$193:$O$348,B7)&gt;=2,1,COUNTIF(课表!$O$193:$O$348,B7))+IF(COUNTIF(课表!$P$193:$P$348,B7)&gt;=2,1,COUNTIF(课表!$P$193:$P$348,B7))+IF(COUNTIF(课表!$Q$193:$Q$348,B7)&gt;=2,1,COUNTIF(课表!$Q$193:$Q$348,B7))+IF(COUNTIF(课表!$R$193:$R$348,B7)&gt;=2,1,COUNTIF(课表!$R$193:$R$348,B7)))*2</f>
        <v>4</v>
      </c>
      <c r="L7" s="31">
        <f>(IF(COUNTIF(课表!$O$193:$S$348,B7)&gt;=2,1,COUNTIF(课表!$O$193:$S$348,B7))+IF(COUNTIF(课表!$P$193:$T$348,B7)&gt;=2,1,COUNTIF(课表!$P$193:$T$348,B7)))*2</f>
        <v>4</v>
      </c>
      <c r="M7" s="31">
        <f>(IF(COUNTIF(课表!$W$193:$W$348,B7)&gt;=2,1,COUNTIF(课表!$W$193:$W$348,B7))+IF(COUNTIF(课表!$X$193:$X$348,B7)&gt;=2,1,COUNTIF(课表!$X$193:$X$348,B7))+IF(COUNTIF(课表!$Y$193:$Y$348,B7)&gt;=2,1,COUNTIF(课表!$Y$193:$Y$348,B7))+IF(COUNTIF(课表!$Z$193:$Z$348,B7)&gt;=2,1,COUNTIF(课表!$Z$193:$Z$348,B7)))*2</f>
        <v>0</v>
      </c>
      <c r="N7" s="31">
        <f>(IF(COUNTIF(课表!$AA$193:$AA$348,B7)&gt;=2,1,COUNTIF(课表!$AA$193:$AA$348,B7))+IF(COUNTIF(课表!$AB$193:$AB$348,B7)&gt;=2,1,COUNTIF(课表!$AB$193:$AB$348,B7))+IF(COUNTIF(课表!$AC$193:$AC$348,B7)&gt;=2,1,COUNTIF(课表!$AC$193:$AC$348,B7))+IF(COUNTIF(课表!$AD$193:$AD$348,B7)&gt;=2,1,COUNTIF(课表!$AD$193:$AD$348,B7)))*2</f>
        <v>0</v>
      </c>
      <c r="O7" s="31">
        <f t="shared" si="1"/>
        <v>20</v>
      </c>
    </row>
    <row r="8" ht="20.1" customHeight="1" spans="1:15">
      <c r="A8" s="31" t="str">
        <f>VLOOKUP(B8,教师基础数据!$B$1:$H$503,7,FALSE)</f>
        <v>2019006</v>
      </c>
      <c r="B8" s="32" t="s">
        <v>1378</v>
      </c>
      <c r="C8" s="31" t="str">
        <f>VLOOKUP(B8,教师基础数据!$B$1:$G4793,3,FALSE)</f>
        <v>思政部</v>
      </c>
      <c r="D8" s="31" t="str">
        <f>VLOOKUP(B8,教师基础数据!$B$1:$G945,4,FALSE)</f>
        <v>兼职</v>
      </c>
      <c r="E8" s="31" t="str">
        <f>VLOOKUP(B8,教师基础数据!$B$1:$G4978,5,FALSE)</f>
        <v>大学生思想政治理论课教研室</v>
      </c>
      <c r="F8" s="31">
        <v>1</v>
      </c>
      <c r="G8" s="31">
        <f t="shared" si="0"/>
        <v>5</v>
      </c>
      <c r="H8" s="31">
        <f>(IF(COUNTIF(课表!$C$193:$C$348,B8)&gt;=2,1,COUNTIF(课表!$C$193:$C$348,B8))+IF(COUNTIF(课表!$D$193:$D$348,B8)&gt;=2,1,COUNTIF(课表!D$193:$D$348,B8))+IF(COUNTIF(课表!$E$193:$E$348,B8)&gt;=2,1,COUNTIF(课表!$E$193:$E$348,B8))+IF(COUNTIF(课表!$F$193:$F$348,B8)&gt;=2,1,COUNTIF(课表!$F$193:$F$348,B8)))*2</f>
        <v>4</v>
      </c>
      <c r="I8" s="31">
        <f>(IF(COUNTIF(课表!$G$193:$G$348,B8)&gt;=2,1,COUNTIF(课表!$G$193:$G$348,B8))+IF(COUNTIF(课表!$H$193:$H$348,B8)&gt;=2,1,COUNTIF(课表!$H$193:$H$348,B8))+IF(COUNTIF(课表!$I$193:$I$348,B8)&gt;=2,1,COUNTIF(课表!$I$193:$I$348,B8))+IF(COUNTIF(课表!$J$193:$J$348,B8)&gt;=2,1,COUNTIF(课表!$J$193:$J$348,B8)))*2</f>
        <v>4</v>
      </c>
      <c r="J8" s="31">
        <f>(IF(COUNTIF(课表!$K$193:$K$348,B8)&gt;=2,1,COUNTIF(课表!$K$193:$K$348,B8))+IF(COUNTIF(课表!$L$193:$L$348,B8)&gt;=2,1,COUNTIF(课表!$L$193:$L$348,B8))+IF(COUNTIF(课表!$M$193:$M$348,B8)&gt;=2,1,COUNTIF(课表!$M$193:$M$348,B8))+IF(COUNTIF(课表!$N$193:$N$348,B8)&gt;=2,1,COUNTIF(课表!$N$193:$N$348,B8)))*2</f>
        <v>4</v>
      </c>
      <c r="K8" s="31">
        <f>(IF(COUNTIF(课表!$O$193:$O$348,B8)&gt;=2,1,COUNTIF(课表!$O$193:$O$348,B8))+IF(COUNTIF(课表!$P$193:$P$348,B8)&gt;=2,1,COUNTIF(课表!$P$193:$P$348,B8))+IF(COUNTIF(课表!$Q$193:$Q$348,B8)&gt;=2,1,COUNTIF(课表!$Q$193:$Q$348,B8))+IF(COUNTIF(课表!$R$193:$R$348,B8)&gt;=2,1,COUNTIF(课表!$R$193:$R$348,B8)))*2</f>
        <v>4</v>
      </c>
      <c r="L8" s="31">
        <f>(IF(COUNTIF(课表!$O$193:$S$348,B8)&gt;=2,1,COUNTIF(课表!$O$193:$S$348,B8))+IF(COUNTIF(课表!$P$193:$T$348,B8)&gt;=2,1,COUNTIF(课表!$P$193:$T$348,B8)))*2</f>
        <v>4</v>
      </c>
      <c r="M8" s="31">
        <f>(IF(COUNTIF(课表!$W$193:$W$348,B8)&gt;=2,1,COUNTIF(课表!$W$193:$W$348,B8))+IF(COUNTIF(课表!$X$193:$X$348,B8)&gt;=2,1,COUNTIF(课表!$X$193:$X$348,B8))+IF(COUNTIF(课表!$Y$193:$Y$348,B8)&gt;=2,1,COUNTIF(课表!$Y$193:$Y$348,B8))+IF(COUNTIF(课表!$Z$193:$Z$348,B8)&gt;=2,1,COUNTIF(课表!$Z$193:$Z$348,B8)))*2</f>
        <v>0</v>
      </c>
      <c r="N8" s="31">
        <f>(IF(COUNTIF(课表!$AA$193:$AA$348,B8)&gt;=2,1,COUNTIF(课表!$AA$193:$AA$348,B8))+IF(COUNTIF(课表!$AB$193:$AB$348,B8)&gt;=2,1,COUNTIF(课表!$AB$193:$AB$348,B8))+IF(COUNTIF(课表!$AC$193:$AC$348,B8)&gt;=2,1,COUNTIF(课表!$AC$193:$AC$348,B8))+IF(COUNTIF(课表!$AD$193:$AD$348,B8)&gt;=2,1,COUNTIF(课表!$AD$193:$AD$348,B8)))*2</f>
        <v>0</v>
      </c>
      <c r="O8" s="31">
        <f t="shared" si="1"/>
        <v>20</v>
      </c>
    </row>
    <row r="9" ht="20.1" customHeight="1" spans="1:15">
      <c r="A9" s="31" t="str">
        <f>VLOOKUP(B9,教师基础数据!$B$1:$H$503,7,FALSE)</f>
        <v>0000250</v>
      </c>
      <c r="B9" s="32" t="s">
        <v>1380</v>
      </c>
      <c r="C9" s="31" t="str">
        <f>VLOOKUP(B9,教师基础数据!$B$1:$G4794,3,FALSE)</f>
        <v>思政部</v>
      </c>
      <c r="D9" s="31" t="str">
        <f>VLOOKUP(B9,教师基础数据!$B$1:$G946,4,FALSE)</f>
        <v>专职</v>
      </c>
      <c r="E9" s="31" t="str">
        <f>VLOOKUP(B9,教师基础数据!$B$1:$G4979,5,FALSE)</f>
        <v>大学生心理健康与就业创业教研室</v>
      </c>
      <c r="F9" s="31">
        <v>1</v>
      </c>
      <c r="G9" s="31">
        <f t="shared" si="0"/>
        <v>5</v>
      </c>
      <c r="H9" s="31">
        <f>(IF(COUNTIF(课表!$C$193:$C$348,B9)&gt;=2,1,COUNTIF(课表!$C$193:$C$348,B9))+IF(COUNTIF(课表!$D$193:$D$348,B9)&gt;=2,1,COUNTIF(课表!D$193:$D$348,B9))+IF(COUNTIF(课表!$E$193:$E$348,B9)&gt;=2,1,COUNTIF(课表!$E$193:$E$348,B9))+IF(COUNTIF(课表!$F$193:$F$348,B9)&gt;=2,1,COUNTIF(课表!$F$193:$F$348,B9)))*2</f>
        <v>4</v>
      </c>
      <c r="I9" s="31">
        <f>(IF(COUNTIF(课表!$G$193:$G$348,B9)&gt;=2,1,COUNTIF(课表!$G$193:$G$348,B9))+IF(COUNTIF(课表!$H$193:$H$348,B9)&gt;=2,1,COUNTIF(课表!$H$193:$H$348,B9))+IF(COUNTIF(课表!$I$193:$I$348,B9)&gt;=2,1,COUNTIF(课表!$I$193:$I$348,B9))+IF(COUNTIF(课表!$J$193:$J$348,B9)&gt;=2,1,COUNTIF(课表!$J$193:$J$348,B9)))*2</f>
        <v>4</v>
      </c>
      <c r="J9" s="31">
        <f>(IF(COUNTIF(课表!$K$193:$K$348,B9)&gt;=2,1,COUNTIF(课表!$K$193:$K$348,B9))+IF(COUNTIF(课表!$L$193:$L$348,B9)&gt;=2,1,COUNTIF(课表!$L$193:$L$348,B9))+IF(COUNTIF(课表!$M$193:$M$348,B9)&gt;=2,1,COUNTIF(课表!$M$193:$M$348,B9))+IF(COUNTIF(课表!$N$193:$N$348,B9)&gt;=2,1,COUNTIF(课表!$N$193:$N$348,B9)))*2</f>
        <v>4</v>
      </c>
      <c r="K9" s="31">
        <f>(IF(COUNTIF(课表!$O$193:$O$348,B9)&gt;=2,1,COUNTIF(课表!$O$193:$O$348,B9))+IF(COUNTIF(课表!$P$193:$P$348,B9)&gt;=2,1,COUNTIF(课表!$P$193:$P$348,B9))+IF(COUNTIF(课表!$Q$193:$Q$348,B9)&gt;=2,1,COUNTIF(课表!$Q$193:$Q$348,B9))+IF(COUNTIF(课表!$R$193:$R$348,B9)&gt;=2,1,COUNTIF(课表!$R$193:$R$348,B9)))*2</f>
        <v>4</v>
      </c>
      <c r="L9" s="31">
        <f>(IF(COUNTIF(课表!$O$193:$S$348,B9)&gt;=2,1,COUNTIF(课表!$O$193:$S$348,B9))+IF(COUNTIF(课表!$P$193:$T$348,B9)&gt;=2,1,COUNTIF(课表!$P$193:$T$348,B9)))*2</f>
        <v>4</v>
      </c>
      <c r="M9" s="31">
        <f>(IF(COUNTIF(课表!$W$193:$W$348,B9)&gt;=2,1,COUNTIF(课表!$W$193:$W$348,B9))+IF(COUNTIF(课表!$X$193:$X$348,B9)&gt;=2,1,COUNTIF(课表!$X$193:$X$348,B9))+IF(COUNTIF(课表!$Y$193:$Y$348,B9)&gt;=2,1,COUNTIF(课表!$Y$193:$Y$348,B9))+IF(COUNTIF(课表!$Z$193:$Z$348,B9)&gt;=2,1,COUNTIF(课表!$Z$193:$Z$348,B9)))*2</f>
        <v>0</v>
      </c>
      <c r="N9" s="31">
        <f>(IF(COUNTIF(课表!$AA$193:$AA$348,B9)&gt;=2,1,COUNTIF(课表!$AA$193:$AA$348,B9))+IF(COUNTIF(课表!$AB$193:$AB$348,B9)&gt;=2,1,COUNTIF(课表!$AB$193:$AB$348,B9))+IF(COUNTIF(课表!$AC$193:$AC$348,B9)&gt;=2,1,COUNTIF(课表!$AC$193:$AC$348,B9))+IF(COUNTIF(课表!$AD$193:$AD$348,B9)&gt;=2,1,COUNTIF(课表!$AD$193:$AD$348,B9)))*2</f>
        <v>0</v>
      </c>
      <c r="O9" s="31">
        <f t="shared" si="1"/>
        <v>20</v>
      </c>
    </row>
    <row r="10" ht="20.1" customHeight="1" spans="1:15">
      <c r="A10" s="31" t="str">
        <f>VLOOKUP(B10,教师基础数据!$B$1:$H$503,7,FALSE)</f>
        <v>0000313</v>
      </c>
      <c r="B10" s="32" t="s">
        <v>1383</v>
      </c>
      <c r="C10" s="31" t="str">
        <f>VLOOKUP(B10,教师基础数据!$B$1:$G4733,3,FALSE)</f>
        <v>思政部</v>
      </c>
      <c r="D10" s="31" t="str">
        <f>VLOOKUP(B10,教师基础数据!$B$1:$G885,4,FALSE)</f>
        <v>专职</v>
      </c>
      <c r="E10" s="31" t="str">
        <f>VLOOKUP(B10,教师基础数据!$B$1:$G4918,5,FALSE)</f>
        <v>大学生思想政治理论课教研室</v>
      </c>
      <c r="F10" s="31">
        <v>1</v>
      </c>
      <c r="G10" s="31">
        <f t="shared" si="0"/>
        <v>2</v>
      </c>
      <c r="H10" s="31">
        <f>(IF(COUNTIF(课表!$C$193:$C$348,B10)&gt;=2,1,COUNTIF(课表!$C$193:$C$348,B10))+IF(COUNTIF(课表!$D$193:$D$348,B10)&gt;=2,1,COUNTIF(课表!D$193:$D$348,B10))+IF(COUNTIF(课表!$E$193:$E$348,B10)&gt;=2,1,COUNTIF(课表!$E$193:$E$348,B10))+IF(COUNTIF(课表!$F$193:$F$348,B10)&gt;=2,1,COUNTIF(课表!$F$193:$F$348,B10)))*2</f>
        <v>0</v>
      </c>
      <c r="I10" s="31">
        <f>(IF(COUNTIF(课表!$G$193:$G$348,B10)&gt;=2,1,COUNTIF(课表!$G$193:$G$348,B10))+IF(COUNTIF(课表!$H$193:$H$348,B10)&gt;=2,1,COUNTIF(课表!$H$193:$H$348,B10))+IF(COUNTIF(课表!$I$193:$I$348,B10)&gt;=2,1,COUNTIF(课表!$I$193:$I$348,B10))+IF(COUNTIF(课表!$J$193:$J$348,B10)&gt;=2,1,COUNTIF(课表!$J$193:$J$348,B10)))*2</f>
        <v>0</v>
      </c>
      <c r="J10" s="31">
        <f>(IF(COUNTIF(课表!$K$193:$K$348,B10)&gt;=2,1,COUNTIF(课表!$K$193:$K$348,B10))+IF(COUNTIF(课表!$L$193:$L$348,B10)&gt;=2,1,COUNTIF(课表!$L$193:$L$348,B10))+IF(COUNTIF(课表!$M$193:$M$348,B10)&gt;=2,1,COUNTIF(课表!$M$193:$M$348,B10))+IF(COUNTIF(课表!$N$193:$N$348,B10)&gt;=2,1,COUNTIF(课表!$N$193:$N$348,B10)))*2</f>
        <v>0</v>
      </c>
      <c r="K10" s="31">
        <f>(IF(COUNTIF(课表!$O$193:$O$348,B10)&gt;=2,1,COUNTIF(课表!$O$193:$O$348,B10))+IF(COUNTIF(课表!$P$193:$P$348,B10)&gt;=2,1,COUNTIF(课表!$P$193:$P$348,B10))+IF(COUNTIF(课表!$Q$193:$Q$348,B10)&gt;=2,1,COUNTIF(课表!$Q$193:$Q$348,B10))+IF(COUNTIF(课表!$R$193:$R$348,B10)&gt;=2,1,COUNTIF(课表!$R$193:$R$348,B10)))*2</f>
        <v>0</v>
      </c>
      <c r="L10" s="31">
        <f>(IF(COUNTIF(课表!$O$193:$S$348,B10)&gt;=2,1,COUNTIF(课表!$O$193:$S$348,B10))+IF(COUNTIF(课表!$P$193:$T$348,B10)&gt;=2,1,COUNTIF(课表!$P$193:$T$348,B10)))*2</f>
        <v>0</v>
      </c>
      <c r="M10" s="31">
        <f>(IF(COUNTIF(课表!$W$193:$W$348,B10)&gt;=2,1,COUNTIF(课表!$W$193:$W$348,B10))+IF(COUNTIF(课表!$X$193:$X$348,B10)&gt;=2,1,COUNTIF(课表!$X$193:$X$348,B10))+IF(COUNTIF(课表!$Y$193:$Y$348,B10)&gt;=2,1,COUNTIF(课表!$Y$193:$Y$348,B10))+IF(COUNTIF(课表!$Z$193:$Z$348,B10)&gt;=2,1,COUNTIF(课表!$Z$193:$Z$348,B10)))*2</f>
        <v>6</v>
      </c>
      <c r="N10" s="31">
        <f>(IF(COUNTIF(课表!$AA$193:$AA$348,B10)&gt;=2,1,COUNTIF(课表!$AA$193:$AA$348,B10))+IF(COUNTIF(课表!$AB$193:$AB$348,B10)&gt;=2,1,COUNTIF(课表!$AB$193:$AB$348,B10))+IF(COUNTIF(课表!$AC$193:$AC$348,B10)&gt;=2,1,COUNTIF(课表!$AC$193:$AC$348,B10))+IF(COUNTIF(课表!$AD$193:$AD$348,B10)&gt;=2,1,COUNTIF(课表!$AD$193:$AD$348,B10)))*2</f>
        <v>6</v>
      </c>
      <c r="O10" s="31">
        <f t="shared" si="1"/>
        <v>12</v>
      </c>
    </row>
    <row r="11" ht="20.1" customHeight="1" spans="1:15">
      <c r="A11" s="31" t="str">
        <f>VLOOKUP(B11,教师基础数据!$B$1:$H$503,7,FALSE)</f>
        <v>0000348</v>
      </c>
      <c r="B11" s="32" t="s">
        <v>1281</v>
      </c>
      <c r="C11" s="31" t="str">
        <f>VLOOKUP(B11,教师基础数据!$B$1:$G4752,3,FALSE)</f>
        <v>人文系</v>
      </c>
      <c r="D11" s="31" t="str">
        <f>VLOOKUP(B11,教师基础数据!$B$1:$G904,4,FALSE)</f>
        <v>专职</v>
      </c>
      <c r="E11" s="31" t="str">
        <f>VLOOKUP(B11,教师基础数据!$B$1:$G4937,5,FALSE)</f>
        <v>人文教研室</v>
      </c>
      <c r="F11" s="31">
        <v>1</v>
      </c>
      <c r="G11" s="31">
        <f t="shared" si="0"/>
        <v>5</v>
      </c>
      <c r="H11" s="31">
        <f>(IF(COUNTIF(课表!$C$193:$C$348,B11)&gt;=2,1,COUNTIF(课表!$C$193:$C$348,B11))+IF(COUNTIF(课表!$D$193:$D$348,B11)&gt;=2,1,COUNTIF(课表!D$193:$D$348,B11))+IF(COUNTIF(课表!$E$193:$E$348,B11)&gt;=2,1,COUNTIF(课表!$E$193:$E$348,B11))+IF(COUNTIF(课表!$F$193:$F$348,B11)&gt;=2,1,COUNTIF(课表!$F$193:$F$348,B11)))*2</f>
        <v>4</v>
      </c>
      <c r="I11" s="31">
        <f>(IF(COUNTIF(课表!$G$193:$G$348,B11)&gt;=2,1,COUNTIF(课表!$G$193:$G$348,B11))+IF(COUNTIF(课表!$H$193:$H$348,B11)&gt;=2,1,COUNTIF(课表!$H$193:$H$348,B11))+IF(COUNTIF(课表!$I$193:$I$348,B11)&gt;=2,1,COUNTIF(课表!$I$193:$I$348,B11))+IF(COUNTIF(课表!$J$193:$J$348,B11)&gt;=2,1,COUNTIF(课表!$J$193:$J$348,B11)))*2</f>
        <v>4</v>
      </c>
      <c r="J11" s="31">
        <f>(IF(COUNTIF(课表!$K$193:$K$348,B11)&gt;=2,1,COUNTIF(课表!$K$193:$K$348,B11))+IF(COUNTIF(课表!$L$193:$L$348,B11)&gt;=2,1,COUNTIF(课表!$L$193:$L$348,B11))+IF(COUNTIF(课表!$M$193:$M$348,B11)&gt;=2,1,COUNTIF(课表!$M$193:$M$348,B11))+IF(COUNTIF(课表!$N$193:$N$348,B11)&gt;=2,1,COUNTIF(课表!$N$193:$N$348,B11)))*2</f>
        <v>6</v>
      </c>
      <c r="K11" s="31">
        <f>(IF(COUNTIF(课表!$O$193:$O$348,B11)&gt;=2,1,COUNTIF(课表!$O$193:$O$348,B11))+IF(COUNTIF(课表!$P$193:$P$348,B11)&gt;=2,1,COUNTIF(课表!$P$193:$P$348,B11))+IF(COUNTIF(课表!$Q$193:$Q$348,B11)&gt;=2,1,COUNTIF(课表!$Q$193:$Q$348,B11))+IF(COUNTIF(课表!$R$193:$R$348,B11)&gt;=2,1,COUNTIF(课表!$R$193:$R$348,B11)))*2</f>
        <v>2</v>
      </c>
      <c r="L11" s="31">
        <f>(IF(COUNTIF(课表!$O$193:$S$348,B11)&gt;=2,1,COUNTIF(课表!$O$193:$S$348,B11))+IF(COUNTIF(课表!$P$193:$T$348,B11)&gt;=2,1,COUNTIF(课表!$P$193:$T$348,B11)))*2</f>
        <v>2</v>
      </c>
      <c r="M11" s="31">
        <f>(IF(COUNTIF(课表!$W$193:$W$348,B11)&gt;=2,1,COUNTIF(课表!$W$193:$W$348,B11))+IF(COUNTIF(课表!$X$193:$X$348,B11)&gt;=2,1,COUNTIF(课表!$X$193:$X$348,B11))+IF(COUNTIF(课表!$Y$193:$Y$348,B11)&gt;=2,1,COUNTIF(课表!$Y$193:$Y$348,B11))+IF(COUNTIF(课表!$Z$193:$Z$348,B11)&gt;=2,1,COUNTIF(课表!$Z$193:$Z$348,B11)))*2</f>
        <v>0</v>
      </c>
      <c r="N11" s="31">
        <f>(IF(COUNTIF(课表!$AA$193:$AA$348,B11)&gt;=2,1,COUNTIF(课表!$AA$193:$AA$348,B11))+IF(COUNTIF(课表!$AB$193:$AB$348,B11)&gt;=2,1,COUNTIF(课表!$AB$193:$AB$348,B11))+IF(COUNTIF(课表!$AC$193:$AC$348,B11)&gt;=2,1,COUNTIF(课表!$AC$193:$AC$348,B11))+IF(COUNTIF(课表!$AD$193:$AD$348,B11)&gt;=2,1,COUNTIF(课表!$AD$193:$AD$348,B11)))*2</f>
        <v>0</v>
      </c>
      <c r="O11" s="31">
        <f t="shared" si="1"/>
        <v>18</v>
      </c>
    </row>
    <row r="12" ht="20.1" customHeight="1" spans="1:15">
      <c r="A12" s="31" t="str">
        <f>VLOOKUP(B12,教师基础数据!$B$1:$H$503,7,FALSE)</f>
        <v>0000176</v>
      </c>
      <c r="B12" s="32" t="s">
        <v>1099</v>
      </c>
      <c r="C12" s="31" t="str">
        <f>VLOOKUP(B12,教师基础数据!$B$1:$G4754,3,FALSE)</f>
        <v>思政部</v>
      </c>
      <c r="D12" s="31" t="str">
        <f>VLOOKUP(B12,教师基础数据!$B$1:$G906,4,FALSE)</f>
        <v>专职</v>
      </c>
      <c r="E12" s="31" t="str">
        <f>VLOOKUP(B12,教师基础数据!$B$1:$G4939,5,FALSE)</f>
        <v>大学生思想政治理论课教研室</v>
      </c>
      <c r="F12" s="31">
        <v>1</v>
      </c>
      <c r="G12" s="31">
        <f t="shared" si="0"/>
        <v>2</v>
      </c>
      <c r="H12" s="31">
        <f>(IF(COUNTIF(课表!$C$193:$C$348,B12)&gt;=2,1,COUNTIF(课表!$C$193:$C$348,B12))+IF(COUNTIF(课表!$D$193:$D$348,B12)&gt;=2,1,COUNTIF(课表!D$193:$D$348,B12))+IF(COUNTIF(课表!$E$193:$E$348,B12)&gt;=2,1,COUNTIF(课表!$E$193:$E$348,B12))+IF(COUNTIF(课表!$F$193:$F$348,B12)&gt;=2,1,COUNTIF(课表!$F$193:$F$348,B12)))*2</f>
        <v>6</v>
      </c>
      <c r="I12" s="31">
        <f>(IF(COUNTIF(课表!$G$193:$G$348,B12)&gt;=2,1,COUNTIF(课表!$G$193:$G$348,B12))+IF(COUNTIF(课表!$H$193:$H$348,B12)&gt;=2,1,COUNTIF(课表!$H$193:$H$348,B12))+IF(COUNTIF(课表!$I$193:$I$348,B12)&gt;=2,1,COUNTIF(课表!$I$193:$I$348,B12))+IF(COUNTIF(课表!$J$193:$J$348,B12)&gt;=2,1,COUNTIF(课表!$J$193:$J$348,B12)))*2</f>
        <v>6</v>
      </c>
      <c r="J12" s="31">
        <f>(IF(COUNTIF(课表!$K$193:$K$348,B12)&gt;=2,1,COUNTIF(课表!$K$193:$K$348,B12))+IF(COUNTIF(课表!$L$193:$L$348,B12)&gt;=2,1,COUNTIF(课表!$L$193:$L$348,B12))+IF(COUNTIF(课表!$M$193:$M$348,B12)&gt;=2,1,COUNTIF(课表!$M$193:$M$348,B12))+IF(COUNTIF(课表!$N$193:$N$348,B12)&gt;=2,1,COUNTIF(课表!$N$193:$N$348,B12)))*2</f>
        <v>0</v>
      </c>
      <c r="K12" s="31">
        <f>(IF(COUNTIF(课表!$O$193:$O$348,B12)&gt;=2,1,COUNTIF(课表!$O$193:$O$348,B12))+IF(COUNTIF(课表!$P$193:$P$348,B12)&gt;=2,1,COUNTIF(课表!$P$193:$P$348,B12))+IF(COUNTIF(课表!$Q$193:$Q$348,B12)&gt;=2,1,COUNTIF(课表!$Q$193:$Q$348,B12))+IF(COUNTIF(课表!$R$193:$R$348,B12)&gt;=2,1,COUNTIF(课表!$R$193:$R$348,B12)))*2</f>
        <v>0</v>
      </c>
      <c r="L12" s="31">
        <f>(IF(COUNTIF(课表!$O$193:$S$348,B12)&gt;=2,1,COUNTIF(课表!$O$193:$S$348,B12))+IF(COUNTIF(课表!$P$193:$T$348,B12)&gt;=2,1,COUNTIF(课表!$P$193:$T$348,B12)))*2</f>
        <v>0</v>
      </c>
      <c r="M12" s="31">
        <f>(IF(COUNTIF(课表!$W$193:$W$348,B12)&gt;=2,1,COUNTIF(课表!$W$193:$W$348,B12))+IF(COUNTIF(课表!$X$193:$X$348,B12)&gt;=2,1,COUNTIF(课表!$X$193:$X$348,B12))+IF(COUNTIF(课表!$Y$193:$Y$348,B12)&gt;=2,1,COUNTIF(课表!$Y$193:$Y$348,B12))+IF(COUNTIF(课表!$Z$193:$Z$348,B12)&gt;=2,1,COUNTIF(课表!$Z$193:$Z$348,B12)))*2</f>
        <v>0</v>
      </c>
      <c r="N12" s="31">
        <f>(IF(COUNTIF(课表!$AA$193:$AA$348,B12)&gt;=2,1,COUNTIF(课表!$AA$193:$AA$348,B12))+IF(COUNTIF(课表!$AB$193:$AB$348,B12)&gt;=2,1,COUNTIF(课表!$AB$193:$AB$348,B12))+IF(COUNTIF(课表!$AC$193:$AC$348,B12)&gt;=2,1,COUNTIF(课表!$AC$193:$AC$348,B12))+IF(COUNTIF(课表!$AD$193:$AD$348,B12)&gt;=2,1,COUNTIF(课表!$AD$193:$AD$348,B12)))*2</f>
        <v>0</v>
      </c>
      <c r="O12" s="31">
        <f t="shared" si="1"/>
        <v>12</v>
      </c>
    </row>
    <row r="13" ht="20.1" customHeight="1" spans="1:15">
      <c r="A13" s="31" t="str">
        <f>VLOOKUP(B13,教师基础数据!$B$1:$H$503,7,FALSE)</f>
        <v>0000023</v>
      </c>
      <c r="B13" s="32" t="s">
        <v>1376</v>
      </c>
      <c r="C13" s="31" t="str">
        <f>VLOOKUP(B13,教师基础数据!$B$1:$G4792,3,FALSE)</f>
        <v>思政部</v>
      </c>
      <c r="D13" s="31" t="str">
        <f>VLOOKUP(B13,教师基础数据!$B$1:$G944,4,FALSE)</f>
        <v>专职</v>
      </c>
      <c r="E13" s="31" t="str">
        <f>VLOOKUP(B13,教师基础数据!$B$1:$G4977,5,FALSE)</f>
        <v>大学生思想政治理论课教研室</v>
      </c>
      <c r="F13" s="31">
        <v>1</v>
      </c>
      <c r="G13" s="31">
        <f t="shared" si="0"/>
        <v>3</v>
      </c>
      <c r="H13" s="31">
        <f>(IF(COUNTIF(课表!$C$193:$C$348,B13)&gt;=2,1,COUNTIF(课表!$C$193:$C$348,B13))+IF(COUNTIF(课表!$D$193:$D$348,B13)&gt;=2,1,COUNTIF(课表!D$193:$D$348,B13))+IF(COUNTIF(课表!$E$193:$E$348,B13)&gt;=2,1,COUNTIF(课表!$E$193:$E$348,B13))+IF(COUNTIF(课表!$F$193:$F$348,B13)&gt;=2,1,COUNTIF(课表!$F$193:$F$348,B13)))*2</f>
        <v>4</v>
      </c>
      <c r="I13" s="31">
        <f>(IF(COUNTIF(课表!$G$193:$G$348,B13)&gt;=2,1,COUNTIF(课表!$G$193:$G$348,B13))+IF(COUNTIF(课表!$H$193:$H$348,B13)&gt;=2,1,COUNTIF(课表!$H$193:$H$348,B13))+IF(COUNTIF(课表!$I$193:$I$348,B13)&gt;=2,1,COUNTIF(课表!$I$193:$I$348,B13))+IF(COUNTIF(课表!$J$193:$J$348,B13)&gt;=2,1,COUNTIF(课表!$J$193:$J$348,B13)))*2</f>
        <v>0</v>
      </c>
      <c r="J13" s="31">
        <f>(IF(COUNTIF(课表!$K$193:$K$348,B13)&gt;=2,1,COUNTIF(课表!$K$193:$K$348,B13))+IF(COUNTIF(课表!$L$193:$L$348,B13)&gt;=2,1,COUNTIF(课表!$L$193:$L$348,B13))+IF(COUNTIF(课表!$M$193:$M$348,B13)&gt;=2,1,COUNTIF(课表!$M$193:$M$348,B13))+IF(COUNTIF(课表!$N$193:$N$348,B13)&gt;=2,1,COUNTIF(课表!$N$193:$N$348,B13)))*2</f>
        <v>4</v>
      </c>
      <c r="K13" s="31">
        <f>(IF(COUNTIF(课表!$O$193:$O$348,B13)&gt;=2,1,COUNTIF(课表!$O$193:$O$348,B13))+IF(COUNTIF(课表!$P$193:$P$348,B13)&gt;=2,1,COUNTIF(课表!$P$193:$P$348,B13))+IF(COUNTIF(课表!$Q$193:$Q$348,B13)&gt;=2,1,COUNTIF(课表!$Q$193:$Q$348,B13))+IF(COUNTIF(课表!$R$193:$R$348,B13)&gt;=2,1,COUNTIF(课表!$R$193:$R$348,B13)))*2</f>
        <v>0</v>
      </c>
      <c r="L13" s="31">
        <f>(IF(COUNTIF(课表!$O$193:$S$348,B13)&gt;=2,1,COUNTIF(课表!$O$193:$S$348,B13))+IF(COUNTIF(课表!$P$193:$T$348,B13)&gt;=2,1,COUNTIF(课表!$P$193:$T$348,B13)))*2</f>
        <v>4</v>
      </c>
      <c r="M13" s="31">
        <f>(IF(COUNTIF(课表!$W$193:$W$348,B13)&gt;=2,1,COUNTIF(课表!$W$193:$W$348,B13))+IF(COUNTIF(课表!$X$193:$X$348,B13)&gt;=2,1,COUNTIF(课表!$X$193:$X$348,B13))+IF(COUNTIF(课表!$Y$193:$Y$348,B13)&gt;=2,1,COUNTIF(课表!$Y$193:$Y$348,B13))+IF(COUNTIF(课表!$Z$193:$Z$348,B13)&gt;=2,1,COUNTIF(课表!$Z$193:$Z$348,B13)))*2</f>
        <v>0</v>
      </c>
      <c r="N13" s="31">
        <f>(IF(COUNTIF(课表!$AA$193:$AA$348,B13)&gt;=2,1,COUNTIF(课表!$AA$193:$AA$348,B13))+IF(COUNTIF(课表!$AB$193:$AB$348,B13)&gt;=2,1,COUNTIF(课表!$AB$193:$AB$348,B13))+IF(COUNTIF(课表!$AC$193:$AC$348,B13)&gt;=2,1,COUNTIF(课表!$AC$193:$AC$348,B13))+IF(COUNTIF(课表!$AD$193:$AD$348,B13)&gt;=2,1,COUNTIF(课表!$AD$193:$AD$348,B13)))*2</f>
        <v>0</v>
      </c>
      <c r="O13" s="31">
        <f t="shared" si="1"/>
        <v>12</v>
      </c>
    </row>
    <row r="14" ht="20.1" customHeight="1" spans="1:15">
      <c r="A14" s="31" t="str">
        <f>VLOOKUP(B14,教师基础数据!$B$1:$H$503,7,FALSE)</f>
        <v>2017035</v>
      </c>
      <c r="B14" s="32" t="s">
        <v>1088</v>
      </c>
      <c r="C14" s="31" t="str">
        <f>VLOOKUP(B14,教师基础数据!$B$1:$G4755,3,FALSE)</f>
        <v>人文系</v>
      </c>
      <c r="D14" s="31" t="str">
        <f>VLOOKUP(B14,教师基础数据!$B$1:$G907,4,FALSE)</f>
        <v>兼职</v>
      </c>
      <c r="E14" s="31" t="str">
        <f>VLOOKUP(B14,教师基础数据!$B$1:$G4940,5,FALSE)</f>
        <v>人文教研室</v>
      </c>
      <c r="F14" s="31">
        <v>1</v>
      </c>
      <c r="G14" s="31">
        <f t="shared" si="0"/>
        <v>4</v>
      </c>
      <c r="H14" s="31">
        <f>(IF(COUNTIF(课表!$C$193:$C$348,B14)&gt;=2,1,COUNTIF(课表!$C$193:$C$348,B14))+IF(COUNTIF(课表!$D$193:$D$348,B14)&gt;=2,1,COUNTIF(课表!D$193:$D$348,B14))+IF(COUNTIF(课表!$E$193:$E$348,B14)&gt;=2,1,COUNTIF(课表!$E$193:$E$348,B14))+IF(COUNTIF(课表!$F$193:$F$348,B14)&gt;=2,1,COUNTIF(课表!$F$193:$F$348,B14)))*2</f>
        <v>4</v>
      </c>
      <c r="I14" s="31">
        <f>(IF(COUNTIF(课表!$G$193:$G$348,B14)&gt;=2,1,COUNTIF(课表!$G$193:$G$348,B14))+IF(COUNTIF(课表!$H$193:$H$348,B14)&gt;=2,1,COUNTIF(课表!$H$193:$H$348,B14))+IF(COUNTIF(课表!$I$193:$I$348,B14)&gt;=2,1,COUNTIF(课表!$I$193:$I$348,B14))+IF(COUNTIF(课表!$J$193:$J$348,B14)&gt;=2,1,COUNTIF(课表!$J$193:$J$348,B14)))*2</f>
        <v>2</v>
      </c>
      <c r="J14" s="31">
        <f>(IF(COUNTIF(课表!$K$193:$K$348,B14)&gt;=2,1,COUNTIF(课表!$K$193:$K$348,B14))+IF(COUNTIF(课表!$L$193:$L$348,B14)&gt;=2,1,COUNTIF(课表!$L$193:$L$348,B14))+IF(COUNTIF(课表!$M$193:$M$348,B14)&gt;=2,1,COUNTIF(课表!$M$193:$M$348,B14))+IF(COUNTIF(课表!$N$193:$N$348,B14)&gt;=2,1,COUNTIF(课表!$N$193:$N$348,B14)))*2</f>
        <v>0</v>
      </c>
      <c r="K14" s="31">
        <f>(IF(COUNTIF(课表!$O$193:$O$348,B14)&gt;=2,1,COUNTIF(课表!$O$193:$O$348,B14))+IF(COUNTIF(课表!$P$193:$P$348,B14)&gt;=2,1,COUNTIF(课表!$P$193:$P$348,B14))+IF(COUNTIF(课表!$Q$193:$Q$348,B14)&gt;=2,1,COUNTIF(课表!$Q$193:$Q$348,B14))+IF(COUNTIF(课表!$R$193:$R$348,B14)&gt;=2,1,COUNTIF(课表!$R$193:$R$348,B14)))*2</f>
        <v>4</v>
      </c>
      <c r="L14" s="31">
        <f>(IF(COUNTIF(课表!$O$193:$S$348,B14)&gt;=2,1,COUNTIF(课表!$O$193:$S$348,B14))+IF(COUNTIF(课表!$P$193:$T$348,B14)&gt;=2,1,COUNTIF(课表!$P$193:$T$348,B14)))*2</f>
        <v>4</v>
      </c>
      <c r="M14" s="31">
        <f>(IF(COUNTIF(课表!$W$193:$W$348,B14)&gt;=2,1,COUNTIF(课表!$W$193:$W$348,B14))+IF(COUNTIF(课表!$X$193:$X$348,B14)&gt;=2,1,COUNTIF(课表!$X$193:$X$348,B14))+IF(COUNTIF(课表!$Y$193:$Y$348,B14)&gt;=2,1,COUNTIF(课表!$Y$193:$Y$348,B14))+IF(COUNTIF(课表!$Z$193:$Z$348,B14)&gt;=2,1,COUNTIF(课表!$Z$193:$Z$348,B14)))*2</f>
        <v>0</v>
      </c>
      <c r="N14" s="31">
        <f>(IF(COUNTIF(课表!$AA$193:$AA$348,B14)&gt;=2,1,COUNTIF(课表!$AA$193:$AA$348,B14))+IF(COUNTIF(课表!$AB$193:$AB$348,B14)&gt;=2,1,COUNTIF(课表!$AB$193:$AB$348,B14))+IF(COUNTIF(课表!$AC$193:$AC$348,B14)&gt;=2,1,COUNTIF(课表!$AC$193:$AC$348,B14))+IF(COUNTIF(课表!$AD$193:$AD$348,B14)&gt;=2,1,COUNTIF(课表!$AD$193:$AD$348,B14)))*2</f>
        <v>0</v>
      </c>
      <c r="O14" s="31">
        <f t="shared" si="1"/>
        <v>14</v>
      </c>
    </row>
    <row r="15" ht="20.1" customHeight="1" spans="1:15">
      <c r="A15" s="31" t="str">
        <f>VLOOKUP(B15,教师基础数据!$B$1:$H$503,7,FALSE)</f>
        <v>2020052</v>
      </c>
      <c r="B15" s="32" t="s">
        <v>1275</v>
      </c>
      <c r="C15" s="31" t="str">
        <f>VLOOKUP(B15,教师基础数据!$B$1:$G4548,3,FALSE)</f>
        <v>思政部</v>
      </c>
      <c r="D15" s="31" t="str">
        <f>VLOOKUP(B15,教师基础数据!$B$1:$G700,4,FALSE)</f>
        <v>兼职</v>
      </c>
      <c r="E15" s="31" t="str">
        <f>VLOOKUP(B15,教师基础数据!$B$1:$G4733,5,FALSE)</f>
        <v>大学生思想政治理论课教研室</v>
      </c>
      <c r="F15" s="31">
        <v>1</v>
      </c>
      <c r="G15" s="31">
        <f t="shared" si="0"/>
        <v>2</v>
      </c>
      <c r="H15" s="31">
        <f>(IF(COUNTIF(课表!$C$193:$C$348,B15)&gt;=2,1,COUNTIF(课表!$C$193:$C$348,B15))+IF(COUNTIF(课表!$D$193:$D$348,B15)&gt;=2,1,COUNTIF(课表!D$193:$D$348,B15))+IF(COUNTIF(课表!$E$193:$E$348,B15)&gt;=2,1,COUNTIF(课表!$E$193:$E$348,B15))+IF(COUNTIF(课表!$F$193:$F$348,B15)&gt;=2,1,COUNTIF(课表!$F$193:$F$348,B15)))*2</f>
        <v>4</v>
      </c>
      <c r="I15" s="31">
        <f>(IF(COUNTIF(课表!$G$193:$G$348,B15)&gt;=2,1,COUNTIF(课表!$G$193:$G$348,B15))+IF(COUNTIF(课表!$H$193:$H$348,B15)&gt;=2,1,COUNTIF(课表!$H$193:$H$348,B15))+IF(COUNTIF(课表!$I$193:$I$348,B15)&gt;=2,1,COUNTIF(课表!$I$193:$I$348,B15))+IF(COUNTIF(课表!$J$193:$J$348,B15)&gt;=2,1,COUNTIF(课表!$J$193:$J$348,B15)))*2</f>
        <v>0</v>
      </c>
      <c r="J15" s="31">
        <f>(IF(COUNTIF(课表!$K$193:$K$348,B15)&gt;=2,1,COUNTIF(课表!$K$193:$K$348,B15))+IF(COUNTIF(课表!$L$193:$L$348,B15)&gt;=2,1,COUNTIF(课表!$L$193:$L$348,B15))+IF(COUNTIF(课表!$M$193:$M$348,B15)&gt;=2,1,COUNTIF(课表!$M$193:$M$348,B15))+IF(COUNTIF(课表!$N$193:$N$348,B15)&gt;=2,1,COUNTIF(课表!$N$193:$N$348,B15)))*2</f>
        <v>4</v>
      </c>
      <c r="K15" s="31">
        <f>(IF(COUNTIF(课表!$O$193:$O$348,B15)&gt;=2,1,COUNTIF(课表!$O$193:$O$348,B15))+IF(COUNTIF(课表!$P$193:$P$348,B15)&gt;=2,1,COUNTIF(课表!$P$193:$P$348,B15))+IF(COUNTIF(课表!$Q$193:$Q$348,B15)&gt;=2,1,COUNTIF(课表!$Q$193:$Q$348,B15))+IF(COUNTIF(课表!$R$193:$R$348,B15)&gt;=2,1,COUNTIF(课表!$R$193:$R$348,B15)))*2</f>
        <v>0</v>
      </c>
      <c r="L15" s="31">
        <f>(IF(COUNTIF(课表!$O$193:$S$348,B15)&gt;=2,1,COUNTIF(课表!$O$193:$S$348,B15))+IF(COUNTIF(课表!$P$193:$T$348,B15)&gt;=2,1,COUNTIF(课表!$P$193:$T$348,B15)))*2</f>
        <v>0</v>
      </c>
      <c r="M15" s="31">
        <f>(IF(COUNTIF(课表!$W$193:$W$348,B15)&gt;=2,1,COUNTIF(课表!$W$193:$W$348,B15))+IF(COUNTIF(课表!$X$193:$X$348,B15)&gt;=2,1,COUNTIF(课表!$X$193:$X$348,B15))+IF(COUNTIF(课表!$Y$193:$Y$348,B15)&gt;=2,1,COUNTIF(课表!$Y$193:$Y$348,B15))+IF(COUNTIF(课表!$Z$193:$Z$348,B15)&gt;=2,1,COUNTIF(课表!$Z$193:$Z$348,B15)))*2</f>
        <v>0</v>
      </c>
      <c r="N15" s="31">
        <f>(IF(COUNTIF(课表!$AA$193:$AA$348,B15)&gt;=2,1,COUNTIF(课表!$AA$193:$AA$348,B15))+IF(COUNTIF(课表!$AB$193:$AB$348,B15)&gt;=2,1,COUNTIF(课表!$AB$193:$AB$348,B15))+IF(COUNTIF(课表!$AC$193:$AC$348,B15)&gt;=2,1,COUNTIF(课表!$AC$193:$AC$348,B15))+IF(COUNTIF(课表!$AD$193:$AD$348,B15)&gt;=2,1,COUNTIF(课表!$AD$193:$AD$348,B15)))*2</f>
        <v>0</v>
      </c>
      <c r="O15" s="31">
        <f t="shared" si="1"/>
        <v>8</v>
      </c>
    </row>
    <row r="16" ht="20.1" customHeight="1" spans="1:15">
      <c r="A16" s="31" t="str">
        <f>VLOOKUP(B16,教师基础数据!$B$1:$H$503,7,FALSE)</f>
        <v>0000021</v>
      </c>
      <c r="B16" s="32" t="s">
        <v>1381</v>
      </c>
      <c r="C16" s="31" t="str">
        <f>VLOOKUP(B16,教师基础数据!$B$1:$G4598,3,FALSE)</f>
        <v>思政部</v>
      </c>
      <c r="D16" s="31" t="str">
        <f>VLOOKUP(B16,教师基础数据!$B$1:$G750,4,FALSE)</f>
        <v>兼职</v>
      </c>
      <c r="E16" s="31" t="str">
        <f>VLOOKUP(B16,教师基础数据!$B$1:$G4783,5,FALSE)</f>
        <v>大学生思想政治理论课教研室</v>
      </c>
      <c r="F16" s="31">
        <v>1</v>
      </c>
      <c r="G16" s="31">
        <f t="shared" si="0"/>
        <v>3</v>
      </c>
      <c r="H16" s="31">
        <f>(IF(COUNTIF(课表!$C$193:$C$348,B16)&gt;=2,1,COUNTIF(课表!$C$193:$C$348,B16))+IF(COUNTIF(课表!$D$193:$D$348,B16)&gt;=2,1,COUNTIF(课表!D$193:$D$348,B16))+IF(COUNTIF(课表!$E$193:$E$348,B16)&gt;=2,1,COUNTIF(课表!$E$193:$E$348,B16))+IF(COUNTIF(课表!$F$193:$F$348,B16)&gt;=2,1,COUNTIF(课表!$F$193:$F$348,B16)))*2</f>
        <v>0</v>
      </c>
      <c r="I16" s="31">
        <f>(IF(COUNTIF(课表!$G$193:$G$348,B16)&gt;=2,1,COUNTIF(课表!$G$193:$G$348,B16))+IF(COUNTIF(课表!$H$193:$H$348,B16)&gt;=2,1,COUNTIF(课表!$H$193:$H$348,B16))+IF(COUNTIF(课表!$I$193:$I$348,B16)&gt;=2,1,COUNTIF(课表!$I$193:$I$348,B16))+IF(COUNTIF(课表!$J$193:$J$348,B16)&gt;=2,1,COUNTIF(课表!$J$193:$J$348,B16)))*2</f>
        <v>4</v>
      </c>
      <c r="J16" s="31">
        <f>(IF(COUNTIF(课表!$K$193:$K$348,B16)&gt;=2,1,COUNTIF(课表!$K$193:$K$348,B16))+IF(COUNTIF(课表!$L$193:$L$348,B16)&gt;=2,1,COUNTIF(课表!$L$193:$L$348,B16))+IF(COUNTIF(课表!$M$193:$M$348,B16)&gt;=2,1,COUNTIF(课表!$M$193:$M$348,B16))+IF(COUNTIF(课表!$N$193:$N$348,B16)&gt;=2,1,COUNTIF(课表!$N$193:$N$348,B16)))*2</f>
        <v>0</v>
      </c>
      <c r="K16" s="31">
        <f>(IF(COUNTIF(课表!$O$193:$O$348,B16)&gt;=2,1,COUNTIF(课表!$O$193:$O$348,B16))+IF(COUNTIF(课表!$P$193:$P$348,B16)&gt;=2,1,COUNTIF(课表!$P$193:$P$348,B16))+IF(COUNTIF(课表!$Q$193:$Q$348,B16)&gt;=2,1,COUNTIF(课表!$Q$193:$Q$348,B16))+IF(COUNTIF(课表!$R$193:$R$348,B16)&gt;=2,1,COUNTIF(课表!$R$193:$R$348,B16)))*2</f>
        <v>4</v>
      </c>
      <c r="L16" s="31">
        <f>(IF(COUNTIF(课表!$O$193:$S$348,B16)&gt;=2,1,COUNTIF(课表!$O$193:$S$348,B16))+IF(COUNTIF(课表!$P$193:$T$348,B16)&gt;=2,1,COUNTIF(课表!$P$193:$T$348,B16)))*2</f>
        <v>4</v>
      </c>
      <c r="M16" s="31">
        <f>(IF(COUNTIF(课表!$W$193:$W$348,B16)&gt;=2,1,COUNTIF(课表!$W$193:$W$348,B16))+IF(COUNTIF(课表!$X$193:$X$348,B16)&gt;=2,1,COUNTIF(课表!$X$193:$X$348,B16))+IF(COUNTIF(课表!$Y$193:$Y$348,B16)&gt;=2,1,COUNTIF(课表!$Y$193:$Y$348,B16))+IF(COUNTIF(课表!$Z$193:$Z$348,B16)&gt;=2,1,COUNTIF(课表!$Z$193:$Z$348,B16)))*2</f>
        <v>0</v>
      </c>
      <c r="N16" s="31">
        <f>(IF(COUNTIF(课表!$AA$193:$AA$348,B16)&gt;=2,1,COUNTIF(课表!$AA$193:$AA$348,B16))+IF(COUNTIF(课表!$AB$193:$AB$348,B16)&gt;=2,1,COUNTIF(课表!$AB$193:$AB$348,B16))+IF(COUNTIF(课表!$AC$193:$AC$348,B16)&gt;=2,1,COUNTIF(课表!$AC$193:$AC$348,B16))+IF(COUNTIF(课表!$AD$193:$AD$348,B16)&gt;=2,1,COUNTIF(课表!$AD$193:$AD$348,B16)))*2</f>
        <v>0</v>
      </c>
      <c r="O16" s="31">
        <f t="shared" si="1"/>
        <v>12</v>
      </c>
    </row>
    <row r="17" ht="20.1" customHeight="1" spans="1:15">
      <c r="A17" s="31" t="str">
        <f>VLOOKUP(B17,教师基础数据!$B$1:$H$503,7,FALSE)</f>
        <v>2019005</v>
      </c>
      <c r="B17" s="32" t="s">
        <v>1373</v>
      </c>
      <c r="C17" s="31" t="str">
        <f>VLOOKUP(B17,教师基础数据!$B$1:$G4677,3,FALSE)</f>
        <v>思政部</v>
      </c>
      <c r="D17" s="31" t="str">
        <f>VLOOKUP(B17,教师基础数据!$B$1:$G829,4,FALSE)</f>
        <v>兼职</v>
      </c>
      <c r="E17" s="31" t="str">
        <f>VLOOKUP(B17,教师基础数据!$B$1:$G4862,5,FALSE)</f>
        <v>大学生思想政治理论课教研室</v>
      </c>
      <c r="F17" s="31">
        <v>1</v>
      </c>
      <c r="G17" s="31">
        <f t="shared" si="0"/>
        <v>2</v>
      </c>
      <c r="H17" s="31">
        <f>(IF(COUNTIF(课表!$C$193:$C$348,B17)&gt;=2,1,COUNTIF(课表!$C$193:$C$348,B17))+IF(COUNTIF(课表!$D$193:$D$348,B17)&gt;=2,1,COUNTIF(课表!D$193:$D$348,B17))+IF(COUNTIF(课表!$E$193:$E$348,B17)&gt;=2,1,COUNTIF(课表!$E$193:$E$348,B17))+IF(COUNTIF(课表!$F$193:$F$348,B17)&gt;=2,1,COUNTIF(课表!$F$193:$F$348,B17)))*2</f>
        <v>4</v>
      </c>
      <c r="I17" s="31">
        <f>(IF(COUNTIF(课表!$G$193:$G$348,B17)&gt;=2,1,COUNTIF(课表!$G$193:$G$348,B17))+IF(COUNTIF(课表!$H$193:$H$348,B17)&gt;=2,1,COUNTIF(课表!$H$193:$H$348,B17))+IF(COUNTIF(课表!$I$193:$I$348,B17)&gt;=2,1,COUNTIF(课表!$I$193:$I$348,B17))+IF(COUNTIF(课表!$J$193:$J$348,B17)&gt;=2,1,COUNTIF(课表!$J$193:$J$348,B17)))*2</f>
        <v>4</v>
      </c>
      <c r="J17" s="31">
        <f>(IF(COUNTIF(课表!$K$193:$K$348,B17)&gt;=2,1,COUNTIF(课表!$K$193:$K$348,B17))+IF(COUNTIF(课表!$L$193:$L$348,B17)&gt;=2,1,COUNTIF(课表!$L$193:$L$348,B17))+IF(COUNTIF(课表!$M$193:$M$348,B17)&gt;=2,1,COUNTIF(课表!$M$193:$M$348,B17))+IF(COUNTIF(课表!$N$193:$N$348,B17)&gt;=2,1,COUNTIF(课表!$N$193:$N$348,B17)))*2</f>
        <v>0</v>
      </c>
      <c r="K17" s="31">
        <f>(IF(COUNTIF(课表!$O$193:$O$348,B17)&gt;=2,1,COUNTIF(课表!$O$193:$O$348,B17))+IF(COUNTIF(课表!$P$193:$P$348,B17)&gt;=2,1,COUNTIF(课表!$P$193:$P$348,B17))+IF(COUNTIF(课表!$Q$193:$Q$348,B17)&gt;=2,1,COUNTIF(课表!$Q$193:$Q$348,B17))+IF(COUNTIF(课表!$R$193:$R$348,B17)&gt;=2,1,COUNTIF(课表!$R$193:$R$348,B17)))*2</f>
        <v>0</v>
      </c>
      <c r="L17" s="31">
        <f>(IF(COUNTIF(课表!$O$193:$S$348,B17)&gt;=2,1,COUNTIF(课表!$O$193:$S$348,B17))+IF(COUNTIF(课表!$P$193:$T$348,B17)&gt;=2,1,COUNTIF(课表!$P$193:$T$348,B17)))*2</f>
        <v>0</v>
      </c>
      <c r="M17" s="31">
        <f>(IF(COUNTIF(课表!$W$193:$W$348,B17)&gt;=2,1,COUNTIF(课表!$W$193:$W$348,B17))+IF(COUNTIF(课表!$X$193:$X$348,B17)&gt;=2,1,COUNTIF(课表!$X$193:$X$348,B17))+IF(COUNTIF(课表!$Y$193:$Y$348,B17)&gt;=2,1,COUNTIF(课表!$Y$193:$Y$348,B17))+IF(COUNTIF(课表!$Z$193:$Z$348,B17)&gt;=2,1,COUNTIF(课表!$Z$193:$Z$348,B17)))*2</f>
        <v>0</v>
      </c>
      <c r="N17" s="31">
        <f>(IF(COUNTIF(课表!$AA$193:$AA$348,B17)&gt;=2,1,COUNTIF(课表!$AA$193:$AA$348,B17))+IF(COUNTIF(课表!$AB$193:$AB$348,B17)&gt;=2,1,COUNTIF(课表!$AB$193:$AB$348,B17))+IF(COUNTIF(课表!$AC$193:$AC$348,B17)&gt;=2,1,COUNTIF(课表!$AC$193:$AC$348,B17))+IF(COUNTIF(课表!$AD$193:$AD$348,B17)&gt;=2,1,COUNTIF(课表!$AD$193:$AD$348,B17)))*2</f>
        <v>0</v>
      </c>
      <c r="O17" s="31">
        <f t="shared" si="1"/>
        <v>8</v>
      </c>
    </row>
    <row r="18" ht="20.1" customHeight="1" spans="1:15">
      <c r="A18" s="31" t="str">
        <f>VLOOKUP(B18,教师基础数据!$B$1:$H$503,7,FALSE)</f>
        <v>0000027</v>
      </c>
      <c r="B18" s="32" t="s">
        <v>1382</v>
      </c>
      <c r="C18" s="31" t="str">
        <f>VLOOKUP(B18,教师基础数据!$B$1:$G4678,3,FALSE)</f>
        <v>思政部</v>
      </c>
      <c r="D18" s="31" t="str">
        <f>VLOOKUP(B18,教师基础数据!$B$1:$G830,4,FALSE)</f>
        <v>兼职</v>
      </c>
      <c r="E18" s="31" t="str">
        <f>VLOOKUP(B18,教师基础数据!$B$1:$G4863,5,FALSE)</f>
        <v>大学生思想政治理论课教研室</v>
      </c>
      <c r="F18" s="31">
        <v>1</v>
      </c>
      <c r="G18" s="31">
        <f t="shared" si="0"/>
        <v>3</v>
      </c>
      <c r="H18" s="31">
        <f>(IF(COUNTIF(课表!$C$193:$C$348,B18)&gt;=2,1,COUNTIF(课表!$C$193:$C$348,B18))+IF(COUNTIF(课表!$D$193:$D$348,B18)&gt;=2,1,COUNTIF(课表!D$193:$D$348,B18))+IF(COUNTIF(课表!$E$193:$E$348,B18)&gt;=2,1,COUNTIF(课表!$E$193:$E$348,B18))+IF(COUNTIF(课表!$F$193:$F$348,B18)&gt;=2,1,COUNTIF(课表!$F$193:$F$348,B18)))*2</f>
        <v>0</v>
      </c>
      <c r="I18" s="31">
        <f>(IF(COUNTIF(课表!$G$193:$G$348,B18)&gt;=2,1,COUNTIF(课表!$G$193:$G$348,B18))+IF(COUNTIF(课表!$H$193:$H$348,B18)&gt;=2,1,COUNTIF(课表!$H$193:$H$348,B18))+IF(COUNTIF(课表!$I$193:$I$348,B18)&gt;=2,1,COUNTIF(课表!$I$193:$I$348,B18))+IF(COUNTIF(课表!$J$193:$J$348,B18)&gt;=2,1,COUNTIF(课表!$J$193:$J$348,B18)))*2</f>
        <v>0</v>
      </c>
      <c r="J18" s="31">
        <f>(IF(COUNTIF(课表!$K$193:$K$348,B18)&gt;=2,1,COUNTIF(课表!$K$193:$K$348,B18))+IF(COUNTIF(课表!$L$193:$L$348,B18)&gt;=2,1,COUNTIF(课表!$L$193:$L$348,B18))+IF(COUNTIF(课表!$M$193:$M$348,B18)&gt;=2,1,COUNTIF(课表!$M$193:$M$348,B18))+IF(COUNTIF(课表!$N$193:$N$348,B18)&gt;=2,1,COUNTIF(课表!$N$193:$N$348,B18)))*2</f>
        <v>4</v>
      </c>
      <c r="K18" s="31">
        <f>(IF(COUNTIF(课表!$O$193:$O$348,B18)&gt;=2,1,COUNTIF(课表!$O$193:$O$348,B18))+IF(COUNTIF(课表!$P$193:$P$348,B18)&gt;=2,1,COUNTIF(课表!$P$193:$P$348,B18))+IF(COUNTIF(课表!$Q$193:$Q$348,B18)&gt;=2,1,COUNTIF(课表!$Q$193:$Q$348,B18))+IF(COUNTIF(课表!$R$193:$R$348,B18)&gt;=2,1,COUNTIF(课表!$R$193:$R$348,B18)))*2</f>
        <v>4</v>
      </c>
      <c r="L18" s="31">
        <f>(IF(COUNTIF(课表!$O$193:$S$348,B18)&gt;=2,1,COUNTIF(课表!$O$193:$S$348,B18))+IF(COUNTIF(课表!$P$193:$T$348,B18)&gt;=2,1,COUNTIF(课表!$P$193:$T$348,B18)))*2</f>
        <v>4</v>
      </c>
      <c r="M18" s="31">
        <f>(IF(COUNTIF(课表!$W$193:$W$348,B18)&gt;=2,1,COUNTIF(课表!$W$193:$W$348,B18))+IF(COUNTIF(课表!$X$193:$X$348,B18)&gt;=2,1,COUNTIF(课表!$X$193:$X$348,B18))+IF(COUNTIF(课表!$Y$193:$Y$348,B18)&gt;=2,1,COUNTIF(课表!$Y$193:$Y$348,B18))+IF(COUNTIF(课表!$Z$193:$Z$348,B18)&gt;=2,1,COUNTIF(课表!$Z$193:$Z$348,B18)))*2</f>
        <v>0</v>
      </c>
      <c r="N18" s="31">
        <f>(IF(COUNTIF(课表!$AA$193:$AA$348,B18)&gt;=2,1,COUNTIF(课表!$AA$193:$AA$348,B18))+IF(COUNTIF(课表!$AB$193:$AB$348,B18)&gt;=2,1,COUNTIF(课表!$AB$193:$AB$348,B18))+IF(COUNTIF(课表!$AC$193:$AC$348,B18)&gt;=2,1,COUNTIF(课表!$AC$193:$AC$348,B18))+IF(COUNTIF(课表!$AD$193:$AD$348,B18)&gt;=2,1,COUNTIF(课表!$AD$193:$AD$348,B18)))*2</f>
        <v>0</v>
      </c>
      <c r="O18" s="31">
        <f t="shared" si="1"/>
        <v>12</v>
      </c>
    </row>
    <row r="19" ht="20.1" customHeight="1" spans="1:15">
      <c r="A19" s="31" t="str">
        <f>VLOOKUP(B19,教师基础数据!$B$1:$H$503,7,FALSE)</f>
        <v>2021131</v>
      </c>
      <c r="B19" s="32" t="s">
        <v>1136</v>
      </c>
      <c r="C19" s="31" t="str">
        <f>VLOOKUP(B19,教师基础数据!$B$1:$G4549,3,FALSE)</f>
        <v>思政部</v>
      </c>
      <c r="D19" s="31" t="str">
        <f>VLOOKUP(B19,教师基础数据!$B$1:$G701,4,FALSE)</f>
        <v>兼职</v>
      </c>
      <c r="E19" s="31" t="str">
        <f>VLOOKUP(B19,教师基础数据!$B$1:$G4734,5,FALSE)</f>
        <v>大学生心理健康与就业创业教研室</v>
      </c>
      <c r="F19" s="31">
        <v>1</v>
      </c>
      <c r="G19" s="31">
        <f t="shared" si="0"/>
        <v>2</v>
      </c>
      <c r="H19" s="31">
        <f>(IF(COUNTIF(课表!$C$193:$C$348,B19)&gt;=2,1,COUNTIF(课表!$C$193:$C$348,B19))+IF(COUNTIF(课表!$D$193:$D$348,B19)&gt;=2,1,COUNTIF(课表!D$193:$D$348,B19))+IF(COUNTIF(课表!$E$193:$E$348,B19)&gt;=2,1,COUNTIF(课表!$E$193:$E$348,B19))+IF(COUNTIF(课表!$F$193:$F$348,B19)&gt;=2,1,COUNTIF(课表!$F$193:$F$348,B19)))*2</f>
        <v>0</v>
      </c>
      <c r="I19" s="31">
        <f>(IF(COUNTIF(课表!$G$193:$G$348,B19)&gt;=2,1,COUNTIF(课表!$G$193:$G$348,B19))+IF(COUNTIF(课表!$H$193:$H$348,B19)&gt;=2,1,COUNTIF(课表!$H$193:$H$348,B19))+IF(COUNTIF(课表!$I$193:$I$348,B19)&gt;=2,1,COUNTIF(课表!$I$193:$I$348,B19))+IF(COUNTIF(课表!$J$193:$J$348,B19)&gt;=2,1,COUNTIF(课表!$J$193:$J$348,B19)))*2</f>
        <v>2</v>
      </c>
      <c r="J19" s="31">
        <f>(IF(COUNTIF(课表!$K$193:$K$348,B19)&gt;=2,1,COUNTIF(课表!$K$193:$K$348,B19))+IF(COUNTIF(课表!$L$193:$L$348,B19)&gt;=2,1,COUNTIF(课表!$L$193:$L$348,B19))+IF(COUNTIF(课表!$M$193:$M$348,B19)&gt;=2,1,COUNTIF(课表!$M$193:$M$348,B19))+IF(COUNTIF(课表!$N$193:$N$348,B19)&gt;=2,1,COUNTIF(课表!$N$193:$N$348,B19)))*2</f>
        <v>0</v>
      </c>
      <c r="K19" s="31">
        <f>(IF(COUNTIF(课表!$O$193:$O$348,B19)&gt;=2,1,COUNTIF(课表!$O$193:$O$348,B19))+IF(COUNTIF(课表!$P$193:$P$348,B19)&gt;=2,1,COUNTIF(课表!$P$193:$P$348,B19))+IF(COUNTIF(课表!$Q$193:$Q$348,B19)&gt;=2,1,COUNTIF(课表!$Q$193:$Q$348,B19))+IF(COUNTIF(课表!$R$193:$R$348,B19)&gt;=2,1,COUNTIF(课表!$R$193:$R$348,B19)))*2</f>
        <v>0</v>
      </c>
      <c r="L19" s="31">
        <f>(IF(COUNTIF(课表!$O$193:$S$348,B19)&gt;=2,1,COUNTIF(课表!$O$193:$S$348,B19))+IF(COUNTIF(课表!$P$193:$T$348,B19)&gt;=2,1,COUNTIF(课表!$P$193:$T$348,B19)))*2</f>
        <v>4</v>
      </c>
      <c r="M19" s="31">
        <f>(IF(COUNTIF(课表!$W$193:$W$348,B19)&gt;=2,1,COUNTIF(课表!$W$193:$W$348,B19))+IF(COUNTIF(课表!$X$193:$X$348,B19)&gt;=2,1,COUNTIF(课表!$X$193:$X$348,B19))+IF(COUNTIF(课表!$Y$193:$Y$348,B19)&gt;=2,1,COUNTIF(课表!$Y$193:$Y$348,B19))+IF(COUNTIF(课表!$Z$193:$Z$348,B19)&gt;=2,1,COUNTIF(课表!$Z$193:$Z$348,B19)))*2</f>
        <v>0</v>
      </c>
      <c r="N19" s="31">
        <f>(IF(COUNTIF(课表!$AA$193:$AA$348,B19)&gt;=2,1,COUNTIF(课表!$AA$193:$AA$348,B19))+IF(COUNTIF(课表!$AB$193:$AB$348,B19)&gt;=2,1,COUNTIF(课表!$AB$193:$AB$348,B19))+IF(COUNTIF(课表!$AC$193:$AC$348,B19)&gt;=2,1,COUNTIF(课表!$AC$193:$AC$348,B19))+IF(COUNTIF(课表!$AD$193:$AD$348,B19)&gt;=2,1,COUNTIF(课表!$AD$193:$AD$348,B19)))*2</f>
        <v>0</v>
      </c>
      <c r="O19" s="31">
        <f t="shared" si="1"/>
        <v>6</v>
      </c>
    </row>
    <row r="20" ht="20.1" customHeight="1" spans="1:15">
      <c r="A20" s="31" t="str">
        <f>VLOOKUP(B20,教师基础数据!$B$1:$H$503,7,FALSE)</f>
        <v>2020056</v>
      </c>
      <c r="B20" s="32" t="s">
        <v>1282</v>
      </c>
      <c r="C20" s="31" t="str">
        <f>VLOOKUP(B20,教师基础数据!$B$1:$G4588,3,FALSE)</f>
        <v>思政部</v>
      </c>
      <c r="D20" s="31" t="str">
        <f>VLOOKUP(B20,教师基础数据!$B$1:$G740,4,FALSE)</f>
        <v>兼职</v>
      </c>
      <c r="E20" s="31" t="str">
        <f>VLOOKUP(B20,教师基础数据!$B$1:$G4773,5,FALSE)</f>
        <v>大学生思想政治理论课教研室</v>
      </c>
      <c r="F20" s="31">
        <v>1</v>
      </c>
      <c r="G20" s="31">
        <f t="shared" si="0"/>
        <v>3</v>
      </c>
      <c r="H20" s="31">
        <f>(IF(COUNTIF(课表!$C$193:$C$348,B20)&gt;=2,1,COUNTIF(课表!$C$193:$C$348,B20))+IF(COUNTIF(课表!$D$193:$D$348,B20)&gt;=2,1,COUNTIF(课表!D$193:$D$348,B20))+IF(COUNTIF(课表!$E$193:$E$348,B20)&gt;=2,1,COUNTIF(课表!$E$193:$E$348,B20))+IF(COUNTIF(课表!$F$193:$F$348,B20)&gt;=2,1,COUNTIF(课表!$F$193:$F$348,B20)))*2</f>
        <v>4</v>
      </c>
      <c r="I20" s="31">
        <f>(IF(COUNTIF(课表!$G$193:$G$348,B20)&gt;=2,1,COUNTIF(课表!$G$193:$G$348,B20))+IF(COUNTIF(课表!$H$193:$H$348,B20)&gt;=2,1,COUNTIF(课表!$H$193:$H$348,B20))+IF(COUNTIF(课表!$I$193:$I$348,B20)&gt;=2,1,COUNTIF(课表!$I$193:$I$348,B20))+IF(COUNTIF(课表!$J$193:$J$348,B20)&gt;=2,1,COUNTIF(课表!$J$193:$J$348,B20)))*2</f>
        <v>0</v>
      </c>
      <c r="J20" s="31">
        <f>(IF(COUNTIF(课表!$K$193:$K$348,B20)&gt;=2,1,COUNTIF(课表!$K$193:$K$348,B20))+IF(COUNTIF(课表!$L$193:$L$348,B20)&gt;=2,1,COUNTIF(课表!$L$193:$L$348,B20))+IF(COUNTIF(课表!$M$193:$M$348,B20)&gt;=2,1,COUNTIF(课表!$M$193:$M$348,B20))+IF(COUNTIF(课表!$N$193:$N$348,B20)&gt;=2,1,COUNTIF(课表!$N$193:$N$348,B20)))*2</f>
        <v>0</v>
      </c>
      <c r="K20" s="31">
        <f>(IF(COUNTIF(课表!$O$193:$O$348,B20)&gt;=2,1,COUNTIF(课表!$O$193:$O$348,B20))+IF(COUNTIF(课表!$P$193:$P$348,B20)&gt;=2,1,COUNTIF(课表!$P$193:$P$348,B20))+IF(COUNTIF(课表!$Q$193:$Q$348,B20)&gt;=2,1,COUNTIF(课表!$Q$193:$Q$348,B20))+IF(COUNTIF(课表!$R$193:$R$348,B20)&gt;=2,1,COUNTIF(课表!$R$193:$R$348,B20)))*2</f>
        <v>2</v>
      </c>
      <c r="L20" s="31">
        <f>(IF(COUNTIF(课表!$O$193:$S$348,B20)&gt;=2,1,COUNTIF(课表!$O$193:$S$348,B20))+IF(COUNTIF(课表!$P$193:$T$348,B20)&gt;=2,1,COUNTIF(课表!$P$193:$T$348,B20)))*2</f>
        <v>4</v>
      </c>
      <c r="M20" s="31">
        <f>(IF(COUNTIF(课表!$W$193:$W$348,B20)&gt;=2,1,COUNTIF(课表!$W$193:$W$348,B20))+IF(COUNTIF(课表!$X$193:$X$348,B20)&gt;=2,1,COUNTIF(课表!$X$193:$X$348,B20))+IF(COUNTIF(课表!$Y$193:$Y$348,B20)&gt;=2,1,COUNTIF(课表!$Y$193:$Y$348,B20))+IF(COUNTIF(课表!$Z$193:$Z$348,B20)&gt;=2,1,COUNTIF(课表!$Z$193:$Z$348,B20)))*2</f>
        <v>0</v>
      </c>
      <c r="N20" s="31">
        <f>(IF(COUNTIF(课表!$AA$193:$AA$348,B20)&gt;=2,1,COUNTIF(课表!$AA$193:$AA$348,B20))+IF(COUNTIF(课表!$AB$193:$AB$348,B20)&gt;=2,1,COUNTIF(课表!$AB$193:$AB$348,B20))+IF(COUNTIF(课表!$AC$193:$AC$348,B20)&gt;=2,1,COUNTIF(课表!$AC$193:$AC$348,B20))+IF(COUNTIF(课表!$AD$193:$AD$348,B20)&gt;=2,1,COUNTIF(课表!$AD$193:$AD$348,B20)))*2</f>
        <v>0</v>
      </c>
      <c r="O20" s="31">
        <f t="shared" si="1"/>
        <v>10</v>
      </c>
    </row>
    <row r="21" ht="20.1" customHeight="1" spans="1:15">
      <c r="A21" s="31" t="str">
        <f>VLOOKUP(B21,教师基础数据!$B$1:$H$503,7,FALSE)</f>
        <v>0000043</v>
      </c>
      <c r="B21" s="32" t="s">
        <v>1541</v>
      </c>
      <c r="C21" s="31" t="str">
        <f>VLOOKUP(B21,教师基础数据!$B$1:$G4590,3,FALSE)</f>
        <v>信艺系</v>
      </c>
      <c r="D21" s="31" t="str">
        <f>VLOOKUP(B21,教师基础数据!$B$1:$G742,4,FALSE)</f>
        <v>兼职</v>
      </c>
      <c r="E21" s="31" t="str">
        <f>VLOOKUP(B21,教师基础数据!$B$1:$G4775,5,FALSE)</f>
        <v>计应教研室</v>
      </c>
      <c r="F21" s="31">
        <v>1</v>
      </c>
      <c r="G21" s="31">
        <f t="shared" si="0"/>
        <v>3</v>
      </c>
      <c r="H21" s="31">
        <f>(IF(COUNTIF(课表!$C$193:$C$348,B21)&gt;=2,1,COUNTIF(课表!$C$193:$C$348,B21))+IF(COUNTIF(课表!$D$193:$D$348,B21)&gt;=2,1,COUNTIF(课表!D$193:$D$348,B21))+IF(COUNTIF(课表!$E$193:$E$348,B21)&gt;=2,1,COUNTIF(课表!$E$193:$E$348,B21))+IF(COUNTIF(课表!$F$193:$F$348,B21)&gt;=2,1,COUNTIF(课表!$F$193:$F$348,B21)))*2</f>
        <v>0</v>
      </c>
      <c r="I21" s="31">
        <f>(IF(COUNTIF(课表!$G$193:$G$348,B21)&gt;=2,1,COUNTIF(课表!$G$193:$G$348,B21))+IF(COUNTIF(课表!$H$193:$H$348,B21)&gt;=2,1,COUNTIF(课表!$H$193:$H$348,B21))+IF(COUNTIF(课表!$I$193:$I$348,B21)&gt;=2,1,COUNTIF(课表!$I$193:$I$348,B21))+IF(COUNTIF(课表!$J$193:$J$348,B21)&gt;=2,1,COUNTIF(课表!$J$193:$J$348,B21)))*2</f>
        <v>0</v>
      </c>
      <c r="J21" s="31">
        <f>(IF(COUNTIF(课表!$K$193:$K$348,B21)&gt;=2,1,COUNTIF(课表!$K$193:$K$348,B21))+IF(COUNTIF(课表!$L$193:$L$348,B21)&gt;=2,1,COUNTIF(课表!$L$193:$L$348,B21))+IF(COUNTIF(课表!$M$193:$M$348,B21)&gt;=2,1,COUNTIF(课表!$M$193:$M$348,B21))+IF(COUNTIF(课表!$N$193:$N$348,B21)&gt;=2,1,COUNTIF(课表!$N$193:$N$348,B21)))*2</f>
        <v>4</v>
      </c>
      <c r="K21" s="31">
        <f>(IF(COUNTIF(课表!$O$193:$O$348,B21)&gt;=2,1,COUNTIF(课表!$O$193:$O$348,B21))+IF(COUNTIF(课表!$P$193:$P$348,B21)&gt;=2,1,COUNTIF(课表!$P$193:$P$348,B21))+IF(COUNTIF(课表!$Q$193:$Q$348,B21)&gt;=2,1,COUNTIF(课表!$Q$193:$Q$348,B21))+IF(COUNTIF(课表!$R$193:$R$348,B21)&gt;=2,1,COUNTIF(课表!$R$193:$R$348,B21)))*2</f>
        <v>2</v>
      </c>
      <c r="L21" s="31">
        <f>(IF(COUNTIF(课表!$O$193:$S$348,B21)&gt;=2,1,COUNTIF(课表!$O$193:$S$348,B21))+IF(COUNTIF(课表!$P$193:$T$348,B21)&gt;=2,1,COUNTIF(课表!$P$193:$T$348,B21)))*2</f>
        <v>4</v>
      </c>
      <c r="M21" s="31">
        <f>(IF(COUNTIF(课表!$W$193:$W$348,B21)&gt;=2,1,COUNTIF(课表!$W$193:$W$348,B21))+IF(COUNTIF(课表!$X$193:$X$348,B21)&gt;=2,1,COUNTIF(课表!$X$193:$X$348,B21))+IF(COUNTIF(课表!$Y$193:$Y$348,B21)&gt;=2,1,COUNTIF(课表!$Y$193:$Y$348,B21))+IF(COUNTIF(课表!$Z$193:$Z$348,B21)&gt;=2,1,COUNTIF(课表!$Z$193:$Z$348,B21)))*2</f>
        <v>0</v>
      </c>
      <c r="N21" s="31">
        <f>(IF(COUNTIF(课表!$AA$193:$AA$348,B21)&gt;=2,1,COUNTIF(课表!$AA$193:$AA$348,B21))+IF(COUNTIF(课表!$AB$193:$AB$348,B21)&gt;=2,1,COUNTIF(课表!$AB$193:$AB$348,B21))+IF(COUNTIF(课表!$AC$193:$AC$348,B21)&gt;=2,1,COUNTIF(课表!$AC$193:$AC$348,B21))+IF(COUNTIF(课表!$AD$193:$AD$348,B21)&gt;=2,1,COUNTIF(课表!$AD$193:$AD$348,B21)))*2</f>
        <v>0</v>
      </c>
      <c r="O21" s="31">
        <f t="shared" si="1"/>
        <v>10</v>
      </c>
    </row>
    <row r="22" ht="20.1" customHeight="1" spans="1:15">
      <c r="A22" s="31" t="str">
        <f>VLOOKUP(B22,教师基础数据!$B$1:$H$503,7,FALSE)</f>
        <v>0000203</v>
      </c>
      <c r="B22" s="32" t="s">
        <v>1283</v>
      </c>
      <c r="C22" s="31" t="str">
        <f>VLOOKUP(B22,教师基础数据!$B$1:$G4635,3,FALSE)</f>
        <v>商贸系</v>
      </c>
      <c r="D22" s="31" t="str">
        <f>VLOOKUP(B22,教师基础数据!$B$1:$G787,4,FALSE)</f>
        <v>专职</v>
      </c>
      <c r="E22" s="31" t="str">
        <f>VLOOKUP(B22,教师基础数据!$B$1:$G4820,5,FALSE)</f>
        <v>商务教研室</v>
      </c>
      <c r="F22" s="31">
        <v>1</v>
      </c>
      <c r="G22" s="31">
        <f t="shared" si="0"/>
        <v>3</v>
      </c>
      <c r="H22" s="31">
        <f>(IF(COUNTIF(课表!$C$193:$C$348,B22)&gt;=2,1,COUNTIF(课表!$C$193:$C$348,B22))+IF(COUNTIF(课表!$D$193:$D$348,B22)&gt;=2,1,COUNTIF(课表!D$193:$D$348,B22))+IF(COUNTIF(课表!$E$193:$E$348,B22)&gt;=2,1,COUNTIF(课表!$E$193:$E$348,B22))+IF(COUNTIF(课表!$F$193:$F$348,B22)&gt;=2,1,COUNTIF(课表!$F$193:$F$348,B22)))*2</f>
        <v>8</v>
      </c>
      <c r="I22" s="31">
        <f>(IF(COUNTIF(课表!$G$193:$G$348,B22)&gt;=2,1,COUNTIF(课表!$G$193:$G$348,B22))+IF(COUNTIF(课表!$H$193:$H$348,B22)&gt;=2,1,COUNTIF(课表!$H$193:$H$348,B22))+IF(COUNTIF(课表!$I$193:$I$348,B22)&gt;=2,1,COUNTIF(课表!$I$193:$I$348,B22))+IF(COUNTIF(课表!$J$193:$J$348,B22)&gt;=2,1,COUNTIF(课表!$J$193:$J$348,B22)))*2</f>
        <v>0</v>
      </c>
      <c r="J22" s="31">
        <f>(IF(COUNTIF(课表!$K$193:$K$348,B22)&gt;=2,1,COUNTIF(课表!$K$193:$K$348,B22))+IF(COUNTIF(课表!$L$193:$L$348,B22)&gt;=2,1,COUNTIF(课表!$L$193:$L$348,B22))+IF(COUNTIF(课表!$M$193:$M$348,B22)&gt;=2,1,COUNTIF(课表!$M$193:$M$348,B22))+IF(COUNTIF(课表!$N$193:$N$348,B22)&gt;=2,1,COUNTIF(课表!$N$193:$N$348,B22)))*2</f>
        <v>0</v>
      </c>
      <c r="K22" s="31">
        <f>(IF(COUNTIF(课表!$O$193:$O$348,B22)&gt;=2,1,COUNTIF(课表!$O$193:$O$348,B22))+IF(COUNTIF(课表!$P$193:$P$348,B22)&gt;=2,1,COUNTIF(课表!$P$193:$P$348,B22))+IF(COUNTIF(课表!$Q$193:$Q$348,B22)&gt;=2,1,COUNTIF(课表!$Q$193:$Q$348,B22))+IF(COUNTIF(课表!$R$193:$R$348,B22)&gt;=2,1,COUNTIF(课表!$R$193:$R$348,B22)))*2</f>
        <v>6</v>
      </c>
      <c r="L22" s="31">
        <f>(IF(COUNTIF(课表!$O$193:$S$348,B22)&gt;=2,1,COUNTIF(课表!$O$193:$S$348,B22))+IF(COUNTIF(课表!$P$193:$T$348,B22)&gt;=2,1,COUNTIF(课表!$P$193:$T$348,B22)))*2</f>
        <v>4</v>
      </c>
      <c r="M22" s="31">
        <f>(IF(COUNTIF(课表!$W$193:$W$348,B22)&gt;=2,1,COUNTIF(课表!$W$193:$W$348,B22))+IF(COUNTIF(课表!$X$193:$X$348,B22)&gt;=2,1,COUNTIF(课表!$X$193:$X$348,B22))+IF(COUNTIF(课表!$Y$193:$Y$348,B22)&gt;=2,1,COUNTIF(课表!$Y$193:$Y$348,B22))+IF(COUNTIF(课表!$Z$193:$Z$348,B22)&gt;=2,1,COUNTIF(课表!$Z$193:$Z$348,B22)))*2</f>
        <v>0</v>
      </c>
      <c r="N22" s="31">
        <f>(IF(COUNTIF(课表!$AA$193:$AA$348,B22)&gt;=2,1,COUNTIF(课表!$AA$193:$AA$348,B22))+IF(COUNTIF(课表!$AB$193:$AB$348,B22)&gt;=2,1,COUNTIF(课表!$AB$193:$AB$348,B22))+IF(COUNTIF(课表!$AC$193:$AC$348,B22)&gt;=2,1,COUNTIF(课表!$AC$193:$AC$348,B22))+IF(COUNTIF(课表!$AD$193:$AD$348,B22)&gt;=2,1,COUNTIF(课表!$AD$193:$AD$348,B22)))*2</f>
        <v>0</v>
      </c>
      <c r="O22" s="31">
        <f t="shared" si="1"/>
        <v>18</v>
      </c>
    </row>
    <row r="23" ht="20.1" customHeight="1" spans="1:15">
      <c r="A23" s="31">
        <f>VLOOKUP(B23,教师基础数据!$B$1:$H$503,7,FALSE)</f>
        <v>2018034</v>
      </c>
      <c r="B23" s="32" t="s">
        <v>1276</v>
      </c>
      <c r="C23" s="31" t="str">
        <f>VLOOKUP(B23,教师基础数据!$B$1:$G4660,3,FALSE)</f>
        <v>思政部</v>
      </c>
      <c r="D23" s="31" t="str">
        <f>VLOOKUP(B23,教师基础数据!$B$1:$G812,4,FALSE)</f>
        <v>兼职</v>
      </c>
      <c r="E23" s="31" t="str">
        <f>VLOOKUP(B23,教师基础数据!$B$1:$G4845,5,FALSE)</f>
        <v>大学生心理健康与就业创业教研室</v>
      </c>
      <c r="F23" s="31">
        <v>1</v>
      </c>
      <c r="G23" s="31">
        <f t="shared" si="0"/>
        <v>3</v>
      </c>
      <c r="H23" s="31">
        <f>(IF(COUNTIF(课表!$C$193:$C$348,B23)&gt;=2,1,COUNTIF(课表!$C$193:$C$348,B23))+IF(COUNTIF(课表!$D$193:$D$348,B23)&gt;=2,1,COUNTIF(课表!D$193:$D$348,B23))+IF(COUNTIF(课表!$E$193:$E$348,B23)&gt;=2,1,COUNTIF(课表!$E$193:$E$348,B23))+IF(COUNTIF(课表!$F$193:$F$348,B23)&gt;=2,1,COUNTIF(课表!$F$193:$F$348,B23)))*2</f>
        <v>2</v>
      </c>
      <c r="I23" s="31">
        <f>(IF(COUNTIF(课表!$G$193:$G$348,B23)&gt;=2,1,COUNTIF(课表!$G$193:$G$348,B23))+IF(COUNTIF(课表!$H$193:$H$348,B23)&gt;=2,1,COUNTIF(课表!$H$193:$H$348,B23))+IF(COUNTIF(课表!$I$193:$I$348,B23)&gt;=2,1,COUNTIF(课表!$I$193:$I$348,B23))+IF(COUNTIF(课表!$J$193:$J$348,B23)&gt;=2,1,COUNTIF(课表!$J$193:$J$348,B23)))*2</f>
        <v>0</v>
      </c>
      <c r="J23" s="31">
        <f>(IF(COUNTIF(课表!$K$193:$K$348,B23)&gt;=2,1,COUNTIF(课表!$K$193:$K$348,B23))+IF(COUNTIF(课表!$L$193:$L$348,B23)&gt;=2,1,COUNTIF(课表!$L$193:$L$348,B23))+IF(COUNTIF(课表!$M$193:$M$348,B23)&gt;=2,1,COUNTIF(课表!$M$193:$M$348,B23))+IF(COUNTIF(课表!$N$193:$N$348,B23)&gt;=2,1,COUNTIF(课表!$N$193:$N$348,B23)))*2</f>
        <v>0</v>
      </c>
      <c r="K23" s="31">
        <f>(IF(COUNTIF(课表!$O$193:$O$348,B23)&gt;=2,1,COUNTIF(课表!$O$193:$O$348,B23))+IF(COUNTIF(课表!$P$193:$P$348,B23)&gt;=2,1,COUNTIF(课表!$P$193:$P$348,B23))+IF(COUNTIF(课表!$Q$193:$Q$348,B23)&gt;=2,1,COUNTIF(课表!$Q$193:$Q$348,B23))+IF(COUNTIF(课表!$R$193:$R$348,B23)&gt;=2,1,COUNTIF(课表!$R$193:$R$348,B23)))*2</f>
        <v>4</v>
      </c>
      <c r="L23" s="31">
        <f>(IF(COUNTIF(课表!$O$193:$S$348,B23)&gt;=2,1,COUNTIF(课表!$O$193:$S$348,B23))+IF(COUNTIF(课表!$P$193:$T$348,B23)&gt;=2,1,COUNTIF(课表!$P$193:$T$348,B23)))*2</f>
        <v>4</v>
      </c>
      <c r="M23" s="31">
        <f>(IF(COUNTIF(课表!$W$193:$W$348,B23)&gt;=2,1,COUNTIF(课表!$W$193:$W$348,B23))+IF(COUNTIF(课表!$X$193:$X$348,B23)&gt;=2,1,COUNTIF(课表!$X$193:$X$348,B23))+IF(COUNTIF(课表!$Y$193:$Y$348,B23)&gt;=2,1,COUNTIF(课表!$Y$193:$Y$348,B23))+IF(COUNTIF(课表!$Z$193:$Z$348,B23)&gt;=2,1,COUNTIF(课表!$Z$193:$Z$348,B23)))*2</f>
        <v>0</v>
      </c>
      <c r="N23" s="31">
        <f>(IF(COUNTIF(课表!$AA$193:$AA$348,B23)&gt;=2,1,COUNTIF(课表!$AA$193:$AA$348,B23))+IF(COUNTIF(课表!$AB$193:$AB$348,B23)&gt;=2,1,COUNTIF(课表!$AB$193:$AB$348,B23))+IF(COUNTIF(课表!$AC$193:$AC$348,B23)&gt;=2,1,COUNTIF(课表!$AC$193:$AC$348,B23))+IF(COUNTIF(课表!$AD$193:$AD$348,B23)&gt;=2,1,COUNTIF(课表!$AD$193:$AD$348,B23)))*2</f>
        <v>0</v>
      </c>
      <c r="O23" s="31">
        <f t="shared" si="1"/>
        <v>10</v>
      </c>
    </row>
    <row r="24" ht="20.1" customHeight="1" spans="1:15">
      <c r="A24" s="31" t="str">
        <f>VLOOKUP(B24,教师基础数据!$B$1:$H$503,7,FALSE)</f>
        <v>2016046</v>
      </c>
      <c r="B24" s="32" t="s">
        <v>1284</v>
      </c>
      <c r="C24" s="31" t="str">
        <f>VLOOKUP(B24,教师基础数据!$B$1:$G4586,3,FALSE)</f>
        <v>商贸系</v>
      </c>
      <c r="D24" s="31" t="str">
        <f>VLOOKUP(B24,教师基础数据!$B$1:$G738,4,FALSE)</f>
        <v>兼职</v>
      </c>
      <c r="E24" s="31" t="str">
        <f>VLOOKUP(B24,教师基础数据!$B$1:$G4771,5,FALSE)</f>
        <v>会计教研室</v>
      </c>
      <c r="F24" s="31">
        <v>1</v>
      </c>
      <c r="G24" s="31">
        <f t="shared" si="0"/>
        <v>2</v>
      </c>
      <c r="H24" s="31">
        <f>(IF(COUNTIF(课表!$C$193:$C$348,B24)&gt;=2,1,COUNTIF(课表!$C$193:$C$348,B24))+IF(COUNTIF(课表!$D$193:$D$348,B24)&gt;=2,1,COUNTIF(课表!D$193:$D$348,B24))+IF(COUNTIF(课表!$E$193:$E$348,B24)&gt;=2,1,COUNTIF(课表!$E$193:$E$348,B24))+IF(COUNTIF(课表!$F$193:$F$348,B24)&gt;=2,1,COUNTIF(课表!$F$193:$F$348,B24)))*2</f>
        <v>0</v>
      </c>
      <c r="I24" s="31">
        <f>(IF(COUNTIF(课表!$G$193:$G$348,B24)&gt;=2,1,COUNTIF(课表!$G$193:$G$348,B24))+IF(COUNTIF(课表!$H$193:$H$348,B24)&gt;=2,1,COUNTIF(课表!$H$193:$H$348,B24))+IF(COUNTIF(课表!$I$193:$I$348,B24)&gt;=2,1,COUNTIF(课表!$I$193:$I$348,B24))+IF(COUNTIF(课表!$J$193:$J$348,B24)&gt;=2,1,COUNTIF(课表!$J$193:$J$348,B24)))*2</f>
        <v>0</v>
      </c>
      <c r="J24" s="31">
        <f>(IF(COUNTIF(课表!$K$193:$K$348,B24)&gt;=2,1,COUNTIF(课表!$K$193:$K$348,B24))+IF(COUNTIF(课表!$L$193:$L$348,B24)&gt;=2,1,COUNTIF(课表!$L$193:$L$348,B24))+IF(COUNTIF(课表!$M$193:$M$348,B24)&gt;=2,1,COUNTIF(课表!$M$193:$M$348,B24))+IF(COUNTIF(课表!$N$193:$N$348,B24)&gt;=2,1,COUNTIF(课表!$N$193:$N$348,B24)))*2</f>
        <v>0</v>
      </c>
      <c r="K24" s="31">
        <f>(IF(COUNTIF(课表!$O$193:$O$348,B24)&gt;=2,1,COUNTIF(课表!$O$193:$O$348,B24))+IF(COUNTIF(课表!$P$193:$P$348,B24)&gt;=2,1,COUNTIF(课表!$P$193:$P$348,B24))+IF(COUNTIF(课表!$Q$193:$Q$348,B24)&gt;=2,1,COUNTIF(课表!$Q$193:$Q$348,B24))+IF(COUNTIF(课表!$R$193:$R$348,B24)&gt;=2,1,COUNTIF(课表!$R$193:$R$348,B24)))*2</f>
        <v>4</v>
      </c>
      <c r="L24" s="31">
        <f>(IF(COUNTIF(课表!$O$193:$S$348,B24)&gt;=2,1,COUNTIF(课表!$O$193:$S$348,B24))+IF(COUNTIF(课表!$P$193:$T$348,B24)&gt;=2,1,COUNTIF(课表!$P$193:$T$348,B24)))*2</f>
        <v>4</v>
      </c>
      <c r="M24" s="31">
        <f>(IF(COUNTIF(课表!$W$193:$W$348,B24)&gt;=2,1,COUNTIF(课表!$W$193:$W$348,B24))+IF(COUNTIF(课表!$X$193:$X$348,B24)&gt;=2,1,COUNTIF(课表!$X$193:$X$348,B24))+IF(COUNTIF(课表!$Y$193:$Y$348,B24)&gt;=2,1,COUNTIF(课表!$Y$193:$Y$348,B24))+IF(COUNTIF(课表!$Z$193:$Z$348,B24)&gt;=2,1,COUNTIF(课表!$Z$193:$Z$348,B24)))*2</f>
        <v>0</v>
      </c>
      <c r="N24" s="31">
        <f>(IF(COUNTIF(课表!$AA$193:$AA$348,B24)&gt;=2,1,COUNTIF(课表!$AA$193:$AA$348,B24))+IF(COUNTIF(课表!$AB$193:$AB$348,B24)&gt;=2,1,COUNTIF(课表!$AB$193:$AB$348,B24))+IF(COUNTIF(课表!$AC$193:$AC$348,B24)&gt;=2,1,COUNTIF(课表!$AC$193:$AC$348,B24))+IF(COUNTIF(课表!$AD$193:$AD$348,B24)&gt;=2,1,COUNTIF(课表!$AD$193:$AD$348,B24)))*2</f>
        <v>0</v>
      </c>
      <c r="O24" s="31">
        <f t="shared" si="1"/>
        <v>8</v>
      </c>
    </row>
    <row r="25" ht="20.1" customHeight="1" spans="1:15">
      <c r="A25" s="31" t="str">
        <f>VLOOKUP(B25,教师基础数据!$B$1:$H$503,7,FALSE)</f>
        <v>2017039</v>
      </c>
      <c r="B25" s="32" t="s">
        <v>1091</v>
      </c>
      <c r="C25" s="31" t="str">
        <f>VLOOKUP(B25,教师基础数据!$B$1:$G4600,3,FALSE)</f>
        <v>思政部</v>
      </c>
      <c r="D25" s="31" t="str">
        <f>VLOOKUP(B25,教师基础数据!$B$1:$G752,4,FALSE)</f>
        <v>兼职</v>
      </c>
      <c r="E25" s="31" t="str">
        <f>VLOOKUP(B25,教师基础数据!$B$1:$G4785,5,FALSE)</f>
        <v>大学生思想政治理论课教研室</v>
      </c>
      <c r="F25" s="31">
        <v>1</v>
      </c>
      <c r="G25" s="31">
        <f t="shared" si="0"/>
        <v>1</v>
      </c>
      <c r="H25" s="31">
        <f>(IF(COUNTIF(课表!$C$193:$C$348,B25)&gt;=2,1,COUNTIF(课表!$C$193:$C$348,B25))+IF(COUNTIF(课表!$D$193:$D$348,B25)&gt;=2,1,COUNTIF(课表!D$193:$D$348,B25))+IF(COUNTIF(课表!$E$193:$E$348,B25)&gt;=2,1,COUNTIF(课表!$E$193:$E$348,B25))+IF(COUNTIF(课表!$F$193:$F$348,B25)&gt;=2,1,COUNTIF(课表!$F$193:$F$348,B25)))*2</f>
        <v>0</v>
      </c>
      <c r="I25" s="31">
        <f>(IF(COUNTIF(课表!$G$193:$G$348,B25)&gt;=2,1,COUNTIF(课表!$G$193:$G$348,B25))+IF(COUNTIF(课表!$H$193:$H$348,B25)&gt;=2,1,COUNTIF(课表!$H$193:$H$348,B25))+IF(COUNTIF(课表!$I$193:$I$348,B25)&gt;=2,1,COUNTIF(课表!$I$193:$I$348,B25))+IF(COUNTIF(课表!$J$193:$J$348,B25)&gt;=2,1,COUNTIF(课表!$J$193:$J$348,B25)))*2</f>
        <v>0</v>
      </c>
      <c r="J25" s="31">
        <f>(IF(COUNTIF(课表!$K$193:$K$348,B25)&gt;=2,1,COUNTIF(课表!$K$193:$K$348,B25))+IF(COUNTIF(课表!$L$193:$L$348,B25)&gt;=2,1,COUNTIF(课表!$L$193:$L$348,B25))+IF(COUNTIF(课表!$M$193:$M$348,B25)&gt;=2,1,COUNTIF(课表!$M$193:$M$348,B25))+IF(COUNTIF(课表!$N$193:$N$348,B25)&gt;=2,1,COUNTIF(课表!$N$193:$N$348,B25)))*2</f>
        <v>4</v>
      </c>
      <c r="K25" s="31">
        <f>(IF(COUNTIF(课表!$O$193:$O$348,B25)&gt;=2,1,COUNTIF(课表!$O$193:$O$348,B25))+IF(COUNTIF(课表!$P$193:$P$348,B25)&gt;=2,1,COUNTIF(课表!$P$193:$P$348,B25))+IF(COUNTIF(课表!$Q$193:$Q$348,B25)&gt;=2,1,COUNTIF(课表!$Q$193:$Q$348,B25))+IF(COUNTIF(课表!$R$193:$R$348,B25)&gt;=2,1,COUNTIF(课表!$R$193:$R$348,B25)))*2</f>
        <v>0</v>
      </c>
      <c r="L25" s="31">
        <f>(IF(COUNTIF(课表!$O$193:$S$348,B25)&gt;=2,1,COUNTIF(课表!$O$193:$S$348,B25))+IF(COUNTIF(课表!$P$193:$T$348,B25)&gt;=2,1,COUNTIF(课表!$P$193:$T$348,B25)))*2</f>
        <v>0</v>
      </c>
      <c r="M25" s="31">
        <f>(IF(COUNTIF(课表!$W$193:$W$348,B25)&gt;=2,1,COUNTIF(课表!$W$193:$W$348,B25))+IF(COUNTIF(课表!$X$193:$X$348,B25)&gt;=2,1,COUNTIF(课表!$X$193:$X$348,B25))+IF(COUNTIF(课表!$Y$193:$Y$348,B25)&gt;=2,1,COUNTIF(课表!$Y$193:$Y$348,B25))+IF(COUNTIF(课表!$Z$193:$Z$348,B25)&gt;=2,1,COUNTIF(课表!$Z$193:$Z$348,B25)))*2</f>
        <v>0</v>
      </c>
      <c r="N25" s="31">
        <f>(IF(COUNTIF(课表!$AA$193:$AA$348,B25)&gt;=2,1,COUNTIF(课表!$AA$193:$AA$348,B25))+IF(COUNTIF(课表!$AB$193:$AB$348,B25)&gt;=2,1,COUNTIF(课表!$AB$193:$AB$348,B25))+IF(COUNTIF(课表!$AC$193:$AC$348,B25)&gt;=2,1,COUNTIF(课表!$AC$193:$AC$348,B25))+IF(COUNTIF(课表!$AD$193:$AD$348,B25)&gt;=2,1,COUNTIF(课表!$AD$193:$AD$348,B25)))*2</f>
        <v>0</v>
      </c>
      <c r="O25" s="31">
        <f t="shared" si="1"/>
        <v>4</v>
      </c>
    </row>
    <row r="26" ht="20.1" customHeight="1" spans="1:15">
      <c r="A26" s="31" t="str">
        <f>VLOOKUP(B26,教师基础数据!$B$1:$H$503,7,FALSE)</f>
        <v>0000352</v>
      </c>
      <c r="B26" s="32" t="s">
        <v>1219</v>
      </c>
      <c r="C26" s="31" t="str">
        <f>VLOOKUP(B26,教师基础数据!$B$1:$G4647,3,FALSE)</f>
        <v>动科系</v>
      </c>
      <c r="D26" s="31" t="str">
        <f>VLOOKUP(B26,教师基础数据!$B$1:$G799,4,FALSE)</f>
        <v>兼职</v>
      </c>
      <c r="E26" s="31" t="str">
        <f>VLOOKUP(B26,教师基础数据!$B$1:$G4832,5,FALSE)</f>
        <v>畜牧水产</v>
      </c>
      <c r="F26" s="31">
        <v>1</v>
      </c>
      <c r="G26" s="31">
        <f t="shared" si="0"/>
        <v>2</v>
      </c>
      <c r="H26" s="31">
        <f>(IF(COUNTIF(课表!$C$193:$C$348,B26)&gt;=2,1,COUNTIF(课表!$C$193:$C$348,B26))+IF(COUNTIF(课表!$D$193:$D$348,B26)&gt;=2,1,COUNTIF(课表!D$193:$D$348,B26))+IF(COUNTIF(课表!$E$193:$E$348,B26)&gt;=2,1,COUNTIF(课表!$E$193:$E$348,B26))+IF(COUNTIF(课表!$F$193:$F$348,B26)&gt;=2,1,COUNTIF(课表!$F$193:$F$348,B26)))*2</f>
        <v>0</v>
      </c>
      <c r="I26" s="31">
        <f>(IF(COUNTIF(课表!$G$193:$G$348,B26)&gt;=2,1,COUNTIF(课表!$G$193:$G$348,B26))+IF(COUNTIF(课表!$H$193:$H$348,B26)&gt;=2,1,COUNTIF(课表!$H$193:$H$348,B26))+IF(COUNTIF(课表!$I$193:$I$348,B26)&gt;=2,1,COUNTIF(课表!$I$193:$I$348,B26))+IF(COUNTIF(课表!$J$193:$J$348,B26)&gt;=2,1,COUNTIF(课表!$J$193:$J$348,B26)))*2</f>
        <v>8</v>
      </c>
      <c r="J26" s="31">
        <f>(IF(COUNTIF(课表!$K$193:$K$348,B26)&gt;=2,1,COUNTIF(课表!$K$193:$K$348,B26))+IF(COUNTIF(课表!$L$193:$L$348,B26)&gt;=2,1,COUNTIF(课表!$L$193:$L$348,B26))+IF(COUNTIF(课表!$M$193:$M$348,B26)&gt;=2,1,COUNTIF(课表!$M$193:$M$348,B26))+IF(COUNTIF(课表!$N$193:$N$348,B26)&gt;=2,1,COUNTIF(课表!$N$193:$N$348,B26)))*2</f>
        <v>0</v>
      </c>
      <c r="K26" s="31">
        <f>(IF(COUNTIF(课表!$O$193:$O$348,B26)&gt;=2,1,COUNTIF(课表!$O$193:$O$348,B26))+IF(COUNTIF(课表!$P$193:$P$348,B26)&gt;=2,1,COUNTIF(课表!$P$193:$P$348,B26))+IF(COUNTIF(课表!$Q$193:$Q$348,B26)&gt;=2,1,COUNTIF(课表!$Q$193:$Q$348,B26))+IF(COUNTIF(课表!$R$193:$R$348,B26)&gt;=2,1,COUNTIF(课表!$R$193:$R$348,B26)))*2</f>
        <v>0</v>
      </c>
      <c r="L26" s="31">
        <f>(IF(COUNTIF(课表!$O$193:$S$348,B26)&gt;=2,1,COUNTIF(课表!$O$193:$S$348,B26))+IF(COUNTIF(课表!$P$193:$T$348,B26)&gt;=2,1,COUNTIF(课表!$P$193:$T$348,B26)))*2</f>
        <v>4</v>
      </c>
      <c r="M26" s="31">
        <f>(IF(COUNTIF(课表!$W$193:$W$348,B26)&gt;=2,1,COUNTIF(课表!$W$193:$W$348,B26))+IF(COUNTIF(课表!$X$193:$X$348,B26)&gt;=2,1,COUNTIF(课表!$X$193:$X$348,B26))+IF(COUNTIF(课表!$Y$193:$Y$348,B26)&gt;=2,1,COUNTIF(课表!$Y$193:$Y$348,B26))+IF(COUNTIF(课表!$Z$193:$Z$348,B26)&gt;=2,1,COUNTIF(课表!$Z$193:$Z$348,B26)))*2</f>
        <v>0</v>
      </c>
      <c r="N26" s="31">
        <f>(IF(COUNTIF(课表!$AA$193:$AA$348,B26)&gt;=2,1,COUNTIF(课表!$AA$193:$AA$348,B26))+IF(COUNTIF(课表!$AB$193:$AB$348,B26)&gt;=2,1,COUNTIF(课表!$AB$193:$AB$348,B26))+IF(COUNTIF(课表!$AC$193:$AC$348,B26)&gt;=2,1,COUNTIF(课表!$AC$193:$AC$348,B26))+IF(COUNTIF(课表!$AD$193:$AD$348,B26)&gt;=2,1,COUNTIF(课表!$AD$193:$AD$348,B26)))*2</f>
        <v>0</v>
      </c>
      <c r="O26" s="31">
        <f t="shared" si="1"/>
        <v>12</v>
      </c>
    </row>
    <row r="27" ht="20.1" customHeight="1" spans="1:15">
      <c r="A27" s="31" t="str">
        <f>VLOOKUP(B27,教师基础数据!$B$1:$H$503,7,FALSE)</f>
        <v>2015013</v>
      </c>
      <c r="B27" s="32" t="s">
        <v>1090</v>
      </c>
      <c r="C27" s="31" t="str">
        <f>VLOOKUP(B27,教师基础数据!$B$1:$G4662,3,FALSE)</f>
        <v>人文系</v>
      </c>
      <c r="D27" s="31" t="str">
        <f>VLOOKUP(B27,教师基础数据!$B$1:$G814,4,FALSE)</f>
        <v>兼职</v>
      </c>
      <c r="E27" s="31" t="str">
        <f>VLOOKUP(B27,教师基础数据!$B$1:$G4847,5,FALSE)</f>
        <v>人文教研室</v>
      </c>
      <c r="F27" s="31">
        <v>1</v>
      </c>
      <c r="G27" s="31">
        <f t="shared" si="0"/>
        <v>4</v>
      </c>
      <c r="H27" s="31">
        <f>(IF(COUNTIF(课表!$C$193:$C$348,B27)&gt;=2,1,COUNTIF(课表!$C$193:$C$348,B27))+IF(COUNTIF(课表!$D$193:$D$348,B27)&gt;=2,1,COUNTIF(课表!D$193:$D$348,B27))+IF(COUNTIF(课表!$E$193:$E$348,B27)&gt;=2,1,COUNTIF(课表!$E$193:$E$348,B27))+IF(COUNTIF(课表!$F$193:$F$348,B27)&gt;=2,1,COUNTIF(课表!$F$193:$F$348,B27)))*2</f>
        <v>4</v>
      </c>
      <c r="I27" s="31">
        <f>(IF(COUNTIF(课表!$G$193:$G$348,B27)&gt;=2,1,COUNTIF(课表!$G$193:$G$348,B27))+IF(COUNTIF(课表!$H$193:$H$348,B27)&gt;=2,1,COUNTIF(课表!$H$193:$H$348,B27))+IF(COUNTIF(课表!$I$193:$I$348,B27)&gt;=2,1,COUNTIF(课表!$I$193:$I$348,B27))+IF(COUNTIF(课表!$J$193:$J$348,B27)&gt;=2,1,COUNTIF(课表!$J$193:$J$348,B27)))*2</f>
        <v>4</v>
      </c>
      <c r="J27" s="31">
        <f>(IF(COUNTIF(课表!$K$193:$K$348,B27)&gt;=2,1,COUNTIF(课表!$K$193:$K$348,B27))+IF(COUNTIF(课表!$L$193:$L$348,B27)&gt;=2,1,COUNTIF(课表!$L$193:$L$348,B27))+IF(COUNTIF(课表!$M$193:$M$348,B27)&gt;=2,1,COUNTIF(课表!$M$193:$M$348,B27))+IF(COUNTIF(课表!$N$193:$N$348,B27)&gt;=2,1,COUNTIF(课表!$N$193:$N$348,B27)))*2</f>
        <v>0</v>
      </c>
      <c r="K27" s="31">
        <f>(IF(COUNTIF(课表!$O$193:$O$348,B27)&gt;=2,1,COUNTIF(课表!$O$193:$O$348,B27))+IF(COUNTIF(课表!$P$193:$P$348,B27)&gt;=2,1,COUNTIF(课表!$P$193:$P$348,B27))+IF(COUNTIF(课表!$Q$193:$Q$348,B27)&gt;=2,1,COUNTIF(课表!$Q$193:$Q$348,B27))+IF(COUNTIF(课表!$R$193:$R$348,B27)&gt;=2,1,COUNTIF(课表!$R$193:$R$348,B27)))*2</f>
        <v>2</v>
      </c>
      <c r="L27" s="31">
        <f>(IF(COUNTIF(课表!$O$193:$S$348,B27)&gt;=2,1,COUNTIF(课表!$O$193:$S$348,B27))+IF(COUNTIF(课表!$P$193:$T$348,B27)&gt;=2,1,COUNTIF(课表!$P$193:$T$348,B27)))*2</f>
        <v>4</v>
      </c>
      <c r="M27" s="31">
        <f>(IF(COUNTIF(课表!$W$193:$W$348,B27)&gt;=2,1,COUNTIF(课表!$W$193:$W$348,B27))+IF(COUNTIF(课表!$X$193:$X$348,B27)&gt;=2,1,COUNTIF(课表!$X$193:$X$348,B27))+IF(COUNTIF(课表!$Y$193:$Y$348,B27)&gt;=2,1,COUNTIF(课表!$Y$193:$Y$348,B27))+IF(COUNTIF(课表!$Z$193:$Z$348,B27)&gt;=2,1,COUNTIF(课表!$Z$193:$Z$348,B27)))*2</f>
        <v>0</v>
      </c>
      <c r="N27" s="31">
        <f>(IF(COUNTIF(课表!$AA$193:$AA$348,B27)&gt;=2,1,COUNTIF(课表!$AA$193:$AA$348,B27))+IF(COUNTIF(课表!$AB$193:$AB$348,B27)&gt;=2,1,COUNTIF(课表!$AB$193:$AB$348,B27))+IF(COUNTIF(课表!$AC$193:$AC$348,B27)&gt;=2,1,COUNTIF(课表!$AC$193:$AC$348,B27))+IF(COUNTIF(课表!$AD$193:$AD$348,B27)&gt;=2,1,COUNTIF(课表!$AD$193:$AD$348,B27)))*2</f>
        <v>0</v>
      </c>
      <c r="O27" s="31">
        <f t="shared" si="1"/>
        <v>14</v>
      </c>
    </row>
    <row r="28" ht="20.1" customHeight="1" spans="1:15">
      <c r="A28" s="31" t="str">
        <f>VLOOKUP(B28,教师基础数据!$B$1:$H$503,7,FALSE)</f>
        <v>200226</v>
      </c>
      <c r="B28" s="32" t="s">
        <v>1296</v>
      </c>
      <c r="C28" s="31" t="str">
        <f>VLOOKUP(B28,教师基础数据!$B$1:$G4547,3,FALSE)</f>
        <v>动科系</v>
      </c>
      <c r="D28" s="31" t="str">
        <f>VLOOKUP(B28,教师基础数据!$B$1:$G699,4,FALSE)</f>
        <v>外聘</v>
      </c>
      <c r="E28" s="31" t="str">
        <f>VLOOKUP(B28,教师基础数据!$B$1:$G4732,5,FALSE)</f>
        <v>兽医教研室</v>
      </c>
      <c r="F28" s="31">
        <v>1</v>
      </c>
      <c r="G28" s="31">
        <f t="shared" si="0"/>
        <v>2</v>
      </c>
      <c r="H28" s="31">
        <f>(IF(COUNTIF(课表!$C$193:$C$348,B28)&gt;=2,1,COUNTIF(课表!$C$193:$C$348,B28))+IF(COUNTIF(课表!$D$193:$D$348,B28)&gt;=2,1,COUNTIF(课表!D$193:$D$348,B28))+IF(COUNTIF(课表!$E$193:$E$348,B28)&gt;=2,1,COUNTIF(课表!$E$193:$E$348,B28))+IF(COUNTIF(课表!$F$193:$F$348,B28)&gt;=2,1,COUNTIF(课表!$F$193:$F$348,B28)))*2</f>
        <v>0</v>
      </c>
      <c r="I28" s="31">
        <f>(IF(COUNTIF(课表!$G$193:$G$348,B28)&gt;=2,1,COUNTIF(课表!$G$193:$G$348,B28))+IF(COUNTIF(课表!$H$193:$H$348,B28)&gt;=2,1,COUNTIF(课表!$H$193:$H$348,B28))+IF(COUNTIF(课表!$I$193:$I$348,B28)&gt;=2,1,COUNTIF(课表!$I$193:$I$348,B28))+IF(COUNTIF(课表!$J$193:$J$348,B28)&gt;=2,1,COUNTIF(课表!$J$193:$J$348,B28)))*2</f>
        <v>4</v>
      </c>
      <c r="J28" s="31">
        <f>(IF(COUNTIF(课表!$K$193:$K$348,B28)&gt;=2,1,COUNTIF(课表!$K$193:$K$348,B28))+IF(COUNTIF(课表!$L$193:$L$348,B28)&gt;=2,1,COUNTIF(课表!$L$193:$L$348,B28))+IF(COUNTIF(课表!$M$193:$M$348,B28)&gt;=2,1,COUNTIF(课表!$M$193:$M$348,B28))+IF(COUNTIF(课表!$N$193:$N$348,B28)&gt;=2,1,COUNTIF(课表!$N$193:$N$348,B28)))*2</f>
        <v>4</v>
      </c>
      <c r="K28" s="31">
        <f>(IF(COUNTIF(课表!$O$193:$O$348,B28)&gt;=2,1,COUNTIF(课表!$O$193:$O$348,B28))+IF(COUNTIF(课表!$P$193:$P$348,B28)&gt;=2,1,COUNTIF(课表!$P$193:$P$348,B28))+IF(COUNTIF(课表!$Q$193:$Q$348,B28)&gt;=2,1,COUNTIF(课表!$Q$193:$Q$348,B28))+IF(COUNTIF(课表!$R$193:$R$348,B28)&gt;=2,1,COUNTIF(课表!$R$193:$R$348,B28)))*2</f>
        <v>0</v>
      </c>
      <c r="L28" s="31">
        <f>(IF(COUNTIF(课表!$O$193:$S$348,B28)&gt;=2,1,COUNTIF(课表!$O$193:$S$348,B28))+IF(COUNTIF(课表!$P$193:$T$348,B28)&gt;=2,1,COUNTIF(课表!$P$193:$T$348,B28)))*2</f>
        <v>0</v>
      </c>
      <c r="M28" s="31">
        <f>(IF(COUNTIF(课表!$W$193:$W$348,B28)&gt;=2,1,COUNTIF(课表!$W$193:$W$348,B28))+IF(COUNTIF(课表!$X$193:$X$348,B28)&gt;=2,1,COUNTIF(课表!$X$193:$X$348,B28))+IF(COUNTIF(课表!$Y$193:$Y$348,B28)&gt;=2,1,COUNTIF(课表!$Y$193:$Y$348,B28))+IF(COUNTIF(课表!$Z$193:$Z$348,B28)&gt;=2,1,COUNTIF(课表!$Z$193:$Z$348,B28)))*2</f>
        <v>0</v>
      </c>
      <c r="N28" s="31">
        <f>(IF(COUNTIF(课表!$AA$193:$AA$348,B28)&gt;=2,1,COUNTIF(课表!$AA$193:$AA$348,B28))+IF(COUNTIF(课表!$AB$193:$AB$348,B28)&gt;=2,1,COUNTIF(课表!$AB$193:$AB$348,B28))+IF(COUNTIF(课表!$AC$193:$AC$348,B28)&gt;=2,1,COUNTIF(课表!$AC$193:$AC$348,B28))+IF(COUNTIF(课表!$AD$193:$AD$348,B28)&gt;=2,1,COUNTIF(课表!$AD$193:$AD$348,B28)))*2</f>
        <v>0</v>
      </c>
      <c r="O28" s="31">
        <f t="shared" si="1"/>
        <v>8</v>
      </c>
    </row>
    <row r="29" ht="20.1" customHeight="1" spans="1:15">
      <c r="A29" s="31" t="str">
        <f>VLOOKUP(B29,教师基础数据!$B$1:$H$503,7,FALSE)</f>
        <v>0000036</v>
      </c>
      <c r="B29" s="32" t="s">
        <v>1562</v>
      </c>
      <c r="C29" s="31" t="str">
        <f>VLOOKUP(B29,教师基础数据!$B$1:$G4550,3,FALSE)</f>
        <v>信艺系</v>
      </c>
      <c r="D29" s="31" t="str">
        <f>VLOOKUP(B29,教师基础数据!$B$1:$G702,4,FALSE)</f>
        <v>兼职</v>
      </c>
      <c r="E29" s="31" t="str">
        <f>VLOOKUP(B29,教师基础数据!$B$1:$G4735,5,FALSE)</f>
        <v>计应教研室</v>
      </c>
      <c r="F29" s="31">
        <v>1</v>
      </c>
      <c r="G29" s="31">
        <f t="shared" si="0"/>
        <v>1</v>
      </c>
      <c r="H29" s="31">
        <f>(IF(COUNTIF(课表!$C$193:$C$348,B29)&gt;=2,1,COUNTIF(课表!$C$193:$C$348,B29))+IF(COUNTIF(课表!$D$193:$D$348,B29)&gt;=2,1,COUNTIF(课表!D$193:$D$348,B29))+IF(COUNTIF(课表!$E$193:$E$348,B29)&gt;=2,1,COUNTIF(课表!$E$193:$E$348,B29))+IF(COUNTIF(课表!$F$193:$F$348,B29)&gt;=2,1,COUNTIF(课表!$F$193:$F$348,B29)))*2</f>
        <v>4</v>
      </c>
      <c r="I29" s="31">
        <f>(IF(COUNTIF(课表!$G$193:$G$348,B29)&gt;=2,1,COUNTIF(课表!$G$193:$G$348,B29))+IF(COUNTIF(课表!$H$193:$H$348,B29)&gt;=2,1,COUNTIF(课表!$H$193:$H$348,B29))+IF(COUNTIF(课表!$I$193:$I$348,B29)&gt;=2,1,COUNTIF(课表!$I$193:$I$348,B29))+IF(COUNTIF(课表!$J$193:$J$348,B29)&gt;=2,1,COUNTIF(课表!$J$193:$J$348,B29)))*2</f>
        <v>0</v>
      </c>
      <c r="J29" s="31">
        <f>(IF(COUNTIF(课表!$K$193:$K$348,B29)&gt;=2,1,COUNTIF(课表!$K$193:$K$348,B29))+IF(COUNTIF(课表!$L$193:$L$348,B29)&gt;=2,1,COUNTIF(课表!$L$193:$L$348,B29))+IF(COUNTIF(课表!$M$193:$M$348,B29)&gt;=2,1,COUNTIF(课表!$M$193:$M$348,B29))+IF(COUNTIF(课表!$N$193:$N$348,B29)&gt;=2,1,COUNTIF(课表!$N$193:$N$348,B29)))*2</f>
        <v>0</v>
      </c>
      <c r="K29" s="31">
        <f>(IF(COUNTIF(课表!$O$193:$O$348,B29)&gt;=2,1,COUNTIF(课表!$O$193:$O$348,B29))+IF(COUNTIF(课表!$P$193:$P$348,B29)&gt;=2,1,COUNTIF(课表!$P$193:$P$348,B29))+IF(COUNTIF(课表!$Q$193:$Q$348,B29)&gt;=2,1,COUNTIF(课表!$Q$193:$Q$348,B29))+IF(COUNTIF(课表!$R$193:$R$348,B29)&gt;=2,1,COUNTIF(课表!$R$193:$R$348,B29)))*2</f>
        <v>0</v>
      </c>
      <c r="L29" s="31">
        <f>(IF(COUNTIF(课表!$O$193:$S$348,B29)&gt;=2,1,COUNTIF(课表!$O$193:$S$348,B29))+IF(COUNTIF(课表!$P$193:$T$348,B29)&gt;=2,1,COUNTIF(课表!$P$193:$T$348,B29)))*2</f>
        <v>0</v>
      </c>
      <c r="M29" s="31">
        <f>(IF(COUNTIF(课表!$W$193:$W$348,B29)&gt;=2,1,COUNTIF(课表!$W$193:$W$348,B29))+IF(COUNTIF(课表!$X$193:$X$348,B29)&gt;=2,1,COUNTIF(课表!$X$193:$X$348,B29))+IF(COUNTIF(课表!$Y$193:$Y$348,B29)&gt;=2,1,COUNTIF(课表!$Y$193:$Y$348,B29))+IF(COUNTIF(课表!$Z$193:$Z$348,B29)&gt;=2,1,COUNTIF(课表!$Z$193:$Z$348,B29)))*2</f>
        <v>0</v>
      </c>
      <c r="N29" s="31">
        <f>(IF(COUNTIF(课表!$AA$193:$AA$348,B29)&gt;=2,1,COUNTIF(课表!$AA$193:$AA$348,B29))+IF(COUNTIF(课表!$AB$193:$AB$348,B29)&gt;=2,1,COUNTIF(课表!$AB$193:$AB$348,B29))+IF(COUNTIF(课表!$AC$193:$AC$348,B29)&gt;=2,1,COUNTIF(课表!$AC$193:$AC$348,B29))+IF(COUNTIF(课表!$AD$193:$AD$348,B29)&gt;=2,1,COUNTIF(课表!$AD$193:$AD$348,B29)))*2</f>
        <v>0</v>
      </c>
      <c r="O29" s="31">
        <f t="shared" si="1"/>
        <v>4</v>
      </c>
    </row>
    <row r="30" ht="20.1" customHeight="1" spans="1:16">
      <c r="A30" s="31" t="str">
        <f>VLOOKUP(B30,教师基础数据!$B$1:$H$503,7,FALSE)</f>
        <v>2017019</v>
      </c>
      <c r="B30" s="32" t="s">
        <v>1394</v>
      </c>
      <c r="C30" s="31" t="str">
        <f>VLOOKUP(B30,教师基础数据!$B$1:$G4551,3,FALSE)</f>
        <v>信艺系</v>
      </c>
      <c r="D30" s="31" t="str">
        <f>VLOOKUP(B30,教师基础数据!$B$1:$G703,4,FALSE)</f>
        <v>兼职</v>
      </c>
      <c r="E30" s="31" t="str">
        <f>VLOOKUP(B30,教师基础数据!$B$1:$G4736,5,FALSE)</f>
        <v>数媒教研室</v>
      </c>
      <c r="F30" s="31">
        <v>1</v>
      </c>
      <c r="G30" s="31">
        <f t="shared" si="0"/>
        <v>3</v>
      </c>
      <c r="H30" s="31">
        <f>(IF(COUNTIF(课表!$C$193:$C$348,B30)&gt;=2,1,COUNTIF(课表!$C$193:$C$348,B30))+IF(COUNTIF(课表!$D$193:$D$348,B30)&gt;=2,1,COUNTIF(课表!D$193:$D$348,B30))+IF(COUNTIF(课表!$E$193:$E$348,B30)&gt;=2,1,COUNTIF(课表!$E$193:$E$348,B30))+IF(COUNTIF(课表!$F$193:$F$348,B30)&gt;=2,1,COUNTIF(课表!$F$193:$F$348,B30)))*2</f>
        <v>0</v>
      </c>
      <c r="I30" s="31">
        <f>(IF(COUNTIF(课表!$G$193:$G$348,B30)&gt;=2,1,COUNTIF(课表!$G$193:$G$348,B30))+IF(COUNTIF(课表!$H$193:$H$348,B30)&gt;=2,1,COUNTIF(课表!$H$193:$H$348,B30))+IF(COUNTIF(课表!$I$193:$I$348,B30)&gt;=2,1,COUNTIF(课表!$I$193:$I$348,B30))+IF(COUNTIF(课表!$J$193:$J$348,B30)&gt;=2,1,COUNTIF(课表!$J$193:$J$348,B30)))*2</f>
        <v>4</v>
      </c>
      <c r="J30" s="31">
        <f>(IF(COUNTIF(课表!$K$193:$K$348,B30)&gt;=2,1,COUNTIF(课表!$K$193:$K$348,B30))+IF(COUNTIF(课表!$L$193:$L$348,B30)&gt;=2,1,COUNTIF(课表!$L$193:$L$348,B30))+IF(COUNTIF(课表!$M$193:$M$348,B30)&gt;=2,1,COUNTIF(课表!$M$193:$M$348,B30))+IF(COUNTIF(课表!$N$193:$N$348,B30)&gt;=2,1,COUNTIF(课表!$N$193:$N$348,B30)))*2</f>
        <v>0</v>
      </c>
      <c r="K30" s="31">
        <f>(IF(COUNTIF(课表!$O$193:$O$348,B30)&gt;=2,1,COUNTIF(课表!$O$193:$O$348,B30))+IF(COUNTIF(课表!$P$193:$P$348,B30)&gt;=2,1,COUNTIF(课表!$P$193:$P$348,B30))+IF(COUNTIF(课表!$Q$193:$Q$348,B30)&gt;=2,1,COUNTIF(课表!$Q$193:$Q$348,B30))+IF(COUNTIF(课表!$R$193:$R$348,B30)&gt;=2,1,COUNTIF(课表!$R$193:$R$348,B30)))*2</f>
        <v>4</v>
      </c>
      <c r="L30" s="31">
        <f>(IF(COUNTIF(课表!$O$193:$S$348,B30)&gt;=2,1,COUNTIF(课表!$O$193:$S$348,B30))+IF(COUNTIF(课表!$P$193:$T$348,B30)&gt;=2,1,COUNTIF(课表!$P$193:$T$348,B30)))*2</f>
        <v>4</v>
      </c>
      <c r="M30" s="31">
        <f>(IF(COUNTIF(课表!$W$193:$W$348,B30)&gt;=2,1,COUNTIF(课表!$W$193:$W$348,B30))+IF(COUNTIF(课表!$X$193:$X$348,B30)&gt;=2,1,COUNTIF(课表!$X$193:$X$348,B30))+IF(COUNTIF(课表!$Y$193:$Y$348,B30)&gt;=2,1,COUNTIF(课表!$Y$193:$Y$348,B30))+IF(COUNTIF(课表!$Z$193:$Z$348,B30)&gt;=2,1,COUNTIF(课表!$Z$193:$Z$348,B30)))*2</f>
        <v>0</v>
      </c>
      <c r="N30" s="31">
        <f>(IF(COUNTIF(课表!$AA$193:$AA$348,B30)&gt;=2,1,COUNTIF(课表!$AA$193:$AA$348,B30))+IF(COUNTIF(课表!$AB$193:$AB$348,B30)&gt;=2,1,COUNTIF(课表!$AB$193:$AB$348,B30))+IF(COUNTIF(课表!$AC$193:$AC$348,B30)&gt;=2,1,COUNTIF(课表!$AC$193:$AC$348,B30))+IF(COUNTIF(课表!$AD$193:$AD$348,B30)&gt;=2,1,COUNTIF(课表!$AD$193:$AD$348,B30)))*2</f>
        <v>0</v>
      </c>
      <c r="O30" s="31">
        <f t="shared" si="1"/>
        <v>12</v>
      </c>
      <c r="P30" s="18"/>
    </row>
    <row r="31" ht="20.1" customHeight="1" spans="1:15">
      <c r="A31" s="31" t="str">
        <f>VLOOKUP(B31,教师基础数据!$B$1:$H$503,7,FALSE)</f>
        <v>2017033</v>
      </c>
      <c r="B31" s="32" t="s">
        <v>1338</v>
      </c>
      <c r="C31" s="31" t="str">
        <f>VLOOKUP(B31,教师基础数据!$B$1:$G4552,3,FALSE)</f>
        <v>信艺系</v>
      </c>
      <c r="D31" s="31" t="str">
        <f>VLOOKUP(B31,教师基础数据!$B$1:$G704,4,FALSE)</f>
        <v>专职</v>
      </c>
      <c r="E31" s="31" t="str">
        <f>VLOOKUP(B31,教师基础数据!$B$1:$G4737,5,FALSE)</f>
        <v>室内教研室</v>
      </c>
      <c r="F31" s="31">
        <v>1</v>
      </c>
      <c r="G31" s="31">
        <f t="shared" si="0"/>
        <v>3</v>
      </c>
      <c r="H31" s="31">
        <f>(IF(COUNTIF(课表!$C$193:$C$348,B31)&gt;=2,1,COUNTIF(课表!$C$193:$C$348,B31))+IF(COUNTIF(课表!$D$193:$D$348,B31)&gt;=2,1,COUNTIF(课表!D$193:$D$348,B31))+IF(COUNTIF(课表!$E$193:$E$348,B31)&gt;=2,1,COUNTIF(课表!$E$193:$E$348,B31))+IF(COUNTIF(课表!$F$193:$F$348,B31)&gt;=2,1,COUNTIF(课表!$F$193:$F$348,B31)))*2</f>
        <v>0</v>
      </c>
      <c r="I31" s="31">
        <f>(IF(COUNTIF(课表!$G$193:$G$348,B31)&gt;=2,1,COUNTIF(课表!$G$193:$G$348,B31))+IF(COUNTIF(课表!$H$193:$H$348,B31)&gt;=2,1,COUNTIF(课表!$H$193:$H$348,B31))+IF(COUNTIF(课表!$I$193:$I$348,B31)&gt;=2,1,COUNTIF(课表!$I$193:$I$348,B31))+IF(COUNTIF(课表!$J$193:$J$348,B31)&gt;=2,1,COUNTIF(课表!$J$193:$J$348,B31)))*2</f>
        <v>0</v>
      </c>
      <c r="J31" s="31">
        <f>(IF(COUNTIF(课表!$K$193:$K$348,B31)&gt;=2,1,COUNTIF(课表!$K$193:$K$348,B31))+IF(COUNTIF(课表!$L$193:$L$348,B31)&gt;=2,1,COUNTIF(课表!$L$193:$L$348,B31))+IF(COUNTIF(课表!$M$193:$M$348,B31)&gt;=2,1,COUNTIF(课表!$M$193:$M$348,B31))+IF(COUNTIF(课表!$N$193:$N$348,B31)&gt;=2,1,COUNTIF(课表!$N$193:$N$348,B31)))*2</f>
        <v>4</v>
      </c>
      <c r="K31" s="31">
        <f>(IF(COUNTIF(课表!$O$193:$O$348,B31)&gt;=2,1,COUNTIF(课表!$O$193:$O$348,B31))+IF(COUNTIF(课表!$P$193:$P$348,B31)&gt;=2,1,COUNTIF(课表!$P$193:$P$348,B31))+IF(COUNTIF(课表!$Q$193:$Q$348,B31)&gt;=2,1,COUNTIF(课表!$Q$193:$Q$348,B31))+IF(COUNTIF(课表!$R$193:$R$348,B31)&gt;=2,1,COUNTIF(课表!$R$193:$R$348,B31)))*2</f>
        <v>4</v>
      </c>
      <c r="L31" s="31">
        <f>(IF(COUNTIF(课表!$O$193:$S$348,B31)&gt;=2,1,COUNTIF(课表!$O$193:$S$348,B31))+IF(COUNTIF(课表!$P$193:$T$348,B31)&gt;=2,1,COUNTIF(课表!$P$193:$T$348,B31)))*2</f>
        <v>4</v>
      </c>
      <c r="M31" s="31">
        <f>(IF(COUNTIF(课表!$W$193:$W$348,B31)&gt;=2,1,COUNTIF(课表!$W$193:$W$348,B31))+IF(COUNTIF(课表!$X$193:$X$348,B31)&gt;=2,1,COUNTIF(课表!$X$193:$X$348,B31))+IF(COUNTIF(课表!$Y$193:$Y$348,B31)&gt;=2,1,COUNTIF(课表!$Y$193:$Y$348,B31))+IF(COUNTIF(课表!$Z$193:$Z$348,B31)&gt;=2,1,COUNTIF(课表!$Z$193:$Z$348,B31)))*2</f>
        <v>0</v>
      </c>
      <c r="N31" s="31">
        <f>(IF(COUNTIF(课表!$AA$193:$AA$348,B31)&gt;=2,1,COUNTIF(课表!$AA$193:$AA$348,B31))+IF(COUNTIF(课表!$AB$193:$AB$348,B31)&gt;=2,1,COUNTIF(课表!$AB$193:$AB$348,B31))+IF(COUNTIF(课表!$AC$193:$AC$348,B31)&gt;=2,1,COUNTIF(课表!$AC$193:$AC$348,B31))+IF(COUNTIF(课表!$AD$193:$AD$348,B31)&gt;=2,1,COUNTIF(课表!$AD$193:$AD$348,B31)))*2</f>
        <v>0</v>
      </c>
      <c r="O31" s="31">
        <f t="shared" si="1"/>
        <v>12</v>
      </c>
    </row>
    <row r="32" ht="20.1" customHeight="1" spans="1:15">
      <c r="A32" s="31" t="str">
        <f>VLOOKUP(B32,教师基础数据!$B$1:$H$503,7,FALSE)</f>
        <v>2018026</v>
      </c>
      <c r="B32" s="32" t="s">
        <v>1393</v>
      </c>
      <c r="C32" s="31" t="str">
        <f>VLOOKUP(B32,教师基础数据!$B$1:$G4553,3,FALSE)</f>
        <v>信艺系</v>
      </c>
      <c r="D32" s="31" t="str">
        <f>VLOOKUP(B32,教师基础数据!$B$1:$G705,4,FALSE)</f>
        <v>兼职</v>
      </c>
      <c r="E32" s="31" t="str">
        <f>VLOOKUP(B32,教师基础数据!$B$1:$G4738,5,FALSE)</f>
        <v>数媒教研室</v>
      </c>
      <c r="F32" s="31">
        <v>1</v>
      </c>
      <c r="G32" s="31">
        <f t="shared" si="0"/>
        <v>5</v>
      </c>
      <c r="H32" s="31">
        <f>(IF(COUNTIF(课表!$C$193:$C$348,B32)&gt;=2,1,COUNTIF(课表!$C$193:$C$348,B32))+IF(COUNTIF(课表!$D$193:$D$348,B32)&gt;=2,1,COUNTIF(课表!D$193:$D$348,B32))+IF(COUNTIF(课表!$E$193:$E$348,B32)&gt;=2,1,COUNTIF(课表!$E$193:$E$348,B32))+IF(COUNTIF(课表!$F$193:$F$348,B32)&gt;=2,1,COUNTIF(课表!$F$193:$F$348,B32)))*2</f>
        <v>8</v>
      </c>
      <c r="I32" s="31">
        <f>(IF(COUNTIF(课表!$G$193:$G$348,B32)&gt;=2,1,COUNTIF(课表!$G$193:$G$348,B32))+IF(COUNTIF(课表!$H$193:$H$348,B32)&gt;=2,1,COUNTIF(课表!$H$193:$H$348,B32))+IF(COUNTIF(课表!$I$193:$I$348,B32)&gt;=2,1,COUNTIF(课表!$I$193:$I$348,B32))+IF(COUNTIF(课表!$J$193:$J$348,B32)&gt;=2,1,COUNTIF(课表!$J$193:$J$348,B32)))*2</f>
        <v>4</v>
      </c>
      <c r="J32" s="31">
        <f>(IF(COUNTIF(课表!$K$193:$K$348,B32)&gt;=2,1,COUNTIF(课表!$K$193:$K$348,B32))+IF(COUNTIF(课表!$L$193:$L$348,B32)&gt;=2,1,COUNTIF(课表!$L$193:$L$348,B32))+IF(COUNTIF(课表!$M$193:$M$348,B32)&gt;=2,1,COUNTIF(课表!$M$193:$M$348,B32))+IF(COUNTIF(课表!$N$193:$N$348,B32)&gt;=2,1,COUNTIF(课表!$N$193:$N$348,B32)))*2</f>
        <v>4</v>
      </c>
      <c r="K32" s="31">
        <f>(IF(COUNTIF(课表!$O$193:$O$348,B32)&gt;=2,1,COUNTIF(课表!$O$193:$O$348,B32))+IF(COUNTIF(课表!$P$193:$P$348,B32)&gt;=2,1,COUNTIF(课表!$P$193:$P$348,B32))+IF(COUNTIF(课表!$Q$193:$Q$348,B32)&gt;=2,1,COUNTIF(课表!$Q$193:$Q$348,B32))+IF(COUNTIF(课表!$R$193:$R$348,B32)&gt;=2,1,COUNTIF(课表!$R$193:$R$348,B32)))*2</f>
        <v>4</v>
      </c>
      <c r="L32" s="31">
        <f>(IF(COUNTIF(课表!$O$193:$S$348,B32)&gt;=2,1,COUNTIF(课表!$O$193:$S$348,B32))+IF(COUNTIF(课表!$P$193:$T$348,B32)&gt;=2,1,COUNTIF(课表!$P$193:$T$348,B32)))*2</f>
        <v>4</v>
      </c>
      <c r="M32" s="31">
        <f>(IF(COUNTIF(课表!$W$193:$W$348,B32)&gt;=2,1,COUNTIF(课表!$W$193:$W$348,B32))+IF(COUNTIF(课表!$X$193:$X$348,B32)&gt;=2,1,COUNTIF(课表!$X$193:$X$348,B32))+IF(COUNTIF(课表!$Y$193:$Y$348,B32)&gt;=2,1,COUNTIF(课表!$Y$193:$Y$348,B32))+IF(COUNTIF(课表!$Z$193:$Z$348,B32)&gt;=2,1,COUNTIF(课表!$Z$193:$Z$348,B32)))*2</f>
        <v>0</v>
      </c>
      <c r="N32" s="31">
        <f>(IF(COUNTIF(课表!$AA$193:$AA$348,B32)&gt;=2,1,COUNTIF(课表!$AA$193:$AA$348,B32))+IF(COUNTIF(课表!$AB$193:$AB$348,B32)&gt;=2,1,COUNTIF(课表!$AB$193:$AB$348,B32))+IF(COUNTIF(课表!$AC$193:$AC$348,B32)&gt;=2,1,COUNTIF(课表!$AC$193:$AC$348,B32))+IF(COUNTIF(课表!$AD$193:$AD$348,B32)&gt;=2,1,COUNTIF(课表!$AD$193:$AD$348,B32)))*2</f>
        <v>0</v>
      </c>
      <c r="O32" s="31">
        <f t="shared" si="1"/>
        <v>24</v>
      </c>
    </row>
    <row r="33" ht="20.1" customHeight="1" spans="1:15">
      <c r="A33" s="31" t="str">
        <f>VLOOKUP(B33,教师基础数据!$B$1:$H$503,7,FALSE)</f>
        <v>2016045</v>
      </c>
      <c r="B33" s="32" t="s">
        <v>1576</v>
      </c>
      <c r="C33" s="31" t="str">
        <f>VLOOKUP(B33,教师基础数据!$B$1:$G4554,3,FALSE)</f>
        <v>信艺系</v>
      </c>
      <c r="D33" s="31" t="str">
        <f>VLOOKUP(B33,教师基础数据!$B$1:$G706,4,FALSE)</f>
        <v>外聘</v>
      </c>
      <c r="E33" s="31" t="str">
        <f>VLOOKUP(B33,教师基础数据!$B$1:$G4739,5,FALSE)</f>
        <v>计应教研室</v>
      </c>
      <c r="F33" s="31">
        <v>1</v>
      </c>
      <c r="G33" s="31">
        <f t="shared" si="0"/>
        <v>1</v>
      </c>
      <c r="H33" s="31">
        <f>(IF(COUNTIF(课表!$C$193:$C$348,B33)&gt;=2,1,COUNTIF(课表!$C$193:$C$348,B33))+IF(COUNTIF(课表!$D$193:$D$348,B33)&gt;=2,1,COUNTIF(课表!D$193:$D$348,B33))+IF(COUNTIF(课表!$E$193:$E$348,B33)&gt;=2,1,COUNTIF(课表!$E$193:$E$348,B33))+IF(COUNTIF(课表!$F$193:$F$348,B33)&gt;=2,1,COUNTIF(课表!$F$193:$F$348,B33)))*2</f>
        <v>0</v>
      </c>
      <c r="I33" s="31">
        <f>(IF(COUNTIF(课表!$G$193:$G$348,B33)&gt;=2,1,COUNTIF(课表!$G$193:$G$348,B33))+IF(COUNTIF(课表!$H$193:$H$348,B33)&gt;=2,1,COUNTIF(课表!$H$193:$H$348,B33))+IF(COUNTIF(课表!$I$193:$I$348,B33)&gt;=2,1,COUNTIF(课表!$I$193:$I$348,B33))+IF(COUNTIF(课表!$J$193:$J$348,B33)&gt;=2,1,COUNTIF(课表!$J$193:$J$348,B33)))*2</f>
        <v>0</v>
      </c>
      <c r="J33" s="31">
        <f>(IF(COUNTIF(课表!$K$193:$K$348,B33)&gt;=2,1,COUNTIF(课表!$K$193:$K$348,B33))+IF(COUNTIF(课表!$L$193:$L$348,B33)&gt;=2,1,COUNTIF(课表!$L$193:$L$348,B33))+IF(COUNTIF(课表!$M$193:$M$348,B33)&gt;=2,1,COUNTIF(课表!$M$193:$M$348,B33))+IF(COUNTIF(课表!$N$193:$N$348,B33)&gt;=2,1,COUNTIF(课表!$N$193:$N$348,B33)))*2</f>
        <v>0</v>
      </c>
      <c r="K33" s="31">
        <f>(IF(COUNTIF(课表!$O$193:$O$348,B33)&gt;=2,1,COUNTIF(课表!$O$193:$O$348,B33))+IF(COUNTIF(课表!$P$193:$P$348,B33)&gt;=2,1,COUNTIF(课表!$P$193:$P$348,B33))+IF(COUNTIF(课表!$Q$193:$Q$348,B33)&gt;=2,1,COUNTIF(课表!$Q$193:$Q$348,B33))+IF(COUNTIF(课表!$R$193:$R$348,B33)&gt;=2,1,COUNTIF(课表!$R$193:$R$348,B33)))*2</f>
        <v>0</v>
      </c>
      <c r="L33" s="31">
        <f>(IF(COUNTIF(课表!$O$193:$S$348,B33)&gt;=2,1,COUNTIF(课表!$O$193:$S$348,B33))+IF(COUNTIF(课表!$P$193:$T$348,B33)&gt;=2,1,COUNTIF(课表!$P$193:$T$348,B33)))*2</f>
        <v>4</v>
      </c>
      <c r="M33" s="31">
        <f>(IF(COUNTIF(课表!$W$193:$W$348,B33)&gt;=2,1,COUNTIF(课表!$W$193:$W$348,B33))+IF(COUNTIF(课表!$X$193:$X$348,B33)&gt;=2,1,COUNTIF(课表!$X$193:$X$348,B33))+IF(COUNTIF(课表!$Y$193:$Y$348,B33)&gt;=2,1,COUNTIF(课表!$Y$193:$Y$348,B33))+IF(COUNTIF(课表!$Z$193:$Z$348,B33)&gt;=2,1,COUNTIF(课表!$Z$193:$Z$348,B33)))*2</f>
        <v>0</v>
      </c>
      <c r="N33" s="31">
        <f>(IF(COUNTIF(课表!$AA$193:$AA$348,B33)&gt;=2,1,COUNTIF(课表!$AA$193:$AA$348,B33))+IF(COUNTIF(课表!$AB$193:$AB$348,B33)&gt;=2,1,COUNTIF(课表!$AB$193:$AB$348,B33))+IF(COUNTIF(课表!$AC$193:$AC$348,B33)&gt;=2,1,COUNTIF(课表!$AC$193:$AC$348,B33))+IF(COUNTIF(课表!$AD$193:$AD$348,B33)&gt;=2,1,COUNTIF(课表!$AD$193:$AD$348,B33)))*2</f>
        <v>0</v>
      </c>
      <c r="O33" s="31">
        <f t="shared" si="1"/>
        <v>4</v>
      </c>
    </row>
    <row r="34" ht="20.1" customHeight="1" spans="1:15">
      <c r="A34" s="31">
        <f>VLOOKUP(B34,教师基础数据!$B$1:$H$503,7,FALSE)</f>
        <v>2018029</v>
      </c>
      <c r="B34" s="32" t="s">
        <v>1539</v>
      </c>
      <c r="C34" s="31" t="str">
        <f>VLOOKUP(B34,教师基础数据!$B$1:$G4555,3,FALSE)</f>
        <v>信艺系</v>
      </c>
      <c r="D34" s="31" t="str">
        <f>VLOOKUP(B34,教师基础数据!$B$1:$G707,4,FALSE)</f>
        <v>兼职</v>
      </c>
      <c r="E34" s="31" t="str">
        <f>VLOOKUP(B34,教师基础数据!$B$1:$G4740,5,FALSE)</f>
        <v>计应教研室</v>
      </c>
      <c r="F34" s="31">
        <v>1</v>
      </c>
      <c r="G34" s="31">
        <f t="shared" si="0"/>
        <v>2</v>
      </c>
      <c r="H34" s="31">
        <f>(IF(COUNTIF(课表!$C$193:$C$348,B34)&gt;=2,1,COUNTIF(课表!$C$193:$C$348,B34))+IF(COUNTIF(课表!$D$193:$D$348,B34)&gt;=2,1,COUNTIF(课表!D$193:$D$348,B34))+IF(COUNTIF(课表!$E$193:$E$348,B34)&gt;=2,1,COUNTIF(课表!$E$193:$E$348,B34))+IF(COUNTIF(课表!$F$193:$F$348,B34)&gt;=2,1,COUNTIF(课表!$F$193:$F$348,B34)))*2</f>
        <v>4</v>
      </c>
      <c r="I34" s="31">
        <f>(IF(COUNTIF(课表!$G$193:$G$348,B34)&gt;=2,1,COUNTIF(课表!$G$193:$G$348,B34))+IF(COUNTIF(课表!$H$193:$H$348,B34)&gt;=2,1,COUNTIF(课表!$H$193:$H$348,B34))+IF(COUNTIF(课表!$I$193:$I$348,B34)&gt;=2,1,COUNTIF(课表!$I$193:$I$348,B34))+IF(COUNTIF(课表!$J$193:$J$348,B34)&gt;=2,1,COUNTIF(课表!$J$193:$J$348,B34)))*2</f>
        <v>4</v>
      </c>
      <c r="J34" s="31">
        <f>(IF(COUNTIF(课表!$K$193:$K$348,B34)&gt;=2,1,COUNTIF(课表!$K$193:$K$348,B34))+IF(COUNTIF(课表!$L$193:$L$348,B34)&gt;=2,1,COUNTIF(课表!$L$193:$L$348,B34))+IF(COUNTIF(课表!$M$193:$M$348,B34)&gt;=2,1,COUNTIF(课表!$M$193:$M$348,B34))+IF(COUNTIF(课表!$N$193:$N$348,B34)&gt;=2,1,COUNTIF(课表!$N$193:$N$348,B34)))*2</f>
        <v>0</v>
      </c>
      <c r="K34" s="31">
        <f>(IF(COUNTIF(课表!$O$193:$O$348,B34)&gt;=2,1,COUNTIF(课表!$O$193:$O$348,B34))+IF(COUNTIF(课表!$P$193:$P$348,B34)&gt;=2,1,COUNTIF(课表!$P$193:$P$348,B34))+IF(COUNTIF(课表!$Q$193:$Q$348,B34)&gt;=2,1,COUNTIF(课表!$Q$193:$Q$348,B34))+IF(COUNTIF(课表!$R$193:$R$348,B34)&gt;=2,1,COUNTIF(课表!$R$193:$R$348,B34)))*2</f>
        <v>0</v>
      </c>
      <c r="L34" s="31">
        <f>(IF(COUNTIF(课表!$O$193:$S$348,B34)&gt;=2,1,COUNTIF(课表!$O$193:$S$348,B34))+IF(COUNTIF(课表!$P$193:$T$348,B34)&gt;=2,1,COUNTIF(课表!$P$193:$T$348,B34)))*2</f>
        <v>0</v>
      </c>
      <c r="M34" s="31">
        <f>(IF(COUNTIF(课表!$W$193:$W$348,B34)&gt;=2,1,COUNTIF(课表!$W$193:$W$348,B34))+IF(COUNTIF(课表!$X$193:$X$348,B34)&gt;=2,1,COUNTIF(课表!$X$193:$X$348,B34))+IF(COUNTIF(课表!$Y$193:$Y$348,B34)&gt;=2,1,COUNTIF(课表!$Y$193:$Y$348,B34))+IF(COUNTIF(课表!$Z$193:$Z$348,B34)&gt;=2,1,COUNTIF(课表!$Z$193:$Z$348,B34)))*2</f>
        <v>0</v>
      </c>
      <c r="N34" s="31">
        <f>(IF(COUNTIF(课表!$AA$193:$AA$348,B34)&gt;=2,1,COUNTIF(课表!$AA$193:$AA$348,B34))+IF(COUNTIF(课表!$AB$193:$AB$348,B34)&gt;=2,1,COUNTIF(课表!$AB$193:$AB$348,B34))+IF(COUNTIF(课表!$AC$193:$AC$348,B34)&gt;=2,1,COUNTIF(课表!$AC$193:$AC$348,B34))+IF(COUNTIF(课表!$AD$193:$AD$348,B34)&gt;=2,1,COUNTIF(课表!$AD$193:$AD$348,B34)))*2</f>
        <v>0</v>
      </c>
      <c r="O34" s="31">
        <f t="shared" si="1"/>
        <v>8</v>
      </c>
    </row>
    <row r="35" ht="20.1" customHeight="1" spans="1:15">
      <c r="A35" s="31" t="str">
        <f>VLOOKUP(B35,教师基础数据!$B$1:$H$503,7,FALSE)</f>
        <v>0000141</v>
      </c>
      <c r="B35" s="32" t="s">
        <v>1125</v>
      </c>
      <c r="C35" s="31" t="str">
        <f>VLOOKUP(B35,教师基础数据!$B$1:$G4556,3,FALSE)</f>
        <v>环生系</v>
      </c>
      <c r="D35" s="31" t="str">
        <f>VLOOKUP(B35,教师基础数据!$B$1:$G708,4,FALSE)</f>
        <v>专职</v>
      </c>
      <c r="E35" s="31" t="str">
        <f>VLOOKUP(B35,教师基础数据!$B$1:$G4741,5,FALSE)</f>
        <v>种植教研室</v>
      </c>
      <c r="F35" s="31">
        <v>1</v>
      </c>
      <c r="G35" s="31">
        <f t="shared" si="0"/>
        <v>1</v>
      </c>
      <c r="H35" s="31">
        <f>(IF(COUNTIF(课表!$C$193:$C$348,B35)&gt;=2,1,COUNTIF(课表!$C$193:$C$348,B35))+IF(COUNTIF(课表!$D$193:$D$348,B35)&gt;=2,1,COUNTIF(课表!D$193:$D$348,B35))+IF(COUNTIF(课表!$E$193:$E$348,B35)&gt;=2,1,COUNTIF(课表!$E$193:$E$348,B35))+IF(COUNTIF(课表!$F$193:$F$348,B35)&gt;=2,1,COUNTIF(课表!$F$193:$F$348,B35)))*2</f>
        <v>0</v>
      </c>
      <c r="I35" s="31">
        <f>(IF(COUNTIF(课表!$G$193:$G$348,B35)&gt;=2,1,COUNTIF(课表!$G$193:$G$348,B35))+IF(COUNTIF(课表!$H$193:$H$348,B35)&gt;=2,1,COUNTIF(课表!$H$193:$H$348,B35))+IF(COUNTIF(课表!$I$193:$I$348,B35)&gt;=2,1,COUNTIF(课表!$I$193:$I$348,B35))+IF(COUNTIF(课表!$J$193:$J$348,B35)&gt;=2,1,COUNTIF(课表!$J$193:$J$348,B35)))*2</f>
        <v>0</v>
      </c>
      <c r="J35" s="31">
        <f>(IF(COUNTIF(课表!$K$193:$K$348,B35)&gt;=2,1,COUNTIF(课表!$K$193:$K$348,B35))+IF(COUNTIF(课表!$L$193:$L$348,B35)&gt;=2,1,COUNTIF(课表!$L$193:$L$348,B35))+IF(COUNTIF(课表!$M$193:$M$348,B35)&gt;=2,1,COUNTIF(课表!$M$193:$M$348,B35))+IF(COUNTIF(课表!$N$193:$N$348,B35)&gt;=2,1,COUNTIF(课表!$N$193:$N$348,B35)))*2</f>
        <v>0</v>
      </c>
      <c r="K35" s="31">
        <f>(IF(COUNTIF(课表!$O$193:$O$348,B35)&gt;=2,1,COUNTIF(课表!$O$193:$O$348,B35))+IF(COUNTIF(课表!$P$193:$P$348,B35)&gt;=2,1,COUNTIF(课表!$P$193:$P$348,B35))+IF(COUNTIF(课表!$Q$193:$Q$348,B35)&gt;=2,1,COUNTIF(课表!$Q$193:$Q$348,B35))+IF(COUNTIF(课表!$R$193:$R$348,B35)&gt;=2,1,COUNTIF(课表!$R$193:$R$348,B35)))*2</f>
        <v>0</v>
      </c>
      <c r="L35" s="31">
        <f>(IF(COUNTIF(课表!$O$193:$S$348,B35)&gt;=2,1,COUNTIF(课表!$O$193:$S$348,B35))+IF(COUNTIF(课表!$P$193:$T$348,B35)&gt;=2,1,COUNTIF(课表!$P$193:$T$348,B35)))*2</f>
        <v>0</v>
      </c>
      <c r="M35" s="31">
        <f>(IF(COUNTIF(课表!$W$193:$W$348,B35)&gt;=2,1,COUNTIF(课表!$W$193:$W$348,B35))+IF(COUNTIF(课表!$X$193:$X$348,B35)&gt;=2,1,COUNTIF(课表!$X$193:$X$348,B35))+IF(COUNTIF(课表!$Y$193:$Y$348,B35)&gt;=2,1,COUNTIF(课表!$Y$193:$Y$348,B35))+IF(COUNTIF(课表!$Z$193:$Z$348,B35)&gt;=2,1,COUNTIF(课表!$Z$193:$Z$348,B35)))*2</f>
        <v>0</v>
      </c>
      <c r="N35" s="31">
        <f>(IF(COUNTIF(课表!$AA$193:$AA$348,B35)&gt;=2,1,COUNTIF(课表!$AA$193:$AA$348,B35))+IF(COUNTIF(课表!$AB$193:$AB$348,B35)&gt;=2,1,COUNTIF(课表!$AB$193:$AB$348,B35))+IF(COUNTIF(课表!$AC$193:$AC$348,B35)&gt;=2,1,COUNTIF(课表!$AC$193:$AC$348,B35))+IF(COUNTIF(课表!$AD$193:$AD$348,B35)&gt;=2,1,COUNTIF(课表!$AD$193:$AD$348,B35)))*2</f>
        <v>4</v>
      </c>
      <c r="O35" s="31">
        <f t="shared" si="1"/>
        <v>4</v>
      </c>
    </row>
    <row r="36" ht="20.1" customHeight="1" spans="1:15">
      <c r="A36" s="31" t="str">
        <f>VLOOKUP(B36,教师基础数据!$B$1:$H$503,7,FALSE)</f>
        <v>2021115</v>
      </c>
      <c r="B36" s="32" t="s">
        <v>1132</v>
      </c>
      <c r="C36" s="31" t="str">
        <f>VLOOKUP(B36,教师基础数据!$B$1:$G4557,3,FALSE)</f>
        <v>环生系</v>
      </c>
      <c r="D36" s="31" t="str">
        <f>VLOOKUP(B36,教师基础数据!$B$1:$G709,4,FALSE)</f>
        <v>兼职</v>
      </c>
      <c r="E36" s="31" t="str">
        <f>VLOOKUP(B36,教师基础数据!$B$1:$G4742,5,FALSE)</f>
        <v>种植教研室</v>
      </c>
      <c r="F36" s="31">
        <v>1</v>
      </c>
      <c r="G36" s="31">
        <f t="shared" si="0"/>
        <v>2</v>
      </c>
      <c r="H36" s="31">
        <f>(IF(COUNTIF(课表!$C$193:$C$348,B36)&gt;=2,1,COUNTIF(课表!$C$193:$C$348,B36))+IF(COUNTIF(课表!$D$193:$D$348,B36)&gt;=2,1,COUNTIF(课表!D$193:$D$348,B36))+IF(COUNTIF(课表!$E$193:$E$348,B36)&gt;=2,1,COUNTIF(课表!$E$193:$E$348,B36))+IF(COUNTIF(课表!$F$193:$F$348,B36)&gt;=2,1,COUNTIF(课表!$F$193:$F$348,B36)))*2</f>
        <v>0</v>
      </c>
      <c r="I36" s="31">
        <f>(IF(COUNTIF(课表!$G$193:$G$348,B36)&gt;=2,1,COUNTIF(课表!$G$193:$G$348,B36))+IF(COUNTIF(课表!$H$193:$H$348,B36)&gt;=2,1,COUNTIF(课表!$H$193:$H$348,B36))+IF(COUNTIF(课表!$I$193:$I$348,B36)&gt;=2,1,COUNTIF(课表!$I$193:$I$348,B36))+IF(COUNTIF(课表!$J$193:$J$348,B36)&gt;=2,1,COUNTIF(课表!$J$193:$J$348,B36)))*2</f>
        <v>0</v>
      </c>
      <c r="J36" s="31">
        <f>(IF(COUNTIF(课表!$K$193:$K$348,B36)&gt;=2,1,COUNTIF(课表!$K$193:$K$348,B36))+IF(COUNTIF(课表!$L$193:$L$348,B36)&gt;=2,1,COUNTIF(课表!$L$193:$L$348,B36))+IF(COUNTIF(课表!$M$193:$M$348,B36)&gt;=2,1,COUNTIF(课表!$M$193:$M$348,B36))+IF(COUNTIF(课表!$N$193:$N$348,B36)&gt;=2,1,COUNTIF(课表!$N$193:$N$348,B36)))*2</f>
        <v>0</v>
      </c>
      <c r="K36" s="31">
        <f>(IF(COUNTIF(课表!$O$193:$O$348,B36)&gt;=2,1,COUNTIF(课表!$O$193:$O$348,B36))+IF(COUNTIF(课表!$P$193:$P$348,B36)&gt;=2,1,COUNTIF(课表!$P$193:$P$348,B36))+IF(COUNTIF(课表!$Q$193:$Q$348,B36)&gt;=2,1,COUNTIF(课表!$Q$193:$Q$348,B36))+IF(COUNTIF(课表!$R$193:$R$348,B36)&gt;=2,1,COUNTIF(课表!$R$193:$R$348,B36)))*2</f>
        <v>0</v>
      </c>
      <c r="L36" s="31">
        <f>(IF(COUNTIF(课表!$O$193:$S$348,B36)&gt;=2,1,COUNTIF(课表!$O$193:$S$348,B36))+IF(COUNTIF(课表!$P$193:$T$348,B36)&gt;=2,1,COUNTIF(课表!$P$193:$T$348,B36)))*2</f>
        <v>4</v>
      </c>
      <c r="M36" s="31">
        <f>(IF(COUNTIF(课表!$W$193:$W$348,B36)&gt;=2,1,COUNTIF(课表!$W$193:$W$348,B36))+IF(COUNTIF(课表!$X$193:$X$348,B36)&gt;=2,1,COUNTIF(课表!$X$193:$X$348,B36))+IF(COUNTIF(课表!$Y$193:$Y$348,B36)&gt;=2,1,COUNTIF(课表!$Y$193:$Y$348,B36))+IF(COUNTIF(课表!$Z$193:$Z$348,B36)&gt;=2,1,COUNTIF(课表!$Z$193:$Z$348,B36)))*2</f>
        <v>4</v>
      </c>
      <c r="N36" s="31">
        <f>(IF(COUNTIF(课表!$AA$193:$AA$348,B36)&gt;=2,1,COUNTIF(课表!$AA$193:$AA$348,B36))+IF(COUNTIF(课表!$AB$193:$AB$348,B36)&gt;=2,1,COUNTIF(课表!$AB$193:$AB$348,B36))+IF(COUNTIF(课表!$AC$193:$AC$348,B36)&gt;=2,1,COUNTIF(课表!$AC$193:$AC$348,B36))+IF(COUNTIF(课表!$AD$193:$AD$348,B36)&gt;=2,1,COUNTIF(课表!$AD$193:$AD$348,B36)))*2</f>
        <v>0</v>
      </c>
      <c r="O36" s="31">
        <f t="shared" si="1"/>
        <v>8</v>
      </c>
    </row>
    <row r="37" ht="20.1" customHeight="1" spans="1:15">
      <c r="A37" s="31" t="str">
        <f>VLOOKUP(B37,教师基础数据!$B$1:$H$503,7,FALSE)</f>
        <v>0000408</v>
      </c>
      <c r="B37" s="32" t="s">
        <v>1972</v>
      </c>
      <c r="C37" s="31" t="str">
        <f>VLOOKUP(B37,教师基础数据!$B$1:$G4558,3,FALSE)</f>
        <v>商贸系</v>
      </c>
      <c r="D37" s="31" t="str">
        <f>VLOOKUP(B37,教师基础数据!$B$1:$G710,4,FALSE)</f>
        <v>兼职</v>
      </c>
      <c r="E37" s="31" t="str">
        <f>VLOOKUP(B37,教师基础数据!$B$1:$G4743,5,FALSE)</f>
        <v>会计教研室</v>
      </c>
      <c r="F37" s="31">
        <v>1</v>
      </c>
      <c r="G37" s="31">
        <f t="shared" si="0"/>
        <v>0</v>
      </c>
      <c r="H37" s="31">
        <f>(IF(COUNTIF(课表!$C$193:$C$348,B37)&gt;=2,1,COUNTIF(课表!$C$193:$C$348,B37))+IF(COUNTIF(课表!$D$193:$D$348,B37)&gt;=2,1,COUNTIF(课表!D$193:$D$348,B37))+IF(COUNTIF(课表!$E$193:$E$348,B37)&gt;=2,1,COUNTIF(课表!$E$193:$E$348,B37))+IF(COUNTIF(课表!$F$193:$F$348,B37)&gt;=2,1,COUNTIF(课表!$F$193:$F$348,B37)))*2</f>
        <v>0</v>
      </c>
      <c r="I37" s="31">
        <f>(IF(COUNTIF(课表!$G$193:$G$348,B37)&gt;=2,1,COUNTIF(课表!$G$193:$G$348,B37))+IF(COUNTIF(课表!$H$193:$H$348,B37)&gt;=2,1,COUNTIF(课表!$H$193:$H$348,B37))+IF(COUNTIF(课表!$I$193:$I$348,B37)&gt;=2,1,COUNTIF(课表!$I$193:$I$348,B37))+IF(COUNTIF(课表!$J$193:$J$348,B37)&gt;=2,1,COUNTIF(课表!$J$193:$J$348,B37)))*2</f>
        <v>0</v>
      </c>
      <c r="J37" s="31">
        <f>(IF(COUNTIF(课表!$K$193:$K$348,B37)&gt;=2,1,COUNTIF(课表!$K$193:$K$348,B37))+IF(COUNTIF(课表!$L$193:$L$348,B37)&gt;=2,1,COUNTIF(课表!$L$193:$L$348,B37))+IF(COUNTIF(课表!$M$193:$M$348,B37)&gt;=2,1,COUNTIF(课表!$M$193:$M$348,B37))+IF(COUNTIF(课表!$N$193:$N$348,B37)&gt;=2,1,COUNTIF(课表!$N$193:$N$348,B37)))*2</f>
        <v>0</v>
      </c>
      <c r="K37" s="31">
        <f>(IF(COUNTIF(课表!$O$193:$O$348,B37)&gt;=2,1,COUNTIF(课表!$O$193:$O$348,B37))+IF(COUNTIF(课表!$P$193:$P$348,B37)&gt;=2,1,COUNTIF(课表!$P$193:$P$348,B37))+IF(COUNTIF(课表!$Q$193:$Q$348,B37)&gt;=2,1,COUNTIF(课表!$Q$193:$Q$348,B37))+IF(COUNTIF(课表!$R$193:$R$348,B37)&gt;=2,1,COUNTIF(课表!$R$193:$R$348,B37)))*2</f>
        <v>0</v>
      </c>
      <c r="L37" s="31">
        <f>(IF(COUNTIF(课表!$O$193:$S$348,B37)&gt;=2,1,COUNTIF(课表!$O$193:$S$348,B37))+IF(COUNTIF(课表!$P$193:$T$348,B37)&gt;=2,1,COUNTIF(课表!$P$193:$T$348,B37)))*2</f>
        <v>0</v>
      </c>
      <c r="M37" s="31">
        <f>(IF(COUNTIF(课表!$W$193:$W$348,B37)&gt;=2,1,COUNTIF(课表!$W$193:$W$348,B37))+IF(COUNTIF(课表!$X$193:$X$348,B37)&gt;=2,1,COUNTIF(课表!$X$193:$X$348,B37))+IF(COUNTIF(课表!$Y$193:$Y$348,B37)&gt;=2,1,COUNTIF(课表!$Y$193:$Y$348,B37))+IF(COUNTIF(课表!$Z$193:$Z$348,B37)&gt;=2,1,COUNTIF(课表!$Z$193:$Z$348,B37)))*2</f>
        <v>0</v>
      </c>
      <c r="N37" s="31">
        <f>(IF(COUNTIF(课表!$AA$193:$AA$348,B37)&gt;=2,1,COUNTIF(课表!$AA$193:$AA$348,B37))+IF(COUNTIF(课表!$AB$193:$AB$348,B37)&gt;=2,1,COUNTIF(课表!$AB$193:$AB$348,B37))+IF(COUNTIF(课表!$AC$193:$AC$348,B37)&gt;=2,1,COUNTIF(课表!$AC$193:$AC$348,B37))+IF(COUNTIF(课表!$AD$193:$AD$348,B37)&gt;=2,1,COUNTIF(课表!$AD$193:$AD$348,B37)))*2</f>
        <v>0</v>
      </c>
      <c r="O37" s="31">
        <f t="shared" si="1"/>
        <v>0</v>
      </c>
    </row>
    <row r="38" ht="20.1" customHeight="1" spans="1:15">
      <c r="A38" s="31" t="str">
        <f>VLOOKUP(B38,教师基础数据!$B$1:$H$503,7,FALSE)</f>
        <v>2014018</v>
      </c>
      <c r="B38" s="32" t="s">
        <v>1472</v>
      </c>
      <c r="C38" s="31" t="str">
        <f>VLOOKUP(B38,教师基础数据!$B$1:$G4559,3,FALSE)</f>
        <v>环生系</v>
      </c>
      <c r="D38" s="31" t="str">
        <f>VLOOKUP(B38,教师基础数据!$B$1:$G711,4,FALSE)</f>
        <v>专职</v>
      </c>
      <c r="E38" s="31" t="str">
        <f>VLOOKUP(B38,教师基础数据!$B$1:$G4744,5,FALSE)</f>
        <v>园林教研室</v>
      </c>
      <c r="F38" s="31">
        <v>1</v>
      </c>
      <c r="G38" s="31">
        <f t="shared" si="0"/>
        <v>4</v>
      </c>
      <c r="H38" s="31">
        <f>(IF(COUNTIF(课表!$C$193:$C$348,B38)&gt;=2,1,COUNTIF(课表!$C$193:$C$348,B38))+IF(COUNTIF(课表!$D$193:$D$348,B38)&gt;=2,1,COUNTIF(课表!D$193:$D$348,B38))+IF(COUNTIF(课表!$E$193:$E$348,B38)&gt;=2,1,COUNTIF(课表!$E$193:$E$348,B38))+IF(COUNTIF(课表!$F$193:$F$348,B38)&gt;=2,1,COUNTIF(课表!$F$193:$F$348,B38)))*2</f>
        <v>2</v>
      </c>
      <c r="I38" s="31">
        <f>(IF(COUNTIF(课表!$G$193:$G$348,B38)&gt;=2,1,COUNTIF(课表!$G$193:$G$348,B38))+IF(COUNTIF(课表!$H$193:$H$348,B38)&gt;=2,1,COUNTIF(课表!$H$193:$H$348,B38))+IF(COUNTIF(课表!$I$193:$I$348,B38)&gt;=2,1,COUNTIF(课表!$I$193:$I$348,B38))+IF(COUNTIF(课表!$J$193:$J$348,B38)&gt;=2,1,COUNTIF(课表!$J$193:$J$348,B38)))*2</f>
        <v>4</v>
      </c>
      <c r="J38" s="31">
        <f>(IF(COUNTIF(课表!$K$193:$K$348,B38)&gt;=2,1,COUNTIF(课表!$K$193:$K$348,B38))+IF(COUNTIF(课表!$L$193:$L$348,B38)&gt;=2,1,COUNTIF(课表!$L$193:$L$348,B38))+IF(COUNTIF(课表!$M$193:$M$348,B38)&gt;=2,1,COUNTIF(课表!$M$193:$M$348,B38))+IF(COUNTIF(课表!$N$193:$N$348,B38)&gt;=2,1,COUNTIF(课表!$N$193:$N$348,B38)))*2</f>
        <v>0</v>
      </c>
      <c r="K38" s="31">
        <f>(IF(COUNTIF(课表!$O$193:$O$348,B38)&gt;=2,1,COUNTIF(课表!$O$193:$O$348,B38))+IF(COUNTIF(课表!$P$193:$P$348,B38)&gt;=2,1,COUNTIF(课表!$P$193:$P$348,B38))+IF(COUNTIF(课表!$Q$193:$Q$348,B38)&gt;=2,1,COUNTIF(课表!$Q$193:$Q$348,B38))+IF(COUNTIF(课表!$R$193:$R$348,B38)&gt;=2,1,COUNTIF(课表!$R$193:$R$348,B38)))*2</f>
        <v>4</v>
      </c>
      <c r="L38" s="31">
        <f>(IF(COUNTIF(课表!$O$193:$S$348,B38)&gt;=2,1,COUNTIF(课表!$O$193:$S$348,B38))+IF(COUNTIF(课表!$P$193:$T$348,B38)&gt;=2,1,COUNTIF(课表!$P$193:$T$348,B38)))*2</f>
        <v>4</v>
      </c>
      <c r="M38" s="31">
        <f>(IF(COUNTIF(课表!$W$193:$W$348,B38)&gt;=2,1,COUNTIF(课表!$W$193:$W$348,B38))+IF(COUNTIF(课表!$X$193:$X$348,B38)&gt;=2,1,COUNTIF(课表!$X$193:$X$348,B38))+IF(COUNTIF(课表!$Y$193:$Y$348,B38)&gt;=2,1,COUNTIF(课表!$Y$193:$Y$348,B38))+IF(COUNTIF(课表!$Z$193:$Z$348,B38)&gt;=2,1,COUNTIF(课表!$Z$193:$Z$348,B38)))*2</f>
        <v>0</v>
      </c>
      <c r="N38" s="31">
        <f>(IF(COUNTIF(课表!$AA$193:$AA$348,B38)&gt;=2,1,COUNTIF(课表!$AA$193:$AA$348,B38))+IF(COUNTIF(课表!$AB$193:$AB$348,B38)&gt;=2,1,COUNTIF(课表!$AB$193:$AB$348,B38))+IF(COUNTIF(课表!$AC$193:$AC$348,B38)&gt;=2,1,COUNTIF(课表!$AC$193:$AC$348,B38))+IF(COUNTIF(课表!$AD$193:$AD$348,B38)&gt;=2,1,COUNTIF(课表!$AD$193:$AD$348,B38)))*2</f>
        <v>0</v>
      </c>
      <c r="O38" s="31">
        <f t="shared" si="1"/>
        <v>14</v>
      </c>
    </row>
    <row r="39" ht="20.1" customHeight="1" spans="1:15">
      <c r="A39" s="31" t="str">
        <f>VLOOKUP(B39,教师基础数据!$B$1:$H$503,7,FALSE)</f>
        <v>0000171</v>
      </c>
      <c r="B39" s="32" t="s">
        <v>1129</v>
      </c>
      <c r="C39" s="31" t="str">
        <f>VLOOKUP(B39,教师基础数据!$B$1:$G4560,3,FALSE)</f>
        <v>环生系</v>
      </c>
      <c r="D39" s="31" t="str">
        <f>VLOOKUP(B39,教师基础数据!$B$1:$G712,4,FALSE)</f>
        <v>专职</v>
      </c>
      <c r="E39" s="31" t="str">
        <f>VLOOKUP(B39,教师基础数据!$B$1:$G4745,5,FALSE)</f>
        <v>园林教研室</v>
      </c>
      <c r="F39" s="31">
        <v>1</v>
      </c>
      <c r="G39" s="31">
        <f t="shared" si="0"/>
        <v>2</v>
      </c>
      <c r="H39" s="31">
        <f>(IF(COUNTIF(课表!$C$193:$C$348,B39)&gt;=2,1,COUNTIF(课表!$C$193:$C$348,B39))+IF(COUNTIF(课表!$D$193:$D$348,B39)&gt;=2,1,COUNTIF(课表!D$193:$D$348,B39))+IF(COUNTIF(课表!$E$193:$E$348,B39)&gt;=2,1,COUNTIF(课表!$E$193:$E$348,B39))+IF(COUNTIF(课表!$F$193:$F$348,B39)&gt;=2,1,COUNTIF(课表!$F$193:$F$348,B39)))*2</f>
        <v>0</v>
      </c>
      <c r="I39" s="31">
        <f>(IF(COUNTIF(课表!$G$193:$G$348,B39)&gt;=2,1,COUNTIF(课表!$G$193:$G$348,B39))+IF(COUNTIF(课表!$H$193:$H$348,B39)&gt;=2,1,COUNTIF(课表!$H$193:$H$348,B39))+IF(COUNTIF(课表!$I$193:$I$348,B39)&gt;=2,1,COUNTIF(课表!$I$193:$I$348,B39))+IF(COUNTIF(课表!$J$193:$J$348,B39)&gt;=2,1,COUNTIF(课表!$J$193:$J$348,B39)))*2</f>
        <v>4</v>
      </c>
      <c r="J39" s="31">
        <f>(IF(COUNTIF(课表!$K$193:$K$348,B39)&gt;=2,1,COUNTIF(课表!$K$193:$K$348,B39))+IF(COUNTIF(课表!$L$193:$L$348,B39)&gt;=2,1,COUNTIF(课表!$L$193:$L$348,B39))+IF(COUNTIF(课表!$M$193:$M$348,B39)&gt;=2,1,COUNTIF(课表!$M$193:$M$348,B39))+IF(COUNTIF(课表!$N$193:$N$348,B39)&gt;=2,1,COUNTIF(课表!$N$193:$N$348,B39)))*2</f>
        <v>4</v>
      </c>
      <c r="K39" s="31">
        <f>(IF(COUNTIF(课表!$O$193:$O$348,B39)&gt;=2,1,COUNTIF(课表!$O$193:$O$348,B39))+IF(COUNTIF(课表!$P$193:$P$348,B39)&gt;=2,1,COUNTIF(课表!$P$193:$P$348,B39))+IF(COUNTIF(课表!$Q$193:$Q$348,B39)&gt;=2,1,COUNTIF(课表!$Q$193:$Q$348,B39))+IF(COUNTIF(课表!$R$193:$R$348,B39)&gt;=2,1,COUNTIF(课表!$R$193:$R$348,B39)))*2</f>
        <v>0</v>
      </c>
      <c r="L39" s="31">
        <f>(IF(COUNTIF(课表!$O$193:$S$348,B39)&gt;=2,1,COUNTIF(课表!$O$193:$S$348,B39))+IF(COUNTIF(课表!$P$193:$T$348,B39)&gt;=2,1,COUNTIF(课表!$P$193:$T$348,B39)))*2</f>
        <v>0</v>
      </c>
      <c r="M39" s="31">
        <f>(IF(COUNTIF(课表!$W$193:$W$348,B39)&gt;=2,1,COUNTIF(课表!$W$193:$W$348,B39))+IF(COUNTIF(课表!$X$193:$X$348,B39)&gt;=2,1,COUNTIF(课表!$X$193:$X$348,B39))+IF(COUNTIF(课表!$Y$193:$Y$348,B39)&gt;=2,1,COUNTIF(课表!$Y$193:$Y$348,B39))+IF(COUNTIF(课表!$Z$193:$Z$348,B39)&gt;=2,1,COUNTIF(课表!$Z$193:$Z$348,B39)))*2</f>
        <v>0</v>
      </c>
      <c r="N39" s="31">
        <f>(IF(COUNTIF(课表!$AA$193:$AA$348,B39)&gt;=2,1,COUNTIF(课表!$AA$193:$AA$348,B39))+IF(COUNTIF(课表!$AB$193:$AB$348,B39)&gt;=2,1,COUNTIF(课表!$AB$193:$AB$348,B39))+IF(COUNTIF(课表!$AC$193:$AC$348,B39)&gt;=2,1,COUNTIF(课表!$AC$193:$AC$348,B39))+IF(COUNTIF(课表!$AD$193:$AD$348,B39)&gt;=2,1,COUNTIF(课表!$AD$193:$AD$348,B39)))*2</f>
        <v>0</v>
      </c>
      <c r="O39" s="31">
        <f t="shared" si="1"/>
        <v>8</v>
      </c>
    </row>
    <row r="40" ht="20.1" customHeight="1" spans="1:17">
      <c r="A40" s="31" t="str">
        <f>VLOOKUP(B40,教师基础数据!$B$1:$H$503,7,FALSE)</f>
        <v>0000195</v>
      </c>
      <c r="B40" s="32" t="s">
        <v>1137</v>
      </c>
      <c r="C40" s="31" t="str">
        <f>VLOOKUP(B40,教师基础数据!$B$1:$G4561,3,FALSE)</f>
        <v>商贸系</v>
      </c>
      <c r="D40" s="31" t="str">
        <f>VLOOKUP(B40,教师基础数据!$B$1:$G713,4,FALSE)</f>
        <v>兼职</v>
      </c>
      <c r="E40" s="31" t="str">
        <f>VLOOKUP(B40,教师基础数据!$B$1:$G4746,5,FALSE)</f>
        <v>会计教研室</v>
      </c>
      <c r="F40" s="31">
        <v>1</v>
      </c>
      <c r="G40" s="31">
        <f t="shared" si="0"/>
        <v>3</v>
      </c>
      <c r="H40" s="31">
        <f>(IF(COUNTIF(课表!$C$193:$C$348,B40)&gt;=2,1,COUNTIF(课表!$C$193:$C$348,B40))+IF(COUNTIF(课表!$D$193:$D$348,B40)&gt;=2,1,COUNTIF(课表!D$193:$D$348,B40))+IF(COUNTIF(课表!$E$193:$E$348,B40)&gt;=2,1,COUNTIF(课表!$E$193:$E$348,B40))+IF(COUNTIF(课表!$F$193:$F$348,B40)&gt;=2,1,COUNTIF(课表!$F$193:$F$348,B40)))*2</f>
        <v>0</v>
      </c>
      <c r="I40" s="31">
        <f>(IF(COUNTIF(课表!$G$193:$G$348,B40)&gt;=2,1,COUNTIF(课表!$G$193:$G$348,B40))+IF(COUNTIF(课表!$H$193:$H$348,B40)&gt;=2,1,COUNTIF(课表!$H$193:$H$348,B40))+IF(COUNTIF(课表!$I$193:$I$348,B40)&gt;=2,1,COUNTIF(课表!$I$193:$I$348,B40))+IF(COUNTIF(课表!$J$193:$J$348,B40)&gt;=2,1,COUNTIF(课表!$J$193:$J$348,B40)))*2</f>
        <v>0</v>
      </c>
      <c r="J40" s="31">
        <f>(IF(COUNTIF(课表!$K$193:$K$348,B40)&gt;=2,1,COUNTIF(课表!$K$193:$K$348,B40))+IF(COUNTIF(课表!$L$193:$L$348,B40)&gt;=2,1,COUNTIF(课表!$L$193:$L$348,B40))+IF(COUNTIF(课表!$M$193:$M$348,B40)&gt;=2,1,COUNTIF(课表!$M$193:$M$348,B40))+IF(COUNTIF(课表!$N$193:$N$348,B40)&gt;=2,1,COUNTIF(课表!$N$193:$N$348,B40)))*2</f>
        <v>2</v>
      </c>
      <c r="K40" s="31">
        <f>(IF(COUNTIF(课表!$O$193:$O$348,B40)&gt;=2,1,COUNTIF(课表!$O$193:$O$348,B40))+IF(COUNTIF(课表!$P$193:$P$348,B40)&gt;=2,1,COUNTIF(课表!$P$193:$P$348,B40))+IF(COUNTIF(课表!$Q$193:$Q$348,B40)&gt;=2,1,COUNTIF(课表!$Q$193:$Q$348,B40))+IF(COUNTIF(课表!$R$193:$R$348,B40)&gt;=2,1,COUNTIF(课表!$R$193:$R$348,B40)))*2</f>
        <v>2</v>
      </c>
      <c r="L40" s="31">
        <f>(IF(COUNTIF(课表!$O$193:$S$348,B40)&gt;=2,1,COUNTIF(课表!$O$193:$S$348,B40))+IF(COUNTIF(课表!$P$193:$T$348,B40)&gt;=2,1,COUNTIF(课表!$P$193:$T$348,B40)))*2</f>
        <v>2</v>
      </c>
      <c r="M40" s="31">
        <f>(IF(COUNTIF(课表!$W$193:$W$348,B40)&gt;=2,1,COUNTIF(课表!$W$193:$W$348,B40))+IF(COUNTIF(课表!$X$193:$X$348,B40)&gt;=2,1,COUNTIF(课表!$X$193:$X$348,B40))+IF(COUNTIF(课表!$Y$193:$Y$348,B40)&gt;=2,1,COUNTIF(课表!$Y$193:$Y$348,B40))+IF(COUNTIF(课表!$Z$193:$Z$348,B40)&gt;=2,1,COUNTIF(课表!$Z$193:$Z$348,B40)))*2</f>
        <v>0</v>
      </c>
      <c r="N40" s="31">
        <f>(IF(COUNTIF(课表!$AA$193:$AA$348,B40)&gt;=2,1,COUNTIF(课表!$AA$193:$AA$348,B40))+IF(COUNTIF(课表!$AB$193:$AB$348,B40)&gt;=2,1,COUNTIF(课表!$AB$193:$AB$348,B40))+IF(COUNTIF(课表!$AC$193:$AC$348,B40)&gt;=2,1,COUNTIF(课表!$AC$193:$AC$348,B40))+IF(COUNTIF(课表!$AD$193:$AD$348,B40)&gt;=2,1,COUNTIF(课表!$AD$193:$AD$348,B40)))*2</f>
        <v>0</v>
      </c>
      <c r="O40" s="31">
        <f t="shared" si="1"/>
        <v>6</v>
      </c>
      <c r="Q40" s="35"/>
    </row>
    <row r="41" ht="20.1" customHeight="1" spans="1:15">
      <c r="A41" s="31" t="str">
        <f>VLOOKUP(B41,教师基础数据!$B$1:$H$503,7,FALSE)</f>
        <v>2020072</v>
      </c>
      <c r="B41" s="32" t="s">
        <v>1308</v>
      </c>
      <c r="C41" s="31" t="str">
        <f>VLOOKUP(B41,教师基础数据!$B$1:$G4562,3,FALSE)</f>
        <v>环生系</v>
      </c>
      <c r="D41" s="31" t="str">
        <f>VLOOKUP(B41,教师基础数据!$B$1:$G714,4,FALSE)</f>
        <v>专职</v>
      </c>
      <c r="E41" s="31" t="str">
        <f>VLOOKUP(B41,教师基础数据!$B$1:$G4747,5,FALSE)</f>
        <v>园林教研室</v>
      </c>
      <c r="F41" s="31">
        <v>1</v>
      </c>
      <c r="G41" s="31">
        <f t="shared" si="0"/>
        <v>2</v>
      </c>
      <c r="H41" s="31">
        <f>(IF(COUNTIF(课表!$C$193:$C$348,B41)&gt;=2,1,COUNTIF(课表!$C$193:$C$348,B41))+IF(COUNTIF(课表!$D$193:$D$348,B41)&gt;=2,1,COUNTIF(课表!D$193:$D$348,B41))+IF(COUNTIF(课表!$E$193:$E$348,B41)&gt;=2,1,COUNTIF(课表!$E$193:$E$348,B41))+IF(COUNTIF(课表!$F$193:$F$348,B41)&gt;=2,1,COUNTIF(课表!$F$193:$F$348,B41)))*2</f>
        <v>0</v>
      </c>
      <c r="I41" s="31">
        <f>(IF(COUNTIF(课表!$G$193:$G$348,B41)&gt;=2,1,COUNTIF(课表!$G$193:$G$348,B41))+IF(COUNTIF(课表!$H$193:$H$348,B41)&gt;=2,1,COUNTIF(课表!$H$193:$H$348,B41))+IF(COUNTIF(课表!$I$193:$I$348,B41)&gt;=2,1,COUNTIF(课表!$I$193:$I$348,B41))+IF(COUNTIF(课表!$J$193:$J$348,B41)&gt;=2,1,COUNTIF(课表!$J$193:$J$348,B41)))*2</f>
        <v>0</v>
      </c>
      <c r="J41" s="31">
        <f>(IF(COUNTIF(课表!$K$193:$K$348,B41)&gt;=2,1,COUNTIF(课表!$K$193:$K$348,B41))+IF(COUNTIF(课表!$L$193:$L$348,B41)&gt;=2,1,COUNTIF(课表!$L$193:$L$348,B41))+IF(COUNTIF(课表!$M$193:$M$348,B41)&gt;=2,1,COUNTIF(课表!$M$193:$M$348,B41))+IF(COUNTIF(课表!$N$193:$N$348,B41)&gt;=2,1,COUNTIF(课表!$N$193:$N$348,B41)))*2</f>
        <v>0</v>
      </c>
      <c r="K41" s="31">
        <f>(IF(COUNTIF(课表!$O$193:$O$348,B41)&gt;=2,1,COUNTIF(课表!$O$193:$O$348,B41))+IF(COUNTIF(课表!$P$193:$P$348,B41)&gt;=2,1,COUNTIF(课表!$P$193:$P$348,B41))+IF(COUNTIF(课表!$Q$193:$Q$348,B41)&gt;=2,1,COUNTIF(课表!$Q$193:$Q$348,B41))+IF(COUNTIF(课表!$R$193:$R$348,B41)&gt;=2,1,COUNTIF(课表!$R$193:$R$348,B41)))*2</f>
        <v>2</v>
      </c>
      <c r="L41" s="31">
        <f>(IF(COUNTIF(课表!$O$193:$S$348,B41)&gt;=2,1,COUNTIF(课表!$O$193:$S$348,B41))+IF(COUNTIF(课表!$P$193:$T$348,B41)&gt;=2,1,COUNTIF(课表!$P$193:$T$348,B41)))*2</f>
        <v>2</v>
      </c>
      <c r="M41" s="31">
        <f>(IF(COUNTIF(课表!$W$193:$W$348,B41)&gt;=2,1,COUNTIF(课表!$W$193:$W$348,B41))+IF(COUNTIF(课表!$X$193:$X$348,B41)&gt;=2,1,COUNTIF(课表!$X$193:$X$348,B41))+IF(COUNTIF(课表!$Y$193:$Y$348,B41)&gt;=2,1,COUNTIF(课表!$Y$193:$Y$348,B41))+IF(COUNTIF(课表!$Z$193:$Z$348,B41)&gt;=2,1,COUNTIF(课表!$Z$193:$Z$348,B41)))*2</f>
        <v>0</v>
      </c>
      <c r="N41" s="31">
        <f>(IF(COUNTIF(课表!$AA$193:$AA$348,B41)&gt;=2,1,COUNTIF(课表!$AA$193:$AA$348,B41))+IF(COUNTIF(课表!$AB$193:$AB$348,B41)&gt;=2,1,COUNTIF(课表!$AB$193:$AB$348,B41))+IF(COUNTIF(课表!$AC$193:$AC$348,B41)&gt;=2,1,COUNTIF(课表!$AC$193:$AC$348,B41))+IF(COUNTIF(课表!$AD$193:$AD$348,B41)&gt;=2,1,COUNTIF(课表!$AD$193:$AD$348,B41)))*2</f>
        <v>0</v>
      </c>
      <c r="O41" s="31">
        <f t="shared" si="1"/>
        <v>4</v>
      </c>
    </row>
    <row r="42" ht="20.1" customHeight="1" spans="1:15">
      <c r="A42" s="31" t="str">
        <f>VLOOKUP(B42,教师基础数据!$B$1:$H$503,7,FALSE)</f>
        <v>0000158</v>
      </c>
      <c r="B42" s="32" t="s">
        <v>1465</v>
      </c>
      <c r="C42" s="31" t="str">
        <f>VLOOKUP(B42,教师基础数据!$B$1:$G4563,3,FALSE)</f>
        <v>环生系</v>
      </c>
      <c r="D42" s="31" t="str">
        <f>VLOOKUP(B42,教师基础数据!$B$1:$G715,4,FALSE)</f>
        <v>专职</v>
      </c>
      <c r="E42" s="31" t="str">
        <f>VLOOKUP(B42,教师基础数据!$B$1:$G4748,5,FALSE)</f>
        <v>园林教研室</v>
      </c>
      <c r="F42" s="31">
        <v>1</v>
      </c>
      <c r="G42" s="31">
        <f t="shared" si="0"/>
        <v>2</v>
      </c>
      <c r="H42" s="31">
        <f>(IF(COUNTIF(课表!$C$193:$C$348,B42)&gt;=2,1,COUNTIF(课表!$C$193:$C$348,B42))+IF(COUNTIF(课表!$D$193:$D$348,B42)&gt;=2,1,COUNTIF(课表!D$193:$D$348,B42))+IF(COUNTIF(课表!$E$193:$E$348,B42)&gt;=2,1,COUNTIF(课表!$E$193:$E$348,B42))+IF(COUNTIF(课表!$F$193:$F$348,B42)&gt;=2,1,COUNTIF(课表!$F$193:$F$348,B42)))*2</f>
        <v>4</v>
      </c>
      <c r="I42" s="31">
        <f>(IF(COUNTIF(课表!$G$193:$G$348,B42)&gt;=2,1,COUNTIF(课表!$G$193:$G$348,B42))+IF(COUNTIF(课表!$H$193:$H$348,B42)&gt;=2,1,COUNTIF(课表!$H$193:$H$348,B42))+IF(COUNTIF(课表!$I$193:$I$348,B42)&gt;=2,1,COUNTIF(课表!$I$193:$I$348,B42))+IF(COUNTIF(课表!$J$193:$J$348,B42)&gt;=2,1,COUNTIF(课表!$J$193:$J$348,B42)))*2</f>
        <v>0</v>
      </c>
      <c r="J42" s="31">
        <f>(IF(COUNTIF(课表!$K$193:$K$348,B42)&gt;=2,1,COUNTIF(课表!$K$193:$K$348,B42))+IF(COUNTIF(课表!$L$193:$L$348,B42)&gt;=2,1,COUNTIF(课表!$L$193:$L$348,B42))+IF(COUNTIF(课表!$M$193:$M$348,B42)&gt;=2,1,COUNTIF(课表!$M$193:$M$348,B42))+IF(COUNTIF(课表!$N$193:$N$348,B42)&gt;=2,1,COUNTIF(课表!$N$193:$N$348,B42)))*2</f>
        <v>4</v>
      </c>
      <c r="K42" s="31">
        <f>(IF(COUNTIF(课表!$O$193:$O$348,B42)&gt;=2,1,COUNTIF(课表!$O$193:$O$348,B42))+IF(COUNTIF(课表!$P$193:$P$348,B42)&gt;=2,1,COUNTIF(课表!$P$193:$P$348,B42))+IF(COUNTIF(课表!$Q$193:$Q$348,B42)&gt;=2,1,COUNTIF(课表!$Q$193:$Q$348,B42))+IF(COUNTIF(课表!$R$193:$R$348,B42)&gt;=2,1,COUNTIF(课表!$R$193:$R$348,B42)))*2</f>
        <v>0</v>
      </c>
      <c r="L42" s="31">
        <f>(IF(COUNTIF(课表!$O$193:$S$348,B42)&gt;=2,1,COUNTIF(课表!$O$193:$S$348,B42))+IF(COUNTIF(课表!$P$193:$T$348,B42)&gt;=2,1,COUNTIF(课表!$P$193:$T$348,B42)))*2</f>
        <v>0</v>
      </c>
      <c r="M42" s="31">
        <f>(IF(COUNTIF(课表!$W$193:$W$348,B42)&gt;=2,1,COUNTIF(课表!$W$193:$W$348,B42))+IF(COUNTIF(课表!$X$193:$X$348,B42)&gt;=2,1,COUNTIF(课表!$X$193:$X$348,B42))+IF(COUNTIF(课表!$Y$193:$Y$348,B42)&gt;=2,1,COUNTIF(课表!$Y$193:$Y$348,B42))+IF(COUNTIF(课表!$Z$193:$Z$348,B42)&gt;=2,1,COUNTIF(课表!$Z$193:$Z$348,B42)))*2</f>
        <v>0</v>
      </c>
      <c r="N42" s="31">
        <f>(IF(COUNTIF(课表!$AA$193:$AA$348,B42)&gt;=2,1,COUNTIF(课表!$AA$193:$AA$348,B42))+IF(COUNTIF(课表!$AB$193:$AB$348,B42)&gt;=2,1,COUNTIF(课表!$AB$193:$AB$348,B42))+IF(COUNTIF(课表!$AC$193:$AC$348,B42)&gt;=2,1,COUNTIF(课表!$AC$193:$AC$348,B42))+IF(COUNTIF(课表!$AD$193:$AD$348,B42)&gt;=2,1,COUNTIF(课表!$AD$193:$AD$348,B42)))*2</f>
        <v>0</v>
      </c>
      <c r="O42" s="31">
        <f t="shared" si="1"/>
        <v>8</v>
      </c>
    </row>
    <row r="43" ht="20.1" customHeight="1" spans="1:15">
      <c r="A43" s="197" t="str">
        <f>VLOOKUP(B43,教师基础数据!$B$1:$H$503,7,FALSE)</f>
        <v>0000017</v>
      </c>
      <c r="B43" s="32" t="s">
        <v>1223</v>
      </c>
      <c r="C43" s="31" t="str">
        <f>VLOOKUP(B43,教师基础数据!$B$1:$G4564,3,FALSE)</f>
        <v>环生系</v>
      </c>
      <c r="D43" s="31" t="str">
        <f>VLOOKUP(B43,教师基础数据!$B$1:$G716,4,FALSE)</f>
        <v>专职</v>
      </c>
      <c r="E43" s="31" t="str">
        <f>VLOOKUP(B43,教师基础数据!$B$1:$G4749,5,FALSE)</f>
        <v>种植教研室</v>
      </c>
      <c r="F43" s="31">
        <v>1</v>
      </c>
      <c r="G43" s="31">
        <f t="shared" si="0"/>
        <v>2</v>
      </c>
      <c r="H43" s="31">
        <f>(IF(COUNTIF(课表!$C$193:$C$348,B43)&gt;=2,1,COUNTIF(课表!$C$193:$C$348,B43))+IF(COUNTIF(课表!$D$193:$D$348,B43)&gt;=2,1,COUNTIF(课表!D$193:$D$348,B43))+IF(COUNTIF(课表!$E$193:$E$348,B43)&gt;=2,1,COUNTIF(课表!$E$193:$E$348,B43))+IF(COUNTIF(课表!$F$193:$F$348,B43)&gt;=2,1,COUNTIF(课表!$F$193:$F$348,B43)))*2</f>
        <v>0</v>
      </c>
      <c r="I43" s="31">
        <f>(IF(COUNTIF(课表!$G$193:$G$348,B43)&gt;=2,1,COUNTIF(课表!$G$193:$G$348,B43))+IF(COUNTIF(课表!$H$193:$H$348,B43)&gt;=2,1,COUNTIF(课表!$H$193:$H$348,B43))+IF(COUNTIF(课表!$I$193:$I$348,B43)&gt;=2,1,COUNTIF(课表!$I$193:$I$348,B43))+IF(COUNTIF(课表!$J$193:$J$348,B43)&gt;=2,1,COUNTIF(课表!$J$193:$J$348,B43)))*2</f>
        <v>4</v>
      </c>
      <c r="J43" s="31">
        <f>(IF(COUNTIF(课表!$K$193:$K$348,B43)&gt;=2,1,COUNTIF(课表!$K$193:$K$348,B43))+IF(COUNTIF(课表!$L$193:$L$348,B43)&gt;=2,1,COUNTIF(课表!$L$193:$L$348,B43))+IF(COUNTIF(课表!$M$193:$M$348,B43)&gt;=2,1,COUNTIF(课表!$M$193:$M$348,B43))+IF(COUNTIF(课表!$N$193:$N$348,B43)&gt;=2,1,COUNTIF(课表!$N$193:$N$348,B43)))*2</f>
        <v>4</v>
      </c>
      <c r="K43" s="31">
        <f>(IF(COUNTIF(课表!$O$193:$O$348,B43)&gt;=2,1,COUNTIF(课表!$O$193:$O$348,B43))+IF(COUNTIF(课表!$P$193:$P$348,B43)&gt;=2,1,COUNTIF(课表!$P$193:$P$348,B43))+IF(COUNTIF(课表!$Q$193:$Q$348,B43)&gt;=2,1,COUNTIF(课表!$Q$193:$Q$348,B43))+IF(COUNTIF(课表!$R$193:$R$348,B43)&gt;=2,1,COUNTIF(课表!$R$193:$R$348,B43)))*2</f>
        <v>0</v>
      </c>
      <c r="L43" s="31">
        <f>(IF(COUNTIF(课表!$O$193:$S$348,B43)&gt;=2,1,COUNTIF(课表!$O$193:$S$348,B43))+IF(COUNTIF(课表!$P$193:$T$348,B43)&gt;=2,1,COUNTIF(课表!$P$193:$T$348,B43)))*2</f>
        <v>0</v>
      </c>
      <c r="M43" s="31">
        <f>(IF(COUNTIF(课表!$W$193:$W$348,B43)&gt;=2,1,COUNTIF(课表!$W$193:$W$348,B43))+IF(COUNTIF(课表!$X$193:$X$348,B43)&gt;=2,1,COUNTIF(课表!$X$193:$X$348,B43))+IF(COUNTIF(课表!$Y$193:$Y$348,B43)&gt;=2,1,COUNTIF(课表!$Y$193:$Y$348,B43))+IF(COUNTIF(课表!$Z$193:$Z$348,B43)&gt;=2,1,COUNTIF(课表!$Z$193:$Z$348,B43)))*2</f>
        <v>0</v>
      </c>
      <c r="N43" s="31">
        <f>(IF(COUNTIF(课表!$AA$193:$AA$348,B43)&gt;=2,1,COUNTIF(课表!$AA$193:$AA$348,B43))+IF(COUNTIF(课表!$AB$193:$AB$348,B43)&gt;=2,1,COUNTIF(课表!$AB$193:$AB$348,B43))+IF(COUNTIF(课表!$AC$193:$AC$348,B43)&gt;=2,1,COUNTIF(课表!$AC$193:$AC$348,B43))+IF(COUNTIF(课表!$AD$193:$AD$348,B43)&gt;=2,1,COUNTIF(课表!$AD$193:$AD$348,B43)))*2</f>
        <v>0</v>
      </c>
      <c r="O43" s="31">
        <f t="shared" si="1"/>
        <v>8</v>
      </c>
    </row>
    <row r="44" ht="20.1" customHeight="1" spans="1:15">
      <c r="A44" s="31" t="str">
        <f>VLOOKUP(B44,教师基础数据!$B$1:$H$503,7,FALSE)</f>
        <v>2021116</v>
      </c>
      <c r="B44" s="32" t="s">
        <v>1236</v>
      </c>
      <c r="C44" s="31" t="str">
        <f>VLOOKUP(B44,教师基础数据!$B$1:$G4565,3,FALSE)</f>
        <v>环生系</v>
      </c>
      <c r="D44" s="31" t="str">
        <f>VLOOKUP(B44,教师基础数据!$B$1:$G717,4,FALSE)</f>
        <v>专职</v>
      </c>
      <c r="E44" s="31" t="str">
        <f>VLOOKUP(B44,教师基础数据!$B$1:$G4750,5,FALSE)</f>
        <v>园林教研室</v>
      </c>
      <c r="F44" s="31">
        <v>1</v>
      </c>
      <c r="G44" s="31">
        <f t="shared" si="0"/>
        <v>3</v>
      </c>
      <c r="H44" s="31">
        <f>(IF(COUNTIF(课表!$C$193:$C$348,B44)&gt;=2,1,COUNTIF(课表!$C$193:$C$348,B44))+IF(COUNTIF(课表!$D$193:$D$348,B44)&gt;=2,1,COUNTIF(课表!D$193:$D$348,B44))+IF(COUNTIF(课表!$E$193:$E$348,B44)&gt;=2,1,COUNTIF(课表!$E$193:$E$348,B44))+IF(COUNTIF(课表!$F$193:$F$348,B44)&gt;=2,1,COUNTIF(课表!$F$193:$F$348,B44)))*2</f>
        <v>0</v>
      </c>
      <c r="I44" s="31">
        <f>(IF(COUNTIF(课表!$G$193:$G$348,B44)&gt;=2,1,COUNTIF(课表!$G$193:$G$348,B44))+IF(COUNTIF(课表!$H$193:$H$348,B44)&gt;=2,1,COUNTIF(课表!$H$193:$H$348,B44))+IF(COUNTIF(课表!$I$193:$I$348,B44)&gt;=2,1,COUNTIF(课表!$I$193:$I$348,B44))+IF(COUNTIF(课表!$J$193:$J$348,B44)&gt;=2,1,COUNTIF(课表!$J$193:$J$348,B44)))*2</f>
        <v>4</v>
      </c>
      <c r="J44" s="31">
        <f>(IF(COUNTIF(课表!$K$193:$K$348,B44)&gt;=2,1,COUNTIF(课表!$K$193:$K$348,B44))+IF(COUNTIF(课表!$L$193:$L$348,B44)&gt;=2,1,COUNTIF(课表!$L$193:$L$348,B44))+IF(COUNTIF(课表!$M$193:$M$348,B44)&gt;=2,1,COUNTIF(课表!$M$193:$M$348,B44))+IF(COUNTIF(课表!$N$193:$N$348,B44)&gt;=2,1,COUNTIF(课表!$N$193:$N$348,B44)))*2</f>
        <v>0</v>
      </c>
      <c r="K44" s="31">
        <f>(IF(COUNTIF(课表!$O$193:$O$348,B44)&gt;=2,1,COUNTIF(课表!$O$193:$O$348,B44))+IF(COUNTIF(课表!$P$193:$P$348,B44)&gt;=2,1,COUNTIF(课表!$P$193:$P$348,B44))+IF(COUNTIF(课表!$Q$193:$Q$348,B44)&gt;=2,1,COUNTIF(课表!$Q$193:$Q$348,B44))+IF(COUNTIF(课表!$R$193:$R$348,B44)&gt;=2,1,COUNTIF(课表!$R$193:$R$348,B44)))*2</f>
        <v>4</v>
      </c>
      <c r="L44" s="31">
        <f>(IF(COUNTIF(课表!$O$193:$S$348,B44)&gt;=2,1,COUNTIF(课表!$O$193:$S$348,B44))+IF(COUNTIF(课表!$P$193:$T$348,B44)&gt;=2,1,COUNTIF(课表!$P$193:$T$348,B44)))*2</f>
        <v>4</v>
      </c>
      <c r="M44" s="31">
        <f>(IF(COUNTIF(课表!$W$193:$W$348,B44)&gt;=2,1,COUNTIF(课表!$W$193:$W$348,B44))+IF(COUNTIF(课表!$X$193:$X$348,B44)&gt;=2,1,COUNTIF(课表!$X$193:$X$348,B44))+IF(COUNTIF(课表!$Y$193:$Y$348,B44)&gt;=2,1,COUNTIF(课表!$Y$193:$Y$348,B44))+IF(COUNTIF(课表!$Z$193:$Z$348,B44)&gt;=2,1,COUNTIF(课表!$Z$193:$Z$348,B44)))*2</f>
        <v>0</v>
      </c>
      <c r="N44" s="31">
        <f>(IF(COUNTIF(课表!$AA$193:$AA$348,B44)&gt;=2,1,COUNTIF(课表!$AA$193:$AA$348,B44))+IF(COUNTIF(课表!$AB$193:$AB$348,B44)&gt;=2,1,COUNTIF(课表!$AB$193:$AB$348,B44))+IF(COUNTIF(课表!$AC$193:$AC$348,B44)&gt;=2,1,COUNTIF(课表!$AC$193:$AC$348,B44))+IF(COUNTIF(课表!$AD$193:$AD$348,B44)&gt;=2,1,COUNTIF(课表!$AD$193:$AD$348,B44)))*2</f>
        <v>0</v>
      </c>
      <c r="O44" s="31">
        <f t="shared" si="1"/>
        <v>12</v>
      </c>
    </row>
    <row r="45" ht="20.1" customHeight="1" spans="1:15">
      <c r="A45" s="31" t="str">
        <f>VLOOKUP(B45,教师基础数据!$B$1:$H$503,7,FALSE)</f>
        <v>2014005</v>
      </c>
      <c r="B45" s="32" t="s">
        <v>1459</v>
      </c>
      <c r="C45" s="31" t="str">
        <f>VLOOKUP(B45,教师基础数据!$B$1:$G4566,3,FALSE)</f>
        <v>电子系</v>
      </c>
      <c r="D45" s="31" t="str">
        <f>VLOOKUP(B45,教师基础数据!$B$1:$G718,4,FALSE)</f>
        <v>专职</v>
      </c>
      <c r="E45" s="31" t="str">
        <f>VLOOKUP(B45,教师基础数据!$B$1:$G4751,5,FALSE)</f>
        <v>机电一体化教研室</v>
      </c>
      <c r="F45" s="31">
        <v>1</v>
      </c>
      <c r="G45" s="31">
        <f t="shared" si="0"/>
        <v>5</v>
      </c>
      <c r="H45" s="31">
        <f>(IF(COUNTIF(课表!$C$193:$C$348,B45)&gt;=2,1,COUNTIF(课表!$C$193:$C$348,B45))+IF(COUNTIF(课表!$D$193:$D$348,B45)&gt;=2,1,COUNTIF(课表!D$193:$D$348,B45))+IF(COUNTIF(课表!$E$193:$E$348,B45)&gt;=2,1,COUNTIF(课表!$E$193:$E$348,B45))+IF(COUNTIF(课表!$F$193:$F$348,B45)&gt;=2,1,COUNTIF(课表!$F$193:$F$348,B45)))*2</f>
        <v>4</v>
      </c>
      <c r="I45" s="31">
        <f>(IF(COUNTIF(课表!$G$193:$G$348,B45)&gt;=2,1,COUNTIF(课表!$G$193:$G$348,B45))+IF(COUNTIF(课表!$H$193:$H$348,B45)&gt;=2,1,COUNTIF(课表!$H$193:$H$348,B45))+IF(COUNTIF(课表!$I$193:$I$348,B45)&gt;=2,1,COUNTIF(课表!$I$193:$I$348,B45))+IF(COUNTIF(课表!$J$193:$J$348,B45)&gt;=2,1,COUNTIF(课表!$J$193:$J$348,B45)))*2</f>
        <v>4</v>
      </c>
      <c r="J45" s="31">
        <f>(IF(COUNTIF(课表!$K$193:$K$348,B45)&gt;=2,1,COUNTIF(课表!$K$193:$K$348,B45))+IF(COUNTIF(课表!$L$193:$L$348,B45)&gt;=2,1,COUNTIF(课表!$L$193:$L$348,B45))+IF(COUNTIF(课表!$M$193:$M$348,B45)&gt;=2,1,COUNTIF(课表!$M$193:$M$348,B45))+IF(COUNTIF(课表!$N$193:$N$348,B45)&gt;=2,1,COUNTIF(课表!$N$193:$N$348,B45)))*2</f>
        <v>6</v>
      </c>
      <c r="K45" s="31">
        <f>(IF(COUNTIF(课表!$O$193:$O$348,B45)&gt;=2,1,COUNTIF(课表!$O$193:$O$348,B45))+IF(COUNTIF(课表!$P$193:$P$348,B45)&gt;=2,1,COUNTIF(课表!$P$193:$P$348,B45))+IF(COUNTIF(课表!$Q$193:$Q$348,B45)&gt;=2,1,COUNTIF(课表!$Q$193:$Q$348,B45))+IF(COUNTIF(课表!$R$193:$R$348,B45)&gt;=2,1,COUNTIF(课表!$R$193:$R$348,B45)))*2</f>
        <v>4</v>
      </c>
      <c r="L45" s="31">
        <f>(IF(COUNTIF(课表!$O$193:$S$348,B45)&gt;=2,1,COUNTIF(课表!$O$193:$S$348,B45))+IF(COUNTIF(课表!$P$193:$T$348,B45)&gt;=2,1,COUNTIF(课表!$P$193:$T$348,B45)))*2</f>
        <v>4</v>
      </c>
      <c r="M45" s="31">
        <f>(IF(COUNTIF(课表!$W$193:$W$348,B45)&gt;=2,1,COUNTIF(课表!$W$193:$W$348,B45))+IF(COUNTIF(课表!$X$193:$X$348,B45)&gt;=2,1,COUNTIF(课表!$X$193:$X$348,B45))+IF(COUNTIF(课表!$Y$193:$Y$348,B45)&gt;=2,1,COUNTIF(课表!$Y$193:$Y$348,B45))+IF(COUNTIF(课表!$Z$193:$Z$348,B45)&gt;=2,1,COUNTIF(课表!$Z$193:$Z$348,B45)))*2</f>
        <v>0</v>
      </c>
      <c r="N45" s="31">
        <f>(IF(COUNTIF(课表!$AA$193:$AA$348,B45)&gt;=2,1,COUNTIF(课表!$AA$193:$AA$348,B45))+IF(COUNTIF(课表!$AB$193:$AB$348,B45)&gt;=2,1,COUNTIF(课表!$AB$193:$AB$348,B45))+IF(COUNTIF(课表!$AC$193:$AC$348,B45)&gt;=2,1,COUNTIF(课表!$AC$193:$AC$348,B45))+IF(COUNTIF(课表!$AD$193:$AD$348,B45)&gt;=2,1,COUNTIF(课表!$AD$193:$AD$348,B45)))*2</f>
        <v>0</v>
      </c>
      <c r="O45" s="31">
        <f t="shared" si="1"/>
        <v>22</v>
      </c>
    </row>
    <row r="46" ht="20.1" customHeight="1" spans="1:15">
      <c r="A46" s="31" t="str">
        <f>VLOOKUP(B46,教师基础数据!$B$1:$H$503,7,FALSE)</f>
        <v>0000088</v>
      </c>
      <c r="B46" s="32" t="s">
        <v>1490</v>
      </c>
      <c r="C46" s="31" t="str">
        <f>VLOOKUP(B46,教师基础数据!$B$1:$G4567,3,FALSE)</f>
        <v>电子系</v>
      </c>
      <c r="D46" s="31" t="str">
        <f>VLOOKUP(B46,教师基础数据!$B$1:$G719,4,FALSE)</f>
        <v>兼职</v>
      </c>
      <c r="E46" s="31" t="str">
        <f>VLOOKUP(B46,教师基础数据!$B$1:$G4752,5,FALSE)</f>
        <v>应用电子技术教研室</v>
      </c>
      <c r="F46" s="31">
        <v>1</v>
      </c>
      <c r="G46" s="31">
        <f t="shared" si="0"/>
        <v>1</v>
      </c>
      <c r="H46" s="31">
        <f>(IF(COUNTIF(课表!$C$193:$C$348,B46)&gt;=2,1,COUNTIF(课表!$C$193:$C$348,B46))+IF(COUNTIF(课表!$D$193:$D$348,B46)&gt;=2,1,COUNTIF(课表!D$193:$D$348,B46))+IF(COUNTIF(课表!$E$193:$E$348,B46)&gt;=2,1,COUNTIF(课表!$E$193:$E$348,B46))+IF(COUNTIF(课表!$F$193:$F$348,B46)&gt;=2,1,COUNTIF(课表!$F$193:$F$348,B46)))*2</f>
        <v>4</v>
      </c>
      <c r="I46" s="31">
        <f>(IF(COUNTIF(课表!$G$193:$G$348,B46)&gt;=2,1,COUNTIF(课表!$G$193:$G$348,B46))+IF(COUNTIF(课表!$H$193:$H$348,B46)&gt;=2,1,COUNTIF(课表!$H$193:$H$348,B46))+IF(COUNTIF(课表!$I$193:$I$348,B46)&gt;=2,1,COUNTIF(课表!$I$193:$I$348,B46))+IF(COUNTIF(课表!$J$193:$J$348,B46)&gt;=2,1,COUNTIF(课表!$J$193:$J$348,B46)))*2</f>
        <v>0</v>
      </c>
      <c r="J46" s="31">
        <f>(IF(COUNTIF(课表!$K$193:$K$348,B46)&gt;=2,1,COUNTIF(课表!$K$193:$K$348,B46))+IF(COUNTIF(课表!$L$193:$L$348,B46)&gt;=2,1,COUNTIF(课表!$L$193:$L$348,B46))+IF(COUNTIF(课表!$M$193:$M$348,B46)&gt;=2,1,COUNTIF(课表!$M$193:$M$348,B46))+IF(COUNTIF(课表!$N$193:$N$348,B46)&gt;=2,1,COUNTIF(课表!$N$193:$N$348,B46)))*2</f>
        <v>0</v>
      </c>
      <c r="K46" s="31">
        <f>(IF(COUNTIF(课表!$O$193:$O$348,B46)&gt;=2,1,COUNTIF(课表!$O$193:$O$348,B46))+IF(COUNTIF(课表!$P$193:$P$348,B46)&gt;=2,1,COUNTIF(课表!$P$193:$P$348,B46))+IF(COUNTIF(课表!$Q$193:$Q$348,B46)&gt;=2,1,COUNTIF(课表!$Q$193:$Q$348,B46))+IF(COUNTIF(课表!$R$193:$R$348,B46)&gt;=2,1,COUNTIF(课表!$R$193:$R$348,B46)))*2</f>
        <v>0</v>
      </c>
      <c r="L46" s="31">
        <f>(IF(COUNTIF(课表!$O$193:$S$348,B46)&gt;=2,1,COUNTIF(课表!$O$193:$S$348,B46))+IF(COUNTIF(课表!$P$193:$T$348,B46)&gt;=2,1,COUNTIF(课表!$P$193:$T$348,B46)))*2</f>
        <v>0</v>
      </c>
      <c r="M46" s="31">
        <f>(IF(COUNTIF(课表!$W$193:$W$348,B46)&gt;=2,1,COUNTIF(课表!$W$193:$W$348,B46))+IF(COUNTIF(课表!$X$193:$X$348,B46)&gt;=2,1,COUNTIF(课表!$X$193:$X$348,B46))+IF(COUNTIF(课表!$Y$193:$Y$348,B46)&gt;=2,1,COUNTIF(课表!$Y$193:$Y$348,B46))+IF(COUNTIF(课表!$Z$193:$Z$348,B46)&gt;=2,1,COUNTIF(课表!$Z$193:$Z$348,B46)))*2</f>
        <v>0</v>
      </c>
      <c r="N46" s="31">
        <f>(IF(COUNTIF(课表!$AA$193:$AA$348,B46)&gt;=2,1,COUNTIF(课表!$AA$193:$AA$348,B46))+IF(COUNTIF(课表!$AB$193:$AB$348,B46)&gt;=2,1,COUNTIF(课表!$AB$193:$AB$348,B46))+IF(COUNTIF(课表!$AC$193:$AC$348,B46)&gt;=2,1,COUNTIF(课表!$AC$193:$AC$348,B46))+IF(COUNTIF(课表!$AD$193:$AD$348,B46)&gt;=2,1,COUNTIF(课表!$AD$193:$AD$348,B46)))*2</f>
        <v>0</v>
      </c>
      <c r="O46" s="31">
        <f t="shared" si="1"/>
        <v>4</v>
      </c>
    </row>
    <row r="47" ht="20.1" customHeight="1" spans="1:15">
      <c r="A47" s="31" t="str">
        <f>VLOOKUP(B47,教师基础数据!$B$1:$H$503,7,FALSE)</f>
        <v>0000219</v>
      </c>
      <c r="B47" s="32" t="s">
        <v>1303</v>
      </c>
      <c r="C47" s="31" t="str">
        <f>VLOOKUP(B47,教师基础数据!$B$1:$G4568,3,FALSE)</f>
        <v>电子系</v>
      </c>
      <c r="D47" s="31" t="str">
        <f>VLOOKUP(B47,教师基础数据!$B$1:$G720,4,FALSE)</f>
        <v>兼职</v>
      </c>
      <c r="E47" s="31" t="str">
        <f>VLOOKUP(B47,教师基础数据!$B$1:$G4753,5,FALSE)</f>
        <v>机电一体化教研室</v>
      </c>
      <c r="F47" s="31">
        <v>1</v>
      </c>
      <c r="G47" s="31">
        <f t="shared" si="0"/>
        <v>3</v>
      </c>
      <c r="H47" s="31">
        <f>(IF(COUNTIF(课表!$C$193:$C$348,B47)&gt;=2,1,COUNTIF(课表!$C$193:$C$348,B47))+IF(COUNTIF(课表!$D$193:$D$348,B47)&gt;=2,1,COUNTIF(课表!D$193:$D$348,B47))+IF(COUNTIF(课表!$E$193:$E$348,B47)&gt;=2,1,COUNTIF(课表!$E$193:$E$348,B47))+IF(COUNTIF(课表!$F$193:$F$348,B47)&gt;=2,1,COUNTIF(课表!$F$193:$F$348,B47)))*2</f>
        <v>0</v>
      </c>
      <c r="I47" s="31">
        <f>(IF(COUNTIF(课表!$G$193:$G$348,B47)&gt;=2,1,COUNTIF(课表!$G$193:$G$348,B47))+IF(COUNTIF(课表!$H$193:$H$348,B47)&gt;=2,1,COUNTIF(课表!$H$193:$H$348,B47))+IF(COUNTIF(课表!$I$193:$I$348,B47)&gt;=2,1,COUNTIF(课表!$I$193:$I$348,B47))+IF(COUNTIF(课表!$J$193:$J$348,B47)&gt;=2,1,COUNTIF(课表!$J$193:$J$348,B47)))*2</f>
        <v>2</v>
      </c>
      <c r="J47" s="31">
        <f>(IF(COUNTIF(课表!$K$193:$K$348,B47)&gt;=2,1,COUNTIF(课表!$K$193:$K$348,B47))+IF(COUNTIF(课表!$L$193:$L$348,B47)&gt;=2,1,COUNTIF(课表!$L$193:$L$348,B47))+IF(COUNTIF(课表!$M$193:$M$348,B47)&gt;=2,1,COUNTIF(课表!$M$193:$M$348,B47))+IF(COUNTIF(课表!$N$193:$N$348,B47)&gt;=2,1,COUNTIF(课表!$N$193:$N$348,B47)))*2</f>
        <v>0</v>
      </c>
      <c r="K47" s="31">
        <f>(IF(COUNTIF(课表!$O$193:$O$348,B47)&gt;=2,1,COUNTIF(课表!$O$193:$O$348,B47))+IF(COUNTIF(课表!$P$193:$P$348,B47)&gt;=2,1,COUNTIF(课表!$P$193:$P$348,B47))+IF(COUNTIF(课表!$Q$193:$Q$348,B47)&gt;=2,1,COUNTIF(课表!$Q$193:$Q$348,B47))+IF(COUNTIF(课表!$R$193:$R$348,B47)&gt;=2,1,COUNTIF(课表!$R$193:$R$348,B47)))*2</f>
        <v>2</v>
      </c>
      <c r="L47" s="31">
        <f>(IF(COUNTIF(课表!$O$193:$S$348,B47)&gt;=2,1,COUNTIF(课表!$O$193:$S$348,B47))+IF(COUNTIF(课表!$P$193:$T$348,B47)&gt;=2,1,COUNTIF(课表!$P$193:$T$348,B47)))*2</f>
        <v>4</v>
      </c>
      <c r="M47" s="31">
        <f>(IF(COUNTIF(课表!$W$193:$W$348,B47)&gt;=2,1,COUNTIF(课表!$W$193:$W$348,B47))+IF(COUNTIF(课表!$X$193:$X$348,B47)&gt;=2,1,COUNTIF(课表!$X$193:$X$348,B47))+IF(COUNTIF(课表!$Y$193:$Y$348,B47)&gt;=2,1,COUNTIF(课表!$Y$193:$Y$348,B47))+IF(COUNTIF(课表!$Z$193:$Z$348,B47)&gt;=2,1,COUNTIF(课表!$Z$193:$Z$348,B47)))*2</f>
        <v>0</v>
      </c>
      <c r="N47" s="31">
        <f>(IF(COUNTIF(课表!$AA$193:$AA$348,B47)&gt;=2,1,COUNTIF(课表!$AA$193:$AA$348,B47))+IF(COUNTIF(课表!$AB$193:$AB$348,B47)&gt;=2,1,COUNTIF(课表!$AB$193:$AB$348,B47))+IF(COUNTIF(课表!$AC$193:$AC$348,B47)&gt;=2,1,COUNTIF(课表!$AC$193:$AC$348,B47))+IF(COUNTIF(课表!$AD$193:$AD$348,B47)&gt;=2,1,COUNTIF(课表!$AD$193:$AD$348,B47)))*2</f>
        <v>0</v>
      </c>
      <c r="O47" s="31">
        <f t="shared" si="1"/>
        <v>8</v>
      </c>
    </row>
    <row r="48" ht="20.1" customHeight="1" spans="1:15">
      <c r="A48" s="31" t="str">
        <f>VLOOKUP(B48,教师基础数据!$B$1:$H$503,7,FALSE)</f>
        <v>2016043</v>
      </c>
      <c r="B48" s="32" t="s">
        <v>1366</v>
      </c>
      <c r="C48" s="31" t="str">
        <f>VLOOKUP(B48,教师基础数据!$B$1:$G4569,3,FALSE)</f>
        <v>商贸系</v>
      </c>
      <c r="D48" s="31" t="str">
        <f>VLOOKUP(B48,教师基础数据!$B$1:$G721,4,FALSE)</f>
        <v>兼职</v>
      </c>
      <c r="E48" s="31" t="str">
        <f>VLOOKUP(B48,教师基础数据!$B$1:$G4754,5,FALSE)</f>
        <v>商务教研室</v>
      </c>
      <c r="F48" s="31">
        <v>1</v>
      </c>
      <c r="G48" s="31">
        <f t="shared" si="0"/>
        <v>1</v>
      </c>
      <c r="H48" s="31">
        <f>(IF(COUNTIF(课表!$C$193:$C$348,B48)&gt;=2,1,COUNTIF(课表!$C$193:$C$348,B48))+IF(COUNTIF(课表!$D$193:$D$348,B48)&gt;=2,1,COUNTIF(课表!D$193:$D$348,B48))+IF(COUNTIF(课表!$E$193:$E$348,B48)&gt;=2,1,COUNTIF(课表!$E$193:$E$348,B48))+IF(COUNTIF(课表!$F$193:$F$348,B48)&gt;=2,1,COUNTIF(课表!$F$193:$F$348,B48)))*2</f>
        <v>0</v>
      </c>
      <c r="I48" s="31">
        <f>(IF(COUNTIF(课表!$G$193:$G$348,B48)&gt;=2,1,COUNTIF(课表!$G$193:$G$348,B48))+IF(COUNTIF(课表!$H$193:$H$348,B48)&gt;=2,1,COUNTIF(课表!$H$193:$H$348,B48))+IF(COUNTIF(课表!$I$193:$I$348,B48)&gt;=2,1,COUNTIF(课表!$I$193:$I$348,B48))+IF(COUNTIF(课表!$J$193:$J$348,B48)&gt;=2,1,COUNTIF(课表!$J$193:$J$348,B48)))*2</f>
        <v>2</v>
      </c>
      <c r="J48" s="31">
        <f>(IF(COUNTIF(课表!$K$193:$K$348,B48)&gt;=2,1,COUNTIF(课表!$K$193:$K$348,B48))+IF(COUNTIF(课表!$L$193:$L$348,B48)&gt;=2,1,COUNTIF(课表!$L$193:$L$348,B48))+IF(COUNTIF(课表!$M$193:$M$348,B48)&gt;=2,1,COUNTIF(课表!$M$193:$M$348,B48))+IF(COUNTIF(课表!$N$193:$N$348,B48)&gt;=2,1,COUNTIF(课表!$N$193:$N$348,B48)))*2</f>
        <v>0</v>
      </c>
      <c r="K48" s="31">
        <f>(IF(COUNTIF(课表!$O$193:$O$348,B48)&gt;=2,1,COUNTIF(课表!$O$193:$O$348,B48))+IF(COUNTIF(课表!$P$193:$P$348,B48)&gt;=2,1,COUNTIF(课表!$P$193:$P$348,B48))+IF(COUNTIF(课表!$Q$193:$Q$348,B48)&gt;=2,1,COUNTIF(课表!$Q$193:$Q$348,B48))+IF(COUNTIF(课表!$R$193:$R$348,B48)&gt;=2,1,COUNTIF(课表!$R$193:$R$348,B48)))*2</f>
        <v>0</v>
      </c>
      <c r="L48" s="31">
        <f>(IF(COUNTIF(课表!$O$193:$S$348,B48)&gt;=2,1,COUNTIF(课表!$O$193:$S$348,B48))+IF(COUNTIF(课表!$P$193:$T$348,B48)&gt;=2,1,COUNTIF(课表!$P$193:$T$348,B48)))*2</f>
        <v>0</v>
      </c>
      <c r="M48" s="31">
        <f>(IF(COUNTIF(课表!$W$193:$W$348,B48)&gt;=2,1,COUNTIF(课表!$W$193:$W$348,B48))+IF(COUNTIF(课表!$X$193:$X$348,B48)&gt;=2,1,COUNTIF(课表!$X$193:$X$348,B48))+IF(COUNTIF(课表!$Y$193:$Y$348,B48)&gt;=2,1,COUNTIF(课表!$Y$193:$Y$348,B48))+IF(COUNTIF(课表!$Z$193:$Z$348,B48)&gt;=2,1,COUNTIF(课表!$Z$193:$Z$348,B48)))*2</f>
        <v>0</v>
      </c>
      <c r="N48" s="31">
        <f>(IF(COUNTIF(课表!$AA$193:$AA$348,B48)&gt;=2,1,COUNTIF(课表!$AA$193:$AA$348,B48))+IF(COUNTIF(课表!$AB$193:$AB$348,B48)&gt;=2,1,COUNTIF(课表!$AB$193:$AB$348,B48))+IF(COUNTIF(课表!$AC$193:$AC$348,B48)&gt;=2,1,COUNTIF(课表!$AC$193:$AC$348,B48))+IF(COUNTIF(课表!$AD$193:$AD$348,B48)&gt;=2,1,COUNTIF(课表!$AD$193:$AD$348,B48)))*2</f>
        <v>0</v>
      </c>
      <c r="O48" s="31">
        <f t="shared" si="1"/>
        <v>2</v>
      </c>
    </row>
    <row r="49" ht="20.1" customHeight="1" spans="1:15">
      <c r="A49" s="31" t="str">
        <f>VLOOKUP(B49,教师基础数据!$B$1:$H$503,7,FALSE)</f>
        <v>0000422</v>
      </c>
      <c r="B49" s="32" t="s">
        <v>1239</v>
      </c>
      <c r="C49" s="31" t="str">
        <f>VLOOKUP(B49,教师基础数据!$B$1:$G4570,3,FALSE)</f>
        <v>商贸系</v>
      </c>
      <c r="D49" s="31" t="str">
        <f>VLOOKUP(B49,教师基础数据!$B$1:$G722,4,FALSE)</f>
        <v>专职</v>
      </c>
      <c r="E49" s="31" t="str">
        <f>VLOOKUP(B49,教师基础数据!$B$1:$G4755,5,FALSE)</f>
        <v>旅游管理教研室</v>
      </c>
      <c r="F49" s="31">
        <v>1</v>
      </c>
      <c r="G49" s="31">
        <f t="shared" si="0"/>
        <v>2</v>
      </c>
      <c r="H49" s="31">
        <f>(IF(COUNTIF(课表!$C$193:$C$348,B49)&gt;=2,1,COUNTIF(课表!$C$193:$C$348,B49))+IF(COUNTIF(课表!$D$193:$D$348,B49)&gt;=2,1,COUNTIF(课表!D$193:$D$348,B49))+IF(COUNTIF(课表!$E$193:$E$348,B49)&gt;=2,1,COUNTIF(课表!$E$193:$E$348,B49))+IF(COUNTIF(课表!$F$193:$F$348,B49)&gt;=2,1,COUNTIF(课表!$F$193:$F$348,B49)))*2</f>
        <v>4</v>
      </c>
      <c r="I49" s="31">
        <f>(IF(COUNTIF(课表!$G$193:$G$348,B49)&gt;=2,1,COUNTIF(课表!$G$193:$G$348,B49))+IF(COUNTIF(课表!$H$193:$H$348,B49)&gt;=2,1,COUNTIF(课表!$H$193:$H$348,B49))+IF(COUNTIF(课表!$I$193:$I$348,B49)&gt;=2,1,COUNTIF(课表!$I$193:$I$348,B49))+IF(COUNTIF(课表!$J$193:$J$348,B49)&gt;=2,1,COUNTIF(课表!$J$193:$J$348,B49)))*2</f>
        <v>8</v>
      </c>
      <c r="J49" s="31">
        <f>(IF(COUNTIF(课表!$K$193:$K$348,B49)&gt;=2,1,COUNTIF(课表!$K$193:$K$348,B49))+IF(COUNTIF(课表!$L$193:$L$348,B49)&gt;=2,1,COUNTIF(课表!$L$193:$L$348,B49))+IF(COUNTIF(课表!$M$193:$M$348,B49)&gt;=2,1,COUNTIF(课表!$M$193:$M$348,B49))+IF(COUNTIF(课表!$N$193:$N$348,B49)&gt;=2,1,COUNTIF(课表!$N$193:$N$348,B49)))*2</f>
        <v>0</v>
      </c>
      <c r="K49" s="31">
        <f>(IF(COUNTIF(课表!$O$193:$O$348,B49)&gt;=2,1,COUNTIF(课表!$O$193:$O$348,B49))+IF(COUNTIF(课表!$P$193:$P$348,B49)&gt;=2,1,COUNTIF(课表!$P$193:$P$348,B49))+IF(COUNTIF(课表!$Q$193:$Q$348,B49)&gt;=2,1,COUNTIF(课表!$Q$193:$Q$348,B49))+IF(COUNTIF(课表!$R$193:$R$348,B49)&gt;=2,1,COUNTIF(课表!$R$193:$R$348,B49)))*2</f>
        <v>0</v>
      </c>
      <c r="L49" s="31">
        <f>(IF(COUNTIF(课表!$O$193:$S$348,B49)&gt;=2,1,COUNTIF(课表!$O$193:$S$348,B49))+IF(COUNTIF(课表!$P$193:$T$348,B49)&gt;=2,1,COUNTIF(课表!$P$193:$T$348,B49)))*2</f>
        <v>0</v>
      </c>
      <c r="M49" s="31">
        <f>(IF(COUNTIF(课表!$W$193:$W$348,B49)&gt;=2,1,COUNTIF(课表!$W$193:$W$348,B49))+IF(COUNTIF(课表!$X$193:$X$348,B49)&gt;=2,1,COUNTIF(课表!$X$193:$X$348,B49))+IF(COUNTIF(课表!$Y$193:$Y$348,B49)&gt;=2,1,COUNTIF(课表!$Y$193:$Y$348,B49))+IF(COUNTIF(课表!$Z$193:$Z$348,B49)&gt;=2,1,COUNTIF(课表!$Z$193:$Z$348,B49)))*2</f>
        <v>0</v>
      </c>
      <c r="N49" s="31">
        <f>(IF(COUNTIF(课表!$AA$193:$AA$348,B49)&gt;=2,1,COUNTIF(课表!$AA$193:$AA$348,B49))+IF(COUNTIF(课表!$AB$193:$AB$348,B49)&gt;=2,1,COUNTIF(课表!$AB$193:$AB$348,B49))+IF(COUNTIF(课表!$AC$193:$AC$348,B49)&gt;=2,1,COUNTIF(课表!$AC$193:$AC$348,B49))+IF(COUNTIF(课表!$AD$193:$AD$348,B49)&gt;=2,1,COUNTIF(课表!$AD$193:$AD$348,B49)))*2</f>
        <v>0</v>
      </c>
      <c r="O49" s="31">
        <f t="shared" si="1"/>
        <v>12</v>
      </c>
    </row>
    <row r="50" ht="20.1" customHeight="1" spans="1:15">
      <c r="A50" s="31" t="str">
        <f>VLOOKUP(B50,教师基础数据!$B$1:$H$503,7,FALSE)</f>
        <v>2017044</v>
      </c>
      <c r="B50" s="32" t="s">
        <v>1162</v>
      </c>
      <c r="C50" s="31" t="str">
        <f>VLOOKUP(B50,教师基础数据!$B$1:$G4571,3,FALSE)</f>
        <v>商贸系</v>
      </c>
      <c r="D50" s="31" t="str">
        <f>VLOOKUP(B50,教师基础数据!$B$1:$G723,4,FALSE)</f>
        <v>兼职</v>
      </c>
      <c r="E50" s="31" t="str">
        <f>VLOOKUP(B50,教师基础数据!$B$1:$G4756,5,FALSE)</f>
        <v>旅游管理教研室</v>
      </c>
      <c r="F50" s="31">
        <v>1</v>
      </c>
      <c r="G50" s="31">
        <f t="shared" si="0"/>
        <v>2</v>
      </c>
      <c r="H50" s="31">
        <f>(IF(COUNTIF(课表!$C$193:$C$348,B50)&gt;=2,1,COUNTIF(课表!$C$193:$C$348,B50))+IF(COUNTIF(课表!$D$193:$D$348,B50)&gt;=2,1,COUNTIF(课表!D$193:$D$348,B50))+IF(COUNTIF(课表!$E$193:$E$348,B50)&gt;=2,1,COUNTIF(课表!$E$193:$E$348,B50))+IF(COUNTIF(课表!$F$193:$F$348,B50)&gt;=2,1,COUNTIF(课表!$F$193:$F$348,B50)))*2</f>
        <v>4</v>
      </c>
      <c r="I50" s="31">
        <f>(IF(COUNTIF(课表!$G$193:$G$348,B50)&gt;=2,1,COUNTIF(课表!$G$193:$G$348,B50))+IF(COUNTIF(课表!$H$193:$H$348,B50)&gt;=2,1,COUNTIF(课表!$H$193:$H$348,B50))+IF(COUNTIF(课表!$I$193:$I$348,B50)&gt;=2,1,COUNTIF(课表!$I$193:$I$348,B50))+IF(COUNTIF(课表!$J$193:$J$348,B50)&gt;=2,1,COUNTIF(课表!$J$193:$J$348,B50)))*2</f>
        <v>0</v>
      </c>
      <c r="J50" s="31">
        <f>(IF(COUNTIF(课表!$K$193:$K$348,B50)&gt;=2,1,COUNTIF(课表!$K$193:$K$348,B50))+IF(COUNTIF(课表!$L$193:$L$348,B50)&gt;=2,1,COUNTIF(课表!$L$193:$L$348,B50))+IF(COUNTIF(课表!$M$193:$M$348,B50)&gt;=2,1,COUNTIF(课表!$M$193:$M$348,B50))+IF(COUNTIF(课表!$N$193:$N$348,B50)&gt;=2,1,COUNTIF(课表!$N$193:$N$348,B50)))*2</f>
        <v>4</v>
      </c>
      <c r="K50" s="31">
        <f>(IF(COUNTIF(课表!$O$193:$O$348,B50)&gt;=2,1,COUNTIF(课表!$O$193:$O$348,B50))+IF(COUNTIF(课表!$P$193:$P$348,B50)&gt;=2,1,COUNTIF(课表!$P$193:$P$348,B50))+IF(COUNTIF(课表!$Q$193:$Q$348,B50)&gt;=2,1,COUNTIF(课表!$Q$193:$Q$348,B50))+IF(COUNTIF(课表!$R$193:$R$348,B50)&gt;=2,1,COUNTIF(课表!$R$193:$R$348,B50)))*2</f>
        <v>0</v>
      </c>
      <c r="L50" s="31">
        <f>(IF(COUNTIF(课表!$O$193:$S$348,B50)&gt;=2,1,COUNTIF(课表!$O$193:$S$348,B50))+IF(COUNTIF(课表!$P$193:$T$348,B50)&gt;=2,1,COUNTIF(课表!$P$193:$T$348,B50)))*2</f>
        <v>0</v>
      </c>
      <c r="M50" s="31">
        <f>(IF(COUNTIF(课表!$W$193:$W$348,B50)&gt;=2,1,COUNTIF(课表!$W$193:$W$348,B50))+IF(COUNTIF(课表!$X$193:$X$348,B50)&gt;=2,1,COUNTIF(课表!$X$193:$X$348,B50))+IF(COUNTIF(课表!$Y$193:$Y$348,B50)&gt;=2,1,COUNTIF(课表!$Y$193:$Y$348,B50))+IF(COUNTIF(课表!$Z$193:$Z$348,B50)&gt;=2,1,COUNTIF(课表!$Z$193:$Z$348,B50)))*2</f>
        <v>0</v>
      </c>
      <c r="N50" s="31">
        <f>(IF(COUNTIF(课表!$AA$193:$AA$348,B50)&gt;=2,1,COUNTIF(课表!$AA$193:$AA$348,B50))+IF(COUNTIF(课表!$AB$193:$AB$348,B50)&gt;=2,1,COUNTIF(课表!$AB$193:$AB$348,B50))+IF(COUNTIF(课表!$AC$193:$AC$348,B50)&gt;=2,1,COUNTIF(课表!$AC$193:$AC$348,B50))+IF(COUNTIF(课表!$AD$193:$AD$348,B50)&gt;=2,1,COUNTIF(课表!$AD$193:$AD$348,B50)))*2</f>
        <v>0</v>
      </c>
      <c r="O50" s="31">
        <f t="shared" si="1"/>
        <v>8</v>
      </c>
    </row>
    <row r="51" ht="20.1" customHeight="1" spans="1:15">
      <c r="A51" s="31" t="str">
        <f>VLOOKUP(B51,教师基础数据!$B$1:$H$503,7,FALSE)</f>
        <v>0000311</v>
      </c>
      <c r="B51" s="32" t="s">
        <v>1156</v>
      </c>
      <c r="C51" s="31" t="str">
        <f>VLOOKUP(B51,教师基础数据!$B$1:$G4572,3,FALSE)</f>
        <v>商贸系</v>
      </c>
      <c r="D51" s="31" t="str">
        <f>VLOOKUP(B51,教师基础数据!$B$1:$G724,4,FALSE)</f>
        <v>兼职</v>
      </c>
      <c r="E51" s="31" t="str">
        <f>VLOOKUP(B51,教师基础数据!$B$1:$G4757,5,FALSE)</f>
        <v>商务教研室</v>
      </c>
      <c r="F51" s="31">
        <v>1</v>
      </c>
      <c r="G51" s="31">
        <f t="shared" si="0"/>
        <v>2</v>
      </c>
      <c r="H51" s="31">
        <f>(IF(COUNTIF(课表!$C$193:$C$348,B51)&gt;=2,1,COUNTIF(课表!$C$193:$C$348,B51))+IF(COUNTIF(课表!$D$193:$D$348,B51)&gt;=2,1,COUNTIF(课表!D$193:$D$348,B51))+IF(COUNTIF(课表!$E$193:$E$348,B51)&gt;=2,1,COUNTIF(课表!$E$193:$E$348,B51))+IF(COUNTIF(课表!$F$193:$F$348,B51)&gt;=2,1,COUNTIF(课表!$F$193:$F$348,B51)))*2</f>
        <v>0</v>
      </c>
      <c r="I51" s="31">
        <f>(IF(COUNTIF(课表!$G$193:$G$348,B51)&gt;=2,1,COUNTIF(课表!$G$193:$G$348,B51))+IF(COUNTIF(课表!$H$193:$H$348,B51)&gt;=2,1,COUNTIF(课表!$H$193:$H$348,B51))+IF(COUNTIF(课表!$I$193:$I$348,B51)&gt;=2,1,COUNTIF(课表!$I$193:$I$348,B51))+IF(COUNTIF(课表!$J$193:$J$348,B51)&gt;=2,1,COUNTIF(课表!$J$193:$J$348,B51)))*2</f>
        <v>4</v>
      </c>
      <c r="J51" s="31">
        <f>(IF(COUNTIF(课表!$K$193:$K$348,B51)&gt;=2,1,COUNTIF(课表!$K$193:$K$348,B51))+IF(COUNTIF(课表!$L$193:$L$348,B51)&gt;=2,1,COUNTIF(课表!$L$193:$L$348,B51))+IF(COUNTIF(课表!$M$193:$M$348,B51)&gt;=2,1,COUNTIF(课表!$M$193:$M$348,B51))+IF(COUNTIF(课表!$N$193:$N$348,B51)&gt;=2,1,COUNTIF(课表!$N$193:$N$348,B51)))*2</f>
        <v>4</v>
      </c>
      <c r="K51" s="31">
        <f>(IF(COUNTIF(课表!$O$193:$O$348,B51)&gt;=2,1,COUNTIF(课表!$O$193:$O$348,B51))+IF(COUNTIF(课表!$P$193:$P$348,B51)&gt;=2,1,COUNTIF(课表!$P$193:$P$348,B51))+IF(COUNTIF(课表!$Q$193:$Q$348,B51)&gt;=2,1,COUNTIF(课表!$Q$193:$Q$348,B51))+IF(COUNTIF(课表!$R$193:$R$348,B51)&gt;=2,1,COUNTIF(课表!$R$193:$R$348,B51)))*2</f>
        <v>0</v>
      </c>
      <c r="L51" s="31">
        <f>(IF(COUNTIF(课表!$O$193:$S$348,B51)&gt;=2,1,COUNTIF(课表!$O$193:$S$348,B51))+IF(COUNTIF(课表!$P$193:$T$348,B51)&gt;=2,1,COUNTIF(课表!$P$193:$T$348,B51)))*2</f>
        <v>0</v>
      </c>
      <c r="M51" s="31">
        <f>(IF(COUNTIF(课表!$W$193:$W$348,B51)&gt;=2,1,COUNTIF(课表!$W$193:$W$348,B51))+IF(COUNTIF(课表!$X$193:$X$348,B51)&gt;=2,1,COUNTIF(课表!$X$193:$X$348,B51))+IF(COUNTIF(课表!$Y$193:$Y$348,B51)&gt;=2,1,COUNTIF(课表!$Y$193:$Y$348,B51))+IF(COUNTIF(课表!$Z$193:$Z$348,B51)&gt;=2,1,COUNTIF(课表!$Z$193:$Z$348,B51)))*2</f>
        <v>0</v>
      </c>
      <c r="N51" s="31">
        <f>(IF(COUNTIF(课表!$AA$193:$AA$348,B51)&gt;=2,1,COUNTIF(课表!$AA$193:$AA$348,B51))+IF(COUNTIF(课表!$AB$193:$AB$348,B51)&gt;=2,1,COUNTIF(课表!$AB$193:$AB$348,B51))+IF(COUNTIF(课表!$AC$193:$AC$348,B51)&gt;=2,1,COUNTIF(课表!$AC$193:$AC$348,B51))+IF(COUNTIF(课表!$AD$193:$AD$348,B51)&gt;=2,1,COUNTIF(课表!$AD$193:$AD$348,B51)))*2</f>
        <v>0</v>
      </c>
      <c r="O51" s="31">
        <f t="shared" si="1"/>
        <v>8</v>
      </c>
    </row>
    <row r="52" ht="20.1" customHeight="1" spans="1:15">
      <c r="A52" s="31" t="str">
        <f>VLOOKUP(B52,教师基础数据!$B$1:$H$503,7,FALSE)</f>
        <v>2016038</v>
      </c>
      <c r="B52" s="32" t="s">
        <v>1973</v>
      </c>
      <c r="C52" s="31" t="str">
        <f>VLOOKUP(B52,教师基础数据!$B$1:$G4573,3,FALSE)</f>
        <v>商贸系</v>
      </c>
      <c r="D52" s="31" t="str">
        <f>VLOOKUP(B52,教师基础数据!$B$1:$G725,4,FALSE)</f>
        <v>兼职</v>
      </c>
      <c r="E52" s="31" t="str">
        <f>VLOOKUP(B52,教师基础数据!$B$1:$G4758,5,FALSE)</f>
        <v>会计教研室</v>
      </c>
      <c r="F52" s="31">
        <v>1</v>
      </c>
      <c r="G52" s="31">
        <f t="shared" si="0"/>
        <v>0</v>
      </c>
      <c r="H52" s="31">
        <f>(IF(COUNTIF(课表!$C$193:$C$348,B52)&gt;=2,1,COUNTIF(课表!$C$193:$C$348,B52))+IF(COUNTIF(课表!$D$193:$D$348,B52)&gt;=2,1,COUNTIF(课表!D$193:$D$348,B52))+IF(COUNTIF(课表!$E$193:$E$348,B52)&gt;=2,1,COUNTIF(课表!$E$193:$E$348,B52))+IF(COUNTIF(课表!$F$193:$F$348,B52)&gt;=2,1,COUNTIF(课表!$F$193:$F$348,B52)))*2</f>
        <v>0</v>
      </c>
      <c r="I52" s="31">
        <f>(IF(COUNTIF(课表!$G$193:$G$348,B52)&gt;=2,1,COUNTIF(课表!$G$193:$G$348,B52))+IF(COUNTIF(课表!$H$193:$H$348,B52)&gt;=2,1,COUNTIF(课表!$H$193:$H$348,B52))+IF(COUNTIF(课表!$I$193:$I$348,B52)&gt;=2,1,COUNTIF(课表!$I$193:$I$348,B52))+IF(COUNTIF(课表!$J$193:$J$348,B52)&gt;=2,1,COUNTIF(课表!$J$193:$J$348,B52)))*2</f>
        <v>0</v>
      </c>
      <c r="J52" s="31">
        <f>(IF(COUNTIF(课表!$K$193:$K$348,B52)&gt;=2,1,COUNTIF(课表!$K$193:$K$348,B52))+IF(COUNTIF(课表!$L$193:$L$348,B52)&gt;=2,1,COUNTIF(课表!$L$193:$L$348,B52))+IF(COUNTIF(课表!$M$193:$M$348,B52)&gt;=2,1,COUNTIF(课表!$M$193:$M$348,B52))+IF(COUNTIF(课表!$N$193:$N$348,B52)&gt;=2,1,COUNTIF(课表!$N$193:$N$348,B52)))*2</f>
        <v>0</v>
      </c>
      <c r="K52" s="31">
        <f>(IF(COUNTIF(课表!$O$193:$O$348,B52)&gt;=2,1,COUNTIF(课表!$O$193:$O$348,B52))+IF(COUNTIF(课表!$P$193:$P$348,B52)&gt;=2,1,COUNTIF(课表!$P$193:$P$348,B52))+IF(COUNTIF(课表!$Q$193:$Q$348,B52)&gt;=2,1,COUNTIF(课表!$Q$193:$Q$348,B52))+IF(COUNTIF(课表!$R$193:$R$348,B52)&gt;=2,1,COUNTIF(课表!$R$193:$R$348,B52)))*2</f>
        <v>0</v>
      </c>
      <c r="L52" s="31">
        <f>(IF(COUNTIF(课表!$O$193:$S$348,B52)&gt;=2,1,COUNTIF(课表!$O$193:$S$348,B52))+IF(COUNTIF(课表!$P$193:$T$348,B52)&gt;=2,1,COUNTIF(课表!$P$193:$T$348,B52)))*2</f>
        <v>0</v>
      </c>
      <c r="M52" s="31">
        <f>(IF(COUNTIF(课表!$W$193:$W$348,B52)&gt;=2,1,COUNTIF(课表!$W$193:$W$348,B52))+IF(COUNTIF(课表!$X$193:$X$348,B52)&gt;=2,1,COUNTIF(课表!$X$193:$X$348,B52))+IF(COUNTIF(课表!$Y$193:$Y$348,B52)&gt;=2,1,COUNTIF(课表!$Y$193:$Y$348,B52))+IF(COUNTIF(课表!$Z$193:$Z$348,B52)&gt;=2,1,COUNTIF(课表!$Z$193:$Z$348,B52)))*2</f>
        <v>0</v>
      </c>
      <c r="N52" s="31">
        <f>(IF(COUNTIF(课表!$AA$193:$AA$348,B52)&gt;=2,1,COUNTIF(课表!$AA$193:$AA$348,B52))+IF(COUNTIF(课表!$AB$193:$AB$348,B52)&gt;=2,1,COUNTIF(课表!$AB$193:$AB$348,B52))+IF(COUNTIF(课表!$AC$193:$AC$348,B52)&gt;=2,1,COUNTIF(课表!$AC$193:$AC$348,B52))+IF(COUNTIF(课表!$AD$193:$AD$348,B52)&gt;=2,1,COUNTIF(课表!$AD$193:$AD$348,B52)))*2</f>
        <v>0</v>
      </c>
      <c r="O52" s="31">
        <f t="shared" si="1"/>
        <v>0</v>
      </c>
    </row>
    <row r="53" ht="20.1" customHeight="1" spans="1:15">
      <c r="A53" s="31">
        <f>VLOOKUP(B53,教师基础数据!$B$1:$H$503,7,FALSE)</f>
        <v>20030</v>
      </c>
      <c r="B53" s="32" t="s">
        <v>1360</v>
      </c>
      <c r="C53" s="31" t="str">
        <f>VLOOKUP(B53,教师基础数据!$B$1:$G4574,3,FALSE)</f>
        <v>动科系</v>
      </c>
      <c r="D53" s="31" t="str">
        <f>VLOOKUP(B53,教师基础数据!$B$1:$G726,4,FALSE)</f>
        <v>外聘</v>
      </c>
      <c r="E53" s="31" t="str">
        <f>VLOOKUP(B53,教师基础数据!$B$1:$G4759,5,FALSE)</f>
        <v>兽医教研室</v>
      </c>
      <c r="F53" s="31">
        <v>1</v>
      </c>
      <c r="G53" s="31">
        <f t="shared" si="0"/>
        <v>2</v>
      </c>
      <c r="H53" s="31">
        <f>(IF(COUNTIF(课表!$C$193:$C$348,B53)&gt;=2,1,COUNTIF(课表!$C$193:$C$348,B53))+IF(COUNTIF(课表!$D$193:$D$348,B53)&gt;=2,1,COUNTIF(课表!D$193:$D$348,B53))+IF(COUNTIF(课表!$E$193:$E$348,B53)&gt;=2,1,COUNTIF(课表!$E$193:$E$348,B53))+IF(COUNTIF(课表!$F$193:$F$348,B53)&gt;=2,1,COUNTIF(课表!$F$193:$F$348,B53)))*2</f>
        <v>0</v>
      </c>
      <c r="I53" s="31">
        <f>(IF(COUNTIF(课表!$G$193:$G$348,B53)&gt;=2,1,COUNTIF(课表!$G$193:$G$348,B53))+IF(COUNTIF(课表!$H$193:$H$348,B53)&gt;=2,1,COUNTIF(课表!$H$193:$H$348,B53))+IF(COUNTIF(课表!$I$193:$I$348,B53)&gt;=2,1,COUNTIF(课表!$I$193:$I$348,B53))+IF(COUNTIF(课表!$J$193:$J$348,B53)&gt;=2,1,COUNTIF(课表!$J$193:$J$348,B53)))*2</f>
        <v>0</v>
      </c>
      <c r="J53" s="31">
        <f>(IF(COUNTIF(课表!$K$193:$K$348,B53)&gt;=2,1,COUNTIF(课表!$K$193:$K$348,B53))+IF(COUNTIF(课表!$L$193:$L$348,B53)&gt;=2,1,COUNTIF(课表!$L$193:$L$348,B53))+IF(COUNTIF(课表!$M$193:$M$348,B53)&gt;=2,1,COUNTIF(课表!$M$193:$M$348,B53))+IF(COUNTIF(课表!$N$193:$N$348,B53)&gt;=2,1,COUNTIF(课表!$N$193:$N$348,B53)))*2</f>
        <v>4</v>
      </c>
      <c r="K53" s="31">
        <f>(IF(COUNTIF(课表!$O$193:$O$348,B53)&gt;=2,1,COUNTIF(课表!$O$193:$O$348,B53))+IF(COUNTIF(课表!$P$193:$P$348,B53)&gt;=2,1,COUNTIF(课表!$P$193:$P$348,B53))+IF(COUNTIF(课表!$Q$193:$Q$348,B53)&gt;=2,1,COUNTIF(课表!$Q$193:$Q$348,B53))+IF(COUNTIF(课表!$R$193:$R$348,B53)&gt;=2,1,COUNTIF(课表!$R$193:$R$348,B53)))*2</f>
        <v>0</v>
      </c>
      <c r="L53" s="31">
        <f>(IF(COUNTIF(课表!$O$193:$S$348,B53)&gt;=2,1,COUNTIF(课表!$O$193:$S$348,B53))+IF(COUNTIF(课表!$P$193:$T$348,B53)&gt;=2,1,COUNTIF(课表!$P$193:$T$348,B53)))*2</f>
        <v>0</v>
      </c>
      <c r="M53" s="31">
        <f>(IF(COUNTIF(课表!$W$193:$W$348,B53)&gt;=2,1,COUNTIF(课表!$W$193:$W$348,B53))+IF(COUNTIF(课表!$X$193:$X$348,B53)&gt;=2,1,COUNTIF(课表!$X$193:$X$348,B53))+IF(COUNTIF(课表!$Y$193:$Y$348,B53)&gt;=2,1,COUNTIF(课表!$Y$193:$Y$348,B53))+IF(COUNTIF(课表!$Z$193:$Z$348,B53)&gt;=2,1,COUNTIF(课表!$Z$193:$Z$348,B53)))*2</f>
        <v>2</v>
      </c>
      <c r="N53" s="31">
        <f>(IF(COUNTIF(课表!$AA$193:$AA$348,B53)&gt;=2,1,COUNTIF(课表!$AA$193:$AA$348,B53))+IF(COUNTIF(课表!$AB$193:$AB$348,B53)&gt;=2,1,COUNTIF(课表!$AB$193:$AB$348,B53))+IF(COUNTIF(课表!$AC$193:$AC$348,B53)&gt;=2,1,COUNTIF(课表!$AC$193:$AC$348,B53))+IF(COUNTIF(课表!$AD$193:$AD$348,B53)&gt;=2,1,COUNTIF(课表!$AD$193:$AD$348,B53)))*2</f>
        <v>0</v>
      </c>
      <c r="O53" s="31">
        <f t="shared" si="1"/>
        <v>6</v>
      </c>
    </row>
    <row r="54" ht="20.1" customHeight="1" spans="1:15">
      <c r="A54" s="31">
        <f>VLOOKUP(B54,教师基础数据!$B$1:$H$503,7,FALSE)</f>
        <v>2015016</v>
      </c>
      <c r="B54" s="32" t="s">
        <v>1209</v>
      </c>
      <c r="C54" s="31" t="str">
        <f>VLOOKUP(B54,教师基础数据!$B$1:$G4575,3,FALSE)</f>
        <v>动科系</v>
      </c>
      <c r="D54" s="31" t="str">
        <f>VLOOKUP(B54,教师基础数据!$B$1:$G727,4,FALSE)</f>
        <v>外聘</v>
      </c>
      <c r="E54" s="31" t="str">
        <f>VLOOKUP(B54,教师基础数据!$B$1:$G4760,5,FALSE)</f>
        <v>兽医教研室</v>
      </c>
      <c r="F54" s="31">
        <v>1</v>
      </c>
      <c r="G54" s="31">
        <f t="shared" si="0"/>
        <v>2</v>
      </c>
      <c r="H54" s="31">
        <f>(IF(COUNTIF(课表!$C$193:$C$348,B54)&gt;=2,1,COUNTIF(课表!$C$193:$C$348,B54))+IF(COUNTIF(课表!$D$193:$D$348,B54)&gt;=2,1,COUNTIF(课表!D$193:$D$348,B54))+IF(COUNTIF(课表!$E$193:$E$348,B54)&gt;=2,1,COUNTIF(课表!$E$193:$E$348,B54))+IF(COUNTIF(课表!$F$193:$F$348,B54)&gt;=2,1,COUNTIF(课表!$F$193:$F$348,B54)))*2</f>
        <v>0</v>
      </c>
      <c r="I54" s="31">
        <f>(IF(COUNTIF(课表!$G$193:$G$348,B54)&gt;=2,1,COUNTIF(课表!$G$193:$G$348,B54))+IF(COUNTIF(课表!$H$193:$H$348,B54)&gt;=2,1,COUNTIF(课表!$H$193:$H$348,B54))+IF(COUNTIF(课表!$I$193:$I$348,B54)&gt;=2,1,COUNTIF(课表!$I$193:$I$348,B54))+IF(COUNTIF(课表!$J$193:$J$348,B54)&gt;=2,1,COUNTIF(课表!$J$193:$J$348,B54)))*2</f>
        <v>4</v>
      </c>
      <c r="J54" s="31">
        <f>(IF(COUNTIF(课表!$K$193:$K$348,B54)&gt;=2,1,COUNTIF(课表!$K$193:$K$348,B54))+IF(COUNTIF(课表!$L$193:$L$348,B54)&gt;=2,1,COUNTIF(课表!$L$193:$L$348,B54))+IF(COUNTIF(课表!$M$193:$M$348,B54)&gt;=2,1,COUNTIF(课表!$M$193:$M$348,B54))+IF(COUNTIF(课表!$N$193:$N$348,B54)&gt;=2,1,COUNTIF(课表!$N$193:$N$348,B54)))*2</f>
        <v>4</v>
      </c>
      <c r="K54" s="31">
        <f>(IF(COUNTIF(课表!$O$193:$O$348,B54)&gt;=2,1,COUNTIF(课表!$O$193:$O$348,B54))+IF(COUNTIF(课表!$P$193:$P$348,B54)&gt;=2,1,COUNTIF(课表!$P$193:$P$348,B54))+IF(COUNTIF(课表!$Q$193:$Q$348,B54)&gt;=2,1,COUNTIF(课表!$Q$193:$Q$348,B54))+IF(COUNTIF(课表!$R$193:$R$348,B54)&gt;=2,1,COUNTIF(课表!$R$193:$R$348,B54)))*2</f>
        <v>0</v>
      </c>
      <c r="L54" s="31">
        <f>(IF(COUNTIF(课表!$O$193:$S$348,B54)&gt;=2,1,COUNTIF(课表!$O$193:$S$348,B54))+IF(COUNTIF(课表!$P$193:$T$348,B54)&gt;=2,1,COUNTIF(课表!$P$193:$T$348,B54)))*2</f>
        <v>0</v>
      </c>
      <c r="M54" s="31">
        <f>(IF(COUNTIF(课表!$W$193:$W$348,B54)&gt;=2,1,COUNTIF(课表!$W$193:$W$348,B54))+IF(COUNTIF(课表!$X$193:$X$348,B54)&gt;=2,1,COUNTIF(课表!$X$193:$X$348,B54))+IF(COUNTIF(课表!$Y$193:$Y$348,B54)&gt;=2,1,COUNTIF(课表!$Y$193:$Y$348,B54))+IF(COUNTIF(课表!$Z$193:$Z$348,B54)&gt;=2,1,COUNTIF(课表!$Z$193:$Z$348,B54)))*2</f>
        <v>0</v>
      </c>
      <c r="N54" s="31">
        <f>(IF(COUNTIF(课表!$AA$193:$AA$348,B54)&gt;=2,1,COUNTIF(课表!$AA$193:$AA$348,B54))+IF(COUNTIF(课表!$AB$193:$AB$348,B54)&gt;=2,1,COUNTIF(课表!$AB$193:$AB$348,B54))+IF(COUNTIF(课表!$AC$193:$AC$348,B54)&gt;=2,1,COUNTIF(课表!$AC$193:$AC$348,B54))+IF(COUNTIF(课表!$AD$193:$AD$348,B54)&gt;=2,1,COUNTIF(课表!$AD$193:$AD$348,B54)))*2</f>
        <v>0</v>
      </c>
      <c r="O54" s="31">
        <f t="shared" si="1"/>
        <v>8</v>
      </c>
    </row>
    <row r="55" ht="20.1" customHeight="1" spans="1:15">
      <c r="A55" s="31" t="str">
        <f>VLOOKUP(B55,教师基础数据!$B$1:$H$503,7,FALSE)</f>
        <v>0000099</v>
      </c>
      <c r="B55" s="32" t="s">
        <v>1368</v>
      </c>
      <c r="C55" s="31" t="str">
        <f>VLOOKUP(B55,教师基础数据!$B$1:$G4576,3,FALSE)</f>
        <v>动科系</v>
      </c>
      <c r="D55" s="31" t="str">
        <f>VLOOKUP(B55,教师基础数据!$B$1:$G728,4,FALSE)</f>
        <v>兼职</v>
      </c>
      <c r="E55" s="31" t="str">
        <f>VLOOKUP(B55,教师基础数据!$B$1:$G4761,5,FALSE)</f>
        <v>畜牧水产</v>
      </c>
      <c r="F55" s="31">
        <v>1</v>
      </c>
      <c r="G55" s="31">
        <f t="shared" si="0"/>
        <v>3</v>
      </c>
      <c r="H55" s="31">
        <f>(IF(COUNTIF(课表!$C$193:$C$348,B55)&gt;=2,1,COUNTIF(课表!$C$193:$C$348,B55))+IF(COUNTIF(课表!$D$193:$D$348,B55)&gt;=2,1,COUNTIF(课表!D$193:$D$348,B55))+IF(COUNTIF(课表!$E$193:$E$348,B55)&gt;=2,1,COUNTIF(课表!$E$193:$E$348,B55))+IF(COUNTIF(课表!$F$193:$F$348,B55)&gt;=2,1,COUNTIF(课表!$F$193:$F$348,B55)))*2</f>
        <v>0</v>
      </c>
      <c r="I55" s="31">
        <f>(IF(COUNTIF(课表!$G$193:$G$348,B55)&gt;=2,1,COUNTIF(课表!$G$193:$G$348,B55))+IF(COUNTIF(课表!$H$193:$H$348,B55)&gt;=2,1,COUNTIF(课表!$H$193:$H$348,B55))+IF(COUNTIF(课表!$I$193:$I$348,B55)&gt;=2,1,COUNTIF(课表!$I$193:$I$348,B55))+IF(COUNTIF(课表!$J$193:$J$348,B55)&gt;=2,1,COUNTIF(课表!$J$193:$J$348,B55)))*2</f>
        <v>0</v>
      </c>
      <c r="J55" s="31">
        <f>(IF(COUNTIF(课表!$K$193:$K$348,B55)&gt;=2,1,COUNTIF(课表!$K$193:$K$348,B55))+IF(COUNTIF(课表!$L$193:$L$348,B55)&gt;=2,1,COUNTIF(课表!$L$193:$L$348,B55))+IF(COUNTIF(课表!$M$193:$M$348,B55)&gt;=2,1,COUNTIF(课表!$M$193:$M$348,B55))+IF(COUNTIF(课表!$N$193:$N$348,B55)&gt;=2,1,COUNTIF(课表!$N$193:$N$348,B55)))*2</f>
        <v>2</v>
      </c>
      <c r="K55" s="31">
        <f>(IF(COUNTIF(课表!$O$193:$O$348,B55)&gt;=2,1,COUNTIF(课表!$O$193:$O$348,B55))+IF(COUNTIF(课表!$P$193:$P$348,B55)&gt;=2,1,COUNTIF(课表!$P$193:$P$348,B55))+IF(COUNTIF(课表!$Q$193:$Q$348,B55)&gt;=2,1,COUNTIF(课表!$Q$193:$Q$348,B55))+IF(COUNTIF(课表!$R$193:$R$348,B55)&gt;=2,1,COUNTIF(课表!$R$193:$R$348,B55)))*2</f>
        <v>2</v>
      </c>
      <c r="L55" s="31">
        <f>(IF(COUNTIF(课表!$O$193:$S$348,B55)&gt;=2,1,COUNTIF(课表!$O$193:$S$348,B55))+IF(COUNTIF(课表!$P$193:$T$348,B55)&gt;=2,1,COUNTIF(课表!$P$193:$T$348,B55)))*2</f>
        <v>4</v>
      </c>
      <c r="M55" s="31">
        <f>(IF(COUNTIF(课表!$W$193:$W$348,B55)&gt;=2,1,COUNTIF(课表!$W$193:$W$348,B55))+IF(COUNTIF(课表!$X$193:$X$348,B55)&gt;=2,1,COUNTIF(课表!$X$193:$X$348,B55))+IF(COUNTIF(课表!$Y$193:$Y$348,B55)&gt;=2,1,COUNTIF(课表!$Y$193:$Y$348,B55))+IF(COUNTIF(课表!$Z$193:$Z$348,B55)&gt;=2,1,COUNTIF(课表!$Z$193:$Z$348,B55)))*2</f>
        <v>0</v>
      </c>
      <c r="N55" s="31">
        <f>(IF(COUNTIF(课表!$AA$193:$AA$348,B55)&gt;=2,1,COUNTIF(课表!$AA$193:$AA$348,B55))+IF(COUNTIF(课表!$AB$193:$AB$348,B55)&gt;=2,1,COUNTIF(课表!$AB$193:$AB$348,B55))+IF(COUNTIF(课表!$AC$193:$AC$348,B55)&gt;=2,1,COUNTIF(课表!$AC$193:$AC$348,B55))+IF(COUNTIF(课表!$AD$193:$AD$348,B55)&gt;=2,1,COUNTIF(课表!$AD$193:$AD$348,B55)))*2</f>
        <v>0</v>
      </c>
      <c r="O55" s="31">
        <f t="shared" si="1"/>
        <v>8</v>
      </c>
    </row>
    <row r="56" ht="20.1" customHeight="1" spans="1:15">
      <c r="A56" s="31" t="str">
        <f>VLOOKUP(B56,教师基础数据!$B$1:$H$503,7,FALSE)</f>
        <v>0000102</v>
      </c>
      <c r="B56" s="32" t="s">
        <v>1130</v>
      </c>
      <c r="C56" s="31" t="str">
        <f>VLOOKUP(B56,教师基础数据!$B$1:$G4577,3,FALSE)</f>
        <v>动科系</v>
      </c>
      <c r="D56" s="31" t="str">
        <f>VLOOKUP(B56,教师基础数据!$B$1:$G729,4,FALSE)</f>
        <v>兼职</v>
      </c>
      <c r="E56" s="31" t="str">
        <f>VLOOKUP(B56,教师基础数据!$B$1:$G4762,5,FALSE)</f>
        <v>兽医教研室</v>
      </c>
      <c r="F56" s="31">
        <v>1</v>
      </c>
      <c r="G56" s="31">
        <f t="shared" si="0"/>
        <v>2</v>
      </c>
      <c r="H56" s="31">
        <f>(IF(COUNTIF(课表!$C$193:$C$348,B56)&gt;=2,1,COUNTIF(课表!$C$193:$C$348,B56))+IF(COUNTIF(课表!$D$193:$D$348,B56)&gt;=2,1,COUNTIF(课表!D$193:$D$348,B56))+IF(COUNTIF(课表!$E$193:$E$348,B56)&gt;=2,1,COUNTIF(课表!$E$193:$E$348,B56))+IF(COUNTIF(课表!$F$193:$F$348,B56)&gt;=2,1,COUNTIF(课表!$F$193:$F$348,B56)))*2</f>
        <v>0</v>
      </c>
      <c r="I56" s="31">
        <f>(IF(COUNTIF(课表!$G$193:$G$348,B56)&gt;=2,1,COUNTIF(课表!$G$193:$G$348,B56))+IF(COUNTIF(课表!$H$193:$H$348,B56)&gt;=2,1,COUNTIF(课表!$H$193:$H$348,B56))+IF(COUNTIF(课表!$I$193:$I$348,B56)&gt;=2,1,COUNTIF(课表!$I$193:$I$348,B56))+IF(COUNTIF(课表!$J$193:$J$348,B56)&gt;=2,1,COUNTIF(课表!$J$193:$J$348,B56)))*2</f>
        <v>0</v>
      </c>
      <c r="J56" s="31">
        <f>(IF(COUNTIF(课表!$K$193:$K$348,B56)&gt;=2,1,COUNTIF(课表!$K$193:$K$348,B56))+IF(COUNTIF(课表!$L$193:$L$348,B56)&gt;=2,1,COUNTIF(课表!$L$193:$L$348,B56))+IF(COUNTIF(课表!$M$193:$M$348,B56)&gt;=2,1,COUNTIF(课表!$M$193:$M$348,B56))+IF(COUNTIF(课表!$N$193:$N$348,B56)&gt;=2,1,COUNTIF(课表!$N$193:$N$348,B56)))*2</f>
        <v>0</v>
      </c>
      <c r="K56" s="31">
        <f>(IF(COUNTIF(课表!$O$193:$O$348,B56)&gt;=2,1,COUNTIF(课表!$O$193:$O$348,B56))+IF(COUNTIF(课表!$P$193:$P$348,B56)&gt;=2,1,COUNTIF(课表!$P$193:$P$348,B56))+IF(COUNTIF(课表!$Q$193:$Q$348,B56)&gt;=2,1,COUNTIF(课表!$Q$193:$Q$348,B56))+IF(COUNTIF(课表!$R$193:$R$348,B56)&gt;=2,1,COUNTIF(课表!$R$193:$R$348,B56)))*2</f>
        <v>4</v>
      </c>
      <c r="L56" s="31">
        <f>(IF(COUNTIF(课表!$O$193:$S$348,B56)&gt;=2,1,COUNTIF(课表!$O$193:$S$348,B56))+IF(COUNTIF(课表!$P$193:$T$348,B56)&gt;=2,1,COUNTIF(课表!$P$193:$T$348,B56)))*2</f>
        <v>4</v>
      </c>
      <c r="M56" s="31">
        <f>(IF(COUNTIF(课表!$W$193:$W$348,B56)&gt;=2,1,COUNTIF(课表!$W$193:$W$348,B56))+IF(COUNTIF(课表!$X$193:$X$348,B56)&gt;=2,1,COUNTIF(课表!$X$193:$X$348,B56))+IF(COUNTIF(课表!$Y$193:$Y$348,B56)&gt;=2,1,COUNTIF(课表!$Y$193:$Y$348,B56))+IF(COUNTIF(课表!$Z$193:$Z$348,B56)&gt;=2,1,COUNTIF(课表!$Z$193:$Z$348,B56)))*2</f>
        <v>0</v>
      </c>
      <c r="N56" s="31">
        <f>(IF(COUNTIF(课表!$AA$193:$AA$348,B56)&gt;=2,1,COUNTIF(课表!$AA$193:$AA$348,B56))+IF(COUNTIF(课表!$AB$193:$AB$348,B56)&gt;=2,1,COUNTIF(课表!$AB$193:$AB$348,B56))+IF(COUNTIF(课表!$AC$193:$AC$348,B56)&gt;=2,1,COUNTIF(课表!$AC$193:$AC$348,B56))+IF(COUNTIF(课表!$AD$193:$AD$348,B56)&gt;=2,1,COUNTIF(课表!$AD$193:$AD$348,B56)))*2</f>
        <v>0</v>
      </c>
      <c r="O56" s="31">
        <f t="shared" si="1"/>
        <v>8</v>
      </c>
    </row>
    <row r="57" ht="20.1" customHeight="1" spans="1:15">
      <c r="A57" s="197" t="str">
        <f>VLOOKUP(B57,教师基础数据!$B$1:$H$503,7,FALSE)</f>
        <v>0000272</v>
      </c>
      <c r="B57" s="32" t="s">
        <v>1974</v>
      </c>
      <c r="C57" s="31" t="str">
        <f>VLOOKUP(B57,教师基础数据!$B$1:$G4578,3,FALSE)</f>
        <v>动科系</v>
      </c>
      <c r="D57" s="31" t="str">
        <f>VLOOKUP(B57,教师基础数据!$B$1:$G730,4,FALSE)</f>
        <v>兼职</v>
      </c>
      <c r="E57" s="31" t="str">
        <f>VLOOKUP(B57,教师基础数据!$B$1:$G4763,5,FALSE)</f>
        <v>畜牧水产</v>
      </c>
      <c r="F57" s="31">
        <v>1</v>
      </c>
      <c r="G57" s="31">
        <f t="shared" si="0"/>
        <v>0</v>
      </c>
      <c r="H57" s="31">
        <f>(IF(COUNTIF(课表!$C$193:$C$348,B57)&gt;=2,1,COUNTIF(课表!$C$193:$C$348,B57))+IF(COUNTIF(课表!$D$193:$D$348,B57)&gt;=2,1,COUNTIF(课表!D$193:$D$348,B57))+IF(COUNTIF(课表!$E$193:$E$348,B57)&gt;=2,1,COUNTIF(课表!$E$193:$E$348,B57))+IF(COUNTIF(课表!$F$193:$F$348,B57)&gt;=2,1,COUNTIF(课表!$F$193:$F$348,B57)))*2</f>
        <v>0</v>
      </c>
      <c r="I57" s="31">
        <f>(IF(COUNTIF(课表!$G$193:$G$348,B57)&gt;=2,1,COUNTIF(课表!$G$193:$G$348,B57))+IF(COUNTIF(课表!$H$193:$H$348,B57)&gt;=2,1,COUNTIF(课表!$H$193:$H$348,B57))+IF(COUNTIF(课表!$I$193:$I$348,B57)&gt;=2,1,COUNTIF(课表!$I$193:$I$348,B57))+IF(COUNTIF(课表!$J$193:$J$348,B57)&gt;=2,1,COUNTIF(课表!$J$193:$J$348,B57)))*2</f>
        <v>0</v>
      </c>
      <c r="J57" s="31">
        <f>(IF(COUNTIF(课表!$K$193:$K$348,B57)&gt;=2,1,COUNTIF(课表!$K$193:$K$348,B57))+IF(COUNTIF(课表!$L$193:$L$348,B57)&gt;=2,1,COUNTIF(课表!$L$193:$L$348,B57))+IF(COUNTIF(课表!$M$193:$M$348,B57)&gt;=2,1,COUNTIF(课表!$M$193:$M$348,B57))+IF(COUNTIF(课表!$N$193:$N$348,B57)&gt;=2,1,COUNTIF(课表!$N$193:$N$348,B57)))*2</f>
        <v>0</v>
      </c>
      <c r="K57" s="31">
        <f>(IF(COUNTIF(课表!$O$193:$O$348,B57)&gt;=2,1,COUNTIF(课表!$O$193:$O$348,B57))+IF(COUNTIF(课表!$P$193:$P$348,B57)&gt;=2,1,COUNTIF(课表!$P$193:$P$348,B57))+IF(COUNTIF(课表!$Q$193:$Q$348,B57)&gt;=2,1,COUNTIF(课表!$Q$193:$Q$348,B57))+IF(COUNTIF(课表!$R$193:$R$348,B57)&gt;=2,1,COUNTIF(课表!$R$193:$R$348,B57)))*2</f>
        <v>0</v>
      </c>
      <c r="L57" s="31">
        <f>(IF(COUNTIF(课表!$O$193:$S$348,B57)&gt;=2,1,COUNTIF(课表!$O$193:$S$348,B57))+IF(COUNTIF(课表!$P$193:$T$348,B57)&gt;=2,1,COUNTIF(课表!$P$193:$T$348,B57)))*2</f>
        <v>0</v>
      </c>
      <c r="M57" s="31">
        <f>(IF(COUNTIF(课表!$W$193:$W$348,B57)&gt;=2,1,COUNTIF(课表!$W$193:$W$348,B57))+IF(COUNTIF(课表!$X$193:$X$348,B57)&gt;=2,1,COUNTIF(课表!$X$193:$X$348,B57))+IF(COUNTIF(课表!$Y$193:$Y$348,B57)&gt;=2,1,COUNTIF(课表!$Y$193:$Y$348,B57))+IF(COUNTIF(课表!$Z$193:$Z$348,B57)&gt;=2,1,COUNTIF(课表!$Z$193:$Z$348,B57)))*2</f>
        <v>0</v>
      </c>
      <c r="N57" s="31">
        <f>(IF(COUNTIF(课表!$AA$193:$AA$348,B57)&gt;=2,1,COUNTIF(课表!$AA$193:$AA$348,B57))+IF(COUNTIF(课表!$AB$193:$AB$348,B57)&gt;=2,1,COUNTIF(课表!$AB$193:$AB$348,B57))+IF(COUNTIF(课表!$AC$193:$AC$348,B57)&gt;=2,1,COUNTIF(课表!$AC$193:$AC$348,B57))+IF(COUNTIF(课表!$AD$193:$AD$348,B57)&gt;=2,1,COUNTIF(课表!$AD$193:$AD$348,B57)))*2</f>
        <v>0</v>
      </c>
      <c r="O57" s="31">
        <f t="shared" si="1"/>
        <v>0</v>
      </c>
    </row>
    <row r="58" ht="20.1" customHeight="1" spans="1:15">
      <c r="A58" s="31" t="str">
        <f>VLOOKUP(B58,教师基础数据!$B$1:$H$503,7,FALSE)</f>
        <v>0000354</v>
      </c>
      <c r="B58" s="32" t="s">
        <v>1351</v>
      </c>
      <c r="C58" s="31" t="str">
        <f>VLOOKUP(B58,教师基础数据!$B$1:$G4579,3,FALSE)</f>
        <v>思政部</v>
      </c>
      <c r="D58" s="31" t="str">
        <f>VLOOKUP(B58,教师基础数据!$B$1:$G731,4,FALSE)</f>
        <v>兼职</v>
      </c>
      <c r="E58" s="31" t="str">
        <f>VLOOKUP(B58,教师基础数据!$B$1:$G4764,5,FALSE)</f>
        <v>大学生思想政治理论课教研室</v>
      </c>
      <c r="F58" s="31">
        <v>1</v>
      </c>
      <c r="G58" s="31">
        <f t="shared" si="0"/>
        <v>3</v>
      </c>
      <c r="H58" s="31">
        <f>(IF(COUNTIF(课表!$C$193:$C$348,B58)&gt;=2,1,COUNTIF(课表!$C$193:$C$348,B58))+IF(COUNTIF(课表!$D$193:$D$348,B58)&gt;=2,1,COUNTIF(课表!D$193:$D$348,B58))+IF(COUNTIF(课表!$E$193:$E$348,B58)&gt;=2,1,COUNTIF(课表!$E$193:$E$348,B58))+IF(COUNTIF(课表!$F$193:$F$348,B58)&gt;=2,1,COUNTIF(课表!$F$193:$F$348,B58)))*2</f>
        <v>0</v>
      </c>
      <c r="I58" s="31">
        <f>(IF(COUNTIF(课表!$G$193:$G$348,B58)&gt;=2,1,COUNTIF(课表!$G$193:$G$348,B58))+IF(COUNTIF(课表!$H$193:$H$348,B58)&gt;=2,1,COUNTIF(课表!$H$193:$H$348,B58))+IF(COUNTIF(课表!$I$193:$I$348,B58)&gt;=2,1,COUNTIF(课表!$I$193:$I$348,B58))+IF(COUNTIF(课表!$J$193:$J$348,B58)&gt;=2,1,COUNTIF(课表!$J$193:$J$348,B58)))*2</f>
        <v>2</v>
      </c>
      <c r="J58" s="31">
        <f>(IF(COUNTIF(课表!$K$193:$K$348,B58)&gt;=2,1,COUNTIF(课表!$K$193:$K$348,B58))+IF(COUNTIF(课表!$L$193:$L$348,B58)&gt;=2,1,COUNTIF(课表!$L$193:$L$348,B58))+IF(COUNTIF(课表!$M$193:$M$348,B58)&gt;=2,1,COUNTIF(课表!$M$193:$M$348,B58))+IF(COUNTIF(课表!$N$193:$N$348,B58)&gt;=2,1,COUNTIF(课表!$N$193:$N$348,B58)))*2</f>
        <v>0</v>
      </c>
      <c r="K58" s="31">
        <f>(IF(COUNTIF(课表!$O$193:$O$348,B58)&gt;=2,1,COUNTIF(课表!$O$193:$O$348,B58))+IF(COUNTIF(课表!$P$193:$P$348,B58)&gt;=2,1,COUNTIF(课表!$P$193:$P$348,B58))+IF(COUNTIF(课表!$Q$193:$Q$348,B58)&gt;=2,1,COUNTIF(课表!$Q$193:$Q$348,B58))+IF(COUNTIF(课表!$R$193:$R$348,B58)&gt;=2,1,COUNTIF(课表!$R$193:$R$348,B58)))*2</f>
        <v>2</v>
      </c>
      <c r="L58" s="31">
        <f>(IF(COUNTIF(课表!$O$193:$S$348,B58)&gt;=2,1,COUNTIF(课表!$O$193:$S$348,B58))+IF(COUNTIF(课表!$P$193:$T$348,B58)&gt;=2,1,COUNTIF(课表!$P$193:$T$348,B58)))*2</f>
        <v>4</v>
      </c>
      <c r="M58" s="31">
        <f>(IF(COUNTIF(课表!$W$193:$W$348,B58)&gt;=2,1,COUNTIF(课表!$W$193:$W$348,B58))+IF(COUNTIF(课表!$X$193:$X$348,B58)&gt;=2,1,COUNTIF(课表!$X$193:$X$348,B58))+IF(COUNTIF(课表!$Y$193:$Y$348,B58)&gt;=2,1,COUNTIF(课表!$Y$193:$Y$348,B58))+IF(COUNTIF(课表!$Z$193:$Z$348,B58)&gt;=2,1,COUNTIF(课表!$Z$193:$Z$348,B58)))*2</f>
        <v>0</v>
      </c>
      <c r="N58" s="31">
        <f>(IF(COUNTIF(课表!$AA$193:$AA$348,B58)&gt;=2,1,COUNTIF(课表!$AA$193:$AA$348,B58))+IF(COUNTIF(课表!$AB$193:$AB$348,B58)&gt;=2,1,COUNTIF(课表!$AB$193:$AB$348,B58))+IF(COUNTIF(课表!$AC$193:$AC$348,B58)&gt;=2,1,COUNTIF(课表!$AC$193:$AC$348,B58))+IF(COUNTIF(课表!$AD$193:$AD$348,B58)&gt;=2,1,COUNTIF(课表!$AD$193:$AD$348,B58)))*2</f>
        <v>0</v>
      </c>
      <c r="O58" s="31">
        <f t="shared" si="1"/>
        <v>8</v>
      </c>
    </row>
    <row r="59" ht="20.1" customHeight="1" spans="1:15">
      <c r="A59" s="31" t="str">
        <f>VLOOKUP(B59,教师基础数据!$B$1:$H$503,7,FALSE)</f>
        <v>0000447</v>
      </c>
      <c r="B59" s="32" t="s">
        <v>1217</v>
      </c>
      <c r="C59" s="31" t="str">
        <f>VLOOKUP(B59,教师基础数据!$B$1:$G4580,3,FALSE)</f>
        <v>人文系</v>
      </c>
      <c r="D59" s="31" t="str">
        <f>VLOOKUP(B59,教师基础数据!$B$1:$G732,4,FALSE)</f>
        <v>兼职</v>
      </c>
      <c r="E59" s="31" t="str">
        <f>VLOOKUP(B59,教师基础数据!$B$1:$G4765,5,FALSE)</f>
        <v>人文教研室</v>
      </c>
      <c r="F59" s="31">
        <v>1</v>
      </c>
      <c r="G59" s="31">
        <f t="shared" si="0"/>
        <v>1</v>
      </c>
      <c r="H59" s="31">
        <f>(IF(COUNTIF(课表!$C$193:$C$348,B59)&gt;=2,1,COUNTIF(课表!$C$193:$C$348,B59))+IF(COUNTIF(课表!$D$193:$D$348,B59)&gt;=2,1,COUNTIF(课表!D$193:$D$348,B59))+IF(COUNTIF(课表!$E$193:$E$348,B59)&gt;=2,1,COUNTIF(课表!$E$193:$E$348,B59))+IF(COUNTIF(课表!$F$193:$F$348,B59)&gt;=2,1,COUNTIF(课表!$F$193:$F$348,B59)))*2</f>
        <v>4</v>
      </c>
      <c r="I59" s="31">
        <f>(IF(COUNTIF(课表!$G$193:$G$348,B59)&gt;=2,1,COUNTIF(课表!$G$193:$G$348,B59))+IF(COUNTIF(课表!$H$193:$H$348,B59)&gt;=2,1,COUNTIF(课表!$H$193:$H$348,B59))+IF(COUNTIF(课表!$I$193:$I$348,B59)&gt;=2,1,COUNTIF(课表!$I$193:$I$348,B59))+IF(COUNTIF(课表!$J$193:$J$348,B59)&gt;=2,1,COUNTIF(课表!$J$193:$J$348,B59)))*2</f>
        <v>0</v>
      </c>
      <c r="J59" s="31">
        <f>(IF(COUNTIF(课表!$K$193:$K$348,B59)&gt;=2,1,COUNTIF(课表!$K$193:$K$348,B59))+IF(COUNTIF(课表!$L$193:$L$348,B59)&gt;=2,1,COUNTIF(课表!$L$193:$L$348,B59))+IF(COUNTIF(课表!$M$193:$M$348,B59)&gt;=2,1,COUNTIF(课表!$M$193:$M$348,B59))+IF(COUNTIF(课表!$N$193:$N$348,B59)&gt;=2,1,COUNTIF(课表!$N$193:$N$348,B59)))*2</f>
        <v>0</v>
      </c>
      <c r="K59" s="31">
        <f>(IF(COUNTIF(课表!$O$193:$O$348,B59)&gt;=2,1,COUNTIF(课表!$O$193:$O$348,B59))+IF(COUNTIF(课表!$P$193:$P$348,B59)&gt;=2,1,COUNTIF(课表!$P$193:$P$348,B59))+IF(COUNTIF(课表!$Q$193:$Q$348,B59)&gt;=2,1,COUNTIF(课表!$Q$193:$Q$348,B59))+IF(COUNTIF(课表!$R$193:$R$348,B59)&gt;=2,1,COUNTIF(课表!$R$193:$R$348,B59)))*2</f>
        <v>0</v>
      </c>
      <c r="L59" s="31">
        <f>(IF(COUNTIF(课表!$O$193:$S$348,B59)&gt;=2,1,COUNTIF(课表!$O$193:$S$348,B59))+IF(COUNTIF(课表!$P$193:$T$348,B59)&gt;=2,1,COUNTIF(课表!$P$193:$T$348,B59)))*2</f>
        <v>0</v>
      </c>
      <c r="M59" s="31">
        <f>(IF(COUNTIF(课表!$W$193:$W$348,B59)&gt;=2,1,COUNTIF(课表!$W$193:$W$348,B59))+IF(COUNTIF(课表!$X$193:$X$348,B59)&gt;=2,1,COUNTIF(课表!$X$193:$X$348,B59))+IF(COUNTIF(课表!$Y$193:$Y$348,B59)&gt;=2,1,COUNTIF(课表!$Y$193:$Y$348,B59))+IF(COUNTIF(课表!$Z$193:$Z$348,B59)&gt;=2,1,COUNTIF(课表!$Z$193:$Z$348,B59)))*2</f>
        <v>0</v>
      </c>
      <c r="N59" s="31">
        <f>(IF(COUNTIF(课表!$AA$193:$AA$348,B59)&gt;=2,1,COUNTIF(课表!$AA$193:$AA$348,B59))+IF(COUNTIF(课表!$AB$193:$AB$348,B59)&gt;=2,1,COUNTIF(课表!$AB$193:$AB$348,B59))+IF(COUNTIF(课表!$AC$193:$AC$348,B59)&gt;=2,1,COUNTIF(课表!$AC$193:$AC$348,B59))+IF(COUNTIF(课表!$AD$193:$AD$348,B59)&gt;=2,1,COUNTIF(课表!$AD$193:$AD$348,B59)))*2</f>
        <v>0</v>
      </c>
      <c r="O59" s="31">
        <f t="shared" si="1"/>
        <v>4</v>
      </c>
    </row>
    <row r="60" ht="20.1" customHeight="1" spans="1:15">
      <c r="A60" s="31" t="str">
        <f>VLOOKUP(B60,教师基础数据!$B$1:$H$503,7,FALSE)</f>
        <v>2019015</v>
      </c>
      <c r="B60" s="32" t="s">
        <v>1218</v>
      </c>
      <c r="C60" s="31" t="str">
        <f>VLOOKUP(B60,教师基础数据!$B$1:$G4581,3,FALSE)</f>
        <v>商贸系</v>
      </c>
      <c r="D60" s="31" t="str">
        <f>VLOOKUP(B60,教师基础数据!$B$1:$G733,4,FALSE)</f>
        <v>兼职</v>
      </c>
      <c r="E60" s="31" t="str">
        <f>VLOOKUP(B60,教师基础数据!$B$1:$G4766,5,FALSE)</f>
        <v>会计教研室</v>
      </c>
      <c r="F60" s="31">
        <v>1</v>
      </c>
      <c r="G60" s="31">
        <f t="shared" si="0"/>
        <v>3</v>
      </c>
      <c r="H60" s="31">
        <f>(IF(COUNTIF(课表!$C$193:$C$348,B60)&gt;=2,1,COUNTIF(课表!$C$193:$C$348,B60))+IF(COUNTIF(课表!$D$193:$D$348,B60)&gt;=2,1,COUNTIF(课表!D$193:$D$348,B60))+IF(COUNTIF(课表!$E$193:$E$348,B60)&gt;=2,1,COUNTIF(课表!$E$193:$E$348,B60))+IF(COUNTIF(课表!$F$193:$F$348,B60)&gt;=2,1,COUNTIF(课表!$F$193:$F$348,B60)))*2</f>
        <v>0</v>
      </c>
      <c r="I60" s="31">
        <f>(IF(COUNTIF(课表!$G$193:$G$348,B60)&gt;=2,1,COUNTIF(课表!$G$193:$G$348,B60))+IF(COUNTIF(课表!$H$193:$H$348,B60)&gt;=2,1,COUNTIF(课表!$H$193:$H$348,B60))+IF(COUNTIF(课表!$I$193:$I$348,B60)&gt;=2,1,COUNTIF(课表!$I$193:$I$348,B60))+IF(COUNTIF(课表!$J$193:$J$348,B60)&gt;=2,1,COUNTIF(课表!$J$193:$J$348,B60)))*2</f>
        <v>2</v>
      </c>
      <c r="J60" s="31">
        <f>(IF(COUNTIF(课表!$K$193:$K$348,B60)&gt;=2,1,COUNTIF(课表!$K$193:$K$348,B60))+IF(COUNTIF(课表!$L$193:$L$348,B60)&gt;=2,1,COUNTIF(课表!$L$193:$L$348,B60))+IF(COUNTIF(课表!$M$193:$M$348,B60)&gt;=2,1,COUNTIF(课表!$M$193:$M$348,B60))+IF(COUNTIF(课表!$N$193:$N$348,B60)&gt;=2,1,COUNTIF(课表!$N$193:$N$348,B60)))*2</f>
        <v>0</v>
      </c>
      <c r="K60" s="31">
        <f>(IF(COUNTIF(课表!$O$193:$O$348,B60)&gt;=2,1,COUNTIF(课表!$O$193:$O$348,B60))+IF(COUNTIF(课表!$P$193:$P$348,B60)&gt;=2,1,COUNTIF(课表!$P$193:$P$348,B60))+IF(COUNTIF(课表!$Q$193:$Q$348,B60)&gt;=2,1,COUNTIF(课表!$Q$193:$Q$348,B60))+IF(COUNTIF(课表!$R$193:$R$348,B60)&gt;=2,1,COUNTIF(课表!$R$193:$R$348,B60)))*2</f>
        <v>2</v>
      </c>
      <c r="L60" s="31">
        <f>(IF(COUNTIF(课表!$O$193:$S$348,B60)&gt;=2,1,COUNTIF(课表!$O$193:$S$348,B60))+IF(COUNTIF(课表!$P$193:$T$348,B60)&gt;=2,1,COUNTIF(课表!$P$193:$T$348,B60)))*2</f>
        <v>2</v>
      </c>
      <c r="M60" s="31">
        <f>(IF(COUNTIF(课表!$W$193:$W$348,B60)&gt;=2,1,COUNTIF(课表!$W$193:$W$348,B60))+IF(COUNTIF(课表!$X$193:$X$348,B60)&gt;=2,1,COUNTIF(课表!$X$193:$X$348,B60))+IF(COUNTIF(课表!$Y$193:$Y$348,B60)&gt;=2,1,COUNTIF(课表!$Y$193:$Y$348,B60))+IF(COUNTIF(课表!$Z$193:$Z$348,B60)&gt;=2,1,COUNTIF(课表!$Z$193:$Z$348,B60)))*2</f>
        <v>0</v>
      </c>
      <c r="N60" s="31">
        <f>(IF(COUNTIF(课表!$AA$193:$AA$348,B60)&gt;=2,1,COUNTIF(课表!$AA$193:$AA$348,B60))+IF(COUNTIF(课表!$AB$193:$AB$348,B60)&gt;=2,1,COUNTIF(课表!$AB$193:$AB$348,B60))+IF(COUNTIF(课表!$AC$193:$AC$348,B60)&gt;=2,1,COUNTIF(课表!$AC$193:$AC$348,B60))+IF(COUNTIF(课表!$AD$193:$AD$348,B60)&gt;=2,1,COUNTIF(课表!$AD$193:$AD$348,B60)))*2</f>
        <v>0</v>
      </c>
      <c r="O60" s="31">
        <f t="shared" si="1"/>
        <v>6</v>
      </c>
    </row>
    <row r="61" ht="20.1" customHeight="1" spans="1:15">
      <c r="A61" s="31">
        <f>VLOOKUP(B61,教师基础数据!$B$1:$H$503,7,FALSE)</f>
        <v>2020069</v>
      </c>
      <c r="B61" s="32" t="s">
        <v>1174</v>
      </c>
      <c r="C61" s="31" t="str">
        <f>VLOOKUP(B61,教师基础数据!$B$1:$G4582,3,FALSE)</f>
        <v>人文系</v>
      </c>
      <c r="D61" s="31" t="str">
        <f>VLOOKUP(B61,教师基础数据!$B$1:$G734,4,FALSE)</f>
        <v>兼职</v>
      </c>
      <c r="E61" s="31" t="str">
        <f>VLOOKUP(B61,教师基础数据!$B$1:$G4767,5,FALSE)</f>
        <v>英语教研室</v>
      </c>
      <c r="F61" s="31">
        <v>1</v>
      </c>
      <c r="G61" s="31">
        <f t="shared" si="0"/>
        <v>3</v>
      </c>
      <c r="H61" s="31">
        <f>(IF(COUNTIF(课表!$C$193:$C$348,B61)&gt;=2,1,COUNTIF(课表!$C$193:$C$348,B61))+IF(COUNTIF(课表!$D$193:$D$348,B61)&gt;=2,1,COUNTIF(课表!D$193:$D$348,B61))+IF(COUNTIF(课表!$E$193:$E$348,B61)&gt;=2,1,COUNTIF(课表!$E$193:$E$348,B61))+IF(COUNTIF(课表!$F$193:$F$348,B61)&gt;=2,1,COUNTIF(课表!$F$193:$F$348,B61)))*2</f>
        <v>0</v>
      </c>
      <c r="I61" s="31">
        <f>(IF(COUNTIF(课表!$G$193:$G$348,B61)&gt;=2,1,COUNTIF(课表!$G$193:$G$348,B61))+IF(COUNTIF(课表!$H$193:$H$348,B61)&gt;=2,1,COUNTIF(课表!$H$193:$H$348,B61))+IF(COUNTIF(课表!$I$193:$I$348,B61)&gt;=2,1,COUNTIF(课表!$I$193:$I$348,B61))+IF(COUNTIF(课表!$J$193:$J$348,B61)&gt;=2,1,COUNTIF(课表!$J$193:$J$348,B61)))*2</f>
        <v>4</v>
      </c>
      <c r="J61" s="31">
        <f>(IF(COUNTIF(课表!$K$193:$K$348,B61)&gt;=2,1,COUNTIF(课表!$K$193:$K$348,B61))+IF(COUNTIF(课表!$L$193:$L$348,B61)&gt;=2,1,COUNTIF(课表!$L$193:$L$348,B61))+IF(COUNTIF(课表!$M$193:$M$348,B61)&gt;=2,1,COUNTIF(课表!$M$193:$M$348,B61))+IF(COUNTIF(课表!$N$193:$N$348,B61)&gt;=2,1,COUNTIF(课表!$N$193:$N$348,B61)))*2</f>
        <v>0</v>
      </c>
      <c r="K61" s="31">
        <f>(IF(COUNTIF(课表!$O$193:$O$348,B61)&gt;=2,1,COUNTIF(课表!$O$193:$O$348,B61))+IF(COUNTIF(课表!$P$193:$P$348,B61)&gt;=2,1,COUNTIF(课表!$P$193:$P$348,B61))+IF(COUNTIF(课表!$Q$193:$Q$348,B61)&gt;=2,1,COUNTIF(课表!$Q$193:$Q$348,B61))+IF(COUNTIF(课表!$R$193:$R$348,B61)&gt;=2,1,COUNTIF(课表!$R$193:$R$348,B61)))*2</f>
        <v>4</v>
      </c>
      <c r="L61" s="31">
        <f>(IF(COUNTIF(课表!$O$193:$S$348,B61)&gt;=2,1,COUNTIF(课表!$O$193:$S$348,B61))+IF(COUNTIF(课表!$P$193:$T$348,B61)&gt;=2,1,COUNTIF(课表!$P$193:$T$348,B61)))*2</f>
        <v>4</v>
      </c>
      <c r="M61" s="31">
        <f>(IF(COUNTIF(课表!$W$193:$W$348,B61)&gt;=2,1,COUNTIF(课表!$W$193:$W$348,B61))+IF(COUNTIF(课表!$X$193:$X$348,B61)&gt;=2,1,COUNTIF(课表!$X$193:$X$348,B61))+IF(COUNTIF(课表!$Y$193:$Y$348,B61)&gt;=2,1,COUNTIF(课表!$Y$193:$Y$348,B61))+IF(COUNTIF(课表!$Z$193:$Z$348,B61)&gt;=2,1,COUNTIF(课表!$Z$193:$Z$348,B61)))*2</f>
        <v>0</v>
      </c>
      <c r="N61" s="31">
        <f>(IF(COUNTIF(课表!$AA$193:$AA$348,B61)&gt;=2,1,COUNTIF(课表!$AA$193:$AA$348,B61))+IF(COUNTIF(课表!$AB$193:$AB$348,B61)&gt;=2,1,COUNTIF(课表!$AB$193:$AB$348,B61))+IF(COUNTIF(课表!$AC$193:$AC$348,B61)&gt;=2,1,COUNTIF(课表!$AC$193:$AC$348,B61))+IF(COUNTIF(课表!$AD$193:$AD$348,B61)&gt;=2,1,COUNTIF(课表!$AD$193:$AD$348,B61)))*2</f>
        <v>0</v>
      </c>
      <c r="O61" s="31">
        <f t="shared" si="1"/>
        <v>12</v>
      </c>
    </row>
    <row r="62" ht="20.1" customHeight="1" spans="1:15">
      <c r="A62" s="31" t="str">
        <f>VLOOKUP(B62,教师基础数据!$B$1:$H$503,7,FALSE)</f>
        <v>0000110</v>
      </c>
      <c r="B62" s="32" t="s">
        <v>1145</v>
      </c>
      <c r="C62" s="31" t="str">
        <f>VLOOKUP(B62,教师基础数据!$B$1:$G4583,3,FALSE)</f>
        <v>电子系</v>
      </c>
      <c r="D62" s="31" t="str">
        <f>VLOOKUP(B62,教师基础数据!$B$1:$G735,4,FALSE)</f>
        <v>兼职</v>
      </c>
      <c r="E62" s="31" t="str">
        <f>VLOOKUP(B62,教师基础数据!$B$1:$G4768,5,FALSE)</f>
        <v>机电一体化教研室</v>
      </c>
      <c r="F62" s="31">
        <v>1</v>
      </c>
      <c r="G62" s="31">
        <f t="shared" si="0"/>
        <v>3</v>
      </c>
      <c r="H62" s="31">
        <f>(IF(COUNTIF(课表!$C$193:$C$348,B62)&gt;=2,1,COUNTIF(课表!$C$193:$C$348,B62))+IF(COUNTIF(课表!$D$193:$D$348,B62)&gt;=2,1,COUNTIF(课表!D$193:$D$348,B62))+IF(COUNTIF(课表!$E$193:$E$348,B62)&gt;=2,1,COUNTIF(课表!$E$193:$E$348,B62))+IF(COUNTIF(课表!$F$193:$F$348,B62)&gt;=2,1,COUNTIF(课表!$F$193:$F$348,B62)))*2</f>
        <v>0</v>
      </c>
      <c r="I62" s="31">
        <f>(IF(COUNTIF(课表!$G$193:$G$348,B62)&gt;=2,1,COUNTIF(课表!$G$193:$G$348,B62))+IF(COUNTIF(课表!$H$193:$H$348,B62)&gt;=2,1,COUNTIF(课表!$H$193:$H$348,B62))+IF(COUNTIF(课表!$I$193:$I$348,B62)&gt;=2,1,COUNTIF(课表!$I$193:$I$348,B62))+IF(COUNTIF(课表!$J$193:$J$348,B62)&gt;=2,1,COUNTIF(课表!$J$193:$J$348,B62)))*2</f>
        <v>2</v>
      </c>
      <c r="J62" s="31">
        <f>(IF(COUNTIF(课表!$K$193:$K$348,B62)&gt;=2,1,COUNTIF(课表!$K$193:$K$348,B62))+IF(COUNTIF(课表!$L$193:$L$348,B62)&gt;=2,1,COUNTIF(课表!$L$193:$L$348,B62))+IF(COUNTIF(课表!$M$193:$M$348,B62)&gt;=2,1,COUNTIF(课表!$M$193:$M$348,B62))+IF(COUNTIF(课表!$N$193:$N$348,B62)&gt;=2,1,COUNTIF(课表!$N$193:$N$348,B62)))*2</f>
        <v>0</v>
      </c>
      <c r="K62" s="31">
        <f>(IF(COUNTIF(课表!$O$193:$O$348,B62)&gt;=2,1,COUNTIF(课表!$O$193:$O$348,B62))+IF(COUNTIF(课表!$P$193:$P$348,B62)&gt;=2,1,COUNTIF(课表!$P$193:$P$348,B62))+IF(COUNTIF(课表!$Q$193:$Q$348,B62)&gt;=2,1,COUNTIF(课表!$Q$193:$Q$348,B62))+IF(COUNTIF(课表!$R$193:$R$348,B62)&gt;=2,1,COUNTIF(课表!$R$193:$R$348,B62)))*2</f>
        <v>4</v>
      </c>
      <c r="L62" s="31">
        <f>(IF(COUNTIF(课表!$O$193:$S$348,B62)&gt;=2,1,COUNTIF(课表!$O$193:$S$348,B62))+IF(COUNTIF(课表!$P$193:$T$348,B62)&gt;=2,1,COUNTIF(课表!$P$193:$T$348,B62)))*2</f>
        <v>4</v>
      </c>
      <c r="M62" s="31">
        <f>(IF(COUNTIF(课表!$W$193:$W$348,B62)&gt;=2,1,COUNTIF(课表!$W$193:$W$348,B62))+IF(COUNTIF(课表!$X$193:$X$348,B62)&gt;=2,1,COUNTIF(课表!$X$193:$X$348,B62))+IF(COUNTIF(课表!$Y$193:$Y$348,B62)&gt;=2,1,COUNTIF(课表!$Y$193:$Y$348,B62))+IF(COUNTIF(课表!$Z$193:$Z$348,B62)&gt;=2,1,COUNTIF(课表!$Z$193:$Z$348,B62)))*2</f>
        <v>0</v>
      </c>
      <c r="N62" s="31">
        <f>(IF(COUNTIF(课表!$AA$193:$AA$348,B62)&gt;=2,1,COUNTIF(课表!$AA$193:$AA$348,B62))+IF(COUNTIF(课表!$AB$193:$AB$348,B62)&gt;=2,1,COUNTIF(课表!$AB$193:$AB$348,B62))+IF(COUNTIF(课表!$AC$193:$AC$348,B62)&gt;=2,1,COUNTIF(课表!$AC$193:$AC$348,B62))+IF(COUNTIF(课表!$AD$193:$AD$348,B62)&gt;=2,1,COUNTIF(课表!$AD$193:$AD$348,B62)))*2</f>
        <v>0</v>
      </c>
      <c r="O62" s="31">
        <f t="shared" si="1"/>
        <v>10</v>
      </c>
    </row>
    <row r="63" ht="20.1" customHeight="1" spans="1:15">
      <c r="A63" s="31" t="str">
        <f>VLOOKUP(B63,教师基础数据!$B$1:$H$503,7,FALSE)</f>
        <v>2015002</v>
      </c>
      <c r="B63" s="32" t="s">
        <v>1340</v>
      </c>
      <c r="C63" s="31" t="str">
        <f>VLOOKUP(B63,教师基础数据!$B$1:$G4584,3,FALSE)</f>
        <v>人文系</v>
      </c>
      <c r="D63" s="31" t="str">
        <f>VLOOKUP(B63,教师基础数据!$B$1:$G736,4,FALSE)</f>
        <v>外聘</v>
      </c>
      <c r="E63" s="31" t="str">
        <f>VLOOKUP(B63,教师基础数据!$B$1:$G4769,5,FALSE)</f>
        <v>服装教研室</v>
      </c>
      <c r="F63" s="31">
        <v>1</v>
      </c>
      <c r="G63" s="31">
        <f t="shared" si="0"/>
        <v>2</v>
      </c>
      <c r="H63" s="31">
        <f>(IF(COUNTIF(课表!$C$193:$C$348,B63)&gt;=2,1,COUNTIF(课表!$C$193:$C$348,B63))+IF(COUNTIF(课表!$D$193:$D$348,B63)&gt;=2,1,COUNTIF(课表!D$193:$D$348,B63))+IF(COUNTIF(课表!$E$193:$E$348,B63)&gt;=2,1,COUNTIF(课表!$E$193:$E$348,B63))+IF(COUNTIF(课表!$F$193:$F$348,B63)&gt;=2,1,COUNTIF(课表!$F$193:$F$348,B63)))*2</f>
        <v>4</v>
      </c>
      <c r="I63" s="31">
        <f>(IF(COUNTIF(课表!$G$193:$G$348,B63)&gt;=2,1,COUNTIF(课表!$G$193:$G$348,B63))+IF(COUNTIF(课表!$H$193:$H$348,B63)&gt;=2,1,COUNTIF(课表!$H$193:$H$348,B63))+IF(COUNTIF(课表!$I$193:$I$348,B63)&gt;=2,1,COUNTIF(课表!$I$193:$I$348,B63))+IF(COUNTIF(课表!$J$193:$J$348,B63)&gt;=2,1,COUNTIF(课表!$J$193:$J$348,B63)))*2</f>
        <v>0</v>
      </c>
      <c r="J63" s="31">
        <f>(IF(COUNTIF(课表!$K$193:$K$348,B63)&gt;=2,1,COUNTIF(课表!$K$193:$K$348,B63))+IF(COUNTIF(课表!$L$193:$L$348,B63)&gt;=2,1,COUNTIF(课表!$L$193:$L$348,B63))+IF(COUNTIF(课表!$M$193:$M$348,B63)&gt;=2,1,COUNTIF(课表!$M$193:$M$348,B63))+IF(COUNTIF(课表!$N$193:$N$348,B63)&gt;=2,1,COUNTIF(课表!$N$193:$N$348,B63)))*2</f>
        <v>0</v>
      </c>
      <c r="K63" s="31">
        <f>(IF(COUNTIF(课表!$O$193:$O$348,B63)&gt;=2,1,COUNTIF(课表!$O$193:$O$348,B63))+IF(COUNTIF(课表!$P$193:$P$348,B63)&gt;=2,1,COUNTIF(课表!$P$193:$P$348,B63))+IF(COUNTIF(课表!$Q$193:$Q$348,B63)&gt;=2,1,COUNTIF(课表!$Q$193:$Q$348,B63))+IF(COUNTIF(课表!$R$193:$R$348,B63)&gt;=2,1,COUNTIF(课表!$R$193:$R$348,B63)))*2</f>
        <v>0</v>
      </c>
      <c r="L63" s="31">
        <f>(IF(COUNTIF(课表!$O$193:$S$348,B63)&gt;=2,1,COUNTIF(课表!$O$193:$S$348,B63))+IF(COUNTIF(课表!$P$193:$T$348,B63)&gt;=2,1,COUNTIF(课表!$P$193:$T$348,B63)))*2</f>
        <v>4</v>
      </c>
      <c r="M63" s="31">
        <f>(IF(COUNTIF(课表!$W$193:$W$348,B63)&gt;=2,1,COUNTIF(课表!$W$193:$W$348,B63))+IF(COUNTIF(课表!$X$193:$X$348,B63)&gt;=2,1,COUNTIF(课表!$X$193:$X$348,B63))+IF(COUNTIF(课表!$Y$193:$Y$348,B63)&gt;=2,1,COUNTIF(课表!$Y$193:$Y$348,B63))+IF(COUNTIF(课表!$Z$193:$Z$348,B63)&gt;=2,1,COUNTIF(课表!$Z$193:$Z$348,B63)))*2</f>
        <v>0</v>
      </c>
      <c r="N63" s="31">
        <f>(IF(COUNTIF(课表!$AA$193:$AA$348,B63)&gt;=2,1,COUNTIF(课表!$AA$193:$AA$348,B63))+IF(COUNTIF(课表!$AB$193:$AB$348,B63)&gt;=2,1,COUNTIF(课表!$AB$193:$AB$348,B63))+IF(COUNTIF(课表!$AC$193:$AC$348,B63)&gt;=2,1,COUNTIF(课表!$AC$193:$AC$348,B63))+IF(COUNTIF(课表!$AD$193:$AD$348,B63)&gt;=2,1,COUNTIF(课表!$AD$193:$AD$348,B63)))*2</f>
        <v>0</v>
      </c>
      <c r="O63" s="31">
        <f t="shared" si="1"/>
        <v>8</v>
      </c>
    </row>
    <row r="64" ht="20.1" customHeight="1" spans="1:15">
      <c r="A64" s="31" t="str">
        <f>VLOOKUP(B64,教师基础数据!$B$1:$H$503,7,FALSE)</f>
        <v>0000370</v>
      </c>
      <c r="B64" s="32" t="s">
        <v>1433</v>
      </c>
      <c r="C64" s="31" t="str">
        <f>VLOOKUP(B64,教师基础数据!$B$1:$G4585,3,FALSE)</f>
        <v>人文系</v>
      </c>
      <c r="D64" s="31" t="str">
        <f>VLOOKUP(B64,教师基础数据!$B$1:$G737,4,FALSE)</f>
        <v>兼职</v>
      </c>
      <c r="E64" s="31" t="str">
        <f>VLOOKUP(B64,教师基础数据!$B$1:$G4770,5,FALSE)</f>
        <v>服装教研室</v>
      </c>
      <c r="F64" s="31">
        <v>1</v>
      </c>
      <c r="G64" s="31">
        <f t="shared" si="0"/>
        <v>2</v>
      </c>
      <c r="H64" s="31">
        <f>(IF(COUNTIF(课表!$C$193:$C$348,B64)&gt;=2,1,COUNTIF(课表!$C$193:$C$348,B64))+IF(COUNTIF(课表!$D$193:$D$348,B64)&gt;=2,1,COUNTIF(课表!D$193:$D$348,B64))+IF(COUNTIF(课表!$E$193:$E$348,B64)&gt;=2,1,COUNTIF(课表!$E$193:$E$348,B64))+IF(COUNTIF(课表!$F$193:$F$348,B64)&gt;=2,1,COUNTIF(课表!$F$193:$F$348,B64)))*2</f>
        <v>0</v>
      </c>
      <c r="I64" s="31">
        <f>(IF(COUNTIF(课表!$G$193:$G$348,B64)&gt;=2,1,COUNTIF(课表!$G$193:$G$348,B64))+IF(COUNTIF(课表!$H$193:$H$348,B64)&gt;=2,1,COUNTIF(课表!$H$193:$H$348,B64))+IF(COUNTIF(课表!$I$193:$I$348,B64)&gt;=2,1,COUNTIF(课表!$I$193:$I$348,B64))+IF(COUNTIF(课表!$J$193:$J$348,B64)&gt;=2,1,COUNTIF(课表!$J$193:$J$348,B64)))*2</f>
        <v>4</v>
      </c>
      <c r="J64" s="31">
        <f>(IF(COUNTIF(课表!$K$193:$K$348,B64)&gt;=2,1,COUNTIF(课表!$K$193:$K$348,B64))+IF(COUNTIF(课表!$L$193:$L$348,B64)&gt;=2,1,COUNTIF(课表!$L$193:$L$348,B64))+IF(COUNTIF(课表!$M$193:$M$348,B64)&gt;=2,1,COUNTIF(课表!$M$193:$M$348,B64))+IF(COUNTIF(课表!$N$193:$N$348,B64)&gt;=2,1,COUNTIF(课表!$N$193:$N$348,B64)))*2</f>
        <v>4</v>
      </c>
      <c r="K64" s="31">
        <f>(IF(COUNTIF(课表!$O$193:$O$348,B64)&gt;=2,1,COUNTIF(课表!$O$193:$O$348,B64))+IF(COUNTIF(课表!$P$193:$P$348,B64)&gt;=2,1,COUNTIF(课表!$P$193:$P$348,B64))+IF(COUNTIF(课表!$Q$193:$Q$348,B64)&gt;=2,1,COUNTIF(课表!$Q$193:$Q$348,B64))+IF(COUNTIF(课表!$R$193:$R$348,B64)&gt;=2,1,COUNTIF(课表!$R$193:$R$348,B64)))*2</f>
        <v>0</v>
      </c>
      <c r="L64" s="31">
        <f>(IF(COUNTIF(课表!$O$193:$S$348,B64)&gt;=2,1,COUNTIF(课表!$O$193:$S$348,B64))+IF(COUNTIF(课表!$P$193:$T$348,B64)&gt;=2,1,COUNTIF(课表!$P$193:$T$348,B64)))*2</f>
        <v>0</v>
      </c>
      <c r="M64" s="31">
        <f>(IF(COUNTIF(课表!$W$193:$W$348,B64)&gt;=2,1,COUNTIF(课表!$W$193:$W$348,B64))+IF(COUNTIF(课表!$X$193:$X$348,B64)&gt;=2,1,COUNTIF(课表!$X$193:$X$348,B64))+IF(COUNTIF(课表!$Y$193:$Y$348,B64)&gt;=2,1,COUNTIF(课表!$Y$193:$Y$348,B64))+IF(COUNTIF(课表!$Z$193:$Z$348,B64)&gt;=2,1,COUNTIF(课表!$Z$193:$Z$348,B64)))*2</f>
        <v>0</v>
      </c>
      <c r="N64" s="31">
        <f>(IF(COUNTIF(课表!$AA$193:$AA$348,B64)&gt;=2,1,COUNTIF(课表!$AA$193:$AA$348,B64))+IF(COUNTIF(课表!$AB$193:$AB$348,B64)&gt;=2,1,COUNTIF(课表!$AB$193:$AB$348,B64))+IF(COUNTIF(课表!$AC$193:$AC$348,B64)&gt;=2,1,COUNTIF(课表!$AC$193:$AC$348,B64))+IF(COUNTIF(课表!$AD$193:$AD$348,B64)&gt;=2,1,COUNTIF(课表!$AD$193:$AD$348,B64)))*2</f>
        <v>0</v>
      </c>
      <c r="O64" s="31">
        <f t="shared" si="1"/>
        <v>8</v>
      </c>
    </row>
    <row r="65" ht="20.1" customHeight="1" spans="1:15">
      <c r="A65" s="31" t="str">
        <f>VLOOKUP(B65,教师基础数据!$B$1:$H$503,7,FALSE)</f>
        <v>0000581</v>
      </c>
      <c r="B65" s="32" t="s">
        <v>1975</v>
      </c>
      <c r="C65" s="31" t="str">
        <f>VLOOKUP(B65,教师基础数据!$B$1:$G4587,3,FALSE)</f>
        <v>思政部</v>
      </c>
      <c r="D65" s="31" t="str">
        <f>VLOOKUP(B65,教师基础数据!$B$1:$G739,4,FALSE)</f>
        <v>兼职</v>
      </c>
      <c r="E65" s="31" t="str">
        <f>VLOOKUP(B65,教师基础数据!$B$1:$G4772,5,FALSE)</f>
        <v>大学生思想政治理论课教研室</v>
      </c>
      <c r="F65" s="31">
        <v>1</v>
      </c>
      <c r="G65" s="31">
        <f t="shared" si="0"/>
        <v>0</v>
      </c>
      <c r="H65" s="31">
        <f>(IF(COUNTIF(课表!$C$193:$C$348,B65)&gt;=2,1,COUNTIF(课表!$C$193:$C$348,B65))+IF(COUNTIF(课表!$D$193:$D$348,B65)&gt;=2,1,COUNTIF(课表!D$193:$D$348,B65))+IF(COUNTIF(课表!$E$193:$E$348,B65)&gt;=2,1,COUNTIF(课表!$E$193:$E$348,B65))+IF(COUNTIF(课表!$F$193:$F$348,B65)&gt;=2,1,COUNTIF(课表!$F$193:$F$348,B65)))*2</f>
        <v>0</v>
      </c>
      <c r="I65" s="31">
        <f>(IF(COUNTIF(课表!$G$193:$G$348,B65)&gt;=2,1,COUNTIF(课表!$G$193:$G$348,B65))+IF(COUNTIF(课表!$H$193:$H$348,B65)&gt;=2,1,COUNTIF(课表!$H$193:$H$348,B65))+IF(COUNTIF(课表!$I$193:$I$348,B65)&gt;=2,1,COUNTIF(课表!$I$193:$I$348,B65))+IF(COUNTIF(课表!$J$193:$J$348,B65)&gt;=2,1,COUNTIF(课表!$J$193:$J$348,B65)))*2</f>
        <v>0</v>
      </c>
      <c r="J65" s="31">
        <f>(IF(COUNTIF(课表!$K$193:$K$348,B65)&gt;=2,1,COUNTIF(课表!$K$193:$K$348,B65))+IF(COUNTIF(课表!$L$193:$L$348,B65)&gt;=2,1,COUNTIF(课表!$L$193:$L$348,B65))+IF(COUNTIF(课表!$M$193:$M$348,B65)&gt;=2,1,COUNTIF(课表!$M$193:$M$348,B65))+IF(COUNTIF(课表!$N$193:$N$348,B65)&gt;=2,1,COUNTIF(课表!$N$193:$N$348,B65)))*2</f>
        <v>0</v>
      </c>
      <c r="K65" s="31">
        <f>(IF(COUNTIF(课表!$O$193:$O$348,B65)&gt;=2,1,COUNTIF(课表!$O$193:$O$348,B65))+IF(COUNTIF(课表!$P$193:$P$348,B65)&gt;=2,1,COUNTIF(课表!$P$193:$P$348,B65))+IF(COUNTIF(课表!$Q$193:$Q$348,B65)&gt;=2,1,COUNTIF(课表!$Q$193:$Q$348,B65))+IF(COUNTIF(课表!$R$193:$R$348,B65)&gt;=2,1,COUNTIF(课表!$R$193:$R$348,B65)))*2</f>
        <v>0</v>
      </c>
      <c r="L65" s="31">
        <f>(IF(COUNTIF(课表!$O$193:$S$348,B65)&gt;=2,1,COUNTIF(课表!$O$193:$S$348,B65))+IF(COUNTIF(课表!$P$193:$T$348,B65)&gt;=2,1,COUNTIF(课表!$P$193:$T$348,B65)))*2</f>
        <v>0</v>
      </c>
      <c r="M65" s="31">
        <f>(IF(COUNTIF(课表!$W$193:$W$348,B65)&gt;=2,1,COUNTIF(课表!$W$193:$W$348,B65))+IF(COUNTIF(课表!$X$193:$X$348,B65)&gt;=2,1,COUNTIF(课表!$X$193:$X$348,B65))+IF(COUNTIF(课表!$Y$193:$Y$348,B65)&gt;=2,1,COUNTIF(课表!$Y$193:$Y$348,B65))+IF(COUNTIF(课表!$Z$193:$Z$348,B65)&gt;=2,1,COUNTIF(课表!$Z$193:$Z$348,B65)))*2</f>
        <v>0</v>
      </c>
      <c r="N65" s="31">
        <f>(IF(COUNTIF(课表!$AA$193:$AA$348,B65)&gt;=2,1,COUNTIF(课表!$AA$193:$AA$348,B65))+IF(COUNTIF(课表!$AB$193:$AB$348,B65)&gt;=2,1,COUNTIF(课表!$AB$193:$AB$348,B65))+IF(COUNTIF(课表!$AC$193:$AC$348,B65)&gt;=2,1,COUNTIF(课表!$AC$193:$AC$348,B65))+IF(COUNTIF(课表!$AD$193:$AD$348,B65)&gt;=2,1,COUNTIF(课表!$AD$193:$AD$348,B65)))*2</f>
        <v>0</v>
      </c>
      <c r="O65" s="31">
        <f t="shared" si="1"/>
        <v>0</v>
      </c>
    </row>
    <row r="66" ht="20.1" customHeight="1" spans="1:15">
      <c r="A66" s="31" t="str">
        <f>VLOOKUP(B66,教师基础数据!$B$1:$H$503,7,FALSE)</f>
        <v>0000335</v>
      </c>
      <c r="B66" s="32" t="s">
        <v>1226</v>
      </c>
      <c r="C66" s="31" t="str">
        <f>VLOOKUP(B66,教师基础数据!$B$1:$G4589,3,FALSE)</f>
        <v>建筑系</v>
      </c>
      <c r="D66" s="31" t="str">
        <f>VLOOKUP(B66,教师基础数据!$B$1:$G741,4,FALSE)</f>
        <v>专职</v>
      </c>
      <c r="E66" s="31" t="str">
        <f>VLOOKUP(B66,教师基础数据!$B$1:$G4774,5,FALSE)</f>
        <v>建筑工程技术教研室</v>
      </c>
      <c r="F66" s="31">
        <v>1</v>
      </c>
      <c r="G66" s="31">
        <f t="shared" si="0"/>
        <v>4</v>
      </c>
      <c r="H66" s="31">
        <f>(IF(COUNTIF(课表!$C$193:$C$348,B66)&gt;=2,1,COUNTIF(课表!$C$193:$C$348,B66))+IF(COUNTIF(课表!$D$193:$D$348,B66)&gt;=2,1,COUNTIF(课表!D$193:$D$348,B66))+IF(COUNTIF(课表!$E$193:$E$348,B66)&gt;=2,1,COUNTIF(课表!$E$193:$E$348,B66))+IF(COUNTIF(课表!$F$193:$F$348,B66)&gt;=2,1,COUNTIF(课表!$F$193:$F$348,B66)))*2</f>
        <v>4</v>
      </c>
      <c r="I66" s="31">
        <f>(IF(COUNTIF(课表!$G$193:$G$348,B66)&gt;=2,1,COUNTIF(课表!$G$193:$G$348,B66))+IF(COUNTIF(课表!$H$193:$H$348,B66)&gt;=2,1,COUNTIF(课表!$H$193:$H$348,B66))+IF(COUNTIF(课表!$I$193:$I$348,B66)&gt;=2,1,COUNTIF(课表!$I$193:$I$348,B66))+IF(COUNTIF(课表!$J$193:$J$348,B66)&gt;=2,1,COUNTIF(课表!$J$193:$J$348,B66)))*2</f>
        <v>0</v>
      </c>
      <c r="J66" s="31">
        <f>(IF(COUNTIF(课表!$K$193:$K$348,B66)&gt;=2,1,COUNTIF(课表!$K$193:$K$348,B66))+IF(COUNTIF(课表!$L$193:$L$348,B66)&gt;=2,1,COUNTIF(课表!$L$193:$L$348,B66))+IF(COUNTIF(课表!$M$193:$M$348,B66)&gt;=2,1,COUNTIF(课表!$M$193:$M$348,B66))+IF(COUNTIF(课表!$N$193:$N$348,B66)&gt;=2,1,COUNTIF(课表!$N$193:$N$348,B66)))*2</f>
        <v>4</v>
      </c>
      <c r="K66" s="31">
        <f>(IF(COUNTIF(课表!$O$193:$O$348,B66)&gt;=2,1,COUNTIF(课表!$O$193:$O$348,B66))+IF(COUNTIF(课表!$P$193:$P$348,B66)&gt;=2,1,COUNTIF(课表!$P$193:$P$348,B66))+IF(COUNTIF(课表!$Q$193:$Q$348,B66)&gt;=2,1,COUNTIF(课表!$Q$193:$Q$348,B66))+IF(COUNTIF(课表!$R$193:$R$348,B66)&gt;=2,1,COUNTIF(课表!$R$193:$R$348,B66)))*2</f>
        <v>4</v>
      </c>
      <c r="L66" s="31">
        <f>(IF(COUNTIF(课表!$O$193:$S$348,B66)&gt;=2,1,COUNTIF(课表!$O$193:$S$348,B66))+IF(COUNTIF(课表!$P$193:$T$348,B66)&gt;=2,1,COUNTIF(课表!$P$193:$T$348,B66)))*2</f>
        <v>4</v>
      </c>
      <c r="M66" s="31">
        <f>(IF(COUNTIF(课表!$W$193:$W$348,B66)&gt;=2,1,COUNTIF(课表!$W$193:$W$348,B66))+IF(COUNTIF(课表!$X$193:$X$348,B66)&gt;=2,1,COUNTIF(课表!$X$193:$X$348,B66))+IF(COUNTIF(课表!$Y$193:$Y$348,B66)&gt;=2,1,COUNTIF(课表!$Y$193:$Y$348,B66))+IF(COUNTIF(课表!$Z$193:$Z$348,B66)&gt;=2,1,COUNTIF(课表!$Z$193:$Z$348,B66)))*2</f>
        <v>0</v>
      </c>
      <c r="N66" s="31">
        <f>(IF(COUNTIF(课表!$AA$193:$AA$348,B66)&gt;=2,1,COUNTIF(课表!$AA$193:$AA$348,B66))+IF(COUNTIF(课表!$AB$193:$AB$348,B66)&gt;=2,1,COUNTIF(课表!$AB$193:$AB$348,B66))+IF(COUNTIF(课表!$AC$193:$AC$348,B66)&gt;=2,1,COUNTIF(课表!$AC$193:$AC$348,B66))+IF(COUNTIF(课表!$AD$193:$AD$348,B66)&gt;=2,1,COUNTIF(课表!$AD$193:$AD$348,B66)))*2</f>
        <v>0</v>
      </c>
      <c r="O66" s="31">
        <f t="shared" si="1"/>
        <v>16</v>
      </c>
    </row>
    <row r="67" ht="20.1" customHeight="1" spans="1:15">
      <c r="A67" s="31" t="str">
        <f>VLOOKUP(B67,教师基础数据!$B$1:$H$503,7,FALSE)</f>
        <v>0000105</v>
      </c>
      <c r="B67" s="32" t="s">
        <v>1408</v>
      </c>
      <c r="C67" s="31" t="str">
        <f>VLOOKUP(B67,教师基础数据!$B$1:$G4591,3,FALSE)</f>
        <v>机械系</v>
      </c>
      <c r="D67" s="31" t="str">
        <f>VLOOKUP(B67,教师基础数据!$B$1:$G743,4,FALSE)</f>
        <v>专职</v>
      </c>
      <c r="E67" s="31" t="str">
        <f>VLOOKUP(B67,教师基础数据!$B$1:$G4776,5,FALSE)</f>
        <v>汽车营销与服务教研室</v>
      </c>
      <c r="F67" s="31">
        <v>1</v>
      </c>
      <c r="G67" s="31">
        <f t="shared" ref="G67:G130" si="2">COUNTIF(H67:N67,"&lt;&gt;0")</f>
        <v>5</v>
      </c>
      <c r="H67" s="31">
        <f>(IF(COUNTIF(课表!$C$193:$C$348,B67)&gt;=2,1,COUNTIF(课表!$C$193:$C$348,B67))+IF(COUNTIF(课表!$D$193:$D$348,B67)&gt;=2,1,COUNTIF(课表!D$193:$D$348,B67))+IF(COUNTIF(课表!$E$193:$E$348,B67)&gt;=2,1,COUNTIF(课表!$E$193:$E$348,B67))+IF(COUNTIF(课表!$F$193:$F$348,B67)&gt;=2,1,COUNTIF(课表!$F$193:$F$348,B67)))*2</f>
        <v>4</v>
      </c>
      <c r="I67" s="31">
        <f>(IF(COUNTIF(课表!$G$193:$G$348,B67)&gt;=2,1,COUNTIF(课表!$G$193:$G$348,B67))+IF(COUNTIF(课表!$H$193:$H$348,B67)&gt;=2,1,COUNTIF(课表!$H$193:$H$348,B67))+IF(COUNTIF(课表!$I$193:$I$348,B67)&gt;=2,1,COUNTIF(课表!$I$193:$I$348,B67))+IF(COUNTIF(课表!$J$193:$J$348,B67)&gt;=2,1,COUNTIF(课表!$J$193:$J$348,B67)))*2</f>
        <v>6</v>
      </c>
      <c r="J67" s="31">
        <f>(IF(COUNTIF(课表!$K$193:$K$348,B67)&gt;=2,1,COUNTIF(课表!$K$193:$K$348,B67))+IF(COUNTIF(课表!$L$193:$L$348,B67)&gt;=2,1,COUNTIF(课表!$L$193:$L$348,B67))+IF(COUNTIF(课表!$M$193:$M$348,B67)&gt;=2,1,COUNTIF(课表!$M$193:$M$348,B67))+IF(COUNTIF(课表!$N$193:$N$348,B67)&gt;=2,1,COUNTIF(课表!$N$193:$N$348,B67)))*2</f>
        <v>4</v>
      </c>
      <c r="K67" s="31">
        <f>(IF(COUNTIF(课表!$O$193:$O$348,B67)&gt;=2,1,COUNTIF(课表!$O$193:$O$348,B67))+IF(COUNTIF(课表!$P$193:$P$348,B67)&gt;=2,1,COUNTIF(课表!$P$193:$P$348,B67))+IF(COUNTIF(课表!$Q$193:$Q$348,B67)&gt;=2,1,COUNTIF(课表!$Q$193:$Q$348,B67))+IF(COUNTIF(课表!$R$193:$R$348,B67)&gt;=2,1,COUNTIF(课表!$R$193:$R$348,B67)))*2</f>
        <v>4</v>
      </c>
      <c r="L67" s="31">
        <f>(IF(COUNTIF(课表!$O$193:$S$348,B67)&gt;=2,1,COUNTIF(课表!$O$193:$S$348,B67))+IF(COUNTIF(课表!$P$193:$T$348,B67)&gt;=2,1,COUNTIF(课表!$P$193:$T$348,B67)))*2</f>
        <v>4</v>
      </c>
      <c r="M67" s="31">
        <f>(IF(COUNTIF(课表!$W$193:$W$348,B67)&gt;=2,1,COUNTIF(课表!$W$193:$W$348,B67))+IF(COUNTIF(课表!$X$193:$X$348,B67)&gt;=2,1,COUNTIF(课表!$X$193:$X$348,B67))+IF(COUNTIF(课表!$Y$193:$Y$348,B67)&gt;=2,1,COUNTIF(课表!$Y$193:$Y$348,B67))+IF(COUNTIF(课表!$Z$193:$Z$348,B67)&gt;=2,1,COUNTIF(课表!$Z$193:$Z$348,B67)))*2</f>
        <v>0</v>
      </c>
      <c r="N67" s="31">
        <f>(IF(COUNTIF(课表!$AA$193:$AA$348,B67)&gt;=2,1,COUNTIF(课表!$AA$193:$AA$348,B67))+IF(COUNTIF(课表!$AB$193:$AB$348,B67)&gt;=2,1,COUNTIF(课表!$AB$193:$AB$348,B67))+IF(COUNTIF(课表!$AC$193:$AC$348,B67)&gt;=2,1,COUNTIF(课表!$AC$193:$AC$348,B67))+IF(COUNTIF(课表!$AD$193:$AD$348,B67)&gt;=2,1,COUNTIF(课表!$AD$193:$AD$348,B67)))*2</f>
        <v>0</v>
      </c>
      <c r="O67" s="31">
        <f t="shared" si="1"/>
        <v>22</v>
      </c>
    </row>
    <row r="68" ht="20.1" customHeight="1" spans="1:15">
      <c r="A68" s="31" t="str">
        <f>VLOOKUP(B68,教师基础数据!$B$1:$H$503,7,FALSE)</f>
        <v>0000214</v>
      </c>
      <c r="B68" s="32" t="s">
        <v>1491</v>
      </c>
      <c r="C68" s="31" t="str">
        <f>VLOOKUP(B68,教师基础数据!$B$1:$G4592,3,FALSE)</f>
        <v>电子系</v>
      </c>
      <c r="D68" s="31" t="str">
        <f>VLOOKUP(B68,教师基础数据!$B$1:$G744,4,FALSE)</f>
        <v>兼职</v>
      </c>
      <c r="E68" s="31" t="str">
        <f>VLOOKUP(B68,教师基础数据!$B$1:$G4777,5,FALSE)</f>
        <v>应用电子技术教研室</v>
      </c>
      <c r="F68" s="31">
        <v>1</v>
      </c>
      <c r="G68" s="31">
        <f t="shared" si="2"/>
        <v>1</v>
      </c>
      <c r="H68" s="31">
        <f>(IF(COUNTIF(课表!$C$193:$C$348,B68)&gt;=2,1,COUNTIF(课表!$C$193:$C$348,B68))+IF(COUNTIF(课表!$D$193:$D$348,B68)&gt;=2,1,COUNTIF(课表!D$193:$D$348,B68))+IF(COUNTIF(课表!$E$193:$E$348,B68)&gt;=2,1,COUNTIF(课表!$E$193:$E$348,B68))+IF(COUNTIF(课表!$F$193:$F$348,B68)&gt;=2,1,COUNTIF(课表!$F$193:$F$348,B68)))*2</f>
        <v>0</v>
      </c>
      <c r="I68" s="31">
        <f>(IF(COUNTIF(课表!$G$193:$G$348,B68)&gt;=2,1,COUNTIF(课表!$G$193:$G$348,B68))+IF(COUNTIF(课表!$H$193:$H$348,B68)&gt;=2,1,COUNTIF(课表!$H$193:$H$348,B68))+IF(COUNTIF(课表!$I$193:$I$348,B68)&gt;=2,1,COUNTIF(课表!$I$193:$I$348,B68))+IF(COUNTIF(课表!$J$193:$J$348,B68)&gt;=2,1,COUNTIF(课表!$J$193:$J$348,B68)))*2</f>
        <v>4</v>
      </c>
      <c r="J68" s="31">
        <f>(IF(COUNTIF(课表!$K$193:$K$348,B68)&gt;=2,1,COUNTIF(课表!$K$193:$K$348,B68))+IF(COUNTIF(课表!$L$193:$L$348,B68)&gt;=2,1,COUNTIF(课表!$L$193:$L$348,B68))+IF(COUNTIF(课表!$M$193:$M$348,B68)&gt;=2,1,COUNTIF(课表!$M$193:$M$348,B68))+IF(COUNTIF(课表!$N$193:$N$348,B68)&gt;=2,1,COUNTIF(课表!$N$193:$N$348,B68)))*2</f>
        <v>0</v>
      </c>
      <c r="K68" s="31">
        <f>(IF(COUNTIF(课表!$O$193:$O$348,B68)&gt;=2,1,COUNTIF(课表!$O$193:$O$348,B68))+IF(COUNTIF(课表!$P$193:$P$348,B68)&gt;=2,1,COUNTIF(课表!$P$193:$P$348,B68))+IF(COUNTIF(课表!$Q$193:$Q$348,B68)&gt;=2,1,COUNTIF(课表!$Q$193:$Q$348,B68))+IF(COUNTIF(课表!$R$193:$R$348,B68)&gt;=2,1,COUNTIF(课表!$R$193:$R$348,B68)))*2</f>
        <v>0</v>
      </c>
      <c r="L68" s="31">
        <f>(IF(COUNTIF(课表!$O$193:$S$348,B68)&gt;=2,1,COUNTIF(课表!$O$193:$S$348,B68))+IF(COUNTIF(课表!$P$193:$T$348,B68)&gt;=2,1,COUNTIF(课表!$P$193:$T$348,B68)))*2</f>
        <v>0</v>
      </c>
      <c r="M68" s="31">
        <f>(IF(COUNTIF(课表!$W$193:$W$348,B68)&gt;=2,1,COUNTIF(课表!$W$193:$W$348,B68))+IF(COUNTIF(课表!$X$193:$X$348,B68)&gt;=2,1,COUNTIF(课表!$X$193:$X$348,B68))+IF(COUNTIF(课表!$Y$193:$Y$348,B68)&gt;=2,1,COUNTIF(课表!$Y$193:$Y$348,B68))+IF(COUNTIF(课表!$Z$193:$Z$348,B68)&gt;=2,1,COUNTIF(课表!$Z$193:$Z$348,B68)))*2</f>
        <v>0</v>
      </c>
      <c r="N68" s="31">
        <f>(IF(COUNTIF(课表!$AA$193:$AA$348,B68)&gt;=2,1,COUNTIF(课表!$AA$193:$AA$348,B68))+IF(COUNTIF(课表!$AB$193:$AB$348,B68)&gt;=2,1,COUNTIF(课表!$AB$193:$AB$348,B68))+IF(COUNTIF(课表!$AC$193:$AC$348,B68)&gt;=2,1,COUNTIF(课表!$AC$193:$AC$348,B68))+IF(COUNTIF(课表!$AD$193:$AD$348,B68)&gt;=2,1,COUNTIF(课表!$AD$193:$AD$348,B68)))*2</f>
        <v>0</v>
      </c>
      <c r="O68" s="31">
        <f t="shared" ref="O68:O131" si="3">SUM(H68:N68)*F68</f>
        <v>4</v>
      </c>
    </row>
    <row r="69" ht="20.1" customHeight="1" spans="1:15">
      <c r="A69" s="31" t="str">
        <f>VLOOKUP(B69,教师基础数据!$B$1:$H$503,7,FALSE)</f>
        <v>2019010</v>
      </c>
      <c r="B69" s="32" t="s">
        <v>1460</v>
      </c>
      <c r="C69" s="31" t="str">
        <f>VLOOKUP(B69,教师基础数据!$B$1:$G4593,3,FALSE)</f>
        <v>电子系</v>
      </c>
      <c r="D69" s="31" t="str">
        <f>VLOOKUP(B69,教师基础数据!$B$1:$G745,4,FALSE)</f>
        <v>兼职</v>
      </c>
      <c r="E69" s="31" t="str">
        <f>VLOOKUP(B69,教师基础数据!$B$1:$G4778,5,FALSE)</f>
        <v>机电一体化教研室</v>
      </c>
      <c r="F69" s="31">
        <v>1</v>
      </c>
      <c r="G69" s="31">
        <f t="shared" si="2"/>
        <v>2</v>
      </c>
      <c r="H69" s="31">
        <f>(IF(COUNTIF(课表!$C$193:$C$348,B69)&gt;=2,1,COUNTIF(课表!$C$193:$C$348,B69))+IF(COUNTIF(课表!$D$193:$D$348,B69)&gt;=2,1,COUNTIF(课表!D$193:$D$348,B69))+IF(COUNTIF(课表!$E$193:$E$348,B69)&gt;=2,1,COUNTIF(课表!$E$193:$E$348,B69))+IF(COUNTIF(课表!$F$193:$F$348,B69)&gt;=2,1,COUNTIF(课表!$F$193:$F$348,B69)))*2</f>
        <v>0</v>
      </c>
      <c r="I69" s="31">
        <f>(IF(COUNTIF(课表!$G$193:$G$348,B69)&gt;=2,1,COUNTIF(课表!$G$193:$G$348,B69))+IF(COUNTIF(课表!$H$193:$H$348,B69)&gt;=2,1,COUNTIF(课表!$H$193:$H$348,B69))+IF(COUNTIF(课表!$I$193:$I$348,B69)&gt;=2,1,COUNTIF(课表!$I$193:$I$348,B69))+IF(COUNTIF(课表!$J$193:$J$348,B69)&gt;=2,1,COUNTIF(课表!$J$193:$J$348,B69)))*2</f>
        <v>0</v>
      </c>
      <c r="J69" s="31">
        <f>(IF(COUNTIF(课表!$K$193:$K$348,B69)&gt;=2,1,COUNTIF(课表!$K$193:$K$348,B69))+IF(COUNTIF(课表!$L$193:$L$348,B69)&gt;=2,1,COUNTIF(课表!$L$193:$L$348,B69))+IF(COUNTIF(课表!$M$193:$M$348,B69)&gt;=2,1,COUNTIF(课表!$M$193:$M$348,B69))+IF(COUNTIF(课表!$N$193:$N$348,B69)&gt;=2,1,COUNTIF(课表!$N$193:$N$348,B69)))*2</f>
        <v>0</v>
      </c>
      <c r="K69" s="31">
        <f>(IF(COUNTIF(课表!$O$193:$O$348,B69)&gt;=2,1,COUNTIF(课表!$O$193:$O$348,B69))+IF(COUNTIF(课表!$P$193:$P$348,B69)&gt;=2,1,COUNTIF(课表!$P$193:$P$348,B69))+IF(COUNTIF(课表!$Q$193:$Q$348,B69)&gt;=2,1,COUNTIF(课表!$Q$193:$Q$348,B69))+IF(COUNTIF(课表!$R$193:$R$348,B69)&gt;=2,1,COUNTIF(课表!$R$193:$R$348,B69)))*2</f>
        <v>2</v>
      </c>
      <c r="L69" s="31">
        <f>(IF(COUNTIF(课表!$O$193:$S$348,B69)&gt;=2,1,COUNTIF(课表!$O$193:$S$348,B69))+IF(COUNTIF(课表!$P$193:$T$348,B69)&gt;=2,1,COUNTIF(课表!$P$193:$T$348,B69)))*2</f>
        <v>4</v>
      </c>
      <c r="M69" s="31">
        <f>(IF(COUNTIF(课表!$W$193:$W$348,B69)&gt;=2,1,COUNTIF(课表!$W$193:$W$348,B69))+IF(COUNTIF(课表!$X$193:$X$348,B69)&gt;=2,1,COUNTIF(课表!$X$193:$X$348,B69))+IF(COUNTIF(课表!$Y$193:$Y$348,B69)&gt;=2,1,COUNTIF(课表!$Y$193:$Y$348,B69))+IF(COUNTIF(课表!$Z$193:$Z$348,B69)&gt;=2,1,COUNTIF(课表!$Z$193:$Z$348,B69)))*2</f>
        <v>0</v>
      </c>
      <c r="N69" s="31">
        <f>(IF(COUNTIF(课表!$AA$193:$AA$348,B69)&gt;=2,1,COUNTIF(课表!$AA$193:$AA$348,B69))+IF(COUNTIF(课表!$AB$193:$AB$348,B69)&gt;=2,1,COUNTIF(课表!$AB$193:$AB$348,B69))+IF(COUNTIF(课表!$AC$193:$AC$348,B69)&gt;=2,1,COUNTIF(课表!$AC$193:$AC$348,B69))+IF(COUNTIF(课表!$AD$193:$AD$348,B69)&gt;=2,1,COUNTIF(课表!$AD$193:$AD$348,B69)))*2</f>
        <v>0</v>
      </c>
      <c r="O69" s="31">
        <f t="shared" si="3"/>
        <v>6</v>
      </c>
    </row>
    <row r="70" ht="20.1" customHeight="1" spans="1:15">
      <c r="A70" s="31" t="str">
        <f>VLOOKUP(B70,教师基础数据!$B$1:$H$503,7,FALSE)</f>
        <v>2017006</v>
      </c>
      <c r="B70" s="32" t="s">
        <v>1135</v>
      </c>
      <c r="C70" s="31" t="str">
        <f>VLOOKUP(B70,教师基础数据!$B$1:$G4594,3,FALSE)</f>
        <v>商贸系</v>
      </c>
      <c r="D70" s="31" t="str">
        <f>VLOOKUP(B70,教师基础数据!$B$1:$G746,4,FALSE)</f>
        <v>兼职</v>
      </c>
      <c r="E70" s="31" t="str">
        <f>VLOOKUP(B70,教师基础数据!$B$1:$G4779,5,FALSE)</f>
        <v>旅游管理教研室</v>
      </c>
      <c r="F70" s="31">
        <v>1</v>
      </c>
      <c r="G70" s="31">
        <f t="shared" si="2"/>
        <v>1</v>
      </c>
      <c r="H70" s="31">
        <f>(IF(COUNTIF(课表!$C$193:$C$348,B70)&gt;=2,1,COUNTIF(课表!$C$193:$C$348,B70))+IF(COUNTIF(课表!$D$193:$D$348,B70)&gt;=2,1,COUNTIF(课表!D$193:$D$348,B70))+IF(COUNTIF(课表!$E$193:$E$348,B70)&gt;=2,1,COUNTIF(课表!$E$193:$E$348,B70))+IF(COUNTIF(课表!$F$193:$F$348,B70)&gt;=2,1,COUNTIF(课表!$F$193:$F$348,B70)))*2</f>
        <v>4</v>
      </c>
      <c r="I70" s="31">
        <f>(IF(COUNTIF(课表!$G$193:$G$348,B70)&gt;=2,1,COUNTIF(课表!$G$193:$G$348,B70))+IF(COUNTIF(课表!$H$193:$H$348,B70)&gt;=2,1,COUNTIF(课表!$H$193:$H$348,B70))+IF(COUNTIF(课表!$I$193:$I$348,B70)&gt;=2,1,COUNTIF(课表!$I$193:$I$348,B70))+IF(COUNTIF(课表!$J$193:$J$348,B70)&gt;=2,1,COUNTIF(课表!$J$193:$J$348,B70)))*2</f>
        <v>0</v>
      </c>
      <c r="J70" s="31">
        <f>(IF(COUNTIF(课表!$K$193:$K$348,B70)&gt;=2,1,COUNTIF(课表!$K$193:$K$348,B70))+IF(COUNTIF(课表!$L$193:$L$348,B70)&gt;=2,1,COUNTIF(课表!$L$193:$L$348,B70))+IF(COUNTIF(课表!$M$193:$M$348,B70)&gt;=2,1,COUNTIF(课表!$M$193:$M$348,B70))+IF(COUNTIF(课表!$N$193:$N$348,B70)&gt;=2,1,COUNTIF(课表!$N$193:$N$348,B70)))*2</f>
        <v>0</v>
      </c>
      <c r="K70" s="31">
        <f>(IF(COUNTIF(课表!$O$193:$O$348,B70)&gt;=2,1,COUNTIF(课表!$O$193:$O$348,B70))+IF(COUNTIF(课表!$P$193:$P$348,B70)&gt;=2,1,COUNTIF(课表!$P$193:$P$348,B70))+IF(COUNTIF(课表!$Q$193:$Q$348,B70)&gt;=2,1,COUNTIF(课表!$Q$193:$Q$348,B70))+IF(COUNTIF(课表!$R$193:$R$348,B70)&gt;=2,1,COUNTIF(课表!$R$193:$R$348,B70)))*2</f>
        <v>0</v>
      </c>
      <c r="L70" s="31">
        <f>(IF(COUNTIF(课表!$O$193:$S$348,B70)&gt;=2,1,COUNTIF(课表!$O$193:$S$348,B70))+IF(COUNTIF(课表!$P$193:$T$348,B70)&gt;=2,1,COUNTIF(课表!$P$193:$T$348,B70)))*2</f>
        <v>0</v>
      </c>
      <c r="M70" s="31">
        <f>(IF(COUNTIF(课表!$W$193:$W$348,B70)&gt;=2,1,COUNTIF(课表!$W$193:$W$348,B70))+IF(COUNTIF(课表!$X$193:$X$348,B70)&gt;=2,1,COUNTIF(课表!$X$193:$X$348,B70))+IF(COUNTIF(课表!$Y$193:$Y$348,B70)&gt;=2,1,COUNTIF(课表!$Y$193:$Y$348,B70))+IF(COUNTIF(课表!$Z$193:$Z$348,B70)&gt;=2,1,COUNTIF(课表!$Z$193:$Z$348,B70)))*2</f>
        <v>0</v>
      </c>
      <c r="N70" s="31">
        <f>(IF(COUNTIF(课表!$AA$193:$AA$348,B70)&gt;=2,1,COUNTIF(课表!$AA$193:$AA$348,B70))+IF(COUNTIF(课表!$AB$193:$AB$348,B70)&gt;=2,1,COUNTIF(课表!$AB$193:$AB$348,B70))+IF(COUNTIF(课表!$AC$193:$AC$348,B70)&gt;=2,1,COUNTIF(课表!$AC$193:$AC$348,B70))+IF(COUNTIF(课表!$AD$193:$AD$348,B70)&gt;=2,1,COUNTIF(课表!$AD$193:$AD$348,B70)))*2</f>
        <v>0</v>
      </c>
      <c r="O70" s="31">
        <f t="shared" si="3"/>
        <v>4</v>
      </c>
    </row>
    <row r="71" ht="20.1" customHeight="1" spans="1:15">
      <c r="A71" s="31" t="str">
        <f>VLOOKUP(B71,教师基础数据!$B$1:$H$503,7,FALSE)</f>
        <v>2017003</v>
      </c>
      <c r="B71" s="32" t="s">
        <v>1231</v>
      </c>
      <c r="C71" s="31" t="str">
        <f>VLOOKUP(B71,教师基础数据!$B$1:$G4595,3,FALSE)</f>
        <v>商贸系</v>
      </c>
      <c r="D71" s="31" t="str">
        <f>VLOOKUP(B71,教师基础数据!$B$1:$G747,4,FALSE)</f>
        <v>专职</v>
      </c>
      <c r="E71" s="31" t="str">
        <f>VLOOKUP(B71,教师基础数据!$B$1:$G4780,5,FALSE)</f>
        <v>商务教研室</v>
      </c>
      <c r="F71" s="31">
        <v>1</v>
      </c>
      <c r="G71" s="31">
        <f t="shared" si="2"/>
        <v>3</v>
      </c>
      <c r="H71" s="31">
        <f>(IF(COUNTIF(课表!$C$193:$C$348,B71)&gt;=2,1,COUNTIF(课表!$C$193:$C$348,B71))+IF(COUNTIF(课表!$D$193:$D$348,B71)&gt;=2,1,COUNTIF(课表!D$193:$D$348,B71))+IF(COUNTIF(课表!$E$193:$E$348,B71)&gt;=2,1,COUNTIF(课表!$E$193:$E$348,B71))+IF(COUNTIF(课表!$F$193:$F$348,B71)&gt;=2,1,COUNTIF(课表!$F$193:$F$348,B71)))*2</f>
        <v>0</v>
      </c>
      <c r="I71" s="31">
        <f>(IF(COUNTIF(课表!$G$193:$G$348,B71)&gt;=2,1,COUNTIF(课表!$G$193:$G$348,B71))+IF(COUNTIF(课表!$H$193:$H$348,B71)&gt;=2,1,COUNTIF(课表!$H$193:$H$348,B71))+IF(COUNTIF(课表!$I$193:$I$348,B71)&gt;=2,1,COUNTIF(课表!$I$193:$I$348,B71))+IF(COUNTIF(课表!$J$193:$J$348,B71)&gt;=2,1,COUNTIF(课表!$J$193:$J$348,B71)))*2</f>
        <v>4</v>
      </c>
      <c r="J71" s="31">
        <f>(IF(COUNTIF(课表!$K$193:$K$348,B71)&gt;=2,1,COUNTIF(课表!$K$193:$K$348,B71))+IF(COUNTIF(课表!$L$193:$L$348,B71)&gt;=2,1,COUNTIF(课表!$L$193:$L$348,B71))+IF(COUNTIF(课表!$M$193:$M$348,B71)&gt;=2,1,COUNTIF(课表!$M$193:$M$348,B71))+IF(COUNTIF(课表!$N$193:$N$348,B71)&gt;=2,1,COUNTIF(课表!$N$193:$N$348,B71)))*2</f>
        <v>4</v>
      </c>
      <c r="K71" s="31">
        <f>(IF(COUNTIF(课表!$O$193:$O$348,B71)&gt;=2,1,COUNTIF(课表!$O$193:$O$348,B71))+IF(COUNTIF(课表!$P$193:$P$348,B71)&gt;=2,1,COUNTIF(课表!$P$193:$P$348,B71))+IF(COUNTIF(课表!$Q$193:$Q$348,B71)&gt;=2,1,COUNTIF(课表!$Q$193:$Q$348,B71))+IF(COUNTIF(课表!$R$193:$R$348,B71)&gt;=2,1,COUNTIF(课表!$R$193:$R$348,B71)))*2</f>
        <v>0</v>
      </c>
      <c r="L71" s="31">
        <f>(IF(COUNTIF(课表!$O$193:$S$348,B71)&gt;=2,1,COUNTIF(课表!$O$193:$S$348,B71))+IF(COUNTIF(课表!$P$193:$T$348,B71)&gt;=2,1,COUNTIF(课表!$P$193:$T$348,B71)))*2</f>
        <v>0</v>
      </c>
      <c r="M71" s="31">
        <f>(IF(COUNTIF(课表!$W$193:$W$348,B71)&gt;=2,1,COUNTIF(课表!$W$193:$W$348,B71))+IF(COUNTIF(课表!$X$193:$X$348,B71)&gt;=2,1,COUNTIF(课表!$X$193:$X$348,B71))+IF(COUNTIF(课表!$Y$193:$Y$348,B71)&gt;=2,1,COUNTIF(课表!$Y$193:$Y$348,B71))+IF(COUNTIF(课表!$Z$193:$Z$348,B71)&gt;=2,1,COUNTIF(课表!$Z$193:$Z$348,B71)))*2</f>
        <v>0</v>
      </c>
      <c r="N71" s="31">
        <f>(IF(COUNTIF(课表!$AA$193:$AA$348,B71)&gt;=2,1,COUNTIF(课表!$AA$193:$AA$348,B71))+IF(COUNTIF(课表!$AB$193:$AB$348,B71)&gt;=2,1,COUNTIF(课表!$AB$193:$AB$348,B71))+IF(COUNTIF(课表!$AC$193:$AC$348,B71)&gt;=2,1,COUNTIF(课表!$AC$193:$AC$348,B71))+IF(COUNTIF(课表!$AD$193:$AD$348,B71)&gt;=2,1,COUNTIF(课表!$AD$193:$AD$348,B71)))*2</f>
        <v>4</v>
      </c>
      <c r="O71" s="31">
        <f t="shared" si="3"/>
        <v>12</v>
      </c>
    </row>
    <row r="72" ht="20.1" customHeight="1" spans="1:15">
      <c r="A72" s="31" t="str">
        <f>VLOOKUP(B72,教师基础数据!$B$1:$H$503,7,FALSE)</f>
        <v>0000286</v>
      </c>
      <c r="B72" s="32" t="s">
        <v>1976</v>
      </c>
      <c r="C72" s="31" t="str">
        <f>VLOOKUP(B72,教师基础数据!$B$1:$G4596,3,FALSE)</f>
        <v>人文系</v>
      </c>
      <c r="D72" s="31" t="str">
        <f>VLOOKUP(B72,教师基础数据!$B$1:$G748,4,FALSE)</f>
        <v>兼职</v>
      </c>
      <c r="E72" s="31" t="str">
        <f>VLOOKUP(B72,教师基础数据!$B$1:$G4781,5,FALSE)</f>
        <v>体育教研室</v>
      </c>
      <c r="F72" s="31">
        <v>1</v>
      </c>
      <c r="G72" s="31">
        <f t="shared" si="2"/>
        <v>0</v>
      </c>
      <c r="H72" s="31">
        <f>(IF(COUNTIF(课表!$C$193:$C$348,B72)&gt;=2,1,COUNTIF(课表!$C$193:$C$348,B72))+IF(COUNTIF(课表!$D$193:$D$348,B72)&gt;=2,1,COUNTIF(课表!D$193:$D$348,B72))+IF(COUNTIF(课表!$E$193:$E$348,B72)&gt;=2,1,COUNTIF(课表!$E$193:$E$348,B72))+IF(COUNTIF(课表!$F$193:$F$348,B72)&gt;=2,1,COUNTIF(课表!$F$193:$F$348,B72)))*2</f>
        <v>0</v>
      </c>
      <c r="I72" s="31">
        <f>(IF(COUNTIF(课表!$G$193:$G$348,B72)&gt;=2,1,COUNTIF(课表!$G$193:$G$348,B72))+IF(COUNTIF(课表!$H$193:$H$348,B72)&gt;=2,1,COUNTIF(课表!$H$193:$H$348,B72))+IF(COUNTIF(课表!$I$193:$I$348,B72)&gt;=2,1,COUNTIF(课表!$I$193:$I$348,B72))+IF(COUNTIF(课表!$J$193:$J$348,B72)&gt;=2,1,COUNTIF(课表!$J$193:$J$348,B72)))*2</f>
        <v>0</v>
      </c>
      <c r="J72" s="31">
        <f>(IF(COUNTIF(课表!$K$193:$K$348,B72)&gt;=2,1,COUNTIF(课表!$K$193:$K$348,B72))+IF(COUNTIF(课表!$L$193:$L$348,B72)&gt;=2,1,COUNTIF(课表!$L$193:$L$348,B72))+IF(COUNTIF(课表!$M$193:$M$348,B72)&gt;=2,1,COUNTIF(课表!$M$193:$M$348,B72))+IF(COUNTIF(课表!$N$193:$N$348,B72)&gt;=2,1,COUNTIF(课表!$N$193:$N$348,B72)))*2</f>
        <v>0</v>
      </c>
      <c r="K72" s="31">
        <f>(IF(COUNTIF(课表!$O$193:$O$348,B72)&gt;=2,1,COUNTIF(课表!$O$193:$O$348,B72))+IF(COUNTIF(课表!$P$193:$P$348,B72)&gt;=2,1,COUNTIF(课表!$P$193:$P$348,B72))+IF(COUNTIF(课表!$Q$193:$Q$348,B72)&gt;=2,1,COUNTIF(课表!$Q$193:$Q$348,B72))+IF(COUNTIF(课表!$R$193:$R$348,B72)&gt;=2,1,COUNTIF(课表!$R$193:$R$348,B72)))*2</f>
        <v>0</v>
      </c>
      <c r="L72" s="31">
        <f>(IF(COUNTIF(课表!$O$193:$S$348,B72)&gt;=2,1,COUNTIF(课表!$O$193:$S$348,B72))+IF(COUNTIF(课表!$P$193:$T$348,B72)&gt;=2,1,COUNTIF(课表!$P$193:$T$348,B72)))*2</f>
        <v>0</v>
      </c>
      <c r="M72" s="31">
        <f>(IF(COUNTIF(课表!$W$193:$W$348,B72)&gt;=2,1,COUNTIF(课表!$W$193:$W$348,B72))+IF(COUNTIF(课表!$X$193:$X$348,B72)&gt;=2,1,COUNTIF(课表!$X$193:$X$348,B72))+IF(COUNTIF(课表!$Y$193:$Y$348,B72)&gt;=2,1,COUNTIF(课表!$Y$193:$Y$348,B72))+IF(COUNTIF(课表!$Z$193:$Z$348,B72)&gt;=2,1,COUNTIF(课表!$Z$193:$Z$348,B72)))*2</f>
        <v>0</v>
      </c>
      <c r="N72" s="31">
        <f>(IF(COUNTIF(课表!$AA$193:$AA$348,B72)&gt;=2,1,COUNTIF(课表!$AA$193:$AA$348,B72))+IF(COUNTIF(课表!$AB$193:$AB$348,B72)&gt;=2,1,COUNTIF(课表!$AB$193:$AB$348,B72))+IF(COUNTIF(课表!$AC$193:$AC$348,B72)&gt;=2,1,COUNTIF(课表!$AC$193:$AC$348,B72))+IF(COUNTIF(课表!$AD$193:$AD$348,B72)&gt;=2,1,COUNTIF(课表!$AD$193:$AD$348,B72)))*2</f>
        <v>0</v>
      </c>
      <c r="O72" s="31">
        <f t="shared" si="3"/>
        <v>0</v>
      </c>
    </row>
    <row r="73" ht="20.1" customHeight="1" spans="1:15">
      <c r="A73" s="31" t="str">
        <f>VLOOKUP(B73,教师基础数据!$B$1:$H$503,7,FALSE)</f>
        <v>2014015</v>
      </c>
      <c r="B73" s="32" t="s">
        <v>1391</v>
      </c>
      <c r="C73" s="31" t="str">
        <f>VLOOKUP(B73,教师基础数据!$B$1:$G4597,3,FALSE)</f>
        <v>人文系</v>
      </c>
      <c r="D73" s="31" t="str">
        <f>VLOOKUP(B73,教师基础数据!$B$1:$G749,4,FALSE)</f>
        <v>专职</v>
      </c>
      <c r="E73" s="31" t="str">
        <f>VLOOKUP(B73,教师基础数据!$B$1:$G4782,5,FALSE)</f>
        <v>服装教研室</v>
      </c>
      <c r="F73" s="31">
        <v>1</v>
      </c>
      <c r="G73" s="31">
        <f t="shared" si="2"/>
        <v>2</v>
      </c>
      <c r="H73" s="31">
        <f>(IF(COUNTIF(课表!$C$193:$C$348,B73)&gt;=2,1,COUNTIF(课表!$C$193:$C$348,B73))+IF(COUNTIF(课表!$D$193:$D$348,B73)&gt;=2,1,COUNTIF(课表!D$193:$D$348,B73))+IF(COUNTIF(课表!$E$193:$E$348,B73)&gt;=2,1,COUNTIF(课表!$E$193:$E$348,B73))+IF(COUNTIF(课表!$F$193:$F$348,B73)&gt;=2,1,COUNTIF(课表!$F$193:$F$348,B73)))*2</f>
        <v>0</v>
      </c>
      <c r="I73" s="31">
        <f>(IF(COUNTIF(课表!$G$193:$G$348,B73)&gt;=2,1,COUNTIF(课表!$G$193:$G$348,B73))+IF(COUNTIF(课表!$H$193:$H$348,B73)&gt;=2,1,COUNTIF(课表!$H$193:$H$348,B73))+IF(COUNTIF(课表!$I$193:$I$348,B73)&gt;=2,1,COUNTIF(课表!$I$193:$I$348,B73))+IF(COUNTIF(课表!$J$193:$J$348,B73)&gt;=2,1,COUNTIF(课表!$J$193:$J$348,B73)))*2</f>
        <v>0</v>
      </c>
      <c r="J73" s="31">
        <f>(IF(COUNTIF(课表!$K$193:$K$348,B73)&gt;=2,1,COUNTIF(课表!$K$193:$K$348,B73))+IF(COUNTIF(课表!$L$193:$L$348,B73)&gt;=2,1,COUNTIF(课表!$L$193:$L$348,B73))+IF(COUNTIF(课表!$M$193:$M$348,B73)&gt;=2,1,COUNTIF(课表!$M$193:$M$348,B73))+IF(COUNTIF(课表!$N$193:$N$348,B73)&gt;=2,1,COUNTIF(课表!$N$193:$N$348,B73)))*2</f>
        <v>0</v>
      </c>
      <c r="K73" s="31">
        <f>(IF(COUNTIF(课表!$O$193:$O$348,B73)&gt;=2,1,COUNTIF(课表!$O$193:$O$348,B73))+IF(COUNTIF(课表!$P$193:$P$348,B73)&gt;=2,1,COUNTIF(课表!$P$193:$P$348,B73))+IF(COUNTIF(课表!$Q$193:$Q$348,B73)&gt;=2,1,COUNTIF(课表!$Q$193:$Q$348,B73))+IF(COUNTIF(课表!$R$193:$R$348,B73)&gt;=2,1,COUNTIF(课表!$R$193:$R$348,B73)))*2</f>
        <v>0</v>
      </c>
      <c r="L73" s="31">
        <f>(IF(COUNTIF(课表!$O$193:$S$348,B73)&gt;=2,1,COUNTIF(课表!$O$193:$S$348,B73))+IF(COUNTIF(课表!$P$193:$T$348,B73)&gt;=2,1,COUNTIF(课表!$P$193:$T$348,B73)))*2</f>
        <v>0</v>
      </c>
      <c r="M73" s="31">
        <f>(IF(COUNTIF(课表!$W$193:$W$348,B73)&gt;=2,1,COUNTIF(课表!$W$193:$W$348,B73))+IF(COUNTIF(课表!$X$193:$X$348,B73)&gt;=2,1,COUNTIF(课表!$X$193:$X$348,B73))+IF(COUNTIF(课表!$Y$193:$Y$348,B73)&gt;=2,1,COUNTIF(课表!$Y$193:$Y$348,B73))+IF(COUNTIF(课表!$Z$193:$Z$348,B73)&gt;=2,1,COUNTIF(课表!$Z$193:$Z$348,B73)))*2</f>
        <v>8</v>
      </c>
      <c r="N73" s="31">
        <f>(IF(COUNTIF(课表!$AA$193:$AA$348,B73)&gt;=2,1,COUNTIF(课表!$AA$193:$AA$348,B73))+IF(COUNTIF(课表!$AB$193:$AB$348,B73)&gt;=2,1,COUNTIF(课表!$AB$193:$AB$348,B73))+IF(COUNTIF(课表!$AC$193:$AC$348,B73)&gt;=2,1,COUNTIF(课表!$AC$193:$AC$348,B73))+IF(COUNTIF(课表!$AD$193:$AD$348,B73)&gt;=2,1,COUNTIF(课表!$AD$193:$AD$348,B73)))*2</f>
        <v>6</v>
      </c>
      <c r="O73" s="31">
        <f t="shared" si="3"/>
        <v>14</v>
      </c>
    </row>
    <row r="74" ht="20.1" customHeight="1" spans="1:15">
      <c r="A74" s="31" t="str">
        <f>VLOOKUP(B74,教师基础数据!$B$1:$H$503,7,FALSE)</f>
        <v>2020013</v>
      </c>
      <c r="B74" s="32" t="s">
        <v>1977</v>
      </c>
      <c r="C74" s="31" t="str">
        <f>VLOOKUP(B74,教师基础数据!$B$1:$G4599,3,FALSE)</f>
        <v>思政部</v>
      </c>
      <c r="D74" s="31" t="str">
        <f>VLOOKUP(B74,教师基础数据!$B$1:$G751,4,FALSE)</f>
        <v>兼职</v>
      </c>
      <c r="E74" s="31" t="str">
        <f>VLOOKUP(B74,教师基础数据!$B$1:$G4784,5,FALSE)</f>
        <v>大学生心理健康与就业创业教研室</v>
      </c>
      <c r="F74" s="31">
        <v>1</v>
      </c>
      <c r="G74" s="31">
        <f t="shared" si="2"/>
        <v>0</v>
      </c>
      <c r="H74" s="31">
        <f>(IF(COUNTIF(课表!$C$193:$C$348,B74)&gt;=2,1,COUNTIF(课表!$C$193:$C$348,B74))+IF(COUNTIF(课表!$D$193:$D$348,B74)&gt;=2,1,COUNTIF(课表!D$193:$D$348,B74))+IF(COUNTIF(课表!$E$193:$E$348,B74)&gt;=2,1,COUNTIF(课表!$E$193:$E$348,B74))+IF(COUNTIF(课表!$F$193:$F$348,B74)&gt;=2,1,COUNTIF(课表!$F$193:$F$348,B74)))*2</f>
        <v>0</v>
      </c>
      <c r="I74" s="31">
        <f>(IF(COUNTIF(课表!$G$193:$G$348,B74)&gt;=2,1,COUNTIF(课表!$G$193:$G$348,B74))+IF(COUNTIF(课表!$H$193:$H$348,B74)&gt;=2,1,COUNTIF(课表!$H$193:$H$348,B74))+IF(COUNTIF(课表!$I$193:$I$348,B74)&gt;=2,1,COUNTIF(课表!$I$193:$I$348,B74))+IF(COUNTIF(课表!$J$193:$J$348,B74)&gt;=2,1,COUNTIF(课表!$J$193:$J$348,B74)))*2</f>
        <v>0</v>
      </c>
      <c r="J74" s="31">
        <f>(IF(COUNTIF(课表!$K$193:$K$348,B74)&gt;=2,1,COUNTIF(课表!$K$193:$K$348,B74))+IF(COUNTIF(课表!$L$193:$L$348,B74)&gt;=2,1,COUNTIF(课表!$L$193:$L$348,B74))+IF(COUNTIF(课表!$M$193:$M$348,B74)&gt;=2,1,COUNTIF(课表!$M$193:$M$348,B74))+IF(COUNTIF(课表!$N$193:$N$348,B74)&gt;=2,1,COUNTIF(课表!$N$193:$N$348,B74)))*2</f>
        <v>0</v>
      </c>
      <c r="K74" s="31">
        <f>(IF(COUNTIF(课表!$O$193:$O$348,B74)&gt;=2,1,COUNTIF(课表!$O$193:$O$348,B74))+IF(COUNTIF(课表!$P$193:$P$348,B74)&gt;=2,1,COUNTIF(课表!$P$193:$P$348,B74))+IF(COUNTIF(课表!$Q$193:$Q$348,B74)&gt;=2,1,COUNTIF(课表!$Q$193:$Q$348,B74))+IF(COUNTIF(课表!$R$193:$R$348,B74)&gt;=2,1,COUNTIF(课表!$R$193:$R$348,B74)))*2</f>
        <v>0</v>
      </c>
      <c r="L74" s="31">
        <f>(IF(COUNTIF(课表!$O$193:$S$348,B74)&gt;=2,1,COUNTIF(课表!$O$193:$S$348,B74))+IF(COUNTIF(课表!$P$193:$T$348,B74)&gt;=2,1,COUNTIF(课表!$P$193:$T$348,B74)))*2</f>
        <v>0</v>
      </c>
      <c r="M74" s="31">
        <f>(IF(COUNTIF(课表!$W$193:$W$348,B74)&gt;=2,1,COUNTIF(课表!$W$193:$W$348,B74))+IF(COUNTIF(课表!$X$193:$X$348,B74)&gt;=2,1,COUNTIF(课表!$X$193:$X$348,B74))+IF(COUNTIF(课表!$Y$193:$Y$348,B74)&gt;=2,1,COUNTIF(课表!$Y$193:$Y$348,B74))+IF(COUNTIF(课表!$Z$193:$Z$348,B74)&gt;=2,1,COUNTIF(课表!$Z$193:$Z$348,B74)))*2</f>
        <v>0</v>
      </c>
      <c r="N74" s="31">
        <f>(IF(COUNTIF(课表!$AA$193:$AA$348,B74)&gt;=2,1,COUNTIF(课表!$AA$193:$AA$348,B74))+IF(COUNTIF(课表!$AB$193:$AB$348,B74)&gt;=2,1,COUNTIF(课表!$AB$193:$AB$348,B74))+IF(COUNTIF(课表!$AC$193:$AC$348,B74)&gt;=2,1,COUNTIF(课表!$AC$193:$AC$348,B74))+IF(COUNTIF(课表!$AD$193:$AD$348,B74)&gt;=2,1,COUNTIF(课表!$AD$193:$AD$348,B74)))*2</f>
        <v>0</v>
      </c>
      <c r="O74" s="31">
        <f t="shared" si="3"/>
        <v>0</v>
      </c>
    </row>
    <row r="75" ht="20.1" customHeight="1" spans="1:15">
      <c r="A75" s="31" t="str">
        <f>VLOOKUP(B75,教师基础数据!$B$1:$H$503,7,FALSE)</f>
        <v>0070603</v>
      </c>
      <c r="B75" s="32" t="s">
        <v>1168</v>
      </c>
      <c r="C75" s="31" t="str">
        <f>VLOOKUP(B75,教师基础数据!$B$1:$G4601,3,FALSE)</f>
        <v>建筑系</v>
      </c>
      <c r="D75" s="31" t="str">
        <f>VLOOKUP(B75,教师基础数据!$B$1:$G753,4,FALSE)</f>
        <v>兼职</v>
      </c>
      <c r="E75" s="31" t="str">
        <f>VLOOKUP(B75,教师基础数据!$B$1:$G4786,5,FALSE)</f>
        <v>建筑工程技术教研室</v>
      </c>
      <c r="F75" s="31">
        <v>1</v>
      </c>
      <c r="G75" s="31">
        <f t="shared" si="2"/>
        <v>3</v>
      </c>
      <c r="H75" s="31">
        <f>(IF(COUNTIF(课表!$C$193:$C$348,B75)&gt;=2,1,COUNTIF(课表!$C$193:$C$348,B75))+IF(COUNTIF(课表!$D$193:$D$348,B75)&gt;=2,1,COUNTIF(课表!D$193:$D$348,B75))+IF(COUNTIF(课表!$E$193:$E$348,B75)&gt;=2,1,COUNTIF(课表!$E$193:$E$348,B75))+IF(COUNTIF(课表!$F$193:$F$348,B75)&gt;=2,1,COUNTIF(课表!$F$193:$F$348,B75)))*2</f>
        <v>4</v>
      </c>
      <c r="I75" s="31">
        <f>(IF(COUNTIF(课表!$G$193:$G$348,B75)&gt;=2,1,COUNTIF(课表!$G$193:$G$348,B75))+IF(COUNTIF(课表!$H$193:$H$348,B75)&gt;=2,1,COUNTIF(课表!$H$193:$H$348,B75))+IF(COUNTIF(课表!$I$193:$I$348,B75)&gt;=2,1,COUNTIF(课表!$I$193:$I$348,B75))+IF(COUNTIF(课表!$J$193:$J$348,B75)&gt;=2,1,COUNTIF(课表!$J$193:$J$348,B75)))*2</f>
        <v>0</v>
      </c>
      <c r="J75" s="31">
        <f>(IF(COUNTIF(课表!$K$193:$K$348,B75)&gt;=2,1,COUNTIF(课表!$K$193:$K$348,B75))+IF(COUNTIF(课表!$L$193:$L$348,B75)&gt;=2,1,COUNTIF(课表!$L$193:$L$348,B75))+IF(COUNTIF(课表!$M$193:$M$348,B75)&gt;=2,1,COUNTIF(课表!$M$193:$M$348,B75))+IF(COUNTIF(课表!$N$193:$N$348,B75)&gt;=2,1,COUNTIF(课表!$N$193:$N$348,B75)))*2</f>
        <v>0</v>
      </c>
      <c r="K75" s="31">
        <f>(IF(COUNTIF(课表!$O$193:$O$348,B75)&gt;=2,1,COUNTIF(课表!$O$193:$O$348,B75))+IF(COUNTIF(课表!$P$193:$P$348,B75)&gt;=2,1,COUNTIF(课表!$P$193:$P$348,B75))+IF(COUNTIF(课表!$Q$193:$Q$348,B75)&gt;=2,1,COUNTIF(课表!$Q$193:$Q$348,B75))+IF(COUNTIF(课表!$R$193:$R$348,B75)&gt;=2,1,COUNTIF(课表!$R$193:$R$348,B75)))*2</f>
        <v>4</v>
      </c>
      <c r="L75" s="31">
        <f>(IF(COUNTIF(课表!$O$193:$S$348,B75)&gt;=2,1,COUNTIF(课表!$O$193:$S$348,B75))+IF(COUNTIF(课表!$P$193:$T$348,B75)&gt;=2,1,COUNTIF(课表!$P$193:$T$348,B75)))*2</f>
        <v>4</v>
      </c>
      <c r="M75" s="31">
        <f>(IF(COUNTIF(课表!$W$193:$W$348,B75)&gt;=2,1,COUNTIF(课表!$W$193:$W$348,B75))+IF(COUNTIF(课表!$X$193:$X$348,B75)&gt;=2,1,COUNTIF(课表!$X$193:$X$348,B75))+IF(COUNTIF(课表!$Y$193:$Y$348,B75)&gt;=2,1,COUNTIF(课表!$Y$193:$Y$348,B75))+IF(COUNTIF(课表!$Z$193:$Z$348,B75)&gt;=2,1,COUNTIF(课表!$Z$193:$Z$348,B75)))*2</f>
        <v>0</v>
      </c>
      <c r="N75" s="31">
        <f>(IF(COUNTIF(课表!$AA$193:$AA$348,B75)&gt;=2,1,COUNTIF(课表!$AA$193:$AA$348,B75))+IF(COUNTIF(课表!$AB$193:$AB$348,B75)&gt;=2,1,COUNTIF(课表!$AB$193:$AB$348,B75))+IF(COUNTIF(课表!$AC$193:$AC$348,B75)&gt;=2,1,COUNTIF(课表!$AC$193:$AC$348,B75))+IF(COUNTIF(课表!$AD$193:$AD$348,B75)&gt;=2,1,COUNTIF(课表!$AD$193:$AD$348,B75)))*2</f>
        <v>0</v>
      </c>
      <c r="O75" s="31">
        <f t="shared" si="3"/>
        <v>12</v>
      </c>
    </row>
    <row r="76" ht="20.1" customHeight="1" spans="1:15">
      <c r="A76" s="31" t="str">
        <f>VLOOKUP(B76,教师基础数据!$B$1:$H$503,7,FALSE)</f>
        <v>0000044</v>
      </c>
      <c r="B76" s="32" t="s">
        <v>1549</v>
      </c>
      <c r="C76" s="31" t="str">
        <f>VLOOKUP(B76,教师基础数据!$B$1:$G4602,3,FALSE)</f>
        <v>信艺系</v>
      </c>
      <c r="D76" s="31" t="str">
        <f>VLOOKUP(B76,教师基础数据!$B$1:$G754,4,FALSE)</f>
        <v>兼职</v>
      </c>
      <c r="E76" s="31" t="str">
        <f>VLOOKUP(B76,教师基础数据!$B$1:$G4787,5,FALSE)</f>
        <v>计应教研室</v>
      </c>
      <c r="F76" s="31">
        <v>1</v>
      </c>
      <c r="G76" s="31">
        <f t="shared" si="2"/>
        <v>3</v>
      </c>
      <c r="H76" s="31">
        <f>(IF(COUNTIF(课表!$C$193:$C$348,B76)&gt;=2,1,COUNTIF(课表!$C$193:$C$348,B76))+IF(COUNTIF(课表!$D$193:$D$348,B76)&gt;=2,1,COUNTIF(课表!D$193:$D$348,B76))+IF(COUNTIF(课表!$E$193:$E$348,B76)&gt;=2,1,COUNTIF(课表!$E$193:$E$348,B76))+IF(COUNTIF(课表!$F$193:$F$348,B76)&gt;=2,1,COUNTIF(课表!$F$193:$F$348,B76)))*2</f>
        <v>4</v>
      </c>
      <c r="I76" s="31">
        <f>(IF(COUNTIF(课表!$G$193:$G$348,B76)&gt;=2,1,COUNTIF(课表!$G$193:$G$348,B76))+IF(COUNTIF(课表!$H$193:$H$348,B76)&gt;=2,1,COUNTIF(课表!$H$193:$H$348,B76))+IF(COUNTIF(课表!$I$193:$I$348,B76)&gt;=2,1,COUNTIF(课表!$I$193:$I$348,B76))+IF(COUNTIF(课表!$J$193:$J$348,B76)&gt;=2,1,COUNTIF(课表!$J$193:$J$348,B76)))*2</f>
        <v>0</v>
      </c>
      <c r="J76" s="31">
        <f>(IF(COUNTIF(课表!$K$193:$K$348,B76)&gt;=2,1,COUNTIF(课表!$K$193:$K$348,B76))+IF(COUNTIF(课表!$L$193:$L$348,B76)&gt;=2,1,COUNTIF(课表!$L$193:$L$348,B76))+IF(COUNTIF(课表!$M$193:$M$348,B76)&gt;=2,1,COUNTIF(课表!$M$193:$M$348,B76))+IF(COUNTIF(课表!$N$193:$N$348,B76)&gt;=2,1,COUNTIF(课表!$N$193:$N$348,B76)))*2</f>
        <v>0</v>
      </c>
      <c r="K76" s="31">
        <f>(IF(COUNTIF(课表!$O$193:$O$348,B76)&gt;=2,1,COUNTIF(课表!$O$193:$O$348,B76))+IF(COUNTIF(课表!$P$193:$P$348,B76)&gt;=2,1,COUNTIF(课表!$P$193:$P$348,B76))+IF(COUNTIF(课表!$Q$193:$Q$348,B76)&gt;=2,1,COUNTIF(课表!$Q$193:$Q$348,B76))+IF(COUNTIF(课表!$R$193:$R$348,B76)&gt;=2,1,COUNTIF(课表!$R$193:$R$348,B76)))*2</f>
        <v>4</v>
      </c>
      <c r="L76" s="31">
        <f>(IF(COUNTIF(课表!$O$193:$S$348,B76)&gt;=2,1,COUNTIF(课表!$O$193:$S$348,B76))+IF(COUNTIF(课表!$P$193:$T$348,B76)&gt;=2,1,COUNTIF(课表!$P$193:$T$348,B76)))*2</f>
        <v>4</v>
      </c>
      <c r="M76" s="31">
        <f>(IF(COUNTIF(课表!$W$193:$W$348,B76)&gt;=2,1,COUNTIF(课表!$W$193:$W$348,B76))+IF(COUNTIF(课表!$X$193:$X$348,B76)&gt;=2,1,COUNTIF(课表!$X$193:$X$348,B76))+IF(COUNTIF(课表!$Y$193:$Y$348,B76)&gt;=2,1,COUNTIF(课表!$Y$193:$Y$348,B76))+IF(COUNTIF(课表!$Z$193:$Z$348,B76)&gt;=2,1,COUNTIF(课表!$Z$193:$Z$348,B76)))*2</f>
        <v>0</v>
      </c>
      <c r="N76" s="31">
        <f>(IF(COUNTIF(课表!$AA$193:$AA$348,B76)&gt;=2,1,COUNTIF(课表!$AA$193:$AA$348,B76))+IF(COUNTIF(课表!$AB$193:$AB$348,B76)&gt;=2,1,COUNTIF(课表!$AB$193:$AB$348,B76))+IF(COUNTIF(课表!$AC$193:$AC$348,B76)&gt;=2,1,COUNTIF(课表!$AC$193:$AC$348,B76))+IF(COUNTIF(课表!$AD$193:$AD$348,B76)&gt;=2,1,COUNTIF(课表!$AD$193:$AD$348,B76)))*2</f>
        <v>0</v>
      </c>
      <c r="O76" s="31">
        <f t="shared" si="3"/>
        <v>12</v>
      </c>
    </row>
    <row r="77" ht="20.1" customHeight="1" spans="1:15">
      <c r="A77" s="31" t="str">
        <f>VLOOKUP(B77,教师基础数据!$B$1:$H$503,7,FALSE)</f>
        <v>0000107</v>
      </c>
      <c r="B77" s="32" t="s">
        <v>1556</v>
      </c>
      <c r="C77" s="31" t="str">
        <f>VLOOKUP(B77,教师基础数据!$B$1:$G4603,3,FALSE)</f>
        <v>信艺系</v>
      </c>
      <c r="D77" s="31" t="str">
        <f>VLOOKUP(B77,教师基础数据!$B$1:$G755,4,FALSE)</f>
        <v>兼职</v>
      </c>
      <c r="E77" s="31" t="str">
        <f>VLOOKUP(B77,教师基础数据!$B$1:$G4788,5,FALSE)</f>
        <v>计应教研室</v>
      </c>
      <c r="F77" s="31">
        <v>1</v>
      </c>
      <c r="G77" s="31">
        <f t="shared" si="2"/>
        <v>2</v>
      </c>
      <c r="H77" s="31">
        <f>(IF(COUNTIF(课表!$C$193:$C$348,B77)&gt;=2,1,COUNTIF(课表!$C$193:$C$348,B77))+IF(COUNTIF(课表!$D$193:$D$348,B77)&gt;=2,1,COUNTIF(课表!D$193:$D$348,B77))+IF(COUNTIF(课表!$E$193:$E$348,B77)&gt;=2,1,COUNTIF(课表!$E$193:$E$348,B77))+IF(COUNTIF(课表!$F$193:$F$348,B77)&gt;=2,1,COUNTIF(课表!$F$193:$F$348,B77)))*2</f>
        <v>4</v>
      </c>
      <c r="I77" s="31">
        <f>(IF(COUNTIF(课表!$G$193:$G$348,B77)&gt;=2,1,COUNTIF(课表!$G$193:$G$348,B77))+IF(COUNTIF(课表!$H$193:$H$348,B77)&gt;=2,1,COUNTIF(课表!$H$193:$H$348,B77))+IF(COUNTIF(课表!$I$193:$I$348,B77)&gt;=2,1,COUNTIF(课表!$I$193:$I$348,B77))+IF(COUNTIF(课表!$J$193:$J$348,B77)&gt;=2,1,COUNTIF(课表!$J$193:$J$348,B77)))*2</f>
        <v>4</v>
      </c>
      <c r="J77" s="31">
        <f>(IF(COUNTIF(课表!$K$193:$K$348,B77)&gt;=2,1,COUNTIF(课表!$K$193:$K$348,B77))+IF(COUNTIF(课表!$L$193:$L$348,B77)&gt;=2,1,COUNTIF(课表!$L$193:$L$348,B77))+IF(COUNTIF(课表!$M$193:$M$348,B77)&gt;=2,1,COUNTIF(课表!$M$193:$M$348,B77))+IF(COUNTIF(课表!$N$193:$N$348,B77)&gt;=2,1,COUNTIF(课表!$N$193:$N$348,B77)))*2</f>
        <v>0</v>
      </c>
      <c r="K77" s="31">
        <f>(IF(COUNTIF(课表!$O$193:$O$348,B77)&gt;=2,1,COUNTIF(课表!$O$193:$O$348,B77))+IF(COUNTIF(课表!$P$193:$P$348,B77)&gt;=2,1,COUNTIF(课表!$P$193:$P$348,B77))+IF(COUNTIF(课表!$Q$193:$Q$348,B77)&gt;=2,1,COUNTIF(课表!$Q$193:$Q$348,B77))+IF(COUNTIF(课表!$R$193:$R$348,B77)&gt;=2,1,COUNTIF(课表!$R$193:$R$348,B77)))*2</f>
        <v>0</v>
      </c>
      <c r="L77" s="31">
        <f>(IF(COUNTIF(课表!$O$193:$S$348,B77)&gt;=2,1,COUNTIF(课表!$O$193:$S$348,B77))+IF(COUNTIF(课表!$P$193:$T$348,B77)&gt;=2,1,COUNTIF(课表!$P$193:$T$348,B77)))*2</f>
        <v>0</v>
      </c>
      <c r="M77" s="31">
        <f>(IF(COUNTIF(课表!$W$193:$W$348,B77)&gt;=2,1,COUNTIF(课表!$W$193:$W$348,B77))+IF(COUNTIF(课表!$X$193:$X$348,B77)&gt;=2,1,COUNTIF(课表!$X$193:$X$348,B77))+IF(COUNTIF(课表!$Y$193:$Y$348,B77)&gt;=2,1,COUNTIF(课表!$Y$193:$Y$348,B77))+IF(COUNTIF(课表!$Z$193:$Z$348,B77)&gt;=2,1,COUNTIF(课表!$Z$193:$Z$348,B77)))*2</f>
        <v>0</v>
      </c>
      <c r="N77" s="31">
        <f>(IF(COUNTIF(课表!$AA$193:$AA$348,B77)&gt;=2,1,COUNTIF(课表!$AA$193:$AA$348,B77))+IF(COUNTIF(课表!$AB$193:$AB$348,B77)&gt;=2,1,COUNTIF(课表!$AB$193:$AB$348,B77))+IF(COUNTIF(课表!$AC$193:$AC$348,B77)&gt;=2,1,COUNTIF(课表!$AC$193:$AC$348,B77))+IF(COUNTIF(课表!$AD$193:$AD$348,B77)&gt;=2,1,COUNTIF(课表!$AD$193:$AD$348,B77)))*2</f>
        <v>0</v>
      </c>
      <c r="O77" s="31">
        <f t="shared" si="3"/>
        <v>8</v>
      </c>
    </row>
    <row r="78" ht="20.1" customHeight="1" spans="1:15">
      <c r="A78" s="31" t="str">
        <f>VLOOKUP(B78,教师基础数据!$B$1:$H$503,7,FALSE)</f>
        <v>0000016</v>
      </c>
      <c r="B78" s="32" t="s">
        <v>1551</v>
      </c>
      <c r="C78" s="31" t="str">
        <f>VLOOKUP(B78,教师基础数据!$B$1:$G4604,3,FALSE)</f>
        <v>信艺系</v>
      </c>
      <c r="D78" s="31" t="str">
        <f>VLOOKUP(B78,教师基础数据!$B$1:$G756,4,FALSE)</f>
        <v>兼职</v>
      </c>
      <c r="E78" s="31" t="str">
        <f>VLOOKUP(B78,教师基础数据!$B$1:$G4789,5,FALSE)</f>
        <v>计应教研室</v>
      </c>
      <c r="F78" s="31">
        <v>1</v>
      </c>
      <c r="G78" s="31">
        <f t="shared" si="2"/>
        <v>2</v>
      </c>
      <c r="H78" s="31">
        <f>(IF(COUNTIF(课表!$C$193:$C$348,B78)&gt;=2,1,COUNTIF(课表!$C$193:$C$348,B78))+IF(COUNTIF(课表!$D$193:$D$348,B78)&gt;=2,1,COUNTIF(课表!D$193:$D$348,B78))+IF(COUNTIF(课表!$E$193:$E$348,B78)&gt;=2,1,COUNTIF(课表!$E$193:$E$348,B78))+IF(COUNTIF(课表!$F$193:$F$348,B78)&gt;=2,1,COUNTIF(课表!$F$193:$F$348,B78)))*2</f>
        <v>0</v>
      </c>
      <c r="I78" s="31">
        <f>(IF(COUNTIF(课表!$G$193:$G$348,B78)&gt;=2,1,COUNTIF(课表!$G$193:$G$348,B78))+IF(COUNTIF(课表!$H$193:$H$348,B78)&gt;=2,1,COUNTIF(课表!$H$193:$H$348,B78))+IF(COUNTIF(课表!$I$193:$I$348,B78)&gt;=2,1,COUNTIF(课表!$I$193:$I$348,B78))+IF(COUNTIF(课表!$J$193:$J$348,B78)&gt;=2,1,COUNTIF(课表!$J$193:$J$348,B78)))*2</f>
        <v>4</v>
      </c>
      <c r="J78" s="31">
        <f>(IF(COUNTIF(课表!$K$193:$K$348,B78)&gt;=2,1,COUNTIF(课表!$K$193:$K$348,B78))+IF(COUNTIF(课表!$L$193:$L$348,B78)&gt;=2,1,COUNTIF(课表!$L$193:$L$348,B78))+IF(COUNTIF(课表!$M$193:$M$348,B78)&gt;=2,1,COUNTIF(课表!$M$193:$M$348,B78))+IF(COUNTIF(课表!$N$193:$N$348,B78)&gt;=2,1,COUNTIF(课表!$N$193:$N$348,B78)))*2</f>
        <v>4</v>
      </c>
      <c r="K78" s="31">
        <f>(IF(COUNTIF(课表!$O$193:$O$348,B78)&gt;=2,1,COUNTIF(课表!$O$193:$O$348,B78))+IF(COUNTIF(课表!$P$193:$P$348,B78)&gt;=2,1,COUNTIF(课表!$P$193:$P$348,B78))+IF(COUNTIF(课表!$Q$193:$Q$348,B78)&gt;=2,1,COUNTIF(课表!$Q$193:$Q$348,B78))+IF(COUNTIF(课表!$R$193:$R$348,B78)&gt;=2,1,COUNTIF(课表!$R$193:$R$348,B78)))*2</f>
        <v>0</v>
      </c>
      <c r="L78" s="31">
        <f>(IF(COUNTIF(课表!$O$193:$S$348,B78)&gt;=2,1,COUNTIF(课表!$O$193:$S$348,B78))+IF(COUNTIF(课表!$P$193:$T$348,B78)&gt;=2,1,COUNTIF(课表!$P$193:$T$348,B78)))*2</f>
        <v>0</v>
      </c>
      <c r="M78" s="31">
        <f>(IF(COUNTIF(课表!$W$193:$W$348,B78)&gt;=2,1,COUNTIF(课表!$W$193:$W$348,B78))+IF(COUNTIF(课表!$X$193:$X$348,B78)&gt;=2,1,COUNTIF(课表!$X$193:$X$348,B78))+IF(COUNTIF(课表!$Y$193:$Y$348,B78)&gt;=2,1,COUNTIF(课表!$Y$193:$Y$348,B78))+IF(COUNTIF(课表!$Z$193:$Z$348,B78)&gt;=2,1,COUNTIF(课表!$Z$193:$Z$348,B78)))*2</f>
        <v>0</v>
      </c>
      <c r="N78" s="31">
        <f>(IF(COUNTIF(课表!$AA$193:$AA$348,B78)&gt;=2,1,COUNTIF(课表!$AA$193:$AA$348,B78))+IF(COUNTIF(课表!$AB$193:$AB$348,B78)&gt;=2,1,COUNTIF(课表!$AB$193:$AB$348,B78))+IF(COUNTIF(课表!$AC$193:$AC$348,B78)&gt;=2,1,COUNTIF(课表!$AC$193:$AC$348,B78))+IF(COUNTIF(课表!$AD$193:$AD$348,B78)&gt;=2,1,COUNTIF(课表!$AD$193:$AD$348,B78)))*2</f>
        <v>0</v>
      </c>
      <c r="O78" s="31">
        <f t="shared" si="3"/>
        <v>8</v>
      </c>
    </row>
    <row r="79" ht="20.1" customHeight="1" spans="1:15">
      <c r="A79" s="31" t="str">
        <f>VLOOKUP(B79,教师基础数据!$B$1:$H$503,7,FALSE)</f>
        <v>2017031</v>
      </c>
      <c r="B79" s="32" t="s">
        <v>1333</v>
      </c>
      <c r="C79" s="31" t="str">
        <f>VLOOKUP(B79,教师基础数据!$B$1:$G4605,3,FALSE)</f>
        <v>信艺系</v>
      </c>
      <c r="D79" s="31" t="str">
        <f>VLOOKUP(B79,教师基础数据!$B$1:$G757,4,FALSE)</f>
        <v>专职</v>
      </c>
      <c r="E79" s="31" t="str">
        <f>VLOOKUP(B79,教师基础数据!$B$1:$G4790,5,FALSE)</f>
        <v>室内教研室</v>
      </c>
      <c r="F79" s="31">
        <v>1</v>
      </c>
      <c r="G79" s="31">
        <f t="shared" si="2"/>
        <v>5</v>
      </c>
      <c r="H79" s="31">
        <f>(IF(COUNTIF(课表!$C$193:$C$348,B79)&gt;=2,1,COUNTIF(课表!$C$193:$C$348,B79))+IF(COUNTIF(课表!$D$193:$D$348,B79)&gt;=2,1,COUNTIF(课表!D$193:$D$348,B79))+IF(COUNTIF(课表!$E$193:$E$348,B79)&gt;=2,1,COUNTIF(课表!$E$193:$E$348,B79))+IF(COUNTIF(课表!$F$193:$F$348,B79)&gt;=2,1,COUNTIF(课表!$F$193:$F$348,B79)))*2</f>
        <v>4</v>
      </c>
      <c r="I79" s="31">
        <f>(IF(COUNTIF(课表!$G$193:$G$348,B79)&gt;=2,1,COUNTIF(课表!$G$193:$G$348,B79))+IF(COUNTIF(课表!$H$193:$H$348,B79)&gt;=2,1,COUNTIF(课表!$H$193:$H$348,B79))+IF(COUNTIF(课表!$I$193:$I$348,B79)&gt;=2,1,COUNTIF(课表!$I$193:$I$348,B79))+IF(COUNTIF(课表!$J$193:$J$348,B79)&gt;=2,1,COUNTIF(课表!$J$193:$J$348,B79)))*2</f>
        <v>4</v>
      </c>
      <c r="J79" s="31">
        <f>(IF(COUNTIF(课表!$K$193:$K$348,B79)&gt;=2,1,COUNTIF(课表!$K$193:$K$348,B79))+IF(COUNTIF(课表!$L$193:$L$348,B79)&gt;=2,1,COUNTIF(课表!$L$193:$L$348,B79))+IF(COUNTIF(课表!$M$193:$M$348,B79)&gt;=2,1,COUNTIF(课表!$M$193:$M$348,B79))+IF(COUNTIF(课表!$N$193:$N$348,B79)&gt;=2,1,COUNTIF(课表!$N$193:$N$348,B79)))*2</f>
        <v>4</v>
      </c>
      <c r="K79" s="31">
        <f>(IF(COUNTIF(课表!$O$193:$O$348,B79)&gt;=2,1,COUNTIF(课表!$O$193:$O$348,B79))+IF(COUNTIF(课表!$P$193:$P$348,B79)&gt;=2,1,COUNTIF(课表!$P$193:$P$348,B79))+IF(COUNTIF(课表!$Q$193:$Q$348,B79)&gt;=2,1,COUNTIF(课表!$Q$193:$Q$348,B79))+IF(COUNTIF(课表!$R$193:$R$348,B79)&gt;=2,1,COUNTIF(课表!$R$193:$R$348,B79)))*2</f>
        <v>4</v>
      </c>
      <c r="L79" s="31">
        <f>(IF(COUNTIF(课表!$O$193:$S$348,B79)&gt;=2,1,COUNTIF(课表!$O$193:$S$348,B79))+IF(COUNTIF(课表!$P$193:$T$348,B79)&gt;=2,1,COUNTIF(课表!$P$193:$T$348,B79)))*2</f>
        <v>4</v>
      </c>
      <c r="M79" s="31">
        <f>(IF(COUNTIF(课表!$W$193:$W$348,B79)&gt;=2,1,COUNTIF(课表!$W$193:$W$348,B79))+IF(COUNTIF(课表!$X$193:$X$348,B79)&gt;=2,1,COUNTIF(课表!$X$193:$X$348,B79))+IF(COUNTIF(课表!$Y$193:$Y$348,B79)&gt;=2,1,COUNTIF(课表!$Y$193:$Y$348,B79))+IF(COUNTIF(课表!$Z$193:$Z$348,B79)&gt;=2,1,COUNTIF(课表!$Z$193:$Z$348,B79)))*2</f>
        <v>0</v>
      </c>
      <c r="N79" s="31">
        <f>(IF(COUNTIF(课表!$AA$193:$AA$348,B79)&gt;=2,1,COUNTIF(课表!$AA$193:$AA$348,B79))+IF(COUNTIF(课表!$AB$193:$AB$348,B79)&gt;=2,1,COUNTIF(课表!$AB$193:$AB$348,B79))+IF(COUNTIF(课表!$AC$193:$AC$348,B79)&gt;=2,1,COUNTIF(课表!$AC$193:$AC$348,B79))+IF(COUNTIF(课表!$AD$193:$AD$348,B79)&gt;=2,1,COUNTIF(课表!$AD$193:$AD$348,B79)))*2</f>
        <v>0</v>
      </c>
      <c r="O79" s="31">
        <f t="shared" si="3"/>
        <v>20</v>
      </c>
    </row>
    <row r="80" ht="20.1" customHeight="1" spans="1:15">
      <c r="A80" s="31" t="str">
        <f>VLOOKUP(B80,教师基础数据!$B$1:$H$503,7,FALSE)</f>
        <v>0000209</v>
      </c>
      <c r="B80" s="32" t="s">
        <v>1533</v>
      </c>
      <c r="C80" s="31" t="str">
        <f>VLOOKUP(B80,教师基础数据!$B$1:$G4606,3,FALSE)</f>
        <v>信艺系</v>
      </c>
      <c r="D80" s="31" t="str">
        <f>VLOOKUP(B80,教师基础数据!$B$1:$G758,4,FALSE)</f>
        <v>兼职</v>
      </c>
      <c r="E80" s="31" t="str">
        <f>VLOOKUP(B80,教师基础数据!$B$1:$G4791,5,FALSE)</f>
        <v>计应教研室</v>
      </c>
      <c r="F80" s="31">
        <v>1</v>
      </c>
      <c r="G80" s="31">
        <f t="shared" si="2"/>
        <v>2</v>
      </c>
      <c r="H80" s="31">
        <f>(IF(COUNTIF(课表!$C$193:$C$348,B80)&gt;=2,1,COUNTIF(课表!$C$193:$C$348,B80))+IF(COUNTIF(课表!$D$193:$D$348,B80)&gt;=2,1,COUNTIF(课表!D$193:$D$348,B80))+IF(COUNTIF(课表!$E$193:$E$348,B80)&gt;=2,1,COUNTIF(课表!$E$193:$E$348,B80))+IF(COUNTIF(课表!$F$193:$F$348,B80)&gt;=2,1,COUNTIF(课表!$F$193:$F$348,B80)))*2</f>
        <v>4</v>
      </c>
      <c r="I80" s="31">
        <f>(IF(COUNTIF(课表!$G$193:$G$348,B80)&gt;=2,1,COUNTIF(课表!$G$193:$G$348,B80))+IF(COUNTIF(课表!$H$193:$H$348,B80)&gt;=2,1,COUNTIF(课表!$H$193:$H$348,B80))+IF(COUNTIF(课表!$I$193:$I$348,B80)&gt;=2,1,COUNTIF(课表!$I$193:$I$348,B80))+IF(COUNTIF(课表!$J$193:$J$348,B80)&gt;=2,1,COUNTIF(课表!$J$193:$J$348,B80)))*2</f>
        <v>4</v>
      </c>
      <c r="J80" s="31">
        <f>(IF(COUNTIF(课表!$K$193:$K$348,B80)&gt;=2,1,COUNTIF(课表!$K$193:$K$348,B80))+IF(COUNTIF(课表!$L$193:$L$348,B80)&gt;=2,1,COUNTIF(课表!$L$193:$L$348,B80))+IF(COUNTIF(课表!$M$193:$M$348,B80)&gt;=2,1,COUNTIF(课表!$M$193:$M$348,B80))+IF(COUNTIF(课表!$N$193:$N$348,B80)&gt;=2,1,COUNTIF(课表!$N$193:$N$348,B80)))*2</f>
        <v>0</v>
      </c>
      <c r="K80" s="31">
        <f>(IF(COUNTIF(课表!$O$193:$O$348,B80)&gt;=2,1,COUNTIF(课表!$O$193:$O$348,B80))+IF(COUNTIF(课表!$P$193:$P$348,B80)&gt;=2,1,COUNTIF(课表!$P$193:$P$348,B80))+IF(COUNTIF(课表!$Q$193:$Q$348,B80)&gt;=2,1,COUNTIF(课表!$Q$193:$Q$348,B80))+IF(COUNTIF(课表!$R$193:$R$348,B80)&gt;=2,1,COUNTIF(课表!$R$193:$R$348,B80)))*2</f>
        <v>0</v>
      </c>
      <c r="L80" s="31">
        <f>(IF(COUNTIF(课表!$O$193:$S$348,B80)&gt;=2,1,COUNTIF(课表!$O$193:$S$348,B80))+IF(COUNTIF(课表!$P$193:$T$348,B80)&gt;=2,1,COUNTIF(课表!$P$193:$T$348,B80)))*2</f>
        <v>0</v>
      </c>
      <c r="M80" s="31">
        <f>(IF(COUNTIF(课表!$W$193:$W$348,B80)&gt;=2,1,COUNTIF(课表!$W$193:$W$348,B80))+IF(COUNTIF(课表!$X$193:$X$348,B80)&gt;=2,1,COUNTIF(课表!$X$193:$X$348,B80))+IF(COUNTIF(课表!$Y$193:$Y$348,B80)&gt;=2,1,COUNTIF(课表!$Y$193:$Y$348,B80))+IF(COUNTIF(课表!$Z$193:$Z$348,B80)&gt;=2,1,COUNTIF(课表!$Z$193:$Z$348,B80)))*2</f>
        <v>0</v>
      </c>
      <c r="N80" s="31">
        <f>(IF(COUNTIF(课表!$AA$193:$AA$348,B80)&gt;=2,1,COUNTIF(课表!$AA$193:$AA$348,B80))+IF(COUNTIF(课表!$AB$193:$AB$348,B80)&gt;=2,1,COUNTIF(课表!$AB$193:$AB$348,B80))+IF(COUNTIF(课表!$AC$193:$AC$348,B80)&gt;=2,1,COUNTIF(课表!$AC$193:$AC$348,B80))+IF(COUNTIF(课表!$AD$193:$AD$348,B80)&gt;=2,1,COUNTIF(课表!$AD$193:$AD$348,B80)))*2</f>
        <v>0</v>
      </c>
      <c r="O80" s="31">
        <f t="shared" si="3"/>
        <v>8</v>
      </c>
    </row>
    <row r="81" ht="20.1" customHeight="1" spans="1:15">
      <c r="A81" s="31" t="str">
        <f>VLOOKUP(B81,教师基础数据!$B$1:$H$503,7,FALSE)</f>
        <v>2021113</v>
      </c>
      <c r="B81" s="32" t="s">
        <v>1328</v>
      </c>
      <c r="C81" s="31" t="str">
        <f>VLOOKUP(B81,教师基础数据!$B$1:$G4607,3,FALSE)</f>
        <v>信艺系</v>
      </c>
      <c r="D81" s="31" t="str">
        <f>VLOOKUP(B81,教师基础数据!$B$1:$G759,4,FALSE)</f>
        <v>兼职</v>
      </c>
      <c r="E81" s="31" t="str">
        <f>VLOOKUP(B81,教师基础数据!$B$1:$G4792,5,FALSE)</f>
        <v>室内教研室</v>
      </c>
      <c r="F81" s="31">
        <v>1</v>
      </c>
      <c r="G81" s="31">
        <f t="shared" si="2"/>
        <v>2</v>
      </c>
      <c r="H81" s="31">
        <f>(IF(COUNTIF(课表!$C$193:$C$348,B81)&gt;=2,1,COUNTIF(课表!$C$193:$C$348,B81))+IF(COUNTIF(课表!$D$193:$D$348,B81)&gt;=2,1,COUNTIF(课表!D$193:$D$348,B81))+IF(COUNTIF(课表!$E$193:$E$348,B81)&gt;=2,1,COUNTIF(课表!$E$193:$E$348,B81))+IF(COUNTIF(课表!$F$193:$F$348,B81)&gt;=2,1,COUNTIF(课表!$F$193:$F$348,B81)))*2</f>
        <v>4</v>
      </c>
      <c r="I81" s="31">
        <f>(IF(COUNTIF(课表!$G$193:$G$348,B81)&gt;=2,1,COUNTIF(课表!$G$193:$G$348,B81))+IF(COUNTIF(课表!$H$193:$H$348,B81)&gt;=2,1,COUNTIF(课表!$H$193:$H$348,B81))+IF(COUNTIF(课表!$I$193:$I$348,B81)&gt;=2,1,COUNTIF(课表!$I$193:$I$348,B81))+IF(COUNTIF(课表!$J$193:$J$348,B81)&gt;=2,1,COUNTIF(课表!$J$193:$J$348,B81)))*2</f>
        <v>0</v>
      </c>
      <c r="J81" s="31">
        <f>(IF(COUNTIF(课表!$K$193:$K$348,B81)&gt;=2,1,COUNTIF(课表!$K$193:$K$348,B81))+IF(COUNTIF(课表!$L$193:$L$348,B81)&gt;=2,1,COUNTIF(课表!$L$193:$L$348,B81))+IF(COUNTIF(课表!$M$193:$M$348,B81)&gt;=2,1,COUNTIF(课表!$M$193:$M$348,B81))+IF(COUNTIF(课表!$N$193:$N$348,B81)&gt;=2,1,COUNTIF(课表!$N$193:$N$348,B81)))*2</f>
        <v>0</v>
      </c>
      <c r="K81" s="31">
        <f>(IF(COUNTIF(课表!$O$193:$O$348,B81)&gt;=2,1,COUNTIF(课表!$O$193:$O$348,B81))+IF(COUNTIF(课表!$P$193:$P$348,B81)&gt;=2,1,COUNTIF(课表!$P$193:$P$348,B81))+IF(COUNTIF(课表!$Q$193:$Q$348,B81)&gt;=2,1,COUNTIF(课表!$Q$193:$Q$348,B81))+IF(COUNTIF(课表!$R$193:$R$348,B81)&gt;=2,1,COUNTIF(课表!$R$193:$R$348,B81)))*2</f>
        <v>0</v>
      </c>
      <c r="L81" s="31">
        <f>(IF(COUNTIF(课表!$O$193:$S$348,B81)&gt;=2,1,COUNTIF(课表!$O$193:$S$348,B81))+IF(COUNTIF(课表!$P$193:$T$348,B81)&gt;=2,1,COUNTIF(课表!$P$193:$T$348,B81)))*2</f>
        <v>4</v>
      </c>
      <c r="M81" s="31">
        <f>(IF(COUNTIF(课表!$W$193:$W$348,B81)&gt;=2,1,COUNTIF(课表!$W$193:$W$348,B81))+IF(COUNTIF(课表!$X$193:$X$348,B81)&gt;=2,1,COUNTIF(课表!$X$193:$X$348,B81))+IF(COUNTIF(课表!$Y$193:$Y$348,B81)&gt;=2,1,COUNTIF(课表!$Y$193:$Y$348,B81))+IF(COUNTIF(课表!$Z$193:$Z$348,B81)&gt;=2,1,COUNTIF(课表!$Z$193:$Z$348,B81)))*2</f>
        <v>0</v>
      </c>
      <c r="N81" s="31">
        <f>(IF(COUNTIF(课表!$AA$193:$AA$348,B81)&gt;=2,1,COUNTIF(课表!$AA$193:$AA$348,B81))+IF(COUNTIF(课表!$AB$193:$AB$348,B81)&gt;=2,1,COUNTIF(课表!$AB$193:$AB$348,B81))+IF(COUNTIF(课表!$AC$193:$AC$348,B81)&gt;=2,1,COUNTIF(课表!$AC$193:$AC$348,B81))+IF(COUNTIF(课表!$AD$193:$AD$348,B81)&gt;=2,1,COUNTIF(课表!$AD$193:$AD$348,B81)))*2</f>
        <v>0</v>
      </c>
      <c r="O81" s="31">
        <f t="shared" si="3"/>
        <v>8</v>
      </c>
    </row>
    <row r="82" ht="20.1" customHeight="1" spans="1:15">
      <c r="A82" s="31" t="str">
        <f>VLOOKUP(B82,教师基础数据!$B$1:$H$503,7,FALSE)</f>
        <v>2021102</v>
      </c>
      <c r="B82" s="32" t="s">
        <v>1978</v>
      </c>
      <c r="C82" s="31" t="str">
        <f>VLOOKUP(B82,教师基础数据!$B$1:$G4608,3,FALSE)</f>
        <v>信艺系</v>
      </c>
      <c r="D82" s="31" t="str">
        <f>VLOOKUP(B82,教师基础数据!$B$1:$G760,4,FALSE)</f>
        <v>兼职</v>
      </c>
      <c r="E82" s="31" t="str">
        <f>VLOOKUP(B82,教师基础数据!$B$1:$G4793,5,FALSE)</f>
        <v>计应教研室</v>
      </c>
      <c r="F82" s="31">
        <v>1</v>
      </c>
      <c r="G82" s="31">
        <f t="shared" si="2"/>
        <v>0</v>
      </c>
      <c r="H82" s="31">
        <f>(IF(COUNTIF(课表!$C$193:$C$348,B82)&gt;=2,1,COUNTIF(课表!$C$193:$C$348,B82))+IF(COUNTIF(课表!$D$193:$D$348,B82)&gt;=2,1,COUNTIF(课表!D$193:$D$348,B82))+IF(COUNTIF(课表!$E$193:$E$348,B82)&gt;=2,1,COUNTIF(课表!$E$193:$E$348,B82))+IF(COUNTIF(课表!$F$193:$F$348,B82)&gt;=2,1,COUNTIF(课表!$F$193:$F$348,B82)))*2</f>
        <v>0</v>
      </c>
      <c r="I82" s="31">
        <f>(IF(COUNTIF(课表!$G$193:$G$348,B82)&gt;=2,1,COUNTIF(课表!$G$193:$G$348,B82))+IF(COUNTIF(课表!$H$193:$H$348,B82)&gt;=2,1,COUNTIF(课表!$H$193:$H$348,B82))+IF(COUNTIF(课表!$I$193:$I$348,B82)&gt;=2,1,COUNTIF(课表!$I$193:$I$348,B82))+IF(COUNTIF(课表!$J$193:$J$348,B82)&gt;=2,1,COUNTIF(课表!$J$193:$J$348,B82)))*2</f>
        <v>0</v>
      </c>
      <c r="J82" s="31">
        <f>(IF(COUNTIF(课表!$K$193:$K$348,B82)&gt;=2,1,COUNTIF(课表!$K$193:$K$348,B82))+IF(COUNTIF(课表!$L$193:$L$348,B82)&gt;=2,1,COUNTIF(课表!$L$193:$L$348,B82))+IF(COUNTIF(课表!$M$193:$M$348,B82)&gt;=2,1,COUNTIF(课表!$M$193:$M$348,B82))+IF(COUNTIF(课表!$N$193:$N$348,B82)&gt;=2,1,COUNTIF(课表!$N$193:$N$348,B82)))*2</f>
        <v>0</v>
      </c>
      <c r="K82" s="31">
        <f>(IF(COUNTIF(课表!$O$193:$O$348,B82)&gt;=2,1,COUNTIF(课表!$O$193:$O$348,B82))+IF(COUNTIF(课表!$P$193:$P$348,B82)&gt;=2,1,COUNTIF(课表!$P$193:$P$348,B82))+IF(COUNTIF(课表!$Q$193:$Q$348,B82)&gt;=2,1,COUNTIF(课表!$Q$193:$Q$348,B82))+IF(COUNTIF(课表!$R$193:$R$348,B82)&gt;=2,1,COUNTIF(课表!$R$193:$R$348,B82)))*2</f>
        <v>0</v>
      </c>
      <c r="L82" s="31">
        <f>(IF(COUNTIF(课表!$O$193:$S$348,B82)&gt;=2,1,COUNTIF(课表!$O$193:$S$348,B82))+IF(COUNTIF(课表!$P$193:$T$348,B82)&gt;=2,1,COUNTIF(课表!$P$193:$T$348,B82)))*2</f>
        <v>0</v>
      </c>
      <c r="M82" s="31">
        <f>(IF(COUNTIF(课表!$W$193:$W$348,B82)&gt;=2,1,COUNTIF(课表!$W$193:$W$348,B82))+IF(COUNTIF(课表!$X$193:$X$348,B82)&gt;=2,1,COUNTIF(课表!$X$193:$X$348,B82))+IF(COUNTIF(课表!$Y$193:$Y$348,B82)&gt;=2,1,COUNTIF(课表!$Y$193:$Y$348,B82))+IF(COUNTIF(课表!$Z$193:$Z$348,B82)&gt;=2,1,COUNTIF(课表!$Z$193:$Z$348,B82)))*2</f>
        <v>0</v>
      </c>
      <c r="N82" s="31">
        <f>(IF(COUNTIF(课表!$AA$193:$AA$348,B82)&gt;=2,1,COUNTIF(课表!$AA$193:$AA$348,B82))+IF(COUNTIF(课表!$AB$193:$AB$348,B82)&gt;=2,1,COUNTIF(课表!$AB$193:$AB$348,B82))+IF(COUNTIF(课表!$AC$193:$AC$348,B82)&gt;=2,1,COUNTIF(课表!$AC$193:$AC$348,B82))+IF(COUNTIF(课表!$AD$193:$AD$348,B82)&gt;=2,1,COUNTIF(课表!$AD$193:$AD$348,B82)))*2</f>
        <v>0</v>
      </c>
      <c r="O82" s="31">
        <f t="shared" si="3"/>
        <v>0</v>
      </c>
    </row>
    <row r="83" ht="20.1" customHeight="1" spans="1:15">
      <c r="A83" s="31" t="str">
        <f>VLOOKUP(B83,教师基础数据!$B$1:$H$503,7,FALSE)</f>
        <v>0000041</v>
      </c>
      <c r="B83" s="32" t="s">
        <v>1574</v>
      </c>
      <c r="C83" s="31" t="str">
        <f>VLOOKUP(B83,教师基础数据!$B$1:$G4609,3,FALSE)</f>
        <v>信艺系</v>
      </c>
      <c r="D83" s="31" t="str">
        <f>VLOOKUP(B83,教师基础数据!$B$1:$G761,4,FALSE)</f>
        <v>兼职</v>
      </c>
      <c r="E83" s="31" t="str">
        <f>VLOOKUP(B83,教师基础数据!$B$1:$G4794,5,FALSE)</f>
        <v>计应教研室</v>
      </c>
      <c r="F83" s="31">
        <v>1</v>
      </c>
      <c r="G83" s="31">
        <f t="shared" si="2"/>
        <v>2</v>
      </c>
      <c r="H83" s="31">
        <f>(IF(COUNTIF(课表!$C$193:$C$348,B83)&gt;=2,1,COUNTIF(课表!$C$193:$C$348,B83))+IF(COUNTIF(课表!$D$193:$D$348,B83)&gt;=2,1,COUNTIF(课表!D$193:$D$348,B83))+IF(COUNTIF(课表!$E$193:$E$348,B83)&gt;=2,1,COUNTIF(课表!$E$193:$E$348,B83))+IF(COUNTIF(课表!$F$193:$F$348,B83)&gt;=2,1,COUNTIF(课表!$F$193:$F$348,B83)))*2</f>
        <v>4</v>
      </c>
      <c r="I83" s="31">
        <f>(IF(COUNTIF(课表!$G$193:$G$348,B83)&gt;=2,1,COUNTIF(课表!$G$193:$G$348,B83))+IF(COUNTIF(课表!$H$193:$H$348,B83)&gt;=2,1,COUNTIF(课表!$H$193:$H$348,B83))+IF(COUNTIF(课表!$I$193:$I$348,B83)&gt;=2,1,COUNTIF(课表!$I$193:$I$348,B83))+IF(COUNTIF(课表!$J$193:$J$348,B83)&gt;=2,1,COUNTIF(课表!$J$193:$J$348,B83)))*2</f>
        <v>4</v>
      </c>
      <c r="J83" s="31">
        <f>(IF(COUNTIF(课表!$K$193:$K$348,B83)&gt;=2,1,COUNTIF(课表!$K$193:$K$348,B83))+IF(COUNTIF(课表!$L$193:$L$348,B83)&gt;=2,1,COUNTIF(课表!$L$193:$L$348,B83))+IF(COUNTIF(课表!$M$193:$M$348,B83)&gt;=2,1,COUNTIF(课表!$M$193:$M$348,B83))+IF(COUNTIF(课表!$N$193:$N$348,B83)&gt;=2,1,COUNTIF(课表!$N$193:$N$348,B83)))*2</f>
        <v>0</v>
      </c>
      <c r="K83" s="31">
        <f>(IF(COUNTIF(课表!$O$193:$O$348,B83)&gt;=2,1,COUNTIF(课表!$O$193:$O$348,B83))+IF(COUNTIF(课表!$P$193:$P$348,B83)&gt;=2,1,COUNTIF(课表!$P$193:$P$348,B83))+IF(COUNTIF(课表!$Q$193:$Q$348,B83)&gt;=2,1,COUNTIF(课表!$Q$193:$Q$348,B83))+IF(COUNTIF(课表!$R$193:$R$348,B83)&gt;=2,1,COUNTIF(课表!$R$193:$R$348,B83)))*2</f>
        <v>0</v>
      </c>
      <c r="L83" s="31">
        <f>(IF(COUNTIF(课表!$O$193:$S$348,B83)&gt;=2,1,COUNTIF(课表!$O$193:$S$348,B83))+IF(COUNTIF(课表!$P$193:$T$348,B83)&gt;=2,1,COUNTIF(课表!$P$193:$T$348,B83)))*2</f>
        <v>0</v>
      </c>
      <c r="M83" s="31">
        <f>(IF(COUNTIF(课表!$W$193:$W$348,B83)&gt;=2,1,COUNTIF(课表!$W$193:$W$348,B83))+IF(COUNTIF(课表!$X$193:$X$348,B83)&gt;=2,1,COUNTIF(课表!$X$193:$X$348,B83))+IF(COUNTIF(课表!$Y$193:$Y$348,B83)&gt;=2,1,COUNTIF(课表!$Y$193:$Y$348,B83))+IF(COUNTIF(课表!$Z$193:$Z$348,B83)&gt;=2,1,COUNTIF(课表!$Z$193:$Z$348,B83)))*2</f>
        <v>0</v>
      </c>
      <c r="N83" s="31">
        <f>(IF(COUNTIF(课表!$AA$193:$AA$348,B83)&gt;=2,1,COUNTIF(课表!$AA$193:$AA$348,B83))+IF(COUNTIF(课表!$AB$193:$AB$348,B83)&gt;=2,1,COUNTIF(课表!$AB$193:$AB$348,B83))+IF(COUNTIF(课表!$AC$193:$AC$348,B83)&gt;=2,1,COUNTIF(课表!$AC$193:$AC$348,B83))+IF(COUNTIF(课表!$AD$193:$AD$348,B83)&gt;=2,1,COUNTIF(课表!$AD$193:$AD$348,B83)))*2</f>
        <v>0</v>
      </c>
      <c r="O83" s="31">
        <f t="shared" si="3"/>
        <v>8</v>
      </c>
    </row>
    <row r="84" ht="20.1" customHeight="1" spans="1:15">
      <c r="A84" s="31" t="str">
        <f>VLOOKUP(B84,教师基础数据!$B$1:$H$503,7,FALSE)</f>
        <v>0000047</v>
      </c>
      <c r="B84" s="32" t="s">
        <v>1563</v>
      </c>
      <c r="C84" s="31" t="str">
        <f>VLOOKUP(B84,教师基础数据!$B$1:$G4610,3,FALSE)</f>
        <v>信艺系</v>
      </c>
      <c r="D84" s="31" t="str">
        <f>VLOOKUP(B84,教师基础数据!$B$1:$G762,4,FALSE)</f>
        <v>兼职</v>
      </c>
      <c r="E84" s="31" t="str">
        <f>VLOOKUP(B84,教师基础数据!$B$1:$G4795,5,FALSE)</f>
        <v>计应教研室</v>
      </c>
      <c r="F84" s="31">
        <v>1</v>
      </c>
      <c r="G84" s="31">
        <f t="shared" si="2"/>
        <v>2</v>
      </c>
      <c r="H84" s="31">
        <f>(IF(COUNTIF(课表!$C$193:$C$348,B84)&gt;=2,1,COUNTIF(课表!$C$193:$C$348,B84))+IF(COUNTIF(课表!$D$193:$D$348,B84)&gt;=2,1,COUNTIF(课表!D$193:$D$348,B84))+IF(COUNTIF(课表!$E$193:$E$348,B84)&gt;=2,1,COUNTIF(课表!$E$193:$E$348,B84))+IF(COUNTIF(课表!$F$193:$F$348,B84)&gt;=2,1,COUNTIF(课表!$F$193:$F$348,B84)))*2</f>
        <v>4</v>
      </c>
      <c r="I84" s="31">
        <f>(IF(COUNTIF(课表!$G$193:$G$348,B84)&gt;=2,1,COUNTIF(课表!$G$193:$G$348,B84))+IF(COUNTIF(课表!$H$193:$H$348,B84)&gt;=2,1,COUNTIF(课表!$H$193:$H$348,B84))+IF(COUNTIF(课表!$I$193:$I$348,B84)&gt;=2,1,COUNTIF(课表!$I$193:$I$348,B84))+IF(COUNTIF(课表!$J$193:$J$348,B84)&gt;=2,1,COUNTIF(课表!$J$193:$J$348,B84)))*2</f>
        <v>0</v>
      </c>
      <c r="J84" s="31">
        <f>(IF(COUNTIF(课表!$K$193:$K$348,B84)&gt;=2,1,COUNTIF(课表!$K$193:$K$348,B84))+IF(COUNTIF(课表!$L$193:$L$348,B84)&gt;=2,1,COUNTIF(课表!$L$193:$L$348,B84))+IF(COUNTIF(课表!$M$193:$M$348,B84)&gt;=2,1,COUNTIF(课表!$M$193:$M$348,B84))+IF(COUNTIF(课表!$N$193:$N$348,B84)&gt;=2,1,COUNTIF(课表!$N$193:$N$348,B84)))*2</f>
        <v>4</v>
      </c>
      <c r="K84" s="31">
        <f>(IF(COUNTIF(课表!$O$193:$O$348,B84)&gt;=2,1,COUNTIF(课表!$O$193:$O$348,B84))+IF(COUNTIF(课表!$P$193:$P$348,B84)&gt;=2,1,COUNTIF(课表!$P$193:$P$348,B84))+IF(COUNTIF(课表!$Q$193:$Q$348,B84)&gt;=2,1,COUNTIF(课表!$Q$193:$Q$348,B84))+IF(COUNTIF(课表!$R$193:$R$348,B84)&gt;=2,1,COUNTIF(课表!$R$193:$R$348,B84)))*2</f>
        <v>0</v>
      </c>
      <c r="L84" s="31">
        <f>(IF(COUNTIF(课表!$O$193:$S$348,B84)&gt;=2,1,COUNTIF(课表!$O$193:$S$348,B84))+IF(COUNTIF(课表!$P$193:$T$348,B84)&gt;=2,1,COUNTIF(课表!$P$193:$T$348,B84)))*2</f>
        <v>0</v>
      </c>
      <c r="M84" s="31">
        <f>(IF(COUNTIF(课表!$W$193:$W$348,B84)&gt;=2,1,COUNTIF(课表!$W$193:$W$348,B84))+IF(COUNTIF(课表!$X$193:$X$348,B84)&gt;=2,1,COUNTIF(课表!$X$193:$X$348,B84))+IF(COUNTIF(课表!$Y$193:$Y$348,B84)&gt;=2,1,COUNTIF(课表!$Y$193:$Y$348,B84))+IF(COUNTIF(课表!$Z$193:$Z$348,B84)&gt;=2,1,COUNTIF(课表!$Z$193:$Z$348,B84)))*2</f>
        <v>0</v>
      </c>
      <c r="N84" s="31">
        <f>(IF(COUNTIF(课表!$AA$193:$AA$348,B84)&gt;=2,1,COUNTIF(课表!$AA$193:$AA$348,B84))+IF(COUNTIF(课表!$AB$193:$AB$348,B84)&gt;=2,1,COUNTIF(课表!$AB$193:$AB$348,B84))+IF(COUNTIF(课表!$AC$193:$AC$348,B84)&gt;=2,1,COUNTIF(课表!$AC$193:$AC$348,B84))+IF(COUNTIF(课表!$AD$193:$AD$348,B84)&gt;=2,1,COUNTIF(课表!$AD$193:$AD$348,B84)))*2</f>
        <v>0</v>
      </c>
      <c r="O84" s="31">
        <f t="shared" si="3"/>
        <v>8</v>
      </c>
    </row>
    <row r="85" ht="20.1" customHeight="1" spans="1:15">
      <c r="A85" s="31" t="str">
        <f>VLOOKUP(B85,教师基础数据!$B$1:$H$503,7,FALSE)</f>
        <v>20150114</v>
      </c>
      <c r="B85" s="32" t="s">
        <v>1555</v>
      </c>
      <c r="C85" s="31" t="str">
        <f>VLOOKUP(B85,教师基础数据!$B$1:$G4611,3,FALSE)</f>
        <v>信艺系</v>
      </c>
      <c r="D85" s="31" t="str">
        <f>VLOOKUP(B85,教师基础数据!$B$1:$G763,4,FALSE)</f>
        <v>专职</v>
      </c>
      <c r="E85" s="31" t="str">
        <f>VLOOKUP(B85,教师基础数据!$B$1:$G4796,5,FALSE)</f>
        <v>室内教研室</v>
      </c>
      <c r="F85" s="31">
        <v>1</v>
      </c>
      <c r="G85" s="31">
        <f t="shared" si="2"/>
        <v>5</v>
      </c>
      <c r="H85" s="31">
        <f>(IF(COUNTIF(课表!$C$193:$C$348,B85)&gt;=2,1,COUNTIF(课表!$C$193:$C$348,B85))+IF(COUNTIF(课表!$D$193:$D$348,B85)&gt;=2,1,COUNTIF(课表!D$193:$D$348,B85))+IF(COUNTIF(课表!$E$193:$E$348,B85)&gt;=2,1,COUNTIF(课表!$E$193:$E$348,B85))+IF(COUNTIF(课表!$F$193:$F$348,B85)&gt;=2,1,COUNTIF(课表!$F$193:$F$348,B85)))*2</f>
        <v>4</v>
      </c>
      <c r="I85" s="31">
        <f>(IF(COUNTIF(课表!$G$193:$G$348,B85)&gt;=2,1,COUNTIF(课表!$G$193:$G$348,B85))+IF(COUNTIF(课表!$H$193:$H$348,B85)&gt;=2,1,COUNTIF(课表!$H$193:$H$348,B85))+IF(COUNTIF(课表!$I$193:$I$348,B85)&gt;=2,1,COUNTIF(课表!$I$193:$I$348,B85))+IF(COUNTIF(课表!$J$193:$J$348,B85)&gt;=2,1,COUNTIF(课表!$J$193:$J$348,B85)))*2</f>
        <v>4</v>
      </c>
      <c r="J85" s="31">
        <f>(IF(COUNTIF(课表!$K$193:$K$348,B85)&gt;=2,1,COUNTIF(课表!$K$193:$K$348,B85))+IF(COUNTIF(课表!$L$193:$L$348,B85)&gt;=2,1,COUNTIF(课表!$L$193:$L$348,B85))+IF(COUNTIF(课表!$M$193:$M$348,B85)&gt;=2,1,COUNTIF(课表!$M$193:$M$348,B85))+IF(COUNTIF(课表!$N$193:$N$348,B85)&gt;=2,1,COUNTIF(课表!$N$193:$N$348,B85)))*2</f>
        <v>0</v>
      </c>
      <c r="K85" s="31">
        <f>(IF(COUNTIF(课表!$O$193:$O$348,B85)&gt;=2,1,COUNTIF(课表!$O$193:$O$348,B85))+IF(COUNTIF(课表!$P$193:$P$348,B85)&gt;=2,1,COUNTIF(课表!$P$193:$P$348,B85))+IF(COUNTIF(课表!$Q$193:$Q$348,B85)&gt;=2,1,COUNTIF(课表!$Q$193:$Q$348,B85))+IF(COUNTIF(课表!$R$193:$R$348,B85)&gt;=2,1,COUNTIF(课表!$R$193:$R$348,B85)))*2</f>
        <v>4</v>
      </c>
      <c r="L85" s="31">
        <f>(IF(COUNTIF(课表!$O$193:$S$348,B85)&gt;=2,1,COUNTIF(课表!$O$193:$S$348,B85))+IF(COUNTIF(课表!$P$193:$T$348,B85)&gt;=2,1,COUNTIF(课表!$P$193:$T$348,B85)))*2</f>
        <v>4</v>
      </c>
      <c r="M85" s="31">
        <f>(IF(COUNTIF(课表!$W$193:$W$348,B85)&gt;=2,1,COUNTIF(课表!$W$193:$W$348,B85))+IF(COUNTIF(课表!$X$193:$X$348,B85)&gt;=2,1,COUNTIF(课表!$X$193:$X$348,B85))+IF(COUNTIF(课表!$Y$193:$Y$348,B85)&gt;=2,1,COUNTIF(课表!$Y$193:$Y$348,B85))+IF(COUNTIF(课表!$Z$193:$Z$348,B85)&gt;=2,1,COUNTIF(课表!$Z$193:$Z$348,B85)))*2</f>
        <v>0</v>
      </c>
      <c r="N85" s="31">
        <f>(IF(COUNTIF(课表!$AA$193:$AA$348,B85)&gt;=2,1,COUNTIF(课表!$AA$193:$AA$348,B85))+IF(COUNTIF(课表!$AB$193:$AB$348,B85)&gt;=2,1,COUNTIF(课表!$AB$193:$AB$348,B85))+IF(COUNTIF(课表!$AC$193:$AC$348,B85)&gt;=2,1,COUNTIF(课表!$AC$193:$AC$348,B85))+IF(COUNTIF(课表!$AD$193:$AD$348,B85)&gt;=2,1,COUNTIF(课表!$AD$193:$AD$348,B85)))*2</f>
        <v>8</v>
      </c>
      <c r="O85" s="31">
        <f t="shared" si="3"/>
        <v>24</v>
      </c>
    </row>
    <row r="86" ht="20.1" customHeight="1" spans="1:15">
      <c r="A86" s="31" t="str">
        <f>VLOOKUP(B86,教师基础数据!$B$1:$H$503,7,FALSE)</f>
        <v>2021114</v>
      </c>
      <c r="B86" s="32" t="s">
        <v>1543</v>
      </c>
      <c r="C86" s="31" t="str">
        <f>VLOOKUP(B86,教师基础数据!$B$1:$G4612,3,FALSE)</f>
        <v>信艺系</v>
      </c>
      <c r="D86" s="31" t="str">
        <f>VLOOKUP(B86,教师基础数据!$B$1:$G764,4,FALSE)</f>
        <v>兼职</v>
      </c>
      <c r="E86" s="31" t="str">
        <f>VLOOKUP(B86,教师基础数据!$B$1:$G4797,5,FALSE)</f>
        <v>计应教研室</v>
      </c>
      <c r="F86" s="31">
        <v>1</v>
      </c>
      <c r="G86" s="31">
        <f t="shared" si="2"/>
        <v>2</v>
      </c>
      <c r="H86" s="31">
        <f>(IF(COUNTIF(课表!$C$193:$C$348,B86)&gt;=2,1,COUNTIF(课表!$C$193:$C$348,B86))+IF(COUNTIF(课表!$D$193:$D$348,B86)&gt;=2,1,COUNTIF(课表!D$193:$D$348,B86))+IF(COUNTIF(课表!$E$193:$E$348,B86)&gt;=2,1,COUNTIF(课表!$E$193:$E$348,B86))+IF(COUNTIF(课表!$F$193:$F$348,B86)&gt;=2,1,COUNTIF(课表!$F$193:$F$348,B86)))*2</f>
        <v>0</v>
      </c>
      <c r="I86" s="31">
        <f>(IF(COUNTIF(课表!$G$193:$G$348,B86)&gt;=2,1,COUNTIF(课表!$G$193:$G$348,B86))+IF(COUNTIF(课表!$H$193:$H$348,B86)&gt;=2,1,COUNTIF(课表!$H$193:$H$348,B86))+IF(COUNTIF(课表!$I$193:$I$348,B86)&gt;=2,1,COUNTIF(课表!$I$193:$I$348,B86))+IF(COUNTIF(课表!$J$193:$J$348,B86)&gt;=2,1,COUNTIF(课表!$J$193:$J$348,B86)))*2</f>
        <v>0</v>
      </c>
      <c r="J86" s="31">
        <f>(IF(COUNTIF(课表!$K$193:$K$348,B86)&gt;=2,1,COUNTIF(课表!$K$193:$K$348,B86))+IF(COUNTIF(课表!$L$193:$L$348,B86)&gt;=2,1,COUNTIF(课表!$L$193:$L$348,B86))+IF(COUNTIF(课表!$M$193:$M$348,B86)&gt;=2,1,COUNTIF(课表!$M$193:$M$348,B86))+IF(COUNTIF(课表!$N$193:$N$348,B86)&gt;=2,1,COUNTIF(课表!$N$193:$N$348,B86)))*2</f>
        <v>4</v>
      </c>
      <c r="K86" s="31">
        <f>(IF(COUNTIF(课表!$O$193:$O$348,B86)&gt;=2,1,COUNTIF(课表!$O$193:$O$348,B86))+IF(COUNTIF(课表!$P$193:$P$348,B86)&gt;=2,1,COUNTIF(课表!$P$193:$P$348,B86))+IF(COUNTIF(课表!$Q$193:$Q$348,B86)&gt;=2,1,COUNTIF(课表!$Q$193:$Q$348,B86))+IF(COUNTIF(课表!$R$193:$R$348,B86)&gt;=2,1,COUNTIF(课表!$R$193:$R$348,B86)))*2</f>
        <v>0</v>
      </c>
      <c r="L86" s="31">
        <f>(IF(COUNTIF(课表!$O$193:$S$348,B86)&gt;=2,1,COUNTIF(课表!$O$193:$S$348,B86))+IF(COUNTIF(课表!$P$193:$T$348,B86)&gt;=2,1,COUNTIF(课表!$P$193:$T$348,B86)))*2</f>
        <v>4</v>
      </c>
      <c r="M86" s="31">
        <f>(IF(COUNTIF(课表!$W$193:$W$348,B86)&gt;=2,1,COUNTIF(课表!$W$193:$W$348,B86))+IF(COUNTIF(课表!$X$193:$X$348,B86)&gt;=2,1,COUNTIF(课表!$X$193:$X$348,B86))+IF(COUNTIF(课表!$Y$193:$Y$348,B86)&gt;=2,1,COUNTIF(课表!$Y$193:$Y$348,B86))+IF(COUNTIF(课表!$Z$193:$Z$348,B86)&gt;=2,1,COUNTIF(课表!$Z$193:$Z$348,B86)))*2</f>
        <v>0</v>
      </c>
      <c r="N86" s="31">
        <f>(IF(COUNTIF(课表!$AA$193:$AA$348,B86)&gt;=2,1,COUNTIF(课表!$AA$193:$AA$348,B86))+IF(COUNTIF(课表!$AB$193:$AB$348,B86)&gt;=2,1,COUNTIF(课表!$AB$193:$AB$348,B86))+IF(COUNTIF(课表!$AC$193:$AC$348,B86)&gt;=2,1,COUNTIF(课表!$AC$193:$AC$348,B86))+IF(COUNTIF(课表!$AD$193:$AD$348,B86)&gt;=2,1,COUNTIF(课表!$AD$193:$AD$348,B86)))*2</f>
        <v>0</v>
      </c>
      <c r="O86" s="31">
        <f t="shared" si="3"/>
        <v>8</v>
      </c>
    </row>
    <row r="87" ht="20.1" customHeight="1" spans="1:16">
      <c r="A87" s="31" t="str">
        <f>VLOOKUP(B87,教师基础数据!$B$1:$H$503,7,FALSE)</f>
        <v>0000066</v>
      </c>
      <c r="B87" s="32" t="s">
        <v>1548</v>
      </c>
      <c r="C87" s="31" t="str">
        <f>VLOOKUP(B87,教师基础数据!$B$1:$G4613,3,FALSE)</f>
        <v>信艺系</v>
      </c>
      <c r="D87" s="31" t="str">
        <f>VLOOKUP(B87,教师基础数据!$B$1:$G765,4,FALSE)</f>
        <v>兼职</v>
      </c>
      <c r="E87" s="31" t="str">
        <f>VLOOKUP(B87,教师基础数据!$B$1:$G4798,5,FALSE)</f>
        <v>数媒教研室</v>
      </c>
      <c r="F87" s="31">
        <v>1</v>
      </c>
      <c r="G87" s="31">
        <f t="shared" si="2"/>
        <v>2</v>
      </c>
      <c r="H87" s="31">
        <f>(IF(COUNTIF(课表!$C$193:$C$348,B87)&gt;=2,1,COUNTIF(课表!$C$193:$C$348,B87))+IF(COUNTIF(课表!$D$193:$D$348,B87)&gt;=2,1,COUNTIF(课表!D$193:$D$348,B87))+IF(COUNTIF(课表!$E$193:$E$348,B87)&gt;=2,1,COUNTIF(课表!$E$193:$E$348,B87))+IF(COUNTIF(课表!$F$193:$F$348,B87)&gt;=2,1,COUNTIF(课表!$F$193:$F$348,B87)))*2</f>
        <v>0</v>
      </c>
      <c r="I87" s="31">
        <f>(IF(COUNTIF(课表!$G$193:$G$348,B87)&gt;=2,1,COUNTIF(课表!$G$193:$G$348,B87))+IF(COUNTIF(课表!$H$193:$H$348,B87)&gt;=2,1,COUNTIF(课表!$H$193:$H$348,B87))+IF(COUNTIF(课表!$I$193:$I$348,B87)&gt;=2,1,COUNTIF(课表!$I$193:$I$348,B87))+IF(COUNTIF(课表!$J$193:$J$348,B87)&gt;=2,1,COUNTIF(课表!$J$193:$J$348,B87)))*2</f>
        <v>4</v>
      </c>
      <c r="J87" s="31">
        <f>(IF(COUNTIF(课表!$K$193:$K$348,B87)&gt;=2,1,COUNTIF(课表!$K$193:$K$348,B87))+IF(COUNTIF(课表!$L$193:$L$348,B87)&gt;=2,1,COUNTIF(课表!$L$193:$L$348,B87))+IF(COUNTIF(课表!$M$193:$M$348,B87)&gt;=2,1,COUNTIF(课表!$M$193:$M$348,B87))+IF(COUNTIF(课表!$N$193:$N$348,B87)&gt;=2,1,COUNTIF(课表!$N$193:$N$348,B87)))*2</f>
        <v>4</v>
      </c>
      <c r="K87" s="31">
        <f>(IF(COUNTIF(课表!$O$193:$O$348,B87)&gt;=2,1,COUNTIF(课表!$O$193:$O$348,B87))+IF(COUNTIF(课表!$P$193:$P$348,B87)&gt;=2,1,COUNTIF(课表!$P$193:$P$348,B87))+IF(COUNTIF(课表!$Q$193:$Q$348,B87)&gt;=2,1,COUNTIF(课表!$Q$193:$Q$348,B87))+IF(COUNTIF(课表!$R$193:$R$348,B87)&gt;=2,1,COUNTIF(课表!$R$193:$R$348,B87)))*2</f>
        <v>0</v>
      </c>
      <c r="L87" s="31">
        <f>(IF(COUNTIF(课表!$O$193:$S$348,B87)&gt;=2,1,COUNTIF(课表!$O$193:$S$348,B87))+IF(COUNTIF(课表!$P$193:$T$348,B87)&gt;=2,1,COUNTIF(课表!$P$193:$T$348,B87)))*2</f>
        <v>0</v>
      </c>
      <c r="M87" s="31">
        <f>(IF(COUNTIF(课表!$W$193:$W$348,B87)&gt;=2,1,COUNTIF(课表!$W$193:$W$348,B87))+IF(COUNTIF(课表!$X$193:$X$348,B87)&gt;=2,1,COUNTIF(课表!$X$193:$X$348,B87))+IF(COUNTIF(课表!$Y$193:$Y$348,B87)&gt;=2,1,COUNTIF(课表!$Y$193:$Y$348,B87))+IF(COUNTIF(课表!$Z$193:$Z$348,B87)&gt;=2,1,COUNTIF(课表!$Z$193:$Z$348,B87)))*2</f>
        <v>0</v>
      </c>
      <c r="N87" s="31">
        <f>(IF(COUNTIF(课表!$AA$193:$AA$348,B87)&gt;=2,1,COUNTIF(课表!$AA$193:$AA$348,B87))+IF(COUNTIF(课表!$AB$193:$AB$348,B87)&gt;=2,1,COUNTIF(课表!$AB$193:$AB$348,B87))+IF(COUNTIF(课表!$AC$193:$AC$348,B87)&gt;=2,1,COUNTIF(课表!$AC$193:$AC$348,B87))+IF(COUNTIF(课表!$AD$193:$AD$348,B87)&gt;=2,1,COUNTIF(课表!$AD$193:$AD$348,B87)))*2</f>
        <v>0</v>
      </c>
      <c r="O87" s="31">
        <f t="shared" si="3"/>
        <v>8</v>
      </c>
      <c r="P87" s="18"/>
    </row>
    <row r="88" ht="20.1" customHeight="1" spans="1:15">
      <c r="A88" s="31" t="str">
        <f>VLOOKUP(B88,教师基础数据!$B$1:$H$503,7,FALSE)</f>
        <v>2017043</v>
      </c>
      <c r="B88" s="32" t="s">
        <v>1979</v>
      </c>
      <c r="C88" s="31" t="str">
        <f>VLOOKUP(B88,教师基础数据!$B$1:$G4614,3,FALSE)</f>
        <v>信艺系</v>
      </c>
      <c r="D88" s="31" t="str">
        <f>VLOOKUP(B88,教师基础数据!$B$1:$G766,4,FALSE)</f>
        <v>专职</v>
      </c>
      <c r="E88" s="31" t="str">
        <f>VLOOKUP(B88,教师基础数据!$B$1:$G4799,5,FALSE)</f>
        <v>计应教研室</v>
      </c>
      <c r="F88" s="31">
        <v>1</v>
      </c>
      <c r="G88" s="31">
        <f t="shared" si="2"/>
        <v>0</v>
      </c>
      <c r="H88" s="31">
        <f>(IF(COUNTIF(课表!$C$193:$C$348,B88)&gt;=2,1,COUNTIF(课表!$C$193:$C$348,B88))+IF(COUNTIF(课表!$D$193:$D$348,B88)&gt;=2,1,COUNTIF(课表!D$193:$D$348,B88))+IF(COUNTIF(课表!$E$193:$E$348,B88)&gt;=2,1,COUNTIF(课表!$E$193:$E$348,B88))+IF(COUNTIF(课表!$F$193:$F$348,B88)&gt;=2,1,COUNTIF(课表!$F$193:$F$348,B88)))*2</f>
        <v>0</v>
      </c>
      <c r="I88" s="31">
        <f>(IF(COUNTIF(课表!$G$193:$G$348,B88)&gt;=2,1,COUNTIF(课表!$G$193:$G$348,B88))+IF(COUNTIF(课表!$H$193:$H$348,B88)&gt;=2,1,COUNTIF(课表!$H$193:$H$348,B88))+IF(COUNTIF(课表!$I$193:$I$348,B88)&gt;=2,1,COUNTIF(课表!$I$193:$I$348,B88))+IF(COUNTIF(课表!$J$193:$J$348,B88)&gt;=2,1,COUNTIF(课表!$J$193:$J$348,B88)))*2</f>
        <v>0</v>
      </c>
      <c r="J88" s="31">
        <f>(IF(COUNTIF(课表!$K$193:$K$348,B88)&gt;=2,1,COUNTIF(课表!$K$193:$K$348,B88))+IF(COUNTIF(课表!$L$193:$L$348,B88)&gt;=2,1,COUNTIF(课表!$L$193:$L$348,B88))+IF(COUNTIF(课表!$M$193:$M$348,B88)&gt;=2,1,COUNTIF(课表!$M$193:$M$348,B88))+IF(COUNTIF(课表!$N$193:$N$348,B88)&gt;=2,1,COUNTIF(课表!$N$193:$N$348,B88)))*2</f>
        <v>0</v>
      </c>
      <c r="K88" s="31">
        <f>(IF(COUNTIF(课表!$O$193:$O$348,B88)&gt;=2,1,COUNTIF(课表!$O$193:$O$348,B88))+IF(COUNTIF(课表!$P$193:$P$348,B88)&gt;=2,1,COUNTIF(课表!$P$193:$P$348,B88))+IF(COUNTIF(课表!$Q$193:$Q$348,B88)&gt;=2,1,COUNTIF(课表!$Q$193:$Q$348,B88))+IF(COUNTIF(课表!$R$193:$R$348,B88)&gt;=2,1,COUNTIF(课表!$R$193:$R$348,B88)))*2</f>
        <v>0</v>
      </c>
      <c r="L88" s="31">
        <f>(IF(COUNTIF(课表!$O$193:$S$348,B88)&gt;=2,1,COUNTIF(课表!$O$193:$S$348,B88))+IF(COUNTIF(课表!$P$193:$T$348,B88)&gt;=2,1,COUNTIF(课表!$P$193:$T$348,B88)))*2</f>
        <v>0</v>
      </c>
      <c r="M88" s="31">
        <f>(IF(COUNTIF(课表!$W$193:$W$348,B88)&gt;=2,1,COUNTIF(课表!$W$193:$W$348,B88))+IF(COUNTIF(课表!$X$193:$X$348,B88)&gt;=2,1,COUNTIF(课表!$X$193:$X$348,B88))+IF(COUNTIF(课表!$Y$193:$Y$348,B88)&gt;=2,1,COUNTIF(课表!$Y$193:$Y$348,B88))+IF(COUNTIF(课表!$Z$193:$Z$348,B88)&gt;=2,1,COUNTIF(课表!$Z$193:$Z$348,B88)))*2</f>
        <v>0</v>
      </c>
      <c r="N88" s="31">
        <f>(IF(COUNTIF(课表!$AA$193:$AA$348,B88)&gt;=2,1,COUNTIF(课表!$AA$193:$AA$348,B88))+IF(COUNTIF(课表!$AB$193:$AB$348,B88)&gt;=2,1,COUNTIF(课表!$AB$193:$AB$348,B88))+IF(COUNTIF(课表!$AC$193:$AC$348,B88)&gt;=2,1,COUNTIF(课表!$AC$193:$AC$348,B88))+IF(COUNTIF(课表!$AD$193:$AD$348,B88)&gt;=2,1,COUNTIF(课表!$AD$193:$AD$348,B88)))*2</f>
        <v>0</v>
      </c>
      <c r="O88" s="31">
        <f t="shared" si="3"/>
        <v>0</v>
      </c>
    </row>
    <row r="89" ht="20.1" customHeight="1" spans="1:15">
      <c r="A89" s="31" t="str">
        <f>VLOOKUP(B89,教师基础数据!$B$1:$H$503,7,FALSE)</f>
        <v>0000139</v>
      </c>
      <c r="B89" s="32" t="s">
        <v>1207</v>
      </c>
      <c r="C89" s="31" t="str">
        <f>VLOOKUP(B89,教师基础数据!$B$1:$G4615,3,FALSE)</f>
        <v>环生系</v>
      </c>
      <c r="D89" s="31" t="str">
        <f>VLOOKUP(B89,教师基础数据!$B$1:$G767,4,FALSE)</f>
        <v>专职</v>
      </c>
      <c r="E89" s="31" t="str">
        <f>VLOOKUP(B89,教师基础数据!$B$1:$G4800,5,FALSE)</f>
        <v>园林教研室</v>
      </c>
      <c r="F89" s="31">
        <v>1</v>
      </c>
      <c r="G89" s="31">
        <f t="shared" si="2"/>
        <v>2</v>
      </c>
      <c r="H89" s="31">
        <f>(IF(COUNTIF(课表!$C$193:$C$348,B89)&gt;=2,1,COUNTIF(课表!$C$193:$C$348,B89))+IF(COUNTIF(课表!$D$193:$D$348,B89)&gt;=2,1,COUNTIF(课表!D$193:$D$348,B89))+IF(COUNTIF(课表!$E$193:$E$348,B89)&gt;=2,1,COUNTIF(课表!$E$193:$E$348,B89))+IF(COUNTIF(课表!$F$193:$F$348,B89)&gt;=2,1,COUNTIF(课表!$F$193:$F$348,B89)))*2</f>
        <v>4</v>
      </c>
      <c r="I89" s="31">
        <f>(IF(COUNTIF(课表!$G$193:$G$348,B89)&gt;=2,1,COUNTIF(课表!$G$193:$G$348,B89))+IF(COUNTIF(课表!$H$193:$H$348,B89)&gt;=2,1,COUNTIF(课表!$H$193:$H$348,B89))+IF(COUNTIF(课表!$I$193:$I$348,B89)&gt;=2,1,COUNTIF(课表!$I$193:$I$348,B89))+IF(COUNTIF(课表!$J$193:$J$348,B89)&gt;=2,1,COUNTIF(课表!$J$193:$J$348,B89)))*2</f>
        <v>4</v>
      </c>
      <c r="J89" s="31">
        <f>(IF(COUNTIF(课表!$K$193:$K$348,B89)&gt;=2,1,COUNTIF(课表!$K$193:$K$348,B89))+IF(COUNTIF(课表!$L$193:$L$348,B89)&gt;=2,1,COUNTIF(课表!$L$193:$L$348,B89))+IF(COUNTIF(课表!$M$193:$M$348,B89)&gt;=2,1,COUNTIF(课表!$M$193:$M$348,B89))+IF(COUNTIF(课表!$N$193:$N$348,B89)&gt;=2,1,COUNTIF(课表!$N$193:$N$348,B89)))*2</f>
        <v>0</v>
      </c>
      <c r="K89" s="31">
        <f>(IF(COUNTIF(课表!$O$193:$O$348,B89)&gt;=2,1,COUNTIF(课表!$O$193:$O$348,B89))+IF(COUNTIF(课表!$P$193:$P$348,B89)&gt;=2,1,COUNTIF(课表!$P$193:$P$348,B89))+IF(COUNTIF(课表!$Q$193:$Q$348,B89)&gt;=2,1,COUNTIF(课表!$Q$193:$Q$348,B89))+IF(COUNTIF(课表!$R$193:$R$348,B89)&gt;=2,1,COUNTIF(课表!$R$193:$R$348,B89)))*2</f>
        <v>0</v>
      </c>
      <c r="L89" s="31">
        <f>(IF(COUNTIF(课表!$O$193:$S$348,B89)&gt;=2,1,COUNTIF(课表!$O$193:$S$348,B89))+IF(COUNTIF(课表!$P$193:$T$348,B89)&gt;=2,1,COUNTIF(课表!$P$193:$T$348,B89)))*2</f>
        <v>0</v>
      </c>
      <c r="M89" s="31">
        <f>(IF(COUNTIF(课表!$W$193:$W$348,B89)&gt;=2,1,COUNTIF(课表!$W$193:$W$348,B89))+IF(COUNTIF(课表!$X$193:$X$348,B89)&gt;=2,1,COUNTIF(课表!$X$193:$X$348,B89))+IF(COUNTIF(课表!$Y$193:$Y$348,B89)&gt;=2,1,COUNTIF(课表!$Y$193:$Y$348,B89))+IF(COUNTIF(课表!$Z$193:$Z$348,B89)&gt;=2,1,COUNTIF(课表!$Z$193:$Z$348,B89)))*2</f>
        <v>0</v>
      </c>
      <c r="N89" s="31">
        <f>(IF(COUNTIF(课表!$AA$193:$AA$348,B89)&gt;=2,1,COUNTIF(课表!$AA$193:$AA$348,B89))+IF(COUNTIF(课表!$AB$193:$AB$348,B89)&gt;=2,1,COUNTIF(课表!$AB$193:$AB$348,B89))+IF(COUNTIF(课表!$AC$193:$AC$348,B89)&gt;=2,1,COUNTIF(课表!$AC$193:$AC$348,B89))+IF(COUNTIF(课表!$AD$193:$AD$348,B89)&gt;=2,1,COUNTIF(课表!$AD$193:$AD$348,B89)))*2</f>
        <v>0</v>
      </c>
      <c r="O89" s="31">
        <f t="shared" si="3"/>
        <v>8</v>
      </c>
    </row>
    <row r="90" ht="20.1" customHeight="1" spans="1:15">
      <c r="A90" s="31" t="str">
        <f>VLOOKUP(B90,教师基础数据!$B$1:$H$503,7,FALSE)</f>
        <v>0000400</v>
      </c>
      <c r="B90" s="32" t="s">
        <v>1325</v>
      </c>
      <c r="C90" s="31" t="str">
        <f>VLOOKUP(B90,教师基础数据!$B$1:$G4616,3,FALSE)</f>
        <v>环生系</v>
      </c>
      <c r="D90" s="31" t="str">
        <f>VLOOKUP(B90,教师基础数据!$B$1:$G768,4,FALSE)</f>
        <v>兼职</v>
      </c>
      <c r="E90" s="31" t="str">
        <f>VLOOKUP(B90,教师基础数据!$B$1:$G4801,5,FALSE)</f>
        <v>种植教研室</v>
      </c>
      <c r="F90" s="31">
        <v>1</v>
      </c>
      <c r="G90" s="31">
        <f t="shared" si="2"/>
        <v>3</v>
      </c>
      <c r="H90" s="31">
        <f>(IF(COUNTIF(课表!$C$193:$C$348,B90)&gt;=2,1,COUNTIF(课表!$C$193:$C$348,B90))+IF(COUNTIF(课表!$D$193:$D$348,B90)&gt;=2,1,COUNTIF(课表!D$193:$D$348,B90))+IF(COUNTIF(课表!$E$193:$E$348,B90)&gt;=2,1,COUNTIF(课表!$E$193:$E$348,B90))+IF(COUNTIF(课表!$F$193:$F$348,B90)&gt;=2,1,COUNTIF(课表!$F$193:$F$348,B90)))*2</f>
        <v>0</v>
      </c>
      <c r="I90" s="31">
        <f>(IF(COUNTIF(课表!$G$193:$G$348,B90)&gt;=2,1,COUNTIF(课表!$G$193:$G$348,B90))+IF(COUNTIF(课表!$H$193:$H$348,B90)&gt;=2,1,COUNTIF(课表!$H$193:$H$348,B90))+IF(COUNTIF(课表!$I$193:$I$348,B90)&gt;=2,1,COUNTIF(课表!$I$193:$I$348,B90))+IF(COUNTIF(课表!$J$193:$J$348,B90)&gt;=2,1,COUNTIF(课表!$J$193:$J$348,B90)))*2</f>
        <v>0</v>
      </c>
      <c r="J90" s="31">
        <f>(IF(COUNTIF(课表!$K$193:$K$348,B90)&gt;=2,1,COUNTIF(课表!$K$193:$K$348,B90))+IF(COUNTIF(课表!$L$193:$L$348,B90)&gt;=2,1,COUNTIF(课表!$L$193:$L$348,B90))+IF(COUNTIF(课表!$M$193:$M$348,B90)&gt;=2,1,COUNTIF(课表!$M$193:$M$348,B90))+IF(COUNTIF(课表!$N$193:$N$348,B90)&gt;=2,1,COUNTIF(课表!$N$193:$N$348,B90)))*2</f>
        <v>2</v>
      </c>
      <c r="K90" s="31">
        <f>(IF(COUNTIF(课表!$O$193:$O$348,B90)&gt;=2,1,COUNTIF(课表!$O$193:$O$348,B90))+IF(COUNTIF(课表!$P$193:$P$348,B90)&gt;=2,1,COUNTIF(课表!$P$193:$P$348,B90))+IF(COUNTIF(课表!$Q$193:$Q$348,B90)&gt;=2,1,COUNTIF(课表!$Q$193:$Q$348,B90))+IF(COUNTIF(课表!$R$193:$R$348,B90)&gt;=2,1,COUNTIF(课表!$R$193:$R$348,B90)))*2</f>
        <v>2</v>
      </c>
      <c r="L90" s="31">
        <f>(IF(COUNTIF(课表!$O$193:$S$348,B90)&gt;=2,1,COUNTIF(课表!$O$193:$S$348,B90))+IF(COUNTIF(课表!$P$193:$T$348,B90)&gt;=2,1,COUNTIF(课表!$P$193:$T$348,B90)))*2</f>
        <v>2</v>
      </c>
      <c r="M90" s="31">
        <f>(IF(COUNTIF(课表!$W$193:$W$348,B90)&gt;=2,1,COUNTIF(课表!$W$193:$W$348,B90))+IF(COUNTIF(课表!$X$193:$X$348,B90)&gt;=2,1,COUNTIF(课表!$X$193:$X$348,B90))+IF(COUNTIF(课表!$Y$193:$Y$348,B90)&gt;=2,1,COUNTIF(课表!$Y$193:$Y$348,B90))+IF(COUNTIF(课表!$Z$193:$Z$348,B90)&gt;=2,1,COUNTIF(课表!$Z$193:$Z$348,B90)))*2</f>
        <v>0</v>
      </c>
      <c r="N90" s="31">
        <f>(IF(COUNTIF(课表!$AA$193:$AA$348,B90)&gt;=2,1,COUNTIF(课表!$AA$193:$AA$348,B90))+IF(COUNTIF(课表!$AB$193:$AB$348,B90)&gt;=2,1,COUNTIF(课表!$AB$193:$AB$348,B90))+IF(COUNTIF(课表!$AC$193:$AC$348,B90)&gt;=2,1,COUNTIF(课表!$AC$193:$AC$348,B90))+IF(COUNTIF(课表!$AD$193:$AD$348,B90)&gt;=2,1,COUNTIF(课表!$AD$193:$AD$348,B90)))*2</f>
        <v>0</v>
      </c>
      <c r="O90" s="31">
        <f t="shared" si="3"/>
        <v>6</v>
      </c>
    </row>
    <row r="91" ht="20.1" customHeight="1" spans="1:15">
      <c r="A91" s="31" t="str">
        <f>VLOOKUP(B91,教师基础数据!$B$1:$H$503,7,FALSE)</f>
        <v>2021118</v>
      </c>
      <c r="B91" s="32" t="s">
        <v>1101</v>
      </c>
      <c r="C91" s="31" t="str">
        <f>VLOOKUP(B91,教师基础数据!$B$1:$G4617,3,FALSE)</f>
        <v>环生系</v>
      </c>
      <c r="D91" s="31" t="str">
        <f>VLOOKUP(B91,教师基础数据!$B$1:$G769,4,FALSE)</f>
        <v>专职</v>
      </c>
      <c r="E91" s="31" t="str">
        <f>VLOOKUP(B91,教师基础数据!$B$1:$G4802,5,FALSE)</f>
        <v>园林教研室</v>
      </c>
      <c r="F91" s="31">
        <v>1</v>
      </c>
      <c r="G91" s="31">
        <f t="shared" si="2"/>
        <v>5</v>
      </c>
      <c r="H91" s="31">
        <f>(IF(COUNTIF(课表!$C$193:$C$348,B91)&gt;=2,1,COUNTIF(课表!$C$193:$C$348,B91))+IF(COUNTIF(课表!$D$193:$D$348,B91)&gt;=2,1,COUNTIF(课表!D$193:$D$348,B91))+IF(COUNTIF(课表!$E$193:$E$348,B91)&gt;=2,1,COUNTIF(课表!$E$193:$E$348,B91))+IF(COUNTIF(课表!$F$193:$F$348,B91)&gt;=2,1,COUNTIF(课表!$F$193:$F$348,B91)))*2</f>
        <v>2</v>
      </c>
      <c r="I91" s="31">
        <f>(IF(COUNTIF(课表!$G$193:$G$348,B91)&gt;=2,1,COUNTIF(课表!$G$193:$G$348,B91))+IF(COUNTIF(课表!$H$193:$H$348,B91)&gt;=2,1,COUNTIF(课表!$H$193:$H$348,B91))+IF(COUNTIF(课表!$I$193:$I$348,B91)&gt;=2,1,COUNTIF(课表!$I$193:$I$348,B91))+IF(COUNTIF(课表!$J$193:$J$348,B91)&gt;=2,1,COUNTIF(课表!$J$193:$J$348,B91)))*2</f>
        <v>4</v>
      </c>
      <c r="J91" s="31">
        <f>(IF(COUNTIF(课表!$K$193:$K$348,B91)&gt;=2,1,COUNTIF(课表!$K$193:$K$348,B91))+IF(COUNTIF(课表!$L$193:$L$348,B91)&gt;=2,1,COUNTIF(课表!$L$193:$L$348,B91))+IF(COUNTIF(课表!$M$193:$M$348,B91)&gt;=2,1,COUNTIF(课表!$M$193:$M$348,B91))+IF(COUNTIF(课表!$N$193:$N$348,B91)&gt;=2,1,COUNTIF(课表!$N$193:$N$348,B91)))*2</f>
        <v>4</v>
      </c>
      <c r="K91" s="31">
        <f>(IF(COUNTIF(课表!$O$193:$O$348,B91)&gt;=2,1,COUNTIF(课表!$O$193:$O$348,B91))+IF(COUNTIF(课表!$P$193:$P$348,B91)&gt;=2,1,COUNTIF(课表!$P$193:$P$348,B91))+IF(COUNTIF(课表!$Q$193:$Q$348,B91)&gt;=2,1,COUNTIF(课表!$Q$193:$Q$348,B91))+IF(COUNTIF(课表!$R$193:$R$348,B91)&gt;=2,1,COUNTIF(课表!$R$193:$R$348,B91)))*2</f>
        <v>4</v>
      </c>
      <c r="L91" s="31">
        <f>(IF(COUNTIF(课表!$O$193:$S$348,B91)&gt;=2,1,COUNTIF(课表!$O$193:$S$348,B91))+IF(COUNTIF(课表!$P$193:$T$348,B91)&gt;=2,1,COUNTIF(课表!$P$193:$T$348,B91)))*2</f>
        <v>4</v>
      </c>
      <c r="M91" s="31">
        <f>(IF(COUNTIF(课表!$W$193:$W$348,B91)&gt;=2,1,COUNTIF(课表!$W$193:$W$348,B91))+IF(COUNTIF(课表!$X$193:$X$348,B91)&gt;=2,1,COUNTIF(课表!$X$193:$X$348,B91))+IF(COUNTIF(课表!$Y$193:$Y$348,B91)&gt;=2,1,COUNTIF(课表!$Y$193:$Y$348,B91))+IF(COUNTIF(课表!$Z$193:$Z$348,B91)&gt;=2,1,COUNTIF(课表!$Z$193:$Z$348,B91)))*2</f>
        <v>0</v>
      </c>
      <c r="N91" s="31">
        <f>(IF(COUNTIF(课表!$AA$193:$AA$348,B91)&gt;=2,1,COUNTIF(课表!$AA$193:$AA$348,B91))+IF(COUNTIF(课表!$AB$193:$AB$348,B91)&gt;=2,1,COUNTIF(课表!$AB$193:$AB$348,B91))+IF(COUNTIF(课表!$AC$193:$AC$348,B91)&gt;=2,1,COUNTIF(课表!$AC$193:$AC$348,B91))+IF(COUNTIF(课表!$AD$193:$AD$348,B91)&gt;=2,1,COUNTIF(课表!$AD$193:$AD$348,B91)))*2</f>
        <v>0</v>
      </c>
      <c r="O91" s="31">
        <f t="shared" si="3"/>
        <v>18</v>
      </c>
    </row>
    <row r="92" ht="20.1" customHeight="1" spans="1:15">
      <c r="A92" s="31">
        <f>VLOOKUP(B92,教师基础数据!$B$1:$H$503,7,FALSE)</f>
        <v>2018011</v>
      </c>
      <c r="B92" s="32" t="s">
        <v>1230</v>
      </c>
      <c r="C92" s="31" t="str">
        <f>VLOOKUP(B92,教师基础数据!$B$1:$G4618,3,FALSE)</f>
        <v>环生系</v>
      </c>
      <c r="D92" s="31" t="str">
        <f>VLOOKUP(B92,教师基础数据!$B$1:$G770,4,FALSE)</f>
        <v>兼职</v>
      </c>
      <c r="E92" s="31" t="str">
        <f>VLOOKUP(B92,教师基础数据!$B$1:$G4803,5,FALSE)</f>
        <v>种植教研室</v>
      </c>
      <c r="F92" s="31">
        <v>1</v>
      </c>
      <c r="G92" s="31">
        <f t="shared" si="2"/>
        <v>3</v>
      </c>
      <c r="H92" s="31">
        <f>(IF(COUNTIF(课表!$C$193:$C$348,B92)&gt;=2,1,COUNTIF(课表!$C$193:$C$348,B92))+IF(COUNTIF(课表!$D$193:$D$348,B92)&gt;=2,1,COUNTIF(课表!D$193:$D$348,B92))+IF(COUNTIF(课表!$E$193:$E$348,B92)&gt;=2,1,COUNTIF(课表!$E$193:$E$348,B92))+IF(COUNTIF(课表!$F$193:$F$348,B92)&gt;=2,1,COUNTIF(课表!$F$193:$F$348,B92)))*2</f>
        <v>4</v>
      </c>
      <c r="I92" s="31">
        <f>(IF(COUNTIF(课表!$G$193:$G$348,B92)&gt;=2,1,COUNTIF(课表!$G$193:$G$348,B92))+IF(COUNTIF(课表!$H$193:$H$348,B92)&gt;=2,1,COUNTIF(课表!$H$193:$H$348,B92))+IF(COUNTIF(课表!$I$193:$I$348,B92)&gt;=2,1,COUNTIF(课表!$I$193:$I$348,B92))+IF(COUNTIF(课表!$J$193:$J$348,B92)&gt;=2,1,COUNTIF(课表!$J$193:$J$348,B92)))*2</f>
        <v>4</v>
      </c>
      <c r="J92" s="31">
        <f>(IF(COUNTIF(课表!$K$193:$K$348,B92)&gt;=2,1,COUNTIF(课表!$K$193:$K$348,B92))+IF(COUNTIF(课表!$L$193:$L$348,B92)&gt;=2,1,COUNTIF(课表!$L$193:$L$348,B92))+IF(COUNTIF(课表!$M$193:$M$348,B92)&gt;=2,1,COUNTIF(课表!$M$193:$M$348,B92))+IF(COUNTIF(课表!$N$193:$N$348,B92)&gt;=2,1,COUNTIF(课表!$N$193:$N$348,B92)))*2</f>
        <v>4</v>
      </c>
      <c r="K92" s="31">
        <f>(IF(COUNTIF(课表!$O$193:$O$348,B92)&gt;=2,1,COUNTIF(课表!$O$193:$O$348,B92))+IF(COUNTIF(课表!$P$193:$P$348,B92)&gt;=2,1,COUNTIF(课表!$P$193:$P$348,B92))+IF(COUNTIF(课表!$Q$193:$Q$348,B92)&gt;=2,1,COUNTIF(课表!$Q$193:$Q$348,B92))+IF(COUNTIF(课表!$R$193:$R$348,B92)&gt;=2,1,COUNTIF(课表!$R$193:$R$348,B92)))*2</f>
        <v>0</v>
      </c>
      <c r="L92" s="31">
        <f>(IF(COUNTIF(课表!$O$193:$S$348,B92)&gt;=2,1,COUNTIF(课表!$O$193:$S$348,B92))+IF(COUNTIF(课表!$P$193:$T$348,B92)&gt;=2,1,COUNTIF(课表!$P$193:$T$348,B92)))*2</f>
        <v>0</v>
      </c>
      <c r="M92" s="31">
        <f>(IF(COUNTIF(课表!$W$193:$W$348,B92)&gt;=2,1,COUNTIF(课表!$W$193:$W$348,B92))+IF(COUNTIF(课表!$X$193:$X$348,B92)&gt;=2,1,COUNTIF(课表!$X$193:$X$348,B92))+IF(COUNTIF(课表!$Y$193:$Y$348,B92)&gt;=2,1,COUNTIF(课表!$Y$193:$Y$348,B92))+IF(COUNTIF(课表!$Z$193:$Z$348,B92)&gt;=2,1,COUNTIF(课表!$Z$193:$Z$348,B92)))*2</f>
        <v>0</v>
      </c>
      <c r="N92" s="31">
        <f>(IF(COUNTIF(课表!$AA$193:$AA$348,B92)&gt;=2,1,COUNTIF(课表!$AA$193:$AA$348,B92))+IF(COUNTIF(课表!$AB$193:$AB$348,B92)&gt;=2,1,COUNTIF(课表!$AB$193:$AB$348,B92))+IF(COUNTIF(课表!$AC$193:$AC$348,B92)&gt;=2,1,COUNTIF(课表!$AC$193:$AC$348,B92))+IF(COUNTIF(课表!$AD$193:$AD$348,B92)&gt;=2,1,COUNTIF(课表!$AD$193:$AD$348,B92)))*2</f>
        <v>0</v>
      </c>
      <c r="O92" s="31">
        <f t="shared" si="3"/>
        <v>12</v>
      </c>
    </row>
    <row r="93" ht="20.1" customHeight="1" spans="1:15">
      <c r="A93" s="31" t="str">
        <f>VLOOKUP(B93,教师基础数据!$B$1:$H$503,7,FALSE)</f>
        <v>0000470</v>
      </c>
      <c r="B93" s="32" t="s">
        <v>1470</v>
      </c>
      <c r="C93" s="31" t="str">
        <f>VLOOKUP(B93,教师基础数据!$B$1:$G4619,3,FALSE)</f>
        <v>环生系</v>
      </c>
      <c r="D93" s="31" t="str">
        <f>VLOOKUP(B93,教师基础数据!$B$1:$G771,4,FALSE)</f>
        <v>专职</v>
      </c>
      <c r="E93" s="31" t="str">
        <f>VLOOKUP(B93,教师基础数据!$B$1:$G4804,5,FALSE)</f>
        <v>园林教研室</v>
      </c>
      <c r="F93" s="31">
        <v>1</v>
      </c>
      <c r="G93" s="31">
        <f t="shared" si="2"/>
        <v>3</v>
      </c>
      <c r="H93" s="31">
        <f>(IF(COUNTIF(课表!$C$193:$C$348,B93)&gt;=2,1,COUNTIF(课表!$C$193:$C$348,B93))+IF(COUNTIF(课表!$D$193:$D$348,B93)&gt;=2,1,COUNTIF(课表!D$193:$D$348,B93))+IF(COUNTIF(课表!$E$193:$E$348,B93)&gt;=2,1,COUNTIF(课表!$E$193:$E$348,B93))+IF(COUNTIF(课表!$F$193:$F$348,B93)&gt;=2,1,COUNTIF(课表!$F$193:$F$348,B93)))*2</f>
        <v>0</v>
      </c>
      <c r="I93" s="31">
        <f>(IF(COUNTIF(课表!$G$193:$G$348,B93)&gt;=2,1,COUNTIF(课表!$G$193:$G$348,B93))+IF(COUNTIF(课表!$H$193:$H$348,B93)&gt;=2,1,COUNTIF(课表!$H$193:$H$348,B93))+IF(COUNTIF(课表!$I$193:$I$348,B93)&gt;=2,1,COUNTIF(课表!$I$193:$I$348,B93))+IF(COUNTIF(课表!$J$193:$J$348,B93)&gt;=2,1,COUNTIF(课表!$J$193:$J$348,B93)))*2</f>
        <v>0</v>
      </c>
      <c r="J93" s="31">
        <f>(IF(COUNTIF(课表!$K$193:$K$348,B93)&gt;=2,1,COUNTIF(课表!$K$193:$K$348,B93))+IF(COUNTIF(课表!$L$193:$L$348,B93)&gt;=2,1,COUNTIF(课表!$L$193:$L$348,B93))+IF(COUNTIF(课表!$M$193:$M$348,B93)&gt;=2,1,COUNTIF(课表!$M$193:$M$348,B93))+IF(COUNTIF(课表!$N$193:$N$348,B93)&gt;=2,1,COUNTIF(课表!$N$193:$N$348,B93)))*2</f>
        <v>0</v>
      </c>
      <c r="K93" s="31">
        <f>(IF(COUNTIF(课表!$O$193:$O$348,B93)&gt;=2,1,COUNTIF(课表!$O$193:$O$348,B93))+IF(COUNTIF(课表!$P$193:$P$348,B93)&gt;=2,1,COUNTIF(课表!$P$193:$P$348,B93))+IF(COUNTIF(课表!$Q$193:$Q$348,B93)&gt;=2,1,COUNTIF(课表!$Q$193:$Q$348,B93))+IF(COUNTIF(课表!$R$193:$R$348,B93)&gt;=2,1,COUNTIF(课表!$R$193:$R$348,B93)))*2</f>
        <v>4</v>
      </c>
      <c r="L93" s="31">
        <f>(IF(COUNTIF(课表!$O$193:$S$348,B93)&gt;=2,1,COUNTIF(课表!$O$193:$S$348,B93))+IF(COUNTIF(课表!$P$193:$T$348,B93)&gt;=2,1,COUNTIF(课表!$P$193:$T$348,B93)))*2</f>
        <v>4</v>
      </c>
      <c r="M93" s="31">
        <f>(IF(COUNTIF(课表!$W$193:$W$348,B93)&gt;=2,1,COUNTIF(课表!$W$193:$W$348,B93))+IF(COUNTIF(课表!$X$193:$X$348,B93)&gt;=2,1,COUNTIF(课表!$X$193:$X$348,B93))+IF(COUNTIF(课表!$Y$193:$Y$348,B93)&gt;=2,1,COUNTIF(课表!$Y$193:$Y$348,B93))+IF(COUNTIF(课表!$Z$193:$Z$348,B93)&gt;=2,1,COUNTIF(课表!$Z$193:$Z$348,B93)))*2</f>
        <v>4</v>
      </c>
      <c r="N93" s="31">
        <f>(IF(COUNTIF(课表!$AA$193:$AA$348,B93)&gt;=2,1,COUNTIF(课表!$AA$193:$AA$348,B93))+IF(COUNTIF(课表!$AB$193:$AB$348,B93)&gt;=2,1,COUNTIF(课表!$AB$193:$AB$348,B93))+IF(COUNTIF(课表!$AC$193:$AC$348,B93)&gt;=2,1,COUNTIF(课表!$AC$193:$AC$348,B93))+IF(COUNTIF(课表!$AD$193:$AD$348,B93)&gt;=2,1,COUNTIF(课表!$AD$193:$AD$348,B93)))*2</f>
        <v>0</v>
      </c>
      <c r="O93" s="31">
        <f t="shared" si="3"/>
        <v>12</v>
      </c>
    </row>
    <row r="94" ht="20.1" customHeight="1" spans="1:15">
      <c r="A94" s="31" t="str">
        <f>VLOOKUP(B94,教师基础数据!$B$1:$H$503,7,FALSE)</f>
        <v>2018039</v>
      </c>
      <c r="B94" s="32" t="s">
        <v>1205</v>
      </c>
      <c r="C94" s="31" t="str">
        <f>VLOOKUP(B94,教师基础数据!$B$1:$G4620,3,FALSE)</f>
        <v>环生系</v>
      </c>
      <c r="D94" s="31" t="str">
        <f>VLOOKUP(B94,教师基础数据!$B$1:$G772,4,FALSE)</f>
        <v>兼职</v>
      </c>
      <c r="E94" s="31" t="str">
        <f>VLOOKUP(B94,教师基础数据!$B$1:$G4805,5,FALSE)</f>
        <v>园林教研室</v>
      </c>
      <c r="F94" s="31">
        <v>1</v>
      </c>
      <c r="G94" s="31">
        <f t="shared" si="2"/>
        <v>4</v>
      </c>
      <c r="H94" s="31">
        <f>(IF(COUNTIF(课表!$C$193:$C$348,B94)&gt;=2,1,COUNTIF(课表!$C$193:$C$348,B94))+IF(COUNTIF(课表!$D$193:$D$348,B94)&gt;=2,1,COUNTIF(课表!D$193:$D$348,B94))+IF(COUNTIF(课表!$E$193:$E$348,B94)&gt;=2,1,COUNTIF(课表!$E$193:$E$348,B94))+IF(COUNTIF(课表!$F$193:$F$348,B94)&gt;=2,1,COUNTIF(课表!$F$193:$F$348,B94)))*2</f>
        <v>0</v>
      </c>
      <c r="I94" s="31">
        <f>(IF(COUNTIF(课表!$G$193:$G$348,B94)&gt;=2,1,COUNTIF(课表!$G$193:$G$348,B94))+IF(COUNTIF(课表!$H$193:$H$348,B94)&gt;=2,1,COUNTIF(课表!$H$193:$H$348,B94))+IF(COUNTIF(课表!$I$193:$I$348,B94)&gt;=2,1,COUNTIF(课表!$I$193:$I$348,B94))+IF(COUNTIF(课表!$J$193:$J$348,B94)&gt;=2,1,COUNTIF(课表!$J$193:$J$348,B94)))*2</f>
        <v>4</v>
      </c>
      <c r="J94" s="31">
        <f>(IF(COUNTIF(课表!$K$193:$K$348,B94)&gt;=2,1,COUNTIF(课表!$K$193:$K$348,B94))+IF(COUNTIF(课表!$L$193:$L$348,B94)&gt;=2,1,COUNTIF(课表!$L$193:$L$348,B94))+IF(COUNTIF(课表!$M$193:$M$348,B94)&gt;=2,1,COUNTIF(课表!$M$193:$M$348,B94))+IF(COUNTIF(课表!$N$193:$N$348,B94)&gt;=2,1,COUNTIF(课表!$N$193:$N$348,B94)))*2</f>
        <v>4</v>
      </c>
      <c r="K94" s="31">
        <f>(IF(COUNTIF(课表!$O$193:$O$348,B94)&gt;=2,1,COUNTIF(课表!$O$193:$O$348,B94))+IF(COUNTIF(课表!$P$193:$P$348,B94)&gt;=2,1,COUNTIF(课表!$P$193:$P$348,B94))+IF(COUNTIF(课表!$Q$193:$Q$348,B94)&gt;=2,1,COUNTIF(课表!$Q$193:$Q$348,B94))+IF(COUNTIF(课表!$R$193:$R$348,B94)&gt;=2,1,COUNTIF(课表!$R$193:$R$348,B94)))*2</f>
        <v>4</v>
      </c>
      <c r="L94" s="31">
        <f>(IF(COUNTIF(课表!$O$193:$S$348,B94)&gt;=2,1,COUNTIF(课表!$O$193:$S$348,B94))+IF(COUNTIF(课表!$P$193:$T$348,B94)&gt;=2,1,COUNTIF(课表!$P$193:$T$348,B94)))*2</f>
        <v>4</v>
      </c>
      <c r="M94" s="31">
        <f>(IF(COUNTIF(课表!$W$193:$W$348,B94)&gt;=2,1,COUNTIF(课表!$W$193:$W$348,B94))+IF(COUNTIF(课表!$X$193:$X$348,B94)&gt;=2,1,COUNTIF(课表!$X$193:$X$348,B94))+IF(COUNTIF(课表!$Y$193:$Y$348,B94)&gt;=2,1,COUNTIF(课表!$Y$193:$Y$348,B94))+IF(COUNTIF(课表!$Z$193:$Z$348,B94)&gt;=2,1,COUNTIF(课表!$Z$193:$Z$348,B94)))*2</f>
        <v>0</v>
      </c>
      <c r="N94" s="31">
        <f>(IF(COUNTIF(课表!$AA$193:$AA$348,B94)&gt;=2,1,COUNTIF(课表!$AA$193:$AA$348,B94))+IF(COUNTIF(课表!$AB$193:$AB$348,B94)&gt;=2,1,COUNTIF(课表!$AB$193:$AB$348,B94))+IF(COUNTIF(课表!$AC$193:$AC$348,B94)&gt;=2,1,COUNTIF(课表!$AC$193:$AC$348,B94))+IF(COUNTIF(课表!$AD$193:$AD$348,B94)&gt;=2,1,COUNTIF(课表!$AD$193:$AD$348,B94)))*2</f>
        <v>0</v>
      </c>
      <c r="O94" s="31">
        <f t="shared" si="3"/>
        <v>16</v>
      </c>
    </row>
    <row r="95" ht="20.1" customHeight="1" spans="1:15">
      <c r="A95" s="31" t="str">
        <f>VLOOKUP(B95,教师基础数据!$B$1:$H$503,7,FALSE)</f>
        <v>2014057</v>
      </c>
      <c r="B95" s="32" t="s">
        <v>1255</v>
      </c>
      <c r="C95" s="31" t="str">
        <f>VLOOKUP(B95,教师基础数据!$B$1:$G4621,3,FALSE)</f>
        <v>环生系</v>
      </c>
      <c r="D95" s="31" t="str">
        <f>VLOOKUP(B95,教师基础数据!$B$1:$G773,4,FALSE)</f>
        <v>专职</v>
      </c>
      <c r="E95" s="31" t="str">
        <f>VLOOKUP(B95,教师基础数据!$B$1:$G4806,5,FALSE)</f>
        <v>园林教研室</v>
      </c>
      <c r="F95" s="31">
        <v>1</v>
      </c>
      <c r="G95" s="31">
        <f t="shared" si="2"/>
        <v>4</v>
      </c>
      <c r="H95" s="31">
        <f>(IF(COUNTIF(课表!$C$193:$C$348,B95)&gt;=2,1,COUNTIF(课表!$C$193:$C$348,B95))+IF(COUNTIF(课表!$D$193:$D$348,B95)&gt;=2,1,COUNTIF(课表!D$193:$D$348,B95))+IF(COUNTIF(课表!$E$193:$E$348,B95)&gt;=2,1,COUNTIF(课表!$E$193:$E$348,B95))+IF(COUNTIF(课表!$F$193:$F$348,B95)&gt;=2,1,COUNTIF(课表!$F$193:$F$348,B95)))*2</f>
        <v>4</v>
      </c>
      <c r="I95" s="31">
        <f>(IF(COUNTIF(课表!$G$193:$G$348,B95)&gt;=2,1,COUNTIF(课表!$G$193:$G$348,B95))+IF(COUNTIF(课表!$H$193:$H$348,B95)&gt;=2,1,COUNTIF(课表!$H$193:$H$348,B95))+IF(COUNTIF(课表!$I$193:$I$348,B95)&gt;=2,1,COUNTIF(课表!$I$193:$I$348,B95))+IF(COUNTIF(课表!$J$193:$J$348,B95)&gt;=2,1,COUNTIF(课表!$J$193:$J$348,B95)))*2</f>
        <v>0</v>
      </c>
      <c r="J95" s="31">
        <f>(IF(COUNTIF(课表!$K$193:$K$348,B95)&gt;=2,1,COUNTIF(课表!$K$193:$K$348,B95))+IF(COUNTIF(课表!$L$193:$L$348,B95)&gt;=2,1,COUNTIF(课表!$L$193:$L$348,B95))+IF(COUNTIF(课表!$M$193:$M$348,B95)&gt;=2,1,COUNTIF(课表!$M$193:$M$348,B95))+IF(COUNTIF(课表!$N$193:$N$348,B95)&gt;=2,1,COUNTIF(课表!$N$193:$N$348,B95)))*2</f>
        <v>4</v>
      </c>
      <c r="K95" s="31">
        <f>(IF(COUNTIF(课表!$O$193:$O$348,B95)&gt;=2,1,COUNTIF(课表!$O$193:$O$348,B95))+IF(COUNTIF(课表!$P$193:$P$348,B95)&gt;=2,1,COUNTIF(课表!$P$193:$P$348,B95))+IF(COUNTIF(课表!$Q$193:$Q$348,B95)&gt;=2,1,COUNTIF(课表!$Q$193:$Q$348,B95))+IF(COUNTIF(课表!$R$193:$R$348,B95)&gt;=2,1,COUNTIF(课表!$R$193:$R$348,B95)))*2</f>
        <v>4</v>
      </c>
      <c r="L95" s="31">
        <f>(IF(COUNTIF(课表!$O$193:$S$348,B95)&gt;=2,1,COUNTIF(课表!$O$193:$S$348,B95))+IF(COUNTIF(课表!$P$193:$T$348,B95)&gt;=2,1,COUNTIF(课表!$P$193:$T$348,B95)))*2</f>
        <v>4</v>
      </c>
      <c r="M95" s="31">
        <f>(IF(COUNTIF(课表!$W$193:$W$348,B95)&gt;=2,1,COUNTIF(课表!$W$193:$W$348,B95))+IF(COUNTIF(课表!$X$193:$X$348,B95)&gt;=2,1,COUNTIF(课表!$X$193:$X$348,B95))+IF(COUNTIF(课表!$Y$193:$Y$348,B95)&gt;=2,1,COUNTIF(课表!$Y$193:$Y$348,B95))+IF(COUNTIF(课表!$Z$193:$Z$348,B95)&gt;=2,1,COUNTIF(课表!$Z$193:$Z$348,B95)))*2</f>
        <v>0</v>
      </c>
      <c r="N95" s="31">
        <f>(IF(COUNTIF(课表!$AA$193:$AA$348,B95)&gt;=2,1,COUNTIF(课表!$AA$193:$AA$348,B95))+IF(COUNTIF(课表!$AB$193:$AB$348,B95)&gt;=2,1,COUNTIF(课表!$AB$193:$AB$348,B95))+IF(COUNTIF(课表!$AC$193:$AC$348,B95)&gt;=2,1,COUNTIF(课表!$AC$193:$AC$348,B95))+IF(COUNTIF(课表!$AD$193:$AD$348,B95)&gt;=2,1,COUNTIF(课表!$AD$193:$AD$348,B95)))*2</f>
        <v>0</v>
      </c>
      <c r="O95" s="31">
        <f t="shared" si="3"/>
        <v>16</v>
      </c>
    </row>
    <row r="96" ht="20.1" customHeight="1" spans="1:15">
      <c r="A96" s="197" t="str">
        <f>VLOOKUP(B96,教师基础数据!$B$1:$H$503,7,FALSE)</f>
        <v>0000109</v>
      </c>
      <c r="B96" s="32" t="s">
        <v>1352</v>
      </c>
      <c r="C96" s="31" t="str">
        <f>VLOOKUP(B96,教师基础数据!$B$1:$G4622,3,FALSE)</f>
        <v>机械系</v>
      </c>
      <c r="D96" s="31" t="str">
        <f>VLOOKUP(B96,教师基础数据!$B$1:$G774,4,FALSE)</f>
        <v>兼职</v>
      </c>
      <c r="E96" s="31" t="str">
        <f>VLOOKUP(B96,教师基础数据!$B$1:$G4807,5,FALSE)</f>
        <v>机械设计与制造教研室</v>
      </c>
      <c r="F96" s="31">
        <v>1</v>
      </c>
      <c r="G96" s="31">
        <f t="shared" si="2"/>
        <v>3</v>
      </c>
      <c r="H96" s="31">
        <f>(IF(COUNTIF(课表!$C$193:$C$348,B96)&gt;=2,1,COUNTIF(课表!$C$193:$C$348,B96))+IF(COUNTIF(课表!$D$193:$D$348,B96)&gt;=2,1,COUNTIF(课表!D$193:$D$348,B96))+IF(COUNTIF(课表!$E$193:$E$348,B96)&gt;=2,1,COUNTIF(课表!$E$193:$E$348,B96))+IF(COUNTIF(课表!$F$193:$F$348,B96)&gt;=2,1,COUNTIF(课表!$F$193:$F$348,B96)))*2</f>
        <v>0</v>
      </c>
      <c r="I96" s="31">
        <f>(IF(COUNTIF(课表!$G$193:$G$348,B96)&gt;=2,1,COUNTIF(课表!$G$193:$G$348,B96))+IF(COUNTIF(课表!$H$193:$H$348,B96)&gt;=2,1,COUNTIF(课表!$H$193:$H$348,B96))+IF(COUNTIF(课表!$I$193:$I$348,B96)&gt;=2,1,COUNTIF(课表!$I$193:$I$348,B96))+IF(COUNTIF(课表!$J$193:$J$348,B96)&gt;=2,1,COUNTIF(课表!$J$193:$J$348,B96)))*2</f>
        <v>4</v>
      </c>
      <c r="J96" s="31">
        <f>(IF(COUNTIF(课表!$K$193:$K$348,B96)&gt;=2,1,COUNTIF(课表!$K$193:$K$348,B96))+IF(COUNTIF(课表!$L$193:$L$348,B96)&gt;=2,1,COUNTIF(课表!$L$193:$L$348,B96))+IF(COUNTIF(课表!$M$193:$M$348,B96)&gt;=2,1,COUNTIF(课表!$M$193:$M$348,B96))+IF(COUNTIF(课表!$N$193:$N$348,B96)&gt;=2,1,COUNTIF(课表!$N$193:$N$348,B96)))*2</f>
        <v>0</v>
      </c>
      <c r="K96" s="31">
        <f>(IF(COUNTIF(课表!$O$193:$O$348,B96)&gt;=2,1,COUNTIF(课表!$O$193:$O$348,B96))+IF(COUNTIF(课表!$P$193:$P$348,B96)&gt;=2,1,COUNTIF(课表!$P$193:$P$348,B96))+IF(COUNTIF(课表!$Q$193:$Q$348,B96)&gt;=2,1,COUNTIF(课表!$Q$193:$Q$348,B96))+IF(COUNTIF(课表!$R$193:$R$348,B96)&gt;=2,1,COUNTIF(课表!$R$193:$R$348,B96)))*2</f>
        <v>4</v>
      </c>
      <c r="L96" s="31">
        <f>(IF(COUNTIF(课表!$O$193:$S$348,B96)&gt;=2,1,COUNTIF(课表!$O$193:$S$348,B96))+IF(COUNTIF(课表!$P$193:$T$348,B96)&gt;=2,1,COUNTIF(课表!$P$193:$T$348,B96)))*2</f>
        <v>4</v>
      </c>
      <c r="M96" s="31">
        <f>(IF(COUNTIF(课表!$W$193:$W$348,B96)&gt;=2,1,COUNTIF(课表!$W$193:$W$348,B96))+IF(COUNTIF(课表!$X$193:$X$348,B96)&gt;=2,1,COUNTIF(课表!$X$193:$X$348,B96))+IF(COUNTIF(课表!$Y$193:$Y$348,B96)&gt;=2,1,COUNTIF(课表!$Y$193:$Y$348,B96))+IF(COUNTIF(课表!$Z$193:$Z$348,B96)&gt;=2,1,COUNTIF(课表!$Z$193:$Z$348,B96)))*2</f>
        <v>0</v>
      </c>
      <c r="N96" s="31">
        <f>(IF(COUNTIF(课表!$AA$193:$AA$348,B96)&gt;=2,1,COUNTIF(课表!$AA$193:$AA$348,B96))+IF(COUNTIF(课表!$AB$193:$AB$348,B96)&gt;=2,1,COUNTIF(课表!$AB$193:$AB$348,B96))+IF(COUNTIF(课表!$AC$193:$AC$348,B96)&gt;=2,1,COUNTIF(课表!$AC$193:$AC$348,B96))+IF(COUNTIF(课表!$AD$193:$AD$348,B96)&gt;=2,1,COUNTIF(课表!$AD$193:$AD$348,B96)))*2</f>
        <v>0</v>
      </c>
      <c r="O96" s="31">
        <f t="shared" si="3"/>
        <v>12</v>
      </c>
    </row>
    <row r="97" ht="20.1" customHeight="1" spans="1:15">
      <c r="A97" s="31" t="str">
        <f>VLOOKUP(B97,教师基础数据!$B$1:$H$503,7,FALSE)</f>
        <v>0000092</v>
      </c>
      <c r="B97" s="32" t="s">
        <v>1315</v>
      </c>
      <c r="C97" s="31" t="str">
        <f>VLOOKUP(B97,教师基础数据!$B$1:$G4623,3,FALSE)</f>
        <v>机械系</v>
      </c>
      <c r="D97" s="31" t="str">
        <f>VLOOKUP(B97,教师基础数据!$B$1:$G775,4,FALSE)</f>
        <v>专职</v>
      </c>
      <c r="E97" s="31" t="str">
        <f>VLOOKUP(B97,教师基础数据!$B$1:$G4808,5,FALSE)</f>
        <v>汽车运用与维修教研室</v>
      </c>
      <c r="F97" s="31">
        <v>1</v>
      </c>
      <c r="G97" s="31">
        <f t="shared" si="2"/>
        <v>4</v>
      </c>
      <c r="H97" s="31">
        <f>(IF(COUNTIF(课表!$C$193:$C$348,B97)&gt;=2,1,COUNTIF(课表!$C$193:$C$348,B97))+IF(COUNTIF(课表!$D$193:$D$348,B97)&gt;=2,1,COUNTIF(课表!D$193:$D$348,B97))+IF(COUNTIF(课表!$E$193:$E$348,B97)&gt;=2,1,COUNTIF(课表!$E$193:$E$348,B97))+IF(COUNTIF(课表!$F$193:$F$348,B97)&gt;=2,1,COUNTIF(课表!$F$193:$F$348,B97)))*2</f>
        <v>4</v>
      </c>
      <c r="I97" s="31">
        <f>(IF(COUNTIF(课表!$G$193:$G$348,B97)&gt;=2,1,COUNTIF(课表!$G$193:$G$348,B97))+IF(COUNTIF(课表!$H$193:$H$348,B97)&gt;=2,1,COUNTIF(课表!$H$193:$H$348,B97))+IF(COUNTIF(课表!$I$193:$I$348,B97)&gt;=2,1,COUNTIF(课表!$I$193:$I$348,B97))+IF(COUNTIF(课表!$J$193:$J$348,B97)&gt;=2,1,COUNTIF(课表!$J$193:$J$348,B97)))*2</f>
        <v>4</v>
      </c>
      <c r="J97" s="31">
        <f>(IF(COUNTIF(课表!$K$193:$K$348,B97)&gt;=2,1,COUNTIF(课表!$K$193:$K$348,B97))+IF(COUNTIF(课表!$L$193:$L$348,B97)&gt;=2,1,COUNTIF(课表!$L$193:$L$348,B97))+IF(COUNTIF(课表!$M$193:$M$348,B97)&gt;=2,1,COUNTIF(课表!$M$193:$M$348,B97))+IF(COUNTIF(课表!$N$193:$N$348,B97)&gt;=2,1,COUNTIF(课表!$N$193:$N$348,B97)))*2</f>
        <v>0</v>
      </c>
      <c r="K97" s="31">
        <f>(IF(COUNTIF(课表!$O$193:$O$348,B97)&gt;=2,1,COUNTIF(课表!$O$193:$O$348,B97))+IF(COUNTIF(课表!$P$193:$P$348,B97)&gt;=2,1,COUNTIF(课表!$P$193:$P$348,B97))+IF(COUNTIF(课表!$Q$193:$Q$348,B97)&gt;=2,1,COUNTIF(课表!$Q$193:$Q$348,B97))+IF(COUNTIF(课表!$R$193:$R$348,B97)&gt;=2,1,COUNTIF(课表!$R$193:$R$348,B97)))*2</f>
        <v>4</v>
      </c>
      <c r="L97" s="31">
        <f>(IF(COUNTIF(课表!$O$193:$S$348,B97)&gt;=2,1,COUNTIF(课表!$O$193:$S$348,B97))+IF(COUNTIF(课表!$P$193:$T$348,B97)&gt;=2,1,COUNTIF(课表!$P$193:$T$348,B97)))*2</f>
        <v>4</v>
      </c>
      <c r="M97" s="31">
        <f>(IF(COUNTIF(课表!$W$193:$W$348,B97)&gt;=2,1,COUNTIF(课表!$W$193:$W$348,B97))+IF(COUNTIF(课表!$X$193:$X$348,B97)&gt;=2,1,COUNTIF(课表!$X$193:$X$348,B97))+IF(COUNTIF(课表!$Y$193:$Y$348,B97)&gt;=2,1,COUNTIF(课表!$Y$193:$Y$348,B97))+IF(COUNTIF(课表!$Z$193:$Z$348,B97)&gt;=2,1,COUNTIF(课表!$Z$193:$Z$348,B97)))*2</f>
        <v>0</v>
      </c>
      <c r="N97" s="31">
        <f>(IF(COUNTIF(课表!$AA$193:$AA$348,B97)&gt;=2,1,COUNTIF(课表!$AA$193:$AA$348,B97))+IF(COUNTIF(课表!$AB$193:$AB$348,B97)&gt;=2,1,COUNTIF(课表!$AB$193:$AB$348,B97))+IF(COUNTIF(课表!$AC$193:$AC$348,B97)&gt;=2,1,COUNTIF(课表!$AC$193:$AC$348,B97))+IF(COUNTIF(课表!$AD$193:$AD$348,B97)&gt;=2,1,COUNTIF(课表!$AD$193:$AD$348,B97)))*2</f>
        <v>0</v>
      </c>
      <c r="O97" s="31">
        <f t="shared" si="3"/>
        <v>16</v>
      </c>
    </row>
    <row r="98" ht="20.1" customHeight="1" spans="1:15">
      <c r="A98" s="31" t="str">
        <f>VLOOKUP(B98,教师基础数据!$B$1:$H$503,7,FALSE)</f>
        <v>0000090</v>
      </c>
      <c r="B98" s="32" t="s">
        <v>1350</v>
      </c>
      <c r="C98" s="31" t="str">
        <f>VLOOKUP(B98,教师基础数据!$B$1:$G4624,3,FALSE)</f>
        <v>机械系</v>
      </c>
      <c r="D98" s="31" t="str">
        <f>VLOOKUP(B98,教师基础数据!$B$1:$G776,4,FALSE)</f>
        <v>兼职</v>
      </c>
      <c r="E98" s="31" t="str">
        <f>VLOOKUP(B98,教师基础数据!$B$1:$G4809,5,FALSE)</f>
        <v>汽车营销与服务教研室</v>
      </c>
      <c r="F98" s="31">
        <v>1</v>
      </c>
      <c r="G98" s="31">
        <f t="shared" si="2"/>
        <v>4</v>
      </c>
      <c r="H98" s="31">
        <f>(IF(COUNTIF(课表!$C$193:$C$348,B98)&gt;=2,1,COUNTIF(课表!$C$193:$C$348,B98))+IF(COUNTIF(课表!$D$193:$D$348,B98)&gt;=2,1,COUNTIF(课表!D$193:$D$348,B98))+IF(COUNTIF(课表!$E$193:$E$348,B98)&gt;=2,1,COUNTIF(课表!$E$193:$E$348,B98))+IF(COUNTIF(课表!$F$193:$F$348,B98)&gt;=2,1,COUNTIF(课表!$F$193:$F$348,B98)))*2</f>
        <v>0</v>
      </c>
      <c r="I98" s="31">
        <f>(IF(COUNTIF(课表!$G$193:$G$348,B98)&gt;=2,1,COUNTIF(课表!$G$193:$G$348,B98))+IF(COUNTIF(课表!$H$193:$H$348,B98)&gt;=2,1,COUNTIF(课表!$H$193:$H$348,B98))+IF(COUNTIF(课表!$I$193:$I$348,B98)&gt;=2,1,COUNTIF(课表!$I$193:$I$348,B98))+IF(COUNTIF(课表!$J$193:$J$348,B98)&gt;=2,1,COUNTIF(课表!$J$193:$J$348,B98)))*2</f>
        <v>2</v>
      </c>
      <c r="J98" s="31">
        <f>(IF(COUNTIF(课表!$K$193:$K$348,B98)&gt;=2,1,COUNTIF(课表!$K$193:$K$348,B98))+IF(COUNTIF(课表!$L$193:$L$348,B98)&gt;=2,1,COUNTIF(课表!$L$193:$L$348,B98))+IF(COUNTIF(课表!$M$193:$M$348,B98)&gt;=2,1,COUNTIF(课表!$M$193:$M$348,B98))+IF(COUNTIF(课表!$N$193:$N$348,B98)&gt;=2,1,COUNTIF(课表!$N$193:$N$348,B98)))*2</f>
        <v>4</v>
      </c>
      <c r="K98" s="31">
        <f>(IF(COUNTIF(课表!$O$193:$O$348,B98)&gt;=2,1,COUNTIF(课表!$O$193:$O$348,B98))+IF(COUNTIF(课表!$P$193:$P$348,B98)&gt;=2,1,COUNTIF(课表!$P$193:$P$348,B98))+IF(COUNTIF(课表!$Q$193:$Q$348,B98)&gt;=2,1,COUNTIF(课表!$Q$193:$Q$348,B98))+IF(COUNTIF(课表!$R$193:$R$348,B98)&gt;=2,1,COUNTIF(课表!$R$193:$R$348,B98)))*2</f>
        <v>2</v>
      </c>
      <c r="L98" s="31">
        <f>(IF(COUNTIF(课表!$O$193:$S$348,B98)&gt;=2,1,COUNTIF(课表!$O$193:$S$348,B98))+IF(COUNTIF(课表!$P$193:$T$348,B98)&gt;=2,1,COUNTIF(课表!$P$193:$T$348,B98)))*2</f>
        <v>4</v>
      </c>
      <c r="M98" s="31">
        <f>(IF(COUNTIF(课表!$W$193:$W$348,B98)&gt;=2,1,COUNTIF(课表!$W$193:$W$348,B98))+IF(COUNTIF(课表!$X$193:$X$348,B98)&gt;=2,1,COUNTIF(课表!$X$193:$X$348,B98))+IF(COUNTIF(课表!$Y$193:$Y$348,B98)&gt;=2,1,COUNTIF(课表!$Y$193:$Y$348,B98))+IF(COUNTIF(课表!$Z$193:$Z$348,B98)&gt;=2,1,COUNTIF(课表!$Z$193:$Z$348,B98)))*2</f>
        <v>0</v>
      </c>
      <c r="N98" s="31">
        <f>(IF(COUNTIF(课表!$AA$193:$AA$348,B98)&gt;=2,1,COUNTIF(课表!$AA$193:$AA$348,B98))+IF(COUNTIF(课表!$AB$193:$AB$348,B98)&gt;=2,1,COUNTIF(课表!$AB$193:$AB$348,B98))+IF(COUNTIF(课表!$AC$193:$AC$348,B98)&gt;=2,1,COUNTIF(课表!$AC$193:$AC$348,B98))+IF(COUNTIF(课表!$AD$193:$AD$348,B98)&gt;=2,1,COUNTIF(课表!$AD$193:$AD$348,B98)))*2</f>
        <v>0</v>
      </c>
      <c r="O98" s="31">
        <f t="shared" si="3"/>
        <v>12</v>
      </c>
    </row>
    <row r="99" ht="20.1" customHeight="1" spans="1:15">
      <c r="A99" s="31" t="str">
        <f>VLOOKUP(B99,教师基础数据!$B$1:$H$503,7,FALSE)</f>
        <v>2017017</v>
      </c>
      <c r="B99" s="32" t="s">
        <v>1410</v>
      </c>
      <c r="C99" s="31" t="str">
        <f>VLOOKUP(B99,教师基础数据!$B$1:$G4625,3,FALSE)</f>
        <v>机械系</v>
      </c>
      <c r="D99" s="31" t="str">
        <f>VLOOKUP(B99,教师基础数据!$B$1:$G777,4,FALSE)</f>
        <v>外聘</v>
      </c>
      <c r="E99" s="31" t="str">
        <f>VLOOKUP(B99,教师基础数据!$B$1:$G4810,5,FALSE)</f>
        <v>汽车运用与维修教研室</v>
      </c>
      <c r="F99" s="31">
        <v>1</v>
      </c>
      <c r="G99" s="31">
        <f t="shared" si="2"/>
        <v>3</v>
      </c>
      <c r="H99" s="31">
        <f>(IF(COUNTIF(课表!$C$193:$C$348,B99)&gt;=2,1,COUNTIF(课表!$C$193:$C$348,B99))+IF(COUNTIF(课表!$D$193:$D$348,B99)&gt;=2,1,COUNTIF(课表!D$193:$D$348,B99))+IF(COUNTIF(课表!$E$193:$E$348,B99)&gt;=2,1,COUNTIF(课表!$E$193:$E$348,B99))+IF(COUNTIF(课表!$F$193:$F$348,B99)&gt;=2,1,COUNTIF(课表!$F$193:$F$348,B99)))*2</f>
        <v>4</v>
      </c>
      <c r="I99" s="31">
        <f>(IF(COUNTIF(课表!$G$193:$G$348,B99)&gt;=2,1,COUNTIF(课表!$G$193:$G$348,B99))+IF(COUNTIF(课表!$H$193:$H$348,B99)&gt;=2,1,COUNTIF(课表!$H$193:$H$348,B99))+IF(COUNTIF(课表!$I$193:$I$348,B99)&gt;=2,1,COUNTIF(课表!$I$193:$I$348,B99))+IF(COUNTIF(课表!$J$193:$J$348,B99)&gt;=2,1,COUNTIF(课表!$J$193:$J$348,B99)))*2</f>
        <v>4</v>
      </c>
      <c r="J99" s="31">
        <f>(IF(COUNTIF(课表!$K$193:$K$348,B99)&gt;=2,1,COUNTIF(课表!$K$193:$K$348,B99))+IF(COUNTIF(课表!$L$193:$L$348,B99)&gt;=2,1,COUNTIF(课表!$L$193:$L$348,B99))+IF(COUNTIF(课表!$M$193:$M$348,B99)&gt;=2,1,COUNTIF(课表!$M$193:$M$348,B99))+IF(COUNTIF(课表!$N$193:$N$348,B99)&gt;=2,1,COUNTIF(课表!$N$193:$N$348,B99)))*2</f>
        <v>0</v>
      </c>
      <c r="K99" s="31">
        <f>(IF(COUNTIF(课表!$O$193:$O$348,B99)&gt;=2,1,COUNTIF(课表!$O$193:$O$348,B99))+IF(COUNTIF(课表!$P$193:$P$348,B99)&gt;=2,1,COUNTIF(课表!$P$193:$P$348,B99))+IF(COUNTIF(课表!$Q$193:$Q$348,B99)&gt;=2,1,COUNTIF(课表!$Q$193:$Q$348,B99))+IF(COUNTIF(课表!$R$193:$R$348,B99)&gt;=2,1,COUNTIF(课表!$R$193:$R$348,B99)))*2</f>
        <v>0</v>
      </c>
      <c r="L99" s="31">
        <f>(IF(COUNTIF(课表!$O$193:$S$348,B99)&gt;=2,1,COUNTIF(课表!$O$193:$S$348,B99))+IF(COUNTIF(课表!$P$193:$T$348,B99)&gt;=2,1,COUNTIF(课表!$P$193:$T$348,B99)))*2</f>
        <v>4</v>
      </c>
      <c r="M99" s="31">
        <f>(IF(COUNTIF(课表!$W$193:$W$348,B99)&gt;=2,1,COUNTIF(课表!$W$193:$W$348,B99))+IF(COUNTIF(课表!$X$193:$X$348,B99)&gt;=2,1,COUNTIF(课表!$X$193:$X$348,B99))+IF(COUNTIF(课表!$Y$193:$Y$348,B99)&gt;=2,1,COUNTIF(课表!$Y$193:$Y$348,B99))+IF(COUNTIF(课表!$Z$193:$Z$348,B99)&gt;=2,1,COUNTIF(课表!$Z$193:$Z$348,B99)))*2</f>
        <v>0</v>
      </c>
      <c r="N99" s="31">
        <f>(IF(COUNTIF(课表!$AA$193:$AA$348,B99)&gt;=2,1,COUNTIF(课表!$AA$193:$AA$348,B99))+IF(COUNTIF(课表!$AB$193:$AB$348,B99)&gt;=2,1,COUNTIF(课表!$AB$193:$AB$348,B99))+IF(COUNTIF(课表!$AC$193:$AC$348,B99)&gt;=2,1,COUNTIF(课表!$AC$193:$AC$348,B99))+IF(COUNTIF(课表!$AD$193:$AD$348,B99)&gt;=2,1,COUNTIF(课表!$AD$193:$AD$348,B99)))*2</f>
        <v>0</v>
      </c>
      <c r="O99" s="31">
        <f t="shared" si="3"/>
        <v>12</v>
      </c>
    </row>
    <row r="100" ht="20.1" customHeight="1" spans="1:15">
      <c r="A100" s="31" t="str">
        <f>VLOOKUP(B100,教师基础数据!$B$1:$H$503,7,FALSE)</f>
        <v>0000082</v>
      </c>
      <c r="B100" s="32" t="s">
        <v>1447</v>
      </c>
      <c r="C100" s="31" t="str">
        <f>VLOOKUP(B100,教师基础数据!$B$1:$G4626,3,FALSE)</f>
        <v>电子系</v>
      </c>
      <c r="D100" s="31" t="str">
        <f>VLOOKUP(B100,教师基础数据!$B$1:$G778,4,FALSE)</f>
        <v>专职</v>
      </c>
      <c r="E100" s="31" t="str">
        <f>VLOOKUP(B100,教师基础数据!$B$1:$G4811,5,FALSE)</f>
        <v>机电一体化教研室</v>
      </c>
      <c r="F100" s="31">
        <v>1</v>
      </c>
      <c r="G100" s="31">
        <f t="shared" si="2"/>
        <v>5</v>
      </c>
      <c r="H100" s="31">
        <f>(IF(COUNTIF(课表!$C$193:$C$348,B100)&gt;=2,1,COUNTIF(课表!$C$193:$C$348,B100))+IF(COUNTIF(课表!$D$193:$D$348,B100)&gt;=2,1,COUNTIF(课表!D$193:$D$348,B100))+IF(COUNTIF(课表!$E$193:$E$348,B100)&gt;=2,1,COUNTIF(课表!$E$193:$E$348,B100))+IF(COUNTIF(课表!$F$193:$F$348,B100)&gt;=2,1,COUNTIF(课表!$F$193:$F$348,B100)))*2</f>
        <v>4</v>
      </c>
      <c r="I100" s="31">
        <f>(IF(COUNTIF(课表!$G$193:$G$348,B100)&gt;=2,1,COUNTIF(课表!$G$193:$G$348,B100))+IF(COUNTIF(课表!$H$193:$H$348,B100)&gt;=2,1,COUNTIF(课表!$H$193:$H$348,B100))+IF(COUNTIF(课表!$I$193:$I$348,B100)&gt;=2,1,COUNTIF(课表!$I$193:$I$348,B100))+IF(COUNTIF(课表!$J$193:$J$348,B100)&gt;=2,1,COUNTIF(课表!$J$193:$J$348,B100)))*2</f>
        <v>4</v>
      </c>
      <c r="J100" s="31">
        <f>(IF(COUNTIF(课表!$K$193:$K$348,B100)&gt;=2,1,COUNTIF(课表!$K$193:$K$348,B100))+IF(COUNTIF(课表!$L$193:$L$348,B100)&gt;=2,1,COUNTIF(课表!$L$193:$L$348,B100))+IF(COUNTIF(课表!$M$193:$M$348,B100)&gt;=2,1,COUNTIF(课表!$M$193:$M$348,B100))+IF(COUNTIF(课表!$N$193:$N$348,B100)&gt;=2,1,COUNTIF(课表!$N$193:$N$348,B100)))*2</f>
        <v>6</v>
      </c>
      <c r="K100" s="31">
        <f>(IF(COUNTIF(课表!$O$193:$O$348,B100)&gt;=2,1,COUNTIF(课表!$O$193:$O$348,B100))+IF(COUNTIF(课表!$P$193:$P$348,B100)&gt;=2,1,COUNTIF(课表!$P$193:$P$348,B100))+IF(COUNTIF(课表!$Q$193:$Q$348,B100)&gt;=2,1,COUNTIF(课表!$Q$193:$Q$348,B100))+IF(COUNTIF(课表!$R$193:$R$348,B100)&gt;=2,1,COUNTIF(课表!$R$193:$R$348,B100)))*2</f>
        <v>4</v>
      </c>
      <c r="L100" s="31">
        <f>(IF(COUNTIF(课表!$O$193:$S$348,B100)&gt;=2,1,COUNTIF(课表!$O$193:$S$348,B100))+IF(COUNTIF(课表!$P$193:$T$348,B100)&gt;=2,1,COUNTIF(课表!$P$193:$T$348,B100)))*2</f>
        <v>4</v>
      </c>
      <c r="M100" s="31">
        <f>(IF(COUNTIF(课表!$W$193:$W$348,B100)&gt;=2,1,COUNTIF(课表!$W$193:$W$348,B100))+IF(COUNTIF(课表!$X$193:$X$348,B100)&gt;=2,1,COUNTIF(课表!$X$193:$X$348,B100))+IF(COUNTIF(课表!$Y$193:$Y$348,B100)&gt;=2,1,COUNTIF(课表!$Y$193:$Y$348,B100))+IF(COUNTIF(课表!$Z$193:$Z$348,B100)&gt;=2,1,COUNTIF(课表!$Z$193:$Z$348,B100)))*2</f>
        <v>0</v>
      </c>
      <c r="N100" s="31">
        <f>(IF(COUNTIF(课表!$AA$193:$AA$348,B100)&gt;=2,1,COUNTIF(课表!$AA$193:$AA$348,B100))+IF(COUNTIF(课表!$AB$193:$AB$348,B100)&gt;=2,1,COUNTIF(课表!$AB$193:$AB$348,B100))+IF(COUNTIF(课表!$AC$193:$AC$348,B100)&gt;=2,1,COUNTIF(课表!$AC$193:$AC$348,B100))+IF(COUNTIF(课表!$AD$193:$AD$348,B100)&gt;=2,1,COUNTIF(课表!$AD$193:$AD$348,B100)))*2</f>
        <v>0</v>
      </c>
      <c r="O100" s="31">
        <f t="shared" si="3"/>
        <v>22</v>
      </c>
    </row>
    <row r="101" ht="20.1" customHeight="1" spans="1:15">
      <c r="A101" s="31" t="str">
        <f>VLOOKUP(B101,教师基础数据!$B$1:$H$503,7,FALSE)</f>
        <v>0000067</v>
      </c>
      <c r="B101" s="32" t="s">
        <v>1474</v>
      </c>
      <c r="C101" s="31" t="str">
        <f>VLOOKUP(B101,教师基础数据!$B$1:$G4627,3,FALSE)</f>
        <v>电子系</v>
      </c>
      <c r="D101" s="31" t="str">
        <f>VLOOKUP(B101,教师基础数据!$B$1:$G779,4,FALSE)</f>
        <v>兼职</v>
      </c>
      <c r="E101" s="31" t="str">
        <f>VLOOKUP(B101,教师基础数据!$B$1:$G4812,5,FALSE)</f>
        <v>机电一体化教研室</v>
      </c>
      <c r="F101" s="31">
        <v>1</v>
      </c>
      <c r="G101" s="31">
        <f t="shared" si="2"/>
        <v>1</v>
      </c>
      <c r="H101" s="31">
        <f>(IF(COUNTIF(课表!$C$193:$C$348,B101)&gt;=2,1,COUNTIF(课表!$C$193:$C$348,B101))+IF(COUNTIF(课表!$D$193:$D$348,B101)&gt;=2,1,COUNTIF(课表!D$193:$D$348,B101))+IF(COUNTIF(课表!$E$193:$E$348,B101)&gt;=2,1,COUNTIF(课表!$E$193:$E$348,B101))+IF(COUNTIF(课表!$F$193:$F$348,B101)&gt;=2,1,COUNTIF(课表!$F$193:$F$348,B101)))*2</f>
        <v>0</v>
      </c>
      <c r="I101" s="31">
        <f>(IF(COUNTIF(课表!$G$193:$G$348,B101)&gt;=2,1,COUNTIF(课表!$G$193:$G$348,B101))+IF(COUNTIF(课表!$H$193:$H$348,B101)&gt;=2,1,COUNTIF(课表!$H$193:$H$348,B101))+IF(COUNTIF(课表!$I$193:$I$348,B101)&gt;=2,1,COUNTIF(课表!$I$193:$I$348,B101))+IF(COUNTIF(课表!$J$193:$J$348,B101)&gt;=2,1,COUNTIF(课表!$J$193:$J$348,B101)))*2</f>
        <v>0</v>
      </c>
      <c r="J101" s="31">
        <f>(IF(COUNTIF(课表!$K$193:$K$348,B101)&gt;=2,1,COUNTIF(课表!$K$193:$K$348,B101))+IF(COUNTIF(课表!$L$193:$L$348,B101)&gt;=2,1,COUNTIF(课表!$L$193:$L$348,B101))+IF(COUNTIF(课表!$M$193:$M$348,B101)&gt;=2,1,COUNTIF(课表!$M$193:$M$348,B101))+IF(COUNTIF(课表!$N$193:$N$348,B101)&gt;=2,1,COUNTIF(课表!$N$193:$N$348,B101)))*2</f>
        <v>0</v>
      </c>
      <c r="K101" s="31">
        <f>(IF(COUNTIF(课表!$O$193:$O$348,B101)&gt;=2,1,COUNTIF(课表!$O$193:$O$348,B101))+IF(COUNTIF(课表!$P$193:$P$348,B101)&gt;=2,1,COUNTIF(课表!$P$193:$P$348,B101))+IF(COUNTIF(课表!$Q$193:$Q$348,B101)&gt;=2,1,COUNTIF(课表!$Q$193:$Q$348,B101))+IF(COUNTIF(课表!$R$193:$R$348,B101)&gt;=2,1,COUNTIF(课表!$R$193:$R$348,B101)))*2</f>
        <v>0</v>
      </c>
      <c r="L101" s="31">
        <f>(IF(COUNTIF(课表!$O$193:$S$348,B101)&gt;=2,1,COUNTIF(课表!$O$193:$S$348,B101))+IF(COUNTIF(课表!$P$193:$T$348,B101)&gt;=2,1,COUNTIF(课表!$P$193:$T$348,B101)))*2</f>
        <v>4</v>
      </c>
      <c r="M101" s="31">
        <f>(IF(COUNTIF(课表!$W$193:$W$348,B101)&gt;=2,1,COUNTIF(课表!$W$193:$W$348,B101))+IF(COUNTIF(课表!$X$193:$X$348,B101)&gt;=2,1,COUNTIF(课表!$X$193:$X$348,B101))+IF(COUNTIF(课表!$Y$193:$Y$348,B101)&gt;=2,1,COUNTIF(课表!$Y$193:$Y$348,B101))+IF(COUNTIF(课表!$Z$193:$Z$348,B101)&gt;=2,1,COUNTIF(课表!$Z$193:$Z$348,B101)))*2</f>
        <v>0</v>
      </c>
      <c r="N101" s="31">
        <f>(IF(COUNTIF(课表!$AA$193:$AA$348,B101)&gt;=2,1,COUNTIF(课表!$AA$193:$AA$348,B101))+IF(COUNTIF(课表!$AB$193:$AB$348,B101)&gt;=2,1,COUNTIF(课表!$AB$193:$AB$348,B101))+IF(COUNTIF(课表!$AC$193:$AC$348,B101)&gt;=2,1,COUNTIF(课表!$AC$193:$AC$348,B101))+IF(COUNTIF(课表!$AD$193:$AD$348,B101)&gt;=2,1,COUNTIF(课表!$AD$193:$AD$348,B101)))*2</f>
        <v>0</v>
      </c>
      <c r="O101" s="31">
        <f t="shared" si="3"/>
        <v>4</v>
      </c>
    </row>
    <row r="102" ht="20.1" customHeight="1" spans="1:15">
      <c r="A102" s="31" t="str">
        <f>VLOOKUP(B102,教师基础数据!$B$1:$H$503,7,FALSE)</f>
        <v>2014007</v>
      </c>
      <c r="B102" s="32" t="s">
        <v>1306</v>
      </c>
      <c r="C102" s="31" t="str">
        <f>VLOOKUP(B102,教师基础数据!$B$1:$G4628,3,FALSE)</f>
        <v>电子系</v>
      </c>
      <c r="D102" s="31" t="str">
        <f>VLOOKUP(B102,教师基础数据!$B$1:$G780,4,FALSE)</f>
        <v>专职</v>
      </c>
      <c r="E102" s="31" t="str">
        <f>VLOOKUP(B102,教师基础数据!$B$1:$G4813,5,FALSE)</f>
        <v>应用电子技术教研室</v>
      </c>
      <c r="F102" s="31">
        <v>1</v>
      </c>
      <c r="G102" s="31">
        <f t="shared" si="2"/>
        <v>4</v>
      </c>
      <c r="H102" s="31">
        <f>(IF(COUNTIF(课表!$C$193:$C$348,B102)&gt;=2,1,COUNTIF(课表!$C$193:$C$348,B102))+IF(COUNTIF(课表!$D$193:$D$348,B102)&gt;=2,1,COUNTIF(课表!D$193:$D$348,B102))+IF(COUNTIF(课表!$E$193:$E$348,B102)&gt;=2,1,COUNTIF(课表!$E$193:$E$348,B102))+IF(COUNTIF(课表!$F$193:$F$348,B102)&gt;=2,1,COUNTIF(课表!$F$193:$F$348,B102)))*2</f>
        <v>6</v>
      </c>
      <c r="I102" s="31">
        <f>(IF(COUNTIF(课表!$G$193:$G$348,B102)&gt;=2,1,COUNTIF(课表!$G$193:$G$348,B102))+IF(COUNTIF(课表!$H$193:$H$348,B102)&gt;=2,1,COUNTIF(课表!$H$193:$H$348,B102))+IF(COUNTIF(课表!$I$193:$I$348,B102)&gt;=2,1,COUNTIF(课表!$I$193:$I$348,B102))+IF(COUNTIF(课表!$J$193:$J$348,B102)&gt;=2,1,COUNTIF(课表!$J$193:$J$348,B102)))*2</f>
        <v>0</v>
      </c>
      <c r="J102" s="31">
        <f>(IF(COUNTIF(课表!$K$193:$K$348,B102)&gt;=2,1,COUNTIF(课表!$K$193:$K$348,B102))+IF(COUNTIF(课表!$L$193:$L$348,B102)&gt;=2,1,COUNTIF(课表!$L$193:$L$348,B102))+IF(COUNTIF(课表!$M$193:$M$348,B102)&gt;=2,1,COUNTIF(课表!$M$193:$M$348,B102))+IF(COUNTIF(课表!$N$193:$N$348,B102)&gt;=2,1,COUNTIF(课表!$N$193:$N$348,B102)))*2</f>
        <v>6</v>
      </c>
      <c r="K102" s="31">
        <f>(IF(COUNTIF(课表!$O$193:$O$348,B102)&gt;=2,1,COUNTIF(课表!$O$193:$O$348,B102))+IF(COUNTIF(课表!$P$193:$P$348,B102)&gt;=2,1,COUNTIF(课表!$P$193:$P$348,B102))+IF(COUNTIF(课表!$Q$193:$Q$348,B102)&gt;=2,1,COUNTIF(课表!$Q$193:$Q$348,B102))+IF(COUNTIF(课表!$R$193:$R$348,B102)&gt;=2,1,COUNTIF(课表!$R$193:$R$348,B102)))*2</f>
        <v>6</v>
      </c>
      <c r="L102" s="31">
        <f>(IF(COUNTIF(课表!$O$193:$S$348,B102)&gt;=2,1,COUNTIF(课表!$O$193:$S$348,B102))+IF(COUNTIF(课表!$P$193:$T$348,B102)&gt;=2,1,COUNTIF(课表!$P$193:$T$348,B102)))*2</f>
        <v>4</v>
      </c>
      <c r="M102" s="31">
        <f>(IF(COUNTIF(课表!$W$193:$W$348,B102)&gt;=2,1,COUNTIF(课表!$W$193:$W$348,B102))+IF(COUNTIF(课表!$X$193:$X$348,B102)&gt;=2,1,COUNTIF(课表!$X$193:$X$348,B102))+IF(COUNTIF(课表!$Y$193:$Y$348,B102)&gt;=2,1,COUNTIF(课表!$Y$193:$Y$348,B102))+IF(COUNTIF(课表!$Z$193:$Z$348,B102)&gt;=2,1,COUNTIF(课表!$Z$193:$Z$348,B102)))*2</f>
        <v>0</v>
      </c>
      <c r="N102" s="31">
        <f>(IF(COUNTIF(课表!$AA$193:$AA$348,B102)&gt;=2,1,COUNTIF(课表!$AA$193:$AA$348,B102))+IF(COUNTIF(课表!$AB$193:$AB$348,B102)&gt;=2,1,COUNTIF(课表!$AB$193:$AB$348,B102))+IF(COUNTIF(课表!$AC$193:$AC$348,B102)&gt;=2,1,COUNTIF(课表!$AC$193:$AC$348,B102))+IF(COUNTIF(课表!$AD$193:$AD$348,B102)&gt;=2,1,COUNTIF(课表!$AD$193:$AD$348,B102)))*2</f>
        <v>0</v>
      </c>
      <c r="O102" s="31">
        <f t="shared" si="3"/>
        <v>22</v>
      </c>
    </row>
    <row r="103" ht="20.1" customHeight="1" spans="1:15">
      <c r="A103" s="31" t="str">
        <f>VLOOKUP(B103,教师基础数据!$B$1:$H$503,7,FALSE)</f>
        <v>2021023</v>
      </c>
      <c r="B103" s="32" t="s">
        <v>1307</v>
      </c>
      <c r="C103" s="31" t="str">
        <f>VLOOKUP(B103,教师基础数据!$B$1:$G4629,3,FALSE)</f>
        <v>电子系</v>
      </c>
      <c r="D103" s="31" t="str">
        <f>VLOOKUP(B103,教师基础数据!$B$1:$G781,4,FALSE)</f>
        <v>专职</v>
      </c>
      <c r="E103" s="31" t="str">
        <f>VLOOKUP(B103,教师基础数据!$B$1:$G4814,5,FALSE)</f>
        <v>应用电子技术教研室</v>
      </c>
      <c r="F103" s="31">
        <v>1</v>
      </c>
      <c r="G103" s="31">
        <f t="shared" si="2"/>
        <v>4</v>
      </c>
      <c r="H103" s="31">
        <f>(IF(COUNTIF(课表!$C$193:$C$348,B103)&gt;=2,1,COUNTIF(课表!$C$193:$C$348,B103))+IF(COUNTIF(课表!$D$193:$D$348,B103)&gt;=2,1,COUNTIF(课表!D$193:$D$348,B103))+IF(COUNTIF(课表!$E$193:$E$348,B103)&gt;=2,1,COUNTIF(课表!$E$193:$E$348,B103))+IF(COUNTIF(课表!$F$193:$F$348,B103)&gt;=2,1,COUNTIF(课表!$F$193:$F$348,B103)))*2</f>
        <v>0</v>
      </c>
      <c r="I103" s="31">
        <f>(IF(COUNTIF(课表!$G$193:$G$348,B103)&gt;=2,1,COUNTIF(课表!$G$193:$G$348,B103))+IF(COUNTIF(课表!$H$193:$H$348,B103)&gt;=2,1,COUNTIF(课表!$H$193:$H$348,B103))+IF(COUNTIF(课表!$I$193:$I$348,B103)&gt;=2,1,COUNTIF(课表!$I$193:$I$348,B103))+IF(COUNTIF(课表!$J$193:$J$348,B103)&gt;=2,1,COUNTIF(课表!$J$193:$J$348,B103)))*2</f>
        <v>2</v>
      </c>
      <c r="J103" s="31">
        <f>(IF(COUNTIF(课表!$K$193:$K$348,B103)&gt;=2,1,COUNTIF(课表!$K$193:$K$348,B103))+IF(COUNTIF(课表!$L$193:$L$348,B103)&gt;=2,1,COUNTIF(课表!$L$193:$L$348,B103))+IF(COUNTIF(课表!$M$193:$M$348,B103)&gt;=2,1,COUNTIF(课表!$M$193:$M$348,B103))+IF(COUNTIF(课表!$N$193:$N$348,B103)&gt;=2,1,COUNTIF(课表!$N$193:$N$348,B103)))*2</f>
        <v>2</v>
      </c>
      <c r="K103" s="31">
        <f>(IF(COUNTIF(课表!$O$193:$O$348,B103)&gt;=2,1,COUNTIF(课表!$O$193:$O$348,B103))+IF(COUNTIF(课表!$P$193:$P$348,B103)&gt;=2,1,COUNTIF(课表!$P$193:$P$348,B103))+IF(COUNTIF(课表!$Q$193:$Q$348,B103)&gt;=2,1,COUNTIF(课表!$Q$193:$Q$348,B103))+IF(COUNTIF(课表!$R$193:$R$348,B103)&gt;=2,1,COUNTIF(课表!$R$193:$R$348,B103)))*2</f>
        <v>2</v>
      </c>
      <c r="L103" s="31">
        <f>(IF(COUNTIF(课表!$O$193:$S$348,B103)&gt;=2,1,COUNTIF(课表!$O$193:$S$348,B103))+IF(COUNTIF(课表!$P$193:$T$348,B103)&gt;=2,1,COUNTIF(课表!$P$193:$T$348,B103)))*2</f>
        <v>4</v>
      </c>
      <c r="M103" s="31">
        <f>(IF(COUNTIF(课表!$W$193:$W$348,B103)&gt;=2,1,COUNTIF(课表!$W$193:$W$348,B103))+IF(COUNTIF(课表!$X$193:$X$348,B103)&gt;=2,1,COUNTIF(课表!$X$193:$X$348,B103))+IF(COUNTIF(课表!$Y$193:$Y$348,B103)&gt;=2,1,COUNTIF(课表!$Y$193:$Y$348,B103))+IF(COUNTIF(课表!$Z$193:$Z$348,B103)&gt;=2,1,COUNTIF(课表!$Z$193:$Z$348,B103)))*2</f>
        <v>0</v>
      </c>
      <c r="N103" s="31">
        <f>(IF(COUNTIF(课表!$AA$193:$AA$348,B103)&gt;=2,1,COUNTIF(课表!$AA$193:$AA$348,B103))+IF(COUNTIF(课表!$AB$193:$AB$348,B103)&gt;=2,1,COUNTIF(课表!$AB$193:$AB$348,B103))+IF(COUNTIF(课表!$AC$193:$AC$348,B103)&gt;=2,1,COUNTIF(课表!$AC$193:$AC$348,B103))+IF(COUNTIF(课表!$AD$193:$AD$348,B103)&gt;=2,1,COUNTIF(课表!$AD$193:$AD$348,B103)))*2</f>
        <v>0</v>
      </c>
      <c r="O103" s="31">
        <f t="shared" si="3"/>
        <v>10</v>
      </c>
    </row>
    <row r="104" ht="20.1" customHeight="1" spans="1:15">
      <c r="A104" s="31" t="str">
        <f>VLOOKUP(B104,教师基础数据!$B$1:$H$503,7,FALSE)</f>
        <v>0000145</v>
      </c>
      <c r="B104" s="32" t="s">
        <v>1299</v>
      </c>
      <c r="C104" s="31" t="str">
        <f>VLOOKUP(B104,教师基础数据!$B$1:$G4630,3,FALSE)</f>
        <v>电子系</v>
      </c>
      <c r="D104" s="31" t="str">
        <f>VLOOKUP(B104,教师基础数据!$B$1:$G782,4,FALSE)</f>
        <v>兼职</v>
      </c>
      <c r="E104" s="31" t="str">
        <f>VLOOKUP(B104,教师基础数据!$B$1:$G4815,5,FALSE)</f>
        <v>机电一体化教研室</v>
      </c>
      <c r="F104" s="31">
        <v>1</v>
      </c>
      <c r="G104" s="31">
        <f t="shared" si="2"/>
        <v>1</v>
      </c>
      <c r="H104" s="31">
        <f>(IF(COUNTIF(课表!$C$193:$C$348,B104)&gt;=2,1,COUNTIF(课表!$C$193:$C$348,B104))+IF(COUNTIF(课表!$D$193:$D$348,B104)&gt;=2,1,COUNTIF(课表!D$193:$D$348,B104))+IF(COUNTIF(课表!$E$193:$E$348,B104)&gt;=2,1,COUNTIF(课表!$E$193:$E$348,B104))+IF(COUNTIF(课表!$F$193:$F$348,B104)&gt;=2,1,COUNTIF(课表!$F$193:$F$348,B104)))*2</f>
        <v>4</v>
      </c>
      <c r="I104" s="31">
        <f>(IF(COUNTIF(课表!$G$193:$G$348,B104)&gt;=2,1,COUNTIF(课表!$G$193:$G$348,B104))+IF(COUNTIF(课表!$H$193:$H$348,B104)&gt;=2,1,COUNTIF(课表!$H$193:$H$348,B104))+IF(COUNTIF(课表!$I$193:$I$348,B104)&gt;=2,1,COUNTIF(课表!$I$193:$I$348,B104))+IF(COUNTIF(课表!$J$193:$J$348,B104)&gt;=2,1,COUNTIF(课表!$J$193:$J$348,B104)))*2</f>
        <v>0</v>
      </c>
      <c r="J104" s="31">
        <f>(IF(COUNTIF(课表!$K$193:$K$348,B104)&gt;=2,1,COUNTIF(课表!$K$193:$K$348,B104))+IF(COUNTIF(课表!$L$193:$L$348,B104)&gt;=2,1,COUNTIF(课表!$L$193:$L$348,B104))+IF(COUNTIF(课表!$M$193:$M$348,B104)&gt;=2,1,COUNTIF(课表!$M$193:$M$348,B104))+IF(COUNTIF(课表!$N$193:$N$348,B104)&gt;=2,1,COUNTIF(课表!$N$193:$N$348,B104)))*2</f>
        <v>0</v>
      </c>
      <c r="K104" s="31">
        <f>(IF(COUNTIF(课表!$O$193:$O$348,B104)&gt;=2,1,COUNTIF(课表!$O$193:$O$348,B104))+IF(COUNTIF(课表!$P$193:$P$348,B104)&gt;=2,1,COUNTIF(课表!$P$193:$P$348,B104))+IF(COUNTIF(课表!$Q$193:$Q$348,B104)&gt;=2,1,COUNTIF(课表!$Q$193:$Q$348,B104))+IF(COUNTIF(课表!$R$193:$R$348,B104)&gt;=2,1,COUNTIF(课表!$R$193:$R$348,B104)))*2</f>
        <v>0</v>
      </c>
      <c r="L104" s="31">
        <f>(IF(COUNTIF(课表!$O$193:$S$348,B104)&gt;=2,1,COUNTIF(课表!$O$193:$S$348,B104))+IF(COUNTIF(课表!$P$193:$T$348,B104)&gt;=2,1,COUNTIF(课表!$P$193:$T$348,B104)))*2</f>
        <v>0</v>
      </c>
      <c r="M104" s="31">
        <f>(IF(COUNTIF(课表!$W$193:$W$348,B104)&gt;=2,1,COUNTIF(课表!$W$193:$W$348,B104))+IF(COUNTIF(课表!$X$193:$X$348,B104)&gt;=2,1,COUNTIF(课表!$X$193:$X$348,B104))+IF(COUNTIF(课表!$Y$193:$Y$348,B104)&gt;=2,1,COUNTIF(课表!$Y$193:$Y$348,B104))+IF(COUNTIF(课表!$Z$193:$Z$348,B104)&gt;=2,1,COUNTIF(课表!$Z$193:$Z$348,B104)))*2</f>
        <v>0</v>
      </c>
      <c r="N104" s="31">
        <f>(IF(COUNTIF(课表!$AA$193:$AA$348,B104)&gt;=2,1,COUNTIF(课表!$AA$193:$AA$348,B104))+IF(COUNTIF(课表!$AB$193:$AB$348,B104)&gt;=2,1,COUNTIF(课表!$AB$193:$AB$348,B104))+IF(COUNTIF(课表!$AC$193:$AC$348,B104)&gt;=2,1,COUNTIF(课表!$AC$193:$AC$348,B104))+IF(COUNTIF(课表!$AD$193:$AD$348,B104)&gt;=2,1,COUNTIF(课表!$AD$193:$AD$348,B104)))*2</f>
        <v>0</v>
      </c>
      <c r="O104" s="31">
        <f t="shared" si="3"/>
        <v>4</v>
      </c>
    </row>
    <row r="105" ht="20.1" customHeight="1" spans="1:15">
      <c r="A105" s="31">
        <f>VLOOKUP(B105,教师基础数据!$B$1:$H$503,7,FALSE)</f>
        <v>2021100</v>
      </c>
      <c r="B105" s="32" t="s">
        <v>1196</v>
      </c>
      <c r="C105" s="31" t="str">
        <f>VLOOKUP(B105,教师基础数据!$B$1:$G4632,3,FALSE)</f>
        <v>商贸系</v>
      </c>
      <c r="D105" s="31" t="str">
        <f>VLOOKUP(B105,教师基础数据!$B$1:$G784,4,FALSE)</f>
        <v>外聘</v>
      </c>
      <c r="E105" s="31" t="str">
        <f>VLOOKUP(B105,教师基础数据!$B$1:$G4817,5,FALSE)</f>
        <v>旅游管理教研室</v>
      </c>
      <c r="F105" s="31">
        <v>1</v>
      </c>
      <c r="G105" s="31">
        <f t="shared" si="2"/>
        <v>2</v>
      </c>
      <c r="H105" s="31">
        <f>(IF(COUNTIF(课表!$C$193:$C$348,B105)&gt;=2,1,COUNTIF(课表!$C$193:$C$348,B105))+IF(COUNTIF(课表!$D$193:$D$348,B105)&gt;=2,1,COUNTIF(课表!D$193:$D$348,B105))+IF(COUNTIF(课表!$E$193:$E$348,B105)&gt;=2,1,COUNTIF(课表!$E$193:$E$348,B105))+IF(COUNTIF(课表!$F$193:$F$348,B105)&gt;=2,1,COUNTIF(课表!$F$193:$F$348,B105)))*2</f>
        <v>0</v>
      </c>
      <c r="I105" s="31">
        <f>(IF(COUNTIF(课表!$G$193:$G$348,B105)&gt;=2,1,COUNTIF(课表!$G$193:$G$348,B105))+IF(COUNTIF(课表!$H$193:$H$348,B105)&gt;=2,1,COUNTIF(课表!$H$193:$H$348,B105))+IF(COUNTIF(课表!$I$193:$I$348,B105)&gt;=2,1,COUNTIF(课表!$I$193:$I$348,B105))+IF(COUNTIF(课表!$J$193:$J$348,B105)&gt;=2,1,COUNTIF(课表!$J$193:$J$348,B105)))*2</f>
        <v>0</v>
      </c>
      <c r="J105" s="31">
        <f>(IF(COUNTIF(课表!$K$193:$K$348,B105)&gt;=2,1,COUNTIF(课表!$K$193:$K$348,B105))+IF(COUNTIF(课表!$L$193:$L$348,B105)&gt;=2,1,COUNTIF(课表!$L$193:$L$348,B105))+IF(COUNTIF(课表!$M$193:$M$348,B105)&gt;=2,1,COUNTIF(课表!$M$193:$M$348,B105))+IF(COUNTIF(课表!$N$193:$N$348,B105)&gt;=2,1,COUNTIF(课表!$N$193:$N$348,B105)))*2</f>
        <v>0</v>
      </c>
      <c r="K105" s="31">
        <f>(IF(COUNTIF(课表!$O$193:$O$348,B105)&gt;=2,1,COUNTIF(课表!$O$193:$O$348,B105))+IF(COUNTIF(课表!$P$193:$P$348,B105)&gt;=2,1,COUNTIF(课表!$P$193:$P$348,B105))+IF(COUNTIF(课表!$Q$193:$Q$348,B105)&gt;=2,1,COUNTIF(课表!$Q$193:$Q$348,B105))+IF(COUNTIF(课表!$R$193:$R$348,B105)&gt;=2,1,COUNTIF(课表!$R$193:$R$348,B105)))*2</f>
        <v>8</v>
      </c>
      <c r="L105" s="31">
        <f>(IF(COUNTIF(课表!$O$193:$S$348,B105)&gt;=2,1,COUNTIF(课表!$O$193:$S$348,B105))+IF(COUNTIF(课表!$P$193:$T$348,B105)&gt;=2,1,COUNTIF(课表!$P$193:$T$348,B105)))*2</f>
        <v>4</v>
      </c>
      <c r="M105" s="31">
        <f>(IF(COUNTIF(课表!$W$193:$W$348,B105)&gt;=2,1,COUNTIF(课表!$W$193:$W$348,B105))+IF(COUNTIF(课表!$X$193:$X$348,B105)&gt;=2,1,COUNTIF(课表!$X$193:$X$348,B105))+IF(COUNTIF(课表!$Y$193:$Y$348,B105)&gt;=2,1,COUNTIF(课表!$Y$193:$Y$348,B105))+IF(COUNTIF(课表!$Z$193:$Z$348,B105)&gt;=2,1,COUNTIF(课表!$Z$193:$Z$348,B105)))*2</f>
        <v>0</v>
      </c>
      <c r="N105" s="31">
        <f>(IF(COUNTIF(课表!$AA$193:$AA$348,B105)&gt;=2,1,COUNTIF(课表!$AA$193:$AA$348,B105))+IF(COUNTIF(课表!$AB$193:$AB$348,B105)&gt;=2,1,COUNTIF(课表!$AB$193:$AB$348,B105))+IF(COUNTIF(课表!$AC$193:$AC$348,B105)&gt;=2,1,COUNTIF(课表!$AC$193:$AC$348,B105))+IF(COUNTIF(课表!$AD$193:$AD$348,B105)&gt;=2,1,COUNTIF(课表!$AD$193:$AD$348,B105)))*2</f>
        <v>0</v>
      </c>
      <c r="O105" s="31">
        <f t="shared" si="3"/>
        <v>12</v>
      </c>
    </row>
    <row r="106" ht="20.1" customHeight="1" spans="1:15">
      <c r="A106" s="31" t="str">
        <f>VLOOKUP(B106,教师基础数据!$B$1:$H$503,7,FALSE)</f>
        <v>0000200</v>
      </c>
      <c r="B106" s="32" t="s">
        <v>1980</v>
      </c>
      <c r="C106" s="31" t="str">
        <f>VLOOKUP(B106,教师基础数据!$B$1:$G4633,3,FALSE)</f>
        <v>商贸系</v>
      </c>
      <c r="D106" s="31" t="str">
        <f>VLOOKUP(B106,教师基础数据!$B$1:$G785,4,FALSE)</f>
        <v>兼职</v>
      </c>
      <c r="E106" s="31" t="str">
        <f>VLOOKUP(B106,教师基础数据!$B$1:$G4818,5,FALSE)</f>
        <v>旅游管理教研室</v>
      </c>
      <c r="F106" s="31">
        <v>1</v>
      </c>
      <c r="G106" s="31">
        <f t="shared" si="2"/>
        <v>0</v>
      </c>
      <c r="H106" s="31">
        <f>(IF(COUNTIF(课表!$C$193:$C$348,B106)&gt;=2,1,COUNTIF(课表!$C$193:$C$348,B106))+IF(COUNTIF(课表!$D$193:$D$348,B106)&gt;=2,1,COUNTIF(课表!D$193:$D$348,B106))+IF(COUNTIF(课表!$E$193:$E$348,B106)&gt;=2,1,COUNTIF(课表!$E$193:$E$348,B106))+IF(COUNTIF(课表!$F$193:$F$348,B106)&gt;=2,1,COUNTIF(课表!$F$193:$F$348,B106)))*2</f>
        <v>0</v>
      </c>
      <c r="I106" s="31">
        <f>(IF(COUNTIF(课表!$G$193:$G$348,B106)&gt;=2,1,COUNTIF(课表!$G$193:$G$348,B106))+IF(COUNTIF(课表!$H$193:$H$348,B106)&gt;=2,1,COUNTIF(课表!$H$193:$H$348,B106))+IF(COUNTIF(课表!$I$193:$I$348,B106)&gt;=2,1,COUNTIF(课表!$I$193:$I$348,B106))+IF(COUNTIF(课表!$J$193:$J$348,B106)&gt;=2,1,COUNTIF(课表!$J$193:$J$348,B106)))*2</f>
        <v>0</v>
      </c>
      <c r="J106" s="31">
        <f>(IF(COUNTIF(课表!$K$193:$K$348,B106)&gt;=2,1,COUNTIF(课表!$K$193:$K$348,B106))+IF(COUNTIF(课表!$L$193:$L$348,B106)&gt;=2,1,COUNTIF(课表!$L$193:$L$348,B106))+IF(COUNTIF(课表!$M$193:$M$348,B106)&gt;=2,1,COUNTIF(课表!$M$193:$M$348,B106))+IF(COUNTIF(课表!$N$193:$N$348,B106)&gt;=2,1,COUNTIF(课表!$N$193:$N$348,B106)))*2</f>
        <v>0</v>
      </c>
      <c r="K106" s="31">
        <f>(IF(COUNTIF(课表!$O$193:$O$348,B106)&gt;=2,1,COUNTIF(课表!$O$193:$O$348,B106))+IF(COUNTIF(课表!$P$193:$P$348,B106)&gt;=2,1,COUNTIF(课表!$P$193:$P$348,B106))+IF(COUNTIF(课表!$Q$193:$Q$348,B106)&gt;=2,1,COUNTIF(课表!$Q$193:$Q$348,B106))+IF(COUNTIF(课表!$R$193:$R$348,B106)&gt;=2,1,COUNTIF(课表!$R$193:$R$348,B106)))*2</f>
        <v>0</v>
      </c>
      <c r="L106" s="31">
        <f>(IF(COUNTIF(课表!$O$193:$S$348,B106)&gt;=2,1,COUNTIF(课表!$O$193:$S$348,B106))+IF(COUNTIF(课表!$P$193:$T$348,B106)&gt;=2,1,COUNTIF(课表!$P$193:$T$348,B106)))*2</f>
        <v>0</v>
      </c>
      <c r="M106" s="31">
        <f>(IF(COUNTIF(课表!$W$193:$W$348,B106)&gt;=2,1,COUNTIF(课表!$W$193:$W$348,B106))+IF(COUNTIF(课表!$X$193:$X$348,B106)&gt;=2,1,COUNTIF(课表!$X$193:$X$348,B106))+IF(COUNTIF(课表!$Y$193:$Y$348,B106)&gt;=2,1,COUNTIF(课表!$Y$193:$Y$348,B106))+IF(COUNTIF(课表!$Z$193:$Z$348,B106)&gt;=2,1,COUNTIF(课表!$Z$193:$Z$348,B106)))*2</f>
        <v>0</v>
      </c>
      <c r="N106" s="31">
        <f>(IF(COUNTIF(课表!$AA$193:$AA$348,B106)&gt;=2,1,COUNTIF(课表!$AA$193:$AA$348,B106))+IF(COUNTIF(课表!$AB$193:$AB$348,B106)&gt;=2,1,COUNTIF(课表!$AB$193:$AB$348,B106))+IF(COUNTIF(课表!$AC$193:$AC$348,B106)&gt;=2,1,COUNTIF(课表!$AC$193:$AC$348,B106))+IF(COUNTIF(课表!$AD$193:$AD$348,B106)&gt;=2,1,COUNTIF(课表!$AD$193:$AD$348,B106)))*2</f>
        <v>0</v>
      </c>
      <c r="O106" s="31">
        <f t="shared" si="3"/>
        <v>0</v>
      </c>
    </row>
    <row r="107" ht="20.1" customHeight="1" spans="1:15">
      <c r="A107" s="31" t="str">
        <f>VLOOKUP(B107,教师基础数据!$B$1:$H$503,7,FALSE)</f>
        <v>0000231</v>
      </c>
      <c r="B107" s="32" t="s">
        <v>1248</v>
      </c>
      <c r="C107" s="31" t="str">
        <f>VLOOKUP(B107,教师基础数据!$B$1:$G4634,3,FALSE)</f>
        <v>商贸系</v>
      </c>
      <c r="D107" s="31" t="str">
        <f>VLOOKUP(B107,教师基础数据!$B$1:$G786,4,FALSE)</f>
        <v>兼职</v>
      </c>
      <c r="E107" s="31" t="str">
        <f>VLOOKUP(B107,教师基础数据!$B$1:$G4819,5,FALSE)</f>
        <v>商务教研室</v>
      </c>
      <c r="F107" s="31">
        <v>1</v>
      </c>
      <c r="G107" s="31">
        <f t="shared" si="2"/>
        <v>2</v>
      </c>
      <c r="H107" s="31">
        <f>(IF(COUNTIF(课表!$C$193:$C$348,B107)&gt;=2,1,COUNTIF(课表!$C$193:$C$348,B107))+IF(COUNTIF(课表!$D$193:$D$348,B107)&gt;=2,1,COUNTIF(课表!D$193:$D$348,B107))+IF(COUNTIF(课表!$E$193:$E$348,B107)&gt;=2,1,COUNTIF(课表!$E$193:$E$348,B107))+IF(COUNTIF(课表!$F$193:$F$348,B107)&gt;=2,1,COUNTIF(课表!$F$193:$F$348,B107)))*2</f>
        <v>0</v>
      </c>
      <c r="I107" s="31">
        <f>(IF(COUNTIF(课表!$G$193:$G$348,B107)&gt;=2,1,COUNTIF(课表!$G$193:$G$348,B107))+IF(COUNTIF(课表!$H$193:$H$348,B107)&gt;=2,1,COUNTIF(课表!$H$193:$H$348,B107))+IF(COUNTIF(课表!$I$193:$I$348,B107)&gt;=2,1,COUNTIF(课表!$I$193:$I$348,B107))+IF(COUNTIF(课表!$J$193:$J$348,B107)&gt;=2,1,COUNTIF(课表!$J$193:$J$348,B107)))*2</f>
        <v>4</v>
      </c>
      <c r="J107" s="31">
        <f>(IF(COUNTIF(课表!$K$193:$K$348,B107)&gt;=2,1,COUNTIF(课表!$K$193:$K$348,B107))+IF(COUNTIF(课表!$L$193:$L$348,B107)&gt;=2,1,COUNTIF(课表!$L$193:$L$348,B107))+IF(COUNTIF(课表!$M$193:$M$348,B107)&gt;=2,1,COUNTIF(课表!$M$193:$M$348,B107))+IF(COUNTIF(课表!$N$193:$N$348,B107)&gt;=2,1,COUNTIF(课表!$N$193:$N$348,B107)))*2</f>
        <v>4</v>
      </c>
      <c r="K107" s="31">
        <f>(IF(COUNTIF(课表!$O$193:$O$348,B107)&gt;=2,1,COUNTIF(课表!$O$193:$O$348,B107))+IF(COUNTIF(课表!$P$193:$P$348,B107)&gt;=2,1,COUNTIF(课表!$P$193:$P$348,B107))+IF(COUNTIF(课表!$Q$193:$Q$348,B107)&gt;=2,1,COUNTIF(课表!$Q$193:$Q$348,B107))+IF(COUNTIF(课表!$R$193:$R$348,B107)&gt;=2,1,COUNTIF(课表!$R$193:$R$348,B107)))*2</f>
        <v>0</v>
      </c>
      <c r="L107" s="31">
        <f>(IF(COUNTIF(课表!$O$193:$S$348,B107)&gt;=2,1,COUNTIF(课表!$O$193:$S$348,B107))+IF(COUNTIF(课表!$P$193:$T$348,B107)&gt;=2,1,COUNTIF(课表!$P$193:$T$348,B107)))*2</f>
        <v>0</v>
      </c>
      <c r="M107" s="31">
        <f>(IF(COUNTIF(课表!$W$193:$W$348,B107)&gt;=2,1,COUNTIF(课表!$W$193:$W$348,B107))+IF(COUNTIF(课表!$X$193:$X$348,B107)&gt;=2,1,COUNTIF(课表!$X$193:$X$348,B107))+IF(COUNTIF(课表!$Y$193:$Y$348,B107)&gt;=2,1,COUNTIF(课表!$Y$193:$Y$348,B107))+IF(COUNTIF(课表!$Z$193:$Z$348,B107)&gt;=2,1,COUNTIF(课表!$Z$193:$Z$348,B107)))*2</f>
        <v>0</v>
      </c>
      <c r="N107" s="31">
        <f>(IF(COUNTIF(课表!$AA$193:$AA$348,B107)&gt;=2,1,COUNTIF(课表!$AA$193:$AA$348,B107))+IF(COUNTIF(课表!$AB$193:$AB$348,B107)&gt;=2,1,COUNTIF(课表!$AB$193:$AB$348,B107))+IF(COUNTIF(课表!$AC$193:$AC$348,B107)&gt;=2,1,COUNTIF(课表!$AC$193:$AC$348,B107))+IF(COUNTIF(课表!$AD$193:$AD$348,B107)&gt;=2,1,COUNTIF(课表!$AD$193:$AD$348,B107)))*2</f>
        <v>0</v>
      </c>
      <c r="O107" s="31">
        <f t="shared" si="3"/>
        <v>8</v>
      </c>
    </row>
    <row r="108" ht="20.1" customHeight="1" spans="1:15">
      <c r="A108" s="31" t="str">
        <f>VLOOKUP(B108,教师基础数据!$B$1:$H$503,7,FALSE)</f>
        <v>2016017</v>
      </c>
      <c r="B108" s="32" t="s">
        <v>1107</v>
      </c>
      <c r="C108" s="31" t="str">
        <f>VLOOKUP(B108,教师基础数据!$B$1:$G4636,3,FALSE)</f>
        <v>商贸系</v>
      </c>
      <c r="D108" s="31" t="str">
        <f>VLOOKUP(B108,教师基础数据!$B$1:$G788,4,FALSE)</f>
        <v>兼职</v>
      </c>
      <c r="E108" s="31" t="str">
        <f>VLOOKUP(B108,教师基础数据!$B$1:$G4821,5,FALSE)</f>
        <v>旅游管理教研室</v>
      </c>
      <c r="F108" s="31">
        <v>1</v>
      </c>
      <c r="G108" s="31">
        <f t="shared" si="2"/>
        <v>2</v>
      </c>
      <c r="H108" s="31">
        <f>(IF(COUNTIF(课表!$C$193:$C$348,B108)&gt;=2,1,COUNTIF(课表!$C$193:$C$348,B108))+IF(COUNTIF(课表!$D$193:$D$348,B108)&gt;=2,1,COUNTIF(课表!D$193:$D$348,B108))+IF(COUNTIF(课表!$E$193:$E$348,B108)&gt;=2,1,COUNTIF(课表!$E$193:$E$348,B108))+IF(COUNTIF(课表!$F$193:$F$348,B108)&gt;=2,1,COUNTIF(课表!$F$193:$F$348,B108)))*2</f>
        <v>0</v>
      </c>
      <c r="I108" s="31">
        <f>(IF(COUNTIF(课表!$G$193:$G$348,B108)&gt;=2,1,COUNTIF(课表!$G$193:$G$348,B108))+IF(COUNTIF(课表!$H$193:$H$348,B108)&gt;=2,1,COUNTIF(课表!$H$193:$H$348,B108))+IF(COUNTIF(课表!$I$193:$I$348,B108)&gt;=2,1,COUNTIF(课表!$I$193:$I$348,B108))+IF(COUNTIF(课表!$J$193:$J$348,B108)&gt;=2,1,COUNTIF(课表!$J$193:$J$348,B108)))*2</f>
        <v>4</v>
      </c>
      <c r="J108" s="31">
        <f>(IF(COUNTIF(课表!$K$193:$K$348,B108)&gt;=2,1,COUNTIF(课表!$K$193:$K$348,B108))+IF(COUNTIF(课表!$L$193:$L$348,B108)&gt;=2,1,COUNTIF(课表!$L$193:$L$348,B108))+IF(COUNTIF(课表!$M$193:$M$348,B108)&gt;=2,1,COUNTIF(课表!$M$193:$M$348,B108))+IF(COUNTIF(课表!$N$193:$N$348,B108)&gt;=2,1,COUNTIF(课表!$N$193:$N$348,B108)))*2</f>
        <v>4</v>
      </c>
      <c r="K108" s="31">
        <f>(IF(COUNTIF(课表!$O$193:$O$348,B108)&gt;=2,1,COUNTIF(课表!$O$193:$O$348,B108))+IF(COUNTIF(课表!$P$193:$P$348,B108)&gt;=2,1,COUNTIF(课表!$P$193:$P$348,B108))+IF(COUNTIF(课表!$Q$193:$Q$348,B108)&gt;=2,1,COUNTIF(课表!$Q$193:$Q$348,B108))+IF(COUNTIF(课表!$R$193:$R$348,B108)&gt;=2,1,COUNTIF(课表!$R$193:$R$348,B108)))*2</f>
        <v>0</v>
      </c>
      <c r="L108" s="31">
        <f>(IF(COUNTIF(课表!$O$193:$S$348,B108)&gt;=2,1,COUNTIF(课表!$O$193:$S$348,B108))+IF(COUNTIF(课表!$P$193:$T$348,B108)&gt;=2,1,COUNTIF(课表!$P$193:$T$348,B108)))*2</f>
        <v>0</v>
      </c>
      <c r="M108" s="31">
        <f>(IF(COUNTIF(课表!$W$193:$W$348,B108)&gt;=2,1,COUNTIF(课表!$W$193:$W$348,B108))+IF(COUNTIF(课表!$X$193:$X$348,B108)&gt;=2,1,COUNTIF(课表!$X$193:$X$348,B108))+IF(COUNTIF(课表!$Y$193:$Y$348,B108)&gt;=2,1,COUNTIF(课表!$Y$193:$Y$348,B108))+IF(COUNTIF(课表!$Z$193:$Z$348,B108)&gt;=2,1,COUNTIF(课表!$Z$193:$Z$348,B108)))*2</f>
        <v>0</v>
      </c>
      <c r="N108" s="31">
        <f>(IF(COUNTIF(课表!$AA$193:$AA$348,B108)&gt;=2,1,COUNTIF(课表!$AA$193:$AA$348,B108))+IF(COUNTIF(课表!$AB$193:$AB$348,B108)&gt;=2,1,COUNTIF(课表!$AB$193:$AB$348,B108))+IF(COUNTIF(课表!$AC$193:$AC$348,B108)&gt;=2,1,COUNTIF(课表!$AC$193:$AC$348,B108))+IF(COUNTIF(课表!$AD$193:$AD$348,B108)&gt;=2,1,COUNTIF(课表!$AD$193:$AD$348,B108)))*2</f>
        <v>0</v>
      </c>
      <c r="O108" s="31">
        <f t="shared" si="3"/>
        <v>8</v>
      </c>
    </row>
    <row r="109" ht="20.1" customHeight="1" spans="1:15">
      <c r="A109" s="31" t="str">
        <f>VLOOKUP(B109,教师基础数据!$B$1:$H$503,7,FALSE)</f>
        <v>2020004</v>
      </c>
      <c r="B109" s="32" t="s">
        <v>1575</v>
      </c>
      <c r="C109" s="31" t="str">
        <f>VLOOKUP(B109,教师基础数据!$B$1:$G4637,3,FALSE)</f>
        <v>商贸系</v>
      </c>
      <c r="D109" s="31" t="str">
        <f>VLOOKUP(B109,教师基础数据!$B$1:$G789,4,FALSE)</f>
        <v>专职</v>
      </c>
      <c r="E109" s="31" t="str">
        <f>VLOOKUP(B109,教师基础数据!$B$1:$G4822,5,FALSE)</f>
        <v>旅游管理教研室</v>
      </c>
      <c r="F109" s="31">
        <v>1</v>
      </c>
      <c r="G109" s="31">
        <f t="shared" si="2"/>
        <v>2</v>
      </c>
      <c r="H109" s="31">
        <f>(IF(COUNTIF(课表!$C$193:$C$348,B109)&gt;=2,1,COUNTIF(课表!$C$193:$C$348,B109))+IF(COUNTIF(课表!$D$193:$D$348,B109)&gt;=2,1,COUNTIF(课表!D$193:$D$348,B109))+IF(COUNTIF(课表!$E$193:$E$348,B109)&gt;=2,1,COUNTIF(课表!$E$193:$E$348,B109))+IF(COUNTIF(课表!$F$193:$F$348,B109)&gt;=2,1,COUNTIF(课表!$F$193:$F$348,B109)))*2</f>
        <v>0</v>
      </c>
      <c r="I109" s="31">
        <f>(IF(COUNTIF(课表!$G$193:$G$348,B109)&gt;=2,1,COUNTIF(课表!$G$193:$G$348,B109))+IF(COUNTIF(课表!$H$193:$H$348,B109)&gt;=2,1,COUNTIF(课表!$H$193:$H$348,B109))+IF(COUNTIF(课表!$I$193:$I$348,B109)&gt;=2,1,COUNTIF(课表!$I$193:$I$348,B109))+IF(COUNTIF(课表!$J$193:$J$348,B109)&gt;=2,1,COUNTIF(课表!$J$193:$J$348,B109)))*2</f>
        <v>0</v>
      </c>
      <c r="J109" s="31">
        <f>(IF(COUNTIF(课表!$K$193:$K$348,B109)&gt;=2,1,COUNTIF(课表!$K$193:$K$348,B109))+IF(COUNTIF(课表!$L$193:$L$348,B109)&gt;=2,1,COUNTIF(课表!$L$193:$L$348,B109))+IF(COUNTIF(课表!$M$193:$M$348,B109)&gt;=2,1,COUNTIF(课表!$M$193:$M$348,B109))+IF(COUNTIF(课表!$N$193:$N$348,B109)&gt;=2,1,COUNTIF(课表!$N$193:$N$348,B109)))*2</f>
        <v>0</v>
      </c>
      <c r="K109" s="31">
        <f>(IF(COUNTIF(课表!$O$193:$O$348,B109)&gt;=2,1,COUNTIF(课表!$O$193:$O$348,B109))+IF(COUNTIF(课表!$P$193:$P$348,B109)&gt;=2,1,COUNTIF(课表!$P$193:$P$348,B109))+IF(COUNTIF(课表!$Q$193:$Q$348,B109)&gt;=2,1,COUNTIF(课表!$Q$193:$Q$348,B109))+IF(COUNTIF(课表!$R$193:$R$348,B109)&gt;=2,1,COUNTIF(课表!$R$193:$R$348,B109)))*2</f>
        <v>4</v>
      </c>
      <c r="L109" s="31">
        <f>(IF(COUNTIF(课表!$O$193:$S$348,B109)&gt;=2,1,COUNTIF(课表!$O$193:$S$348,B109))+IF(COUNTIF(课表!$P$193:$T$348,B109)&gt;=2,1,COUNTIF(课表!$P$193:$T$348,B109)))*2</f>
        <v>4</v>
      </c>
      <c r="M109" s="31">
        <f>(IF(COUNTIF(课表!$W$193:$W$348,B109)&gt;=2,1,COUNTIF(课表!$W$193:$W$348,B109))+IF(COUNTIF(课表!$X$193:$X$348,B109)&gt;=2,1,COUNTIF(课表!$X$193:$X$348,B109))+IF(COUNTIF(课表!$Y$193:$Y$348,B109)&gt;=2,1,COUNTIF(课表!$Y$193:$Y$348,B109))+IF(COUNTIF(课表!$Z$193:$Z$348,B109)&gt;=2,1,COUNTIF(课表!$Z$193:$Z$348,B109)))*2</f>
        <v>0</v>
      </c>
      <c r="N109" s="31">
        <f>(IF(COUNTIF(课表!$AA$193:$AA$348,B109)&gt;=2,1,COUNTIF(课表!$AA$193:$AA$348,B109))+IF(COUNTIF(课表!$AB$193:$AB$348,B109)&gt;=2,1,COUNTIF(课表!$AB$193:$AB$348,B109))+IF(COUNTIF(课表!$AC$193:$AC$348,B109)&gt;=2,1,COUNTIF(课表!$AC$193:$AC$348,B109))+IF(COUNTIF(课表!$AD$193:$AD$348,B109)&gt;=2,1,COUNTIF(课表!$AD$193:$AD$348,B109)))*2</f>
        <v>0</v>
      </c>
      <c r="O109" s="31">
        <f t="shared" si="3"/>
        <v>8</v>
      </c>
    </row>
    <row r="110" ht="20.1" customHeight="1" spans="1:15">
      <c r="A110" s="31" t="str">
        <f>VLOOKUP(B110,教师基础数据!$B$1:$H$503,7,FALSE)</f>
        <v>2016006</v>
      </c>
      <c r="B110" s="32" t="s">
        <v>1289</v>
      </c>
      <c r="C110" s="31" t="str">
        <f>VLOOKUP(B110,教师基础数据!$B$1:$G4638,3,FALSE)</f>
        <v>商贸系</v>
      </c>
      <c r="D110" s="31" t="str">
        <f>VLOOKUP(B110,教师基础数据!$B$1:$G790,4,FALSE)</f>
        <v>专职</v>
      </c>
      <c r="E110" s="31" t="str">
        <f>VLOOKUP(B110,教师基础数据!$B$1:$G4823,5,FALSE)</f>
        <v>会计教研室</v>
      </c>
      <c r="F110" s="31">
        <v>1</v>
      </c>
      <c r="G110" s="31">
        <f t="shared" si="2"/>
        <v>5</v>
      </c>
      <c r="H110" s="31">
        <f>(IF(COUNTIF(课表!$C$193:$C$348,B110)&gt;=2,1,COUNTIF(课表!$C$193:$C$348,B110))+IF(COUNTIF(课表!$D$193:$D$348,B110)&gt;=2,1,COUNTIF(课表!D$193:$D$348,B110))+IF(COUNTIF(课表!$E$193:$E$348,B110)&gt;=2,1,COUNTIF(课表!$E$193:$E$348,B110))+IF(COUNTIF(课表!$F$193:$F$348,B110)&gt;=2,1,COUNTIF(课表!$F$193:$F$348,B110)))*2</f>
        <v>4</v>
      </c>
      <c r="I110" s="31">
        <f>(IF(COUNTIF(课表!$G$193:$G$348,B110)&gt;=2,1,COUNTIF(课表!$G$193:$G$348,B110))+IF(COUNTIF(课表!$H$193:$H$348,B110)&gt;=2,1,COUNTIF(课表!$H$193:$H$348,B110))+IF(COUNTIF(课表!$I$193:$I$348,B110)&gt;=2,1,COUNTIF(课表!$I$193:$I$348,B110))+IF(COUNTIF(课表!$J$193:$J$348,B110)&gt;=2,1,COUNTIF(课表!$J$193:$J$348,B110)))*2</f>
        <v>4</v>
      </c>
      <c r="J110" s="31">
        <f>(IF(COUNTIF(课表!$K$193:$K$348,B110)&gt;=2,1,COUNTIF(课表!$K$193:$K$348,B110))+IF(COUNTIF(课表!$L$193:$L$348,B110)&gt;=2,1,COUNTIF(课表!$L$193:$L$348,B110))+IF(COUNTIF(课表!$M$193:$M$348,B110)&gt;=2,1,COUNTIF(课表!$M$193:$M$348,B110))+IF(COUNTIF(课表!$N$193:$N$348,B110)&gt;=2,1,COUNTIF(课表!$N$193:$N$348,B110)))*2</f>
        <v>4</v>
      </c>
      <c r="K110" s="31">
        <f>(IF(COUNTIF(课表!$O$193:$O$348,B110)&gt;=2,1,COUNTIF(课表!$O$193:$O$348,B110))+IF(COUNTIF(课表!$P$193:$P$348,B110)&gt;=2,1,COUNTIF(课表!$P$193:$P$348,B110))+IF(COUNTIF(课表!$Q$193:$Q$348,B110)&gt;=2,1,COUNTIF(课表!$Q$193:$Q$348,B110))+IF(COUNTIF(课表!$R$193:$R$348,B110)&gt;=2,1,COUNTIF(课表!$R$193:$R$348,B110)))*2</f>
        <v>4</v>
      </c>
      <c r="L110" s="31">
        <f>(IF(COUNTIF(课表!$O$193:$S$348,B110)&gt;=2,1,COUNTIF(课表!$O$193:$S$348,B110))+IF(COUNTIF(课表!$P$193:$T$348,B110)&gt;=2,1,COUNTIF(课表!$P$193:$T$348,B110)))*2</f>
        <v>4</v>
      </c>
      <c r="M110" s="31">
        <f>(IF(COUNTIF(课表!$W$193:$W$348,B110)&gt;=2,1,COUNTIF(课表!$W$193:$W$348,B110))+IF(COUNTIF(课表!$X$193:$X$348,B110)&gt;=2,1,COUNTIF(课表!$X$193:$X$348,B110))+IF(COUNTIF(课表!$Y$193:$Y$348,B110)&gt;=2,1,COUNTIF(课表!$Y$193:$Y$348,B110))+IF(COUNTIF(课表!$Z$193:$Z$348,B110)&gt;=2,1,COUNTIF(课表!$Z$193:$Z$348,B110)))*2</f>
        <v>0</v>
      </c>
      <c r="N110" s="31">
        <f>(IF(COUNTIF(课表!$AA$193:$AA$348,B110)&gt;=2,1,COUNTIF(课表!$AA$193:$AA$348,B110))+IF(COUNTIF(课表!$AB$193:$AB$348,B110)&gt;=2,1,COUNTIF(课表!$AB$193:$AB$348,B110))+IF(COUNTIF(课表!$AC$193:$AC$348,B110)&gt;=2,1,COUNTIF(课表!$AC$193:$AC$348,B110))+IF(COUNTIF(课表!$AD$193:$AD$348,B110)&gt;=2,1,COUNTIF(课表!$AD$193:$AD$348,B110)))*2</f>
        <v>0</v>
      </c>
      <c r="O110" s="31">
        <f t="shared" si="3"/>
        <v>20</v>
      </c>
    </row>
    <row r="111" ht="20.1" customHeight="1" spans="1:15">
      <c r="A111" s="31" t="str">
        <f>VLOOKUP(B111,教师基础数据!$B$1:$H$503,7,FALSE)</f>
        <v>0000312</v>
      </c>
      <c r="B111" s="32" t="s">
        <v>1480</v>
      </c>
      <c r="C111" s="31" t="str">
        <f>VLOOKUP(B111,教师基础数据!$B$1:$G4639,3,FALSE)</f>
        <v>商贸系</v>
      </c>
      <c r="D111" s="31" t="str">
        <f>VLOOKUP(B111,教师基础数据!$B$1:$G791,4,FALSE)</f>
        <v>专职</v>
      </c>
      <c r="E111" s="31" t="str">
        <f>VLOOKUP(B111,教师基础数据!$B$1:$G4824,5,FALSE)</f>
        <v>商务教研室</v>
      </c>
      <c r="F111" s="31">
        <v>1</v>
      </c>
      <c r="G111" s="31">
        <f t="shared" si="2"/>
        <v>2</v>
      </c>
      <c r="H111" s="31">
        <f>(IF(COUNTIF(课表!$C$193:$C$348,B111)&gt;=2,1,COUNTIF(课表!$C$193:$C$348,B111))+IF(COUNTIF(课表!$D$193:$D$348,B111)&gt;=2,1,COUNTIF(课表!D$193:$D$348,B111))+IF(COUNTIF(课表!$E$193:$E$348,B111)&gt;=2,1,COUNTIF(课表!$E$193:$E$348,B111))+IF(COUNTIF(课表!$F$193:$F$348,B111)&gt;=2,1,COUNTIF(课表!$F$193:$F$348,B111)))*2</f>
        <v>4</v>
      </c>
      <c r="I111" s="31">
        <f>(IF(COUNTIF(课表!$G$193:$G$348,B111)&gt;=2,1,COUNTIF(课表!$G$193:$G$348,B111))+IF(COUNTIF(课表!$H$193:$H$348,B111)&gt;=2,1,COUNTIF(课表!$H$193:$H$348,B111))+IF(COUNTIF(课表!$I$193:$I$348,B111)&gt;=2,1,COUNTIF(课表!$I$193:$I$348,B111))+IF(COUNTIF(课表!$J$193:$J$348,B111)&gt;=2,1,COUNTIF(课表!$J$193:$J$348,B111)))*2</f>
        <v>0</v>
      </c>
      <c r="J111" s="31">
        <f>(IF(COUNTIF(课表!$K$193:$K$348,B111)&gt;=2,1,COUNTIF(课表!$K$193:$K$348,B111))+IF(COUNTIF(课表!$L$193:$L$348,B111)&gt;=2,1,COUNTIF(课表!$L$193:$L$348,B111))+IF(COUNTIF(课表!$M$193:$M$348,B111)&gt;=2,1,COUNTIF(课表!$M$193:$M$348,B111))+IF(COUNTIF(课表!$N$193:$N$348,B111)&gt;=2,1,COUNTIF(课表!$N$193:$N$348,B111)))*2</f>
        <v>0</v>
      </c>
      <c r="K111" s="31">
        <f>(IF(COUNTIF(课表!$O$193:$O$348,B111)&gt;=2,1,COUNTIF(课表!$O$193:$O$348,B111))+IF(COUNTIF(课表!$P$193:$P$348,B111)&gt;=2,1,COUNTIF(课表!$P$193:$P$348,B111))+IF(COUNTIF(课表!$Q$193:$Q$348,B111)&gt;=2,1,COUNTIF(课表!$Q$193:$Q$348,B111))+IF(COUNTIF(课表!$R$193:$R$348,B111)&gt;=2,1,COUNTIF(课表!$R$193:$R$348,B111)))*2</f>
        <v>0</v>
      </c>
      <c r="L111" s="31">
        <f>(IF(COUNTIF(课表!$O$193:$S$348,B111)&gt;=2,1,COUNTIF(课表!$O$193:$S$348,B111))+IF(COUNTIF(课表!$P$193:$T$348,B111)&gt;=2,1,COUNTIF(课表!$P$193:$T$348,B111)))*2</f>
        <v>0</v>
      </c>
      <c r="M111" s="31">
        <f>(IF(COUNTIF(课表!$W$193:$W$348,B111)&gt;=2,1,COUNTIF(课表!$W$193:$W$348,B111))+IF(COUNTIF(课表!$X$193:$X$348,B111)&gt;=2,1,COUNTIF(课表!$X$193:$X$348,B111))+IF(COUNTIF(课表!$Y$193:$Y$348,B111)&gt;=2,1,COUNTIF(课表!$Y$193:$Y$348,B111))+IF(COUNTIF(课表!$Z$193:$Z$348,B111)&gt;=2,1,COUNTIF(课表!$Z$193:$Z$348,B111)))*2</f>
        <v>8</v>
      </c>
      <c r="N111" s="31">
        <f>(IF(COUNTIF(课表!$AA$193:$AA$348,B111)&gt;=2,1,COUNTIF(课表!$AA$193:$AA$348,B111))+IF(COUNTIF(课表!$AB$193:$AB$348,B111)&gt;=2,1,COUNTIF(课表!$AB$193:$AB$348,B111))+IF(COUNTIF(课表!$AC$193:$AC$348,B111)&gt;=2,1,COUNTIF(课表!$AC$193:$AC$348,B111))+IF(COUNTIF(课表!$AD$193:$AD$348,B111)&gt;=2,1,COUNTIF(课表!$AD$193:$AD$348,B111)))*2</f>
        <v>0</v>
      </c>
      <c r="O111" s="31">
        <f t="shared" si="3"/>
        <v>12</v>
      </c>
    </row>
    <row r="112" ht="20.1" customHeight="1" spans="1:15">
      <c r="A112" s="31" t="str">
        <f>VLOOKUP(B112,教师基础数据!$B$1:$H$503,7,FALSE)</f>
        <v>0000401</v>
      </c>
      <c r="B112" s="32" t="s">
        <v>1522</v>
      </c>
      <c r="C112" s="31" t="str">
        <f>VLOOKUP(B112,教师基础数据!$B$1:$G4640,3,FALSE)</f>
        <v>商贸系</v>
      </c>
      <c r="D112" s="31" t="str">
        <f>VLOOKUP(B112,教师基础数据!$B$1:$G792,4,FALSE)</f>
        <v>兼职</v>
      </c>
      <c r="E112" s="31" t="str">
        <f>VLOOKUP(B112,教师基础数据!$B$1:$G4825,5,FALSE)</f>
        <v>商务教研室</v>
      </c>
      <c r="F112" s="31">
        <v>1</v>
      </c>
      <c r="G112" s="31">
        <f t="shared" si="2"/>
        <v>2</v>
      </c>
      <c r="H112" s="31">
        <f>(IF(COUNTIF(课表!$C$193:$C$348,B112)&gt;=2,1,COUNTIF(课表!$C$193:$C$348,B112))+IF(COUNTIF(课表!$D$193:$D$348,B112)&gt;=2,1,COUNTIF(课表!D$193:$D$348,B112))+IF(COUNTIF(课表!$E$193:$E$348,B112)&gt;=2,1,COUNTIF(课表!$E$193:$E$348,B112))+IF(COUNTIF(课表!$F$193:$F$348,B112)&gt;=2,1,COUNTIF(课表!$F$193:$F$348,B112)))*2</f>
        <v>0</v>
      </c>
      <c r="I112" s="31">
        <f>(IF(COUNTIF(课表!$G$193:$G$348,B112)&gt;=2,1,COUNTIF(课表!$G$193:$G$348,B112))+IF(COUNTIF(课表!$H$193:$H$348,B112)&gt;=2,1,COUNTIF(课表!$H$193:$H$348,B112))+IF(COUNTIF(课表!$I$193:$I$348,B112)&gt;=2,1,COUNTIF(课表!$I$193:$I$348,B112))+IF(COUNTIF(课表!$J$193:$J$348,B112)&gt;=2,1,COUNTIF(课表!$J$193:$J$348,B112)))*2</f>
        <v>4</v>
      </c>
      <c r="J112" s="31">
        <f>(IF(COUNTIF(课表!$K$193:$K$348,B112)&gt;=2,1,COUNTIF(课表!$K$193:$K$348,B112))+IF(COUNTIF(课表!$L$193:$L$348,B112)&gt;=2,1,COUNTIF(课表!$L$193:$L$348,B112))+IF(COUNTIF(课表!$M$193:$M$348,B112)&gt;=2,1,COUNTIF(课表!$M$193:$M$348,B112))+IF(COUNTIF(课表!$N$193:$N$348,B112)&gt;=2,1,COUNTIF(课表!$N$193:$N$348,B112)))*2</f>
        <v>4</v>
      </c>
      <c r="K112" s="31">
        <f>(IF(COUNTIF(课表!$O$193:$O$348,B112)&gt;=2,1,COUNTIF(课表!$O$193:$O$348,B112))+IF(COUNTIF(课表!$P$193:$P$348,B112)&gt;=2,1,COUNTIF(课表!$P$193:$P$348,B112))+IF(COUNTIF(课表!$Q$193:$Q$348,B112)&gt;=2,1,COUNTIF(课表!$Q$193:$Q$348,B112))+IF(COUNTIF(课表!$R$193:$R$348,B112)&gt;=2,1,COUNTIF(课表!$R$193:$R$348,B112)))*2</f>
        <v>0</v>
      </c>
      <c r="L112" s="31">
        <f>(IF(COUNTIF(课表!$O$193:$S$348,B112)&gt;=2,1,COUNTIF(课表!$O$193:$S$348,B112))+IF(COUNTIF(课表!$P$193:$T$348,B112)&gt;=2,1,COUNTIF(课表!$P$193:$T$348,B112)))*2</f>
        <v>0</v>
      </c>
      <c r="M112" s="31">
        <f>(IF(COUNTIF(课表!$W$193:$W$348,B112)&gt;=2,1,COUNTIF(课表!$W$193:$W$348,B112))+IF(COUNTIF(课表!$X$193:$X$348,B112)&gt;=2,1,COUNTIF(课表!$X$193:$X$348,B112))+IF(COUNTIF(课表!$Y$193:$Y$348,B112)&gt;=2,1,COUNTIF(课表!$Y$193:$Y$348,B112))+IF(COUNTIF(课表!$Z$193:$Z$348,B112)&gt;=2,1,COUNTIF(课表!$Z$193:$Z$348,B112)))*2</f>
        <v>0</v>
      </c>
      <c r="N112" s="31">
        <f>(IF(COUNTIF(课表!$AA$193:$AA$348,B112)&gt;=2,1,COUNTIF(课表!$AA$193:$AA$348,B112))+IF(COUNTIF(课表!$AB$193:$AB$348,B112)&gt;=2,1,COUNTIF(课表!$AB$193:$AB$348,B112))+IF(COUNTIF(课表!$AC$193:$AC$348,B112)&gt;=2,1,COUNTIF(课表!$AC$193:$AC$348,B112))+IF(COUNTIF(课表!$AD$193:$AD$348,B112)&gt;=2,1,COUNTIF(课表!$AD$193:$AD$348,B112)))*2</f>
        <v>0</v>
      </c>
      <c r="O112" s="31">
        <f t="shared" si="3"/>
        <v>8</v>
      </c>
    </row>
    <row r="113" ht="20.1" customHeight="1" spans="1:15">
      <c r="A113" s="31" t="str">
        <f>VLOOKUP(B113,教师基础数据!$B$1:$H$503,7,FALSE)</f>
        <v>2016018</v>
      </c>
      <c r="B113" s="32" t="s">
        <v>1192</v>
      </c>
      <c r="C113" s="31" t="str">
        <f>VLOOKUP(B113,教师基础数据!$B$1:$G4641,3,FALSE)</f>
        <v>商贸系</v>
      </c>
      <c r="D113" s="31" t="str">
        <f>VLOOKUP(B113,教师基础数据!$B$1:$G793,4,FALSE)</f>
        <v>外聘</v>
      </c>
      <c r="E113" s="31" t="str">
        <f>VLOOKUP(B113,教师基础数据!$B$1:$G4826,5,FALSE)</f>
        <v>旅游管理教研室</v>
      </c>
      <c r="F113" s="31">
        <v>1</v>
      </c>
      <c r="G113" s="31">
        <f t="shared" si="2"/>
        <v>1</v>
      </c>
      <c r="H113" s="31">
        <f>(IF(COUNTIF(课表!$C$193:$C$348,B113)&gt;=2,1,COUNTIF(课表!$C$193:$C$348,B113))+IF(COUNTIF(课表!$D$193:$D$348,B113)&gt;=2,1,COUNTIF(课表!D$193:$D$348,B113))+IF(COUNTIF(课表!$E$193:$E$348,B113)&gt;=2,1,COUNTIF(课表!$E$193:$E$348,B113))+IF(COUNTIF(课表!$F$193:$F$348,B113)&gt;=2,1,COUNTIF(课表!$F$193:$F$348,B113)))*2</f>
        <v>0</v>
      </c>
      <c r="I113" s="31">
        <f>(IF(COUNTIF(课表!$G$193:$G$348,B113)&gt;=2,1,COUNTIF(课表!$G$193:$G$348,B113))+IF(COUNTIF(课表!$H$193:$H$348,B113)&gt;=2,1,COUNTIF(课表!$H$193:$H$348,B113))+IF(COUNTIF(课表!$I$193:$I$348,B113)&gt;=2,1,COUNTIF(课表!$I$193:$I$348,B113))+IF(COUNTIF(课表!$J$193:$J$348,B113)&gt;=2,1,COUNTIF(课表!$J$193:$J$348,B113)))*2</f>
        <v>0</v>
      </c>
      <c r="J113" s="31">
        <f>(IF(COUNTIF(课表!$K$193:$K$348,B113)&gt;=2,1,COUNTIF(课表!$K$193:$K$348,B113))+IF(COUNTIF(课表!$L$193:$L$348,B113)&gt;=2,1,COUNTIF(课表!$L$193:$L$348,B113))+IF(COUNTIF(课表!$M$193:$M$348,B113)&gt;=2,1,COUNTIF(课表!$M$193:$M$348,B113))+IF(COUNTIF(课表!$N$193:$N$348,B113)&gt;=2,1,COUNTIF(课表!$N$193:$N$348,B113)))*2</f>
        <v>4</v>
      </c>
      <c r="K113" s="31">
        <f>(IF(COUNTIF(课表!$O$193:$O$348,B113)&gt;=2,1,COUNTIF(课表!$O$193:$O$348,B113))+IF(COUNTIF(课表!$P$193:$P$348,B113)&gt;=2,1,COUNTIF(课表!$P$193:$P$348,B113))+IF(COUNTIF(课表!$Q$193:$Q$348,B113)&gt;=2,1,COUNTIF(课表!$Q$193:$Q$348,B113))+IF(COUNTIF(课表!$R$193:$R$348,B113)&gt;=2,1,COUNTIF(课表!$R$193:$R$348,B113)))*2</f>
        <v>0</v>
      </c>
      <c r="L113" s="31">
        <f>(IF(COUNTIF(课表!$O$193:$S$348,B113)&gt;=2,1,COUNTIF(课表!$O$193:$S$348,B113))+IF(COUNTIF(课表!$P$193:$T$348,B113)&gt;=2,1,COUNTIF(课表!$P$193:$T$348,B113)))*2</f>
        <v>0</v>
      </c>
      <c r="M113" s="31">
        <f>(IF(COUNTIF(课表!$W$193:$W$348,B113)&gt;=2,1,COUNTIF(课表!$W$193:$W$348,B113))+IF(COUNTIF(课表!$X$193:$X$348,B113)&gt;=2,1,COUNTIF(课表!$X$193:$X$348,B113))+IF(COUNTIF(课表!$Y$193:$Y$348,B113)&gt;=2,1,COUNTIF(课表!$Y$193:$Y$348,B113))+IF(COUNTIF(课表!$Z$193:$Z$348,B113)&gt;=2,1,COUNTIF(课表!$Z$193:$Z$348,B113)))*2</f>
        <v>0</v>
      </c>
      <c r="N113" s="31">
        <f>(IF(COUNTIF(课表!$AA$193:$AA$348,B113)&gt;=2,1,COUNTIF(课表!$AA$193:$AA$348,B113))+IF(COUNTIF(课表!$AB$193:$AB$348,B113)&gt;=2,1,COUNTIF(课表!$AB$193:$AB$348,B113))+IF(COUNTIF(课表!$AC$193:$AC$348,B113)&gt;=2,1,COUNTIF(课表!$AC$193:$AC$348,B113))+IF(COUNTIF(课表!$AD$193:$AD$348,B113)&gt;=2,1,COUNTIF(课表!$AD$193:$AD$348,B113)))*2</f>
        <v>0</v>
      </c>
      <c r="O113" s="31">
        <f t="shared" si="3"/>
        <v>4</v>
      </c>
    </row>
    <row r="114" ht="20.1" customHeight="1" spans="1:15">
      <c r="A114" s="31" t="str">
        <f>VLOOKUP(B114,教师基础数据!$B$1:$H$503,7,FALSE)</f>
        <v>200222</v>
      </c>
      <c r="B114" s="32" t="s">
        <v>1981</v>
      </c>
      <c r="C114" s="31" t="str">
        <f>VLOOKUP(B114,教师基础数据!$B$1:$G4642,3,FALSE)</f>
        <v>动科系</v>
      </c>
      <c r="D114" s="31" t="str">
        <f>VLOOKUP(B114,教师基础数据!$B$1:$G794,4,FALSE)</f>
        <v>外聘</v>
      </c>
      <c r="E114" s="31" t="str">
        <f>VLOOKUP(B114,教师基础数据!$B$1:$G4827,5,FALSE)</f>
        <v>兽医教研室</v>
      </c>
      <c r="F114" s="31">
        <v>1</v>
      </c>
      <c r="G114" s="31">
        <f t="shared" si="2"/>
        <v>0</v>
      </c>
      <c r="H114" s="31">
        <f>(IF(COUNTIF(课表!$C$193:$C$348,B114)&gt;=2,1,COUNTIF(课表!$C$193:$C$348,B114))+IF(COUNTIF(课表!$D$193:$D$348,B114)&gt;=2,1,COUNTIF(课表!D$193:$D$348,B114))+IF(COUNTIF(课表!$E$193:$E$348,B114)&gt;=2,1,COUNTIF(课表!$E$193:$E$348,B114))+IF(COUNTIF(课表!$F$193:$F$348,B114)&gt;=2,1,COUNTIF(课表!$F$193:$F$348,B114)))*2</f>
        <v>0</v>
      </c>
      <c r="I114" s="31">
        <f>(IF(COUNTIF(课表!$G$193:$G$348,B114)&gt;=2,1,COUNTIF(课表!$G$193:$G$348,B114))+IF(COUNTIF(课表!$H$193:$H$348,B114)&gt;=2,1,COUNTIF(课表!$H$193:$H$348,B114))+IF(COUNTIF(课表!$I$193:$I$348,B114)&gt;=2,1,COUNTIF(课表!$I$193:$I$348,B114))+IF(COUNTIF(课表!$J$193:$J$348,B114)&gt;=2,1,COUNTIF(课表!$J$193:$J$348,B114)))*2</f>
        <v>0</v>
      </c>
      <c r="J114" s="31">
        <f>(IF(COUNTIF(课表!$K$193:$K$348,B114)&gt;=2,1,COUNTIF(课表!$K$193:$K$348,B114))+IF(COUNTIF(课表!$L$193:$L$348,B114)&gt;=2,1,COUNTIF(课表!$L$193:$L$348,B114))+IF(COUNTIF(课表!$M$193:$M$348,B114)&gt;=2,1,COUNTIF(课表!$M$193:$M$348,B114))+IF(COUNTIF(课表!$N$193:$N$348,B114)&gt;=2,1,COUNTIF(课表!$N$193:$N$348,B114)))*2</f>
        <v>0</v>
      </c>
      <c r="K114" s="31">
        <f>(IF(COUNTIF(课表!$O$193:$O$348,B114)&gt;=2,1,COUNTIF(课表!$O$193:$O$348,B114))+IF(COUNTIF(课表!$P$193:$P$348,B114)&gt;=2,1,COUNTIF(课表!$P$193:$P$348,B114))+IF(COUNTIF(课表!$Q$193:$Q$348,B114)&gt;=2,1,COUNTIF(课表!$Q$193:$Q$348,B114))+IF(COUNTIF(课表!$R$193:$R$348,B114)&gt;=2,1,COUNTIF(课表!$R$193:$R$348,B114)))*2</f>
        <v>0</v>
      </c>
      <c r="L114" s="31">
        <f>(IF(COUNTIF(课表!$O$193:$S$348,B114)&gt;=2,1,COUNTIF(课表!$O$193:$S$348,B114))+IF(COUNTIF(课表!$P$193:$T$348,B114)&gt;=2,1,COUNTIF(课表!$P$193:$T$348,B114)))*2</f>
        <v>0</v>
      </c>
      <c r="M114" s="31">
        <f>(IF(COUNTIF(课表!$W$193:$W$348,B114)&gt;=2,1,COUNTIF(课表!$W$193:$W$348,B114))+IF(COUNTIF(课表!$X$193:$X$348,B114)&gt;=2,1,COUNTIF(课表!$X$193:$X$348,B114))+IF(COUNTIF(课表!$Y$193:$Y$348,B114)&gt;=2,1,COUNTIF(课表!$Y$193:$Y$348,B114))+IF(COUNTIF(课表!$Z$193:$Z$348,B114)&gt;=2,1,COUNTIF(课表!$Z$193:$Z$348,B114)))*2</f>
        <v>0</v>
      </c>
      <c r="N114" s="31">
        <f>(IF(COUNTIF(课表!$AA$193:$AA$348,B114)&gt;=2,1,COUNTIF(课表!$AA$193:$AA$348,B114))+IF(COUNTIF(课表!$AB$193:$AB$348,B114)&gt;=2,1,COUNTIF(课表!$AB$193:$AB$348,B114))+IF(COUNTIF(课表!$AC$193:$AC$348,B114)&gt;=2,1,COUNTIF(课表!$AC$193:$AC$348,B114))+IF(COUNTIF(课表!$AD$193:$AD$348,B114)&gt;=2,1,COUNTIF(课表!$AD$193:$AD$348,B114)))*2</f>
        <v>0</v>
      </c>
      <c r="O114" s="31">
        <f t="shared" si="3"/>
        <v>0</v>
      </c>
    </row>
    <row r="115" ht="20.1" customHeight="1" spans="1:15">
      <c r="A115" s="31" t="str">
        <f>VLOOKUP(B115,教师基础数据!$B$1:$H$503,7,FALSE)</f>
        <v>0000281</v>
      </c>
      <c r="B115" s="32" t="s">
        <v>1320</v>
      </c>
      <c r="C115" s="31" t="str">
        <f>VLOOKUP(B115,教师基础数据!$B$1:$G4643,3,FALSE)</f>
        <v>动科系</v>
      </c>
      <c r="D115" s="31" t="str">
        <f>VLOOKUP(B115,教师基础数据!$B$1:$G795,4,FALSE)</f>
        <v>兼职</v>
      </c>
      <c r="E115" s="31" t="str">
        <f>VLOOKUP(B115,教师基础数据!$B$1:$G4828,5,FALSE)</f>
        <v>兽医教研室</v>
      </c>
      <c r="F115" s="31">
        <v>1</v>
      </c>
      <c r="G115" s="31">
        <f t="shared" si="2"/>
        <v>3</v>
      </c>
      <c r="H115" s="31">
        <f>(IF(COUNTIF(课表!$C$193:$C$348,B115)&gt;=2,1,COUNTIF(课表!$C$193:$C$348,B115))+IF(COUNTIF(课表!$D$193:$D$348,B115)&gt;=2,1,COUNTIF(课表!D$193:$D$348,B115))+IF(COUNTIF(课表!$E$193:$E$348,B115)&gt;=2,1,COUNTIF(课表!$E$193:$E$348,B115))+IF(COUNTIF(课表!$F$193:$F$348,B115)&gt;=2,1,COUNTIF(课表!$F$193:$F$348,B115)))*2</f>
        <v>4</v>
      </c>
      <c r="I115" s="31">
        <f>(IF(COUNTIF(课表!$G$193:$G$348,B115)&gt;=2,1,COUNTIF(课表!$G$193:$G$348,B115))+IF(COUNTIF(课表!$H$193:$H$348,B115)&gt;=2,1,COUNTIF(课表!$H$193:$H$348,B115))+IF(COUNTIF(课表!$I$193:$I$348,B115)&gt;=2,1,COUNTIF(课表!$I$193:$I$348,B115))+IF(COUNTIF(课表!$J$193:$J$348,B115)&gt;=2,1,COUNTIF(课表!$J$193:$J$348,B115)))*2</f>
        <v>0</v>
      </c>
      <c r="J115" s="31">
        <f>(IF(COUNTIF(课表!$K$193:$K$348,B115)&gt;=2,1,COUNTIF(课表!$K$193:$K$348,B115))+IF(COUNTIF(课表!$L$193:$L$348,B115)&gt;=2,1,COUNTIF(课表!$L$193:$L$348,B115))+IF(COUNTIF(课表!$M$193:$M$348,B115)&gt;=2,1,COUNTIF(课表!$M$193:$M$348,B115))+IF(COUNTIF(课表!$N$193:$N$348,B115)&gt;=2,1,COUNTIF(课表!$N$193:$N$348,B115)))*2</f>
        <v>4</v>
      </c>
      <c r="K115" s="31">
        <f>(IF(COUNTIF(课表!$O$193:$O$348,B115)&gt;=2,1,COUNTIF(课表!$O$193:$O$348,B115))+IF(COUNTIF(课表!$P$193:$P$348,B115)&gt;=2,1,COUNTIF(课表!$P$193:$P$348,B115))+IF(COUNTIF(课表!$Q$193:$Q$348,B115)&gt;=2,1,COUNTIF(课表!$Q$193:$Q$348,B115))+IF(COUNTIF(课表!$R$193:$R$348,B115)&gt;=2,1,COUNTIF(课表!$R$193:$R$348,B115)))*2</f>
        <v>0</v>
      </c>
      <c r="L115" s="31">
        <f>(IF(COUNTIF(课表!$O$193:$S$348,B115)&gt;=2,1,COUNTIF(课表!$O$193:$S$348,B115))+IF(COUNTIF(课表!$P$193:$T$348,B115)&gt;=2,1,COUNTIF(课表!$P$193:$T$348,B115)))*2</f>
        <v>4</v>
      </c>
      <c r="M115" s="31">
        <f>(IF(COUNTIF(课表!$W$193:$W$348,B115)&gt;=2,1,COUNTIF(课表!$W$193:$W$348,B115))+IF(COUNTIF(课表!$X$193:$X$348,B115)&gt;=2,1,COUNTIF(课表!$X$193:$X$348,B115))+IF(COUNTIF(课表!$Y$193:$Y$348,B115)&gt;=2,1,COUNTIF(课表!$Y$193:$Y$348,B115))+IF(COUNTIF(课表!$Z$193:$Z$348,B115)&gt;=2,1,COUNTIF(课表!$Z$193:$Z$348,B115)))*2</f>
        <v>0</v>
      </c>
      <c r="N115" s="31">
        <f>(IF(COUNTIF(课表!$AA$193:$AA$348,B115)&gt;=2,1,COUNTIF(课表!$AA$193:$AA$348,B115))+IF(COUNTIF(课表!$AB$193:$AB$348,B115)&gt;=2,1,COUNTIF(课表!$AB$193:$AB$348,B115))+IF(COUNTIF(课表!$AC$193:$AC$348,B115)&gt;=2,1,COUNTIF(课表!$AC$193:$AC$348,B115))+IF(COUNTIF(课表!$AD$193:$AD$348,B115)&gt;=2,1,COUNTIF(课表!$AD$193:$AD$348,B115)))*2</f>
        <v>0</v>
      </c>
      <c r="O115" s="31">
        <f t="shared" si="3"/>
        <v>12</v>
      </c>
    </row>
    <row r="116" ht="20.1" customHeight="1" spans="1:15">
      <c r="A116" s="31" t="str">
        <f>VLOOKUP(B116,教师基础数据!$B$1:$H$503,7,FALSE)</f>
        <v>0000507</v>
      </c>
      <c r="B116" s="32" t="s">
        <v>1364</v>
      </c>
      <c r="C116" s="31" t="str">
        <f>VLOOKUP(B116,教师基础数据!$B$1:$G4644,3,FALSE)</f>
        <v>动科系</v>
      </c>
      <c r="D116" s="31" t="str">
        <f>VLOOKUP(B116,教师基础数据!$B$1:$G796,4,FALSE)</f>
        <v>兼职</v>
      </c>
      <c r="E116" s="31" t="str">
        <f>VLOOKUP(B116,教师基础数据!$B$1:$G4829,5,FALSE)</f>
        <v>兽医教研室</v>
      </c>
      <c r="F116" s="31">
        <v>1</v>
      </c>
      <c r="G116" s="31">
        <f t="shared" si="2"/>
        <v>3</v>
      </c>
      <c r="H116" s="31">
        <f>(IF(COUNTIF(课表!$C$193:$C$348,B116)&gt;=2,1,COUNTIF(课表!$C$193:$C$348,B116))+IF(COUNTIF(课表!$D$193:$D$348,B116)&gt;=2,1,COUNTIF(课表!D$193:$D$348,B116))+IF(COUNTIF(课表!$E$193:$E$348,B116)&gt;=2,1,COUNTIF(课表!$E$193:$E$348,B116))+IF(COUNTIF(课表!$F$193:$F$348,B116)&gt;=2,1,COUNTIF(课表!$F$193:$F$348,B116)))*2</f>
        <v>0</v>
      </c>
      <c r="I116" s="31">
        <f>(IF(COUNTIF(课表!$G$193:$G$348,B116)&gt;=2,1,COUNTIF(课表!$G$193:$G$348,B116))+IF(COUNTIF(课表!$H$193:$H$348,B116)&gt;=2,1,COUNTIF(课表!$H$193:$H$348,B116))+IF(COUNTIF(课表!$I$193:$I$348,B116)&gt;=2,1,COUNTIF(课表!$I$193:$I$348,B116))+IF(COUNTIF(课表!$J$193:$J$348,B116)&gt;=2,1,COUNTIF(课表!$J$193:$J$348,B116)))*2</f>
        <v>0</v>
      </c>
      <c r="J116" s="31">
        <f>(IF(COUNTIF(课表!$K$193:$K$348,B116)&gt;=2,1,COUNTIF(课表!$K$193:$K$348,B116))+IF(COUNTIF(课表!$L$193:$L$348,B116)&gt;=2,1,COUNTIF(课表!$L$193:$L$348,B116))+IF(COUNTIF(课表!$M$193:$M$348,B116)&gt;=2,1,COUNTIF(课表!$M$193:$M$348,B116))+IF(COUNTIF(课表!$N$193:$N$348,B116)&gt;=2,1,COUNTIF(课表!$N$193:$N$348,B116)))*2</f>
        <v>4</v>
      </c>
      <c r="K116" s="31">
        <f>(IF(COUNTIF(课表!$O$193:$O$348,B116)&gt;=2,1,COUNTIF(课表!$O$193:$O$348,B116))+IF(COUNTIF(课表!$P$193:$P$348,B116)&gt;=2,1,COUNTIF(课表!$P$193:$P$348,B116))+IF(COUNTIF(课表!$Q$193:$Q$348,B116)&gt;=2,1,COUNTIF(课表!$Q$193:$Q$348,B116))+IF(COUNTIF(课表!$R$193:$R$348,B116)&gt;=2,1,COUNTIF(课表!$R$193:$R$348,B116)))*2</f>
        <v>4</v>
      </c>
      <c r="L116" s="31">
        <f>(IF(COUNTIF(课表!$O$193:$S$348,B116)&gt;=2,1,COUNTIF(课表!$O$193:$S$348,B116))+IF(COUNTIF(课表!$P$193:$T$348,B116)&gt;=2,1,COUNTIF(课表!$P$193:$T$348,B116)))*2</f>
        <v>4</v>
      </c>
      <c r="M116" s="31">
        <f>(IF(COUNTIF(课表!$W$193:$W$348,B116)&gt;=2,1,COUNTIF(课表!$W$193:$W$348,B116))+IF(COUNTIF(课表!$X$193:$X$348,B116)&gt;=2,1,COUNTIF(课表!$X$193:$X$348,B116))+IF(COUNTIF(课表!$Y$193:$Y$348,B116)&gt;=2,1,COUNTIF(课表!$Y$193:$Y$348,B116))+IF(COUNTIF(课表!$Z$193:$Z$348,B116)&gt;=2,1,COUNTIF(课表!$Z$193:$Z$348,B116)))*2</f>
        <v>0</v>
      </c>
      <c r="N116" s="31">
        <f>(IF(COUNTIF(课表!$AA$193:$AA$348,B116)&gt;=2,1,COUNTIF(课表!$AA$193:$AA$348,B116))+IF(COUNTIF(课表!$AB$193:$AB$348,B116)&gt;=2,1,COUNTIF(课表!$AB$193:$AB$348,B116))+IF(COUNTIF(课表!$AC$193:$AC$348,B116)&gt;=2,1,COUNTIF(课表!$AC$193:$AC$348,B116))+IF(COUNTIF(课表!$AD$193:$AD$348,B116)&gt;=2,1,COUNTIF(课表!$AD$193:$AD$348,B116)))*2</f>
        <v>0</v>
      </c>
      <c r="O116" s="31">
        <f t="shared" si="3"/>
        <v>12</v>
      </c>
    </row>
    <row r="117" ht="20.1" customHeight="1" spans="1:15">
      <c r="A117" s="31">
        <f>VLOOKUP(B117,教师基础数据!$B$1:$H$503,7,FALSE)</f>
        <v>2021004</v>
      </c>
      <c r="B117" s="32" t="s">
        <v>1166</v>
      </c>
      <c r="C117" s="31" t="str">
        <f>VLOOKUP(B117,教师基础数据!$B$1:$G4645,3,FALSE)</f>
        <v>动科系</v>
      </c>
      <c r="D117" s="31" t="str">
        <f>VLOOKUP(B117,教师基础数据!$B$1:$G797,4,FALSE)</f>
        <v>外聘</v>
      </c>
      <c r="E117" s="31" t="str">
        <f>VLOOKUP(B117,教师基础数据!$B$1:$G4830,5,FALSE)</f>
        <v>兽医教研室</v>
      </c>
      <c r="F117" s="31">
        <v>1</v>
      </c>
      <c r="G117" s="31">
        <f t="shared" si="2"/>
        <v>2</v>
      </c>
      <c r="H117" s="31">
        <f>(IF(COUNTIF(课表!$C$193:$C$348,B117)&gt;=2,1,COUNTIF(课表!$C$193:$C$348,B117))+IF(COUNTIF(课表!$D$193:$D$348,B117)&gt;=2,1,COUNTIF(课表!D$193:$D$348,B117))+IF(COUNTIF(课表!$E$193:$E$348,B117)&gt;=2,1,COUNTIF(课表!$E$193:$E$348,B117))+IF(COUNTIF(课表!$F$193:$F$348,B117)&gt;=2,1,COUNTIF(课表!$F$193:$F$348,B117)))*2</f>
        <v>0</v>
      </c>
      <c r="I117" s="31">
        <f>(IF(COUNTIF(课表!$G$193:$G$348,B117)&gt;=2,1,COUNTIF(课表!$G$193:$G$348,B117))+IF(COUNTIF(课表!$H$193:$H$348,B117)&gt;=2,1,COUNTIF(课表!$H$193:$H$348,B117))+IF(COUNTIF(课表!$I$193:$I$348,B117)&gt;=2,1,COUNTIF(课表!$I$193:$I$348,B117))+IF(COUNTIF(课表!$J$193:$J$348,B117)&gt;=2,1,COUNTIF(课表!$J$193:$J$348,B117)))*2</f>
        <v>0</v>
      </c>
      <c r="J117" s="31">
        <f>(IF(COUNTIF(课表!$K$193:$K$348,B117)&gt;=2,1,COUNTIF(课表!$K$193:$K$348,B117))+IF(COUNTIF(课表!$L$193:$L$348,B117)&gt;=2,1,COUNTIF(课表!$L$193:$L$348,B117))+IF(COUNTIF(课表!$M$193:$M$348,B117)&gt;=2,1,COUNTIF(课表!$M$193:$M$348,B117))+IF(COUNTIF(课表!$N$193:$N$348,B117)&gt;=2,1,COUNTIF(课表!$N$193:$N$348,B117)))*2</f>
        <v>0</v>
      </c>
      <c r="K117" s="31">
        <f>(IF(COUNTIF(课表!$O$193:$O$348,B117)&gt;=2,1,COUNTIF(课表!$O$193:$O$348,B117))+IF(COUNTIF(课表!$P$193:$P$348,B117)&gt;=2,1,COUNTIF(课表!$P$193:$P$348,B117))+IF(COUNTIF(课表!$Q$193:$Q$348,B117)&gt;=2,1,COUNTIF(课表!$Q$193:$Q$348,B117))+IF(COUNTIF(课表!$R$193:$R$348,B117)&gt;=2,1,COUNTIF(课表!$R$193:$R$348,B117)))*2</f>
        <v>0</v>
      </c>
      <c r="L117" s="31">
        <f>(IF(COUNTIF(课表!$O$193:$S$348,B117)&gt;=2,1,COUNTIF(课表!$O$193:$S$348,B117))+IF(COUNTIF(课表!$P$193:$T$348,B117)&gt;=2,1,COUNTIF(课表!$P$193:$T$348,B117)))*2</f>
        <v>0</v>
      </c>
      <c r="M117" s="31">
        <f>(IF(COUNTIF(课表!$W$193:$W$348,B117)&gt;=2,1,COUNTIF(课表!$W$193:$W$348,B117))+IF(COUNTIF(课表!$X$193:$X$348,B117)&gt;=2,1,COUNTIF(课表!$X$193:$X$348,B117))+IF(COUNTIF(课表!$Y$193:$Y$348,B117)&gt;=2,1,COUNTIF(课表!$Y$193:$Y$348,B117))+IF(COUNTIF(课表!$Z$193:$Z$348,B117)&gt;=2,1,COUNTIF(课表!$Z$193:$Z$348,B117)))*2</f>
        <v>4</v>
      </c>
      <c r="N117" s="31">
        <f>(IF(COUNTIF(课表!$AA$193:$AA$348,B117)&gt;=2,1,COUNTIF(课表!$AA$193:$AA$348,B117))+IF(COUNTIF(课表!$AB$193:$AB$348,B117)&gt;=2,1,COUNTIF(课表!$AB$193:$AB$348,B117))+IF(COUNTIF(课表!$AC$193:$AC$348,B117)&gt;=2,1,COUNTIF(课表!$AC$193:$AC$348,B117))+IF(COUNTIF(课表!$AD$193:$AD$348,B117)&gt;=2,1,COUNTIF(课表!$AD$193:$AD$348,B117)))*2</f>
        <v>8</v>
      </c>
      <c r="O117" s="31">
        <f t="shared" si="3"/>
        <v>12</v>
      </c>
    </row>
    <row r="118" ht="20.1" customHeight="1" spans="1:15">
      <c r="A118" s="31" t="str">
        <f>VLOOKUP(B118,教师基础数据!$B$1:$H$503,7,FALSE)</f>
        <v>0000464</v>
      </c>
      <c r="B118" s="32" t="s">
        <v>1346</v>
      </c>
      <c r="C118" s="31" t="str">
        <f>VLOOKUP(B118,教师基础数据!$B$1:$G4646,3,FALSE)</f>
        <v>动科系</v>
      </c>
      <c r="D118" s="31" t="str">
        <f>VLOOKUP(B118,教师基础数据!$B$1:$G798,4,FALSE)</f>
        <v>专职</v>
      </c>
      <c r="E118" s="31" t="str">
        <f>VLOOKUP(B118,教师基础数据!$B$1:$G4831,5,FALSE)</f>
        <v>兽医教研室</v>
      </c>
      <c r="F118" s="31">
        <v>1</v>
      </c>
      <c r="G118" s="31">
        <f t="shared" si="2"/>
        <v>3</v>
      </c>
      <c r="H118" s="31">
        <f>(IF(COUNTIF(课表!$C$193:$C$348,B118)&gt;=2,1,COUNTIF(课表!$C$193:$C$348,B118))+IF(COUNTIF(课表!$D$193:$D$348,B118)&gt;=2,1,COUNTIF(课表!D$193:$D$348,B118))+IF(COUNTIF(课表!$E$193:$E$348,B118)&gt;=2,1,COUNTIF(课表!$E$193:$E$348,B118))+IF(COUNTIF(课表!$F$193:$F$348,B118)&gt;=2,1,COUNTIF(课表!$F$193:$F$348,B118)))*2</f>
        <v>4</v>
      </c>
      <c r="I118" s="31">
        <f>(IF(COUNTIF(课表!$G$193:$G$348,B118)&gt;=2,1,COUNTIF(课表!$G$193:$G$348,B118))+IF(COUNTIF(课表!$H$193:$H$348,B118)&gt;=2,1,COUNTIF(课表!$H$193:$H$348,B118))+IF(COUNTIF(课表!$I$193:$I$348,B118)&gt;=2,1,COUNTIF(课表!$I$193:$I$348,B118))+IF(COUNTIF(课表!$J$193:$J$348,B118)&gt;=2,1,COUNTIF(课表!$J$193:$J$348,B118)))*2</f>
        <v>4</v>
      </c>
      <c r="J118" s="31">
        <f>(IF(COUNTIF(课表!$K$193:$K$348,B118)&gt;=2,1,COUNTIF(课表!$K$193:$K$348,B118))+IF(COUNTIF(课表!$L$193:$L$348,B118)&gt;=2,1,COUNTIF(课表!$L$193:$L$348,B118))+IF(COUNTIF(课表!$M$193:$M$348,B118)&gt;=2,1,COUNTIF(课表!$M$193:$M$348,B118))+IF(COUNTIF(课表!$N$193:$N$348,B118)&gt;=2,1,COUNTIF(课表!$N$193:$N$348,B118)))*2</f>
        <v>4</v>
      </c>
      <c r="K118" s="31">
        <f>(IF(COUNTIF(课表!$O$193:$O$348,B118)&gt;=2,1,COUNTIF(课表!$O$193:$O$348,B118))+IF(COUNTIF(课表!$P$193:$P$348,B118)&gt;=2,1,COUNTIF(课表!$P$193:$P$348,B118))+IF(COUNTIF(课表!$Q$193:$Q$348,B118)&gt;=2,1,COUNTIF(课表!$Q$193:$Q$348,B118))+IF(COUNTIF(课表!$R$193:$R$348,B118)&gt;=2,1,COUNTIF(课表!$R$193:$R$348,B118)))*2</f>
        <v>0</v>
      </c>
      <c r="L118" s="31">
        <f>(IF(COUNTIF(课表!$O$193:$S$348,B118)&gt;=2,1,COUNTIF(课表!$O$193:$S$348,B118))+IF(COUNTIF(课表!$P$193:$T$348,B118)&gt;=2,1,COUNTIF(课表!$P$193:$T$348,B118)))*2</f>
        <v>0</v>
      </c>
      <c r="M118" s="31">
        <f>(IF(COUNTIF(课表!$W$193:$W$348,B118)&gt;=2,1,COUNTIF(课表!$W$193:$W$348,B118))+IF(COUNTIF(课表!$X$193:$X$348,B118)&gt;=2,1,COUNTIF(课表!$X$193:$X$348,B118))+IF(COUNTIF(课表!$Y$193:$Y$348,B118)&gt;=2,1,COUNTIF(课表!$Y$193:$Y$348,B118))+IF(COUNTIF(课表!$Z$193:$Z$348,B118)&gt;=2,1,COUNTIF(课表!$Z$193:$Z$348,B118)))*2</f>
        <v>0</v>
      </c>
      <c r="N118" s="31">
        <f>(IF(COUNTIF(课表!$AA$193:$AA$348,B118)&gt;=2,1,COUNTIF(课表!$AA$193:$AA$348,B118))+IF(COUNTIF(课表!$AB$193:$AB$348,B118)&gt;=2,1,COUNTIF(课表!$AB$193:$AB$348,B118))+IF(COUNTIF(课表!$AC$193:$AC$348,B118)&gt;=2,1,COUNTIF(课表!$AC$193:$AC$348,B118))+IF(COUNTIF(课表!$AD$193:$AD$348,B118)&gt;=2,1,COUNTIF(课表!$AD$193:$AD$348,B118)))*2</f>
        <v>0</v>
      </c>
      <c r="O118" s="31">
        <f t="shared" si="3"/>
        <v>12</v>
      </c>
    </row>
    <row r="119" ht="20.1" customHeight="1" spans="1:15">
      <c r="A119" s="31" t="str">
        <f>VLOOKUP(B119,教师基础数据!$B$1:$H$503,7,FALSE)</f>
        <v>0000467</v>
      </c>
      <c r="B119" s="32" t="s">
        <v>1165</v>
      </c>
      <c r="C119" s="31" t="str">
        <f>VLOOKUP(B119,教师基础数据!$B$1:$G4648,3,FALSE)</f>
        <v>动科系</v>
      </c>
      <c r="D119" s="31" t="str">
        <f>VLOOKUP(B119,教师基础数据!$B$1:$G800,4,FALSE)</f>
        <v>兼职</v>
      </c>
      <c r="E119" s="31" t="str">
        <f>VLOOKUP(B119,教师基础数据!$B$1:$G4833,5,FALSE)</f>
        <v>兽医教研室</v>
      </c>
      <c r="F119" s="31">
        <v>1</v>
      </c>
      <c r="G119" s="31">
        <f t="shared" si="2"/>
        <v>3</v>
      </c>
      <c r="H119" s="31">
        <f>(IF(COUNTIF(课表!$C$193:$C$348,B119)&gt;=2,1,COUNTIF(课表!$C$193:$C$348,B119))+IF(COUNTIF(课表!$D$193:$D$348,B119)&gt;=2,1,COUNTIF(课表!D$193:$D$348,B119))+IF(COUNTIF(课表!$E$193:$E$348,B119)&gt;=2,1,COUNTIF(课表!$E$193:$E$348,B119))+IF(COUNTIF(课表!$F$193:$F$348,B119)&gt;=2,1,COUNTIF(课表!$F$193:$F$348,B119)))*2</f>
        <v>4</v>
      </c>
      <c r="I119" s="31">
        <f>(IF(COUNTIF(课表!$G$193:$G$348,B119)&gt;=2,1,COUNTIF(课表!$G$193:$G$348,B119))+IF(COUNTIF(课表!$H$193:$H$348,B119)&gt;=2,1,COUNTIF(课表!$H$193:$H$348,B119))+IF(COUNTIF(课表!$I$193:$I$348,B119)&gt;=2,1,COUNTIF(课表!$I$193:$I$348,B119))+IF(COUNTIF(课表!$J$193:$J$348,B119)&gt;=2,1,COUNTIF(课表!$J$193:$J$348,B119)))*2</f>
        <v>0</v>
      </c>
      <c r="J119" s="31">
        <f>(IF(COUNTIF(课表!$K$193:$K$348,B119)&gt;=2,1,COUNTIF(课表!$K$193:$K$348,B119))+IF(COUNTIF(课表!$L$193:$L$348,B119)&gt;=2,1,COUNTIF(课表!$L$193:$L$348,B119))+IF(COUNTIF(课表!$M$193:$M$348,B119)&gt;=2,1,COUNTIF(课表!$M$193:$M$348,B119))+IF(COUNTIF(课表!$N$193:$N$348,B119)&gt;=2,1,COUNTIF(课表!$N$193:$N$348,B119)))*2</f>
        <v>0</v>
      </c>
      <c r="K119" s="31">
        <f>(IF(COUNTIF(课表!$O$193:$O$348,B119)&gt;=2,1,COUNTIF(课表!$O$193:$O$348,B119))+IF(COUNTIF(课表!$P$193:$P$348,B119)&gt;=2,1,COUNTIF(课表!$P$193:$P$348,B119))+IF(COUNTIF(课表!$Q$193:$Q$348,B119)&gt;=2,1,COUNTIF(课表!$Q$193:$Q$348,B119))+IF(COUNTIF(课表!$R$193:$R$348,B119)&gt;=2,1,COUNTIF(课表!$R$193:$R$348,B119)))*2</f>
        <v>4</v>
      </c>
      <c r="L119" s="31">
        <f>(IF(COUNTIF(课表!$O$193:$S$348,B119)&gt;=2,1,COUNTIF(课表!$O$193:$S$348,B119))+IF(COUNTIF(课表!$P$193:$T$348,B119)&gt;=2,1,COUNTIF(课表!$P$193:$T$348,B119)))*2</f>
        <v>4</v>
      </c>
      <c r="M119" s="31">
        <f>(IF(COUNTIF(课表!$W$193:$W$348,B119)&gt;=2,1,COUNTIF(课表!$W$193:$W$348,B119))+IF(COUNTIF(课表!$X$193:$X$348,B119)&gt;=2,1,COUNTIF(课表!$X$193:$X$348,B119))+IF(COUNTIF(课表!$Y$193:$Y$348,B119)&gt;=2,1,COUNTIF(课表!$Y$193:$Y$348,B119))+IF(COUNTIF(课表!$Z$193:$Z$348,B119)&gt;=2,1,COUNTIF(课表!$Z$193:$Z$348,B119)))*2</f>
        <v>0</v>
      </c>
      <c r="N119" s="31">
        <f>(IF(COUNTIF(课表!$AA$193:$AA$348,B119)&gt;=2,1,COUNTIF(课表!$AA$193:$AA$348,B119))+IF(COUNTIF(课表!$AB$193:$AB$348,B119)&gt;=2,1,COUNTIF(课表!$AB$193:$AB$348,B119))+IF(COUNTIF(课表!$AC$193:$AC$348,B119)&gt;=2,1,COUNTIF(课表!$AC$193:$AC$348,B119))+IF(COUNTIF(课表!$AD$193:$AD$348,B119)&gt;=2,1,COUNTIF(课表!$AD$193:$AD$348,B119)))*2</f>
        <v>0</v>
      </c>
      <c r="O119" s="31">
        <f t="shared" si="3"/>
        <v>12</v>
      </c>
    </row>
    <row r="120" ht="20.1" customHeight="1" spans="1:15">
      <c r="A120" s="31" t="str">
        <f>VLOOKUP(B120,教师基础数据!$B$1:$H$503,7,FALSE)</f>
        <v>0000293</v>
      </c>
      <c r="B120" s="32" t="s">
        <v>1982</v>
      </c>
      <c r="C120" s="31" t="str">
        <f>VLOOKUP(B120,教师基础数据!$B$1:$G4649,3,FALSE)</f>
        <v>人文系</v>
      </c>
      <c r="D120" s="31" t="str">
        <f>VLOOKUP(B120,教师基础数据!$B$1:$G801,4,FALSE)</f>
        <v>兼职</v>
      </c>
      <c r="E120" s="31" t="str">
        <f>VLOOKUP(B120,教师基础数据!$B$1:$G4834,5,FALSE)</f>
        <v>数学教研室</v>
      </c>
      <c r="F120" s="31">
        <v>1</v>
      </c>
      <c r="G120" s="31">
        <f t="shared" si="2"/>
        <v>0</v>
      </c>
      <c r="H120" s="31">
        <f>(IF(COUNTIF(课表!$C$193:$C$348,B120)&gt;=2,1,COUNTIF(课表!$C$193:$C$348,B120))+IF(COUNTIF(课表!$D$193:$D$348,B120)&gt;=2,1,COUNTIF(课表!D$193:$D$348,B120))+IF(COUNTIF(课表!$E$193:$E$348,B120)&gt;=2,1,COUNTIF(课表!$E$193:$E$348,B120))+IF(COUNTIF(课表!$F$193:$F$348,B120)&gt;=2,1,COUNTIF(课表!$F$193:$F$348,B120)))*2</f>
        <v>0</v>
      </c>
      <c r="I120" s="31">
        <f>(IF(COUNTIF(课表!$G$193:$G$348,B120)&gt;=2,1,COUNTIF(课表!$G$193:$G$348,B120))+IF(COUNTIF(课表!$H$193:$H$348,B120)&gt;=2,1,COUNTIF(课表!$H$193:$H$348,B120))+IF(COUNTIF(课表!$I$193:$I$348,B120)&gt;=2,1,COUNTIF(课表!$I$193:$I$348,B120))+IF(COUNTIF(课表!$J$193:$J$348,B120)&gt;=2,1,COUNTIF(课表!$J$193:$J$348,B120)))*2</f>
        <v>0</v>
      </c>
      <c r="J120" s="31">
        <f>(IF(COUNTIF(课表!$K$193:$K$348,B120)&gt;=2,1,COUNTIF(课表!$K$193:$K$348,B120))+IF(COUNTIF(课表!$L$193:$L$348,B120)&gt;=2,1,COUNTIF(课表!$L$193:$L$348,B120))+IF(COUNTIF(课表!$M$193:$M$348,B120)&gt;=2,1,COUNTIF(课表!$M$193:$M$348,B120))+IF(COUNTIF(课表!$N$193:$N$348,B120)&gt;=2,1,COUNTIF(课表!$N$193:$N$348,B120)))*2</f>
        <v>0</v>
      </c>
      <c r="K120" s="31">
        <f>(IF(COUNTIF(课表!$O$193:$O$348,B120)&gt;=2,1,COUNTIF(课表!$O$193:$O$348,B120))+IF(COUNTIF(课表!$P$193:$P$348,B120)&gt;=2,1,COUNTIF(课表!$P$193:$P$348,B120))+IF(COUNTIF(课表!$Q$193:$Q$348,B120)&gt;=2,1,COUNTIF(课表!$Q$193:$Q$348,B120))+IF(COUNTIF(课表!$R$193:$R$348,B120)&gt;=2,1,COUNTIF(课表!$R$193:$R$348,B120)))*2</f>
        <v>0</v>
      </c>
      <c r="L120" s="31">
        <f>(IF(COUNTIF(课表!$O$193:$S$348,B120)&gt;=2,1,COUNTIF(课表!$O$193:$S$348,B120))+IF(COUNTIF(课表!$P$193:$T$348,B120)&gt;=2,1,COUNTIF(课表!$P$193:$T$348,B120)))*2</f>
        <v>0</v>
      </c>
      <c r="M120" s="31">
        <f>(IF(COUNTIF(课表!$W$193:$W$348,B120)&gt;=2,1,COUNTIF(课表!$W$193:$W$348,B120))+IF(COUNTIF(课表!$X$193:$X$348,B120)&gt;=2,1,COUNTIF(课表!$X$193:$X$348,B120))+IF(COUNTIF(课表!$Y$193:$Y$348,B120)&gt;=2,1,COUNTIF(课表!$Y$193:$Y$348,B120))+IF(COUNTIF(课表!$Z$193:$Z$348,B120)&gt;=2,1,COUNTIF(课表!$Z$193:$Z$348,B120)))*2</f>
        <v>0</v>
      </c>
      <c r="N120" s="31">
        <f>(IF(COUNTIF(课表!$AA$193:$AA$348,B120)&gt;=2,1,COUNTIF(课表!$AA$193:$AA$348,B120))+IF(COUNTIF(课表!$AB$193:$AB$348,B120)&gt;=2,1,COUNTIF(课表!$AB$193:$AB$348,B120))+IF(COUNTIF(课表!$AC$193:$AC$348,B120)&gt;=2,1,COUNTIF(课表!$AC$193:$AC$348,B120))+IF(COUNTIF(课表!$AD$193:$AD$348,B120)&gt;=2,1,COUNTIF(课表!$AD$193:$AD$348,B120)))*2</f>
        <v>0</v>
      </c>
      <c r="O120" s="31">
        <f t="shared" si="3"/>
        <v>0</v>
      </c>
    </row>
    <row r="121" ht="20.1" customHeight="1" spans="1:15">
      <c r="A121" s="31" t="str">
        <f>VLOOKUP(B121,教师基础数据!$B$1:$H$503,7,FALSE)</f>
        <v>0000162</v>
      </c>
      <c r="B121" s="32" t="s">
        <v>1151</v>
      </c>
      <c r="C121" s="31" t="str">
        <f>VLOOKUP(B121,教师基础数据!$B$1:$G4650,3,FALSE)</f>
        <v>人文系</v>
      </c>
      <c r="D121" s="31" t="str">
        <f>VLOOKUP(B121,教师基础数据!$B$1:$G802,4,FALSE)</f>
        <v>兼职</v>
      </c>
      <c r="E121" s="31" t="str">
        <f>VLOOKUP(B121,教师基础数据!$B$1:$G4835,5,FALSE)</f>
        <v>数学教研室</v>
      </c>
      <c r="F121" s="31">
        <v>1</v>
      </c>
      <c r="G121" s="31">
        <f t="shared" si="2"/>
        <v>3</v>
      </c>
      <c r="H121" s="31">
        <f>(IF(COUNTIF(课表!$C$193:$C$348,B121)&gt;=2,1,COUNTIF(课表!$C$193:$C$348,B121))+IF(COUNTIF(课表!$D$193:$D$348,B121)&gt;=2,1,COUNTIF(课表!D$193:$D$348,B121))+IF(COUNTIF(课表!$E$193:$E$348,B121)&gt;=2,1,COUNTIF(课表!$E$193:$E$348,B121))+IF(COUNTIF(课表!$F$193:$F$348,B121)&gt;=2,1,COUNTIF(课表!$F$193:$F$348,B121)))*2</f>
        <v>0</v>
      </c>
      <c r="I121" s="31">
        <f>(IF(COUNTIF(课表!$G$193:$G$348,B121)&gt;=2,1,COUNTIF(课表!$G$193:$G$348,B121))+IF(COUNTIF(课表!$H$193:$H$348,B121)&gt;=2,1,COUNTIF(课表!$H$193:$H$348,B121))+IF(COUNTIF(课表!$I$193:$I$348,B121)&gt;=2,1,COUNTIF(课表!$I$193:$I$348,B121))+IF(COUNTIF(课表!$J$193:$J$348,B121)&gt;=2,1,COUNTIF(课表!$J$193:$J$348,B121)))*2</f>
        <v>4</v>
      </c>
      <c r="J121" s="31">
        <f>(IF(COUNTIF(课表!$K$193:$K$348,B121)&gt;=2,1,COUNTIF(课表!$K$193:$K$348,B121))+IF(COUNTIF(课表!$L$193:$L$348,B121)&gt;=2,1,COUNTIF(课表!$L$193:$L$348,B121))+IF(COUNTIF(课表!$M$193:$M$348,B121)&gt;=2,1,COUNTIF(课表!$M$193:$M$348,B121))+IF(COUNTIF(课表!$N$193:$N$348,B121)&gt;=2,1,COUNTIF(课表!$N$193:$N$348,B121)))*2</f>
        <v>0</v>
      </c>
      <c r="K121" s="31">
        <f>(IF(COUNTIF(课表!$O$193:$O$348,B121)&gt;=2,1,COUNTIF(课表!$O$193:$O$348,B121))+IF(COUNTIF(课表!$P$193:$P$348,B121)&gt;=2,1,COUNTIF(课表!$P$193:$P$348,B121))+IF(COUNTIF(课表!$Q$193:$Q$348,B121)&gt;=2,1,COUNTIF(课表!$Q$193:$Q$348,B121))+IF(COUNTIF(课表!$R$193:$R$348,B121)&gt;=2,1,COUNTIF(课表!$R$193:$R$348,B121)))*2</f>
        <v>4</v>
      </c>
      <c r="L121" s="31">
        <f>(IF(COUNTIF(课表!$O$193:$S$348,B121)&gt;=2,1,COUNTIF(课表!$O$193:$S$348,B121))+IF(COUNTIF(课表!$P$193:$T$348,B121)&gt;=2,1,COUNTIF(课表!$P$193:$T$348,B121)))*2</f>
        <v>4</v>
      </c>
      <c r="M121" s="31">
        <f>(IF(COUNTIF(课表!$W$193:$W$348,B121)&gt;=2,1,COUNTIF(课表!$W$193:$W$348,B121))+IF(COUNTIF(课表!$X$193:$X$348,B121)&gt;=2,1,COUNTIF(课表!$X$193:$X$348,B121))+IF(COUNTIF(课表!$Y$193:$Y$348,B121)&gt;=2,1,COUNTIF(课表!$Y$193:$Y$348,B121))+IF(COUNTIF(课表!$Z$193:$Z$348,B121)&gt;=2,1,COUNTIF(课表!$Z$193:$Z$348,B121)))*2</f>
        <v>0</v>
      </c>
      <c r="N121" s="31">
        <f>(IF(COUNTIF(课表!$AA$193:$AA$348,B121)&gt;=2,1,COUNTIF(课表!$AA$193:$AA$348,B121))+IF(COUNTIF(课表!$AB$193:$AB$348,B121)&gt;=2,1,COUNTIF(课表!$AB$193:$AB$348,B121))+IF(COUNTIF(课表!$AC$193:$AC$348,B121)&gt;=2,1,COUNTIF(课表!$AC$193:$AC$348,B121))+IF(COUNTIF(课表!$AD$193:$AD$348,B121)&gt;=2,1,COUNTIF(课表!$AD$193:$AD$348,B121)))*2</f>
        <v>0</v>
      </c>
      <c r="O121" s="31">
        <f t="shared" si="3"/>
        <v>12</v>
      </c>
    </row>
    <row r="122" ht="20.1" customHeight="1" spans="1:15">
      <c r="A122" s="31" t="str">
        <f>VLOOKUP(B122,教师基础数据!$B$1:$H$503,7,FALSE)</f>
        <v>2014037</v>
      </c>
      <c r="B122" s="32" t="s">
        <v>1094</v>
      </c>
      <c r="C122" s="31" t="str">
        <f>VLOOKUP(B122,教师基础数据!$B$1:$G4651,3,FALSE)</f>
        <v>人文系</v>
      </c>
      <c r="D122" s="31" t="str">
        <f>VLOOKUP(B122,教师基础数据!$B$1:$G803,4,FALSE)</f>
        <v>兼职</v>
      </c>
      <c r="E122" s="31" t="str">
        <f>VLOOKUP(B122,教师基础数据!$B$1:$G4836,5,FALSE)</f>
        <v>人文教研室</v>
      </c>
      <c r="F122" s="31">
        <v>1</v>
      </c>
      <c r="G122" s="31">
        <f t="shared" si="2"/>
        <v>3</v>
      </c>
      <c r="H122" s="31">
        <f>(IF(COUNTIF(课表!$C$193:$C$348,B122)&gt;=2,1,COUNTIF(课表!$C$193:$C$348,B122))+IF(COUNTIF(课表!$D$193:$D$348,B122)&gt;=2,1,COUNTIF(课表!D$193:$D$348,B122))+IF(COUNTIF(课表!$E$193:$E$348,B122)&gt;=2,1,COUNTIF(课表!$E$193:$E$348,B122))+IF(COUNTIF(课表!$F$193:$F$348,B122)&gt;=2,1,COUNTIF(课表!$F$193:$F$348,B122)))*2</f>
        <v>0</v>
      </c>
      <c r="I122" s="31">
        <f>(IF(COUNTIF(课表!$G$193:$G$348,B122)&gt;=2,1,COUNTIF(课表!$G$193:$G$348,B122))+IF(COUNTIF(课表!$H$193:$H$348,B122)&gt;=2,1,COUNTIF(课表!$H$193:$H$348,B122))+IF(COUNTIF(课表!$I$193:$I$348,B122)&gt;=2,1,COUNTIF(课表!$I$193:$I$348,B122))+IF(COUNTIF(课表!$J$193:$J$348,B122)&gt;=2,1,COUNTIF(课表!$J$193:$J$348,B122)))*2</f>
        <v>4</v>
      </c>
      <c r="J122" s="31">
        <f>(IF(COUNTIF(课表!$K$193:$K$348,B122)&gt;=2,1,COUNTIF(课表!$K$193:$K$348,B122))+IF(COUNTIF(课表!$L$193:$L$348,B122)&gt;=2,1,COUNTIF(课表!$L$193:$L$348,B122))+IF(COUNTIF(课表!$M$193:$M$348,B122)&gt;=2,1,COUNTIF(课表!$M$193:$M$348,B122))+IF(COUNTIF(课表!$N$193:$N$348,B122)&gt;=2,1,COUNTIF(课表!$N$193:$N$348,B122)))*2</f>
        <v>0</v>
      </c>
      <c r="K122" s="31">
        <f>(IF(COUNTIF(课表!$O$193:$O$348,B122)&gt;=2,1,COUNTIF(课表!$O$193:$O$348,B122))+IF(COUNTIF(课表!$P$193:$P$348,B122)&gt;=2,1,COUNTIF(课表!$P$193:$P$348,B122))+IF(COUNTIF(课表!$Q$193:$Q$348,B122)&gt;=2,1,COUNTIF(课表!$Q$193:$Q$348,B122))+IF(COUNTIF(课表!$R$193:$R$348,B122)&gt;=2,1,COUNTIF(课表!$R$193:$R$348,B122)))*2</f>
        <v>4</v>
      </c>
      <c r="L122" s="31">
        <f>(IF(COUNTIF(课表!$O$193:$S$348,B122)&gt;=2,1,COUNTIF(课表!$O$193:$S$348,B122))+IF(COUNTIF(课表!$P$193:$T$348,B122)&gt;=2,1,COUNTIF(课表!$P$193:$T$348,B122)))*2</f>
        <v>4</v>
      </c>
      <c r="M122" s="31">
        <f>(IF(COUNTIF(课表!$W$193:$W$348,B122)&gt;=2,1,COUNTIF(课表!$W$193:$W$348,B122))+IF(COUNTIF(课表!$X$193:$X$348,B122)&gt;=2,1,COUNTIF(课表!$X$193:$X$348,B122))+IF(COUNTIF(课表!$Y$193:$Y$348,B122)&gt;=2,1,COUNTIF(课表!$Y$193:$Y$348,B122))+IF(COUNTIF(课表!$Z$193:$Z$348,B122)&gt;=2,1,COUNTIF(课表!$Z$193:$Z$348,B122)))*2</f>
        <v>0</v>
      </c>
      <c r="N122" s="31">
        <f>(IF(COUNTIF(课表!$AA$193:$AA$348,B122)&gt;=2,1,COUNTIF(课表!$AA$193:$AA$348,B122))+IF(COUNTIF(课表!$AB$193:$AB$348,B122)&gt;=2,1,COUNTIF(课表!$AB$193:$AB$348,B122))+IF(COUNTIF(课表!$AC$193:$AC$348,B122)&gt;=2,1,COUNTIF(课表!$AC$193:$AC$348,B122))+IF(COUNTIF(课表!$AD$193:$AD$348,B122)&gt;=2,1,COUNTIF(课表!$AD$193:$AD$348,B122)))*2</f>
        <v>0</v>
      </c>
      <c r="O122" s="31">
        <f t="shared" si="3"/>
        <v>12</v>
      </c>
    </row>
    <row r="123" ht="20.1" customHeight="1" spans="1:15">
      <c r="A123" s="31" t="str">
        <f>VLOOKUP(B123,教师基础数据!$B$1:$H$503,7,FALSE)</f>
        <v>2021125</v>
      </c>
      <c r="B123" s="32" t="s">
        <v>1121</v>
      </c>
      <c r="C123" s="31" t="str">
        <f>VLOOKUP(B123,教师基础数据!$B$1:$G4652,3,FALSE)</f>
        <v>人文系</v>
      </c>
      <c r="D123" s="31" t="str">
        <f>VLOOKUP(B123,教师基础数据!$B$1:$G804,4,FALSE)</f>
        <v>外聘</v>
      </c>
      <c r="E123" s="31" t="str">
        <f>VLOOKUP(B123,教师基础数据!$B$1:$G4837,5,FALSE)</f>
        <v>人文教研室</v>
      </c>
      <c r="F123" s="31">
        <v>1</v>
      </c>
      <c r="G123" s="31">
        <f t="shared" si="2"/>
        <v>2</v>
      </c>
      <c r="H123" s="31">
        <f>(IF(COUNTIF(课表!$C$193:$C$348,B123)&gt;=2,1,COUNTIF(课表!$C$193:$C$348,B123))+IF(COUNTIF(课表!$D$193:$D$348,B123)&gt;=2,1,COUNTIF(课表!D$193:$D$348,B123))+IF(COUNTIF(课表!$E$193:$E$348,B123)&gt;=2,1,COUNTIF(课表!$E$193:$E$348,B123))+IF(COUNTIF(课表!$F$193:$F$348,B123)&gt;=2,1,COUNTIF(课表!$F$193:$F$348,B123)))*2</f>
        <v>0</v>
      </c>
      <c r="I123" s="31">
        <f>(IF(COUNTIF(课表!$G$193:$G$348,B123)&gt;=2,1,COUNTIF(课表!$G$193:$G$348,B123))+IF(COUNTIF(课表!$H$193:$H$348,B123)&gt;=2,1,COUNTIF(课表!$H$193:$H$348,B123))+IF(COUNTIF(课表!$I$193:$I$348,B123)&gt;=2,1,COUNTIF(课表!$I$193:$I$348,B123))+IF(COUNTIF(课表!$J$193:$J$348,B123)&gt;=2,1,COUNTIF(课表!$J$193:$J$348,B123)))*2</f>
        <v>4</v>
      </c>
      <c r="J123" s="31">
        <f>(IF(COUNTIF(课表!$K$193:$K$348,B123)&gt;=2,1,COUNTIF(课表!$K$193:$K$348,B123))+IF(COUNTIF(课表!$L$193:$L$348,B123)&gt;=2,1,COUNTIF(课表!$L$193:$L$348,B123))+IF(COUNTIF(课表!$M$193:$M$348,B123)&gt;=2,1,COUNTIF(课表!$M$193:$M$348,B123))+IF(COUNTIF(课表!$N$193:$N$348,B123)&gt;=2,1,COUNTIF(课表!$N$193:$N$348,B123)))*2</f>
        <v>2</v>
      </c>
      <c r="K123" s="31">
        <f>(IF(COUNTIF(课表!$O$193:$O$348,B123)&gt;=2,1,COUNTIF(课表!$O$193:$O$348,B123))+IF(COUNTIF(课表!$P$193:$P$348,B123)&gt;=2,1,COUNTIF(课表!$P$193:$P$348,B123))+IF(COUNTIF(课表!$Q$193:$Q$348,B123)&gt;=2,1,COUNTIF(课表!$Q$193:$Q$348,B123))+IF(COUNTIF(课表!$R$193:$R$348,B123)&gt;=2,1,COUNTIF(课表!$R$193:$R$348,B123)))*2</f>
        <v>0</v>
      </c>
      <c r="L123" s="31">
        <f>(IF(COUNTIF(课表!$O$193:$S$348,B123)&gt;=2,1,COUNTIF(课表!$O$193:$S$348,B123))+IF(COUNTIF(课表!$P$193:$T$348,B123)&gt;=2,1,COUNTIF(课表!$P$193:$T$348,B123)))*2</f>
        <v>0</v>
      </c>
      <c r="M123" s="31">
        <f>(IF(COUNTIF(课表!$W$193:$W$348,B123)&gt;=2,1,COUNTIF(课表!$W$193:$W$348,B123))+IF(COUNTIF(课表!$X$193:$X$348,B123)&gt;=2,1,COUNTIF(课表!$X$193:$X$348,B123))+IF(COUNTIF(课表!$Y$193:$Y$348,B123)&gt;=2,1,COUNTIF(课表!$Y$193:$Y$348,B123))+IF(COUNTIF(课表!$Z$193:$Z$348,B123)&gt;=2,1,COUNTIF(课表!$Z$193:$Z$348,B123)))*2</f>
        <v>0</v>
      </c>
      <c r="N123" s="31">
        <f>(IF(COUNTIF(课表!$AA$193:$AA$348,B123)&gt;=2,1,COUNTIF(课表!$AA$193:$AA$348,B123))+IF(COUNTIF(课表!$AB$193:$AB$348,B123)&gt;=2,1,COUNTIF(课表!$AB$193:$AB$348,B123))+IF(COUNTIF(课表!$AC$193:$AC$348,B123)&gt;=2,1,COUNTIF(课表!$AC$193:$AC$348,B123))+IF(COUNTIF(课表!$AD$193:$AD$348,B123)&gt;=2,1,COUNTIF(课表!$AD$193:$AD$348,B123)))*2</f>
        <v>0</v>
      </c>
      <c r="O123" s="31">
        <f t="shared" si="3"/>
        <v>6</v>
      </c>
    </row>
    <row r="124" ht="20.1" customHeight="1" spans="1:15">
      <c r="A124" s="31" t="str">
        <f>VLOOKUP(B124,教师基础数据!$B$1:$H$503,7,FALSE)</f>
        <v>2018036</v>
      </c>
      <c r="B124" s="32" t="s">
        <v>1109</v>
      </c>
      <c r="C124" s="31" t="str">
        <f>VLOOKUP(B124,教师基础数据!$B$1:$G4653,3,FALSE)</f>
        <v>人文系</v>
      </c>
      <c r="D124" s="31" t="str">
        <f>VLOOKUP(B124,教师基础数据!$B$1:$G805,4,FALSE)</f>
        <v>兼职</v>
      </c>
      <c r="E124" s="31" t="str">
        <f>VLOOKUP(B124,教师基础数据!$B$1:$G4838,5,FALSE)</f>
        <v>人文教研室</v>
      </c>
      <c r="F124" s="31">
        <v>1</v>
      </c>
      <c r="G124" s="31">
        <f t="shared" si="2"/>
        <v>2</v>
      </c>
      <c r="H124" s="31">
        <f>(IF(COUNTIF(课表!$C$193:$C$348,B124)&gt;=2,1,COUNTIF(课表!$C$193:$C$348,B124))+IF(COUNTIF(课表!$D$193:$D$348,B124)&gt;=2,1,COUNTIF(课表!D$193:$D$348,B124))+IF(COUNTIF(课表!$E$193:$E$348,B124)&gt;=2,1,COUNTIF(课表!$E$193:$E$348,B124))+IF(COUNTIF(课表!$F$193:$F$348,B124)&gt;=2,1,COUNTIF(课表!$F$193:$F$348,B124)))*2</f>
        <v>0</v>
      </c>
      <c r="I124" s="31">
        <f>(IF(COUNTIF(课表!$G$193:$G$348,B124)&gt;=2,1,COUNTIF(课表!$G$193:$G$348,B124))+IF(COUNTIF(课表!$H$193:$H$348,B124)&gt;=2,1,COUNTIF(课表!$H$193:$H$348,B124))+IF(COUNTIF(课表!$I$193:$I$348,B124)&gt;=2,1,COUNTIF(课表!$I$193:$I$348,B124))+IF(COUNTIF(课表!$J$193:$J$348,B124)&gt;=2,1,COUNTIF(课表!$J$193:$J$348,B124)))*2</f>
        <v>0</v>
      </c>
      <c r="J124" s="31">
        <f>(IF(COUNTIF(课表!$K$193:$K$348,B124)&gt;=2,1,COUNTIF(课表!$K$193:$K$348,B124))+IF(COUNTIF(课表!$L$193:$L$348,B124)&gt;=2,1,COUNTIF(课表!$L$193:$L$348,B124))+IF(COUNTIF(课表!$M$193:$M$348,B124)&gt;=2,1,COUNTIF(课表!$M$193:$M$348,B124))+IF(COUNTIF(课表!$N$193:$N$348,B124)&gt;=2,1,COUNTIF(课表!$N$193:$N$348,B124)))*2</f>
        <v>0</v>
      </c>
      <c r="K124" s="31">
        <f>(IF(COUNTIF(课表!$O$193:$O$348,B124)&gt;=2,1,COUNTIF(课表!$O$193:$O$348,B124))+IF(COUNTIF(课表!$P$193:$P$348,B124)&gt;=2,1,COUNTIF(课表!$P$193:$P$348,B124))+IF(COUNTIF(课表!$Q$193:$Q$348,B124)&gt;=2,1,COUNTIF(课表!$Q$193:$Q$348,B124))+IF(COUNTIF(课表!$R$193:$R$348,B124)&gt;=2,1,COUNTIF(课表!$R$193:$R$348,B124)))*2</f>
        <v>4</v>
      </c>
      <c r="L124" s="31">
        <f>(IF(COUNTIF(课表!$O$193:$S$348,B124)&gt;=2,1,COUNTIF(课表!$O$193:$S$348,B124))+IF(COUNTIF(课表!$P$193:$T$348,B124)&gt;=2,1,COUNTIF(课表!$P$193:$T$348,B124)))*2</f>
        <v>4</v>
      </c>
      <c r="M124" s="31">
        <f>(IF(COUNTIF(课表!$W$193:$W$348,B124)&gt;=2,1,COUNTIF(课表!$W$193:$W$348,B124))+IF(COUNTIF(课表!$X$193:$X$348,B124)&gt;=2,1,COUNTIF(课表!$X$193:$X$348,B124))+IF(COUNTIF(课表!$Y$193:$Y$348,B124)&gt;=2,1,COUNTIF(课表!$Y$193:$Y$348,B124))+IF(COUNTIF(课表!$Z$193:$Z$348,B124)&gt;=2,1,COUNTIF(课表!$Z$193:$Z$348,B124)))*2</f>
        <v>0</v>
      </c>
      <c r="N124" s="31">
        <f>(IF(COUNTIF(课表!$AA$193:$AA$348,B124)&gt;=2,1,COUNTIF(课表!$AA$193:$AA$348,B124))+IF(COUNTIF(课表!$AB$193:$AB$348,B124)&gt;=2,1,COUNTIF(课表!$AB$193:$AB$348,B124))+IF(COUNTIF(课表!$AC$193:$AC$348,B124)&gt;=2,1,COUNTIF(课表!$AC$193:$AC$348,B124))+IF(COUNTIF(课表!$AD$193:$AD$348,B124)&gt;=2,1,COUNTIF(课表!$AD$193:$AD$348,B124)))*2</f>
        <v>0</v>
      </c>
      <c r="O124" s="31">
        <f t="shared" si="3"/>
        <v>8</v>
      </c>
    </row>
    <row r="125" ht="20.1" customHeight="1" spans="1:15">
      <c r="A125" s="31" t="str">
        <f>VLOOKUP(B125,教师基础数据!$B$1:$H$503,7,FALSE)</f>
        <v>0000452</v>
      </c>
      <c r="B125" s="32" t="s">
        <v>1983</v>
      </c>
      <c r="C125" s="31" t="str">
        <f>VLOOKUP(B125,教师基础数据!$B$1:$G4654,3,FALSE)</f>
        <v>商贸系</v>
      </c>
      <c r="D125" s="31" t="str">
        <f>VLOOKUP(B125,教师基础数据!$B$1:$G806,4,FALSE)</f>
        <v>兼职</v>
      </c>
      <c r="E125" s="31" t="str">
        <f>VLOOKUP(B125,教师基础数据!$B$1:$G4839,5,FALSE)</f>
        <v>商务教研室</v>
      </c>
      <c r="F125" s="31">
        <v>1</v>
      </c>
      <c r="G125" s="31">
        <f t="shared" si="2"/>
        <v>0</v>
      </c>
      <c r="H125" s="31">
        <f>(IF(COUNTIF(课表!$C$193:$C$348,B125)&gt;=2,1,COUNTIF(课表!$C$193:$C$348,B125))+IF(COUNTIF(课表!$D$193:$D$348,B125)&gt;=2,1,COUNTIF(课表!D$193:$D$348,B125))+IF(COUNTIF(课表!$E$193:$E$348,B125)&gt;=2,1,COUNTIF(课表!$E$193:$E$348,B125))+IF(COUNTIF(课表!$F$193:$F$348,B125)&gt;=2,1,COUNTIF(课表!$F$193:$F$348,B125)))*2</f>
        <v>0</v>
      </c>
      <c r="I125" s="31">
        <f>(IF(COUNTIF(课表!$G$193:$G$348,B125)&gt;=2,1,COUNTIF(课表!$G$193:$G$348,B125))+IF(COUNTIF(课表!$H$193:$H$348,B125)&gt;=2,1,COUNTIF(课表!$H$193:$H$348,B125))+IF(COUNTIF(课表!$I$193:$I$348,B125)&gt;=2,1,COUNTIF(课表!$I$193:$I$348,B125))+IF(COUNTIF(课表!$J$193:$J$348,B125)&gt;=2,1,COUNTIF(课表!$J$193:$J$348,B125)))*2</f>
        <v>0</v>
      </c>
      <c r="J125" s="31">
        <f>(IF(COUNTIF(课表!$K$193:$K$348,B125)&gt;=2,1,COUNTIF(课表!$K$193:$K$348,B125))+IF(COUNTIF(课表!$L$193:$L$348,B125)&gt;=2,1,COUNTIF(课表!$L$193:$L$348,B125))+IF(COUNTIF(课表!$M$193:$M$348,B125)&gt;=2,1,COUNTIF(课表!$M$193:$M$348,B125))+IF(COUNTIF(课表!$N$193:$N$348,B125)&gt;=2,1,COUNTIF(课表!$N$193:$N$348,B125)))*2</f>
        <v>0</v>
      </c>
      <c r="K125" s="31">
        <f>(IF(COUNTIF(课表!$O$193:$O$348,B125)&gt;=2,1,COUNTIF(课表!$O$193:$O$348,B125))+IF(COUNTIF(课表!$P$193:$P$348,B125)&gt;=2,1,COUNTIF(课表!$P$193:$P$348,B125))+IF(COUNTIF(课表!$Q$193:$Q$348,B125)&gt;=2,1,COUNTIF(课表!$Q$193:$Q$348,B125))+IF(COUNTIF(课表!$R$193:$R$348,B125)&gt;=2,1,COUNTIF(课表!$R$193:$R$348,B125)))*2</f>
        <v>0</v>
      </c>
      <c r="L125" s="31">
        <f>(IF(COUNTIF(课表!$O$193:$S$348,B125)&gt;=2,1,COUNTIF(课表!$O$193:$S$348,B125))+IF(COUNTIF(课表!$P$193:$T$348,B125)&gt;=2,1,COUNTIF(课表!$P$193:$T$348,B125)))*2</f>
        <v>0</v>
      </c>
      <c r="M125" s="31">
        <f>(IF(COUNTIF(课表!$W$193:$W$348,B125)&gt;=2,1,COUNTIF(课表!$W$193:$W$348,B125))+IF(COUNTIF(课表!$X$193:$X$348,B125)&gt;=2,1,COUNTIF(课表!$X$193:$X$348,B125))+IF(COUNTIF(课表!$Y$193:$Y$348,B125)&gt;=2,1,COUNTIF(课表!$Y$193:$Y$348,B125))+IF(COUNTIF(课表!$Z$193:$Z$348,B125)&gt;=2,1,COUNTIF(课表!$Z$193:$Z$348,B125)))*2</f>
        <v>0</v>
      </c>
      <c r="N125" s="31">
        <f>(IF(COUNTIF(课表!$AA$193:$AA$348,B125)&gt;=2,1,COUNTIF(课表!$AA$193:$AA$348,B125))+IF(COUNTIF(课表!$AB$193:$AB$348,B125)&gt;=2,1,COUNTIF(课表!$AB$193:$AB$348,B125))+IF(COUNTIF(课表!$AC$193:$AC$348,B125)&gt;=2,1,COUNTIF(课表!$AC$193:$AC$348,B125))+IF(COUNTIF(课表!$AD$193:$AD$348,B125)&gt;=2,1,COUNTIF(课表!$AD$193:$AD$348,B125)))*2</f>
        <v>0</v>
      </c>
      <c r="O125" s="31">
        <f t="shared" si="3"/>
        <v>0</v>
      </c>
    </row>
    <row r="126" ht="20.1" customHeight="1" spans="1:15">
      <c r="A126" s="31" t="str">
        <f>VLOOKUP(B126,教师基础数据!$B$1:$H$503,7,FALSE)</f>
        <v>2017049</v>
      </c>
      <c r="B126" s="32" t="s">
        <v>1984</v>
      </c>
      <c r="C126" s="31" t="str">
        <f>VLOOKUP(B126,教师基础数据!$B$1:$G4655,3,FALSE)</f>
        <v>人文系</v>
      </c>
      <c r="D126" s="31" t="str">
        <f>VLOOKUP(B126,教师基础数据!$B$1:$G807,4,FALSE)</f>
        <v>兼职</v>
      </c>
      <c r="E126" s="31" t="str">
        <f>VLOOKUP(B126,教师基础数据!$B$1:$G4840,5,FALSE)</f>
        <v>体育教研室</v>
      </c>
      <c r="F126" s="31">
        <v>1</v>
      </c>
      <c r="G126" s="31">
        <f t="shared" si="2"/>
        <v>0</v>
      </c>
      <c r="H126" s="31">
        <f>(IF(COUNTIF(课表!$C$193:$C$348,B126)&gt;=2,1,COUNTIF(课表!$C$193:$C$348,B126))+IF(COUNTIF(课表!$D$193:$D$348,B126)&gt;=2,1,COUNTIF(课表!D$193:$D$348,B126))+IF(COUNTIF(课表!$E$193:$E$348,B126)&gt;=2,1,COUNTIF(课表!$E$193:$E$348,B126))+IF(COUNTIF(课表!$F$193:$F$348,B126)&gt;=2,1,COUNTIF(课表!$F$193:$F$348,B126)))*2</f>
        <v>0</v>
      </c>
      <c r="I126" s="31">
        <f>(IF(COUNTIF(课表!$G$193:$G$348,B126)&gt;=2,1,COUNTIF(课表!$G$193:$G$348,B126))+IF(COUNTIF(课表!$H$193:$H$348,B126)&gt;=2,1,COUNTIF(课表!$H$193:$H$348,B126))+IF(COUNTIF(课表!$I$193:$I$348,B126)&gt;=2,1,COUNTIF(课表!$I$193:$I$348,B126))+IF(COUNTIF(课表!$J$193:$J$348,B126)&gt;=2,1,COUNTIF(课表!$J$193:$J$348,B126)))*2</f>
        <v>0</v>
      </c>
      <c r="J126" s="31">
        <f>(IF(COUNTIF(课表!$K$193:$K$348,B126)&gt;=2,1,COUNTIF(课表!$K$193:$K$348,B126))+IF(COUNTIF(课表!$L$193:$L$348,B126)&gt;=2,1,COUNTIF(课表!$L$193:$L$348,B126))+IF(COUNTIF(课表!$M$193:$M$348,B126)&gt;=2,1,COUNTIF(课表!$M$193:$M$348,B126))+IF(COUNTIF(课表!$N$193:$N$348,B126)&gt;=2,1,COUNTIF(课表!$N$193:$N$348,B126)))*2</f>
        <v>0</v>
      </c>
      <c r="K126" s="31">
        <f>(IF(COUNTIF(课表!$O$193:$O$348,B126)&gt;=2,1,COUNTIF(课表!$O$193:$O$348,B126))+IF(COUNTIF(课表!$P$193:$P$348,B126)&gt;=2,1,COUNTIF(课表!$P$193:$P$348,B126))+IF(COUNTIF(课表!$Q$193:$Q$348,B126)&gt;=2,1,COUNTIF(课表!$Q$193:$Q$348,B126))+IF(COUNTIF(课表!$R$193:$R$348,B126)&gt;=2,1,COUNTIF(课表!$R$193:$R$348,B126)))*2</f>
        <v>0</v>
      </c>
      <c r="L126" s="31">
        <f>(IF(COUNTIF(课表!$O$193:$S$348,B126)&gt;=2,1,COUNTIF(课表!$O$193:$S$348,B126))+IF(COUNTIF(课表!$P$193:$T$348,B126)&gt;=2,1,COUNTIF(课表!$P$193:$T$348,B126)))*2</f>
        <v>0</v>
      </c>
      <c r="M126" s="31">
        <f>(IF(COUNTIF(课表!$W$193:$W$348,B126)&gt;=2,1,COUNTIF(课表!$W$193:$W$348,B126))+IF(COUNTIF(课表!$X$193:$X$348,B126)&gt;=2,1,COUNTIF(课表!$X$193:$X$348,B126))+IF(COUNTIF(课表!$Y$193:$Y$348,B126)&gt;=2,1,COUNTIF(课表!$Y$193:$Y$348,B126))+IF(COUNTIF(课表!$Z$193:$Z$348,B126)&gt;=2,1,COUNTIF(课表!$Z$193:$Z$348,B126)))*2</f>
        <v>0</v>
      </c>
      <c r="N126" s="31">
        <f>(IF(COUNTIF(课表!$AA$193:$AA$348,B126)&gt;=2,1,COUNTIF(课表!$AA$193:$AA$348,B126))+IF(COUNTIF(课表!$AB$193:$AB$348,B126)&gt;=2,1,COUNTIF(课表!$AB$193:$AB$348,B126))+IF(COUNTIF(课表!$AC$193:$AC$348,B126)&gt;=2,1,COUNTIF(课表!$AC$193:$AC$348,B126))+IF(COUNTIF(课表!$AD$193:$AD$348,B126)&gt;=2,1,COUNTIF(课表!$AD$193:$AD$348,B126)))*2</f>
        <v>0</v>
      </c>
      <c r="O126" s="31">
        <f t="shared" si="3"/>
        <v>0</v>
      </c>
    </row>
    <row r="127" ht="20.1" customHeight="1" spans="1:15">
      <c r="A127" s="31" t="str">
        <f>VLOOKUP(B127,教师基础数据!$B$1:$H$503,7,FALSE)</f>
        <v>2020051</v>
      </c>
      <c r="B127" s="32" t="s">
        <v>1583</v>
      </c>
      <c r="C127" s="31" t="str">
        <f>VLOOKUP(B127,教师基础数据!$B$1:$G4656,3,FALSE)</f>
        <v>人文系</v>
      </c>
      <c r="D127" s="31" t="str">
        <f>VLOOKUP(B127,教师基础数据!$B$1:$G808,4,FALSE)</f>
        <v>兼职</v>
      </c>
      <c r="E127" s="31" t="str">
        <f>VLOOKUP(B127,教师基础数据!$B$1:$G4841,5,FALSE)</f>
        <v>体育教研室</v>
      </c>
      <c r="F127" s="31">
        <v>1</v>
      </c>
      <c r="G127" s="31">
        <f t="shared" si="2"/>
        <v>5</v>
      </c>
      <c r="H127" s="31">
        <f>(IF(COUNTIF(课表!$C$193:$C$348,B127)&gt;=2,1,COUNTIF(课表!$C$193:$C$348,B127))+IF(COUNTIF(课表!$D$193:$D$348,B127)&gt;=2,1,COUNTIF(课表!D$193:$D$348,B127))+IF(COUNTIF(课表!$E$193:$E$348,B127)&gt;=2,1,COUNTIF(课表!$E$193:$E$348,B127))+IF(COUNTIF(课表!$F$193:$F$348,B127)&gt;=2,1,COUNTIF(课表!$F$193:$F$348,B127)))*2</f>
        <v>6</v>
      </c>
      <c r="I127" s="31">
        <f>(IF(COUNTIF(课表!$G$193:$G$348,B127)&gt;=2,1,COUNTIF(课表!$G$193:$G$348,B127))+IF(COUNTIF(课表!$H$193:$H$348,B127)&gt;=2,1,COUNTIF(课表!$H$193:$H$348,B127))+IF(COUNTIF(课表!$I$193:$I$348,B127)&gt;=2,1,COUNTIF(课表!$I$193:$I$348,B127))+IF(COUNTIF(课表!$J$193:$J$348,B127)&gt;=2,1,COUNTIF(课表!$J$193:$J$348,B127)))*2</f>
        <v>6</v>
      </c>
      <c r="J127" s="31">
        <f>(IF(COUNTIF(课表!$K$193:$K$348,B127)&gt;=2,1,COUNTIF(课表!$K$193:$K$348,B127))+IF(COUNTIF(课表!$L$193:$L$348,B127)&gt;=2,1,COUNTIF(课表!$L$193:$L$348,B127))+IF(COUNTIF(课表!$M$193:$M$348,B127)&gt;=2,1,COUNTIF(课表!$M$193:$M$348,B127))+IF(COUNTIF(课表!$N$193:$N$348,B127)&gt;=2,1,COUNTIF(课表!$N$193:$N$348,B127)))*2</f>
        <v>6</v>
      </c>
      <c r="K127" s="31">
        <f>(IF(COUNTIF(课表!$O$193:$O$348,B127)&gt;=2,1,COUNTIF(课表!$O$193:$O$348,B127))+IF(COUNTIF(课表!$P$193:$P$348,B127)&gt;=2,1,COUNTIF(课表!$P$193:$P$348,B127))+IF(COUNTIF(课表!$Q$193:$Q$348,B127)&gt;=2,1,COUNTIF(课表!$Q$193:$Q$348,B127))+IF(COUNTIF(课表!$R$193:$R$348,B127)&gt;=2,1,COUNTIF(课表!$R$193:$R$348,B127)))*2</f>
        <v>6</v>
      </c>
      <c r="L127" s="31">
        <f>(IF(COUNTIF(课表!$O$193:$S$348,B127)&gt;=2,1,COUNTIF(课表!$O$193:$S$348,B127))+IF(COUNTIF(课表!$P$193:$T$348,B127)&gt;=2,1,COUNTIF(课表!$P$193:$T$348,B127)))*2</f>
        <v>4</v>
      </c>
      <c r="M127" s="31">
        <f>(IF(COUNTIF(课表!$W$193:$W$348,B127)&gt;=2,1,COUNTIF(课表!$W$193:$W$348,B127))+IF(COUNTIF(课表!$X$193:$X$348,B127)&gt;=2,1,COUNTIF(课表!$X$193:$X$348,B127))+IF(COUNTIF(课表!$Y$193:$Y$348,B127)&gt;=2,1,COUNTIF(课表!$Y$193:$Y$348,B127))+IF(COUNTIF(课表!$Z$193:$Z$348,B127)&gt;=2,1,COUNTIF(课表!$Z$193:$Z$348,B127)))*2</f>
        <v>0</v>
      </c>
      <c r="N127" s="31">
        <f>(IF(COUNTIF(课表!$AA$193:$AA$348,B127)&gt;=2,1,COUNTIF(课表!$AA$193:$AA$348,B127))+IF(COUNTIF(课表!$AB$193:$AB$348,B127)&gt;=2,1,COUNTIF(课表!$AB$193:$AB$348,B127))+IF(COUNTIF(课表!$AC$193:$AC$348,B127)&gt;=2,1,COUNTIF(课表!$AC$193:$AC$348,B127))+IF(COUNTIF(课表!$AD$193:$AD$348,B127)&gt;=2,1,COUNTIF(课表!$AD$193:$AD$348,B127)))*2</f>
        <v>0</v>
      </c>
      <c r="O127" s="31">
        <f t="shared" si="3"/>
        <v>28</v>
      </c>
    </row>
    <row r="128" ht="20.1" customHeight="1" spans="1:15">
      <c r="A128" s="31" t="str">
        <f>VLOOKUP(B128,教师基础数据!$B$1:$H$503,7,FALSE)</f>
        <v>0000130</v>
      </c>
      <c r="B128" s="32" t="s">
        <v>1431</v>
      </c>
      <c r="C128" s="31" t="str">
        <f>VLOOKUP(B128,教师基础数据!$B$1:$G4657,3,FALSE)</f>
        <v>人文系</v>
      </c>
      <c r="D128" s="31" t="str">
        <f>VLOOKUP(B128,教师基础数据!$B$1:$G809,4,FALSE)</f>
        <v>专职</v>
      </c>
      <c r="E128" s="31" t="str">
        <f>VLOOKUP(B128,教师基础数据!$B$1:$G4842,5,FALSE)</f>
        <v>服装教研室</v>
      </c>
      <c r="F128" s="31">
        <v>1</v>
      </c>
      <c r="G128" s="31">
        <f t="shared" si="2"/>
        <v>4</v>
      </c>
      <c r="H128" s="31">
        <f>(IF(COUNTIF(课表!$C$193:$C$348,B128)&gt;=2,1,COUNTIF(课表!$C$193:$C$348,B128))+IF(COUNTIF(课表!$D$193:$D$348,B128)&gt;=2,1,COUNTIF(课表!D$193:$D$348,B128))+IF(COUNTIF(课表!$E$193:$E$348,B128)&gt;=2,1,COUNTIF(课表!$E$193:$E$348,B128))+IF(COUNTIF(课表!$F$193:$F$348,B128)&gt;=2,1,COUNTIF(课表!$F$193:$F$348,B128)))*2</f>
        <v>4</v>
      </c>
      <c r="I128" s="31">
        <f>(IF(COUNTIF(课表!$G$193:$G$348,B128)&gt;=2,1,COUNTIF(课表!$G$193:$G$348,B128))+IF(COUNTIF(课表!$H$193:$H$348,B128)&gt;=2,1,COUNTIF(课表!$H$193:$H$348,B128))+IF(COUNTIF(课表!$I$193:$I$348,B128)&gt;=2,1,COUNTIF(课表!$I$193:$I$348,B128))+IF(COUNTIF(课表!$J$193:$J$348,B128)&gt;=2,1,COUNTIF(课表!$J$193:$J$348,B128)))*2</f>
        <v>0</v>
      </c>
      <c r="J128" s="31">
        <f>(IF(COUNTIF(课表!$K$193:$K$348,B128)&gt;=2,1,COUNTIF(课表!$K$193:$K$348,B128))+IF(COUNTIF(课表!$L$193:$L$348,B128)&gt;=2,1,COUNTIF(课表!$L$193:$L$348,B128))+IF(COUNTIF(课表!$M$193:$M$348,B128)&gt;=2,1,COUNTIF(课表!$M$193:$M$348,B128))+IF(COUNTIF(课表!$N$193:$N$348,B128)&gt;=2,1,COUNTIF(课表!$N$193:$N$348,B128)))*2</f>
        <v>8</v>
      </c>
      <c r="K128" s="31">
        <f>(IF(COUNTIF(课表!$O$193:$O$348,B128)&gt;=2,1,COUNTIF(课表!$O$193:$O$348,B128))+IF(COUNTIF(课表!$P$193:$P$348,B128)&gt;=2,1,COUNTIF(课表!$P$193:$P$348,B128))+IF(COUNTIF(课表!$Q$193:$Q$348,B128)&gt;=2,1,COUNTIF(课表!$Q$193:$Q$348,B128))+IF(COUNTIF(课表!$R$193:$R$348,B128)&gt;=2,1,COUNTIF(课表!$R$193:$R$348,B128)))*2</f>
        <v>4</v>
      </c>
      <c r="L128" s="31">
        <f>(IF(COUNTIF(课表!$O$193:$S$348,B128)&gt;=2,1,COUNTIF(课表!$O$193:$S$348,B128))+IF(COUNTIF(课表!$P$193:$T$348,B128)&gt;=2,1,COUNTIF(课表!$P$193:$T$348,B128)))*2</f>
        <v>4</v>
      </c>
      <c r="M128" s="31">
        <f>(IF(COUNTIF(课表!$W$193:$W$348,B128)&gt;=2,1,COUNTIF(课表!$W$193:$W$348,B128))+IF(COUNTIF(课表!$X$193:$X$348,B128)&gt;=2,1,COUNTIF(课表!$X$193:$X$348,B128))+IF(COUNTIF(课表!$Y$193:$Y$348,B128)&gt;=2,1,COUNTIF(课表!$Y$193:$Y$348,B128))+IF(COUNTIF(课表!$Z$193:$Z$348,B128)&gt;=2,1,COUNTIF(课表!$Z$193:$Z$348,B128)))*2</f>
        <v>0</v>
      </c>
      <c r="N128" s="31">
        <f>(IF(COUNTIF(课表!$AA$193:$AA$348,B128)&gt;=2,1,COUNTIF(课表!$AA$193:$AA$348,B128))+IF(COUNTIF(课表!$AB$193:$AB$348,B128)&gt;=2,1,COUNTIF(课表!$AB$193:$AB$348,B128))+IF(COUNTIF(课表!$AC$193:$AC$348,B128)&gt;=2,1,COUNTIF(课表!$AC$193:$AC$348,B128))+IF(COUNTIF(课表!$AD$193:$AD$348,B128)&gt;=2,1,COUNTIF(课表!$AD$193:$AD$348,B128)))*2</f>
        <v>0</v>
      </c>
      <c r="O128" s="31">
        <f t="shared" si="3"/>
        <v>20</v>
      </c>
    </row>
    <row r="129" ht="20.1" customHeight="1" spans="1:15">
      <c r="A129" s="31" t="str">
        <f>VLOOKUP(B129,教师基础数据!$B$1:$H$503,7,FALSE)</f>
        <v>2017048</v>
      </c>
      <c r="B129" s="32" t="s">
        <v>1985</v>
      </c>
      <c r="C129" s="31" t="str">
        <f>VLOOKUP(B129,教师基础数据!$B$1:$G4661,3,FALSE)</f>
        <v>思政部</v>
      </c>
      <c r="D129" s="31" t="str">
        <f>VLOOKUP(B129,教师基础数据!$B$1:$G813,4,FALSE)</f>
        <v>兼职</v>
      </c>
      <c r="E129" s="31" t="str">
        <f>VLOOKUP(B129,教师基础数据!$B$1:$G4846,5,FALSE)</f>
        <v>大学生心理健康与就业创业教研室</v>
      </c>
      <c r="F129" s="31">
        <v>1</v>
      </c>
      <c r="G129" s="31">
        <f t="shared" si="2"/>
        <v>0</v>
      </c>
      <c r="H129" s="31">
        <f>(IF(COUNTIF(课表!$C$193:$C$348,B129)&gt;=2,1,COUNTIF(课表!$C$193:$C$348,B129))+IF(COUNTIF(课表!$D$193:$D$348,B129)&gt;=2,1,COUNTIF(课表!D$193:$D$348,B129))+IF(COUNTIF(课表!$E$193:$E$348,B129)&gt;=2,1,COUNTIF(课表!$E$193:$E$348,B129))+IF(COUNTIF(课表!$F$193:$F$348,B129)&gt;=2,1,COUNTIF(课表!$F$193:$F$348,B129)))*2</f>
        <v>0</v>
      </c>
      <c r="I129" s="31">
        <f>(IF(COUNTIF(课表!$G$193:$G$348,B129)&gt;=2,1,COUNTIF(课表!$G$193:$G$348,B129))+IF(COUNTIF(课表!$H$193:$H$348,B129)&gt;=2,1,COUNTIF(课表!$H$193:$H$348,B129))+IF(COUNTIF(课表!$I$193:$I$348,B129)&gt;=2,1,COUNTIF(课表!$I$193:$I$348,B129))+IF(COUNTIF(课表!$J$193:$J$348,B129)&gt;=2,1,COUNTIF(课表!$J$193:$J$348,B129)))*2</f>
        <v>0</v>
      </c>
      <c r="J129" s="31">
        <f>(IF(COUNTIF(课表!$K$193:$K$348,B129)&gt;=2,1,COUNTIF(课表!$K$193:$K$348,B129))+IF(COUNTIF(课表!$L$193:$L$348,B129)&gt;=2,1,COUNTIF(课表!$L$193:$L$348,B129))+IF(COUNTIF(课表!$M$193:$M$348,B129)&gt;=2,1,COUNTIF(课表!$M$193:$M$348,B129))+IF(COUNTIF(课表!$N$193:$N$348,B129)&gt;=2,1,COUNTIF(课表!$N$193:$N$348,B129)))*2</f>
        <v>0</v>
      </c>
      <c r="K129" s="31">
        <f>(IF(COUNTIF(课表!$O$193:$O$348,B129)&gt;=2,1,COUNTIF(课表!$O$193:$O$348,B129))+IF(COUNTIF(课表!$P$193:$P$348,B129)&gt;=2,1,COUNTIF(课表!$P$193:$P$348,B129))+IF(COUNTIF(课表!$Q$193:$Q$348,B129)&gt;=2,1,COUNTIF(课表!$Q$193:$Q$348,B129))+IF(COUNTIF(课表!$R$193:$R$348,B129)&gt;=2,1,COUNTIF(课表!$R$193:$R$348,B129)))*2</f>
        <v>0</v>
      </c>
      <c r="L129" s="31">
        <f>(IF(COUNTIF(课表!$O$193:$S$348,B129)&gt;=2,1,COUNTIF(课表!$O$193:$S$348,B129))+IF(COUNTIF(课表!$P$193:$T$348,B129)&gt;=2,1,COUNTIF(课表!$P$193:$T$348,B129)))*2</f>
        <v>0</v>
      </c>
      <c r="M129" s="31">
        <f>(IF(COUNTIF(课表!$W$193:$W$348,B129)&gt;=2,1,COUNTIF(课表!$W$193:$W$348,B129))+IF(COUNTIF(课表!$X$193:$X$348,B129)&gt;=2,1,COUNTIF(课表!$X$193:$X$348,B129))+IF(COUNTIF(课表!$Y$193:$Y$348,B129)&gt;=2,1,COUNTIF(课表!$Y$193:$Y$348,B129))+IF(COUNTIF(课表!$Z$193:$Z$348,B129)&gt;=2,1,COUNTIF(课表!$Z$193:$Z$348,B129)))*2</f>
        <v>0</v>
      </c>
      <c r="N129" s="31">
        <f>(IF(COUNTIF(课表!$AA$193:$AA$348,B129)&gt;=2,1,COUNTIF(课表!$AA$193:$AA$348,B129))+IF(COUNTIF(课表!$AB$193:$AB$348,B129)&gt;=2,1,COUNTIF(课表!$AB$193:$AB$348,B129))+IF(COUNTIF(课表!$AC$193:$AC$348,B129)&gt;=2,1,COUNTIF(课表!$AC$193:$AC$348,B129))+IF(COUNTIF(课表!$AD$193:$AD$348,B129)&gt;=2,1,COUNTIF(课表!$AD$193:$AD$348,B129)))*2</f>
        <v>0</v>
      </c>
      <c r="O129" s="31">
        <f t="shared" si="3"/>
        <v>0</v>
      </c>
    </row>
    <row r="130" ht="20.1" customHeight="1" spans="1:15">
      <c r="A130" s="31" t="str">
        <f>VLOOKUP(B130,教师基础数据!$B$1:$H$503,7,FALSE)</f>
        <v>0000402</v>
      </c>
      <c r="B130" s="32" t="s">
        <v>1155</v>
      </c>
      <c r="C130" s="31" t="str">
        <f>VLOOKUP(B130,教师基础数据!$B$1:$G4663,3,FALSE)</f>
        <v>建筑系</v>
      </c>
      <c r="D130" s="31" t="str">
        <f>VLOOKUP(B130,教师基础数据!$B$1:$G815,4,FALSE)</f>
        <v>专职</v>
      </c>
      <c r="E130" s="31" t="str">
        <f>VLOOKUP(B130,教师基础数据!$B$1:$G4848,5,FALSE)</f>
        <v>建筑工程技术教研室</v>
      </c>
      <c r="F130" s="31">
        <v>1</v>
      </c>
      <c r="G130" s="31">
        <f t="shared" si="2"/>
        <v>4</v>
      </c>
      <c r="H130" s="31">
        <f>(IF(COUNTIF(课表!$C$193:$C$348,B130)&gt;=2,1,COUNTIF(课表!$C$193:$C$348,B130))+IF(COUNTIF(课表!$D$193:$D$348,B130)&gt;=2,1,COUNTIF(课表!D$193:$D$348,B130))+IF(COUNTIF(课表!$E$193:$E$348,B130)&gt;=2,1,COUNTIF(课表!$E$193:$E$348,B130))+IF(COUNTIF(课表!$F$193:$F$348,B130)&gt;=2,1,COUNTIF(课表!$F$193:$F$348,B130)))*2</f>
        <v>0</v>
      </c>
      <c r="I130" s="31">
        <f>(IF(COUNTIF(课表!$G$193:$G$348,B130)&gt;=2,1,COUNTIF(课表!$G$193:$G$348,B130))+IF(COUNTIF(课表!$H$193:$H$348,B130)&gt;=2,1,COUNTIF(课表!$H$193:$H$348,B130))+IF(COUNTIF(课表!$I$193:$I$348,B130)&gt;=2,1,COUNTIF(课表!$I$193:$I$348,B130))+IF(COUNTIF(课表!$J$193:$J$348,B130)&gt;=2,1,COUNTIF(课表!$J$193:$J$348,B130)))*2</f>
        <v>4</v>
      </c>
      <c r="J130" s="31">
        <f>(IF(COUNTIF(课表!$K$193:$K$348,B130)&gt;=2,1,COUNTIF(课表!$K$193:$K$348,B130))+IF(COUNTIF(课表!$L$193:$L$348,B130)&gt;=2,1,COUNTIF(课表!$L$193:$L$348,B130))+IF(COUNTIF(课表!$M$193:$M$348,B130)&gt;=2,1,COUNTIF(课表!$M$193:$M$348,B130))+IF(COUNTIF(课表!$N$193:$N$348,B130)&gt;=2,1,COUNTIF(课表!$N$193:$N$348,B130)))*2</f>
        <v>4</v>
      </c>
      <c r="K130" s="31">
        <f>(IF(COUNTIF(课表!$O$193:$O$348,B130)&gt;=2,1,COUNTIF(课表!$O$193:$O$348,B130))+IF(COUNTIF(课表!$P$193:$P$348,B130)&gt;=2,1,COUNTIF(课表!$P$193:$P$348,B130))+IF(COUNTIF(课表!$Q$193:$Q$348,B130)&gt;=2,1,COUNTIF(课表!$Q$193:$Q$348,B130))+IF(COUNTIF(课表!$R$193:$R$348,B130)&gt;=2,1,COUNTIF(课表!$R$193:$R$348,B130)))*2</f>
        <v>4</v>
      </c>
      <c r="L130" s="31">
        <f>(IF(COUNTIF(课表!$O$193:$S$348,B130)&gt;=2,1,COUNTIF(课表!$O$193:$S$348,B130))+IF(COUNTIF(课表!$P$193:$T$348,B130)&gt;=2,1,COUNTIF(课表!$P$193:$T$348,B130)))*2</f>
        <v>4</v>
      </c>
      <c r="M130" s="31">
        <f>(IF(COUNTIF(课表!$W$193:$W$348,B130)&gt;=2,1,COUNTIF(课表!$W$193:$W$348,B130))+IF(COUNTIF(课表!$X$193:$X$348,B130)&gt;=2,1,COUNTIF(课表!$X$193:$X$348,B130))+IF(COUNTIF(课表!$Y$193:$Y$348,B130)&gt;=2,1,COUNTIF(课表!$Y$193:$Y$348,B130))+IF(COUNTIF(课表!$Z$193:$Z$348,B130)&gt;=2,1,COUNTIF(课表!$Z$193:$Z$348,B130)))*2</f>
        <v>0</v>
      </c>
      <c r="N130" s="31">
        <f>(IF(COUNTIF(课表!$AA$193:$AA$348,B130)&gt;=2,1,COUNTIF(课表!$AA$193:$AA$348,B130))+IF(COUNTIF(课表!$AB$193:$AB$348,B130)&gt;=2,1,COUNTIF(课表!$AB$193:$AB$348,B130))+IF(COUNTIF(课表!$AC$193:$AC$348,B130)&gt;=2,1,COUNTIF(课表!$AC$193:$AC$348,B130))+IF(COUNTIF(课表!$AD$193:$AD$348,B130)&gt;=2,1,COUNTIF(课表!$AD$193:$AD$348,B130)))*2</f>
        <v>0</v>
      </c>
      <c r="O130" s="31">
        <f t="shared" si="3"/>
        <v>16</v>
      </c>
    </row>
    <row r="131" ht="20.1" customHeight="1" spans="1:15">
      <c r="A131" s="31" t="str">
        <f>VLOOKUP(B131,教师基础数据!$B$1:$H$503,7,FALSE)</f>
        <v>0000409</v>
      </c>
      <c r="B131" s="32" t="s">
        <v>1504</v>
      </c>
      <c r="C131" s="31" t="str">
        <f>VLOOKUP(B131,教师基础数据!$B$1:$G4664,3,FALSE)</f>
        <v>建筑系</v>
      </c>
      <c r="D131" s="31" t="str">
        <f>VLOOKUP(B131,教师基础数据!$B$1:$G816,4,FALSE)</f>
        <v>兼职</v>
      </c>
      <c r="E131" s="31" t="str">
        <f>VLOOKUP(B131,教师基础数据!$B$1:$G4849,5,FALSE)</f>
        <v>建筑工程技术教研室</v>
      </c>
      <c r="F131" s="31">
        <v>1</v>
      </c>
      <c r="G131" s="31">
        <f t="shared" ref="G131:G194" si="4">COUNTIF(H131:N131,"&lt;&gt;0")</f>
        <v>3</v>
      </c>
      <c r="H131" s="31">
        <f>(IF(COUNTIF(课表!$C$193:$C$348,B131)&gt;=2,1,COUNTIF(课表!$C$193:$C$348,B131))+IF(COUNTIF(课表!$D$193:$D$348,B131)&gt;=2,1,COUNTIF(课表!D$193:$D$348,B131))+IF(COUNTIF(课表!$E$193:$E$348,B131)&gt;=2,1,COUNTIF(课表!$E$193:$E$348,B131))+IF(COUNTIF(课表!$F$193:$F$348,B131)&gt;=2,1,COUNTIF(课表!$F$193:$F$348,B131)))*2</f>
        <v>0</v>
      </c>
      <c r="I131" s="31">
        <f>(IF(COUNTIF(课表!$G$193:$G$348,B131)&gt;=2,1,COUNTIF(课表!$G$193:$G$348,B131))+IF(COUNTIF(课表!$H$193:$H$348,B131)&gt;=2,1,COUNTIF(课表!$H$193:$H$348,B131))+IF(COUNTIF(课表!$I$193:$I$348,B131)&gt;=2,1,COUNTIF(课表!$I$193:$I$348,B131))+IF(COUNTIF(课表!$J$193:$J$348,B131)&gt;=2,1,COUNTIF(课表!$J$193:$J$348,B131)))*2</f>
        <v>4</v>
      </c>
      <c r="J131" s="31">
        <f>(IF(COUNTIF(课表!$K$193:$K$348,B131)&gt;=2,1,COUNTIF(课表!$K$193:$K$348,B131))+IF(COUNTIF(课表!$L$193:$L$348,B131)&gt;=2,1,COUNTIF(课表!$L$193:$L$348,B131))+IF(COUNTIF(课表!$M$193:$M$348,B131)&gt;=2,1,COUNTIF(课表!$M$193:$M$348,B131))+IF(COUNTIF(课表!$N$193:$N$348,B131)&gt;=2,1,COUNTIF(课表!$N$193:$N$348,B131)))*2</f>
        <v>4</v>
      </c>
      <c r="K131" s="31">
        <f>(IF(COUNTIF(课表!$O$193:$O$348,B131)&gt;=2,1,COUNTIF(课表!$O$193:$O$348,B131))+IF(COUNTIF(课表!$P$193:$P$348,B131)&gt;=2,1,COUNTIF(课表!$P$193:$P$348,B131))+IF(COUNTIF(课表!$Q$193:$Q$348,B131)&gt;=2,1,COUNTIF(课表!$Q$193:$Q$348,B131))+IF(COUNTIF(课表!$R$193:$R$348,B131)&gt;=2,1,COUNTIF(课表!$R$193:$R$348,B131)))*2</f>
        <v>0</v>
      </c>
      <c r="L131" s="31">
        <f>(IF(COUNTIF(课表!$O$193:$S$348,B131)&gt;=2,1,COUNTIF(课表!$O$193:$S$348,B131))+IF(COUNTIF(课表!$P$193:$T$348,B131)&gt;=2,1,COUNTIF(课表!$P$193:$T$348,B131)))*2</f>
        <v>4</v>
      </c>
      <c r="M131" s="31">
        <f>(IF(COUNTIF(课表!$W$193:$W$348,B131)&gt;=2,1,COUNTIF(课表!$W$193:$W$348,B131))+IF(COUNTIF(课表!$X$193:$X$348,B131)&gt;=2,1,COUNTIF(课表!$X$193:$X$348,B131))+IF(COUNTIF(课表!$Y$193:$Y$348,B131)&gt;=2,1,COUNTIF(课表!$Y$193:$Y$348,B131))+IF(COUNTIF(课表!$Z$193:$Z$348,B131)&gt;=2,1,COUNTIF(课表!$Z$193:$Z$348,B131)))*2</f>
        <v>0</v>
      </c>
      <c r="N131" s="31">
        <f>(IF(COUNTIF(课表!$AA$193:$AA$348,B131)&gt;=2,1,COUNTIF(课表!$AA$193:$AA$348,B131))+IF(COUNTIF(课表!$AB$193:$AB$348,B131)&gt;=2,1,COUNTIF(课表!$AB$193:$AB$348,B131))+IF(COUNTIF(课表!$AC$193:$AC$348,B131)&gt;=2,1,COUNTIF(课表!$AC$193:$AC$348,B131))+IF(COUNTIF(课表!$AD$193:$AD$348,B131)&gt;=2,1,COUNTIF(课表!$AD$193:$AD$348,B131)))*2</f>
        <v>0</v>
      </c>
      <c r="O131" s="31">
        <f t="shared" si="3"/>
        <v>12</v>
      </c>
    </row>
    <row r="132" ht="20.1" customHeight="1" spans="1:15">
      <c r="A132" s="31" t="str">
        <f>VLOOKUP(B132,教师基础数据!$B$1:$H$503,7,FALSE)</f>
        <v>2016022</v>
      </c>
      <c r="B132" s="32" t="s">
        <v>1170</v>
      </c>
      <c r="C132" s="31" t="str">
        <f>VLOOKUP(B132,教师基础数据!$B$1:$G4665,3,FALSE)</f>
        <v>建筑系</v>
      </c>
      <c r="D132" s="31" t="str">
        <f>VLOOKUP(B132,教师基础数据!$B$1:$G817,4,FALSE)</f>
        <v>专职</v>
      </c>
      <c r="E132" s="31" t="str">
        <f>VLOOKUP(B132,教师基础数据!$B$1:$G4850,5,FALSE)</f>
        <v>工程造价教研室</v>
      </c>
      <c r="F132" s="31">
        <v>1</v>
      </c>
      <c r="G132" s="31">
        <f t="shared" si="4"/>
        <v>4</v>
      </c>
      <c r="H132" s="31">
        <f>(IF(COUNTIF(课表!$C$193:$C$348,B132)&gt;=2,1,COUNTIF(课表!$C$193:$C$348,B132))+IF(COUNTIF(课表!$D$193:$D$348,B132)&gt;=2,1,COUNTIF(课表!D$193:$D$348,B132))+IF(COUNTIF(课表!$E$193:$E$348,B132)&gt;=2,1,COUNTIF(课表!$E$193:$E$348,B132))+IF(COUNTIF(课表!$F$193:$F$348,B132)&gt;=2,1,COUNTIF(课表!$F$193:$F$348,B132)))*2</f>
        <v>0</v>
      </c>
      <c r="I132" s="31">
        <f>(IF(COUNTIF(课表!$G$193:$G$348,B132)&gt;=2,1,COUNTIF(课表!$G$193:$G$348,B132))+IF(COUNTIF(课表!$H$193:$H$348,B132)&gt;=2,1,COUNTIF(课表!$H$193:$H$348,B132))+IF(COUNTIF(课表!$I$193:$I$348,B132)&gt;=2,1,COUNTIF(课表!$I$193:$I$348,B132))+IF(COUNTIF(课表!$J$193:$J$348,B132)&gt;=2,1,COUNTIF(课表!$J$193:$J$348,B132)))*2</f>
        <v>4</v>
      </c>
      <c r="J132" s="31">
        <f>(IF(COUNTIF(课表!$K$193:$K$348,B132)&gt;=2,1,COUNTIF(课表!$K$193:$K$348,B132))+IF(COUNTIF(课表!$L$193:$L$348,B132)&gt;=2,1,COUNTIF(课表!$L$193:$L$348,B132))+IF(COUNTIF(课表!$M$193:$M$348,B132)&gt;=2,1,COUNTIF(课表!$M$193:$M$348,B132))+IF(COUNTIF(课表!$N$193:$N$348,B132)&gt;=2,1,COUNTIF(课表!$N$193:$N$348,B132)))*2</f>
        <v>4</v>
      </c>
      <c r="K132" s="31">
        <f>(IF(COUNTIF(课表!$O$193:$O$348,B132)&gt;=2,1,COUNTIF(课表!$O$193:$O$348,B132))+IF(COUNTIF(课表!$P$193:$P$348,B132)&gt;=2,1,COUNTIF(课表!$P$193:$P$348,B132))+IF(COUNTIF(课表!$Q$193:$Q$348,B132)&gt;=2,1,COUNTIF(课表!$Q$193:$Q$348,B132))+IF(COUNTIF(课表!$R$193:$R$348,B132)&gt;=2,1,COUNTIF(课表!$R$193:$R$348,B132)))*2</f>
        <v>0</v>
      </c>
      <c r="L132" s="31">
        <f>(IF(COUNTIF(课表!$O$193:$S$348,B132)&gt;=2,1,COUNTIF(课表!$O$193:$S$348,B132))+IF(COUNTIF(课表!$P$193:$T$348,B132)&gt;=2,1,COUNTIF(课表!$P$193:$T$348,B132)))*2</f>
        <v>4</v>
      </c>
      <c r="M132" s="31">
        <f>(IF(COUNTIF(课表!$W$193:$W$348,B132)&gt;=2,1,COUNTIF(课表!$W$193:$W$348,B132))+IF(COUNTIF(课表!$X$193:$X$348,B132)&gt;=2,1,COUNTIF(课表!$X$193:$X$348,B132))+IF(COUNTIF(课表!$Y$193:$Y$348,B132)&gt;=2,1,COUNTIF(课表!$Y$193:$Y$348,B132))+IF(COUNTIF(课表!$Z$193:$Z$348,B132)&gt;=2,1,COUNTIF(课表!$Z$193:$Z$348,B132)))*2</f>
        <v>4</v>
      </c>
      <c r="N132" s="31">
        <f>(IF(COUNTIF(课表!$AA$193:$AA$348,B132)&gt;=2,1,COUNTIF(课表!$AA$193:$AA$348,B132))+IF(COUNTIF(课表!$AB$193:$AB$348,B132)&gt;=2,1,COUNTIF(课表!$AB$193:$AB$348,B132))+IF(COUNTIF(课表!$AC$193:$AC$348,B132)&gt;=2,1,COUNTIF(课表!$AC$193:$AC$348,B132))+IF(COUNTIF(课表!$AD$193:$AD$348,B132)&gt;=2,1,COUNTIF(课表!$AD$193:$AD$348,B132)))*2</f>
        <v>0</v>
      </c>
      <c r="O132" s="31">
        <f t="shared" ref="O132:O195" si="5">SUM(H132:N132)*F132</f>
        <v>16</v>
      </c>
    </row>
    <row r="133" ht="20.1" customHeight="1" spans="1:15">
      <c r="A133" s="31" t="str">
        <f>VLOOKUP(B133,教师基础数据!$B$1:$H$503,7,FALSE)</f>
        <v>0000365</v>
      </c>
      <c r="B133" s="32" t="s">
        <v>1234</v>
      </c>
      <c r="C133" s="31" t="str">
        <f>VLOOKUP(B133,教师基础数据!$B$1:$G4666,3,FALSE)</f>
        <v>建筑系</v>
      </c>
      <c r="D133" s="31" t="str">
        <f>VLOOKUP(B133,教师基础数据!$B$1:$G818,4,FALSE)</f>
        <v>专职</v>
      </c>
      <c r="E133" s="31" t="str">
        <f>VLOOKUP(B133,教师基础数据!$B$1:$G4851,5,FALSE)</f>
        <v>建筑工程技术教研室</v>
      </c>
      <c r="F133" s="31">
        <v>1</v>
      </c>
      <c r="G133" s="31">
        <f t="shared" si="4"/>
        <v>4</v>
      </c>
      <c r="H133" s="31">
        <f>(IF(COUNTIF(课表!$C$193:$C$348,B133)&gt;=2,1,COUNTIF(课表!$C$193:$C$348,B133))+IF(COUNTIF(课表!$D$193:$D$348,B133)&gt;=2,1,COUNTIF(课表!D$193:$D$348,B133))+IF(COUNTIF(课表!$E$193:$E$348,B133)&gt;=2,1,COUNTIF(课表!$E$193:$E$348,B133))+IF(COUNTIF(课表!$F$193:$F$348,B133)&gt;=2,1,COUNTIF(课表!$F$193:$F$348,B133)))*2</f>
        <v>4</v>
      </c>
      <c r="I133" s="31">
        <f>(IF(COUNTIF(课表!$G$193:$G$348,B133)&gt;=2,1,COUNTIF(课表!$G$193:$G$348,B133))+IF(COUNTIF(课表!$H$193:$H$348,B133)&gt;=2,1,COUNTIF(课表!$H$193:$H$348,B133))+IF(COUNTIF(课表!$I$193:$I$348,B133)&gt;=2,1,COUNTIF(课表!$I$193:$I$348,B133))+IF(COUNTIF(课表!$J$193:$J$348,B133)&gt;=2,1,COUNTIF(课表!$J$193:$J$348,B133)))*2</f>
        <v>4</v>
      </c>
      <c r="J133" s="31">
        <f>(IF(COUNTIF(课表!$K$193:$K$348,B133)&gt;=2,1,COUNTIF(课表!$K$193:$K$348,B133))+IF(COUNTIF(课表!$L$193:$L$348,B133)&gt;=2,1,COUNTIF(课表!$L$193:$L$348,B133))+IF(COUNTIF(课表!$M$193:$M$348,B133)&gt;=2,1,COUNTIF(课表!$M$193:$M$348,B133))+IF(COUNTIF(课表!$N$193:$N$348,B133)&gt;=2,1,COUNTIF(课表!$N$193:$N$348,B133)))*2</f>
        <v>0</v>
      </c>
      <c r="K133" s="31">
        <f>(IF(COUNTIF(课表!$O$193:$O$348,B133)&gt;=2,1,COUNTIF(课表!$O$193:$O$348,B133))+IF(COUNTIF(课表!$P$193:$P$348,B133)&gt;=2,1,COUNTIF(课表!$P$193:$P$348,B133))+IF(COUNTIF(课表!$Q$193:$Q$348,B133)&gt;=2,1,COUNTIF(课表!$Q$193:$Q$348,B133))+IF(COUNTIF(课表!$R$193:$R$348,B133)&gt;=2,1,COUNTIF(课表!$R$193:$R$348,B133)))*2</f>
        <v>4</v>
      </c>
      <c r="L133" s="31">
        <f>(IF(COUNTIF(课表!$O$193:$S$348,B133)&gt;=2,1,COUNTIF(课表!$O$193:$S$348,B133))+IF(COUNTIF(课表!$P$193:$T$348,B133)&gt;=2,1,COUNTIF(课表!$P$193:$T$348,B133)))*2</f>
        <v>4</v>
      </c>
      <c r="M133" s="31">
        <f>(IF(COUNTIF(课表!$W$193:$W$348,B133)&gt;=2,1,COUNTIF(课表!$W$193:$W$348,B133))+IF(COUNTIF(课表!$X$193:$X$348,B133)&gt;=2,1,COUNTIF(课表!$X$193:$X$348,B133))+IF(COUNTIF(课表!$Y$193:$Y$348,B133)&gt;=2,1,COUNTIF(课表!$Y$193:$Y$348,B133))+IF(COUNTIF(课表!$Z$193:$Z$348,B133)&gt;=2,1,COUNTIF(课表!$Z$193:$Z$348,B133)))*2</f>
        <v>0</v>
      </c>
      <c r="N133" s="31">
        <f>(IF(COUNTIF(课表!$AA$193:$AA$348,B133)&gt;=2,1,COUNTIF(课表!$AA$193:$AA$348,B133))+IF(COUNTIF(课表!$AB$193:$AB$348,B133)&gt;=2,1,COUNTIF(课表!$AB$193:$AB$348,B133))+IF(COUNTIF(课表!$AC$193:$AC$348,B133)&gt;=2,1,COUNTIF(课表!$AC$193:$AC$348,B133))+IF(COUNTIF(课表!$AD$193:$AD$348,B133)&gt;=2,1,COUNTIF(课表!$AD$193:$AD$348,B133)))*2</f>
        <v>0</v>
      </c>
      <c r="O133" s="31">
        <f t="shared" si="5"/>
        <v>16</v>
      </c>
    </row>
    <row r="134" ht="20.1" customHeight="1" spans="1:15">
      <c r="A134" s="31" t="str">
        <f>VLOOKUP(B134,教师基础数据!$B$1:$H$503,7,FALSE)</f>
        <v>0000393</v>
      </c>
      <c r="B134" s="32" t="s">
        <v>1498</v>
      </c>
      <c r="C134" s="31" t="str">
        <f>VLOOKUP(B134,教师基础数据!$B$1:$G4667,3,FALSE)</f>
        <v>建筑系</v>
      </c>
      <c r="D134" s="31" t="str">
        <f>VLOOKUP(B134,教师基础数据!$B$1:$G819,4,FALSE)</f>
        <v>专职</v>
      </c>
      <c r="E134" s="31" t="str">
        <f>VLOOKUP(B134,教师基础数据!$B$1:$G4852,5,FALSE)</f>
        <v>工程造价教研室</v>
      </c>
      <c r="F134" s="31">
        <v>1</v>
      </c>
      <c r="G134" s="31">
        <f t="shared" si="4"/>
        <v>3</v>
      </c>
      <c r="H134" s="31">
        <f>(IF(COUNTIF(课表!$C$193:$C$348,B134)&gt;=2,1,COUNTIF(课表!$C$193:$C$348,B134))+IF(COUNTIF(课表!$D$193:$D$348,B134)&gt;=2,1,COUNTIF(课表!D$193:$D$348,B134))+IF(COUNTIF(课表!$E$193:$E$348,B134)&gt;=2,1,COUNTIF(课表!$E$193:$E$348,B134))+IF(COUNTIF(课表!$F$193:$F$348,B134)&gt;=2,1,COUNTIF(课表!$F$193:$F$348,B134)))*2</f>
        <v>4</v>
      </c>
      <c r="I134" s="31">
        <f>(IF(COUNTIF(课表!$G$193:$G$348,B134)&gt;=2,1,COUNTIF(课表!$G$193:$G$348,B134))+IF(COUNTIF(课表!$H$193:$H$348,B134)&gt;=2,1,COUNTIF(课表!$H$193:$H$348,B134))+IF(COUNTIF(课表!$I$193:$I$348,B134)&gt;=2,1,COUNTIF(课表!$I$193:$I$348,B134))+IF(COUNTIF(课表!$J$193:$J$348,B134)&gt;=2,1,COUNTIF(课表!$J$193:$J$348,B134)))*2</f>
        <v>0</v>
      </c>
      <c r="J134" s="31">
        <f>(IF(COUNTIF(课表!$K$193:$K$348,B134)&gt;=2,1,COUNTIF(课表!$K$193:$K$348,B134))+IF(COUNTIF(课表!$L$193:$L$348,B134)&gt;=2,1,COUNTIF(课表!$L$193:$L$348,B134))+IF(COUNTIF(课表!$M$193:$M$348,B134)&gt;=2,1,COUNTIF(课表!$M$193:$M$348,B134))+IF(COUNTIF(课表!$N$193:$N$348,B134)&gt;=2,1,COUNTIF(课表!$N$193:$N$348,B134)))*2</f>
        <v>0</v>
      </c>
      <c r="K134" s="31">
        <f>(IF(COUNTIF(课表!$O$193:$O$348,B134)&gt;=2,1,COUNTIF(课表!$O$193:$O$348,B134))+IF(COUNTIF(课表!$P$193:$P$348,B134)&gt;=2,1,COUNTIF(课表!$P$193:$P$348,B134))+IF(COUNTIF(课表!$Q$193:$Q$348,B134)&gt;=2,1,COUNTIF(课表!$Q$193:$Q$348,B134))+IF(COUNTIF(课表!$R$193:$R$348,B134)&gt;=2,1,COUNTIF(课表!$R$193:$R$348,B134)))*2</f>
        <v>8</v>
      </c>
      <c r="L134" s="31">
        <f>(IF(COUNTIF(课表!$O$193:$S$348,B134)&gt;=2,1,COUNTIF(课表!$O$193:$S$348,B134))+IF(COUNTIF(课表!$P$193:$T$348,B134)&gt;=2,1,COUNTIF(课表!$P$193:$T$348,B134)))*2</f>
        <v>4</v>
      </c>
      <c r="M134" s="31">
        <f>(IF(COUNTIF(课表!$W$193:$W$348,B134)&gt;=2,1,COUNTIF(课表!$W$193:$W$348,B134))+IF(COUNTIF(课表!$X$193:$X$348,B134)&gt;=2,1,COUNTIF(课表!$X$193:$X$348,B134))+IF(COUNTIF(课表!$Y$193:$Y$348,B134)&gt;=2,1,COUNTIF(课表!$Y$193:$Y$348,B134))+IF(COUNTIF(课表!$Z$193:$Z$348,B134)&gt;=2,1,COUNTIF(课表!$Z$193:$Z$348,B134)))*2</f>
        <v>0</v>
      </c>
      <c r="N134" s="31">
        <f>(IF(COUNTIF(课表!$AA$193:$AA$348,B134)&gt;=2,1,COUNTIF(课表!$AA$193:$AA$348,B134))+IF(COUNTIF(课表!$AB$193:$AB$348,B134)&gt;=2,1,COUNTIF(课表!$AB$193:$AB$348,B134))+IF(COUNTIF(课表!$AC$193:$AC$348,B134)&gt;=2,1,COUNTIF(课表!$AC$193:$AC$348,B134))+IF(COUNTIF(课表!$AD$193:$AD$348,B134)&gt;=2,1,COUNTIF(课表!$AD$193:$AD$348,B134)))*2</f>
        <v>0</v>
      </c>
      <c r="O134" s="31">
        <f t="shared" si="5"/>
        <v>16</v>
      </c>
    </row>
    <row r="135" ht="20.1" customHeight="1" spans="1:15">
      <c r="A135" s="31" t="str">
        <f>VLOOKUP(B135,教师基础数据!$B$1:$H$503,7,FALSE)</f>
        <v>0000330</v>
      </c>
      <c r="B135" s="32" t="s">
        <v>1203</v>
      </c>
      <c r="C135" s="31" t="str">
        <f>VLOOKUP(B135,教师基础数据!$B$1:$G4668,3,FALSE)</f>
        <v>建筑系</v>
      </c>
      <c r="D135" s="31" t="str">
        <f>VLOOKUP(B135,教师基础数据!$B$1:$G820,4,FALSE)</f>
        <v>专职</v>
      </c>
      <c r="E135" s="31" t="str">
        <f>VLOOKUP(B135,教师基础数据!$B$1:$G4853,5,FALSE)</f>
        <v>建筑工程技术教研室</v>
      </c>
      <c r="F135" s="31">
        <v>1</v>
      </c>
      <c r="G135" s="31">
        <f t="shared" si="4"/>
        <v>4</v>
      </c>
      <c r="H135" s="31">
        <f>(IF(COUNTIF(课表!$C$193:$C$348,B135)&gt;=2,1,COUNTIF(课表!$C$193:$C$348,B135))+IF(COUNTIF(课表!$D$193:$D$348,B135)&gt;=2,1,COUNTIF(课表!D$193:$D$348,B135))+IF(COUNTIF(课表!$E$193:$E$348,B135)&gt;=2,1,COUNTIF(课表!$E$193:$E$348,B135))+IF(COUNTIF(课表!$F$193:$F$348,B135)&gt;=2,1,COUNTIF(课表!$F$193:$F$348,B135)))*2</f>
        <v>4</v>
      </c>
      <c r="I135" s="31">
        <f>(IF(COUNTIF(课表!$G$193:$G$348,B135)&gt;=2,1,COUNTIF(课表!$G$193:$G$348,B135))+IF(COUNTIF(课表!$H$193:$H$348,B135)&gt;=2,1,COUNTIF(课表!$H$193:$H$348,B135))+IF(COUNTIF(课表!$I$193:$I$348,B135)&gt;=2,1,COUNTIF(课表!$I$193:$I$348,B135))+IF(COUNTIF(课表!$J$193:$J$348,B135)&gt;=2,1,COUNTIF(课表!$J$193:$J$348,B135)))*2</f>
        <v>0</v>
      </c>
      <c r="J135" s="31">
        <f>(IF(COUNTIF(课表!$K$193:$K$348,B135)&gt;=2,1,COUNTIF(课表!$K$193:$K$348,B135))+IF(COUNTIF(课表!$L$193:$L$348,B135)&gt;=2,1,COUNTIF(课表!$L$193:$L$348,B135))+IF(COUNTIF(课表!$M$193:$M$348,B135)&gt;=2,1,COUNTIF(课表!$M$193:$M$348,B135))+IF(COUNTIF(课表!$N$193:$N$348,B135)&gt;=2,1,COUNTIF(课表!$N$193:$N$348,B135)))*2</f>
        <v>4</v>
      </c>
      <c r="K135" s="31">
        <f>(IF(COUNTIF(课表!$O$193:$O$348,B135)&gt;=2,1,COUNTIF(课表!$O$193:$O$348,B135))+IF(COUNTIF(课表!$P$193:$P$348,B135)&gt;=2,1,COUNTIF(课表!$P$193:$P$348,B135))+IF(COUNTIF(课表!$Q$193:$Q$348,B135)&gt;=2,1,COUNTIF(课表!$Q$193:$Q$348,B135))+IF(COUNTIF(课表!$R$193:$R$348,B135)&gt;=2,1,COUNTIF(课表!$R$193:$R$348,B135)))*2</f>
        <v>4</v>
      </c>
      <c r="L135" s="31">
        <f>(IF(COUNTIF(课表!$O$193:$S$348,B135)&gt;=2,1,COUNTIF(课表!$O$193:$S$348,B135))+IF(COUNTIF(课表!$P$193:$T$348,B135)&gt;=2,1,COUNTIF(课表!$P$193:$T$348,B135)))*2</f>
        <v>4</v>
      </c>
      <c r="M135" s="31">
        <f>(IF(COUNTIF(课表!$W$193:$W$348,B135)&gt;=2,1,COUNTIF(课表!$W$193:$W$348,B135))+IF(COUNTIF(课表!$X$193:$X$348,B135)&gt;=2,1,COUNTIF(课表!$X$193:$X$348,B135))+IF(COUNTIF(课表!$Y$193:$Y$348,B135)&gt;=2,1,COUNTIF(课表!$Y$193:$Y$348,B135))+IF(COUNTIF(课表!$Z$193:$Z$348,B135)&gt;=2,1,COUNTIF(课表!$Z$193:$Z$348,B135)))*2</f>
        <v>0</v>
      </c>
      <c r="N135" s="31">
        <f>(IF(COUNTIF(课表!$AA$193:$AA$348,B135)&gt;=2,1,COUNTIF(课表!$AA$193:$AA$348,B135))+IF(COUNTIF(课表!$AB$193:$AB$348,B135)&gt;=2,1,COUNTIF(课表!$AB$193:$AB$348,B135))+IF(COUNTIF(课表!$AC$193:$AC$348,B135)&gt;=2,1,COUNTIF(课表!$AC$193:$AC$348,B135))+IF(COUNTIF(课表!$AD$193:$AD$348,B135)&gt;=2,1,COUNTIF(课表!$AD$193:$AD$348,B135)))*2</f>
        <v>0</v>
      </c>
      <c r="O135" s="31">
        <f t="shared" si="5"/>
        <v>16</v>
      </c>
    </row>
    <row r="136" ht="20.1" customHeight="1" spans="1:15">
      <c r="A136" s="31" t="str">
        <f>VLOOKUP(B136,教师基础数据!$B$1:$H$503,7,FALSE)</f>
        <v>20029</v>
      </c>
      <c r="B136" s="32" t="s">
        <v>1261</v>
      </c>
      <c r="C136" s="31" t="str">
        <f>VLOOKUP(B136,教师基础数据!$B$1:$G4669,3,FALSE)</f>
        <v>环生系</v>
      </c>
      <c r="D136" s="31" t="str">
        <f>VLOOKUP(B136,教师基础数据!$B$1:$G821,4,FALSE)</f>
        <v>专职</v>
      </c>
      <c r="E136" s="31" t="str">
        <f>VLOOKUP(B136,教师基础数据!$B$1:$G4854,5,FALSE)</f>
        <v>园林教研室</v>
      </c>
      <c r="F136" s="31">
        <v>1</v>
      </c>
      <c r="G136" s="31">
        <f t="shared" si="4"/>
        <v>2</v>
      </c>
      <c r="H136" s="31">
        <f>(IF(COUNTIF(课表!$C$193:$C$348,B136)&gt;=2,1,COUNTIF(课表!$C$193:$C$348,B136))+IF(COUNTIF(课表!$D$193:$D$348,B136)&gt;=2,1,COUNTIF(课表!D$193:$D$348,B136))+IF(COUNTIF(课表!$E$193:$E$348,B136)&gt;=2,1,COUNTIF(课表!$E$193:$E$348,B136))+IF(COUNTIF(课表!$F$193:$F$348,B136)&gt;=2,1,COUNTIF(课表!$F$193:$F$348,B136)))*2</f>
        <v>4</v>
      </c>
      <c r="I136" s="31">
        <f>(IF(COUNTIF(课表!$G$193:$G$348,B136)&gt;=2,1,COUNTIF(课表!$G$193:$G$348,B136))+IF(COUNTIF(课表!$H$193:$H$348,B136)&gt;=2,1,COUNTIF(课表!$H$193:$H$348,B136))+IF(COUNTIF(课表!$I$193:$I$348,B136)&gt;=2,1,COUNTIF(课表!$I$193:$I$348,B136))+IF(COUNTIF(课表!$J$193:$J$348,B136)&gt;=2,1,COUNTIF(课表!$J$193:$J$348,B136)))*2</f>
        <v>6</v>
      </c>
      <c r="J136" s="31">
        <f>(IF(COUNTIF(课表!$K$193:$K$348,B136)&gt;=2,1,COUNTIF(课表!$K$193:$K$348,B136))+IF(COUNTIF(课表!$L$193:$L$348,B136)&gt;=2,1,COUNTIF(课表!$L$193:$L$348,B136))+IF(COUNTIF(课表!$M$193:$M$348,B136)&gt;=2,1,COUNTIF(课表!$M$193:$M$348,B136))+IF(COUNTIF(课表!$N$193:$N$348,B136)&gt;=2,1,COUNTIF(课表!$N$193:$N$348,B136)))*2</f>
        <v>0</v>
      </c>
      <c r="K136" s="31">
        <f>(IF(COUNTIF(课表!$O$193:$O$348,B136)&gt;=2,1,COUNTIF(课表!$O$193:$O$348,B136))+IF(COUNTIF(课表!$P$193:$P$348,B136)&gt;=2,1,COUNTIF(课表!$P$193:$P$348,B136))+IF(COUNTIF(课表!$Q$193:$Q$348,B136)&gt;=2,1,COUNTIF(课表!$Q$193:$Q$348,B136))+IF(COUNTIF(课表!$R$193:$R$348,B136)&gt;=2,1,COUNTIF(课表!$R$193:$R$348,B136)))*2</f>
        <v>0</v>
      </c>
      <c r="L136" s="31">
        <f>(IF(COUNTIF(课表!$O$193:$S$348,B136)&gt;=2,1,COUNTIF(课表!$O$193:$S$348,B136))+IF(COUNTIF(课表!$P$193:$T$348,B136)&gt;=2,1,COUNTIF(课表!$P$193:$T$348,B136)))*2</f>
        <v>0</v>
      </c>
      <c r="M136" s="31">
        <f>(IF(COUNTIF(课表!$W$193:$W$348,B136)&gt;=2,1,COUNTIF(课表!$W$193:$W$348,B136))+IF(COUNTIF(课表!$X$193:$X$348,B136)&gt;=2,1,COUNTIF(课表!$X$193:$X$348,B136))+IF(COUNTIF(课表!$Y$193:$Y$348,B136)&gt;=2,1,COUNTIF(课表!$Y$193:$Y$348,B136))+IF(COUNTIF(课表!$Z$193:$Z$348,B136)&gt;=2,1,COUNTIF(课表!$Z$193:$Z$348,B136)))*2</f>
        <v>0</v>
      </c>
      <c r="N136" s="31">
        <f>(IF(COUNTIF(课表!$AA$193:$AA$348,B136)&gt;=2,1,COUNTIF(课表!$AA$193:$AA$348,B136))+IF(COUNTIF(课表!$AB$193:$AB$348,B136)&gt;=2,1,COUNTIF(课表!$AB$193:$AB$348,B136))+IF(COUNTIF(课表!$AC$193:$AC$348,B136)&gt;=2,1,COUNTIF(课表!$AC$193:$AC$348,B136))+IF(COUNTIF(课表!$AD$193:$AD$348,B136)&gt;=2,1,COUNTIF(课表!$AD$193:$AD$348,B136)))*2</f>
        <v>0</v>
      </c>
      <c r="O136" s="31">
        <f t="shared" si="5"/>
        <v>10</v>
      </c>
    </row>
    <row r="137" ht="20.1" customHeight="1" spans="1:15">
      <c r="A137" s="31" t="str">
        <f>VLOOKUP(B137,教师基础数据!$B$1:$H$503,7,FALSE)</f>
        <v>0000367</v>
      </c>
      <c r="B137" s="32" t="s">
        <v>1305</v>
      </c>
      <c r="C137" s="31" t="str">
        <f>VLOOKUP(B137,教师基础数据!$B$1:$G4670,3,FALSE)</f>
        <v>电子系</v>
      </c>
      <c r="D137" s="31" t="str">
        <f>VLOOKUP(B137,教师基础数据!$B$1:$G822,4,FALSE)</f>
        <v>专职</v>
      </c>
      <c r="E137" s="31" t="str">
        <f>VLOOKUP(B137,教师基础数据!$B$1:$G4855,5,FALSE)</f>
        <v>应用电子技术教研室</v>
      </c>
      <c r="F137" s="31">
        <v>1</v>
      </c>
      <c r="G137" s="31">
        <f t="shared" si="4"/>
        <v>5</v>
      </c>
      <c r="H137" s="31">
        <f>(IF(COUNTIF(课表!$C$193:$C$348,B137)&gt;=2,1,COUNTIF(课表!$C$193:$C$348,B137))+IF(COUNTIF(课表!$D$193:$D$348,B137)&gt;=2,1,COUNTIF(课表!D$193:$D$348,B137))+IF(COUNTIF(课表!$E$193:$E$348,B137)&gt;=2,1,COUNTIF(课表!$E$193:$E$348,B137))+IF(COUNTIF(课表!$F$193:$F$348,B137)&gt;=2,1,COUNTIF(课表!$F$193:$F$348,B137)))*2</f>
        <v>4</v>
      </c>
      <c r="I137" s="31">
        <f>(IF(COUNTIF(课表!$G$193:$G$348,B137)&gt;=2,1,COUNTIF(课表!$G$193:$G$348,B137))+IF(COUNTIF(课表!$H$193:$H$348,B137)&gt;=2,1,COUNTIF(课表!$H$193:$H$348,B137))+IF(COUNTIF(课表!$I$193:$I$348,B137)&gt;=2,1,COUNTIF(课表!$I$193:$I$348,B137))+IF(COUNTIF(课表!$J$193:$J$348,B137)&gt;=2,1,COUNTIF(课表!$J$193:$J$348,B137)))*2</f>
        <v>4</v>
      </c>
      <c r="J137" s="31">
        <f>(IF(COUNTIF(课表!$K$193:$K$348,B137)&gt;=2,1,COUNTIF(课表!$K$193:$K$348,B137))+IF(COUNTIF(课表!$L$193:$L$348,B137)&gt;=2,1,COUNTIF(课表!$L$193:$L$348,B137))+IF(COUNTIF(课表!$M$193:$M$348,B137)&gt;=2,1,COUNTIF(课表!$M$193:$M$348,B137))+IF(COUNTIF(课表!$N$193:$N$348,B137)&gt;=2,1,COUNTIF(课表!$N$193:$N$348,B137)))*2</f>
        <v>4</v>
      </c>
      <c r="K137" s="31">
        <f>(IF(COUNTIF(课表!$O$193:$O$348,B137)&gt;=2,1,COUNTIF(课表!$O$193:$O$348,B137))+IF(COUNTIF(课表!$P$193:$P$348,B137)&gt;=2,1,COUNTIF(课表!$P$193:$P$348,B137))+IF(COUNTIF(课表!$Q$193:$Q$348,B137)&gt;=2,1,COUNTIF(课表!$Q$193:$Q$348,B137))+IF(COUNTIF(课表!$R$193:$R$348,B137)&gt;=2,1,COUNTIF(课表!$R$193:$R$348,B137)))*2</f>
        <v>4</v>
      </c>
      <c r="L137" s="31">
        <f>(IF(COUNTIF(课表!$O$193:$S$348,B137)&gt;=2,1,COUNTIF(课表!$O$193:$S$348,B137))+IF(COUNTIF(课表!$P$193:$T$348,B137)&gt;=2,1,COUNTIF(课表!$P$193:$T$348,B137)))*2</f>
        <v>4</v>
      </c>
      <c r="M137" s="31">
        <f>(IF(COUNTIF(课表!$W$193:$W$348,B137)&gt;=2,1,COUNTIF(课表!$W$193:$W$348,B137))+IF(COUNTIF(课表!$X$193:$X$348,B137)&gt;=2,1,COUNTIF(课表!$X$193:$X$348,B137))+IF(COUNTIF(课表!$Y$193:$Y$348,B137)&gt;=2,1,COUNTIF(课表!$Y$193:$Y$348,B137))+IF(COUNTIF(课表!$Z$193:$Z$348,B137)&gt;=2,1,COUNTIF(课表!$Z$193:$Z$348,B137)))*2</f>
        <v>0</v>
      </c>
      <c r="N137" s="31">
        <f>(IF(COUNTIF(课表!$AA$193:$AA$348,B137)&gt;=2,1,COUNTIF(课表!$AA$193:$AA$348,B137))+IF(COUNTIF(课表!$AB$193:$AB$348,B137)&gt;=2,1,COUNTIF(课表!$AB$193:$AB$348,B137))+IF(COUNTIF(课表!$AC$193:$AC$348,B137)&gt;=2,1,COUNTIF(课表!$AC$193:$AC$348,B137))+IF(COUNTIF(课表!$AD$193:$AD$348,B137)&gt;=2,1,COUNTIF(课表!$AD$193:$AD$348,B137)))*2</f>
        <v>0</v>
      </c>
      <c r="O137" s="31">
        <f t="shared" si="5"/>
        <v>20</v>
      </c>
    </row>
    <row r="138" ht="20.1" customHeight="1" spans="1:15">
      <c r="A138" s="31" t="str">
        <f>VLOOKUP(B138,教师基础数据!$B$1:$H$503,7,FALSE)</f>
        <v>0000368</v>
      </c>
      <c r="B138" s="32" t="s">
        <v>1446</v>
      </c>
      <c r="C138" s="31" t="str">
        <f>VLOOKUP(B138,教师基础数据!$B$1:$G4671,3,FALSE)</f>
        <v>电子系</v>
      </c>
      <c r="D138" s="31" t="str">
        <f>VLOOKUP(B138,教师基础数据!$B$1:$G823,4,FALSE)</f>
        <v>专职</v>
      </c>
      <c r="E138" s="31" t="str">
        <f>VLOOKUP(B138,教师基础数据!$B$1:$G4856,5,FALSE)</f>
        <v>机电一体化教研室</v>
      </c>
      <c r="F138" s="31">
        <v>1</v>
      </c>
      <c r="G138" s="31">
        <f t="shared" si="4"/>
        <v>3</v>
      </c>
      <c r="H138" s="31">
        <f>(IF(COUNTIF(课表!$C$193:$C$348,B138)&gt;=2,1,COUNTIF(课表!$C$193:$C$348,B138))+IF(COUNTIF(课表!$D$193:$D$348,B138)&gt;=2,1,COUNTIF(课表!D$193:$D$348,B138))+IF(COUNTIF(课表!$E$193:$E$348,B138)&gt;=2,1,COUNTIF(课表!$E$193:$E$348,B138))+IF(COUNTIF(课表!$F$193:$F$348,B138)&gt;=2,1,COUNTIF(课表!$F$193:$F$348,B138)))*2</f>
        <v>4</v>
      </c>
      <c r="I138" s="31">
        <f>(IF(COUNTIF(课表!$G$193:$G$348,B138)&gt;=2,1,COUNTIF(课表!$G$193:$G$348,B138))+IF(COUNTIF(课表!$H$193:$H$348,B138)&gt;=2,1,COUNTIF(课表!$H$193:$H$348,B138))+IF(COUNTIF(课表!$I$193:$I$348,B138)&gt;=2,1,COUNTIF(课表!$I$193:$I$348,B138))+IF(COUNTIF(课表!$J$193:$J$348,B138)&gt;=2,1,COUNTIF(课表!$J$193:$J$348,B138)))*2</f>
        <v>4</v>
      </c>
      <c r="J138" s="31">
        <f>(IF(COUNTIF(课表!$K$193:$K$348,B138)&gt;=2,1,COUNTIF(课表!$K$193:$K$348,B138))+IF(COUNTIF(课表!$L$193:$L$348,B138)&gt;=2,1,COUNTIF(课表!$L$193:$L$348,B138))+IF(COUNTIF(课表!$M$193:$M$348,B138)&gt;=2,1,COUNTIF(课表!$M$193:$M$348,B138))+IF(COUNTIF(课表!$N$193:$N$348,B138)&gt;=2,1,COUNTIF(课表!$N$193:$N$348,B138)))*2</f>
        <v>0</v>
      </c>
      <c r="K138" s="31">
        <f>(IF(COUNTIF(课表!$O$193:$O$348,B138)&gt;=2,1,COUNTIF(课表!$O$193:$O$348,B138))+IF(COUNTIF(课表!$P$193:$P$348,B138)&gt;=2,1,COUNTIF(课表!$P$193:$P$348,B138))+IF(COUNTIF(课表!$Q$193:$Q$348,B138)&gt;=2,1,COUNTIF(课表!$Q$193:$Q$348,B138))+IF(COUNTIF(课表!$R$193:$R$348,B138)&gt;=2,1,COUNTIF(课表!$R$193:$R$348,B138)))*2</f>
        <v>0</v>
      </c>
      <c r="L138" s="31">
        <f>(IF(COUNTIF(课表!$O$193:$S$348,B138)&gt;=2,1,COUNTIF(课表!$O$193:$S$348,B138))+IF(COUNTIF(课表!$P$193:$T$348,B138)&gt;=2,1,COUNTIF(课表!$P$193:$T$348,B138)))*2</f>
        <v>4</v>
      </c>
      <c r="M138" s="31">
        <f>(IF(COUNTIF(课表!$W$193:$W$348,B138)&gt;=2,1,COUNTIF(课表!$W$193:$W$348,B138))+IF(COUNTIF(课表!$X$193:$X$348,B138)&gt;=2,1,COUNTIF(课表!$X$193:$X$348,B138))+IF(COUNTIF(课表!$Y$193:$Y$348,B138)&gt;=2,1,COUNTIF(课表!$Y$193:$Y$348,B138))+IF(COUNTIF(课表!$Z$193:$Z$348,B138)&gt;=2,1,COUNTIF(课表!$Z$193:$Z$348,B138)))*2</f>
        <v>0</v>
      </c>
      <c r="N138" s="31">
        <f>(IF(COUNTIF(课表!$AA$193:$AA$348,B138)&gt;=2,1,COUNTIF(课表!$AA$193:$AA$348,B138))+IF(COUNTIF(课表!$AB$193:$AB$348,B138)&gt;=2,1,COUNTIF(课表!$AB$193:$AB$348,B138))+IF(COUNTIF(课表!$AC$193:$AC$348,B138)&gt;=2,1,COUNTIF(课表!$AC$193:$AC$348,B138))+IF(COUNTIF(课表!$AD$193:$AD$348,B138)&gt;=2,1,COUNTIF(课表!$AD$193:$AD$348,B138)))*2</f>
        <v>0</v>
      </c>
      <c r="O138" s="31">
        <f t="shared" si="5"/>
        <v>12</v>
      </c>
    </row>
    <row r="139" ht="20.1" customHeight="1" spans="1:15">
      <c r="A139" s="31" t="str">
        <f>VLOOKUP(B139,教师基础数据!$B$1:$H$503,7,FALSE)</f>
        <v>0000359</v>
      </c>
      <c r="B139" s="32" t="s">
        <v>1511</v>
      </c>
      <c r="C139" s="31" t="str">
        <f>VLOOKUP(B139,教师基础数据!$B$1:$G4672,3,FALSE)</f>
        <v>商贸系</v>
      </c>
      <c r="D139" s="31" t="str">
        <f>VLOOKUP(B139,教师基础数据!$B$1:$G824,4,FALSE)</f>
        <v>专职</v>
      </c>
      <c r="E139" s="31" t="str">
        <f>VLOOKUP(B139,教师基础数据!$B$1:$G4857,5,FALSE)</f>
        <v>旅游管理教研室</v>
      </c>
      <c r="F139" s="31">
        <v>1</v>
      </c>
      <c r="G139" s="31">
        <f t="shared" si="4"/>
        <v>3</v>
      </c>
      <c r="H139" s="31">
        <f>(IF(COUNTIF(课表!$C$193:$C$348,B139)&gt;=2,1,COUNTIF(课表!$C$193:$C$348,B139))+IF(COUNTIF(课表!$D$193:$D$348,B139)&gt;=2,1,COUNTIF(课表!D$193:$D$348,B139))+IF(COUNTIF(课表!$E$193:$E$348,B139)&gt;=2,1,COUNTIF(课表!$E$193:$E$348,B139))+IF(COUNTIF(课表!$F$193:$F$348,B139)&gt;=2,1,COUNTIF(课表!$F$193:$F$348,B139)))*2</f>
        <v>4</v>
      </c>
      <c r="I139" s="31">
        <f>(IF(COUNTIF(课表!$G$193:$G$348,B139)&gt;=2,1,COUNTIF(课表!$G$193:$G$348,B139))+IF(COUNTIF(课表!$H$193:$H$348,B139)&gt;=2,1,COUNTIF(课表!$H$193:$H$348,B139))+IF(COUNTIF(课表!$I$193:$I$348,B139)&gt;=2,1,COUNTIF(课表!$I$193:$I$348,B139))+IF(COUNTIF(课表!$J$193:$J$348,B139)&gt;=2,1,COUNTIF(课表!$J$193:$J$348,B139)))*2</f>
        <v>4</v>
      </c>
      <c r="J139" s="31">
        <f>(IF(COUNTIF(课表!$K$193:$K$348,B139)&gt;=2,1,COUNTIF(课表!$K$193:$K$348,B139))+IF(COUNTIF(课表!$L$193:$L$348,B139)&gt;=2,1,COUNTIF(课表!$L$193:$L$348,B139))+IF(COUNTIF(课表!$M$193:$M$348,B139)&gt;=2,1,COUNTIF(课表!$M$193:$M$348,B139))+IF(COUNTIF(课表!$N$193:$N$348,B139)&gt;=2,1,COUNTIF(课表!$N$193:$N$348,B139)))*2</f>
        <v>8</v>
      </c>
      <c r="K139" s="31">
        <f>(IF(COUNTIF(课表!$O$193:$O$348,B139)&gt;=2,1,COUNTIF(课表!$O$193:$O$348,B139))+IF(COUNTIF(课表!$P$193:$P$348,B139)&gt;=2,1,COUNTIF(课表!$P$193:$P$348,B139))+IF(COUNTIF(课表!$Q$193:$Q$348,B139)&gt;=2,1,COUNTIF(课表!$Q$193:$Q$348,B139))+IF(COUNTIF(课表!$R$193:$R$348,B139)&gt;=2,1,COUNTIF(课表!$R$193:$R$348,B139)))*2</f>
        <v>0</v>
      </c>
      <c r="L139" s="31">
        <f>(IF(COUNTIF(课表!$O$193:$S$348,B139)&gt;=2,1,COUNTIF(课表!$O$193:$S$348,B139))+IF(COUNTIF(课表!$P$193:$T$348,B139)&gt;=2,1,COUNTIF(课表!$P$193:$T$348,B139)))*2</f>
        <v>0</v>
      </c>
      <c r="M139" s="31">
        <f>(IF(COUNTIF(课表!$W$193:$W$348,B139)&gt;=2,1,COUNTIF(课表!$W$193:$W$348,B139))+IF(COUNTIF(课表!$X$193:$X$348,B139)&gt;=2,1,COUNTIF(课表!$X$193:$X$348,B139))+IF(COUNTIF(课表!$Y$193:$Y$348,B139)&gt;=2,1,COUNTIF(课表!$Y$193:$Y$348,B139))+IF(COUNTIF(课表!$Z$193:$Z$348,B139)&gt;=2,1,COUNTIF(课表!$Z$193:$Z$348,B139)))*2</f>
        <v>0</v>
      </c>
      <c r="N139" s="31">
        <f>(IF(COUNTIF(课表!$AA$193:$AA$348,B139)&gt;=2,1,COUNTIF(课表!$AA$193:$AA$348,B139))+IF(COUNTIF(课表!$AB$193:$AB$348,B139)&gt;=2,1,COUNTIF(课表!$AB$193:$AB$348,B139))+IF(COUNTIF(课表!$AC$193:$AC$348,B139)&gt;=2,1,COUNTIF(课表!$AC$193:$AC$348,B139))+IF(COUNTIF(课表!$AD$193:$AD$348,B139)&gt;=2,1,COUNTIF(课表!$AD$193:$AD$348,B139)))*2</f>
        <v>0</v>
      </c>
      <c r="O139" s="31">
        <f t="shared" si="5"/>
        <v>16</v>
      </c>
    </row>
    <row r="140" ht="20.1" customHeight="1" spans="1:15">
      <c r="A140" s="31" t="str">
        <f>VLOOKUP(B140,教师基础数据!$B$1:$H$503,7,FALSE)</f>
        <v>2021110</v>
      </c>
      <c r="B140" s="32" t="s">
        <v>1278</v>
      </c>
      <c r="C140" s="31" t="str">
        <f>VLOOKUP(B140,教师基础数据!$B$1:$G4673,3,FALSE)</f>
        <v>商贸系</v>
      </c>
      <c r="D140" s="31" t="str">
        <f>VLOOKUP(B140,教师基础数据!$B$1:$G825,4,FALSE)</f>
        <v>专职</v>
      </c>
      <c r="E140" s="31" t="str">
        <f>VLOOKUP(B140,教师基础数据!$B$1:$G4858,5,FALSE)</f>
        <v>旅游管理教研室</v>
      </c>
      <c r="F140" s="31">
        <v>1</v>
      </c>
      <c r="G140" s="31">
        <f t="shared" si="4"/>
        <v>3</v>
      </c>
      <c r="H140" s="31">
        <f>(IF(COUNTIF(课表!$C$193:$C$348,B140)&gt;=2,1,COUNTIF(课表!$C$193:$C$348,B140))+IF(COUNTIF(课表!$D$193:$D$348,B140)&gt;=2,1,COUNTIF(课表!D$193:$D$348,B140))+IF(COUNTIF(课表!$E$193:$E$348,B140)&gt;=2,1,COUNTIF(课表!$E$193:$E$348,B140))+IF(COUNTIF(课表!$F$193:$F$348,B140)&gt;=2,1,COUNTIF(课表!$F$193:$F$348,B140)))*2</f>
        <v>0</v>
      </c>
      <c r="I140" s="31">
        <f>(IF(COUNTIF(课表!$G$193:$G$348,B140)&gt;=2,1,COUNTIF(课表!$G$193:$G$348,B140))+IF(COUNTIF(课表!$H$193:$H$348,B140)&gt;=2,1,COUNTIF(课表!$H$193:$H$348,B140))+IF(COUNTIF(课表!$I$193:$I$348,B140)&gt;=2,1,COUNTIF(课表!$I$193:$I$348,B140))+IF(COUNTIF(课表!$J$193:$J$348,B140)&gt;=2,1,COUNTIF(课表!$J$193:$J$348,B140)))*2</f>
        <v>4</v>
      </c>
      <c r="J140" s="31">
        <f>(IF(COUNTIF(课表!$K$193:$K$348,B140)&gt;=2,1,COUNTIF(课表!$K$193:$K$348,B140))+IF(COUNTIF(课表!$L$193:$L$348,B140)&gt;=2,1,COUNTIF(课表!$L$193:$L$348,B140))+IF(COUNTIF(课表!$M$193:$M$348,B140)&gt;=2,1,COUNTIF(课表!$M$193:$M$348,B140))+IF(COUNTIF(课表!$N$193:$N$348,B140)&gt;=2,1,COUNTIF(课表!$N$193:$N$348,B140)))*2</f>
        <v>0</v>
      </c>
      <c r="K140" s="31">
        <f>(IF(COUNTIF(课表!$O$193:$O$348,B140)&gt;=2,1,COUNTIF(课表!$O$193:$O$348,B140))+IF(COUNTIF(课表!$P$193:$P$348,B140)&gt;=2,1,COUNTIF(课表!$P$193:$P$348,B140))+IF(COUNTIF(课表!$Q$193:$Q$348,B140)&gt;=2,1,COUNTIF(课表!$Q$193:$Q$348,B140))+IF(COUNTIF(课表!$R$193:$R$348,B140)&gt;=2,1,COUNTIF(课表!$R$193:$R$348,B140)))*2</f>
        <v>4</v>
      </c>
      <c r="L140" s="31">
        <f>(IF(COUNTIF(课表!$O$193:$S$348,B140)&gt;=2,1,COUNTIF(课表!$O$193:$S$348,B140))+IF(COUNTIF(课表!$P$193:$T$348,B140)&gt;=2,1,COUNTIF(课表!$P$193:$T$348,B140)))*2</f>
        <v>4</v>
      </c>
      <c r="M140" s="31">
        <f>(IF(COUNTIF(课表!$W$193:$W$348,B140)&gt;=2,1,COUNTIF(课表!$W$193:$W$348,B140))+IF(COUNTIF(课表!$X$193:$X$348,B140)&gt;=2,1,COUNTIF(课表!$X$193:$X$348,B140))+IF(COUNTIF(课表!$Y$193:$Y$348,B140)&gt;=2,1,COUNTIF(课表!$Y$193:$Y$348,B140))+IF(COUNTIF(课表!$Z$193:$Z$348,B140)&gt;=2,1,COUNTIF(课表!$Z$193:$Z$348,B140)))*2</f>
        <v>0</v>
      </c>
      <c r="N140" s="31">
        <f>(IF(COUNTIF(课表!$AA$193:$AA$348,B140)&gt;=2,1,COUNTIF(课表!$AA$193:$AA$348,B140))+IF(COUNTIF(课表!$AB$193:$AB$348,B140)&gt;=2,1,COUNTIF(课表!$AB$193:$AB$348,B140))+IF(COUNTIF(课表!$AC$193:$AC$348,B140)&gt;=2,1,COUNTIF(课表!$AC$193:$AC$348,B140))+IF(COUNTIF(课表!$AD$193:$AD$348,B140)&gt;=2,1,COUNTIF(课表!$AD$193:$AD$348,B140)))*2</f>
        <v>0</v>
      </c>
      <c r="O140" s="31">
        <f t="shared" si="5"/>
        <v>12</v>
      </c>
    </row>
    <row r="141" ht="20.1" customHeight="1" spans="1:15">
      <c r="A141" s="31" t="str">
        <f>VLOOKUP(B141,教师基础数据!$B$1:$H$503,7,FALSE)</f>
        <v>2015029</v>
      </c>
      <c r="B141" s="32" t="s">
        <v>1176</v>
      </c>
      <c r="C141" s="31" t="str">
        <f>VLOOKUP(B141,教师基础数据!$B$1:$G4674,3,FALSE)</f>
        <v>人文系</v>
      </c>
      <c r="D141" s="31" t="str">
        <f>VLOOKUP(B141,教师基础数据!$B$1:$G826,4,FALSE)</f>
        <v>外聘</v>
      </c>
      <c r="E141" s="31" t="str">
        <f>VLOOKUP(B141,教师基础数据!$B$1:$G4859,5,FALSE)</f>
        <v>英语教研室</v>
      </c>
      <c r="F141" s="31">
        <v>1</v>
      </c>
      <c r="G141" s="31">
        <f t="shared" si="4"/>
        <v>4</v>
      </c>
      <c r="H141" s="31">
        <f>(IF(COUNTIF(课表!$C$193:$C$348,B141)&gt;=2,1,COUNTIF(课表!$C$193:$C$348,B141))+IF(COUNTIF(课表!$D$193:$D$348,B141)&gt;=2,1,COUNTIF(课表!D$193:$D$348,B141))+IF(COUNTIF(课表!$E$193:$E$348,B141)&gt;=2,1,COUNTIF(课表!$E$193:$E$348,B141))+IF(COUNTIF(课表!$F$193:$F$348,B141)&gt;=2,1,COUNTIF(课表!$F$193:$F$348,B141)))*2</f>
        <v>0</v>
      </c>
      <c r="I141" s="31">
        <f>(IF(COUNTIF(课表!$G$193:$G$348,B141)&gt;=2,1,COUNTIF(课表!$G$193:$G$348,B141))+IF(COUNTIF(课表!$H$193:$H$348,B141)&gt;=2,1,COUNTIF(课表!$H$193:$H$348,B141))+IF(COUNTIF(课表!$I$193:$I$348,B141)&gt;=2,1,COUNTIF(课表!$I$193:$I$348,B141))+IF(COUNTIF(课表!$J$193:$J$348,B141)&gt;=2,1,COUNTIF(课表!$J$193:$J$348,B141)))*2</f>
        <v>2</v>
      </c>
      <c r="J141" s="31">
        <f>(IF(COUNTIF(课表!$K$193:$K$348,B141)&gt;=2,1,COUNTIF(课表!$K$193:$K$348,B141))+IF(COUNTIF(课表!$L$193:$L$348,B141)&gt;=2,1,COUNTIF(课表!$L$193:$L$348,B141))+IF(COUNTIF(课表!$M$193:$M$348,B141)&gt;=2,1,COUNTIF(课表!$M$193:$M$348,B141))+IF(COUNTIF(课表!$N$193:$N$348,B141)&gt;=2,1,COUNTIF(课表!$N$193:$N$348,B141)))*2</f>
        <v>0</v>
      </c>
      <c r="K141" s="31">
        <f>(IF(COUNTIF(课表!$O$193:$O$348,B141)&gt;=2,1,COUNTIF(课表!$O$193:$O$348,B141))+IF(COUNTIF(课表!$P$193:$P$348,B141)&gt;=2,1,COUNTIF(课表!$P$193:$P$348,B141))+IF(COUNTIF(课表!$Q$193:$Q$348,B141)&gt;=2,1,COUNTIF(课表!$Q$193:$Q$348,B141))+IF(COUNTIF(课表!$R$193:$R$348,B141)&gt;=2,1,COUNTIF(课表!$R$193:$R$348,B141)))*2</f>
        <v>2</v>
      </c>
      <c r="L141" s="31">
        <f>(IF(COUNTIF(课表!$O$193:$S$348,B141)&gt;=2,1,COUNTIF(课表!$O$193:$S$348,B141))+IF(COUNTIF(课表!$P$193:$T$348,B141)&gt;=2,1,COUNTIF(课表!$P$193:$T$348,B141)))*2</f>
        <v>4</v>
      </c>
      <c r="M141" s="31">
        <f>(IF(COUNTIF(课表!$W$193:$W$348,B141)&gt;=2,1,COUNTIF(课表!$W$193:$W$348,B141))+IF(COUNTIF(课表!$X$193:$X$348,B141)&gt;=2,1,COUNTIF(课表!$X$193:$X$348,B141))+IF(COUNTIF(课表!$Y$193:$Y$348,B141)&gt;=2,1,COUNTIF(课表!$Y$193:$Y$348,B141))+IF(COUNTIF(课表!$Z$193:$Z$348,B141)&gt;=2,1,COUNTIF(课表!$Z$193:$Z$348,B141)))*2</f>
        <v>6</v>
      </c>
      <c r="N141" s="31">
        <f>(IF(COUNTIF(课表!$AA$193:$AA$348,B141)&gt;=2,1,COUNTIF(课表!$AA$193:$AA$348,B141))+IF(COUNTIF(课表!$AB$193:$AB$348,B141)&gt;=2,1,COUNTIF(课表!$AB$193:$AB$348,B141))+IF(COUNTIF(课表!$AC$193:$AC$348,B141)&gt;=2,1,COUNTIF(课表!$AC$193:$AC$348,B141))+IF(COUNTIF(课表!$AD$193:$AD$348,B141)&gt;=2,1,COUNTIF(课表!$AD$193:$AD$348,B141)))*2</f>
        <v>0</v>
      </c>
      <c r="O141" s="31">
        <f t="shared" si="5"/>
        <v>14</v>
      </c>
    </row>
    <row r="142" ht="20.1" customHeight="1" spans="1:15">
      <c r="A142" s="31" t="str">
        <f>VLOOKUP(B142,教师基础数据!$B$1:$H$503,7,FALSE)</f>
        <v>0000061</v>
      </c>
      <c r="B142" s="32" t="s">
        <v>1986</v>
      </c>
      <c r="C142" s="31" t="str">
        <f>VLOOKUP(B142,教师基础数据!$B$1:$G4675,3,FALSE)</f>
        <v>信艺系</v>
      </c>
      <c r="D142" s="31" t="str">
        <f>VLOOKUP(B142,教师基础数据!$B$1:$G827,4,FALSE)</f>
        <v>兼职</v>
      </c>
      <c r="E142" s="31" t="str">
        <f>VLOOKUP(B142,教师基础数据!$B$1:$G4860,5,FALSE)</f>
        <v>室内教研室</v>
      </c>
      <c r="F142" s="31">
        <v>1</v>
      </c>
      <c r="G142" s="31">
        <f t="shared" si="4"/>
        <v>0</v>
      </c>
      <c r="H142" s="31">
        <f>(IF(COUNTIF(课表!$C$193:$C$348,B142)&gt;=2,1,COUNTIF(课表!$C$193:$C$348,B142))+IF(COUNTIF(课表!$D$193:$D$348,B142)&gt;=2,1,COUNTIF(课表!D$193:$D$348,B142))+IF(COUNTIF(课表!$E$193:$E$348,B142)&gt;=2,1,COUNTIF(课表!$E$193:$E$348,B142))+IF(COUNTIF(课表!$F$193:$F$348,B142)&gt;=2,1,COUNTIF(课表!$F$193:$F$348,B142)))*2</f>
        <v>0</v>
      </c>
      <c r="I142" s="31">
        <f>(IF(COUNTIF(课表!$G$193:$G$348,B142)&gt;=2,1,COUNTIF(课表!$G$193:$G$348,B142))+IF(COUNTIF(课表!$H$193:$H$348,B142)&gt;=2,1,COUNTIF(课表!$H$193:$H$348,B142))+IF(COUNTIF(课表!$I$193:$I$348,B142)&gt;=2,1,COUNTIF(课表!$I$193:$I$348,B142))+IF(COUNTIF(课表!$J$193:$J$348,B142)&gt;=2,1,COUNTIF(课表!$J$193:$J$348,B142)))*2</f>
        <v>0</v>
      </c>
      <c r="J142" s="31">
        <f>(IF(COUNTIF(课表!$K$193:$K$348,B142)&gt;=2,1,COUNTIF(课表!$K$193:$K$348,B142))+IF(COUNTIF(课表!$L$193:$L$348,B142)&gt;=2,1,COUNTIF(课表!$L$193:$L$348,B142))+IF(COUNTIF(课表!$M$193:$M$348,B142)&gt;=2,1,COUNTIF(课表!$M$193:$M$348,B142))+IF(COUNTIF(课表!$N$193:$N$348,B142)&gt;=2,1,COUNTIF(课表!$N$193:$N$348,B142)))*2</f>
        <v>0</v>
      </c>
      <c r="K142" s="31">
        <f>(IF(COUNTIF(课表!$O$193:$O$348,B142)&gt;=2,1,COUNTIF(课表!$O$193:$O$348,B142))+IF(COUNTIF(课表!$P$193:$P$348,B142)&gt;=2,1,COUNTIF(课表!$P$193:$P$348,B142))+IF(COUNTIF(课表!$Q$193:$Q$348,B142)&gt;=2,1,COUNTIF(课表!$Q$193:$Q$348,B142))+IF(COUNTIF(课表!$R$193:$R$348,B142)&gt;=2,1,COUNTIF(课表!$R$193:$R$348,B142)))*2</f>
        <v>0</v>
      </c>
      <c r="L142" s="31">
        <f>(IF(COUNTIF(课表!$O$193:$S$348,B142)&gt;=2,1,COUNTIF(课表!$O$193:$S$348,B142))+IF(COUNTIF(课表!$P$193:$T$348,B142)&gt;=2,1,COUNTIF(课表!$P$193:$T$348,B142)))*2</f>
        <v>0</v>
      </c>
      <c r="M142" s="31">
        <f>(IF(COUNTIF(课表!$W$193:$W$348,B142)&gt;=2,1,COUNTIF(课表!$W$193:$W$348,B142))+IF(COUNTIF(课表!$X$193:$X$348,B142)&gt;=2,1,COUNTIF(课表!$X$193:$X$348,B142))+IF(COUNTIF(课表!$Y$193:$Y$348,B142)&gt;=2,1,COUNTIF(课表!$Y$193:$Y$348,B142))+IF(COUNTIF(课表!$Z$193:$Z$348,B142)&gt;=2,1,COUNTIF(课表!$Z$193:$Z$348,B142)))*2</f>
        <v>0</v>
      </c>
      <c r="N142" s="31">
        <f>(IF(COUNTIF(课表!$AA$193:$AA$348,B142)&gt;=2,1,COUNTIF(课表!$AA$193:$AA$348,B142))+IF(COUNTIF(课表!$AB$193:$AB$348,B142)&gt;=2,1,COUNTIF(课表!$AB$193:$AB$348,B142))+IF(COUNTIF(课表!$AC$193:$AC$348,B142)&gt;=2,1,COUNTIF(课表!$AC$193:$AC$348,B142))+IF(COUNTIF(课表!$AD$193:$AD$348,B142)&gt;=2,1,COUNTIF(课表!$AD$193:$AD$348,B142)))*2</f>
        <v>0</v>
      </c>
      <c r="O142" s="31">
        <f t="shared" si="5"/>
        <v>0</v>
      </c>
    </row>
    <row r="143" ht="20.1" customHeight="1" spans="1:15">
      <c r="A143" s="31" t="str">
        <f>VLOOKUP(B143,教师基础数据!$B$1:$H$503,7,FALSE)</f>
        <v>2016015</v>
      </c>
      <c r="B143" s="32" t="s">
        <v>1430</v>
      </c>
      <c r="C143" s="31" t="str">
        <f>VLOOKUP(B143,教师基础数据!$B$1:$G4676,3,FALSE)</f>
        <v>人文系</v>
      </c>
      <c r="D143" s="31" t="str">
        <f>VLOOKUP(B143,教师基础数据!$B$1:$G828,4,FALSE)</f>
        <v>专职</v>
      </c>
      <c r="E143" s="31" t="str">
        <f>VLOOKUP(B143,教师基础数据!$B$1:$G4861,5,FALSE)</f>
        <v>服装教研室</v>
      </c>
      <c r="F143" s="31">
        <v>1</v>
      </c>
      <c r="G143" s="31">
        <f t="shared" si="4"/>
        <v>4</v>
      </c>
      <c r="H143" s="31">
        <f>(IF(COUNTIF(课表!$C$193:$C$348,B143)&gt;=2,1,COUNTIF(课表!$C$193:$C$348,B143))+IF(COUNTIF(课表!$D$193:$D$348,B143)&gt;=2,1,COUNTIF(课表!D$193:$D$348,B143))+IF(COUNTIF(课表!$E$193:$E$348,B143)&gt;=2,1,COUNTIF(课表!$E$193:$E$348,B143))+IF(COUNTIF(课表!$F$193:$F$348,B143)&gt;=2,1,COUNTIF(课表!$F$193:$F$348,B143)))*2</f>
        <v>4</v>
      </c>
      <c r="I143" s="31">
        <f>(IF(COUNTIF(课表!$G$193:$G$348,B143)&gt;=2,1,COUNTIF(课表!$G$193:$G$348,B143))+IF(COUNTIF(课表!$H$193:$H$348,B143)&gt;=2,1,COUNTIF(课表!$H$193:$H$348,B143))+IF(COUNTIF(课表!$I$193:$I$348,B143)&gt;=2,1,COUNTIF(课表!$I$193:$I$348,B143))+IF(COUNTIF(课表!$J$193:$J$348,B143)&gt;=2,1,COUNTIF(课表!$J$193:$J$348,B143)))*2</f>
        <v>0</v>
      </c>
      <c r="J143" s="31">
        <f>(IF(COUNTIF(课表!$K$193:$K$348,B143)&gt;=2,1,COUNTIF(课表!$K$193:$K$348,B143))+IF(COUNTIF(课表!$L$193:$L$348,B143)&gt;=2,1,COUNTIF(课表!$L$193:$L$348,B143))+IF(COUNTIF(课表!$M$193:$M$348,B143)&gt;=2,1,COUNTIF(课表!$M$193:$M$348,B143))+IF(COUNTIF(课表!$N$193:$N$348,B143)&gt;=2,1,COUNTIF(课表!$N$193:$N$348,B143)))*2</f>
        <v>0</v>
      </c>
      <c r="K143" s="31">
        <f>(IF(COUNTIF(课表!$O$193:$O$348,B143)&gt;=2,1,COUNTIF(课表!$O$193:$O$348,B143))+IF(COUNTIF(课表!$P$193:$P$348,B143)&gt;=2,1,COUNTIF(课表!$P$193:$P$348,B143))+IF(COUNTIF(课表!$Q$193:$Q$348,B143)&gt;=2,1,COUNTIF(课表!$Q$193:$Q$348,B143))+IF(COUNTIF(课表!$R$193:$R$348,B143)&gt;=2,1,COUNTIF(课表!$R$193:$R$348,B143)))*2</f>
        <v>4</v>
      </c>
      <c r="L143" s="31">
        <f>(IF(COUNTIF(课表!$O$193:$S$348,B143)&gt;=2,1,COUNTIF(课表!$O$193:$S$348,B143))+IF(COUNTIF(课表!$P$193:$T$348,B143)&gt;=2,1,COUNTIF(课表!$P$193:$T$348,B143)))*2</f>
        <v>4</v>
      </c>
      <c r="M143" s="31">
        <f>(IF(COUNTIF(课表!$W$193:$W$348,B143)&gt;=2,1,COUNTIF(课表!$W$193:$W$348,B143))+IF(COUNTIF(课表!$X$193:$X$348,B143)&gt;=2,1,COUNTIF(课表!$X$193:$X$348,B143))+IF(COUNTIF(课表!$Y$193:$Y$348,B143)&gt;=2,1,COUNTIF(课表!$Y$193:$Y$348,B143))+IF(COUNTIF(课表!$Z$193:$Z$348,B143)&gt;=2,1,COUNTIF(课表!$Z$193:$Z$348,B143)))*2</f>
        <v>0</v>
      </c>
      <c r="N143" s="31">
        <f>(IF(COUNTIF(课表!$AA$193:$AA$348,B143)&gt;=2,1,COUNTIF(课表!$AA$193:$AA$348,B143))+IF(COUNTIF(课表!$AB$193:$AB$348,B143)&gt;=2,1,COUNTIF(课表!$AB$193:$AB$348,B143))+IF(COUNTIF(课表!$AC$193:$AC$348,B143)&gt;=2,1,COUNTIF(课表!$AC$193:$AC$348,B143))+IF(COUNTIF(课表!$AD$193:$AD$348,B143)&gt;=2,1,COUNTIF(课表!$AD$193:$AD$348,B143)))*2</f>
        <v>4</v>
      </c>
      <c r="O143" s="31">
        <f t="shared" si="5"/>
        <v>16</v>
      </c>
    </row>
    <row r="144" ht="20.1" customHeight="1" spans="1:15">
      <c r="A144" s="31" t="str">
        <f>VLOOKUP(B144,教师基础数据!$B$1:$H$503,7,FALSE)</f>
        <v>0000226</v>
      </c>
      <c r="B144" s="32" t="s">
        <v>1987</v>
      </c>
      <c r="C144" s="31" t="str">
        <f>VLOOKUP(B144,教师基础数据!$B$1:$G4680,3,FALSE)</f>
        <v>思政部</v>
      </c>
      <c r="D144" s="31" t="str">
        <f>VLOOKUP(B144,教师基础数据!$B$1:$G832,4,FALSE)</f>
        <v>兼职</v>
      </c>
      <c r="E144" s="31" t="str">
        <f>VLOOKUP(B144,教师基础数据!$B$1:$G4865,5,FALSE)</f>
        <v>大学生心理健康与就业创业教研室</v>
      </c>
      <c r="F144" s="31">
        <v>1</v>
      </c>
      <c r="G144" s="31">
        <f t="shared" si="4"/>
        <v>0</v>
      </c>
      <c r="H144" s="31">
        <f>(IF(COUNTIF(课表!$C$193:$C$348,B144)&gt;=2,1,COUNTIF(课表!$C$193:$C$348,B144))+IF(COUNTIF(课表!$D$193:$D$348,B144)&gt;=2,1,COUNTIF(课表!D$193:$D$348,B144))+IF(COUNTIF(课表!$E$193:$E$348,B144)&gt;=2,1,COUNTIF(课表!$E$193:$E$348,B144))+IF(COUNTIF(课表!$F$193:$F$348,B144)&gt;=2,1,COUNTIF(课表!$F$193:$F$348,B144)))*2</f>
        <v>0</v>
      </c>
      <c r="I144" s="31">
        <f>(IF(COUNTIF(课表!$G$193:$G$348,B144)&gt;=2,1,COUNTIF(课表!$G$193:$G$348,B144))+IF(COUNTIF(课表!$H$193:$H$348,B144)&gt;=2,1,COUNTIF(课表!$H$193:$H$348,B144))+IF(COUNTIF(课表!$I$193:$I$348,B144)&gt;=2,1,COUNTIF(课表!$I$193:$I$348,B144))+IF(COUNTIF(课表!$J$193:$J$348,B144)&gt;=2,1,COUNTIF(课表!$J$193:$J$348,B144)))*2</f>
        <v>0</v>
      </c>
      <c r="J144" s="31">
        <f>(IF(COUNTIF(课表!$K$193:$K$348,B144)&gt;=2,1,COUNTIF(课表!$K$193:$K$348,B144))+IF(COUNTIF(课表!$L$193:$L$348,B144)&gt;=2,1,COUNTIF(课表!$L$193:$L$348,B144))+IF(COUNTIF(课表!$M$193:$M$348,B144)&gt;=2,1,COUNTIF(课表!$M$193:$M$348,B144))+IF(COUNTIF(课表!$N$193:$N$348,B144)&gt;=2,1,COUNTIF(课表!$N$193:$N$348,B144)))*2</f>
        <v>0</v>
      </c>
      <c r="K144" s="31">
        <f>(IF(COUNTIF(课表!$O$193:$O$348,B144)&gt;=2,1,COUNTIF(课表!$O$193:$O$348,B144))+IF(COUNTIF(课表!$P$193:$P$348,B144)&gt;=2,1,COUNTIF(课表!$P$193:$P$348,B144))+IF(COUNTIF(课表!$Q$193:$Q$348,B144)&gt;=2,1,COUNTIF(课表!$Q$193:$Q$348,B144))+IF(COUNTIF(课表!$R$193:$R$348,B144)&gt;=2,1,COUNTIF(课表!$R$193:$R$348,B144)))*2</f>
        <v>0</v>
      </c>
      <c r="L144" s="31">
        <f>(IF(COUNTIF(课表!$O$193:$S$348,B144)&gt;=2,1,COUNTIF(课表!$O$193:$S$348,B144))+IF(COUNTIF(课表!$P$193:$T$348,B144)&gt;=2,1,COUNTIF(课表!$P$193:$T$348,B144)))*2</f>
        <v>0</v>
      </c>
      <c r="M144" s="31">
        <f>(IF(COUNTIF(课表!$W$193:$W$348,B144)&gt;=2,1,COUNTIF(课表!$W$193:$W$348,B144))+IF(COUNTIF(课表!$X$193:$X$348,B144)&gt;=2,1,COUNTIF(课表!$X$193:$X$348,B144))+IF(COUNTIF(课表!$Y$193:$Y$348,B144)&gt;=2,1,COUNTIF(课表!$Y$193:$Y$348,B144))+IF(COUNTIF(课表!$Z$193:$Z$348,B144)&gt;=2,1,COUNTIF(课表!$Z$193:$Z$348,B144)))*2</f>
        <v>0</v>
      </c>
      <c r="N144" s="31">
        <f>(IF(COUNTIF(课表!$AA$193:$AA$348,B144)&gt;=2,1,COUNTIF(课表!$AA$193:$AA$348,B144))+IF(COUNTIF(课表!$AB$193:$AB$348,B144)&gt;=2,1,COUNTIF(课表!$AB$193:$AB$348,B144))+IF(COUNTIF(课表!$AC$193:$AC$348,B144)&gt;=2,1,COUNTIF(课表!$AC$193:$AC$348,B144))+IF(COUNTIF(课表!$AD$193:$AD$348,B144)&gt;=2,1,COUNTIF(课表!$AD$193:$AD$348,B144)))*2</f>
        <v>0</v>
      </c>
      <c r="O144" s="31">
        <f t="shared" si="5"/>
        <v>0</v>
      </c>
    </row>
    <row r="145" ht="20.1" customHeight="1" spans="1:15">
      <c r="A145" s="31" t="str">
        <f>VLOOKUP(B145,教师基础数据!$B$1:$H$503,7,FALSE)</f>
        <v>2015019</v>
      </c>
      <c r="B145" s="32" t="s">
        <v>1497</v>
      </c>
      <c r="C145" s="31" t="str">
        <f>VLOOKUP(B145,教师基础数据!$B$1:$G4681,3,FALSE)</f>
        <v>建筑系</v>
      </c>
      <c r="D145" s="31" t="str">
        <f>VLOOKUP(B145,教师基础数据!$B$1:$G833,4,FALSE)</f>
        <v>专职</v>
      </c>
      <c r="E145" s="31" t="str">
        <f>VLOOKUP(B145,教师基础数据!$B$1:$G4866,5,FALSE)</f>
        <v>工程造价教研室</v>
      </c>
      <c r="F145" s="31">
        <v>1</v>
      </c>
      <c r="G145" s="31">
        <f t="shared" si="4"/>
        <v>4</v>
      </c>
      <c r="H145" s="31">
        <f>(IF(COUNTIF(课表!$C$193:$C$348,B145)&gt;=2,1,COUNTIF(课表!$C$193:$C$348,B145))+IF(COUNTIF(课表!$D$193:$D$348,B145)&gt;=2,1,COUNTIF(课表!D$193:$D$348,B145))+IF(COUNTIF(课表!$E$193:$E$348,B145)&gt;=2,1,COUNTIF(课表!$E$193:$E$348,B145))+IF(COUNTIF(课表!$F$193:$F$348,B145)&gt;=2,1,COUNTIF(课表!$F$193:$F$348,B145)))*2</f>
        <v>4</v>
      </c>
      <c r="I145" s="31">
        <f>(IF(COUNTIF(课表!$G$193:$G$348,B145)&gt;=2,1,COUNTIF(课表!$G$193:$G$348,B145))+IF(COUNTIF(课表!$H$193:$H$348,B145)&gt;=2,1,COUNTIF(课表!$H$193:$H$348,B145))+IF(COUNTIF(课表!$I$193:$I$348,B145)&gt;=2,1,COUNTIF(课表!$I$193:$I$348,B145))+IF(COUNTIF(课表!$J$193:$J$348,B145)&gt;=2,1,COUNTIF(课表!$J$193:$J$348,B145)))*2</f>
        <v>4</v>
      </c>
      <c r="J145" s="31">
        <f>(IF(COUNTIF(课表!$K$193:$K$348,B145)&gt;=2,1,COUNTIF(课表!$K$193:$K$348,B145))+IF(COUNTIF(课表!$L$193:$L$348,B145)&gt;=2,1,COUNTIF(课表!$L$193:$L$348,B145))+IF(COUNTIF(课表!$M$193:$M$348,B145)&gt;=2,1,COUNTIF(课表!$M$193:$M$348,B145))+IF(COUNTIF(课表!$N$193:$N$348,B145)&gt;=2,1,COUNTIF(课表!$N$193:$N$348,B145)))*2</f>
        <v>0</v>
      </c>
      <c r="K145" s="31">
        <f>(IF(COUNTIF(课表!$O$193:$O$348,B145)&gt;=2,1,COUNTIF(课表!$O$193:$O$348,B145))+IF(COUNTIF(课表!$P$193:$P$348,B145)&gt;=2,1,COUNTIF(课表!$P$193:$P$348,B145))+IF(COUNTIF(课表!$Q$193:$Q$348,B145)&gt;=2,1,COUNTIF(课表!$Q$193:$Q$348,B145))+IF(COUNTIF(课表!$R$193:$R$348,B145)&gt;=2,1,COUNTIF(课表!$R$193:$R$348,B145)))*2</f>
        <v>4</v>
      </c>
      <c r="L145" s="31">
        <f>(IF(COUNTIF(课表!$O$193:$S$348,B145)&gt;=2,1,COUNTIF(课表!$O$193:$S$348,B145))+IF(COUNTIF(课表!$P$193:$T$348,B145)&gt;=2,1,COUNTIF(课表!$P$193:$T$348,B145)))*2</f>
        <v>4</v>
      </c>
      <c r="M145" s="31">
        <f>(IF(COUNTIF(课表!$W$193:$W$348,B145)&gt;=2,1,COUNTIF(课表!$W$193:$W$348,B145))+IF(COUNTIF(课表!$X$193:$X$348,B145)&gt;=2,1,COUNTIF(课表!$X$193:$X$348,B145))+IF(COUNTIF(课表!$Y$193:$Y$348,B145)&gt;=2,1,COUNTIF(课表!$Y$193:$Y$348,B145))+IF(COUNTIF(课表!$Z$193:$Z$348,B145)&gt;=2,1,COUNTIF(课表!$Z$193:$Z$348,B145)))*2</f>
        <v>0</v>
      </c>
      <c r="N145" s="31">
        <f>(IF(COUNTIF(课表!$AA$193:$AA$348,B145)&gt;=2,1,COUNTIF(课表!$AA$193:$AA$348,B145))+IF(COUNTIF(课表!$AB$193:$AB$348,B145)&gt;=2,1,COUNTIF(课表!$AB$193:$AB$348,B145))+IF(COUNTIF(课表!$AC$193:$AC$348,B145)&gt;=2,1,COUNTIF(课表!$AC$193:$AC$348,B145))+IF(COUNTIF(课表!$AD$193:$AD$348,B145)&gt;=2,1,COUNTIF(课表!$AD$193:$AD$348,B145)))*2</f>
        <v>0</v>
      </c>
      <c r="O145" s="31">
        <f t="shared" si="5"/>
        <v>16</v>
      </c>
    </row>
    <row r="146" ht="20.1" customHeight="1" spans="1:15">
      <c r="A146" s="31" t="str">
        <f>VLOOKUP(B146,教师基础数据!$B$1:$H$503,7,FALSE)</f>
        <v>0000333</v>
      </c>
      <c r="B146" s="32" t="s">
        <v>1238</v>
      </c>
      <c r="C146" s="31" t="str">
        <f>VLOOKUP(B146,教师基础数据!$B$1:$G4682,3,FALSE)</f>
        <v>建筑系</v>
      </c>
      <c r="D146" s="31" t="str">
        <f>VLOOKUP(B146,教师基础数据!$B$1:$G834,4,FALSE)</f>
        <v>专职</v>
      </c>
      <c r="E146" s="31" t="str">
        <f>VLOOKUP(B146,教师基础数据!$B$1:$G4867,5,FALSE)</f>
        <v>建筑工程技术教研室</v>
      </c>
      <c r="F146" s="31">
        <v>1</v>
      </c>
      <c r="G146" s="31">
        <f t="shared" si="4"/>
        <v>4</v>
      </c>
      <c r="H146" s="31">
        <f>(IF(COUNTIF(课表!$C$193:$C$348,B146)&gt;=2,1,COUNTIF(课表!$C$193:$C$348,B146))+IF(COUNTIF(课表!$D$193:$D$348,B146)&gt;=2,1,COUNTIF(课表!D$193:$D$348,B146))+IF(COUNTIF(课表!$E$193:$E$348,B146)&gt;=2,1,COUNTIF(课表!$E$193:$E$348,B146))+IF(COUNTIF(课表!$F$193:$F$348,B146)&gt;=2,1,COUNTIF(课表!$F$193:$F$348,B146)))*2</f>
        <v>4</v>
      </c>
      <c r="I146" s="31">
        <f>(IF(COUNTIF(课表!$G$193:$G$348,B146)&gt;=2,1,COUNTIF(课表!$G$193:$G$348,B146))+IF(COUNTIF(课表!$H$193:$H$348,B146)&gt;=2,1,COUNTIF(课表!$H$193:$H$348,B146))+IF(COUNTIF(课表!$I$193:$I$348,B146)&gt;=2,1,COUNTIF(课表!$I$193:$I$348,B146))+IF(COUNTIF(课表!$J$193:$J$348,B146)&gt;=2,1,COUNTIF(课表!$J$193:$J$348,B146)))*2</f>
        <v>0</v>
      </c>
      <c r="J146" s="31">
        <f>(IF(COUNTIF(课表!$K$193:$K$348,B146)&gt;=2,1,COUNTIF(课表!$K$193:$K$348,B146))+IF(COUNTIF(课表!$L$193:$L$348,B146)&gt;=2,1,COUNTIF(课表!$L$193:$L$348,B146))+IF(COUNTIF(课表!$M$193:$M$348,B146)&gt;=2,1,COUNTIF(课表!$M$193:$M$348,B146))+IF(COUNTIF(课表!$N$193:$N$348,B146)&gt;=2,1,COUNTIF(课表!$N$193:$N$348,B146)))*2</f>
        <v>4</v>
      </c>
      <c r="K146" s="31">
        <f>(IF(COUNTIF(课表!$O$193:$O$348,B146)&gt;=2,1,COUNTIF(课表!$O$193:$O$348,B146))+IF(COUNTIF(课表!$P$193:$P$348,B146)&gt;=2,1,COUNTIF(课表!$P$193:$P$348,B146))+IF(COUNTIF(课表!$Q$193:$Q$348,B146)&gt;=2,1,COUNTIF(课表!$Q$193:$Q$348,B146))+IF(COUNTIF(课表!$R$193:$R$348,B146)&gt;=2,1,COUNTIF(课表!$R$193:$R$348,B146)))*2</f>
        <v>4</v>
      </c>
      <c r="L146" s="31">
        <f>(IF(COUNTIF(课表!$O$193:$S$348,B146)&gt;=2,1,COUNTIF(课表!$O$193:$S$348,B146))+IF(COUNTIF(课表!$P$193:$T$348,B146)&gt;=2,1,COUNTIF(课表!$P$193:$T$348,B146)))*2</f>
        <v>4</v>
      </c>
      <c r="M146" s="31">
        <f>(IF(COUNTIF(课表!$W$193:$W$348,B146)&gt;=2,1,COUNTIF(课表!$W$193:$W$348,B146))+IF(COUNTIF(课表!$X$193:$X$348,B146)&gt;=2,1,COUNTIF(课表!$X$193:$X$348,B146))+IF(COUNTIF(课表!$Y$193:$Y$348,B146)&gt;=2,1,COUNTIF(课表!$Y$193:$Y$348,B146))+IF(COUNTIF(课表!$Z$193:$Z$348,B146)&gt;=2,1,COUNTIF(课表!$Z$193:$Z$348,B146)))*2</f>
        <v>0</v>
      </c>
      <c r="N146" s="31">
        <f>(IF(COUNTIF(课表!$AA$193:$AA$348,B146)&gt;=2,1,COUNTIF(课表!$AA$193:$AA$348,B146))+IF(COUNTIF(课表!$AB$193:$AB$348,B146)&gt;=2,1,COUNTIF(课表!$AB$193:$AB$348,B146))+IF(COUNTIF(课表!$AC$193:$AC$348,B146)&gt;=2,1,COUNTIF(课表!$AC$193:$AC$348,B146))+IF(COUNTIF(课表!$AD$193:$AD$348,B146)&gt;=2,1,COUNTIF(课表!$AD$193:$AD$348,B146)))*2</f>
        <v>0</v>
      </c>
      <c r="O146" s="31">
        <f t="shared" si="5"/>
        <v>16</v>
      </c>
    </row>
    <row r="147" ht="20.1" customHeight="1" spans="1:15">
      <c r="A147" s="31" t="str">
        <f>VLOOKUP(B147,教师基础数据!$B$1:$H$503,7,FALSE)</f>
        <v>0000183</v>
      </c>
      <c r="B147" s="32" t="s">
        <v>1259</v>
      </c>
      <c r="C147" s="31" t="str">
        <f>VLOOKUP(B147,教师基础数据!$B$1:$G4683,3,FALSE)</f>
        <v>建筑系</v>
      </c>
      <c r="D147" s="31" t="str">
        <f>VLOOKUP(B147,教师基础数据!$B$1:$G835,4,FALSE)</f>
        <v>专职</v>
      </c>
      <c r="E147" s="31" t="str">
        <f>VLOOKUP(B147,教师基础数据!$B$1:$G4868,5,FALSE)</f>
        <v>工程造价教研室</v>
      </c>
      <c r="F147" s="31">
        <v>1</v>
      </c>
      <c r="G147" s="31">
        <f t="shared" si="4"/>
        <v>4</v>
      </c>
      <c r="H147" s="31">
        <f>(IF(COUNTIF(课表!$C$193:$C$348,B147)&gt;=2,1,COUNTIF(课表!$C$193:$C$348,B147))+IF(COUNTIF(课表!$D$193:$D$348,B147)&gt;=2,1,COUNTIF(课表!D$193:$D$348,B147))+IF(COUNTIF(课表!$E$193:$E$348,B147)&gt;=2,1,COUNTIF(课表!$E$193:$E$348,B147))+IF(COUNTIF(课表!$F$193:$F$348,B147)&gt;=2,1,COUNTIF(课表!$F$193:$F$348,B147)))*2</f>
        <v>4</v>
      </c>
      <c r="I147" s="31">
        <f>(IF(COUNTIF(课表!$G$193:$G$348,B147)&gt;=2,1,COUNTIF(课表!$G$193:$G$348,B147))+IF(COUNTIF(课表!$H$193:$H$348,B147)&gt;=2,1,COUNTIF(课表!$H$193:$H$348,B147))+IF(COUNTIF(课表!$I$193:$I$348,B147)&gt;=2,1,COUNTIF(课表!$I$193:$I$348,B147))+IF(COUNTIF(课表!$J$193:$J$348,B147)&gt;=2,1,COUNTIF(课表!$J$193:$J$348,B147)))*2</f>
        <v>0</v>
      </c>
      <c r="J147" s="31">
        <f>(IF(COUNTIF(课表!$K$193:$K$348,B147)&gt;=2,1,COUNTIF(课表!$K$193:$K$348,B147))+IF(COUNTIF(课表!$L$193:$L$348,B147)&gt;=2,1,COUNTIF(课表!$L$193:$L$348,B147))+IF(COUNTIF(课表!$M$193:$M$348,B147)&gt;=2,1,COUNTIF(课表!$M$193:$M$348,B147))+IF(COUNTIF(课表!$N$193:$N$348,B147)&gt;=2,1,COUNTIF(课表!$N$193:$N$348,B147)))*2</f>
        <v>4</v>
      </c>
      <c r="K147" s="31">
        <f>(IF(COUNTIF(课表!$O$193:$O$348,B147)&gt;=2,1,COUNTIF(课表!$O$193:$O$348,B147))+IF(COUNTIF(课表!$P$193:$P$348,B147)&gt;=2,1,COUNTIF(课表!$P$193:$P$348,B147))+IF(COUNTIF(课表!$Q$193:$Q$348,B147)&gt;=2,1,COUNTIF(课表!$Q$193:$Q$348,B147))+IF(COUNTIF(课表!$R$193:$R$348,B147)&gt;=2,1,COUNTIF(课表!$R$193:$R$348,B147)))*2</f>
        <v>4</v>
      </c>
      <c r="L147" s="31">
        <f>(IF(COUNTIF(课表!$O$193:$S$348,B147)&gt;=2,1,COUNTIF(课表!$O$193:$S$348,B147))+IF(COUNTIF(课表!$P$193:$T$348,B147)&gt;=2,1,COUNTIF(课表!$P$193:$T$348,B147)))*2</f>
        <v>4</v>
      </c>
      <c r="M147" s="31">
        <f>(IF(COUNTIF(课表!$W$193:$W$348,B147)&gt;=2,1,COUNTIF(课表!$W$193:$W$348,B147))+IF(COUNTIF(课表!$X$193:$X$348,B147)&gt;=2,1,COUNTIF(课表!$X$193:$X$348,B147))+IF(COUNTIF(课表!$Y$193:$Y$348,B147)&gt;=2,1,COUNTIF(课表!$Y$193:$Y$348,B147))+IF(COUNTIF(课表!$Z$193:$Z$348,B147)&gt;=2,1,COUNTIF(课表!$Z$193:$Z$348,B147)))*2</f>
        <v>0</v>
      </c>
      <c r="N147" s="31">
        <f>(IF(COUNTIF(课表!$AA$193:$AA$348,B147)&gt;=2,1,COUNTIF(课表!$AA$193:$AA$348,B147))+IF(COUNTIF(课表!$AB$193:$AB$348,B147)&gt;=2,1,COUNTIF(课表!$AB$193:$AB$348,B147))+IF(COUNTIF(课表!$AC$193:$AC$348,B147)&gt;=2,1,COUNTIF(课表!$AC$193:$AC$348,B147))+IF(COUNTIF(课表!$AD$193:$AD$348,B147)&gt;=2,1,COUNTIF(课表!$AD$193:$AD$348,B147)))*2</f>
        <v>0</v>
      </c>
      <c r="O147" s="31">
        <f t="shared" si="5"/>
        <v>16</v>
      </c>
    </row>
    <row r="148" ht="20.1" customHeight="1" spans="1:15">
      <c r="A148" s="31" t="str">
        <f>VLOOKUP(B148,教师基础数据!$B$1:$H$503,7,FALSE)</f>
        <v>0000326</v>
      </c>
      <c r="B148" s="32" t="s">
        <v>1200</v>
      </c>
      <c r="C148" s="31" t="str">
        <f>VLOOKUP(B148,教师基础数据!$B$1:$G4684,3,FALSE)</f>
        <v>建筑系</v>
      </c>
      <c r="D148" s="31" t="str">
        <f>VLOOKUP(B148,教师基础数据!$B$1:$G836,4,FALSE)</f>
        <v>兼职</v>
      </c>
      <c r="E148" s="31" t="str">
        <f>VLOOKUP(B148,教师基础数据!$B$1:$G4869,5,FALSE)</f>
        <v>工程造价教研室</v>
      </c>
      <c r="F148" s="31">
        <v>1</v>
      </c>
      <c r="G148" s="31">
        <f t="shared" si="4"/>
        <v>3</v>
      </c>
      <c r="H148" s="31">
        <f>(IF(COUNTIF(课表!$C$193:$C$348,B148)&gt;=2,1,COUNTIF(课表!$C$193:$C$348,B148))+IF(COUNTIF(课表!$D$193:$D$348,B148)&gt;=2,1,COUNTIF(课表!D$193:$D$348,B148))+IF(COUNTIF(课表!$E$193:$E$348,B148)&gt;=2,1,COUNTIF(课表!$E$193:$E$348,B148))+IF(COUNTIF(课表!$F$193:$F$348,B148)&gt;=2,1,COUNTIF(课表!$F$193:$F$348,B148)))*2</f>
        <v>0</v>
      </c>
      <c r="I148" s="31">
        <f>(IF(COUNTIF(课表!$G$193:$G$348,B148)&gt;=2,1,COUNTIF(课表!$G$193:$G$348,B148))+IF(COUNTIF(课表!$H$193:$H$348,B148)&gt;=2,1,COUNTIF(课表!$H$193:$H$348,B148))+IF(COUNTIF(课表!$I$193:$I$348,B148)&gt;=2,1,COUNTIF(课表!$I$193:$I$348,B148))+IF(COUNTIF(课表!$J$193:$J$348,B148)&gt;=2,1,COUNTIF(课表!$J$193:$J$348,B148)))*2</f>
        <v>4</v>
      </c>
      <c r="J148" s="31">
        <f>(IF(COUNTIF(课表!$K$193:$K$348,B148)&gt;=2,1,COUNTIF(课表!$K$193:$K$348,B148))+IF(COUNTIF(课表!$L$193:$L$348,B148)&gt;=2,1,COUNTIF(课表!$L$193:$L$348,B148))+IF(COUNTIF(课表!$M$193:$M$348,B148)&gt;=2,1,COUNTIF(课表!$M$193:$M$348,B148))+IF(COUNTIF(课表!$N$193:$N$348,B148)&gt;=2,1,COUNTIF(课表!$N$193:$N$348,B148)))*2</f>
        <v>4</v>
      </c>
      <c r="K148" s="31">
        <f>(IF(COUNTIF(课表!$O$193:$O$348,B148)&gt;=2,1,COUNTIF(课表!$O$193:$O$348,B148))+IF(COUNTIF(课表!$P$193:$P$348,B148)&gt;=2,1,COUNTIF(课表!$P$193:$P$348,B148))+IF(COUNTIF(课表!$Q$193:$Q$348,B148)&gt;=2,1,COUNTIF(课表!$Q$193:$Q$348,B148))+IF(COUNTIF(课表!$R$193:$R$348,B148)&gt;=2,1,COUNTIF(课表!$R$193:$R$348,B148)))*2</f>
        <v>0</v>
      </c>
      <c r="L148" s="31">
        <f>(IF(COUNTIF(课表!$O$193:$S$348,B148)&gt;=2,1,COUNTIF(课表!$O$193:$S$348,B148))+IF(COUNTIF(课表!$P$193:$T$348,B148)&gt;=2,1,COUNTIF(课表!$P$193:$T$348,B148)))*2</f>
        <v>4</v>
      </c>
      <c r="M148" s="31">
        <f>(IF(COUNTIF(课表!$W$193:$W$348,B148)&gt;=2,1,COUNTIF(课表!$W$193:$W$348,B148))+IF(COUNTIF(课表!$X$193:$X$348,B148)&gt;=2,1,COUNTIF(课表!$X$193:$X$348,B148))+IF(COUNTIF(课表!$Y$193:$Y$348,B148)&gt;=2,1,COUNTIF(课表!$Y$193:$Y$348,B148))+IF(COUNTIF(课表!$Z$193:$Z$348,B148)&gt;=2,1,COUNTIF(课表!$Z$193:$Z$348,B148)))*2</f>
        <v>0</v>
      </c>
      <c r="N148" s="31">
        <f>(IF(COUNTIF(课表!$AA$193:$AA$348,B148)&gt;=2,1,COUNTIF(课表!$AA$193:$AA$348,B148))+IF(COUNTIF(课表!$AB$193:$AB$348,B148)&gt;=2,1,COUNTIF(课表!$AB$193:$AB$348,B148))+IF(COUNTIF(课表!$AC$193:$AC$348,B148)&gt;=2,1,COUNTIF(课表!$AC$193:$AC$348,B148))+IF(COUNTIF(课表!$AD$193:$AD$348,B148)&gt;=2,1,COUNTIF(课表!$AD$193:$AD$348,B148)))*2</f>
        <v>0</v>
      </c>
      <c r="O148" s="31">
        <f t="shared" si="5"/>
        <v>12</v>
      </c>
    </row>
    <row r="149" ht="20.1" customHeight="1" spans="1:16">
      <c r="A149" s="31" t="str">
        <f>VLOOKUP(B149,教师基础数据!$B$1:$H$503,7,FALSE)</f>
        <v>2021103</v>
      </c>
      <c r="B149" s="32" t="s">
        <v>1131</v>
      </c>
      <c r="C149" s="31" t="str">
        <f>VLOOKUP(B149,教师基础数据!$B$1:$G4685,3,FALSE)</f>
        <v>信艺系</v>
      </c>
      <c r="D149" s="31" t="str">
        <f>VLOOKUP(B149,教师基础数据!$B$1:$G837,4,FALSE)</f>
        <v>外聘</v>
      </c>
      <c r="E149" s="31" t="str">
        <f>VLOOKUP(B149,教师基础数据!$B$1:$G4870,5,FALSE)</f>
        <v>数媒教研室</v>
      </c>
      <c r="F149" s="31">
        <v>1</v>
      </c>
      <c r="G149" s="31">
        <f t="shared" si="4"/>
        <v>6</v>
      </c>
      <c r="H149" s="31">
        <f>(IF(COUNTIF(课表!$C$193:$C$348,B149)&gt;=2,1,COUNTIF(课表!$C$193:$C$348,B149))+IF(COUNTIF(课表!$D$193:$D$348,B149)&gt;=2,1,COUNTIF(课表!D$193:$D$348,B149))+IF(COUNTIF(课表!$E$193:$E$348,B149)&gt;=2,1,COUNTIF(课表!$E$193:$E$348,B149))+IF(COUNTIF(课表!$F$193:$F$348,B149)&gt;=2,1,COUNTIF(课表!$F$193:$F$348,B149)))*2</f>
        <v>4</v>
      </c>
      <c r="I149" s="31">
        <f>(IF(COUNTIF(课表!$G$193:$G$348,B149)&gt;=2,1,COUNTIF(课表!$G$193:$G$348,B149))+IF(COUNTIF(课表!$H$193:$H$348,B149)&gt;=2,1,COUNTIF(课表!$H$193:$H$348,B149))+IF(COUNTIF(课表!$I$193:$I$348,B149)&gt;=2,1,COUNTIF(课表!$I$193:$I$348,B149))+IF(COUNTIF(课表!$J$193:$J$348,B149)&gt;=2,1,COUNTIF(课表!$J$193:$J$348,B149)))*2</f>
        <v>4</v>
      </c>
      <c r="J149" s="31">
        <f>(IF(COUNTIF(课表!$K$193:$K$348,B149)&gt;=2,1,COUNTIF(课表!$K$193:$K$348,B149))+IF(COUNTIF(课表!$L$193:$L$348,B149)&gt;=2,1,COUNTIF(课表!$L$193:$L$348,B149))+IF(COUNTIF(课表!$M$193:$M$348,B149)&gt;=2,1,COUNTIF(课表!$M$193:$M$348,B149))+IF(COUNTIF(课表!$N$193:$N$348,B149)&gt;=2,1,COUNTIF(课表!$N$193:$N$348,B149)))*2</f>
        <v>4</v>
      </c>
      <c r="K149" s="31">
        <f>(IF(COUNTIF(课表!$O$193:$O$348,B149)&gt;=2,1,COUNTIF(课表!$O$193:$O$348,B149))+IF(COUNTIF(课表!$P$193:$P$348,B149)&gt;=2,1,COUNTIF(课表!$P$193:$P$348,B149))+IF(COUNTIF(课表!$Q$193:$Q$348,B149)&gt;=2,1,COUNTIF(课表!$Q$193:$Q$348,B149))+IF(COUNTIF(课表!$R$193:$R$348,B149)&gt;=2,1,COUNTIF(课表!$R$193:$R$348,B149)))*2</f>
        <v>4</v>
      </c>
      <c r="L149" s="31">
        <f>(IF(COUNTIF(课表!$O$193:$S$348,B149)&gt;=2,1,COUNTIF(课表!$O$193:$S$348,B149))+IF(COUNTIF(课表!$P$193:$T$348,B149)&gt;=2,1,COUNTIF(课表!$P$193:$T$348,B149)))*2</f>
        <v>4</v>
      </c>
      <c r="M149" s="31">
        <f>(IF(COUNTIF(课表!$W$193:$W$348,B149)&gt;=2,1,COUNTIF(课表!$W$193:$W$348,B149))+IF(COUNTIF(课表!$X$193:$X$348,B149)&gt;=2,1,COUNTIF(课表!$X$193:$X$348,B149))+IF(COUNTIF(课表!$Y$193:$Y$348,B149)&gt;=2,1,COUNTIF(课表!$Y$193:$Y$348,B149))+IF(COUNTIF(课表!$Z$193:$Z$348,B149)&gt;=2,1,COUNTIF(课表!$Z$193:$Z$348,B149)))*2</f>
        <v>6</v>
      </c>
      <c r="N149" s="31">
        <f>(IF(COUNTIF(课表!$AA$193:$AA$348,B149)&gt;=2,1,COUNTIF(课表!$AA$193:$AA$348,B149))+IF(COUNTIF(课表!$AB$193:$AB$348,B149)&gt;=2,1,COUNTIF(课表!$AB$193:$AB$348,B149))+IF(COUNTIF(课表!$AC$193:$AC$348,B149)&gt;=2,1,COUNTIF(课表!$AC$193:$AC$348,B149))+IF(COUNTIF(课表!$AD$193:$AD$348,B149)&gt;=2,1,COUNTIF(课表!$AD$193:$AD$348,B149)))*2</f>
        <v>0</v>
      </c>
      <c r="O149" s="31">
        <f t="shared" si="5"/>
        <v>26</v>
      </c>
      <c r="P149" s="18" t="s">
        <v>1988</v>
      </c>
    </row>
    <row r="150" ht="20.1" customHeight="1" spans="1:15">
      <c r="A150" s="31" t="str">
        <f>VLOOKUP(B150,教师基础数据!$B$1:$H$503,7,FALSE)</f>
        <v>2020016</v>
      </c>
      <c r="B150" s="32" t="s">
        <v>1545</v>
      </c>
      <c r="C150" s="31" t="str">
        <f>VLOOKUP(B150,教师基础数据!$B$1:$G4686,3,FALSE)</f>
        <v>信艺系</v>
      </c>
      <c r="D150" s="31" t="str">
        <f>VLOOKUP(B150,教师基础数据!$B$1:$G838,4,FALSE)</f>
        <v>外聘</v>
      </c>
      <c r="E150" s="31" t="str">
        <f>VLOOKUP(B150,教师基础数据!$B$1:$G4871,5,FALSE)</f>
        <v>数媒教研室</v>
      </c>
      <c r="F150" s="31">
        <v>1</v>
      </c>
      <c r="G150" s="31">
        <f t="shared" si="4"/>
        <v>5</v>
      </c>
      <c r="H150" s="31">
        <f>(IF(COUNTIF(课表!$C$193:$C$348,B150)&gt;=2,1,COUNTIF(课表!$C$193:$C$348,B150))+IF(COUNTIF(课表!$D$193:$D$348,B150)&gt;=2,1,COUNTIF(课表!D$193:$D$348,B150))+IF(COUNTIF(课表!$E$193:$E$348,B150)&gt;=2,1,COUNTIF(课表!$E$193:$E$348,B150))+IF(COUNTIF(课表!$F$193:$F$348,B150)&gt;=2,1,COUNTIF(课表!$F$193:$F$348,B150)))*2</f>
        <v>0</v>
      </c>
      <c r="I150" s="31">
        <f>(IF(COUNTIF(课表!$G$193:$G$348,B150)&gt;=2,1,COUNTIF(课表!$G$193:$G$348,B150))+IF(COUNTIF(课表!$H$193:$H$348,B150)&gt;=2,1,COUNTIF(课表!$H$193:$H$348,B150))+IF(COUNTIF(课表!$I$193:$I$348,B150)&gt;=2,1,COUNTIF(课表!$I$193:$I$348,B150))+IF(COUNTIF(课表!$J$193:$J$348,B150)&gt;=2,1,COUNTIF(课表!$J$193:$J$348,B150)))*2</f>
        <v>4</v>
      </c>
      <c r="J150" s="31">
        <f>(IF(COUNTIF(课表!$K$193:$K$348,B150)&gt;=2,1,COUNTIF(课表!$K$193:$K$348,B150))+IF(COUNTIF(课表!$L$193:$L$348,B150)&gt;=2,1,COUNTIF(课表!$L$193:$L$348,B150))+IF(COUNTIF(课表!$M$193:$M$348,B150)&gt;=2,1,COUNTIF(课表!$M$193:$M$348,B150))+IF(COUNTIF(课表!$N$193:$N$348,B150)&gt;=2,1,COUNTIF(课表!$N$193:$N$348,B150)))*2</f>
        <v>4</v>
      </c>
      <c r="K150" s="31">
        <f>(IF(COUNTIF(课表!$O$193:$O$348,B150)&gt;=2,1,COUNTIF(课表!$O$193:$O$348,B150))+IF(COUNTIF(课表!$P$193:$P$348,B150)&gt;=2,1,COUNTIF(课表!$P$193:$P$348,B150))+IF(COUNTIF(课表!$Q$193:$Q$348,B150)&gt;=2,1,COUNTIF(课表!$Q$193:$Q$348,B150))+IF(COUNTIF(课表!$R$193:$R$348,B150)&gt;=2,1,COUNTIF(课表!$R$193:$R$348,B150)))*2</f>
        <v>4</v>
      </c>
      <c r="L150" s="31">
        <f>(IF(COUNTIF(课表!$O$193:$S$348,B150)&gt;=2,1,COUNTIF(课表!$O$193:$S$348,B150))+IF(COUNTIF(课表!$P$193:$T$348,B150)&gt;=2,1,COUNTIF(课表!$P$193:$T$348,B150)))*2</f>
        <v>4</v>
      </c>
      <c r="M150" s="31">
        <f>(IF(COUNTIF(课表!$W$193:$W$348,B150)&gt;=2,1,COUNTIF(课表!$W$193:$W$348,B150))+IF(COUNTIF(课表!$X$193:$X$348,B150)&gt;=2,1,COUNTIF(课表!$X$193:$X$348,B150))+IF(COUNTIF(课表!$Y$193:$Y$348,B150)&gt;=2,1,COUNTIF(课表!$Y$193:$Y$348,B150))+IF(COUNTIF(课表!$Z$193:$Z$348,B150)&gt;=2,1,COUNTIF(课表!$Z$193:$Z$348,B150)))*2</f>
        <v>8</v>
      </c>
      <c r="N150" s="31">
        <f>(IF(COUNTIF(课表!$AA$193:$AA$348,B150)&gt;=2,1,COUNTIF(课表!$AA$193:$AA$348,B150))+IF(COUNTIF(课表!$AB$193:$AB$348,B150)&gt;=2,1,COUNTIF(课表!$AB$193:$AB$348,B150))+IF(COUNTIF(课表!$AC$193:$AC$348,B150)&gt;=2,1,COUNTIF(课表!$AC$193:$AC$348,B150))+IF(COUNTIF(课表!$AD$193:$AD$348,B150)&gt;=2,1,COUNTIF(课表!$AD$193:$AD$348,B150)))*2</f>
        <v>0</v>
      </c>
      <c r="O150" s="31">
        <f t="shared" si="5"/>
        <v>24</v>
      </c>
    </row>
    <row r="151" ht="20.1" customHeight="1" spans="1:15">
      <c r="A151" s="31" t="str">
        <f>VLOOKUP(B151,教师基础数据!$B$1:$H$503,7,FALSE)</f>
        <v>2017030</v>
      </c>
      <c r="B151" s="32" t="s">
        <v>1330</v>
      </c>
      <c r="C151" s="31" t="str">
        <f>VLOOKUP(B151,教师基础数据!$B$1:$G4687,3,FALSE)</f>
        <v>信艺系</v>
      </c>
      <c r="D151" s="31" t="str">
        <f>VLOOKUP(B151,教师基础数据!$B$1:$G839,4,FALSE)</f>
        <v>专职</v>
      </c>
      <c r="E151" s="31" t="str">
        <f>VLOOKUP(B151,教师基础数据!$B$1:$G4872,5,FALSE)</f>
        <v>数媒教研室</v>
      </c>
      <c r="F151" s="31">
        <v>1</v>
      </c>
      <c r="G151" s="31">
        <f t="shared" si="4"/>
        <v>5</v>
      </c>
      <c r="H151" s="31">
        <f>(IF(COUNTIF(课表!$C$193:$C$348,B151)&gt;=2,1,COUNTIF(课表!$C$193:$C$348,B151))+IF(COUNTIF(课表!$D$193:$D$348,B151)&gt;=2,1,COUNTIF(课表!D$193:$D$348,B151))+IF(COUNTIF(课表!$E$193:$E$348,B151)&gt;=2,1,COUNTIF(课表!$E$193:$E$348,B151))+IF(COUNTIF(课表!$F$193:$F$348,B151)&gt;=2,1,COUNTIF(课表!$F$193:$F$348,B151)))*2</f>
        <v>4</v>
      </c>
      <c r="I151" s="31">
        <f>(IF(COUNTIF(课表!$G$193:$G$348,B151)&gt;=2,1,COUNTIF(课表!$G$193:$G$348,B151))+IF(COUNTIF(课表!$H$193:$H$348,B151)&gt;=2,1,COUNTIF(课表!$H$193:$H$348,B151))+IF(COUNTIF(课表!$I$193:$I$348,B151)&gt;=2,1,COUNTIF(课表!$I$193:$I$348,B151))+IF(COUNTIF(课表!$J$193:$J$348,B151)&gt;=2,1,COUNTIF(课表!$J$193:$J$348,B151)))*2</f>
        <v>4</v>
      </c>
      <c r="J151" s="31">
        <f>(IF(COUNTIF(课表!$K$193:$K$348,B151)&gt;=2,1,COUNTIF(课表!$K$193:$K$348,B151))+IF(COUNTIF(课表!$L$193:$L$348,B151)&gt;=2,1,COUNTIF(课表!$L$193:$L$348,B151))+IF(COUNTIF(课表!$M$193:$M$348,B151)&gt;=2,1,COUNTIF(课表!$M$193:$M$348,B151))+IF(COUNTIF(课表!$N$193:$N$348,B151)&gt;=2,1,COUNTIF(课表!$N$193:$N$348,B151)))*2</f>
        <v>4</v>
      </c>
      <c r="K151" s="31">
        <f>(IF(COUNTIF(课表!$O$193:$O$348,B151)&gt;=2,1,COUNTIF(课表!$O$193:$O$348,B151))+IF(COUNTIF(课表!$P$193:$P$348,B151)&gt;=2,1,COUNTIF(课表!$P$193:$P$348,B151))+IF(COUNTIF(课表!$Q$193:$Q$348,B151)&gt;=2,1,COUNTIF(课表!$Q$193:$Q$348,B151))+IF(COUNTIF(课表!$R$193:$R$348,B151)&gt;=2,1,COUNTIF(课表!$R$193:$R$348,B151)))*2</f>
        <v>4</v>
      </c>
      <c r="L151" s="31">
        <f>(IF(COUNTIF(课表!$O$193:$S$348,B151)&gt;=2,1,COUNTIF(课表!$O$193:$S$348,B151))+IF(COUNTIF(课表!$P$193:$T$348,B151)&gt;=2,1,COUNTIF(课表!$P$193:$T$348,B151)))*2</f>
        <v>4</v>
      </c>
      <c r="M151" s="31">
        <f>(IF(COUNTIF(课表!$W$193:$W$348,B151)&gt;=2,1,COUNTIF(课表!$W$193:$W$348,B151))+IF(COUNTIF(课表!$X$193:$X$348,B151)&gt;=2,1,COUNTIF(课表!$X$193:$X$348,B151))+IF(COUNTIF(课表!$Y$193:$Y$348,B151)&gt;=2,1,COUNTIF(课表!$Y$193:$Y$348,B151))+IF(COUNTIF(课表!$Z$193:$Z$348,B151)&gt;=2,1,COUNTIF(课表!$Z$193:$Z$348,B151)))*2</f>
        <v>0</v>
      </c>
      <c r="N151" s="31">
        <f>(IF(COUNTIF(课表!$AA$193:$AA$348,B151)&gt;=2,1,COUNTIF(课表!$AA$193:$AA$348,B151))+IF(COUNTIF(课表!$AB$193:$AB$348,B151)&gt;=2,1,COUNTIF(课表!$AB$193:$AB$348,B151))+IF(COUNTIF(课表!$AC$193:$AC$348,B151)&gt;=2,1,COUNTIF(课表!$AC$193:$AC$348,B151))+IF(COUNTIF(课表!$AD$193:$AD$348,B151)&gt;=2,1,COUNTIF(课表!$AD$193:$AD$348,B151)))*2</f>
        <v>0</v>
      </c>
      <c r="O151" s="31">
        <f t="shared" si="5"/>
        <v>20</v>
      </c>
    </row>
    <row r="152" ht="20.1" customHeight="1" spans="1:15">
      <c r="A152" s="31" t="str">
        <f>VLOOKUP(B152,教师基础数据!$B$1:$H$503,7,FALSE)</f>
        <v>0000073</v>
      </c>
      <c r="B152" s="32" t="s">
        <v>1567</v>
      </c>
      <c r="C152" s="31" t="str">
        <f>VLOOKUP(B152,教师基础数据!$B$1:$G4688,3,FALSE)</f>
        <v>信艺系</v>
      </c>
      <c r="D152" s="31" t="str">
        <f>VLOOKUP(B152,教师基础数据!$B$1:$G840,4,FALSE)</f>
        <v>专职</v>
      </c>
      <c r="E152" s="31" t="str">
        <f>VLOOKUP(B152,教师基础数据!$B$1:$G4873,5,FALSE)</f>
        <v>计应教研室</v>
      </c>
      <c r="F152" s="31">
        <v>1</v>
      </c>
      <c r="G152" s="31">
        <f t="shared" si="4"/>
        <v>2</v>
      </c>
      <c r="H152" s="31">
        <f>(IF(COUNTIF(课表!$C$193:$C$348,B152)&gt;=2,1,COUNTIF(课表!$C$193:$C$348,B152))+IF(COUNTIF(课表!$D$193:$D$348,B152)&gt;=2,1,COUNTIF(课表!D$193:$D$348,B152))+IF(COUNTIF(课表!$E$193:$E$348,B152)&gt;=2,1,COUNTIF(课表!$E$193:$E$348,B152))+IF(COUNTIF(课表!$F$193:$F$348,B152)&gt;=2,1,COUNTIF(课表!$F$193:$F$348,B152)))*2</f>
        <v>0</v>
      </c>
      <c r="I152" s="31">
        <f>(IF(COUNTIF(课表!$G$193:$G$348,B152)&gt;=2,1,COUNTIF(课表!$G$193:$G$348,B152))+IF(COUNTIF(课表!$H$193:$H$348,B152)&gt;=2,1,COUNTIF(课表!$H$193:$H$348,B152))+IF(COUNTIF(课表!$I$193:$I$348,B152)&gt;=2,1,COUNTIF(课表!$I$193:$I$348,B152))+IF(COUNTIF(课表!$J$193:$J$348,B152)&gt;=2,1,COUNTIF(课表!$J$193:$J$348,B152)))*2</f>
        <v>0</v>
      </c>
      <c r="J152" s="31">
        <f>(IF(COUNTIF(课表!$K$193:$K$348,B152)&gt;=2,1,COUNTIF(课表!$K$193:$K$348,B152))+IF(COUNTIF(课表!$L$193:$L$348,B152)&gt;=2,1,COUNTIF(课表!$L$193:$L$348,B152))+IF(COUNTIF(课表!$M$193:$M$348,B152)&gt;=2,1,COUNTIF(课表!$M$193:$M$348,B152))+IF(COUNTIF(课表!$N$193:$N$348,B152)&gt;=2,1,COUNTIF(课表!$N$193:$N$348,B152)))*2</f>
        <v>0</v>
      </c>
      <c r="K152" s="31">
        <f>(IF(COUNTIF(课表!$O$193:$O$348,B152)&gt;=2,1,COUNTIF(课表!$O$193:$O$348,B152))+IF(COUNTIF(课表!$P$193:$P$348,B152)&gt;=2,1,COUNTIF(课表!$P$193:$P$348,B152))+IF(COUNTIF(课表!$Q$193:$Q$348,B152)&gt;=2,1,COUNTIF(课表!$Q$193:$Q$348,B152))+IF(COUNTIF(课表!$R$193:$R$348,B152)&gt;=2,1,COUNTIF(课表!$R$193:$R$348,B152)))*2</f>
        <v>0</v>
      </c>
      <c r="L152" s="31">
        <f>(IF(COUNTIF(课表!$O$193:$S$348,B152)&gt;=2,1,COUNTIF(课表!$O$193:$S$348,B152))+IF(COUNTIF(课表!$P$193:$T$348,B152)&gt;=2,1,COUNTIF(课表!$P$193:$T$348,B152)))*2</f>
        <v>0</v>
      </c>
      <c r="M152" s="31">
        <f>(IF(COUNTIF(课表!$W$193:$W$348,B152)&gt;=2,1,COUNTIF(课表!$W$193:$W$348,B152))+IF(COUNTIF(课表!$X$193:$X$348,B152)&gt;=2,1,COUNTIF(课表!$X$193:$X$348,B152))+IF(COUNTIF(课表!$Y$193:$Y$348,B152)&gt;=2,1,COUNTIF(课表!$Y$193:$Y$348,B152))+IF(COUNTIF(课表!$Z$193:$Z$348,B152)&gt;=2,1,COUNTIF(课表!$Z$193:$Z$348,B152)))*2</f>
        <v>8</v>
      </c>
      <c r="N152" s="31">
        <f>(IF(COUNTIF(课表!$AA$193:$AA$348,B152)&gt;=2,1,COUNTIF(课表!$AA$193:$AA$348,B152))+IF(COUNTIF(课表!$AB$193:$AB$348,B152)&gt;=2,1,COUNTIF(课表!$AB$193:$AB$348,B152))+IF(COUNTIF(课表!$AC$193:$AC$348,B152)&gt;=2,1,COUNTIF(课表!$AC$193:$AC$348,B152))+IF(COUNTIF(课表!$AD$193:$AD$348,B152)&gt;=2,1,COUNTIF(课表!$AD$193:$AD$348,B152)))*2</f>
        <v>8</v>
      </c>
      <c r="O152" s="31">
        <f t="shared" si="5"/>
        <v>16</v>
      </c>
    </row>
    <row r="153" ht="20.1" customHeight="1" spans="1:15">
      <c r="A153" s="31" t="str">
        <f>VLOOKUP(B153,教师基础数据!$B$1:$H$503,7,FALSE)</f>
        <v>2021013</v>
      </c>
      <c r="B153" s="32" t="s">
        <v>1989</v>
      </c>
      <c r="C153" s="31" t="str">
        <f>VLOOKUP(B153,教师基础数据!$B$1:$G4689,3,FALSE)</f>
        <v>信艺系</v>
      </c>
      <c r="D153" s="31" t="str">
        <f>VLOOKUP(B153,教师基础数据!$B$1:$G841,4,FALSE)</f>
        <v>外聘</v>
      </c>
      <c r="E153" s="31" t="str">
        <f>VLOOKUP(B153,教师基础数据!$B$1:$G4874,5,FALSE)</f>
        <v>室内教研室</v>
      </c>
      <c r="F153" s="31">
        <v>1</v>
      </c>
      <c r="G153" s="31">
        <f t="shared" si="4"/>
        <v>0</v>
      </c>
      <c r="H153" s="31">
        <f>(IF(COUNTIF(课表!$C$193:$C$348,B153)&gt;=2,1,COUNTIF(课表!$C$193:$C$348,B153))+IF(COUNTIF(课表!$D$193:$D$348,B153)&gt;=2,1,COUNTIF(课表!D$193:$D$348,B153))+IF(COUNTIF(课表!$E$193:$E$348,B153)&gt;=2,1,COUNTIF(课表!$E$193:$E$348,B153))+IF(COUNTIF(课表!$F$193:$F$348,B153)&gt;=2,1,COUNTIF(课表!$F$193:$F$348,B153)))*2</f>
        <v>0</v>
      </c>
      <c r="I153" s="31">
        <f>(IF(COUNTIF(课表!$G$193:$G$348,B153)&gt;=2,1,COUNTIF(课表!$G$193:$G$348,B153))+IF(COUNTIF(课表!$H$193:$H$348,B153)&gt;=2,1,COUNTIF(课表!$H$193:$H$348,B153))+IF(COUNTIF(课表!$I$193:$I$348,B153)&gt;=2,1,COUNTIF(课表!$I$193:$I$348,B153))+IF(COUNTIF(课表!$J$193:$J$348,B153)&gt;=2,1,COUNTIF(课表!$J$193:$J$348,B153)))*2</f>
        <v>0</v>
      </c>
      <c r="J153" s="31">
        <f>(IF(COUNTIF(课表!$K$193:$K$348,B153)&gt;=2,1,COUNTIF(课表!$K$193:$K$348,B153))+IF(COUNTIF(课表!$L$193:$L$348,B153)&gt;=2,1,COUNTIF(课表!$L$193:$L$348,B153))+IF(COUNTIF(课表!$M$193:$M$348,B153)&gt;=2,1,COUNTIF(课表!$M$193:$M$348,B153))+IF(COUNTIF(课表!$N$193:$N$348,B153)&gt;=2,1,COUNTIF(课表!$N$193:$N$348,B153)))*2</f>
        <v>0</v>
      </c>
      <c r="K153" s="31">
        <f>(IF(COUNTIF(课表!$O$193:$O$348,B153)&gt;=2,1,COUNTIF(课表!$O$193:$O$348,B153))+IF(COUNTIF(课表!$P$193:$P$348,B153)&gt;=2,1,COUNTIF(课表!$P$193:$P$348,B153))+IF(COUNTIF(课表!$Q$193:$Q$348,B153)&gt;=2,1,COUNTIF(课表!$Q$193:$Q$348,B153))+IF(COUNTIF(课表!$R$193:$R$348,B153)&gt;=2,1,COUNTIF(课表!$R$193:$R$348,B153)))*2</f>
        <v>0</v>
      </c>
      <c r="L153" s="31">
        <f>(IF(COUNTIF(课表!$O$193:$S$348,B153)&gt;=2,1,COUNTIF(课表!$O$193:$S$348,B153))+IF(COUNTIF(课表!$P$193:$T$348,B153)&gt;=2,1,COUNTIF(课表!$P$193:$T$348,B153)))*2</f>
        <v>0</v>
      </c>
      <c r="M153" s="31">
        <f>(IF(COUNTIF(课表!$W$193:$W$348,B153)&gt;=2,1,COUNTIF(课表!$W$193:$W$348,B153))+IF(COUNTIF(课表!$X$193:$X$348,B153)&gt;=2,1,COUNTIF(课表!$X$193:$X$348,B153))+IF(COUNTIF(课表!$Y$193:$Y$348,B153)&gt;=2,1,COUNTIF(课表!$Y$193:$Y$348,B153))+IF(COUNTIF(课表!$Z$193:$Z$348,B153)&gt;=2,1,COUNTIF(课表!$Z$193:$Z$348,B153)))*2</f>
        <v>0</v>
      </c>
      <c r="N153" s="31">
        <f>(IF(COUNTIF(课表!$AA$193:$AA$348,B153)&gt;=2,1,COUNTIF(课表!$AA$193:$AA$348,B153))+IF(COUNTIF(课表!$AB$193:$AB$348,B153)&gt;=2,1,COUNTIF(课表!$AB$193:$AB$348,B153))+IF(COUNTIF(课表!$AC$193:$AC$348,B153)&gt;=2,1,COUNTIF(课表!$AC$193:$AC$348,B153))+IF(COUNTIF(课表!$AD$193:$AD$348,B153)&gt;=2,1,COUNTIF(课表!$AD$193:$AD$348,B153)))*2</f>
        <v>0</v>
      </c>
      <c r="O153" s="31">
        <f t="shared" si="5"/>
        <v>0</v>
      </c>
    </row>
    <row r="154" ht="20.1" customHeight="1" spans="1:15">
      <c r="A154" s="31" t="str">
        <f>VLOOKUP(B154,教师基础数据!$B$1:$H$503,7,FALSE)</f>
        <v>0000121</v>
      </c>
      <c r="B154" s="32" t="s">
        <v>1327</v>
      </c>
      <c r="C154" s="31" t="str">
        <f>VLOOKUP(B154,教师基础数据!$B$1:$G4690,3,FALSE)</f>
        <v>信艺系</v>
      </c>
      <c r="D154" s="31" t="str">
        <f>VLOOKUP(B154,教师基础数据!$B$1:$G842,4,FALSE)</f>
        <v>专职</v>
      </c>
      <c r="E154" s="31" t="str">
        <f>VLOOKUP(B154,教师基础数据!$B$1:$G4875,5,FALSE)</f>
        <v>室内教研室</v>
      </c>
      <c r="F154" s="31">
        <v>1</v>
      </c>
      <c r="G154" s="31">
        <f t="shared" si="4"/>
        <v>5</v>
      </c>
      <c r="H154" s="31">
        <f>(IF(COUNTIF(课表!$C$193:$C$348,B154)&gt;=2,1,COUNTIF(课表!$C$193:$C$348,B154))+IF(COUNTIF(课表!$D$193:$D$348,B154)&gt;=2,1,COUNTIF(课表!D$193:$D$348,B154))+IF(COUNTIF(课表!$E$193:$E$348,B154)&gt;=2,1,COUNTIF(课表!$E$193:$E$348,B154))+IF(COUNTIF(课表!$F$193:$F$348,B154)&gt;=2,1,COUNTIF(课表!$F$193:$F$348,B154)))*2</f>
        <v>4</v>
      </c>
      <c r="I154" s="31">
        <f>(IF(COUNTIF(课表!$G$193:$G$348,B154)&gt;=2,1,COUNTIF(课表!$G$193:$G$348,B154))+IF(COUNTIF(课表!$H$193:$H$348,B154)&gt;=2,1,COUNTIF(课表!$H$193:$H$348,B154))+IF(COUNTIF(课表!$I$193:$I$348,B154)&gt;=2,1,COUNTIF(课表!$I$193:$I$348,B154))+IF(COUNTIF(课表!$J$193:$J$348,B154)&gt;=2,1,COUNTIF(课表!$J$193:$J$348,B154)))*2</f>
        <v>4</v>
      </c>
      <c r="J154" s="31">
        <f>(IF(COUNTIF(课表!$K$193:$K$348,B154)&gt;=2,1,COUNTIF(课表!$K$193:$K$348,B154))+IF(COUNTIF(课表!$L$193:$L$348,B154)&gt;=2,1,COUNTIF(课表!$L$193:$L$348,B154))+IF(COUNTIF(课表!$M$193:$M$348,B154)&gt;=2,1,COUNTIF(课表!$M$193:$M$348,B154))+IF(COUNTIF(课表!$N$193:$N$348,B154)&gt;=2,1,COUNTIF(课表!$N$193:$N$348,B154)))*2</f>
        <v>4</v>
      </c>
      <c r="K154" s="31">
        <f>(IF(COUNTIF(课表!$O$193:$O$348,B154)&gt;=2,1,COUNTIF(课表!$O$193:$O$348,B154))+IF(COUNTIF(课表!$P$193:$P$348,B154)&gt;=2,1,COUNTIF(课表!$P$193:$P$348,B154))+IF(COUNTIF(课表!$Q$193:$Q$348,B154)&gt;=2,1,COUNTIF(课表!$Q$193:$Q$348,B154))+IF(COUNTIF(课表!$R$193:$R$348,B154)&gt;=2,1,COUNTIF(课表!$R$193:$R$348,B154)))*2</f>
        <v>4</v>
      </c>
      <c r="L154" s="31">
        <f>(IF(COUNTIF(课表!$O$193:$S$348,B154)&gt;=2,1,COUNTIF(课表!$O$193:$S$348,B154))+IF(COUNTIF(课表!$P$193:$T$348,B154)&gt;=2,1,COUNTIF(课表!$P$193:$T$348,B154)))*2</f>
        <v>4</v>
      </c>
      <c r="M154" s="31">
        <f>(IF(COUNTIF(课表!$W$193:$W$348,B154)&gt;=2,1,COUNTIF(课表!$W$193:$W$348,B154))+IF(COUNTIF(课表!$X$193:$X$348,B154)&gt;=2,1,COUNTIF(课表!$X$193:$X$348,B154))+IF(COUNTIF(课表!$Y$193:$Y$348,B154)&gt;=2,1,COUNTIF(课表!$Y$193:$Y$348,B154))+IF(COUNTIF(课表!$Z$193:$Z$348,B154)&gt;=2,1,COUNTIF(课表!$Z$193:$Z$348,B154)))*2</f>
        <v>0</v>
      </c>
      <c r="N154" s="31">
        <f>(IF(COUNTIF(课表!$AA$193:$AA$348,B154)&gt;=2,1,COUNTIF(课表!$AA$193:$AA$348,B154))+IF(COUNTIF(课表!$AB$193:$AB$348,B154)&gt;=2,1,COUNTIF(课表!$AB$193:$AB$348,B154))+IF(COUNTIF(课表!$AC$193:$AC$348,B154)&gt;=2,1,COUNTIF(课表!$AC$193:$AC$348,B154))+IF(COUNTIF(课表!$AD$193:$AD$348,B154)&gt;=2,1,COUNTIF(课表!$AD$193:$AD$348,B154)))*2</f>
        <v>0</v>
      </c>
      <c r="O154" s="31">
        <f t="shared" si="5"/>
        <v>20</v>
      </c>
    </row>
    <row r="155" ht="20.1" customHeight="1" spans="1:15">
      <c r="A155" s="31">
        <f>VLOOKUP(B155,教师基础数据!$B$1:$H$503,7,FALSE)</f>
        <v>2021015</v>
      </c>
      <c r="B155" s="32" t="s">
        <v>1180</v>
      </c>
      <c r="C155" s="31" t="str">
        <f>VLOOKUP(B155,教师基础数据!$B$1:$G4691,3,FALSE)</f>
        <v>商贸系</v>
      </c>
      <c r="D155" s="31" t="str">
        <f>VLOOKUP(B155,教师基础数据!$B$1:$G843,4,FALSE)</f>
        <v>专职</v>
      </c>
      <c r="E155" s="31" t="str">
        <f>VLOOKUP(B155,教师基础数据!$B$1:$G4876,5,FALSE)</f>
        <v>会计教研室</v>
      </c>
      <c r="F155" s="31">
        <v>1</v>
      </c>
      <c r="G155" s="31">
        <f t="shared" si="4"/>
        <v>5</v>
      </c>
      <c r="H155" s="31">
        <f>(IF(COUNTIF(课表!$C$193:$C$348,B155)&gt;=2,1,COUNTIF(课表!$C$193:$C$348,B155))+IF(COUNTIF(课表!$D$193:$D$348,B155)&gt;=2,1,COUNTIF(课表!D$193:$D$348,B155))+IF(COUNTIF(课表!$E$193:$E$348,B155)&gt;=2,1,COUNTIF(课表!$E$193:$E$348,B155))+IF(COUNTIF(课表!$F$193:$F$348,B155)&gt;=2,1,COUNTIF(课表!$F$193:$F$348,B155)))*2</f>
        <v>0</v>
      </c>
      <c r="I155" s="31">
        <f>(IF(COUNTIF(课表!$G$193:$G$348,B155)&gt;=2,1,COUNTIF(课表!$G$193:$G$348,B155))+IF(COUNTIF(课表!$H$193:$H$348,B155)&gt;=2,1,COUNTIF(课表!$H$193:$H$348,B155))+IF(COUNTIF(课表!$I$193:$I$348,B155)&gt;=2,1,COUNTIF(课表!$I$193:$I$348,B155))+IF(COUNTIF(课表!$J$193:$J$348,B155)&gt;=2,1,COUNTIF(课表!$J$193:$J$348,B155)))*2</f>
        <v>4</v>
      </c>
      <c r="J155" s="31">
        <f>(IF(COUNTIF(课表!$K$193:$K$348,B155)&gt;=2,1,COUNTIF(课表!$K$193:$K$348,B155))+IF(COUNTIF(课表!$L$193:$L$348,B155)&gt;=2,1,COUNTIF(课表!$L$193:$L$348,B155))+IF(COUNTIF(课表!$M$193:$M$348,B155)&gt;=2,1,COUNTIF(课表!$M$193:$M$348,B155))+IF(COUNTIF(课表!$N$193:$N$348,B155)&gt;=2,1,COUNTIF(课表!$N$193:$N$348,B155)))*2</f>
        <v>4</v>
      </c>
      <c r="K155" s="31">
        <f>(IF(COUNTIF(课表!$O$193:$O$348,B155)&gt;=2,1,COUNTIF(课表!$O$193:$O$348,B155))+IF(COUNTIF(课表!$P$193:$P$348,B155)&gt;=2,1,COUNTIF(课表!$P$193:$P$348,B155))+IF(COUNTIF(课表!$Q$193:$Q$348,B155)&gt;=2,1,COUNTIF(课表!$Q$193:$Q$348,B155))+IF(COUNTIF(课表!$R$193:$R$348,B155)&gt;=2,1,COUNTIF(课表!$R$193:$R$348,B155)))*2</f>
        <v>4</v>
      </c>
      <c r="L155" s="31">
        <f>(IF(COUNTIF(课表!$O$193:$S$348,B155)&gt;=2,1,COUNTIF(课表!$O$193:$S$348,B155))+IF(COUNTIF(课表!$P$193:$T$348,B155)&gt;=2,1,COUNTIF(课表!$P$193:$T$348,B155)))*2</f>
        <v>4</v>
      </c>
      <c r="M155" s="31">
        <f>(IF(COUNTIF(课表!$W$193:$W$348,B155)&gt;=2,1,COUNTIF(课表!$W$193:$W$348,B155))+IF(COUNTIF(课表!$X$193:$X$348,B155)&gt;=2,1,COUNTIF(课表!$X$193:$X$348,B155))+IF(COUNTIF(课表!$Y$193:$Y$348,B155)&gt;=2,1,COUNTIF(课表!$Y$193:$Y$348,B155))+IF(COUNTIF(课表!$Z$193:$Z$348,B155)&gt;=2,1,COUNTIF(课表!$Z$193:$Z$348,B155)))*2</f>
        <v>0</v>
      </c>
      <c r="N155" s="31">
        <f>(IF(COUNTIF(课表!$AA$193:$AA$348,B155)&gt;=2,1,COUNTIF(课表!$AA$193:$AA$348,B155))+IF(COUNTIF(课表!$AB$193:$AB$348,B155)&gt;=2,1,COUNTIF(课表!$AB$193:$AB$348,B155))+IF(COUNTIF(课表!$AC$193:$AC$348,B155)&gt;=2,1,COUNTIF(课表!$AC$193:$AC$348,B155))+IF(COUNTIF(课表!$AD$193:$AD$348,B155)&gt;=2,1,COUNTIF(课表!$AD$193:$AD$348,B155)))*2</f>
        <v>4</v>
      </c>
      <c r="O155" s="31">
        <f t="shared" si="5"/>
        <v>20</v>
      </c>
    </row>
    <row r="156" ht="20.1" customHeight="1" spans="1:15">
      <c r="A156" s="31" t="str">
        <f>VLOOKUP(B156,教师基础数据!$B$1:$H$503,7,FALSE)</f>
        <v>0000050</v>
      </c>
      <c r="B156" s="32" t="s">
        <v>1564</v>
      </c>
      <c r="C156" s="31" t="str">
        <f>VLOOKUP(B156,教师基础数据!$B$1:$G4692,3,FALSE)</f>
        <v>信艺系</v>
      </c>
      <c r="D156" s="31" t="str">
        <f>VLOOKUP(B156,教师基础数据!$B$1:$G844,4,FALSE)</f>
        <v>专职</v>
      </c>
      <c r="E156" s="31" t="str">
        <f>VLOOKUP(B156,教师基础数据!$B$1:$G4877,5,FALSE)</f>
        <v>计应教研室</v>
      </c>
      <c r="F156" s="31">
        <v>1</v>
      </c>
      <c r="G156" s="31">
        <f t="shared" si="4"/>
        <v>3</v>
      </c>
      <c r="H156" s="31">
        <f>(IF(COUNTIF(课表!$C$193:$C$348,B156)&gt;=2,1,COUNTIF(课表!$C$193:$C$348,B156))+IF(COUNTIF(课表!$D$193:$D$348,B156)&gt;=2,1,COUNTIF(课表!D$193:$D$348,B156))+IF(COUNTIF(课表!$E$193:$E$348,B156)&gt;=2,1,COUNTIF(课表!$E$193:$E$348,B156))+IF(COUNTIF(课表!$F$193:$F$348,B156)&gt;=2,1,COUNTIF(课表!$F$193:$F$348,B156)))*2</f>
        <v>4</v>
      </c>
      <c r="I156" s="31">
        <f>(IF(COUNTIF(课表!$G$193:$G$348,B156)&gt;=2,1,COUNTIF(课表!$G$193:$G$348,B156))+IF(COUNTIF(课表!$H$193:$H$348,B156)&gt;=2,1,COUNTIF(课表!$H$193:$H$348,B156))+IF(COUNTIF(课表!$I$193:$I$348,B156)&gt;=2,1,COUNTIF(课表!$I$193:$I$348,B156))+IF(COUNTIF(课表!$J$193:$J$348,B156)&gt;=2,1,COUNTIF(课表!$J$193:$J$348,B156)))*2</f>
        <v>0</v>
      </c>
      <c r="J156" s="31">
        <f>(IF(COUNTIF(课表!$K$193:$K$348,B156)&gt;=2,1,COUNTIF(课表!$K$193:$K$348,B156))+IF(COUNTIF(课表!$L$193:$L$348,B156)&gt;=2,1,COUNTIF(课表!$L$193:$L$348,B156))+IF(COUNTIF(课表!$M$193:$M$348,B156)&gt;=2,1,COUNTIF(课表!$M$193:$M$348,B156))+IF(COUNTIF(课表!$N$193:$N$348,B156)&gt;=2,1,COUNTIF(课表!$N$193:$N$348,B156)))*2</f>
        <v>0</v>
      </c>
      <c r="K156" s="31">
        <f>(IF(COUNTIF(课表!$O$193:$O$348,B156)&gt;=2,1,COUNTIF(课表!$O$193:$O$348,B156))+IF(COUNTIF(课表!$P$193:$P$348,B156)&gt;=2,1,COUNTIF(课表!$P$193:$P$348,B156))+IF(COUNTIF(课表!$Q$193:$Q$348,B156)&gt;=2,1,COUNTIF(课表!$Q$193:$Q$348,B156))+IF(COUNTIF(课表!$R$193:$R$348,B156)&gt;=2,1,COUNTIF(课表!$R$193:$R$348,B156)))*2</f>
        <v>0</v>
      </c>
      <c r="L156" s="31">
        <f>(IF(COUNTIF(课表!$O$193:$S$348,B156)&gt;=2,1,COUNTIF(课表!$O$193:$S$348,B156))+IF(COUNTIF(课表!$P$193:$T$348,B156)&gt;=2,1,COUNTIF(课表!$P$193:$T$348,B156)))*2</f>
        <v>4</v>
      </c>
      <c r="M156" s="31">
        <f>(IF(COUNTIF(课表!$W$193:$W$348,B156)&gt;=2,1,COUNTIF(课表!$W$193:$W$348,B156))+IF(COUNTIF(课表!$X$193:$X$348,B156)&gt;=2,1,COUNTIF(课表!$X$193:$X$348,B156))+IF(COUNTIF(课表!$Y$193:$Y$348,B156)&gt;=2,1,COUNTIF(课表!$Y$193:$Y$348,B156))+IF(COUNTIF(课表!$Z$193:$Z$348,B156)&gt;=2,1,COUNTIF(课表!$Z$193:$Z$348,B156)))*2</f>
        <v>0</v>
      </c>
      <c r="N156" s="31">
        <f>(IF(COUNTIF(课表!$AA$193:$AA$348,B156)&gt;=2,1,COUNTIF(课表!$AA$193:$AA$348,B156))+IF(COUNTIF(课表!$AB$193:$AB$348,B156)&gt;=2,1,COUNTIF(课表!$AB$193:$AB$348,B156))+IF(COUNTIF(课表!$AC$193:$AC$348,B156)&gt;=2,1,COUNTIF(课表!$AC$193:$AC$348,B156))+IF(COUNTIF(课表!$AD$193:$AD$348,B156)&gt;=2,1,COUNTIF(课表!$AD$193:$AD$348,B156)))*2</f>
        <v>8</v>
      </c>
      <c r="O156" s="31">
        <f t="shared" si="5"/>
        <v>16</v>
      </c>
    </row>
    <row r="157" ht="20.1" customHeight="1" spans="1:15">
      <c r="A157" s="31" t="str">
        <f>VLOOKUP(B157,教师基础数据!$B$1:$H$503,7,FALSE)</f>
        <v>2020028</v>
      </c>
      <c r="B157" s="32" t="s">
        <v>1990</v>
      </c>
      <c r="C157" s="31" t="str">
        <f>VLOOKUP(B157,教师基础数据!$B$1:$G4693,3,FALSE)</f>
        <v>信艺系</v>
      </c>
      <c r="D157" s="31" t="str">
        <f>VLOOKUP(B157,教师基础数据!$B$1:$G845,4,FALSE)</f>
        <v>外聘</v>
      </c>
      <c r="E157" s="31" t="str">
        <f>VLOOKUP(B157,教师基础数据!$B$1:$G4878,5,FALSE)</f>
        <v>数媒教研室</v>
      </c>
      <c r="F157" s="31">
        <v>1</v>
      </c>
      <c r="G157" s="31">
        <f t="shared" si="4"/>
        <v>0</v>
      </c>
      <c r="H157" s="31">
        <f>(IF(COUNTIF(课表!$C$193:$C$348,B157)&gt;=2,1,COUNTIF(课表!$C$193:$C$348,B157))+IF(COUNTIF(课表!$D$193:$D$348,B157)&gt;=2,1,COUNTIF(课表!D$193:$D$348,B157))+IF(COUNTIF(课表!$E$193:$E$348,B157)&gt;=2,1,COUNTIF(课表!$E$193:$E$348,B157))+IF(COUNTIF(课表!$F$193:$F$348,B157)&gt;=2,1,COUNTIF(课表!$F$193:$F$348,B157)))*2</f>
        <v>0</v>
      </c>
      <c r="I157" s="31">
        <f>(IF(COUNTIF(课表!$G$193:$G$348,B157)&gt;=2,1,COUNTIF(课表!$G$193:$G$348,B157))+IF(COUNTIF(课表!$H$193:$H$348,B157)&gt;=2,1,COUNTIF(课表!$H$193:$H$348,B157))+IF(COUNTIF(课表!$I$193:$I$348,B157)&gt;=2,1,COUNTIF(课表!$I$193:$I$348,B157))+IF(COUNTIF(课表!$J$193:$J$348,B157)&gt;=2,1,COUNTIF(课表!$J$193:$J$348,B157)))*2</f>
        <v>0</v>
      </c>
      <c r="J157" s="31">
        <f>(IF(COUNTIF(课表!$K$193:$K$348,B157)&gt;=2,1,COUNTIF(课表!$K$193:$K$348,B157))+IF(COUNTIF(课表!$L$193:$L$348,B157)&gt;=2,1,COUNTIF(课表!$L$193:$L$348,B157))+IF(COUNTIF(课表!$M$193:$M$348,B157)&gt;=2,1,COUNTIF(课表!$M$193:$M$348,B157))+IF(COUNTIF(课表!$N$193:$N$348,B157)&gt;=2,1,COUNTIF(课表!$N$193:$N$348,B157)))*2</f>
        <v>0</v>
      </c>
      <c r="K157" s="31">
        <f>(IF(COUNTIF(课表!$O$193:$O$348,B157)&gt;=2,1,COUNTIF(课表!$O$193:$O$348,B157))+IF(COUNTIF(课表!$P$193:$P$348,B157)&gt;=2,1,COUNTIF(课表!$P$193:$P$348,B157))+IF(COUNTIF(课表!$Q$193:$Q$348,B157)&gt;=2,1,COUNTIF(课表!$Q$193:$Q$348,B157))+IF(COUNTIF(课表!$R$193:$R$348,B157)&gt;=2,1,COUNTIF(课表!$R$193:$R$348,B157)))*2</f>
        <v>0</v>
      </c>
      <c r="L157" s="31">
        <f>(IF(COUNTIF(课表!$O$193:$S$348,B157)&gt;=2,1,COUNTIF(课表!$O$193:$S$348,B157))+IF(COUNTIF(课表!$P$193:$T$348,B157)&gt;=2,1,COUNTIF(课表!$P$193:$T$348,B157)))*2</f>
        <v>0</v>
      </c>
      <c r="M157" s="31">
        <f>(IF(COUNTIF(课表!$W$193:$W$348,B157)&gt;=2,1,COUNTIF(课表!$W$193:$W$348,B157))+IF(COUNTIF(课表!$X$193:$X$348,B157)&gt;=2,1,COUNTIF(课表!$X$193:$X$348,B157))+IF(COUNTIF(课表!$Y$193:$Y$348,B157)&gt;=2,1,COUNTIF(课表!$Y$193:$Y$348,B157))+IF(COUNTIF(课表!$Z$193:$Z$348,B157)&gt;=2,1,COUNTIF(课表!$Z$193:$Z$348,B157)))*2</f>
        <v>0</v>
      </c>
      <c r="N157" s="31">
        <f>(IF(COUNTIF(课表!$AA$193:$AA$348,B157)&gt;=2,1,COUNTIF(课表!$AA$193:$AA$348,B157))+IF(COUNTIF(课表!$AB$193:$AB$348,B157)&gt;=2,1,COUNTIF(课表!$AB$193:$AB$348,B157))+IF(COUNTIF(课表!$AC$193:$AC$348,B157)&gt;=2,1,COUNTIF(课表!$AC$193:$AC$348,B157))+IF(COUNTIF(课表!$AD$193:$AD$348,B157)&gt;=2,1,COUNTIF(课表!$AD$193:$AD$348,B157)))*2</f>
        <v>0</v>
      </c>
      <c r="O157" s="31">
        <f t="shared" si="5"/>
        <v>0</v>
      </c>
    </row>
    <row r="158" ht="20.1" customHeight="1" spans="1:15">
      <c r="A158" s="31" t="str">
        <f>VLOOKUP(B158,教师基础数据!$B$1:$H$503,7,FALSE)</f>
        <v>2021109</v>
      </c>
      <c r="B158" s="32" t="s">
        <v>1560</v>
      </c>
      <c r="C158" s="31" t="str">
        <f>VLOOKUP(B158,教师基础数据!$B$1:$G4694,3,FALSE)</f>
        <v>信艺系</v>
      </c>
      <c r="D158" s="31" t="str">
        <f>VLOOKUP(B158,教师基础数据!$B$1:$G846,4,FALSE)</f>
        <v>外聘</v>
      </c>
      <c r="E158" s="31" t="str">
        <f>VLOOKUP(B158,教师基础数据!$B$1:$G4879,5,FALSE)</f>
        <v>计应教研室</v>
      </c>
      <c r="F158" s="31">
        <v>1</v>
      </c>
      <c r="G158" s="31">
        <f t="shared" si="4"/>
        <v>4</v>
      </c>
      <c r="H158" s="31">
        <f>(IF(COUNTIF(课表!$C$193:$C$348,B158)&gt;=2,1,COUNTIF(课表!$C$193:$C$348,B158))+IF(COUNTIF(课表!$D$193:$D$348,B158)&gt;=2,1,COUNTIF(课表!D$193:$D$348,B158))+IF(COUNTIF(课表!$E$193:$E$348,B158)&gt;=2,1,COUNTIF(课表!$E$193:$E$348,B158))+IF(COUNTIF(课表!$F$193:$F$348,B158)&gt;=2,1,COUNTIF(课表!$F$193:$F$348,B158)))*2</f>
        <v>0</v>
      </c>
      <c r="I158" s="31">
        <f>(IF(COUNTIF(课表!$G$193:$G$348,B158)&gt;=2,1,COUNTIF(课表!$G$193:$G$348,B158))+IF(COUNTIF(课表!$H$193:$H$348,B158)&gt;=2,1,COUNTIF(课表!$H$193:$H$348,B158))+IF(COUNTIF(课表!$I$193:$I$348,B158)&gt;=2,1,COUNTIF(课表!$I$193:$I$348,B158))+IF(COUNTIF(课表!$J$193:$J$348,B158)&gt;=2,1,COUNTIF(课表!$J$193:$J$348,B158)))*2</f>
        <v>0</v>
      </c>
      <c r="J158" s="31">
        <f>(IF(COUNTIF(课表!$K$193:$K$348,B158)&gt;=2,1,COUNTIF(课表!$K$193:$K$348,B158))+IF(COUNTIF(课表!$L$193:$L$348,B158)&gt;=2,1,COUNTIF(课表!$L$193:$L$348,B158))+IF(COUNTIF(课表!$M$193:$M$348,B158)&gt;=2,1,COUNTIF(课表!$M$193:$M$348,B158))+IF(COUNTIF(课表!$N$193:$N$348,B158)&gt;=2,1,COUNTIF(课表!$N$193:$N$348,B158)))*2</f>
        <v>0</v>
      </c>
      <c r="K158" s="31">
        <f>(IF(COUNTIF(课表!$O$193:$O$348,B158)&gt;=2,1,COUNTIF(课表!$O$193:$O$348,B158))+IF(COUNTIF(课表!$P$193:$P$348,B158)&gt;=2,1,COUNTIF(课表!$P$193:$P$348,B158))+IF(COUNTIF(课表!$Q$193:$Q$348,B158)&gt;=2,1,COUNTIF(课表!$Q$193:$Q$348,B158))+IF(COUNTIF(课表!$R$193:$R$348,B158)&gt;=2,1,COUNTIF(课表!$R$193:$R$348,B158)))*2</f>
        <v>8</v>
      </c>
      <c r="L158" s="31">
        <f>(IF(COUNTIF(课表!$O$193:$S$348,B158)&gt;=2,1,COUNTIF(课表!$O$193:$S$348,B158))+IF(COUNTIF(课表!$P$193:$T$348,B158)&gt;=2,1,COUNTIF(课表!$P$193:$T$348,B158)))*2</f>
        <v>4</v>
      </c>
      <c r="M158" s="31">
        <f>(IF(COUNTIF(课表!$W$193:$W$348,B158)&gt;=2,1,COUNTIF(课表!$W$193:$W$348,B158))+IF(COUNTIF(课表!$X$193:$X$348,B158)&gt;=2,1,COUNTIF(课表!$X$193:$X$348,B158))+IF(COUNTIF(课表!$Y$193:$Y$348,B158)&gt;=2,1,COUNTIF(课表!$Y$193:$Y$348,B158))+IF(COUNTIF(课表!$Z$193:$Z$348,B158)&gt;=2,1,COUNTIF(课表!$Z$193:$Z$348,B158)))*2</f>
        <v>8</v>
      </c>
      <c r="N158" s="31">
        <f>(IF(COUNTIF(课表!$AA$193:$AA$348,B158)&gt;=2,1,COUNTIF(课表!$AA$193:$AA$348,B158))+IF(COUNTIF(课表!$AB$193:$AB$348,B158)&gt;=2,1,COUNTIF(课表!$AB$193:$AB$348,B158))+IF(COUNTIF(课表!$AC$193:$AC$348,B158)&gt;=2,1,COUNTIF(课表!$AC$193:$AC$348,B158))+IF(COUNTIF(课表!$AD$193:$AD$348,B158)&gt;=2,1,COUNTIF(课表!$AD$193:$AD$348,B158)))*2</f>
        <v>8</v>
      </c>
      <c r="O158" s="31">
        <f t="shared" si="5"/>
        <v>28</v>
      </c>
    </row>
    <row r="159" ht="20.1" customHeight="1" spans="1:15">
      <c r="A159" s="31" t="str">
        <f>VLOOKUP(B159,教师基础数据!$B$1:$H$503,7,FALSE)</f>
        <v>0000060</v>
      </c>
      <c r="B159" s="32" t="s">
        <v>1508</v>
      </c>
      <c r="C159" s="31" t="str">
        <f>VLOOKUP(B159,教师基础数据!$B$1:$G4695,3,FALSE)</f>
        <v>商贸系</v>
      </c>
      <c r="D159" s="31" t="str">
        <f>VLOOKUP(B159,教师基础数据!$B$1:$G847,4,FALSE)</f>
        <v>专职</v>
      </c>
      <c r="E159" s="31" t="str">
        <f>VLOOKUP(B159,教师基础数据!$B$1:$G4880,5,FALSE)</f>
        <v>商务教研室</v>
      </c>
      <c r="F159" s="31">
        <v>1</v>
      </c>
      <c r="G159" s="31">
        <f t="shared" si="4"/>
        <v>3</v>
      </c>
      <c r="H159" s="31">
        <f>(IF(COUNTIF(课表!$C$193:$C$348,B159)&gt;=2,1,COUNTIF(课表!$C$193:$C$348,B159))+IF(COUNTIF(课表!$D$193:$D$348,B159)&gt;=2,1,COUNTIF(课表!D$193:$D$348,B159))+IF(COUNTIF(课表!$E$193:$E$348,B159)&gt;=2,1,COUNTIF(课表!$E$193:$E$348,B159))+IF(COUNTIF(课表!$F$193:$F$348,B159)&gt;=2,1,COUNTIF(课表!$F$193:$F$348,B159)))*2</f>
        <v>0</v>
      </c>
      <c r="I159" s="31">
        <f>(IF(COUNTIF(课表!$G$193:$G$348,B159)&gt;=2,1,COUNTIF(课表!$G$193:$G$348,B159))+IF(COUNTIF(课表!$H$193:$H$348,B159)&gt;=2,1,COUNTIF(课表!$H$193:$H$348,B159))+IF(COUNTIF(课表!$I$193:$I$348,B159)&gt;=2,1,COUNTIF(课表!$I$193:$I$348,B159))+IF(COUNTIF(课表!$J$193:$J$348,B159)&gt;=2,1,COUNTIF(课表!$J$193:$J$348,B159)))*2</f>
        <v>0</v>
      </c>
      <c r="J159" s="31">
        <f>(IF(COUNTIF(课表!$K$193:$K$348,B159)&gt;=2,1,COUNTIF(课表!$K$193:$K$348,B159))+IF(COUNTIF(课表!$L$193:$L$348,B159)&gt;=2,1,COUNTIF(课表!$L$193:$L$348,B159))+IF(COUNTIF(课表!$M$193:$M$348,B159)&gt;=2,1,COUNTIF(课表!$M$193:$M$348,B159))+IF(COUNTIF(课表!$N$193:$N$348,B159)&gt;=2,1,COUNTIF(课表!$N$193:$N$348,B159)))*2</f>
        <v>4</v>
      </c>
      <c r="K159" s="31">
        <f>(IF(COUNTIF(课表!$O$193:$O$348,B159)&gt;=2,1,COUNTIF(课表!$O$193:$O$348,B159))+IF(COUNTIF(课表!$P$193:$P$348,B159)&gt;=2,1,COUNTIF(课表!$P$193:$P$348,B159))+IF(COUNTIF(课表!$Q$193:$Q$348,B159)&gt;=2,1,COUNTIF(课表!$Q$193:$Q$348,B159))+IF(COUNTIF(课表!$R$193:$R$348,B159)&gt;=2,1,COUNTIF(课表!$R$193:$R$348,B159)))*2</f>
        <v>4</v>
      </c>
      <c r="L159" s="31">
        <f>(IF(COUNTIF(课表!$O$193:$S$348,B159)&gt;=2,1,COUNTIF(课表!$O$193:$S$348,B159))+IF(COUNTIF(课表!$P$193:$T$348,B159)&gt;=2,1,COUNTIF(课表!$P$193:$T$348,B159)))*2</f>
        <v>4</v>
      </c>
      <c r="M159" s="31">
        <f>(IF(COUNTIF(课表!$W$193:$W$348,B159)&gt;=2,1,COUNTIF(课表!$W$193:$W$348,B159))+IF(COUNTIF(课表!$X$193:$X$348,B159)&gt;=2,1,COUNTIF(课表!$X$193:$X$348,B159))+IF(COUNTIF(课表!$Y$193:$Y$348,B159)&gt;=2,1,COUNTIF(课表!$Y$193:$Y$348,B159))+IF(COUNTIF(课表!$Z$193:$Z$348,B159)&gt;=2,1,COUNTIF(课表!$Z$193:$Z$348,B159)))*2</f>
        <v>0</v>
      </c>
      <c r="N159" s="31">
        <f>(IF(COUNTIF(课表!$AA$193:$AA$348,B159)&gt;=2,1,COUNTIF(课表!$AA$193:$AA$348,B159))+IF(COUNTIF(课表!$AB$193:$AB$348,B159)&gt;=2,1,COUNTIF(课表!$AB$193:$AB$348,B159))+IF(COUNTIF(课表!$AC$193:$AC$348,B159)&gt;=2,1,COUNTIF(课表!$AC$193:$AC$348,B159))+IF(COUNTIF(课表!$AD$193:$AD$348,B159)&gt;=2,1,COUNTIF(课表!$AD$193:$AD$348,B159)))*2</f>
        <v>0</v>
      </c>
      <c r="O159" s="31">
        <f t="shared" si="5"/>
        <v>12</v>
      </c>
    </row>
    <row r="160" ht="20.1" customHeight="1" spans="1:15">
      <c r="A160" s="31" t="str">
        <f>VLOOKUP(B160,教师基础数据!$B$1:$H$503,7,FALSE)</f>
        <v>2020014</v>
      </c>
      <c r="B160" s="32" t="s">
        <v>1553</v>
      </c>
      <c r="C160" s="31" t="str">
        <f>VLOOKUP(B160,教师基础数据!$B$1:$G4696,3,FALSE)</f>
        <v>信艺系</v>
      </c>
      <c r="D160" s="31" t="str">
        <f>VLOOKUP(B160,教师基础数据!$B$1:$G848,4,FALSE)</f>
        <v>外聘</v>
      </c>
      <c r="E160" s="31" t="str">
        <f>VLOOKUP(B160,教师基础数据!$B$1:$G4881,5,FALSE)</f>
        <v>数媒教研室</v>
      </c>
      <c r="F160" s="31">
        <v>1</v>
      </c>
      <c r="G160" s="31">
        <f t="shared" si="4"/>
        <v>2</v>
      </c>
      <c r="H160" s="31">
        <f>(IF(COUNTIF(课表!$C$193:$C$348,B160)&gt;=2,1,COUNTIF(课表!$C$193:$C$348,B160))+IF(COUNTIF(课表!$D$193:$D$348,B160)&gt;=2,1,COUNTIF(课表!D$193:$D$348,B160))+IF(COUNTIF(课表!$E$193:$E$348,B160)&gt;=2,1,COUNTIF(课表!$E$193:$E$348,B160))+IF(COUNTIF(课表!$F$193:$F$348,B160)&gt;=2,1,COUNTIF(课表!$F$193:$F$348,B160)))*2</f>
        <v>0</v>
      </c>
      <c r="I160" s="31">
        <f>(IF(COUNTIF(课表!$G$193:$G$348,B160)&gt;=2,1,COUNTIF(课表!$G$193:$G$348,B160))+IF(COUNTIF(课表!$H$193:$H$348,B160)&gt;=2,1,COUNTIF(课表!$H$193:$H$348,B160))+IF(COUNTIF(课表!$I$193:$I$348,B160)&gt;=2,1,COUNTIF(课表!$I$193:$I$348,B160))+IF(COUNTIF(课表!$J$193:$J$348,B160)&gt;=2,1,COUNTIF(课表!$J$193:$J$348,B160)))*2</f>
        <v>0</v>
      </c>
      <c r="J160" s="31">
        <f>(IF(COUNTIF(课表!$K$193:$K$348,B160)&gt;=2,1,COUNTIF(课表!$K$193:$K$348,B160))+IF(COUNTIF(课表!$L$193:$L$348,B160)&gt;=2,1,COUNTIF(课表!$L$193:$L$348,B160))+IF(COUNTIF(课表!$M$193:$M$348,B160)&gt;=2,1,COUNTIF(课表!$M$193:$M$348,B160))+IF(COUNTIF(课表!$N$193:$N$348,B160)&gt;=2,1,COUNTIF(课表!$N$193:$N$348,B160)))*2</f>
        <v>0</v>
      </c>
      <c r="K160" s="31">
        <f>(IF(COUNTIF(课表!$O$193:$O$348,B160)&gt;=2,1,COUNTIF(课表!$O$193:$O$348,B160))+IF(COUNTIF(课表!$P$193:$P$348,B160)&gt;=2,1,COUNTIF(课表!$P$193:$P$348,B160))+IF(COUNTIF(课表!$Q$193:$Q$348,B160)&gt;=2,1,COUNTIF(课表!$Q$193:$Q$348,B160))+IF(COUNTIF(课表!$R$193:$R$348,B160)&gt;=2,1,COUNTIF(课表!$R$193:$R$348,B160)))*2</f>
        <v>0</v>
      </c>
      <c r="L160" s="31">
        <f>(IF(COUNTIF(课表!$O$193:$S$348,B160)&gt;=2,1,COUNTIF(课表!$O$193:$S$348,B160))+IF(COUNTIF(课表!$P$193:$T$348,B160)&gt;=2,1,COUNTIF(课表!$P$193:$T$348,B160)))*2</f>
        <v>0</v>
      </c>
      <c r="M160" s="31">
        <f>(IF(COUNTIF(课表!$W$193:$W$348,B160)&gt;=2,1,COUNTIF(课表!$W$193:$W$348,B160))+IF(COUNTIF(课表!$X$193:$X$348,B160)&gt;=2,1,COUNTIF(课表!$X$193:$X$348,B160))+IF(COUNTIF(课表!$Y$193:$Y$348,B160)&gt;=2,1,COUNTIF(课表!$Y$193:$Y$348,B160))+IF(COUNTIF(课表!$Z$193:$Z$348,B160)&gt;=2,1,COUNTIF(课表!$Z$193:$Z$348,B160)))*2</f>
        <v>8</v>
      </c>
      <c r="N160" s="31">
        <f>(IF(COUNTIF(课表!$AA$193:$AA$348,B160)&gt;=2,1,COUNTIF(课表!$AA$193:$AA$348,B160))+IF(COUNTIF(课表!$AB$193:$AB$348,B160)&gt;=2,1,COUNTIF(课表!$AB$193:$AB$348,B160))+IF(COUNTIF(课表!$AC$193:$AC$348,B160)&gt;=2,1,COUNTIF(课表!$AC$193:$AC$348,B160))+IF(COUNTIF(课表!$AD$193:$AD$348,B160)&gt;=2,1,COUNTIF(课表!$AD$193:$AD$348,B160)))*2</f>
        <v>8</v>
      </c>
      <c r="O160" s="31">
        <f t="shared" si="5"/>
        <v>16</v>
      </c>
    </row>
    <row r="161" ht="20.1" customHeight="1" spans="1:15">
      <c r="A161" s="31" t="str">
        <f>VLOOKUP(B161,教师基础数据!$B$1:$H$503,7,FALSE)</f>
        <v>0000314</v>
      </c>
      <c r="B161" s="32" t="s">
        <v>1127</v>
      </c>
      <c r="C161" s="31" t="str">
        <f>VLOOKUP(B161,教师基础数据!$B$1:$G4697,3,FALSE)</f>
        <v>环生系</v>
      </c>
      <c r="D161" s="31" t="str">
        <f>VLOOKUP(B161,教师基础数据!$B$1:$G849,4,FALSE)</f>
        <v>专职</v>
      </c>
      <c r="E161" s="31" t="str">
        <f>VLOOKUP(B161,教师基础数据!$B$1:$G4882,5,FALSE)</f>
        <v>种植教研室</v>
      </c>
      <c r="F161" s="31">
        <v>1</v>
      </c>
      <c r="G161" s="31">
        <f t="shared" si="4"/>
        <v>3</v>
      </c>
      <c r="H161" s="31">
        <f>(IF(COUNTIF(课表!$C$193:$C$348,B161)&gt;=2,1,COUNTIF(课表!$C$193:$C$348,B161))+IF(COUNTIF(课表!$D$193:$D$348,B161)&gt;=2,1,COUNTIF(课表!D$193:$D$348,B161))+IF(COUNTIF(课表!$E$193:$E$348,B161)&gt;=2,1,COUNTIF(课表!$E$193:$E$348,B161))+IF(COUNTIF(课表!$F$193:$F$348,B161)&gt;=2,1,COUNTIF(课表!$F$193:$F$348,B161)))*2</f>
        <v>2</v>
      </c>
      <c r="I161" s="31">
        <f>(IF(COUNTIF(课表!$G$193:$G$348,B161)&gt;=2,1,COUNTIF(课表!$G$193:$G$348,B161))+IF(COUNTIF(课表!$H$193:$H$348,B161)&gt;=2,1,COUNTIF(课表!$H$193:$H$348,B161))+IF(COUNTIF(课表!$I$193:$I$348,B161)&gt;=2,1,COUNTIF(课表!$I$193:$I$348,B161))+IF(COUNTIF(课表!$J$193:$J$348,B161)&gt;=2,1,COUNTIF(课表!$J$193:$J$348,B161)))*2</f>
        <v>6</v>
      </c>
      <c r="J161" s="31">
        <f>(IF(COUNTIF(课表!$K$193:$K$348,B161)&gt;=2,1,COUNTIF(课表!$K$193:$K$348,B161))+IF(COUNTIF(课表!$L$193:$L$348,B161)&gt;=2,1,COUNTIF(课表!$L$193:$L$348,B161))+IF(COUNTIF(课表!$M$193:$M$348,B161)&gt;=2,1,COUNTIF(课表!$M$193:$M$348,B161))+IF(COUNTIF(课表!$N$193:$N$348,B161)&gt;=2,1,COUNTIF(课表!$N$193:$N$348,B161)))*2</f>
        <v>8</v>
      </c>
      <c r="K161" s="31">
        <f>(IF(COUNTIF(课表!$O$193:$O$348,B161)&gt;=2,1,COUNTIF(课表!$O$193:$O$348,B161))+IF(COUNTIF(课表!$P$193:$P$348,B161)&gt;=2,1,COUNTIF(课表!$P$193:$P$348,B161))+IF(COUNTIF(课表!$Q$193:$Q$348,B161)&gt;=2,1,COUNTIF(课表!$Q$193:$Q$348,B161))+IF(COUNTIF(课表!$R$193:$R$348,B161)&gt;=2,1,COUNTIF(课表!$R$193:$R$348,B161)))*2</f>
        <v>0</v>
      </c>
      <c r="L161" s="31">
        <f>(IF(COUNTIF(课表!$O$193:$S$348,B161)&gt;=2,1,COUNTIF(课表!$O$193:$S$348,B161))+IF(COUNTIF(课表!$P$193:$T$348,B161)&gt;=2,1,COUNTIF(课表!$P$193:$T$348,B161)))*2</f>
        <v>0</v>
      </c>
      <c r="M161" s="31">
        <f>(IF(COUNTIF(课表!$W$193:$W$348,B161)&gt;=2,1,COUNTIF(课表!$W$193:$W$348,B161))+IF(COUNTIF(课表!$X$193:$X$348,B161)&gt;=2,1,COUNTIF(课表!$X$193:$X$348,B161))+IF(COUNTIF(课表!$Y$193:$Y$348,B161)&gt;=2,1,COUNTIF(课表!$Y$193:$Y$348,B161))+IF(COUNTIF(课表!$Z$193:$Z$348,B161)&gt;=2,1,COUNTIF(课表!$Z$193:$Z$348,B161)))*2</f>
        <v>0</v>
      </c>
      <c r="N161" s="31">
        <f>(IF(COUNTIF(课表!$AA$193:$AA$348,B161)&gt;=2,1,COUNTIF(课表!$AA$193:$AA$348,B161))+IF(COUNTIF(课表!$AB$193:$AB$348,B161)&gt;=2,1,COUNTIF(课表!$AB$193:$AB$348,B161))+IF(COUNTIF(课表!$AC$193:$AC$348,B161)&gt;=2,1,COUNTIF(课表!$AC$193:$AC$348,B161))+IF(COUNTIF(课表!$AD$193:$AD$348,B161)&gt;=2,1,COUNTIF(课表!$AD$193:$AD$348,B161)))*2</f>
        <v>0</v>
      </c>
      <c r="O161" s="31">
        <f t="shared" si="5"/>
        <v>16</v>
      </c>
    </row>
    <row r="162" ht="20.1" customHeight="1" spans="1:15">
      <c r="A162" s="31" t="str">
        <f>VLOOKUP(B162,教师基础数据!$B$1:$H$503,7,FALSE)</f>
        <v>0000294</v>
      </c>
      <c r="B162" s="32" t="s">
        <v>1991</v>
      </c>
      <c r="C162" s="31" t="str">
        <f>VLOOKUP(B162,教师基础数据!$B$1:$G4698,3,FALSE)</f>
        <v>人文系</v>
      </c>
      <c r="D162" s="31" t="str">
        <f>VLOOKUP(B162,教师基础数据!$B$1:$G850,4,FALSE)</f>
        <v>兼职</v>
      </c>
      <c r="E162" s="31" t="str">
        <f>VLOOKUP(B162,教师基础数据!$B$1:$G4883,5,FALSE)</f>
        <v>数学教研室</v>
      </c>
      <c r="F162" s="31">
        <v>1</v>
      </c>
      <c r="G162" s="31">
        <f t="shared" si="4"/>
        <v>0</v>
      </c>
      <c r="H162" s="31">
        <f>(IF(COUNTIF(课表!$C$193:$C$348,B162)&gt;=2,1,COUNTIF(课表!$C$193:$C$348,B162))+IF(COUNTIF(课表!$D$193:$D$348,B162)&gt;=2,1,COUNTIF(课表!D$193:$D$348,B162))+IF(COUNTIF(课表!$E$193:$E$348,B162)&gt;=2,1,COUNTIF(课表!$E$193:$E$348,B162))+IF(COUNTIF(课表!$F$193:$F$348,B162)&gt;=2,1,COUNTIF(课表!$F$193:$F$348,B162)))*2</f>
        <v>0</v>
      </c>
      <c r="I162" s="31">
        <f>(IF(COUNTIF(课表!$G$193:$G$348,B162)&gt;=2,1,COUNTIF(课表!$G$193:$G$348,B162))+IF(COUNTIF(课表!$H$193:$H$348,B162)&gt;=2,1,COUNTIF(课表!$H$193:$H$348,B162))+IF(COUNTIF(课表!$I$193:$I$348,B162)&gt;=2,1,COUNTIF(课表!$I$193:$I$348,B162))+IF(COUNTIF(课表!$J$193:$J$348,B162)&gt;=2,1,COUNTIF(课表!$J$193:$J$348,B162)))*2</f>
        <v>0</v>
      </c>
      <c r="J162" s="31">
        <f>(IF(COUNTIF(课表!$K$193:$K$348,B162)&gt;=2,1,COUNTIF(课表!$K$193:$K$348,B162))+IF(COUNTIF(课表!$L$193:$L$348,B162)&gt;=2,1,COUNTIF(课表!$L$193:$L$348,B162))+IF(COUNTIF(课表!$M$193:$M$348,B162)&gt;=2,1,COUNTIF(课表!$M$193:$M$348,B162))+IF(COUNTIF(课表!$N$193:$N$348,B162)&gt;=2,1,COUNTIF(课表!$N$193:$N$348,B162)))*2</f>
        <v>0</v>
      </c>
      <c r="K162" s="31">
        <f>(IF(COUNTIF(课表!$O$193:$O$348,B162)&gt;=2,1,COUNTIF(课表!$O$193:$O$348,B162))+IF(COUNTIF(课表!$P$193:$P$348,B162)&gt;=2,1,COUNTIF(课表!$P$193:$P$348,B162))+IF(COUNTIF(课表!$Q$193:$Q$348,B162)&gt;=2,1,COUNTIF(课表!$Q$193:$Q$348,B162))+IF(COUNTIF(课表!$R$193:$R$348,B162)&gt;=2,1,COUNTIF(课表!$R$193:$R$348,B162)))*2</f>
        <v>0</v>
      </c>
      <c r="L162" s="31">
        <f>(IF(COUNTIF(课表!$O$193:$S$348,B162)&gt;=2,1,COUNTIF(课表!$O$193:$S$348,B162))+IF(COUNTIF(课表!$P$193:$T$348,B162)&gt;=2,1,COUNTIF(课表!$P$193:$T$348,B162)))*2</f>
        <v>0</v>
      </c>
      <c r="M162" s="31">
        <f>(IF(COUNTIF(课表!$W$193:$W$348,B162)&gt;=2,1,COUNTIF(课表!$W$193:$W$348,B162))+IF(COUNTIF(课表!$X$193:$X$348,B162)&gt;=2,1,COUNTIF(课表!$X$193:$X$348,B162))+IF(COUNTIF(课表!$Y$193:$Y$348,B162)&gt;=2,1,COUNTIF(课表!$Y$193:$Y$348,B162))+IF(COUNTIF(课表!$Z$193:$Z$348,B162)&gt;=2,1,COUNTIF(课表!$Z$193:$Z$348,B162)))*2</f>
        <v>0</v>
      </c>
      <c r="N162" s="31">
        <f>(IF(COUNTIF(课表!$AA$193:$AA$348,B162)&gt;=2,1,COUNTIF(课表!$AA$193:$AA$348,B162))+IF(COUNTIF(课表!$AB$193:$AB$348,B162)&gt;=2,1,COUNTIF(课表!$AB$193:$AB$348,B162))+IF(COUNTIF(课表!$AC$193:$AC$348,B162)&gt;=2,1,COUNTIF(课表!$AC$193:$AC$348,B162))+IF(COUNTIF(课表!$AD$193:$AD$348,B162)&gt;=2,1,COUNTIF(课表!$AD$193:$AD$348,B162)))*2</f>
        <v>0</v>
      </c>
      <c r="O162" s="31">
        <f t="shared" si="5"/>
        <v>0</v>
      </c>
    </row>
    <row r="163" ht="20.1" customHeight="1" spans="1:15">
      <c r="A163" s="31" t="str">
        <f>VLOOKUP(B163,教师基础数据!$B$1:$H$503,7,FALSE)</f>
        <v>2017038</v>
      </c>
      <c r="B163" s="32" t="s">
        <v>1179</v>
      </c>
      <c r="C163" s="31" t="str">
        <f>VLOOKUP(B163,教师基础数据!$B$1:$G4699,3,FALSE)</f>
        <v>环生系</v>
      </c>
      <c r="D163" s="31" t="str">
        <f>VLOOKUP(B163,教师基础数据!$B$1:$G851,4,FALSE)</f>
        <v>兼职</v>
      </c>
      <c r="E163" s="31" t="str">
        <f>VLOOKUP(B163,教师基础数据!$B$1:$G4884,5,FALSE)</f>
        <v>种植教研室</v>
      </c>
      <c r="F163" s="31">
        <v>1</v>
      </c>
      <c r="G163" s="31">
        <f t="shared" si="4"/>
        <v>2</v>
      </c>
      <c r="H163" s="31">
        <f>(IF(COUNTIF(课表!$C$193:$C$348,B163)&gt;=2,1,COUNTIF(课表!$C$193:$C$348,B163))+IF(COUNTIF(课表!$D$193:$D$348,B163)&gt;=2,1,COUNTIF(课表!D$193:$D$348,B163))+IF(COUNTIF(课表!$E$193:$E$348,B163)&gt;=2,1,COUNTIF(课表!$E$193:$E$348,B163))+IF(COUNTIF(课表!$F$193:$F$348,B163)&gt;=2,1,COUNTIF(课表!$F$193:$F$348,B163)))*2</f>
        <v>4</v>
      </c>
      <c r="I163" s="31">
        <f>(IF(COUNTIF(课表!$G$193:$G$348,B163)&gt;=2,1,COUNTIF(课表!$G$193:$G$348,B163))+IF(COUNTIF(课表!$H$193:$H$348,B163)&gt;=2,1,COUNTIF(课表!$H$193:$H$348,B163))+IF(COUNTIF(课表!$I$193:$I$348,B163)&gt;=2,1,COUNTIF(课表!$I$193:$I$348,B163))+IF(COUNTIF(课表!$J$193:$J$348,B163)&gt;=2,1,COUNTIF(课表!$J$193:$J$348,B163)))*2</f>
        <v>0</v>
      </c>
      <c r="J163" s="31">
        <f>(IF(COUNTIF(课表!$K$193:$K$348,B163)&gt;=2,1,COUNTIF(课表!$K$193:$K$348,B163))+IF(COUNTIF(课表!$L$193:$L$348,B163)&gt;=2,1,COUNTIF(课表!$L$193:$L$348,B163))+IF(COUNTIF(课表!$M$193:$M$348,B163)&gt;=2,1,COUNTIF(课表!$M$193:$M$348,B163))+IF(COUNTIF(课表!$N$193:$N$348,B163)&gt;=2,1,COUNTIF(课表!$N$193:$N$348,B163)))*2</f>
        <v>4</v>
      </c>
      <c r="K163" s="31">
        <f>(IF(COUNTIF(课表!$O$193:$O$348,B163)&gt;=2,1,COUNTIF(课表!$O$193:$O$348,B163))+IF(COUNTIF(课表!$P$193:$P$348,B163)&gt;=2,1,COUNTIF(课表!$P$193:$P$348,B163))+IF(COUNTIF(课表!$Q$193:$Q$348,B163)&gt;=2,1,COUNTIF(课表!$Q$193:$Q$348,B163))+IF(COUNTIF(课表!$R$193:$R$348,B163)&gt;=2,1,COUNTIF(课表!$R$193:$R$348,B163)))*2</f>
        <v>0</v>
      </c>
      <c r="L163" s="31">
        <f>(IF(COUNTIF(课表!$O$193:$S$348,B163)&gt;=2,1,COUNTIF(课表!$O$193:$S$348,B163))+IF(COUNTIF(课表!$P$193:$T$348,B163)&gt;=2,1,COUNTIF(课表!$P$193:$T$348,B163)))*2</f>
        <v>0</v>
      </c>
      <c r="M163" s="31">
        <f>(IF(COUNTIF(课表!$W$193:$W$348,B163)&gt;=2,1,COUNTIF(课表!$W$193:$W$348,B163))+IF(COUNTIF(课表!$X$193:$X$348,B163)&gt;=2,1,COUNTIF(课表!$X$193:$X$348,B163))+IF(COUNTIF(课表!$Y$193:$Y$348,B163)&gt;=2,1,COUNTIF(课表!$Y$193:$Y$348,B163))+IF(COUNTIF(课表!$Z$193:$Z$348,B163)&gt;=2,1,COUNTIF(课表!$Z$193:$Z$348,B163)))*2</f>
        <v>0</v>
      </c>
      <c r="N163" s="31">
        <f>(IF(COUNTIF(课表!$AA$193:$AA$348,B163)&gt;=2,1,COUNTIF(课表!$AA$193:$AA$348,B163))+IF(COUNTIF(课表!$AB$193:$AB$348,B163)&gt;=2,1,COUNTIF(课表!$AB$193:$AB$348,B163))+IF(COUNTIF(课表!$AC$193:$AC$348,B163)&gt;=2,1,COUNTIF(课表!$AC$193:$AC$348,B163))+IF(COUNTIF(课表!$AD$193:$AD$348,B163)&gt;=2,1,COUNTIF(课表!$AD$193:$AD$348,B163)))*2</f>
        <v>0</v>
      </c>
      <c r="O163" s="31">
        <f t="shared" si="5"/>
        <v>8</v>
      </c>
    </row>
    <row r="164" ht="20.1" customHeight="1" spans="1:15">
      <c r="A164" s="31" t="str">
        <f>VLOOKUP(B164,教师基础数据!$B$1:$H$503,7,FALSE)</f>
        <v>0000135</v>
      </c>
      <c r="B164" s="32" t="s">
        <v>1992</v>
      </c>
      <c r="C164" s="31" t="str">
        <f>VLOOKUP(B164,教师基础数据!$B$1:$G4700,3,FALSE)</f>
        <v>机械系</v>
      </c>
      <c r="D164" s="31" t="str">
        <f>VLOOKUP(B164,教师基础数据!$B$1:$G852,4,FALSE)</f>
        <v>专职</v>
      </c>
      <c r="E164" s="31" t="str">
        <f>VLOOKUP(B164,教师基础数据!$B$1:$G4885,5,FALSE)</f>
        <v>机械设计与制造教研室</v>
      </c>
      <c r="F164" s="31">
        <v>1</v>
      </c>
      <c r="G164" s="31">
        <f t="shared" si="4"/>
        <v>0</v>
      </c>
      <c r="H164" s="31">
        <f>(IF(COUNTIF(课表!$C$193:$C$348,B164)&gt;=2,1,COUNTIF(课表!$C$193:$C$348,B164))+IF(COUNTIF(课表!$D$193:$D$348,B164)&gt;=2,1,COUNTIF(课表!D$193:$D$348,B164))+IF(COUNTIF(课表!$E$193:$E$348,B164)&gt;=2,1,COUNTIF(课表!$E$193:$E$348,B164))+IF(COUNTIF(课表!$F$193:$F$348,B164)&gt;=2,1,COUNTIF(课表!$F$193:$F$348,B164)))*2</f>
        <v>0</v>
      </c>
      <c r="I164" s="31">
        <f>(IF(COUNTIF(课表!$G$193:$G$348,B164)&gt;=2,1,COUNTIF(课表!$G$193:$G$348,B164))+IF(COUNTIF(课表!$H$193:$H$348,B164)&gt;=2,1,COUNTIF(课表!$H$193:$H$348,B164))+IF(COUNTIF(课表!$I$193:$I$348,B164)&gt;=2,1,COUNTIF(课表!$I$193:$I$348,B164))+IF(COUNTIF(课表!$J$193:$J$348,B164)&gt;=2,1,COUNTIF(课表!$J$193:$J$348,B164)))*2</f>
        <v>0</v>
      </c>
      <c r="J164" s="31">
        <f>(IF(COUNTIF(课表!$K$193:$K$348,B164)&gt;=2,1,COUNTIF(课表!$K$193:$K$348,B164))+IF(COUNTIF(课表!$L$193:$L$348,B164)&gt;=2,1,COUNTIF(课表!$L$193:$L$348,B164))+IF(COUNTIF(课表!$M$193:$M$348,B164)&gt;=2,1,COUNTIF(课表!$M$193:$M$348,B164))+IF(COUNTIF(课表!$N$193:$N$348,B164)&gt;=2,1,COUNTIF(课表!$N$193:$N$348,B164)))*2</f>
        <v>0</v>
      </c>
      <c r="K164" s="31">
        <f>(IF(COUNTIF(课表!$O$193:$O$348,B164)&gt;=2,1,COUNTIF(课表!$O$193:$O$348,B164))+IF(COUNTIF(课表!$P$193:$P$348,B164)&gt;=2,1,COUNTIF(课表!$P$193:$P$348,B164))+IF(COUNTIF(课表!$Q$193:$Q$348,B164)&gt;=2,1,COUNTIF(课表!$Q$193:$Q$348,B164))+IF(COUNTIF(课表!$R$193:$R$348,B164)&gt;=2,1,COUNTIF(课表!$R$193:$R$348,B164)))*2</f>
        <v>0</v>
      </c>
      <c r="L164" s="31">
        <f>(IF(COUNTIF(课表!$O$193:$S$348,B164)&gt;=2,1,COUNTIF(课表!$O$193:$S$348,B164))+IF(COUNTIF(课表!$P$193:$T$348,B164)&gt;=2,1,COUNTIF(课表!$P$193:$T$348,B164)))*2</f>
        <v>0</v>
      </c>
      <c r="M164" s="31">
        <f>(IF(COUNTIF(课表!$W$193:$W$348,B164)&gt;=2,1,COUNTIF(课表!$W$193:$W$348,B164))+IF(COUNTIF(课表!$X$193:$X$348,B164)&gt;=2,1,COUNTIF(课表!$X$193:$X$348,B164))+IF(COUNTIF(课表!$Y$193:$Y$348,B164)&gt;=2,1,COUNTIF(课表!$Y$193:$Y$348,B164))+IF(COUNTIF(课表!$Z$193:$Z$348,B164)&gt;=2,1,COUNTIF(课表!$Z$193:$Z$348,B164)))*2</f>
        <v>0</v>
      </c>
      <c r="N164" s="31">
        <f>(IF(COUNTIF(课表!$AA$193:$AA$348,B164)&gt;=2,1,COUNTIF(课表!$AA$193:$AA$348,B164))+IF(COUNTIF(课表!$AB$193:$AB$348,B164)&gt;=2,1,COUNTIF(课表!$AB$193:$AB$348,B164))+IF(COUNTIF(课表!$AC$193:$AC$348,B164)&gt;=2,1,COUNTIF(课表!$AC$193:$AC$348,B164))+IF(COUNTIF(课表!$AD$193:$AD$348,B164)&gt;=2,1,COUNTIF(课表!$AD$193:$AD$348,B164)))*2</f>
        <v>0</v>
      </c>
      <c r="O164" s="31">
        <f t="shared" si="5"/>
        <v>0</v>
      </c>
    </row>
    <row r="165" ht="20.1" customHeight="1" spans="1:15">
      <c r="A165" s="31" t="str">
        <f>VLOOKUP(B165,教师基础数据!$B$1:$H$503,7,FALSE)</f>
        <v>0000297</v>
      </c>
      <c r="B165" s="32" t="s">
        <v>1321</v>
      </c>
      <c r="C165" s="31" t="str">
        <f>VLOOKUP(B165,教师基础数据!$B$1:$G4701,3,FALSE)</f>
        <v>机械系</v>
      </c>
      <c r="D165" s="31" t="str">
        <f>VLOOKUP(B165,教师基础数据!$B$1:$G853,4,FALSE)</f>
        <v>专职</v>
      </c>
      <c r="E165" s="31" t="str">
        <f>VLOOKUP(B165,教师基础数据!$B$1:$G4886,5,FALSE)</f>
        <v>汽车营销与服务教研室</v>
      </c>
      <c r="F165" s="31">
        <v>1</v>
      </c>
      <c r="G165" s="31">
        <f t="shared" si="4"/>
        <v>4</v>
      </c>
      <c r="H165" s="31">
        <f>(IF(COUNTIF(课表!$C$193:$C$348,B165)&gt;=2,1,COUNTIF(课表!$C$193:$C$348,B165))+IF(COUNTIF(课表!$D$193:$D$348,B165)&gt;=2,1,COUNTIF(课表!D$193:$D$348,B165))+IF(COUNTIF(课表!$E$193:$E$348,B165)&gt;=2,1,COUNTIF(课表!$E$193:$E$348,B165))+IF(COUNTIF(课表!$F$193:$F$348,B165)&gt;=2,1,COUNTIF(课表!$F$193:$F$348,B165)))*2</f>
        <v>4</v>
      </c>
      <c r="I165" s="31">
        <f>(IF(COUNTIF(课表!$G$193:$G$348,B165)&gt;=2,1,COUNTIF(课表!$G$193:$G$348,B165))+IF(COUNTIF(课表!$H$193:$H$348,B165)&gt;=2,1,COUNTIF(课表!$H$193:$H$348,B165))+IF(COUNTIF(课表!$I$193:$I$348,B165)&gt;=2,1,COUNTIF(课表!$I$193:$I$348,B165))+IF(COUNTIF(课表!$J$193:$J$348,B165)&gt;=2,1,COUNTIF(课表!$J$193:$J$348,B165)))*2</f>
        <v>0</v>
      </c>
      <c r="J165" s="31">
        <f>(IF(COUNTIF(课表!$K$193:$K$348,B165)&gt;=2,1,COUNTIF(课表!$K$193:$K$348,B165))+IF(COUNTIF(课表!$L$193:$L$348,B165)&gt;=2,1,COUNTIF(课表!$L$193:$L$348,B165))+IF(COUNTIF(课表!$M$193:$M$348,B165)&gt;=2,1,COUNTIF(课表!$M$193:$M$348,B165))+IF(COUNTIF(课表!$N$193:$N$348,B165)&gt;=2,1,COUNTIF(课表!$N$193:$N$348,B165)))*2</f>
        <v>4</v>
      </c>
      <c r="K165" s="31">
        <f>(IF(COUNTIF(课表!$O$193:$O$348,B165)&gt;=2,1,COUNTIF(课表!$O$193:$O$348,B165))+IF(COUNTIF(课表!$P$193:$P$348,B165)&gt;=2,1,COUNTIF(课表!$P$193:$P$348,B165))+IF(COUNTIF(课表!$Q$193:$Q$348,B165)&gt;=2,1,COUNTIF(课表!$Q$193:$Q$348,B165))+IF(COUNTIF(课表!$R$193:$R$348,B165)&gt;=2,1,COUNTIF(课表!$R$193:$R$348,B165)))*2</f>
        <v>4</v>
      </c>
      <c r="L165" s="31">
        <f>(IF(COUNTIF(课表!$O$193:$S$348,B165)&gt;=2,1,COUNTIF(课表!$O$193:$S$348,B165))+IF(COUNTIF(课表!$P$193:$T$348,B165)&gt;=2,1,COUNTIF(课表!$P$193:$T$348,B165)))*2</f>
        <v>4</v>
      </c>
      <c r="M165" s="31">
        <f>(IF(COUNTIF(课表!$W$193:$W$348,B165)&gt;=2,1,COUNTIF(课表!$W$193:$W$348,B165))+IF(COUNTIF(课表!$X$193:$X$348,B165)&gt;=2,1,COUNTIF(课表!$X$193:$X$348,B165))+IF(COUNTIF(课表!$Y$193:$Y$348,B165)&gt;=2,1,COUNTIF(课表!$Y$193:$Y$348,B165))+IF(COUNTIF(课表!$Z$193:$Z$348,B165)&gt;=2,1,COUNTIF(课表!$Z$193:$Z$348,B165)))*2</f>
        <v>0</v>
      </c>
      <c r="N165" s="31">
        <f>(IF(COUNTIF(课表!$AA$193:$AA$348,B165)&gt;=2,1,COUNTIF(课表!$AA$193:$AA$348,B165))+IF(COUNTIF(课表!$AB$193:$AB$348,B165)&gt;=2,1,COUNTIF(课表!$AB$193:$AB$348,B165))+IF(COUNTIF(课表!$AC$193:$AC$348,B165)&gt;=2,1,COUNTIF(课表!$AC$193:$AC$348,B165))+IF(COUNTIF(课表!$AD$193:$AD$348,B165)&gt;=2,1,COUNTIF(课表!$AD$193:$AD$348,B165)))*2</f>
        <v>0</v>
      </c>
      <c r="O165" s="31">
        <f t="shared" si="5"/>
        <v>16</v>
      </c>
    </row>
    <row r="166" ht="20.1" customHeight="1" spans="1:15">
      <c r="A166" s="31" t="str">
        <f>VLOOKUP(B166,教师基础数据!$B$1:$H$503,7,FALSE)</f>
        <v>0000103</v>
      </c>
      <c r="B166" s="32" t="s">
        <v>1301</v>
      </c>
      <c r="C166" s="31" t="str">
        <f>VLOOKUP(B166,教师基础数据!$B$1:$G4702,3,FALSE)</f>
        <v>机械系</v>
      </c>
      <c r="D166" s="31" t="str">
        <f>VLOOKUP(B166,教师基础数据!$B$1:$G854,4,FALSE)</f>
        <v>专职</v>
      </c>
      <c r="E166" s="31" t="str">
        <f>VLOOKUP(B166,教师基础数据!$B$1:$G4887,5,FALSE)</f>
        <v>汽车营销与服务教研室</v>
      </c>
      <c r="F166" s="31">
        <v>1</v>
      </c>
      <c r="G166" s="31">
        <f t="shared" si="4"/>
        <v>3</v>
      </c>
      <c r="H166" s="31">
        <f>(IF(COUNTIF(课表!$C$193:$C$348,B166)&gt;=2,1,COUNTIF(课表!$C$193:$C$348,B166))+IF(COUNTIF(课表!$D$193:$D$348,B166)&gt;=2,1,COUNTIF(课表!D$193:$D$348,B166))+IF(COUNTIF(课表!$E$193:$E$348,B166)&gt;=2,1,COUNTIF(课表!$E$193:$E$348,B166))+IF(COUNTIF(课表!$F$193:$F$348,B166)&gt;=2,1,COUNTIF(课表!$F$193:$F$348,B166)))*2</f>
        <v>4</v>
      </c>
      <c r="I166" s="31">
        <f>(IF(COUNTIF(课表!$G$193:$G$348,B166)&gt;=2,1,COUNTIF(课表!$G$193:$G$348,B166))+IF(COUNTIF(课表!$H$193:$H$348,B166)&gt;=2,1,COUNTIF(课表!$H$193:$H$348,B166))+IF(COUNTIF(课表!$I$193:$I$348,B166)&gt;=2,1,COUNTIF(课表!$I$193:$I$348,B166))+IF(COUNTIF(课表!$J$193:$J$348,B166)&gt;=2,1,COUNTIF(课表!$J$193:$J$348,B166)))*2</f>
        <v>4</v>
      </c>
      <c r="J166" s="31">
        <f>(IF(COUNTIF(课表!$K$193:$K$348,B166)&gt;=2,1,COUNTIF(课表!$K$193:$K$348,B166))+IF(COUNTIF(课表!$L$193:$L$348,B166)&gt;=2,1,COUNTIF(课表!$L$193:$L$348,B166))+IF(COUNTIF(课表!$M$193:$M$348,B166)&gt;=2,1,COUNTIF(课表!$M$193:$M$348,B166))+IF(COUNTIF(课表!$N$193:$N$348,B166)&gt;=2,1,COUNTIF(课表!$N$193:$N$348,B166)))*2</f>
        <v>4</v>
      </c>
      <c r="K166" s="31">
        <f>(IF(COUNTIF(课表!$O$193:$O$348,B166)&gt;=2,1,COUNTIF(课表!$O$193:$O$348,B166))+IF(COUNTIF(课表!$P$193:$P$348,B166)&gt;=2,1,COUNTIF(课表!$P$193:$P$348,B166))+IF(COUNTIF(课表!$Q$193:$Q$348,B166)&gt;=2,1,COUNTIF(课表!$Q$193:$Q$348,B166))+IF(COUNTIF(课表!$R$193:$R$348,B166)&gt;=2,1,COUNTIF(课表!$R$193:$R$348,B166)))*2</f>
        <v>0</v>
      </c>
      <c r="L166" s="31">
        <f>(IF(COUNTIF(课表!$O$193:$S$348,B166)&gt;=2,1,COUNTIF(课表!$O$193:$S$348,B166))+IF(COUNTIF(课表!$P$193:$T$348,B166)&gt;=2,1,COUNTIF(课表!$P$193:$T$348,B166)))*2</f>
        <v>0</v>
      </c>
      <c r="M166" s="31">
        <f>(IF(COUNTIF(课表!$W$193:$W$348,B166)&gt;=2,1,COUNTIF(课表!$W$193:$W$348,B166))+IF(COUNTIF(课表!$X$193:$X$348,B166)&gt;=2,1,COUNTIF(课表!$X$193:$X$348,B166))+IF(COUNTIF(课表!$Y$193:$Y$348,B166)&gt;=2,1,COUNTIF(课表!$Y$193:$Y$348,B166))+IF(COUNTIF(课表!$Z$193:$Z$348,B166)&gt;=2,1,COUNTIF(课表!$Z$193:$Z$348,B166)))*2</f>
        <v>0</v>
      </c>
      <c r="N166" s="31">
        <f>(IF(COUNTIF(课表!$AA$193:$AA$348,B166)&gt;=2,1,COUNTIF(课表!$AA$193:$AA$348,B166))+IF(COUNTIF(课表!$AB$193:$AB$348,B166)&gt;=2,1,COUNTIF(课表!$AB$193:$AB$348,B166))+IF(COUNTIF(课表!$AC$193:$AC$348,B166)&gt;=2,1,COUNTIF(课表!$AC$193:$AC$348,B166))+IF(COUNTIF(课表!$AD$193:$AD$348,B166)&gt;=2,1,COUNTIF(课表!$AD$193:$AD$348,B166)))*2</f>
        <v>0</v>
      </c>
      <c r="O166" s="31">
        <f t="shared" si="5"/>
        <v>12</v>
      </c>
    </row>
    <row r="167" ht="20.1" customHeight="1" spans="1:15">
      <c r="A167" s="31" t="str">
        <f>VLOOKUP(B167,教师基础数据!$B$1:$H$503,7,FALSE)</f>
        <v>0000258</v>
      </c>
      <c r="B167" s="32" t="s">
        <v>1286</v>
      </c>
      <c r="C167" s="31" t="str">
        <f>VLOOKUP(B167,教师基础数据!$B$1:$G4703,3,FALSE)</f>
        <v>机械系</v>
      </c>
      <c r="D167" s="31" t="str">
        <f>VLOOKUP(B167,教师基础数据!$B$1:$G855,4,FALSE)</f>
        <v>专职</v>
      </c>
      <c r="E167" s="31" t="str">
        <f>VLOOKUP(B167,教师基础数据!$B$1:$G4888,5,FALSE)</f>
        <v>汽车运用与维修教研室</v>
      </c>
      <c r="F167" s="31">
        <v>1</v>
      </c>
      <c r="G167" s="31">
        <f t="shared" si="4"/>
        <v>4</v>
      </c>
      <c r="H167" s="31">
        <f>(IF(COUNTIF(课表!$C$193:$C$348,B167)&gt;=2,1,COUNTIF(课表!$C$193:$C$348,B167))+IF(COUNTIF(课表!$D$193:$D$348,B167)&gt;=2,1,COUNTIF(课表!D$193:$D$348,B167))+IF(COUNTIF(课表!$E$193:$E$348,B167)&gt;=2,1,COUNTIF(课表!$E$193:$E$348,B167))+IF(COUNTIF(课表!$F$193:$F$348,B167)&gt;=2,1,COUNTIF(课表!$F$193:$F$348,B167)))*2</f>
        <v>4</v>
      </c>
      <c r="I167" s="31">
        <f>(IF(COUNTIF(课表!$G$193:$G$348,B167)&gt;=2,1,COUNTIF(课表!$G$193:$G$348,B167))+IF(COUNTIF(课表!$H$193:$H$348,B167)&gt;=2,1,COUNTIF(课表!$H$193:$H$348,B167))+IF(COUNTIF(课表!$I$193:$I$348,B167)&gt;=2,1,COUNTIF(课表!$I$193:$I$348,B167))+IF(COUNTIF(课表!$J$193:$J$348,B167)&gt;=2,1,COUNTIF(课表!$J$193:$J$348,B167)))*2</f>
        <v>0</v>
      </c>
      <c r="J167" s="31">
        <f>(IF(COUNTIF(课表!$K$193:$K$348,B167)&gt;=2,1,COUNTIF(课表!$K$193:$K$348,B167))+IF(COUNTIF(课表!$L$193:$L$348,B167)&gt;=2,1,COUNTIF(课表!$L$193:$L$348,B167))+IF(COUNTIF(课表!$M$193:$M$348,B167)&gt;=2,1,COUNTIF(课表!$M$193:$M$348,B167))+IF(COUNTIF(课表!$N$193:$N$348,B167)&gt;=2,1,COUNTIF(课表!$N$193:$N$348,B167)))*2</f>
        <v>4</v>
      </c>
      <c r="K167" s="31">
        <f>(IF(COUNTIF(课表!$O$193:$O$348,B167)&gt;=2,1,COUNTIF(课表!$O$193:$O$348,B167))+IF(COUNTIF(课表!$P$193:$P$348,B167)&gt;=2,1,COUNTIF(课表!$P$193:$P$348,B167))+IF(COUNTIF(课表!$Q$193:$Q$348,B167)&gt;=2,1,COUNTIF(课表!$Q$193:$Q$348,B167))+IF(COUNTIF(课表!$R$193:$R$348,B167)&gt;=2,1,COUNTIF(课表!$R$193:$R$348,B167)))*2</f>
        <v>4</v>
      </c>
      <c r="L167" s="31">
        <f>(IF(COUNTIF(课表!$O$193:$S$348,B167)&gt;=2,1,COUNTIF(课表!$O$193:$S$348,B167))+IF(COUNTIF(课表!$P$193:$T$348,B167)&gt;=2,1,COUNTIF(课表!$P$193:$T$348,B167)))*2</f>
        <v>4</v>
      </c>
      <c r="M167" s="31">
        <f>(IF(COUNTIF(课表!$W$193:$W$348,B167)&gt;=2,1,COUNTIF(课表!$W$193:$W$348,B167))+IF(COUNTIF(课表!$X$193:$X$348,B167)&gt;=2,1,COUNTIF(课表!$X$193:$X$348,B167))+IF(COUNTIF(课表!$Y$193:$Y$348,B167)&gt;=2,1,COUNTIF(课表!$Y$193:$Y$348,B167))+IF(COUNTIF(课表!$Z$193:$Z$348,B167)&gt;=2,1,COUNTIF(课表!$Z$193:$Z$348,B167)))*2</f>
        <v>0</v>
      </c>
      <c r="N167" s="31">
        <f>(IF(COUNTIF(课表!$AA$193:$AA$348,B167)&gt;=2,1,COUNTIF(课表!$AA$193:$AA$348,B167))+IF(COUNTIF(课表!$AB$193:$AB$348,B167)&gt;=2,1,COUNTIF(课表!$AB$193:$AB$348,B167))+IF(COUNTIF(课表!$AC$193:$AC$348,B167)&gt;=2,1,COUNTIF(课表!$AC$193:$AC$348,B167))+IF(COUNTIF(课表!$AD$193:$AD$348,B167)&gt;=2,1,COUNTIF(课表!$AD$193:$AD$348,B167)))*2</f>
        <v>0</v>
      </c>
      <c r="O167" s="31">
        <f t="shared" si="5"/>
        <v>16</v>
      </c>
    </row>
    <row r="168" ht="20.1" customHeight="1" spans="1:15">
      <c r="A168" s="31" t="str">
        <f>VLOOKUP(B168,教师基础数据!$B$1:$H$503,7,FALSE)</f>
        <v>0000085</v>
      </c>
      <c r="B168" s="32" t="s">
        <v>1457</v>
      </c>
      <c r="C168" s="31" t="str">
        <f>VLOOKUP(B168,教师基础数据!$B$1:$G4704,3,FALSE)</f>
        <v>电子系</v>
      </c>
      <c r="D168" s="31" t="str">
        <f>VLOOKUP(B168,教师基础数据!$B$1:$G856,4,FALSE)</f>
        <v>专职</v>
      </c>
      <c r="E168" s="31" t="str">
        <f>VLOOKUP(B168,教师基础数据!$B$1:$G4889,5,FALSE)</f>
        <v>机电一体化教研室</v>
      </c>
      <c r="F168" s="31">
        <v>1</v>
      </c>
      <c r="G168" s="31">
        <f t="shared" si="4"/>
        <v>4</v>
      </c>
      <c r="H168" s="31">
        <f>(IF(COUNTIF(课表!$C$193:$C$348,B168)&gt;=2,1,COUNTIF(课表!$C$193:$C$348,B168))+IF(COUNTIF(课表!$D$193:$D$348,B168)&gt;=2,1,COUNTIF(课表!D$193:$D$348,B168))+IF(COUNTIF(课表!$E$193:$E$348,B168)&gt;=2,1,COUNTIF(课表!$E$193:$E$348,B168))+IF(COUNTIF(课表!$F$193:$F$348,B168)&gt;=2,1,COUNTIF(课表!$F$193:$F$348,B168)))*2</f>
        <v>4</v>
      </c>
      <c r="I168" s="31">
        <f>(IF(COUNTIF(课表!$G$193:$G$348,B168)&gt;=2,1,COUNTIF(课表!$G$193:$G$348,B168))+IF(COUNTIF(课表!$H$193:$H$348,B168)&gt;=2,1,COUNTIF(课表!$H$193:$H$348,B168))+IF(COUNTIF(课表!$I$193:$I$348,B168)&gt;=2,1,COUNTIF(课表!$I$193:$I$348,B168))+IF(COUNTIF(课表!$J$193:$J$348,B168)&gt;=2,1,COUNTIF(课表!$J$193:$J$348,B168)))*2</f>
        <v>4</v>
      </c>
      <c r="J168" s="31">
        <f>(IF(COUNTIF(课表!$K$193:$K$348,B168)&gt;=2,1,COUNTIF(课表!$K$193:$K$348,B168))+IF(COUNTIF(课表!$L$193:$L$348,B168)&gt;=2,1,COUNTIF(课表!$L$193:$L$348,B168))+IF(COUNTIF(课表!$M$193:$M$348,B168)&gt;=2,1,COUNTIF(课表!$M$193:$M$348,B168))+IF(COUNTIF(课表!$N$193:$N$348,B168)&gt;=2,1,COUNTIF(课表!$N$193:$N$348,B168)))*2</f>
        <v>0</v>
      </c>
      <c r="K168" s="31">
        <f>(IF(COUNTIF(课表!$O$193:$O$348,B168)&gt;=2,1,COUNTIF(课表!$O$193:$O$348,B168))+IF(COUNTIF(课表!$P$193:$P$348,B168)&gt;=2,1,COUNTIF(课表!$P$193:$P$348,B168))+IF(COUNTIF(课表!$Q$193:$Q$348,B168)&gt;=2,1,COUNTIF(课表!$Q$193:$Q$348,B168))+IF(COUNTIF(课表!$R$193:$R$348,B168)&gt;=2,1,COUNTIF(课表!$R$193:$R$348,B168)))*2</f>
        <v>4</v>
      </c>
      <c r="L168" s="31">
        <f>(IF(COUNTIF(课表!$O$193:$S$348,B168)&gt;=2,1,COUNTIF(课表!$O$193:$S$348,B168))+IF(COUNTIF(课表!$P$193:$T$348,B168)&gt;=2,1,COUNTIF(课表!$P$193:$T$348,B168)))*2</f>
        <v>4</v>
      </c>
      <c r="M168" s="31">
        <f>(IF(COUNTIF(课表!$W$193:$W$348,B168)&gt;=2,1,COUNTIF(课表!$W$193:$W$348,B168))+IF(COUNTIF(课表!$X$193:$X$348,B168)&gt;=2,1,COUNTIF(课表!$X$193:$X$348,B168))+IF(COUNTIF(课表!$Y$193:$Y$348,B168)&gt;=2,1,COUNTIF(课表!$Y$193:$Y$348,B168))+IF(COUNTIF(课表!$Z$193:$Z$348,B168)&gt;=2,1,COUNTIF(课表!$Z$193:$Z$348,B168)))*2</f>
        <v>0</v>
      </c>
      <c r="N168" s="31">
        <f>(IF(COUNTIF(课表!$AA$193:$AA$348,B168)&gt;=2,1,COUNTIF(课表!$AA$193:$AA$348,B168))+IF(COUNTIF(课表!$AB$193:$AB$348,B168)&gt;=2,1,COUNTIF(课表!$AB$193:$AB$348,B168))+IF(COUNTIF(课表!$AC$193:$AC$348,B168)&gt;=2,1,COUNTIF(课表!$AC$193:$AC$348,B168))+IF(COUNTIF(课表!$AD$193:$AD$348,B168)&gt;=2,1,COUNTIF(课表!$AD$193:$AD$348,B168)))*2</f>
        <v>0</v>
      </c>
      <c r="O168" s="31">
        <f t="shared" si="5"/>
        <v>16</v>
      </c>
    </row>
    <row r="169" ht="20.1" customHeight="1" spans="1:15">
      <c r="A169" s="31" t="str">
        <f>VLOOKUP(B169,教师基础数据!$B$1:$H$503,7,FALSE)</f>
        <v>0000080</v>
      </c>
      <c r="B169" s="32" t="s">
        <v>1454</v>
      </c>
      <c r="C169" s="31" t="str">
        <f>VLOOKUP(B169,教师基础数据!$B$1:$G4705,3,FALSE)</f>
        <v>电子系</v>
      </c>
      <c r="D169" s="31" t="str">
        <f>VLOOKUP(B169,教师基础数据!$B$1:$G857,4,FALSE)</f>
        <v>专职</v>
      </c>
      <c r="E169" s="31" t="str">
        <f>VLOOKUP(B169,教师基础数据!$B$1:$G4890,5,FALSE)</f>
        <v>机电一体化教研室</v>
      </c>
      <c r="F169" s="31">
        <v>1</v>
      </c>
      <c r="G169" s="31">
        <f t="shared" si="4"/>
        <v>4</v>
      </c>
      <c r="H169" s="31">
        <f>(IF(COUNTIF(课表!$C$193:$C$348,B169)&gt;=2,1,COUNTIF(课表!$C$193:$C$348,B169))+IF(COUNTIF(课表!$D$193:$D$348,B169)&gt;=2,1,COUNTIF(课表!D$193:$D$348,B169))+IF(COUNTIF(课表!$E$193:$E$348,B169)&gt;=2,1,COUNTIF(课表!$E$193:$E$348,B169))+IF(COUNTIF(课表!$F$193:$F$348,B169)&gt;=2,1,COUNTIF(课表!$F$193:$F$348,B169)))*2</f>
        <v>0</v>
      </c>
      <c r="I169" s="31">
        <f>(IF(COUNTIF(课表!$G$193:$G$348,B169)&gt;=2,1,COUNTIF(课表!$G$193:$G$348,B169))+IF(COUNTIF(课表!$H$193:$H$348,B169)&gt;=2,1,COUNTIF(课表!$H$193:$H$348,B169))+IF(COUNTIF(课表!$I$193:$I$348,B169)&gt;=2,1,COUNTIF(课表!$I$193:$I$348,B169))+IF(COUNTIF(课表!$J$193:$J$348,B169)&gt;=2,1,COUNTIF(课表!$J$193:$J$348,B169)))*2</f>
        <v>4</v>
      </c>
      <c r="J169" s="31">
        <f>(IF(COUNTIF(课表!$K$193:$K$348,B169)&gt;=2,1,COUNTIF(课表!$K$193:$K$348,B169))+IF(COUNTIF(课表!$L$193:$L$348,B169)&gt;=2,1,COUNTIF(课表!$L$193:$L$348,B169))+IF(COUNTIF(课表!$M$193:$M$348,B169)&gt;=2,1,COUNTIF(课表!$M$193:$M$348,B169))+IF(COUNTIF(课表!$N$193:$N$348,B169)&gt;=2,1,COUNTIF(课表!$N$193:$N$348,B169)))*2</f>
        <v>4</v>
      </c>
      <c r="K169" s="31">
        <f>(IF(COUNTIF(课表!$O$193:$O$348,B169)&gt;=2,1,COUNTIF(课表!$O$193:$O$348,B169))+IF(COUNTIF(课表!$P$193:$P$348,B169)&gt;=2,1,COUNTIF(课表!$P$193:$P$348,B169))+IF(COUNTIF(课表!$Q$193:$Q$348,B169)&gt;=2,1,COUNTIF(课表!$Q$193:$Q$348,B169))+IF(COUNTIF(课表!$R$193:$R$348,B169)&gt;=2,1,COUNTIF(课表!$R$193:$R$348,B169)))*2</f>
        <v>2</v>
      </c>
      <c r="L169" s="31">
        <f>(IF(COUNTIF(课表!$O$193:$S$348,B169)&gt;=2,1,COUNTIF(课表!$O$193:$S$348,B169))+IF(COUNTIF(课表!$P$193:$T$348,B169)&gt;=2,1,COUNTIF(课表!$P$193:$T$348,B169)))*2</f>
        <v>4</v>
      </c>
      <c r="M169" s="31">
        <f>(IF(COUNTIF(课表!$W$193:$W$348,B169)&gt;=2,1,COUNTIF(课表!$W$193:$W$348,B169))+IF(COUNTIF(课表!$X$193:$X$348,B169)&gt;=2,1,COUNTIF(课表!$X$193:$X$348,B169))+IF(COUNTIF(课表!$Y$193:$Y$348,B169)&gt;=2,1,COUNTIF(课表!$Y$193:$Y$348,B169))+IF(COUNTIF(课表!$Z$193:$Z$348,B169)&gt;=2,1,COUNTIF(课表!$Z$193:$Z$348,B169)))*2</f>
        <v>0</v>
      </c>
      <c r="N169" s="31">
        <f>(IF(COUNTIF(课表!$AA$193:$AA$348,B169)&gt;=2,1,COUNTIF(课表!$AA$193:$AA$348,B169))+IF(COUNTIF(课表!$AB$193:$AB$348,B169)&gt;=2,1,COUNTIF(课表!$AB$193:$AB$348,B169))+IF(COUNTIF(课表!$AC$193:$AC$348,B169)&gt;=2,1,COUNTIF(课表!$AC$193:$AC$348,B169))+IF(COUNTIF(课表!$AD$193:$AD$348,B169)&gt;=2,1,COUNTIF(课表!$AD$193:$AD$348,B169)))*2</f>
        <v>0</v>
      </c>
      <c r="O169" s="31">
        <f t="shared" si="5"/>
        <v>14</v>
      </c>
    </row>
    <row r="170" ht="20.1" customHeight="1" spans="1:15">
      <c r="A170" s="31">
        <f>VLOOKUP(B170,教师基础数据!$B$1:$H$503,7,FALSE)</f>
        <v>2021016</v>
      </c>
      <c r="B170" s="32" t="s">
        <v>1224</v>
      </c>
      <c r="C170" s="31" t="str">
        <f>VLOOKUP(B170,教师基础数据!$B$1:$G4706,3,FALSE)</f>
        <v>电子系</v>
      </c>
      <c r="D170" s="31" t="str">
        <f>VLOOKUP(B170,教师基础数据!$B$1:$G858,4,FALSE)</f>
        <v>专职</v>
      </c>
      <c r="E170" s="31" t="str">
        <f>VLOOKUP(B170,教师基础数据!$B$1:$G4891,5,FALSE)</f>
        <v>机电一体化教研室</v>
      </c>
      <c r="F170" s="31">
        <v>1</v>
      </c>
      <c r="G170" s="31">
        <f t="shared" si="4"/>
        <v>3</v>
      </c>
      <c r="H170" s="31">
        <f>(IF(COUNTIF(课表!$C$193:$C$348,B170)&gt;=2,1,COUNTIF(课表!$C$193:$C$348,B170))+IF(COUNTIF(课表!$D$193:$D$348,B170)&gt;=2,1,COUNTIF(课表!D$193:$D$348,B170))+IF(COUNTIF(课表!$E$193:$E$348,B170)&gt;=2,1,COUNTIF(课表!$E$193:$E$348,B170))+IF(COUNTIF(课表!$F$193:$F$348,B170)&gt;=2,1,COUNTIF(课表!$F$193:$F$348,B170)))*2</f>
        <v>0</v>
      </c>
      <c r="I170" s="31">
        <f>(IF(COUNTIF(课表!$G$193:$G$348,B170)&gt;=2,1,COUNTIF(课表!$G$193:$G$348,B170))+IF(COUNTIF(课表!$H$193:$H$348,B170)&gt;=2,1,COUNTIF(课表!$H$193:$H$348,B170))+IF(COUNTIF(课表!$I$193:$I$348,B170)&gt;=2,1,COUNTIF(课表!$I$193:$I$348,B170))+IF(COUNTIF(课表!$J$193:$J$348,B170)&gt;=2,1,COUNTIF(课表!$J$193:$J$348,B170)))*2</f>
        <v>2</v>
      </c>
      <c r="J170" s="31">
        <f>(IF(COUNTIF(课表!$K$193:$K$348,B170)&gt;=2,1,COUNTIF(课表!$K$193:$K$348,B170))+IF(COUNTIF(课表!$L$193:$L$348,B170)&gt;=2,1,COUNTIF(课表!$L$193:$L$348,B170))+IF(COUNTIF(课表!$M$193:$M$348,B170)&gt;=2,1,COUNTIF(课表!$M$193:$M$348,B170))+IF(COUNTIF(课表!$N$193:$N$348,B170)&gt;=2,1,COUNTIF(课表!$N$193:$N$348,B170)))*2</f>
        <v>8</v>
      </c>
      <c r="K170" s="31">
        <f>(IF(COUNTIF(课表!$O$193:$O$348,B170)&gt;=2,1,COUNTIF(课表!$O$193:$O$348,B170))+IF(COUNTIF(课表!$P$193:$P$348,B170)&gt;=2,1,COUNTIF(课表!$P$193:$P$348,B170))+IF(COUNTIF(课表!$Q$193:$Q$348,B170)&gt;=2,1,COUNTIF(课表!$Q$193:$Q$348,B170))+IF(COUNTIF(课表!$R$193:$R$348,B170)&gt;=2,1,COUNTIF(课表!$R$193:$R$348,B170)))*2</f>
        <v>0</v>
      </c>
      <c r="L170" s="31">
        <f>(IF(COUNTIF(课表!$O$193:$S$348,B170)&gt;=2,1,COUNTIF(课表!$O$193:$S$348,B170))+IF(COUNTIF(课表!$P$193:$T$348,B170)&gt;=2,1,COUNTIF(课表!$P$193:$T$348,B170)))*2</f>
        <v>4</v>
      </c>
      <c r="M170" s="31">
        <f>(IF(COUNTIF(课表!$W$193:$W$348,B170)&gt;=2,1,COUNTIF(课表!$W$193:$W$348,B170))+IF(COUNTIF(课表!$X$193:$X$348,B170)&gt;=2,1,COUNTIF(课表!$X$193:$X$348,B170))+IF(COUNTIF(课表!$Y$193:$Y$348,B170)&gt;=2,1,COUNTIF(课表!$Y$193:$Y$348,B170))+IF(COUNTIF(课表!$Z$193:$Z$348,B170)&gt;=2,1,COUNTIF(课表!$Z$193:$Z$348,B170)))*2</f>
        <v>0</v>
      </c>
      <c r="N170" s="31">
        <f>(IF(COUNTIF(课表!$AA$193:$AA$348,B170)&gt;=2,1,COUNTIF(课表!$AA$193:$AA$348,B170))+IF(COUNTIF(课表!$AB$193:$AB$348,B170)&gt;=2,1,COUNTIF(课表!$AB$193:$AB$348,B170))+IF(COUNTIF(课表!$AC$193:$AC$348,B170)&gt;=2,1,COUNTIF(课表!$AC$193:$AC$348,B170))+IF(COUNTIF(课表!$AD$193:$AD$348,B170)&gt;=2,1,COUNTIF(课表!$AD$193:$AD$348,B170)))*2</f>
        <v>0</v>
      </c>
      <c r="O170" s="31">
        <f t="shared" si="5"/>
        <v>14</v>
      </c>
    </row>
    <row r="171" ht="20.1" customHeight="1" spans="1:15">
      <c r="A171" s="31" t="str">
        <f>VLOOKUP(B171,教师基础数据!$B$1:$H$503,7,FALSE)</f>
        <v>2018041</v>
      </c>
      <c r="B171" s="32" t="s">
        <v>1292</v>
      </c>
      <c r="C171" s="31" t="str">
        <f>VLOOKUP(B171,教师基础数据!$B$1:$G4707,3,FALSE)</f>
        <v>信艺系</v>
      </c>
      <c r="D171" s="31" t="str">
        <f>VLOOKUP(B171,教师基础数据!$B$1:$G859,4,FALSE)</f>
        <v>兼职</v>
      </c>
      <c r="E171" s="31" t="str">
        <f>VLOOKUP(B171,教师基础数据!$B$1:$G4892,5,FALSE)</f>
        <v>计应教研室</v>
      </c>
      <c r="F171" s="31">
        <v>1</v>
      </c>
      <c r="G171" s="31">
        <f t="shared" si="4"/>
        <v>4</v>
      </c>
      <c r="H171" s="31">
        <f>(IF(COUNTIF(课表!$C$193:$C$348,B171)&gt;=2,1,COUNTIF(课表!$C$193:$C$348,B171))+IF(COUNTIF(课表!$D$193:$D$348,B171)&gt;=2,1,COUNTIF(课表!D$193:$D$348,B171))+IF(COUNTIF(课表!$E$193:$E$348,B171)&gt;=2,1,COUNTIF(课表!$E$193:$E$348,B171))+IF(COUNTIF(课表!$F$193:$F$348,B171)&gt;=2,1,COUNTIF(课表!$F$193:$F$348,B171)))*2</f>
        <v>6</v>
      </c>
      <c r="I171" s="31">
        <f>(IF(COUNTIF(课表!$G$193:$G$348,B171)&gt;=2,1,COUNTIF(课表!$G$193:$G$348,B171))+IF(COUNTIF(课表!$H$193:$H$348,B171)&gt;=2,1,COUNTIF(课表!$H$193:$H$348,B171))+IF(COUNTIF(课表!$I$193:$I$348,B171)&gt;=2,1,COUNTIF(课表!$I$193:$I$348,B171))+IF(COUNTIF(课表!$J$193:$J$348,B171)&gt;=2,1,COUNTIF(课表!$J$193:$J$348,B171)))*2</f>
        <v>0</v>
      </c>
      <c r="J171" s="31">
        <f>(IF(COUNTIF(课表!$K$193:$K$348,B171)&gt;=2,1,COUNTIF(课表!$K$193:$K$348,B171))+IF(COUNTIF(课表!$L$193:$L$348,B171)&gt;=2,1,COUNTIF(课表!$L$193:$L$348,B171))+IF(COUNTIF(课表!$M$193:$M$348,B171)&gt;=2,1,COUNTIF(课表!$M$193:$M$348,B171))+IF(COUNTIF(课表!$N$193:$N$348,B171)&gt;=2,1,COUNTIF(课表!$N$193:$N$348,B171)))*2</f>
        <v>2</v>
      </c>
      <c r="K171" s="31">
        <f>(IF(COUNTIF(课表!$O$193:$O$348,B171)&gt;=2,1,COUNTIF(课表!$O$193:$O$348,B171))+IF(COUNTIF(课表!$P$193:$P$348,B171)&gt;=2,1,COUNTIF(课表!$P$193:$P$348,B171))+IF(COUNTIF(课表!$Q$193:$Q$348,B171)&gt;=2,1,COUNTIF(课表!$Q$193:$Q$348,B171))+IF(COUNTIF(课表!$R$193:$R$348,B171)&gt;=2,1,COUNTIF(课表!$R$193:$R$348,B171)))*2</f>
        <v>6</v>
      </c>
      <c r="L171" s="31">
        <f>(IF(COUNTIF(课表!$O$193:$S$348,B171)&gt;=2,1,COUNTIF(课表!$O$193:$S$348,B171))+IF(COUNTIF(课表!$P$193:$T$348,B171)&gt;=2,1,COUNTIF(课表!$P$193:$T$348,B171)))*2</f>
        <v>4</v>
      </c>
      <c r="M171" s="31">
        <f>(IF(COUNTIF(课表!$W$193:$W$348,B171)&gt;=2,1,COUNTIF(课表!$W$193:$W$348,B171))+IF(COUNTIF(课表!$X$193:$X$348,B171)&gt;=2,1,COUNTIF(课表!$X$193:$X$348,B171))+IF(COUNTIF(课表!$Y$193:$Y$348,B171)&gt;=2,1,COUNTIF(课表!$Y$193:$Y$348,B171))+IF(COUNTIF(课表!$Z$193:$Z$348,B171)&gt;=2,1,COUNTIF(课表!$Z$193:$Z$348,B171)))*2</f>
        <v>0</v>
      </c>
      <c r="N171" s="31">
        <f>(IF(COUNTIF(课表!$AA$193:$AA$348,B171)&gt;=2,1,COUNTIF(课表!$AA$193:$AA$348,B171))+IF(COUNTIF(课表!$AB$193:$AB$348,B171)&gt;=2,1,COUNTIF(课表!$AB$193:$AB$348,B171))+IF(COUNTIF(课表!$AC$193:$AC$348,B171)&gt;=2,1,COUNTIF(课表!$AC$193:$AC$348,B171))+IF(COUNTIF(课表!$AD$193:$AD$348,B171)&gt;=2,1,COUNTIF(课表!$AD$193:$AD$348,B171)))*2</f>
        <v>0</v>
      </c>
      <c r="O171" s="31">
        <f t="shared" si="5"/>
        <v>18</v>
      </c>
    </row>
    <row r="172" ht="20.1" customHeight="1" spans="1:15">
      <c r="A172" s="31" t="str">
        <f>VLOOKUP(B172,教师基础数据!$B$1:$H$503,7,FALSE)</f>
        <v>0000015</v>
      </c>
      <c r="B172" s="32" t="s">
        <v>1265</v>
      </c>
      <c r="C172" s="31" t="str">
        <f>VLOOKUP(B172,教师基础数据!$B$1:$G4708,3,FALSE)</f>
        <v>电子系</v>
      </c>
      <c r="D172" s="31" t="str">
        <f>VLOOKUP(B172,教师基础数据!$B$1:$G860,4,FALSE)</f>
        <v>专职</v>
      </c>
      <c r="E172" s="31" t="str">
        <f>VLOOKUP(B172,教师基础数据!$B$1:$G4893,5,FALSE)</f>
        <v>机电一体化教研室</v>
      </c>
      <c r="F172" s="31">
        <v>1</v>
      </c>
      <c r="G172" s="31">
        <f t="shared" si="4"/>
        <v>5</v>
      </c>
      <c r="H172" s="31">
        <f>(IF(COUNTIF(课表!$C$193:$C$348,B172)&gt;=2,1,COUNTIF(课表!$C$193:$C$348,B172))+IF(COUNTIF(课表!$D$193:$D$348,B172)&gt;=2,1,COUNTIF(课表!D$193:$D$348,B172))+IF(COUNTIF(课表!$E$193:$E$348,B172)&gt;=2,1,COUNTIF(课表!$E$193:$E$348,B172))+IF(COUNTIF(课表!$F$193:$F$348,B172)&gt;=2,1,COUNTIF(课表!$F$193:$F$348,B172)))*2</f>
        <v>6</v>
      </c>
      <c r="I172" s="31">
        <f>(IF(COUNTIF(课表!$G$193:$G$348,B172)&gt;=2,1,COUNTIF(课表!$G$193:$G$348,B172))+IF(COUNTIF(课表!$H$193:$H$348,B172)&gt;=2,1,COUNTIF(课表!$H$193:$H$348,B172))+IF(COUNTIF(课表!$I$193:$I$348,B172)&gt;=2,1,COUNTIF(课表!$I$193:$I$348,B172))+IF(COUNTIF(课表!$J$193:$J$348,B172)&gt;=2,1,COUNTIF(课表!$J$193:$J$348,B172)))*2</f>
        <v>4</v>
      </c>
      <c r="J172" s="31">
        <f>(IF(COUNTIF(课表!$K$193:$K$348,B172)&gt;=2,1,COUNTIF(课表!$K$193:$K$348,B172))+IF(COUNTIF(课表!$L$193:$L$348,B172)&gt;=2,1,COUNTIF(课表!$L$193:$L$348,B172))+IF(COUNTIF(课表!$M$193:$M$348,B172)&gt;=2,1,COUNTIF(课表!$M$193:$M$348,B172))+IF(COUNTIF(课表!$N$193:$N$348,B172)&gt;=2,1,COUNTIF(课表!$N$193:$N$348,B172)))*2</f>
        <v>4</v>
      </c>
      <c r="K172" s="31">
        <f>(IF(COUNTIF(课表!$O$193:$O$348,B172)&gt;=2,1,COUNTIF(课表!$O$193:$O$348,B172))+IF(COUNTIF(课表!$P$193:$P$348,B172)&gt;=2,1,COUNTIF(课表!$P$193:$P$348,B172))+IF(COUNTIF(课表!$Q$193:$Q$348,B172)&gt;=2,1,COUNTIF(课表!$Q$193:$Q$348,B172))+IF(COUNTIF(课表!$R$193:$R$348,B172)&gt;=2,1,COUNTIF(课表!$R$193:$R$348,B172)))*2</f>
        <v>4</v>
      </c>
      <c r="L172" s="31">
        <f>(IF(COUNTIF(课表!$O$193:$S$348,B172)&gt;=2,1,COUNTIF(课表!$O$193:$S$348,B172))+IF(COUNTIF(课表!$P$193:$T$348,B172)&gt;=2,1,COUNTIF(课表!$P$193:$T$348,B172)))*2</f>
        <v>4</v>
      </c>
      <c r="M172" s="31">
        <f>(IF(COUNTIF(课表!$W$193:$W$348,B172)&gt;=2,1,COUNTIF(课表!$W$193:$W$348,B172))+IF(COUNTIF(课表!$X$193:$X$348,B172)&gt;=2,1,COUNTIF(课表!$X$193:$X$348,B172))+IF(COUNTIF(课表!$Y$193:$Y$348,B172)&gt;=2,1,COUNTIF(课表!$Y$193:$Y$348,B172))+IF(COUNTIF(课表!$Z$193:$Z$348,B172)&gt;=2,1,COUNTIF(课表!$Z$193:$Z$348,B172)))*2</f>
        <v>0</v>
      </c>
      <c r="N172" s="31">
        <f>(IF(COUNTIF(课表!$AA$193:$AA$348,B172)&gt;=2,1,COUNTIF(课表!$AA$193:$AA$348,B172))+IF(COUNTIF(课表!$AB$193:$AB$348,B172)&gt;=2,1,COUNTIF(课表!$AB$193:$AB$348,B172))+IF(COUNTIF(课表!$AC$193:$AC$348,B172)&gt;=2,1,COUNTIF(课表!$AC$193:$AC$348,B172))+IF(COUNTIF(课表!$AD$193:$AD$348,B172)&gt;=2,1,COUNTIF(课表!$AD$193:$AD$348,B172)))*2</f>
        <v>0</v>
      </c>
      <c r="O172" s="31">
        <f t="shared" si="5"/>
        <v>22</v>
      </c>
    </row>
    <row r="173" ht="20.1" customHeight="1" spans="1:15">
      <c r="A173" s="31" t="str">
        <f>VLOOKUP(B173,教师基础数据!$B$1:$H$503,7,FALSE)</f>
        <v>0000212</v>
      </c>
      <c r="B173" s="32" t="s">
        <v>1309</v>
      </c>
      <c r="C173" s="31" t="str">
        <f>VLOOKUP(B173,教师基础数据!$B$1:$G4709,3,FALSE)</f>
        <v>电子系</v>
      </c>
      <c r="D173" s="31" t="str">
        <f>VLOOKUP(B173,教师基础数据!$B$1:$G861,4,FALSE)</f>
        <v>专职</v>
      </c>
      <c r="E173" s="31" t="str">
        <f>VLOOKUP(B173,教师基础数据!$B$1:$G4894,5,FALSE)</f>
        <v>应用电子技术教研室</v>
      </c>
      <c r="F173" s="31">
        <v>1</v>
      </c>
      <c r="G173" s="31">
        <f t="shared" si="4"/>
        <v>4</v>
      </c>
      <c r="H173" s="31">
        <f>(IF(COUNTIF(课表!$C$193:$C$348,B173)&gt;=2,1,COUNTIF(课表!$C$193:$C$348,B173))+IF(COUNTIF(课表!$D$193:$D$348,B173)&gt;=2,1,COUNTIF(课表!D$193:$D$348,B173))+IF(COUNTIF(课表!$E$193:$E$348,B173)&gt;=2,1,COUNTIF(课表!$E$193:$E$348,B173))+IF(COUNTIF(课表!$F$193:$F$348,B173)&gt;=2,1,COUNTIF(课表!$F$193:$F$348,B173)))*2</f>
        <v>4</v>
      </c>
      <c r="I173" s="31">
        <f>(IF(COUNTIF(课表!$G$193:$G$348,B173)&gt;=2,1,COUNTIF(课表!$G$193:$G$348,B173))+IF(COUNTIF(课表!$H$193:$H$348,B173)&gt;=2,1,COUNTIF(课表!$H$193:$H$348,B173))+IF(COUNTIF(课表!$I$193:$I$348,B173)&gt;=2,1,COUNTIF(课表!$I$193:$I$348,B173))+IF(COUNTIF(课表!$J$193:$J$348,B173)&gt;=2,1,COUNTIF(课表!$J$193:$J$348,B173)))*2</f>
        <v>4</v>
      </c>
      <c r="J173" s="31">
        <f>(IF(COUNTIF(课表!$K$193:$K$348,B173)&gt;=2,1,COUNTIF(课表!$K$193:$K$348,B173))+IF(COUNTIF(课表!$L$193:$L$348,B173)&gt;=2,1,COUNTIF(课表!$L$193:$L$348,B173))+IF(COUNTIF(课表!$M$193:$M$348,B173)&gt;=2,1,COUNTIF(课表!$M$193:$M$348,B173))+IF(COUNTIF(课表!$N$193:$N$348,B173)&gt;=2,1,COUNTIF(课表!$N$193:$N$348,B173)))*2</f>
        <v>4</v>
      </c>
      <c r="K173" s="31">
        <f>(IF(COUNTIF(课表!$O$193:$O$348,B173)&gt;=2,1,COUNTIF(课表!$O$193:$O$348,B173))+IF(COUNTIF(课表!$P$193:$P$348,B173)&gt;=2,1,COUNTIF(课表!$P$193:$P$348,B173))+IF(COUNTIF(课表!$Q$193:$Q$348,B173)&gt;=2,1,COUNTIF(课表!$Q$193:$Q$348,B173))+IF(COUNTIF(课表!$R$193:$R$348,B173)&gt;=2,1,COUNTIF(课表!$R$193:$R$348,B173)))*2</f>
        <v>0</v>
      </c>
      <c r="L173" s="31">
        <f>(IF(COUNTIF(课表!$O$193:$S$348,B173)&gt;=2,1,COUNTIF(课表!$O$193:$S$348,B173))+IF(COUNTIF(课表!$P$193:$T$348,B173)&gt;=2,1,COUNTIF(课表!$P$193:$T$348,B173)))*2</f>
        <v>4</v>
      </c>
      <c r="M173" s="31">
        <f>(IF(COUNTIF(课表!$W$193:$W$348,B173)&gt;=2,1,COUNTIF(课表!$W$193:$W$348,B173))+IF(COUNTIF(课表!$X$193:$X$348,B173)&gt;=2,1,COUNTIF(课表!$X$193:$X$348,B173))+IF(COUNTIF(课表!$Y$193:$Y$348,B173)&gt;=2,1,COUNTIF(课表!$Y$193:$Y$348,B173))+IF(COUNTIF(课表!$Z$193:$Z$348,B173)&gt;=2,1,COUNTIF(课表!$Z$193:$Z$348,B173)))*2</f>
        <v>0</v>
      </c>
      <c r="N173" s="31">
        <f>(IF(COUNTIF(课表!$AA$193:$AA$348,B173)&gt;=2,1,COUNTIF(课表!$AA$193:$AA$348,B173))+IF(COUNTIF(课表!$AB$193:$AB$348,B173)&gt;=2,1,COUNTIF(课表!$AB$193:$AB$348,B173))+IF(COUNTIF(课表!$AC$193:$AC$348,B173)&gt;=2,1,COUNTIF(课表!$AC$193:$AC$348,B173))+IF(COUNTIF(课表!$AD$193:$AD$348,B173)&gt;=2,1,COUNTIF(课表!$AD$193:$AD$348,B173)))*2</f>
        <v>0</v>
      </c>
      <c r="O173" s="31">
        <f t="shared" si="5"/>
        <v>16</v>
      </c>
    </row>
    <row r="174" ht="20.1" customHeight="1" spans="1:15">
      <c r="A174" s="31">
        <f>VLOOKUP(B174,教师基础数据!$B$1:$H$503,7,FALSE)</f>
        <v>2018006</v>
      </c>
      <c r="B174" s="32" t="s">
        <v>1302</v>
      </c>
      <c r="C174" s="31" t="str">
        <f>VLOOKUP(B174,教师基础数据!$B$1:$G4710,3,FALSE)</f>
        <v>电子系</v>
      </c>
      <c r="D174" s="31" t="str">
        <f>VLOOKUP(B174,教师基础数据!$B$1:$G862,4,FALSE)</f>
        <v>专职</v>
      </c>
      <c r="E174" s="31" t="str">
        <f>VLOOKUP(B174,教师基础数据!$B$1:$G4895,5,FALSE)</f>
        <v>机电一体化教研室</v>
      </c>
      <c r="F174" s="31">
        <v>1</v>
      </c>
      <c r="G174" s="31">
        <f t="shared" si="4"/>
        <v>4</v>
      </c>
      <c r="H174" s="31">
        <f>(IF(COUNTIF(课表!$C$193:$C$348,B174)&gt;=2,1,COUNTIF(课表!$C$193:$C$348,B174))+IF(COUNTIF(课表!$D$193:$D$348,B174)&gt;=2,1,COUNTIF(课表!D$193:$D$348,B174))+IF(COUNTIF(课表!$E$193:$E$348,B174)&gt;=2,1,COUNTIF(课表!$E$193:$E$348,B174))+IF(COUNTIF(课表!$F$193:$F$348,B174)&gt;=2,1,COUNTIF(课表!$F$193:$F$348,B174)))*2</f>
        <v>4</v>
      </c>
      <c r="I174" s="31">
        <f>(IF(COUNTIF(课表!$G$193:$G$348,B174)&gt;=2,1,COUNTIF(课表!$G$193:$G$348,B174))+IF(COUNTIF(课表!$H$193:$H$348,B174)&gt;=2,1,COUNTIF(课表!$H$193:$H$348,B174))+IF(COUNTIF(课表!$I$193:$I$348,B174)&gt;=2,1,COUNTIF(课表!$I$193:$I$348,B174))+IF(COUNTIF(课表!$J$193:$J$348,B174)&gt;=2,1,COUNTIF(课表!$J$193:$J$348,B174)))*2</f>
        <v>4</v>
      </c>
      <c r="J174" s="31">
        <f>(IF(COUNTIF(课表!$K$193:$K$348,B174)&gt;=2,1,COUNTIF(课表!$K$193:$K$348,B174))+IF(COUNTIF(课表!$L$193:$L$348,B174)&gt;=2,1,COUNTIF(课表!$L$193:$L$348,B174))+IF(COUNTIF(课表!$M$193:$M$348,B174)&gt;=2,1,COUNTIF(课表!$M$193:$M$348,B174))+IF(COUNTIF(课表!$N$193:$N$348,B174)&gt;=2,1,COUNTIF(课表!$N$193:$N$348,B174)))*2</f>
        <v>0</v>
      </c>
      <c r="K174" s="31">
        <f>(IF(COUNTIF(课表!$O$193:$O$348,B174)&gt;=2,1,COUNTIF(课表!$O$193:$O$348,B174))+IF(COUNTIF(课表!$P$193:$P$348,B174)&gt;=2,1,COUNTIF(课表!$P$193:$P$348,B174))+IF(COUNTIF(课表!$Q$193:$Q$348,B174)&gt;=2,1,COUNTIF(课表!$Q$193:$Q$348,B174))+IF(COUNTIF(课表!$R$193:$R$348,B174)&gt;=2,1,COUNTIF(课表!$R$193:$R$348,B174)))*2</f>
        <v>4</v>
      </c>
      <c r="L174" s="31">
        <f>(IF(COUNTIF(课表!$O$193:$S$348,B174)&gt;=2,1,COUNTIF(课表!$O$193:$S$348,B174))+IF(COUNTIF(课表!$P$193:$T$348,B174)&gt;=2,1,COUNTIF(课表!$P$193:$T$348,B174)))*2</f>
        <v>4</v>
      </c>
      <c r="M174" s="31">
        <f>(IF(COUNTIF(课表!$W$193:$W$348,B174)&gt;=2,1,COUNTIF(课表!$W$193:$W$348,B174))+IF(COUNTIF(课表!$X$193:$X$348,B174)&gt;=2,1,COUNTIF(课表!$X$193:$X$348,B174))+IF(COUNTIF(课表!$Y$193:$Y$348,B174)&gt;=2,1,COUNTIF(课表!$Y$193:$Y$348,B174))+IF(COUNTIF(课表!$Z$193:$Z$348,B174)&gt;=2,1,COUNTIF(课表!$Z$193:$Z$348,B174)))*2</f>
        <v>0</v>
      </c>
      <c r="N174" s="31">
        <f>(IF(COUNTIF(课表!$AA$193:$AA$348,B174)&gt;=2,1,COUNTIF(课表!$AA$193:$AA$348,B174))+IF(COUNTIF(课表!$AB$193:$AB$348,B174)&gt;=2,1,COUNTIF(课表!$AB$193:$AB$348,B174))+IF(COUNTIF(课表!$AC$193:$AC$348,B174)&gt;=2,1,COUNTIF(课表!$AC$193:$AC$348,B174))+IF(COUNTIF(课表!$AD$193:$AD$348,B174)&gt;=2,1,COUNTIF(课表!$AD$193:$AD$348,B174)))*2</f>
        <v>0</v>
      </c>
      <c r="O174" s="31">
        <f t="shared" si="5"/>
        <v>16</v>
      </c>
    </row>
    <row r="175" ht="20.1" customHeight="1" spans="1:15">
      <c r="A175" s="31" t="str">
        <f>VLOOKUP(B175,教师基础数据!$B$1:$H$503,7,FALSE)</f>
        <v>2021133</v>
      </c>
      <c r="B175" s="32" t="s">
        <v>1993</v>
      </c>
      <c r="C175" s="31" t="str">
        <f>VLOOKUP(B175,教师基础数据!$B$1:$G4711,3,FALSE)</f>
        <v>商贸系</v>
      </c>
      <c r="D175" s="31" t="str">
        <f>VLOOKUP(B175,教师基础数据!$B$1:$G863,4,FALSE)</f>
        <v>外聘</v>
      </c>
      <c r="E175" s="31" t="str">
        <f>VLOOKUP(B175,教师基础数据!$B$1:$G4896,5,FALSE)</f>
        <v>会计教研室</v>
      </c>
      <c r="F175" s="31">
        <v>1</v>
      </c>
      <c r="G175" s="31">
        <f t="shared" si="4"/>
        <v>0</v>
      </c>
      <c r="H175" s="31">
        <f>(IF(COUNTIF(课表!$C$193:$C$348,B175)&gt;=2,1,COUNTIF(课表!$C$193:$C$348,B175))+IF(COUNTIF(课表!$D$193:$D$348,B175)&gt;=2,1,COUNTIF(课表!D$193:$D$348,B175))+IF(COUNTIF(课表!$E$193:$E$348,B175)&gt;=2,1,COUNTIF(课表!$E$193:$E$348,B175))+IF(COUNTIF(课表!$F$193:$F$348,B175)&gt;=2,1,COUNTIF(课表!$F$193:$F$348,B175)))*2</f>
        <v>0</v>
      </c>
      <c r="I175" s="31">
        <f>(IF(COUNTIF(课表!$G$193:$G$348,B175)&gt;=2,1,COUNTIF(课表!$G$193:$G$348,B175))+IF(COUNTIF(课表!$H$193:$H$348,B175)&gt;=2,1,COUNTIF(课表!$H$193:$H$348,B175))+IF(COUNTIF(课表!$I$193:$I$348,B175)&gt;=2,1,COUNTIF(课表!$I$193:$I$348,B175))+IF(COUNTIF(课表!$J$193:$J$348,B175)&gt;=2,1,COUNTIF(课表!$J$193:$J$348,B175)))*2</f>
        <v>0</v>
      </c>
      <c r="J175" s="31">
        <f>(IF(COUNTIF(课表!$K$193:$K$348,B175)&gt;=2,1,COUNTIF(课表!$K$193:$K$348,B175))+IF(COUNTIF(课表!$L$193:$L$348,B175)&gt;=2,1,COUNTIF(课表!$L$193:$L$348,B175))+IF(COUNTIF(课表!$M$193:$M$348,B175)&gt;=2,1,COUNTIF(课表!$M$193:$M$348,B175))+IF(COUNTIF(课表!$N$193:$N$348,B175)&gt;=2,1,COUNTIF(课表!$N$193:$N$348,B175)))*2</f>
        <v>0</v>
      </c>
      <c r="K175" s="31">
        <f>(IF(COUNTIF(课表!$O$193:$O$348,B175)&gt;=2,1,COUNTIF(课表!$O$193:$O$348,B175))+IF(COUNTIF(课表!$P$193:$P$348,B175)&gt;=2,1,COUNTIF(课表!$P$193:$P$348,B175))+IF(COUNTIF(课表!$Q$193:$Q$348,B175)&gt;=2,1,COUNTIF(课表!$Q$193:$Q$348,B175))+IF(COUNTIF(课表!$R$193:$R$348,B175)&gt;=2,1,COUNTIF(课表!$R$193:$R$348,B175)))*2</f>
        <v>0</v>
      </c>
      <c r="L175" s="31">
        <f>(IF(COUNTIF(课表!$O$193:$S$348,B175)&gt;=2,1,COUNTIF(课表!$O$193:$S$348,B175))+IF(COUNTIF(课表!$P$193:$T$348,B175)&gt;=2,1,COUNTIF(课表!$P$193:$T$348,B175)))*2</f>
        <v>0</v>
      </c>
      <c r="M175" s="31">
        <f>(IF(COUNTIF(课表!$W$193:$W$348,B175)&gt;=2,1,COUNTIF(课表!$W$193:$W$348,B175))+IF(COUNTIF(课表!$X$193:$X$348,B175)&gt;=2,1,COUNTIF(课表!$X$193:$X$348,B175))+IF(COUNTIF(课表!$Y$193:$Y$348,B175)&gt;=2,1,COUNTIF(课表!$Y$193:$Y$348,B175))+IF(COUNTIF(课表!$Z$193:$Z$348,B175)&gt;=2,1,COUNTIF(课表!$Z$193:$Z$348,B175)))*2</f>
        <v>0</v>
      </c>
      <c r="N175" s="31">
        <f>(IF(COUNTIF(课表!$AA$193:$AA$348,B175)&gt;=2,1,COUNTIF(课表!$AA$193:$AA$348,B175))+IF(COUNTIF(课表!$AB$193:$AB$348,B175)&gt;=2,1,COUNTIF(课表!$AB$193:$AB$348,B175))+IF(COUNTIF(课表!$AC$193:$AC$348,B175)&gt;=2,1,COUNTIF(课表!$AC$193:$AC$348,B175))+IF(COUNTIF(课表!$AD$193:$AD$348,B175)&gt;=2,1,COUNTIF(课表!$AD$193:$AD$348,B175)))*2</f>
        <v>0</v>
      </c>
      <c r="O175" s="31">
        <f t="shared" si="5"/>
        <v>0</v>
      </c>
    </row>
    <row r="176" ht="20.1" customHeight="1" spans="1:15">
      <c r="A176" s="31" t="str">
        <f>VLOOKUP(B176,教师基础数据!$B$1:$H$503,7,FALSE)</f>
        <v>2017024</v>
      </c>
      <c r="B176" s="32" t="s">
        <v>1515</v>
      </c>
      <c r="C176" s="31" t="str">
        <f>VLOOKUP(B176,教师基础数据!$B$1:$G4712,3,FALSE)</f>
        <v>商贸系</v>
      </c>
      <c r="D176" s="31" t="str">
        <f>VLOOKUP(B176,教师基础数据!$B$1:$G864,4,FALSE)</f>
        <v>专职</v>
      </c>
      <c r="E176" s="31" t="str">
        <f>VLOOKUP(B176,教师基础数据!$B$1:$G4897,5,FALSE)</f>
        <v>商务教研室</v>
      </c>
      <c r="F176" s="31">
        <v>1</v>
      </c>
      <c r="G176" s="31">
        <f t="shared" si="4"/>
        <v>4</v>
      </c>
      <c r="H176" s="31">
        <f>(IF(COUNTIF(课表!$C$193:$C$348,B176)&gt;=2,1,COUNTIF(课表!$C$193:$C$348,B176))+IF(COUNTIF(课表!$D$193:$D$348,B176)&gt;=2,1,COUNTIF(课表!D$193:$D$348,B176))+IF(COUNTIF(课表!$E$193:$E$348,B176)&gt;=2,1,COUNTIF(课表!$E$193:$E$348,B176))+IF(COUNTIF(课表!$F$193:$F$348,B176)&gt;=2,1,COUNTIF(课表!$F$193:$F$348,B176)))*2</f>
        <v>4</v>
      </c>
      <c r="I176" s="31">
        <f>(IF(COUNTIF(课表!$G$193:$G$348,B176)&gt;=2,1,COUNTIF(课表!$G$193:$G$348,B176))+IF(COUNTIF(课表!$H$193:$H$348,B176)&gt;=2,1,COUNTIF(课表!$H$193:$H$348,B176))+IF(COUNTIF(课表!$I$193:$I$348,B176)&gt;=2,1,COUNTIF(课表!$I$193:$I$348,B176))+IF(COUNTIF(课表!$J$193:$J$348,B176)&gt;=2,1,COUNTIF(课表!$J$193:$J$348,B176)))*2</f>
        <v>0</v>
      </c>
      <c r="J176" s="31">
        <f>(IF(COUNTIF(课表!$K$193:$K$348,B176)&gt;=2,1,COUNTIF(课表!$K$193:$K$348,B176))+IF(COUNTIF(课表!$L$193:$L$348,B176)&gt;=2,1,COUNTIF(课表!$L$193:$L$348,B176))+IF(COUNTIF(课表!$M$193:$M$348,B176)&gt;=2,1,COUNTIF(课表!$M$193:$M$348,B176))+IF(COUNTIF(课表!$N$193:$N$348,B176)&gt;=2,1,COUNTIF(课表!$N$193:$N$348,B176)))*2</f>
        <v>0</v>
      </c>
      <c r="K176" s="31">
        <f>(IF(COUNTIF(课表!$O$193:$O$348,B176)&gt;=2,1,COUNTIF(课表!$O$193:$O$348,B176))+IF(COUNTIF(课表!$P$193:$P$348,B176)&gt;=2,1,COUNTIF(课表!$P$193:$P$348,B176))+IF(COUNTIF(课表!$Q$193:$Q$348,B176)&gt;=2,1,COUNTIF(课表!$Q$193:$Q$348,B176))+IF(COUNTIF(课表!$R$193:$R$348,B176)&gt;=2,1,COUNTIF(课表!$R$193:$R$348,B176)))*2</f>
        <v>4</v>
      </c>
      <c r="L176" s="31">
        <f>(IF(COUNTIF(课表!$O$193:$S$348,B176)&gt;=2,1,COUNTIF(课表!$O$193:$S$348,B176))+IF(COUNTIF(课表!$P$193:$T$348,B176)&gt;=2,1,COUNTIF(课表!$P$193:$T$348,B176)))*2</f>
        <v>4</v>
      </c>
      <c r="M176" s="31">
        <f>(IF(COUNTIF(课表!$W$193:$W$348,B176)&gt;=2,1,COUNTIF(课表!$W$193:$W$348,B176))+IF(COUNTIF(课表!$X$193:$X$348,B176)&gt;=2,1,COUNTIF(课表!$X$193:$X$348,B176))+IF(COUNTIF(课表!$Y$193:$Y$348,B176)&gt;=2,1,COUNTIF(课表!$Y$193:$Y$348,B176))+IF(COUNTIF(课表!$Z$193:$Z$348,B176)&gt;=2,1,COUNTIF(课表!$Z$193:$Z$348,B176)))*2</f>
        <v>4</v>
      </c>
      <c r="N176" s="31">
        <f>(IF(COUNTIF(课表!$AA$193:$AA$348,B176)&gt;=2,1,COUNTIF(课表!$AA$193:$AA$348,B176))+IF(COUNTIF(课表!$AB$193:$AB$348,B176)&gt;=2,1,COUNTIF(课表!$AB$193:$AB$348,B176))+IF(COUNTIF(课表!$AC$193:$AC$348,B176)&gt;=2,1,COUNTIF(课表!$AC$193:$AC$348,B176))+IF(COUNTIF(课表!$AD$193:$AD$348,B176)&gt;=2,1,COUNTIF(课表!$AD$193:$AD$348,B176)))*2</f>
        <v>0</v>
      </c>
      <c r="O176" s="31">
        <f t="shared" si="5"/>
        <v>16</v>
      </c>
    </row>
    <row r="177" ht="20.1" customHeight="1" spans="1:15">
      <c r="A177" s="31" t="str">
        <f>VLOOKUP(B177,教师基础数据!$B$1:$H$503,7,FALSE)</f>
        <v>2021014</v>
      </c>
      <c r="B177" s="32" t="s">
        <v>1481</v>
      </c>
      <c r="C177" s="31" t="str">
        <f>VLOOKUP(B177,教师基础数据!$B$1:$G4713,3,FALSE)</f>
        <v>商贸系</v>
      </c>
      <c r="D177" s="31" t="str">
        <f>VLOOKUP(B177,教师基础数据!$B$1:$G865,4,FALSE)</f>
        <v>专职</v>
      </c>
      <c r="E177" s="31" t="str">
        <f>VLOOKUP(B177,教师基础数据!$B$1:$G4898,5,FALSE)</f>
        <v>旅游管理教研室</v>
      </c>
      <c r="F177" s="31">
        <v>1</v>
      </c>
      <c r="G177" s="31">
        <f t="shared" si="4"/>
        <v>4</v>
      </c>
      <c r="H177" s="31">
        <f>(IF(COUNTIF(课表!$C$193:$C$348,B177)&gt;=2,1,COUNTIF(课表!$C$193:$C$348,B177))+IF(COUNTIF(课表!$D$193:$D$348,B177)&gt;=2,1,COUNTIF(课表!D$193:$D$348,B177))+IF(COUNTIF(课表!$E$193:$E$348,B177)&gt;=2,1,COUNTIF(课表!$E$193:$E$348,B177))+IF(COUNTIF(课表!$F$193:$F$348,B177)&gt;=2,1,COUNTIF(课表!$F$193:$F$348,B177)))*2</f>
        <v>0</v>
      </c>
      <c r="I177" s="31">
        <f>(IF(COUNTIF(课表!$G$193:$G$348,B177)&gt;=2,1,COUNTIF(课表!$G$193:$G$348,B177))+IF(COUNTIF(课表!$H$193:$H$348,B177)&gt;=2,1,COUNTIF(课表!$H$193:$H$348,B177))+IF(COUNTIF(课表!$I$193:$I$348,B177)&gt;=2,1,COUNTIF(课表!$I$193:$I$348,B177))+IF(COUNTIF(课表!$J$193:$J$348,B177)&gt;=2,1,COUNTIF(课表!$J$193:$J$348,B177)))*2</f>
        <v>4</v>
      </c>
      <c r="J177" s="31">
        <f>(IF(COUNTIF(课表!$K$193:$K$348,B177)&gt;=2,1,COUNTIF(课表!$K$193:$K$348,B177))+IF(COUNTIF(课表!$L$193:$L$348,B177)&gt;=2,1,COUNTIF(课表!$L$193:$L$348,B177))+IF(COUNTIF(课表!$M$193:$M$348,B177)&gt;=2,1,COUNTIF(课表!$M$193:$M$348,B177))+IF(COUNTIF(课表!$N$193:$N$348,B177)&gt;=2,1,COUNTIF(课表!$N$193:$N$348,B177)))*2</f>
        <v>4</v>
      </c>
      <c r="K177" s="31">
        <f>(IF(COUNTIF(课表!$O$193:$O$348,B177)&gt;=2,1,COUNTIF(课表!$O$193:$O$348,B177))+IF(COUNTIF(课表!$P$193:$P$348,B177)&gt;=2,1,COUNTIF(课表!$P$193:$P$348,B177))+IF(COUNTIF(课表!$Q$193:$Q$348,B177)&gt;=2,1,COUNTIF(课表!$Q$193:$Q$348,B177))+IF(COUNTIF(课表!$R$193:$R$348,B177)&gt;=2,1,COUNTIF(课表!$R$193:$R$348,B177)))*2</f>
        <v>0</v>
      </c>
      <c r="L177" s="31">
        <f>(IF(COUNTIF(课表!$O$193:$S$348,B177)&gt;=2,1,COUNTIF(课表!$O$193:$S$348,B177))+IF(COUNTIF(课表!$P$193:$T$348,B177)&gt;=2,1,COUNTIF(课表!$P$193:$T$348,B177)))*2</f>
        <v>4</v>
      </c>
      <c r="M177" s="31">
        <f>(IF(COUNTIF(课表!$W$193:$W$348,B177)&gt;=2,1,COUNTIF(课表!$W$193:$W$348,B177))+IF(COUNTIF(课表!$X$193:$X$348,B177)&gt;=2,1,COUNTIF(课表!$X$193:$X$348,B177))+IF(COUNTIF(课表!$Y$193:$Y$348,B177)&gt;=2,1,COUNTIF(课表!$Y$193:$Y$348,B177))+IF(COUNTIF(课表!$Z$193:$Z$348,B177)&gt;=2,1,COUNTIF(课表!$Z$193:$Z$348,B177)))*2</f>
        <v>8</v>
      </c>
      <c r="N177" s="31">
        <f>(IF(COUNTIF(课表!$AA$193:$AA$348,B177)&gt;=2,1,COUNTIF(课表!$AA$193:$AA$348,B177))+IF(COUNTIF(课表!$AB$193:$AB$348,B177)&gt;=2,1,COUNTIF(课表!$AB$193:$AB$348,B177))+IF(COUNTIF(课表!$AC$193:$AC$348,B177)&gt;=2,1,COUNTIF(课表!$AC$193:$AC$348,B177))+IF(COUNTIF(课表!$AD$193:$AD$348,B177)&gt;=2,1,COUNTIF(课表!$AD$193:$AD$348,B177)))*2</f>
        <v>0</v>
      </c>
      <c r="O177" s="31">
        <f t="shared" si="5"/>
        <v>20</v>
      </c>
    </row>
    <row r="178" ht="20.1" customHeight="1" spans="1:15">
      <c r="A178" s="31" t="str">
        <f>VLOOKUP(B178,教师基础数据!$B$1:$H$503,7,FALSE)</f>
        <v>0000237</v>
      </c>
      <c r="B178" s="32" t="s">
        <v>1317</v>
      </c>
      <c r="C178" s="31" t="str">
        <f>VLOOKUP(B178,教师基础数据!$B$1:$G4714,3,FALSE)</f>
        <v>商贸系</v>
      </c>
      <c r="D178" s="31" t="str">
        <f>VLOOKUP(B178,教师基础数据!$B$1:$G866,4,FALSE)</f>
        <v>专职</v>
      </c>
      <c r="E178" s="31" t="str">
        <f>VLOOKUP(B178,教师基础数据!$B$1:$G4899,5,FALSE)</f>
        <v>会计教研室</v>
      </c>
      <c r="F178" s="31">
        <v>1</v>
      </c>
      <c r="G178" s="31">
        <f t="shared" si="4"/>
        <v>4</v>
      </c>
      <c r="H178" s="31">
        <f>(IF(COUNTIF(课表!$C$193:$C$348,B178)&gt;=2,1,COUNTIF(课表!$C$193:$C$348,B178))+IF(COUNTIF(课表!$D$193:$D$348,B178)&gt;=2,1,COUNTIF(课表!D$193:$D$348,B178))+IF(COUNTIF(课表!$E$193:$E$348,B178)&gt;=2,1,COUNTIF(课表!$E$193:$E$348,B178))+IF(COUNTIF(课表!$F$193:$F$348,B178)&gt;=2,1,COUNTIF(课表!$F$193:$F$348,B178)))*2</f>
        <v>4</v>
      </c>
      <c r="I178" s="31">
        <f>(IF(COUNTIF(课表!$G$193:$G$348,B178)&gt;=2,1,COUNTIF(课表!$G$193:$G$348,B178))+IF(COUNTIF(课表!$H$193:$H$348,B178)&gt;=2,1,COUNTIF(课表!$H$193:$H$348,B178))+IF(COUNTIF(课表!$I$193:$I$348,B178)&gt;=2,1,COUNTIF(课表!$I$193:$I$348,B178))+IF(COUNTIF(课表!$J$193:$J$348,B178)&gt;=2,1,COUNTIF(课表!$J$193:$J$348,B178)))*2</f>
        <v>0</v>
      </c>
      <c r="J178" s="31">
        <f>(IF(COUNTIF(课表!$K$193:$K$348,B178)&gt;=2,1,COUNTIF(课表!$K$193:$K$348,B178))+IF(COUNTIF(课表!$L$193:$L$348,B178)&gt;=2,1,COUNTIF(课表!$L$193:$L$348,B178))+IF(COUNTIF(课表!$M$193:$M$348,B178)&gt;=2,1,COUNTIF(课表!$M$193:$M$348,B178))+IF(COUNTIF(课表!$N$193:$N$348,B178)&gt;=2,1,COUNTIF(课表!$N$193:$N$348,B178)))*2</f>
        <v>2</v>
      </c>
      <c r="K178" s="31">
        <f>(IF(COUNTIF(课表!$O$193:$O$348,B178)&gt;=2,1,COUNTIF(课表!$O$193:$O$348,B178))+IF(COUNTIF(课表!$P$193:$P$348,B178)&gt;=2,1,COUNTIF(课表!$P$193:$P$348,B178))+IF(COUNTIF(课表!$Q$193:$Q$348,B178)&gt;=2,1,COUNTIF(课表!$Q$193:$Q$348,B178))+IF(COUNTIF(课表!$R$193:$R$348,B178)&gt;=2,1,COUNTIF(课表!$R$193:$R$348,B178)))*2</f>
        <v>4</v>
      </c>
      <c r="L178" s="31">
        <f>(IF(COUNTIF(课表!$O$193:$S$348,B178)&gt;=2,1,COUNTIF(课表!$O$193:$S$348,B178))+IF(COUNTIF(课表!$P$193:$T$348,B178)&gt;=2,1,COUNTIF(课表!$P$193:$T$348,B178)))*2</f>
        <v>4</v>
      </c>
      <c r="M178" s="31">
        <f>(IF(COUNTIF(课表!$W$193:$W$348,B178)&gt;=2,1,COUNTIF(课表!$W$193:$W$348,B178))+IF(COUNTIF(课表!$X$193:$X$348,B178)&gt;=2,1,COUNTIF(课表!$X$193:$X$348,B178))+IF(COUNTIF(课表!$Y$193:$Y$348,B178)&gt;=2,1,COUNTIF(课表!$Y$193:$Y$348,B178))+IF(COUNTIF(课表!$Z$193:$Z$348,B178)&gt;=2,1,COUNTIF(课表!$Z$193:$Z$348,B178)))*2</f>
        <v>0</v>
      </c>
      <c r="N178" s="31">
        <f>(IF(COUNTIF(课表!$AA$193:$AA$348,B178)&gt;=2,1,COUNTIF(课表!$AA$193:$AA$348,B178))+IF(COUNTIF(课表!$AB$193:$AB$348,B178)&gt;=2,1,COUNTIF(课表!$AB$193:$AB$348,B178))+IF(COUNTIF(课表!$AC$193:$AC$348,B178)&gt;=2,1,COUNTIF(课表!$AC$193:$AC$348,B178))+IF(COUNTIF(课表!$AD$193:$AD$348,B178)&gt;=2,1,COUNTIF(课表!$AD$193:$AD$348,B178)))*2</f>
        <v>0</v>
      </c>
      <c r="O178" s="31">
        <f t="shared" si="5"/>
        <v>14</v>
      </c>
    </row>
    <row r="179" ht="20.1" customHeight="1" spans="1:15">
      <c r="A179" s="31" t="str">
        <f>VLOOKUP(B179,教师基础数据!$B$1:$H$503,7,FALSE)</f>
        <v>0000175</v>
      </c>
      <c r="B179" s="32" t="s">
        <v>1249</v>
      </c>
      <c r="C179" s="31" t="str">
        <f>VLOOKUP(B179,教师基础数据!$B$1:$G4715,3,FALSE)</f>
        <v>动科系</v>
      </c>
      <c r="D179" s="31" t="str">
        <f>VLOOKUP(B179,教师基础数据!$B$1:$G867,4,FALSE)</f>
        <v>专职</v>
      </c>
      <c r="E179" s="31" t="str">
        <f>VLOOKUP(B179,教师基础数据!$B$1:$G4900,5,FALSE)</f>
        <v>畜牧水产</v>
      </c>
      <c r="F179" s="31">
        <v>1</v>
      </c>
      <c r="G179" s="31">
        <f t="shared" si="4"/>
        <v>2</v>
      </c>
      <c r="H179" s="31">
        <f>(IF(COUNTIF(课表!$C$193:$C$348,B179)&gt;=2,1,COUNTIF(课表!$C$193:$C$348,B179))+IF(COUNTIF(课表!$D$193:$D$348,B179)&gt;=2,1,COUNTIF(课表!D$193:$D$348,B179))+IF(COUNTIF(课表!$E$193:$E$348,B179)&gt;=2,1,COUNTIF(课表!$E$193:$E$348,B179))+IF(COUNTIF(课表!$F$193:$F$348,B179)&gt;=2,1,COUNTIF(课表!$F$193:$F$348,B179)))*2</f>
        <v>0</v>
      </c>
      <c r="I179" s="31">
        <f>(IF(COUNTIF(课表!$G$193:$G$348,B179)&gt;=2,1,COUNTIF(课表!$G$193:$G$348,B179))+IF(COUNTIF(课表!$H$193:$H$348,B179)&gt;=2,1,COUNTIF(课表!$H$193:$H$348,B179))+IF(COUNTIF(课表!$I$193:$I$348,B179)&gt;=2,1,COUNTIF(课表!$I$193:$I$348,B179))+IF(COUNTIF(课表!$J$193:$J$348,B179)&gt;=2,1,COUNTIF(课表!$J$193:$J$348,B179)))*2</f>
        <v>6</v>
      </c>
      <c r="J179" s="31">
        <f>(IF(COUNTIF(课表!$K$193:$K$348,B179)&gt;=2,1,COUNTIF(课表!$K$193:$K$348,B179))+IF(COUNTIF(课表!$L$193:$L$348,B179)&gt;=2,1,COUNTIF(课表!$L$193:$L$348,B179))+IF(COUNTIF(课表!$M$193:$M$348,B179)&gt;=2,1,COUNTIF(课表!$M$193:$M$348,B179))+IF(COUNTIF(课表!$N$193:$N$348,B179)&gt;=2,1,COUNTIF(课表!$N$193:$N$348,B179)))*2</f>
        <v>6</v>
      </c>
      <c r="K179" s="31">
        <f>(IF(COUNTIF(课表!$O$193:$O$348,B179)&gt;=2,1,COUNTIF(课表!$O$193:$O$348,B179))+IF(COUNTIF(课表!$P$193:$P$348,B179)&gt;=2,1,COUNTIF(课表!$P$193:$P$348,B179))+IF(COUNTIF(课表!$Q$193:$Q$348,B179)&gt;=2,1,COUNTIF(课表!$Q$193:$Q$348,B179))+IF(COUNTIF(课表!$R$193:$R$348,B179)&gt;=2,1,COUNTIF(课表!$R$193:$R$348,B179)))*2</f>
        <v>0</v>
      </c>
      <c r="L179" s="31">
        <f>(IF(COUNTIF(课表!$O$193:$S$348,B179)&gt;=2,1,COUNTIF(课表!$O$193:$S$348,B179))+IF(COUNTIF(课表!$P$193:$T$348,B179)&gt;=2,1,COUNTIF(课表!$P$193:$T$348,B179)))*2</f>
        <v>0</v>
      </c>
      <c r="M179" s="31">
        <f>(IF(COUNTIF(课表!$W$193:$W$348,B179)&gt;=2,1,COUNTIF(课表!$W$193:$W$348,B179))+IF(COUNTIF(课表!$X$193:$X$348,B179)&gt;=2,1,COUNTIF(课表!$X$193:$X$348,B179))+IF(COUNTIF(课表!$Y$193:$Y$348,B179)&gt;=2,1,COUNTIF(课表!$Y$193:$Y$348,B179))+IF(COUNTIF(课表!$Z$193:$Z$348,B179)&gt;=2,1,COUNTIF(课表!$Z$193:$Z$348,B179)))*2</f>
        <v>0</v>
      </c>
      <c r="N179" s="31">
        <f>(IF(COUNTIF(课表!$AA$193:$AA$348,B179)&gt;=2,1,COUNTIF(课表!$AA$193:$AA$348,B179))+IF(COUNTIF(课表!$AB$193:$AB$348,B179)&gt;=2,1,COUNTIF(课表!$AB$193:$AB$348,B179))+IF(COUNTIF(课表!$AC$193:$AC$348,B179)&gt;=2,1,COUNTIF(课表!$AC$193:$AC$348,B179))+IF(COUNTIF(课表!$AD$193:$AD$348,B179)&gt;=2,1,COUNTIF(课表!$AD$193:$AD$348,B179)))*2</f>
        <v>0</v>
      </c>
      <c r="O179" s="31">
        <f t="shared" si="5"/>
        <v>12</v>
      </c>
    </row>
    <row r="180" ht="20.1" customHeight="1" spans="1:15">
      <c r="A180" s="31" t="str">
        <f>VLOOKUP(B180,教师基础数据!$B$1:$H$503,7,FALSE)</f>
        <v>2021021</v>
      </c>
      <c r="B180" s="32" t="s">
        <v>1096</v>
      </c>
      <c r="C180" s="31" t="str">
        <f>VLOOKUP(B180,教师基础数据!$B$1:$G4716,3,FALSE)</f>
        <v>动科系</v>
      </c>
      <c r="D180" s="31" t="str">
        <f>VLOOKUP(B180,教师基础数据!$B$1:$G868,4,FALSE)</f>
        <v>外聘</v>
      </c>
      <c r="E180" s="31" t="str">
        <f>VLOOKUP(B180,教师基础数据!$B$1:$G4901,5,FALSE)</f>
        <v>畜牧水产</v>
      </c>
      <c r="F180" s="31">
        <v>1</v>
      </c>
      <c r="G180" s="31">
        <f t="shared" si="4"/>
        <v>1</v>
      </c>
      <c r="H180" s="31">
        <f>(IF(COUNTIF(课表!$C$193:$C$348,B180)&gt;=2,1,COUNTIF(课表!$C$193:$C$348,B180))+IF(COUNTIF(课表!$D$193:$D$348,B180)&gt;=2,1,COUNTIF(课表!D$193:$D$348,B180))+IF(COUNTIF(课表!$E$193:$E$348,B180)&gt;=2,1,COUNTIF(课表!$E$193:$E$348,B180))+IF(COUNTIF(课表!$F$193:$F$348,B180)&gt;=2,1,COUNTIF(课表!$F$193:$F$348,B180)))*2</f>
        <v>0</v>
      </c>
      <c r="I180" s="31">
        <f>(IF(COUNTIF(课表!$G$193:$G$348,B180)&gt;=2,1,COUNTIF(课表!$G$193:$G$348,B180))+IF(COUNTIF(课表!$H$193:$H$348,B180)&gt;=2,1,COUNTIF(课表!$H$193:$H$348,B180))+IF(COUNTIF(课表!$I$193:$I$348,B180)&gt;=2,1,COUNTIF(课表!$I$193:$I$348,B180))+IF(COUNTIF(课表!$J$193:$J$348,B180)&gt;=2,1,COUNTIF(课表!$J$193:$J$348,B180)))*2</f>
        <v>0</v>
      </c>
      <c r="J180" s="31">
        <f>(IF(COUNTIF(课表!$K$193:$K$348,B180)&gt;=2,1,COUNTIF(课表!$K$193:$K$348,B180))+IF(COUNTIF(课表!$L$193:$L$348,B180)&gt;=2,1,COUNTIF(课表!$L$193:$L$348,B180))+IF(COUNTIF(课表!$M$193:$M$348,B180)&gt;=2,1,COUNTIF(课表!$M$193:$M$348,B180))+IF(COUNTIF(课表!$N$193:$N$348,B180)&gt;=2,1,COUNTIF(课表!$N$193:$N$348,B180)))*2</f>
        <v>0</v>
      </c>
      <c r="K180" s="31">
        <f>(IF(COUNTIF(课表!$O$193:$O$348,B180)&gt;=2,1,COUNTIF(课表!$O$193:$O$348,B180))+IF(COUNTIF(课表!$P$193:$P$348,B180)&gt;=2,1,COUNTIF(课表!$P$193:$P$348,B180))+IF(COUNTIF(课表!$Q$193:$Q$348,B180)&gt;=2,1,COUNTIF(课表!$Q$193:$Q$348,B180))+IF(COUNTIF(课表!$R$193:$R$348,B180)&gt;=2,1,COUNTIF(课表!$R$193:$R$348,B180)))*2</f>
        <v>0</v>
      </c>
      <c r="L180" s="31">
        <f>(IF(COUNTIF(课表!$O$193:$S$348,B180)&gt;=2,1,COUNTIF(课表!$O$193:$S$348,B180))+IF(COUNTIF(课表!$P$193:$T$348,B180)&gt;=2,1,COUNTIF(课表!$P$193:$T$348,B180)))*2</f>
        <v>0</v>
      </c>
      <c r="M180" s="31">
        <f>(IF(COUNTIF(课表!$W$193:$W$348,B180)&gt;=2,1,COUNTIF(课表!$W$193:$W$348,B180))+IF(COUNTIF(课表!$X$193:$X$348,B180)&gt;=2,1,COUNTIF(课表!$X$193:$X$348,B180))+IF(COUNTIF(课表!$Y$193:$Y$348,B180)&gt;=2,1,COUNTIF(课表!$Y$193:$Y$348,B180))+IF(COUNTIF(课表!$Z$193:$Z$348,B180)&gt;=2,1,COUNTIF(课表!$Z$193:$Z$348,B180)))*2</f>
        <v>0</v>
      </c>
      <c r="N180" s="31">
        <f>(IF(COUNTIF(课表!$AA$193:$AA$348,B180)&gt;=2,1,COUNTIF(课表!$AA$193:$AA$348,B180))+IF(COUNTIF(课表!$AB$193:$AB$348,B180)&gt;=2,1,COUNTIF(课表!$AB$193:$AB$348,B180))+IF(COUNTIF(课表!$AC$193:$AC$348,B180)&gt;=2,1,COUNTIF(课表!$AC$193:$AC$348,B180))+IF(COUNTIF(课表!$AD$193:$AD$348,B180)&gt;=2,1,COUNTIF(课表!$AD$193:$AD$348,B180)))*2</f>
        <v>4</v>
      </c>
      <c r="O180" s="31">
        <f t="shared" si="5"/>
        <v>4</v>
      </c>
    </row>
    <row r="181" ht="20.1" customHeight="1" spans="1:15">
      <c r="A181" s="31" t="str">
        <f>VLOOKUP(B181,教师基础数据!$B$1:$H$503,7,FALSE)</f>
        <v>2020053</v>
      </c>
      <c r="B181" s="32" t="s">
        <v>1254</v>
      </c>
      <c r="C181" s="31" t="str">
        <f>VLOOKUP(B181,教师基础数据!$B$1:$G4717,3,FALSE)</f>
        <v>动科系</v>
      </c>
      <c r="D181" s="31" t="str">
        <f>VLOOKUP(B181,教师基础数据!$B$1:$G869,4,FALSE)</f>
        <v>专职</v>
      </c>
      <c r="E181" s="31" t="str">
        <f>VLOOKUP(B181,教师基础数据!$B$1:$G4902,5,FALSE)</f>
        <v>兽医教研室</v>
      </c>
      <c r="F181" s="31">
        <v>1</v>
      </c>
      <c r="G181" s="31">
        <f t="shared" si="4"/>
        <v>2</v>
      </c>
      <c r="H181" s="31">
        <f>(IF(COUNTIF(课表!$C$193:$C$348,B181)&gt;=2,1,COUNTIF(课表!$C$193:$C$348,B181))+IF(COUNTIF(课表!$D$193:$D$348,B181)&gt;=2,1,COUNTIF(课表!D$193:$D$348,B181))+IF(COUNTIF(课表!$E$193:$E$348,B181)&gt;=2,1,COUNTIF(课表!$E$193:$E$348,B181))+IF(COUNTIF(课表!$F$193:$F$348,B181)&gt;=2,1,COUNTIF(课表!$F$193:$F$348,B181)))*2</f>
        <v>0</v>
      </c>
      <c r="I181" s="31">
        <f>(IF(COUNTIF(课表!$G$193:$G$348,B181)&gt;=2,1,COUNTIF(课表!$G$193:$G$348,B181))+IF(COUNTIF(课表!$H$193:$H$348,B181)&gt;=2,1,COUNTIF(课表!$H$193:$H$348,B181))+IF(COUNTIF(课表!$I$193:$I$348,B181)&gt;=2,1,COUNTIF(课表!$I$193:$I$348,B181))+IF(COUNTIF(课表!$J$193:$J$348,B181)&gt;=2,1,COUNTIF(课表!$J$193:$J$348,B181)))*2</f>
        <v>4</v>
      </c>
      <c r="J181" s="31">
        <f>(IF(COUNTIF(课表!$K$193:$K$348,B181)&gt;=2,1,COUNTIF(课表!$K$193:$K$348,B181))+IF(COUNTIF(课表!$L$193:$L$348,B181)&gt;=2,1,COUNTIF(课表!$L$193:$L$348,B181))+IF(COUNTIF(课表!$M$193:$M$348,B181)&gt;=2,1,COUNTIF(课表!$M$193:$M$348,B181))+IF(COUNTIF(课表!$N$193:$N$348,B181)&gt;=2,1,COUNTIF(课表!$N$193:$N$348,B181)))*2</f>
        <v>4</v>
      </c>
      <c r="K181" s="31">
        <f>(IF(COUNTIF(课表!$O$193:$O$348,B181)&gt;=2,1,COUNTIF(课表!$O$193:$O$348,B181))+IF(COUNTIF(课表!$P$193:$P$348,B181)&gt;=2,1,COUNTIF(课表!$P$193:$P$348,B181))+IF(COUNTIF(课表!$Q$193:$Q$348,B181)&gt;=2,1,COUNTIF(课表!$Q$193:$Q$348,B181))+IF(COUNTIF(课表!$R$193:$R$348,B181)&gt;=2,1,COUNTIF(课表!$R$193:$R$348,B181)))*2</f>
        <v>0</v>
      </c>
      <c r="L181" s="31">
        <f>(IF(COUNTIF(课表!$O$193:$S$348,B181)&gt;=2,1,COUNTIF(课表!$O$193:$S$348,B181))+IF(COUNTIF(课表!$P$193:$T$348,B181)&gt;=2,1,COUNTIF(课表!$P$193:$T$348,B181)))*2</f>
        <v>0</v>
      </c>
      <c r="M181" s="31">
        <f>(IF(COUNTIF(课表!$W$193:$W$348,B181)&gt;=2,1,COUNTIF(课表!$W$193:$W$348,B181))+IF(COUNTIF(课表!$X$193:$X$348,B181)&gt;=2,1,COUNTIF(课表!$X$193:$X$348,B181))+IF(COUNTIF(课表!$Y$193:$Y$348,B181)&gt;=2,1,COUNTIF(课表!$Y$193:$Y$348,B181))+IF(COUNTIF(课表!$Z$193:$Z$348,B181)&gt;=2,1,COUNTIF(课表!$Z$193:$Z$348,B181)))*2</f>
        <v>0</v>
      </c>
      <c r="N181" s="31">
        <f>(IF(COUNTIF(课表!$AA$193:$AA$348,B181)&gt;=2,1,COUNTIF(课表!$AA$193:$AA$348,B181))+IF(COUNTIF(课表!$AB$193:$AB$348,B181)&gt;=2,1,COUNTIF(课表!$AB$193:$AB$348,B181))+IF(COUNTIF(课表!$AC$193:$AC$348,B181)&gt;=2,1,COUNTIF(课表!$AC$193:$AC$348,B181))+IF(COUNTIF(课表!$AD$193:$AD$348,B181)&gt;=2,1,COUNTIF(课表!$AD$193:$AD$348,B181)))*2</f>
        <v>0</v>
      </c>
      <c r="O181" s="31">
        <f t="shared" si="5"/>
        <v>8</v>
      </c>
    </row>
    <row r="182" ht="20.1" customHeight="1" spans="1:15">
      <c r="A182" s="31" t="str">
        <f>VLOOKUP(B182,教师基础数据!$B$1:$H$503,7,FALSE)</f>
        <v>2021120</v>
      </c>
      <c r="B182" s="32" t="s">
        <v>1357</v>
      </c>
      <c r="C182" s="31" t="str">
        <f>VLOOKUP(B182,教师基础数据!$B$1:$G4718,3,FALSE)</f>
        <v>动科系</v>
      </c>
      <c r="D182" s="31" t="str">
        <f>VLOOKUP(B182,教师基础数据!$B$1:$G870,4,FALSE)</f>
        <v>外聘</v>
      </c>
      <c r="E182" s="31" t="str">
        <f>VLOOKUP(B182,教师基础数据!$B$1:$G4903,5,FALSE)</f>
        <v>兽医教研室</v>
      </c>
      <c r="F182" s="31">
        <v>1</v>
      </c>
      <c r="G182" s="31">
        <f t="shared" si="4"/>
        <v>2</v>
      </c>
      <c r="H182" s="31">
        <f>(IF(COUNTIF(课表!$C$193:$C$348,B182)&gt;=2,1,COUNTIF(课表!$C$193:$C$348,B182))+IF(COUNTIF(课表!$D$193:$D$348,B182)&gt;=2,1,COUNTIF(课表!D$193:$D$348,B182))+IF(COUNTIF(课表!$E$193:$E$348,B182)&gt;=2,1,COUNTIF(课表!$E$193:$E$348,B182))+IF(COUNTIF(课表!$F$193:$F$348,B182)&gt;=2,1,COUNTIF(课表!$F$193:$F$348,B182)))*2</f>
        <v>4</v>
      </c>
      <c r="I182" s="31">
        <f>(IF(COUNTIF(课表!$G$193:$G$348,B182)&gt;=2,1,COUNTIF(课表!$G$193:$G$348,B182))+IF(COUNTIF(课表!$H$193:$H$348,B182)&gt;=2,1,COUNTIF(课表!$H$193:$H$348,B182))+IF(COUNTIF(课表!$I$193:$I$348,B182)&gt;=2,1,COUNTIF(课表!$I$193:$I$348,B182))+IF(COUNTIF(课表!$J$193:$J$348,B182)&gt;=2,1,COUNTIF(课表!$J$193:$J$348,B182)))*2</f>
        <v>4</v>
      </c>
      <c r="J182" s="31">
        <f>(IF(COUNTIF(课表!$K$193:$K$348,B182)&gt;=2,1,COUNTIF(课表!$K$193:$K$348,B182))+IF(COUNTIF(课表!$L$193:$L$348,B182)&gt;=2,1,COUNTIF(课表!$L$193:$L$348,B182))+IF(COUNTIF(课表!$M$193:$M$348,B182)&gt;=2,1,COUNTIF(课表!$M$193:$M$348,B182))+IF(COUNTIF(课表!$N$193:$N$348,B182)&gt;=2,1,COUNTIF(课表!$N$193:$N$348,B182)))*2</f>
        <v>0</v>
      </c>
      <c r="K182" s="31">
        <f>(IF(COUNTIF(课表!$O$193:$O$348,B182)&gt;=2,1,COUNTIF(课表!$O$193:$O$348,B182))+IF(COUNTIF(课表!$P$193:$P$348,B182)&gt;=2,1,COUNTIF(课表!$P$193:$P$348,B182))+IF(COUNTIF(课表!$Q$193:$Q$348,B182)&gt;=2,1,COUNTIF(课表!$Q$193:$Q$348,B182))+IF(COUNTIF(课表!$R$193:$R$348,B182)&gt;=2,1,COUNTIF(课表!$R$193:$R$348,B182)))*2</f>
        <v>0</v>
      </c>
      <c r="L182" s="31">
        <f>(IF(COUNTIF(课表!$O$193:$S$348,B182)&gt;=2,1,COUNTIF(课表!$O$193:$S$348,B182))+IF(COUNTIF(课表!$P$193:$T$348,B182)&gt;=2,1,COUNTIF(课表!$P$193:$T$348,B182)))*2</f>
        <v>0</v>
      </c>
      <c r="M182" s="31">
        <f>(IF(COUNTIF(课表!$W$193:$W$348,B182)&gt;=2,1,COUNTIF(课表!$W$193:$W$348,B182))+IF(COUNTIF(课表!$X$193:$X$348,B182)&gt;=2,1,COUNTIF(课表!$X$193:$X$348,B182))+IF(COUNTIF(课表!$Y$193:$Y$348,B182)&gt;=2,1,COUNTIF(课表!$Y$193:$Y$348,B182))+IF(COUNTIF(课表!$Z$193:$Z$348,B182)&gt;=2,1,COUNTIF(课表!$Z$193:$Z$348,B182)))*2</f>
        <v>0</v>
      </c>
      <c r="N182" s="31">
        <f>(IF(COUNTIF(课表!$AA$193:$AA$348,B182)&gt;=2,1,COUNTIF(课表!$AA$193:$AA$348,B182))+IF(COUNTIF(课表!$AB$193:$AB$348,B182)&gt;=2,1,COUNTIF(课表!$AB$193:$AB$348,B182))+IF(COUNTIF(课表!$AC$193:$AC$348,B182)&gt;=2,1,COUNTIF(课表!$AC$193:$AC$348,B182))+IF(COUNTIF(课表!$AD$193:$AD$348,B182)&gt;=2,1,COUNTIF(课表!$AD$193:$AD$348,B182)))*2</f>
        <v>0</v>
      </c>
      <c r="O182" s="31">
        <f t="shared" si="5"/>
        <v>8</v>
      </c>
    </row>
    <row r="183" ht="20.1" customHeight="1" spans="1:15">
      <c r="A183" s="31" t="str">
        <f>VLOOKUP(B183,教师基础数据!$B$1:$H$503,7,FALSE)</f>
        <v>0000094</v>
      </c>
      <c r="B183" s="32" t="s">
        <v>1419</v>
      </c>
      <c r="C183" s="31" t="str">
        <f>VLOOKUP(B183,教师基础数据!$B$1:$G4719,3,FALSE)</f>
        <v>动科系</v>
      </c>
      <c r="D183" s="31" t="str">
        <f>VLOOKUP(B183,教师基础数据!$B$1:$G871,4,FALSE)</f>
        <v>专职</v>
      </c>
      <c r="E183" s="31" t="str">
        <f>VLOOKUP(B183,教师基础数据!$B$1:$G4904,5,FALSE)</f>
        <v>兽医教研室</v>
      </c>
      <c r="F183" s="31">
        <v>1</v>
      </c>
      <c r="G183" s="31">
        <f t="shared" si="4"/>
        <v>5</v>
      </c>
      <c r="H183" s="31">
        <f>(IF(COUNTIF(课表!$C$193:$C$348,B183)&gt;=2,1,COUNTIF(课表!$C$193:$C$348,B183))+IF(COUNTIF(课表!$D$193:$D$348,B183)&gt;=2,1,COUNTIF(课表!D$193:$D$348,B183))+IF(COUNTIF(课表!$E$193:$E$348,B183)&gt;=2,1,COUNTIF(课表!$E$193:$E$348,B183))+IF(COUNTIF(课表!$F$193:$F$348,B183)&gt;=2,1,COUNTIF(课表!$F$193:$F$348,B183)))*2</f>
        <v>4</v>
      </c>
      <c r="I183" s="31">
        <f>(IF(COUNTIF(课表!$G$193:$G$348,B183)&gt;=2,1,COUNTIF(课表!$G$193:$G$348,B183))+IF(COUNTIF(课表!$H$193:$H$348,B183)&gt;=2,1,COUNTIF(课表!$H$193:$H$348,B183))+IF(COUNTIF(课表!$I$193:$I$348,B183)&gt;=2,1,COUNTIF(课表!$I$193:$I$348,B183))+IF(COUNTIF(课表!$J$193:$J$348,B183)&gt;=2,1,COUNTIF(课表!$J$193:$J$348,B183)))*2</f>
        <v>8</v>
      </c>
      <c r="J183" s="31">
        <f>(IF(COUNTIF(课表!$K$193:$K$348,B183)&gt;=2,1,COUNTIF(课表!$K$193:$K$348,B183))+IF(COUNTIF(课表!$L$193:$L$348,B183)&gt;=2,1,COUNTIF(课表!$L$193:$L$348,B183))+IF(COUNTIF(课表!$M$193:$M$348,B183)&gt;=2,1,COUNTIF(课表!$M$193:$M$348,B183))+IF(COUNTIF(课表!$N$193:$N$348,B183)&gt;=2,1,COUNTIF(课表!$N$193:$N$348,B183)))*2</f>
        <v>4</v>
      </c>
      <c r="K183" s="31">
        <f>(IF(COUNTIF(课表!$O$193:$O$348,B183)&gt;=2,1,COUNTIF(课表!$O$193:$O$348,B183))+IF(COUNTIF(课表!$P$193:$P$348,B183)&gt;=2,1,COUNTIF(课表!$P$193:$P$348,B183))+IF(COUNTIF(课表!$Q$193:$Q$348,B183)&gt;=2,1,COUNTIF(课表!$Q$193:$Q$348,B183))+IF(COUNTIF(课表!$R$193:$R$348,B183)&gt;=2,1,COUNTIF(课表!$R$193:$R$348,B183)))*2</f>
        <v>4</v>
      </c>
      <c r="L183" s="31">
        <f>(IF(COUNTIF(课表!$O$193:$S$348,B183)&gt;=2,1,COUNTIF(课表!$O$193:$S$348,B183))+IF(COUNTIF(课表!$P$193:$T$348,B183)&gt;=2,1,COUNTIF(课表!$P$193:$T$348,B183)))*2</f>
        <v>4</v>
      </c>
      <c r="M183" s="31">
        <f>(IF(COUNTIF(课表!$W$193:$W$348,B183)&gt;=2,1,COUNTIF(课表!$W$193:$W$348,B183))+IF(COUNTIF(课表!$X$193:$X$348,B183)&gt;=2,1,COUNTIF(课表!$X$193:$X$348,B183))+IF(COUNTIF(课表!$Y$193:$Y$348,B183)&gt;=2,1,COUNTIF(课表!$Y$193:$Y$348,B183))+IF(COUNTIF(课表!$Z$193:$Z$348,B183)&gt;=2,1,COUNTIF(课表!$Z$193:$Z$348,B183)))*2</f>
        <v>0</v>
      </c>
      <c r="N183" s="31">
        <f>(IF(COUNTIF(课表!$AA$193:$AA$348,B183)&gt;=2,1,COUNTIF(课表!$AA$193:$AA$348,B183))+IF(COUNTIF(课表!$AB$193:$AB$348,B183)&gt;=2,1,COUNTIF(课表!$AB$193:$AB$348,B183))+IF(COUNTIF(课表!$AC$193:$AC$348,B183)&gt;=2,1,COUNTIF(课表!$AC$193:$AC$348,B183))+IF(COUNTIF(课表!$AD$193:$AD$348,B183)&gt;=2,1,COUNTIF(课表!$AD$193:$AD$348,B183)))*2</f>
        <v>0</v>
      </c>
      <c r="O183" s="31">
        <f t="shared" si="5"/>
        <v>24</v>
      </c>
    </row>
    <row r="184" ht="20.1" customHeight="1" spans="1:15">
      <c r="A184" s="31" t="str">
        <f>VLOOKUP(B184,教师基础数据!$B$1:$H$503,7,FALSE)</f>
        <v>0000022</v>
      </c>
      <c r="B184" s="32" t="s">
        <v>1994</v>
      </c>
      <c r="C184" s="31" t="str">
        <f>VLOOKUP(B184,教师基础数据!$B$1:$G4720,3,FALSE)</f>
        <v>商贸系</v>
      </c>
      <c r="D184" s="31" t="str">
        <f>VLOOKUP(B184,教师基础数据!$B$1:$G872,4,FALSE)</f>
        <v>兼职</v>
      </c>
      <c r="E184" s="31" t="str">
        <f>VLOOKUP(B184,教师基础数据!$B$1:$G4905,5,FALSE)</f>
        <v>会计教研室</v>
      </c>
      <c r="F184" s="31">
        <v>1</v>
      </c>
      <c r="G184" s="31">
        <f t="shared" si="4"/>
        <v>0</v>
      </c>
      <c r="H184" s="31">
        <f>(IF(COUNTIF(课表!$C$193:$C$348,B184)&gt;=2,1,COUNTIF(课表!$C$193:$C$348,B184))+IF(COUNTIF(课表!$D$193:$D$348,B184)&gt;=2,1,COUNTIF(课表!D$193:$D$348,B184))+IF(COUNTIF(课表!$E$193:$E$348,B184)&gt;=2,1,COUNTIF(课表!$E$193:$E$348,B184))+IF(COUNTIF(课表!$F$193:$F$348,B184)&gt;=2,1,COUNTIF(课表!$F$193:$F$348,B184)))*2</f>
        <v>0</v>
      </c>
      <c r="I184" s="31">
        <f>(IF(COUNTIF(课表!$G$193:$G$348,B184)&gt;=2,1,COUNTIF(课表!$G$193:$G$348,B184))+IF(COUNTIF(课表!$H$193:$H$348,B184)&gt;=2,1,COUNTIF(课表!$H$193:$H$348,B184))+IF(COUNTIF(课表!$I$193:$I$348,B184)&gt;=2,1,COUNTIF(课表!$I$193:$I$348,B184))+IF(COUNTIF(课表!$J$193:$J$348,B184)&gt;=2,1,COUNTIF(课表!$J$193:$J$348,B184)))*2</f>
        <v>0</v>
      </c>
      <c r="J184" s="31">
        <f>(IF(COUNTIF(课表!$K$193:$K$348,B184)&gt;=2,1,COUNTIF(课表!$K$193:$K$348,B184))+IF(COUNTIF(课表!$L$193:$L$348,B184)&gt;=2,1,COUNTIF(课表!$L$193:$L$348,B184))+IF(COUNTIF(课表!$M$193:$M$348,B184)&gt;=2,1,COUNTIF(课表!$M$193:$M$348,B184))+IF(COUNTIF(课表!$N$193:$N$348,B184)&gt;=2,1,COUNTIF(课表!$N$193:$N$348,B184)))*2</f>
        <v>0</v>
      </c>
      <c r="K184" s="31">
        <f>(IF(COUNTIF(课表!$O$193:$O$348,B184)&gt;=2,1,COUNTIF(课表!$O$193:$O$348,B184))+IF(COUNTIF(课表!$P$193:$P$348,B184)&gt;=2,1,COUNTIF(课表!$P$193:$P$348,B184))+IF(COUNTIF(课表!$Q$193:$Q$348,B184)&gt;=2,1,COUNTIF(课表!$Q$193:$Q$348,B184))+IF(COUNTIF(课表!$R$193:$R$348,B184)&gt;=2,1,COUNTIF(课表!$R$193:$R$348,B184)))*2</f>
        <v>0</v>
      </c>
      <c r="L184" s="31">
        <f>(IF(COUNTIF(课表!$O$193:$S$348,B184)&gt;=2,1,COUNTIF(课表!$O$193:$S$348,B184))+IF(COUNTIF(课表!$P$193:$T$348,B184)&gt;=2,1,COUNTIF(课表!$P$193:$T$348,B184)))*2</f>
        <v>0</v>
      </c>
      <c r="M184" s="31">
        <f>(IF(COUNTIF(课表!$W$193:$W$348,B184)&gt;=2,1,COUNTIF(课表!$W$193:$W$348,B184))+IF(COUNTIF(课表!$X$193:$X$348,B184)&gt;=2,1,COUNTIF(课表!$X$193:$X$348,B184))+IF(COUNTIF(课表!$Y$193:$Y$348,B184)&gt;=2,1,COUNTIF(课表!$Y$193:$Y$348,B184))+IF(COUNTIF(课表!$Z$193:$Z$348,B184)&gt;=2,1,COUNTIF(课表!$Z$193:$Z$348,B184)))*2</f>
        <v>0</v>
      </c>
      <c r="N184" s="31">
        <f>(IF(COUNTIF(课表!$AA$193:$AA$348,B184)&gt;=2,1,COUNTIF(课表!$AA$193:$AA$348,B184))+IF(COUNTIF(课表!$AB$193:$AB$348,B184)&gt;=2,1,COUNTIF(课表!$AB$193:$AB$348,B184))+IF(COUNTIF(课表!$AC$193:$AC$348,B184)&gt;=2,1,COUNTIF(课表!$AC$193:$AC$348,B184))+IF(COUNTIF(课表!$AD$193:$AD$348,B184)&gt;=2,1,COUNTIF(课表!$AD$193:$AD$348,B184)))*2</f>
        <v>0</v>
      </c>
      <c r="O184" s="31">
        <f t="shared" si="5"/>
        <v>0</v>
      </c>
    </row>
    <row r="185" ht="20.1" customHeight="1" spans="1:15">
      <c r="A185" s="31" t="str">
        <f>VLOOKUP(B185,教师基础数据!$B$1:$H$503,7,FALSE)</f>
        <v>0000133</v>
      </c>
      <c r="B185" s="32" t="s">
        <v>1172</v>
      </c>
      <c r="C185" s="31" t="str">
        <f>VLOOKUP(B185,教师基础数据!$B$1:$G4721,3,FALSE)</f>
        <v>人文系</v>
      </c>
      <c r="D185" s="31" t="str">
        <f>VLOOKUP(B185,教师基础数据!$B$1:$G873,4,FALSE)</f>
        <v>专职</v>
      </c>
      <c r="E185" s="31" t="str">
        <f>VLOOKUP(B185,教师基础数据!$B$1:$G4906,5,FALSE)</f>
        <v>英语教研室</v>
      </c>
      <c r="F185" s="31">
        <v>1</v>
      </c>
      <c r="G185" s="31">
        <f t="shared" si="4"/>
        <v>4</v>
      </c>
      <c r="H185" s="31">
        <f>(IF(COUNTIF(课表!$C$193:$C$348,B185)&gt;=2,1,COUNTIF(课表!$C$193:$C$348,B185))+IF(COUNTIF(课表!$D$193:$D$348,B185)&gt;=2,1,COUNTIF(课表!D$193:$D$348,B185))+IF(COUNTIF(课表!$E$193:$E$348,B185)&gt;=2,1,COUNTIF(课表!$E$193:$E$348,B185))+IF(COUNTIF(课表!$F$193:$F$348,B185)&gt;=2,1,COUNTIF(课表!$F$193:$F$348,B185)))*2</f>
        <v>4</v>
      </c>
      <c r="I185" s="31">
        <f>(IF(COUNTIF(课表!$G$193:$G$348,B185)&gt;=2,1,COUNTIF(课表!$G$193:$G$348,B185))+IF(COUNTIF(课表!$H$193:$H$348,B185)&gt;=2,1,COUNTIF(课表!$H$193:$H$348,B185))+IF(COUNTIF(课表!$I$193:$I$348,B185)&gt;=2,1,COUNTIF(课表!$I$193:$I$348,B185))+IF(COUNTIF(课表!$J$193:$J$348,B185)&gt;=2,1,COUNTIF(课表!$J$193:$J$348,B185)))*2</f>
        <v>4</v>
      </c>
      <c r="J185" s="31">
        <f>(IF(COUNTIF(课表!$K$193:$K$348,B185)&gt;=2,1,COUNTIF(课表!$K$193:$K$348,B185))+IF(COUNTIF(课表!$L$193:$L$348,B185)&gt;=2,1,COUNTIF(课表!$L$193:$L$348,B185))+IF(COUNTIF(课表!$M$193:$M$348,B185)&gt;=2,1,COUNTIF(课表!$M$193:$M$348,B185))+IF(COUNTIF(课表!$N$193:$N$348,B185)&gt;=2,1,COUNTIF(课表!$N$193:$N$348,B185)))*2</f>
        <v>4</v>
      </c>
      <c r="K185" s="31">
        <f>(IF(COUNTIF(课表!$O$193:$O$348,B185)&gt;=2,1,COUNTIF(课表!$O$193:$O$348,B185))+IF(COUNTIF(课表!$P$193:$P$348,B185)&gt;=2,1,COUNTIF(课表!$P$193:$P$348,B185))+IF(COUNTIF(课表!$Q$193:$Q$348,B185)&gt;=2,1,COUNTIF(课表!$Q$193:$Q$348,B185))+IF(COUNTIF(课表!$R$193:$R$348,B185)&gt;=2,1,COUNTIF(课表!$R$193:$R$348,B185)))*2</f>
        <v>0</v>
      </c>
      <c r="L185" s="31">
        <f>(IF(COUNTIF(课表!$O$193:$S$348,B185)&gt;=2,1,COUNTIF(课表!$O$193:$S$348,B185))+IF(COUNTIF(课表!$P$193:$T$348,B185)&gt;=2,1,COUNTIF(课表!$P$193:$T$348,B185)))*2</f>
        <v>4</v>
      </c>
      <c r="M185" s="31">
        <f>(IF(COUNTIF(课表!$W$193:$W$348,B185)&gt;=2,1,COUNTIF(课表!$W$193:$W$348,B185))+IF(COUNTIF(课表!$X$193:$X$348,B185)&gt;=2,1,COUNTIF(课表!$X$193:$X$348,B185))+IF(COUNTIF(课表!$Y$193:$Y$348,B185)&gt;=2,1,COUNTIF(课表!$Y$193:$Y$348,B185))+IF(COUNTIF(课表!$Z$193:$Z$348,B185)&gt;=2,1,COUNTIF(课表!$Z$193:$Z$348,B185)))*2</f>
        <v>0</v>
      </c>
      <c r="N185" s="31">
        <f>(IF(COUNTIF(课表!$AA$193:$AA$348,B185)&gt;=2,1,COUNTIF(课表!$AA$193:$AA$348,B185))+IF(COUNTIF(课表!$AB$193:$AB$348,B185)&gt;=2,1,COUNTIF(课表!$AB$193:$AB$348,B185))+IF(COUNTIF(课表!$AC$193:$AC$348,B185)&gt;=2,1,COUNTIF(课表!$AC$193:$AC$348,B185))+IF(COUNTIF(课表!$AD$193:$AD$348,B185)&gt;=2,1,COUNTIF(课表!$AD$193:$AD$348,B185)))*2</f>
        <v>0</v>
      </c>
      <c r="O185" s="31">
        <f t="shared" si="5"/>
        <v>16</v>
      </c>
    </row>
    <row r="186" ht="20.1" customHeight="1" spans="1:15">
      <c r="A186" s="31" t="str">
        <f>VLOOKUP(B186,教师基础数据!$B$1:$H$503,7,FALSE)</f>
        <v>0000115</v>
      </c>
      <c r="B186" s="32" t="s">
        <v>1182</v>
      </c>
      <c r="C186" s="31" t="str">
        <f>VLOOKUP(B186,教师基础数据!$B$1:$G4722,3,FALSE)</f>
        <v>人文系</v>
      </c>
      <c r="D186" s="31" t="str">
        <f>VLOOKUP(B186,教师基础数据!$B$1:$G874,4,FALSE)</f>
        <v>专职</v>
      </c>
      <c r="E186" s="31" t="str">
        <f>VLOOKUP(B186,教师基础数据!$B$1:$G4907,5,FALSE)</f>
        <v>英语教研室</v>
      </c>
      <c r="F186" s="31">
        <v>1</v>
      </c>
      <c r="G186" s="31">
        <f t="shared" si="4"/>
        <v>4</v>
      </c>
      <c r="H186" s="31">
        <f>(IF(COUNTIF(课表!$C$193:$C$348,B186)&gt;=2,1,COUNTIF(课表!$C$193:$C$348,B186))+IF(COUNTIF(课表!$D$193:$D$348,B186)&gt;=2,1,COUNTIF(课表!D$193:$D$348,B186))+IF(COUNTIF(课表!$E$193:$E$348,B186)&gt;=2,1,COUNTIF(课表!$E$193:$E$348,B186))+IF(COUNTIF(课表!$F$193:$F$348,B186)&gt;=2,1,COUNTIF(课表!$F$193:$F$348,B186)))*2</f>
        <v>4</v>
      </c>
      <c r="I186" s="31">
        <f>(IF(COUNTIF(课表!$G$193:$G$348,B186)&gt;=2,1,COUNTIF(课表!$G$193:$G$348,B186))+IF(COUNTIF(课表!$H$193:$H$348,B186)&gt;=2,1,COUNTIF(课表!$H$193:$H$348,B186))+IF(COUNTIF(课表!$I$193:$I$348,B186)&gt;=2,1,COUNTIF(课表!$I$193:$I$348,B186))+IF(COUNTIF(课表!$J$193:$J$348,B186)&gt;=2,1,COUNTIF(课表!$J$193:$J$348,B186)))*2</f>
        <v>0</v>
      </c>
      <c r="J186" s="31">
        <f>(IF(COUNTIF(课表!$K$193:$K$348,B186)&gt;=2,1,COUNTIF(课表!$K$193:$K$348,B186))+IF(COUNTIF(课表!$L$193:$L$348,B186)&gt;=2,1,COUNTIF(课表!$L$193:$L$348,B186))+IF(COUNTIF(课表!$M$193:$M$348,B186)&gt;=2,1,COUNTIF(课表!$M$193:$M$348,B186))+IF(COUNTIF(课表!$N$193:$N$348,B186)&gt;=2,1,COUNTIF(课表!$N$193:$N$348,B186)))*2</f>
        <v>4</v>
      </c>
      <c r="K186" s="31">
        <f>(IF(COUNTIF(课表!$O$193:$O$348,B186)&gt;=2,1,COUNTIF(课表!$O$193:$O$348,B186))+IF(COUNTIF(课表!$P$193:$P$348,B186)&gt;=2,1,COUNTIF(课表!$P$193:$P$348,B186))+IF(COUNTIF(课表!$Q$193:$Q$348,B186)&gt;=2,1,COUNTIF(课表!$Q$193:$Q$348,B186))+IF(COUNTIF(课表!$R$193:$R$348,B186)&gt;=2,1,COUNTIF(课表!$R$193:$R$348,B186)))*2</f>
        <v>4</v>
      </c>
      <c r="L186" s="31">
        <f>(IF(COUNTIF(课表!$O$193:$S$348,B186)&gt;=2,1,COUNTIF(课表!$O$193:$S$348,B186))+IF(COUNTIF(课表!$P$193:$T$348,B186)&gt;=2,1,COUNTIF(课表!$P$193:$T$348,B186)))*2</f>
        <v>4</v>
      </c>
      <c r="M186" s="31">
        <f>(IF(COUNTIF(课表!$W$193:$W$348,B186)&gt;=2,1,COUNTIF(课表!$W$193:$W$348,B186))+IF(COUNTIF(课表!$X$193:$X$348,B186)&gt;=2,1,COUNTIF(课表!$X$193:$X$348,B186))+IF(COUNTIF(课表!$Y$193:$Y$348,B186)&gt;=2,1,COUNTIF(课表!$Y$193:$Y$348,B186))+IF(COUNTIF(课表!$Z$193:$Z$348,B186)&gt;=2,1,COUNTIF(课表!$Z$193:$Z$348,B186)))*2</f>
        <v>0</v>
      </c>
      <c r="N186" s="31">
        <f>(IF(COUNTIF(课表!$AA$193:$AA$348,B186)&gt;=2,1,COUNTIF(课表!$AA$193:$AA$348,B186))+IF(COUNTIF(课表!$AB$193:$AB$348,B186)&gt;=2,1,COUNTIF(课表!$AB$193:$AB$348,B186))+IF(COUNTIF(课表!$AC$193:$AC$348,B186)&gt;=2,1,COUNTIF(课表!$AC$193:$AC$348,B186))+IF(COUNTIF(课表!$AD$193:$AD$348,B186)&gt;=2,1,COUNTIF(课表!$AD$193:$AD$348,B186)))*2</f>
        <v>0</v>
      </c>
      <c r="O186" s="31">
        <f t="shared" si="5"/>
        <v>16</v>
      </c>
    </row>
    <row r="187" ht="20.1" customHeight="1" spans="1:15">
      <c r="A187" s="31" t="str">
        <f>VLOOKUP(B187,教师基础数据!$B$1:$H$503,7,FALSE)</f>
        <v>2021001</v>
      </c>
      <c r="B187" s="32" t="s">
        <v>1178</v>
      </c>
      <c r="C187" s="31" t="str">
        <f>VLOOKUP(B187,教师基础数据!$B$1:$G4723,3,FALSE)</f>
        <v>人文系</v>
      </c>
      <c r="D187" s="31" t="str">
        <f>VLOOKUP(B187,教师基础数据!$B$1:$G875,4,FALSE)</f>
        <v>外聘</v>
      </c>
      <c r="E187" s="31" t="str">
        <f>VLOOKUP(B187,教师基础数据!$B$1:$G4908,5,FALSE)</f>
        <v>英语教研室</v>
      </c>
      <c r="F187" s="31">
        <v>1</v>
      </c>
      <c r="G187" s="31">
        <f t="shared" si="4"/>
        <v>5</v>
      </c>
      <c r="H187" s="31">
        <f>(IF(COUNTIF(课表!$C$193:$C$348,B187)&gt;=2,1,COUNTIF(课表!$C$193:$C$348,B187))+IF(COUNTIF(课表!$D$193:$D$348,B187)&gt;=2,1,COUNTIF(课表!D$193:$D$348,B187))+IF(COUNTIF(课表!$E$193:$E$348,B187)&gt;=2,1,COUNTIF(课表!$E$193:$E$348,B187))+IF(COUNTIF(课表!$F$193:$F$348,B187)&gt;=2,1,COUNTIF(课表!$F$193:$F$348,B187)))*2</f>
        <v>4</v>
      </c>
      <c r="I187" s="31">
        <f>(IF(COUNTIF(课表!$G$193:$G$348,B187)&gt;=2,1,COUNTIF(课表!$G$193:$G$348,B187))+IF(COUNTIF(课表!$H$193:$H$348,B187)&gt;=2,1,COUNTIF(课表!$H$193:$H$348,B187))+IF(COUNTIF(课表!$I$193:$I$348,B187)&gt;=2,1,COUNTIF(课表!$I$193:$I$348,B187))+IF(COUNTIF(课表!$J$193:$J$348,B187)&gt;=2,1,COUNTIF(课表!$J$193:$J$348,B187)))*2</f>
        <v>4</v>
      </c>
      <c r="J187" s="31">
        <f>(IF(COUNTIF(课表!$K$193:$K$348,B187)&gt;=2,1,COUNTIF(课表!$K$193:$K$348,B187))+IF(COUNTIF(课表!$L$193:$L$348,B187)&gt;=2,1,COUNTIF(课表!$L$193:$L$348,B187))+IF(COUNTIF(课表!$M$193:$M$348,B187)&gt;=2,1,COUNTIF(课表!$M$193:$M$348,B187))+IF(COUNTIF(课表!$N$193:$N$348,B187)&gt;=2,1,COUNTIF(课表!$N$193:$N$348,B187)))*2</f>
        <v>4</v>
      </c>
      <c r="K187" s="31">
        <f>(IF(COUNTIF(课表!$O$193:$O$348,B187)&gt;=2,1,COUNTIF(课表!$O$193:$O$348,B187))+IF(COUNTIF(课表!$P$193:$P$348,B187)&gt;=2,1,COUNTIF(课表!$P$193:$P$348,B187))+IF(COUNTIF(课表!$Q$193:$Q$348,B187)&gt;=2,1,COUNTIF(课表!$Q$193:$Q$348,B187))+IF(COUNTIF(课表!$R$193:$R$348,B187)&gt;=2,1,COUNTIF(课表!$R$193:$R$348,B187)))*2</f>
        <v>4</v>
      </c>
      <c r="L187" s="31">
        <f>(IF(COUNTIF(课表!$O$193:$S$348,B187)&gt;=2,1,COUNTIF(课表!$O$193:$S$348,B187))+IF(COUNTIF(课表!$P$193:$T$348,B187)&gt;=2,1,COUNTIF(课表!$P$193:$T$348,B187)))*2</f>
        <v>4</v>
      </c>
      <c r="M187" s="31">
        <f>(IF(COUNTIF(课表!$W$193:$W$348,B187)&gt;=2,1,COUNTIF(课表!$W$193:$W$348,B187))+IF(COUNTIF(课表!$X$193:$X$348,B187)&gt;=2,1,COUNTIF(课表!$X$193:$X$348,B187))+IF(COUNTIF(课表!$Y$193:$Y$348,B187)&gt;=2,1,COUNTIF(课表!$Y$193:$Y$348,B187))+IF(COUNTIF(课表!$Z$193:$Z$348,B187)&gt;=2,1,COUNTIF(课表!$Z$193:$Z$348,B187)))*2</f>
        <v>0</v>
      </c>
      <c r="N187" s="31">
        <f>(IF(COUNTIF(课表!$AA$193:$AA$348,B187)&gt;=2,1,COUNTIF(课表!$AA$193:$AA$348,B187))+IF(COUNTIF(课表!$AB$193:$AB$348,B187)&gt;=2,1,COUNTIF(课表!$AB$193:$AB$348,B187))+IF(COUNTIF(课表!$AC$193:$AC$348,B187)&gt;=2,1,COUNTIF(课表!$AC$193:$AC$348,B187))+IF(COUNTIF(课表!$AD$193:$AD$348,B187)&gt;=2,1,COUNTIF(课表!$AD$193:$AD$348,B187)))*2</f>
        <v>0</v>
      </c>
      <c r="O187" s="31">
        <f t="shared" si="5"/>
        <v>20</v>
      </c>
    </row>
    <row r="188" ht="20.1" customHeight="1" spans="1:15">
      <c r="A188" s="31" t="str">
        <f>VLOOKUP(B188,教师基础数据!$B$1:$H$503,7,FALSE)</f>
        <v>2014036</v>
      </c>
      <c r="B188" s="32" t="s">
        <v>1589</v>
      </c>
      <c r="C188" s="31" t="str">
        <f>VLOOKUP(B188,教师基础数据!$B$1:$G4724,3,FALSE)</f>
        <v>人文系</v>
      </c>
      <c r="D188" s="31" t="str">
        <f>VLOOKUP(B188,教师基础数据!$B$1:$G876,4,FALSE)</f>
        <v>外聘</v>
      </c>
      <c r="E188" s="31" t="str">
        <f>VLOOKUP(B188,教师基础数据!$B$1:$G4909,5,FALSE)</f>
        <v>体育教研室</v>
      </c>
      <c r="F188" s="31">
        <v>1</v>
      </c>
      <c r="G188" s="31">
        <f t="shared" si="4"/>
        <v>3</v>
      </c>
      <c r="H188" s="31">
        <f>(IF(COUNTIF(课表!$C$193:$C$348,B188)&gt;=2,1,COUNTIF(课表!$C$193:$C$348,B188))+IF(COUNTIF(课表!$D$193:$D$348,B188)&gt;=2,1,COUNTIF(课表!D$193:$D$348,B188))+IF(COUNTIF(课表!$E$193:$E$348,B188)&gt;=2,1,COUNTIF(课表!$E$193:$E$348,B188))+IF(COUNTIF(课表!$F$193:$F$348,B188)&gt;=2,1,COUNTIF(课表!$F$193:$F$348,B188)))*2</f>
        <v>4</v>
      </c>
      <c r="I188" s="31">
        <f>(IF(COUNTIF(课表!$G$193:$G$348,B188)&gt;=2,1,COUNTIF(课表!$G$193:$G$348,B188))+IF(COUNTIF(课表!$H$193:$H$348,B188)&gt;=2,1,COUNTIF(课表!$H$193:$H$348,B188))+IF(COUNTIF(课表!$I$193:$I$348,B188)&gt;=2,1,COUNTIF(课表!$I$193:$I$348,B188))+IF(COUNTIF(课表!$J$193:$J$348,B188)&gt;=2,1,COUNTIF(课表!$J$193:$J$348,B188)))*2</f>
        <v>0</v>
      </c>
      <c r="J188" s="31">
        <f>(IF(COUNTIF(课表!$K$193:$K$348,B188)&gt;=2,1,COUNTIF(课表!$K$193:$K$348,B188))+IF(COUNTIF(课表!$L$193:$L$348,B188)&gt;=2,1,COUNTIF(课表!$L$193:$L$348,B188))+IF(COUNTIF(课表!$M$193:$M$348,B188)&gt;=2,1,COUNTIF(课表!$M$193:$M$348,B188))+IF(COUNTIF(课表!$N$193:$N$348,B188)&gt;=2,1,COUNTIF(课表!$N$193:$N$348,B188)))*2</f>
        <v>0</v>
      </c>
      <c r="K188" s="31">
        <f>(IF(COUNTIF(课表!$O$193:$O$348,B188)&gt;=2,1,COUNTIF(课表!$O$193:$O$348,B188))+IF(COUNTIF(课表!$P$193:$P$348,B188)&gt;=2,1,COUNTIF(课表!$P$193:$P$348,B188))+IF(COUNTIF(课表!$Q$193:$Q$348,B188)&gt;=2,1,COUNTIF(课表!$Q$193:$Q$348,B188))+IF(COUNTIF(课表!$R$193:$R$348,B188)&gt;=2,1,COUNTIF(课表!$R$193:$R$348,B188)))*2</f>
        <v>4</v>
      </c>
      <c r="L188" s="31">
        <f>(IF(COUNTIF(课表!$O$193:$S$348,B188)&gt;=2,1,COUNTIF(课表!$O$193:$S$348,B188))+IF(COUNTIF(课表!$P$193:$T$348,B188)&gt;=2,1,COUNTIF(课表!$P$193:$T$348,B188)))*2</f>
        <v>4</v>
      </c>
      <c r="M188" s="31">
        <f>(IF(COUNTIF(课表!$W$193:$W$348,B188)&gt;=2,1,COUNTIF(课表!$W$193:$W$348,B188))+IF(COUNTIF(课表!$X$193:$X$348,B188)&gt;=2,1,COUNTIF(课表!$X$193:$X$348,B188))+IF(COUNTIF(课表!$Y$193:$Y$348,B188)&gt;=2,1,COUNTIF(课表!$Y$193:$Y$348,B188))+IF(COUNTIF(课表!$Z$193:$Z$348,B188)&gt;=2,1,COUNTIF(课表!$Z$193:$Z$348,B188)))*2</f>
        <v>0</v>
      </c>
      <c r="N188" s="31">
        <f>(IF(COUNTIF(课表!$AA$193:$AA$348,B188)&gt;=2,1,COUNTIF(课表!$AA$193:$AA$348,B188))+IF(COUNTIF(课表!$AB$193:$AB$348,B188)&gt;=2,1,COUNTIF(课表!$AB$193:$AB$348,B188))+IF(COUNTIF(课表!$AC$193:$AC$348,B188)&gt;=2,1,COUNTIF(课表!$AC$193:$AC$348,B188))+IF(COUNTIF(课表!$AD$193:$AD$348,B188)&gt;=2,1,COUNTIF(课表!$AD$193:$AD$348,B188)))*2</f>
        <v>0</v>
      </c>
      <c r="O188" s="31">
        <f t="shared" si="5"/>
        <v>12</v>
      </c>
    </row>
    <row r="189" ht="20.1" customHeight="1" spans="1:15">
      <c r="A189" s="31" t="str">
        <f>VLOOKUP(B189,教师基础数据!$B$1:$H$503,7,FALSE)</f>
        <v>0000411</v>
      </c>
      <c r="B189" s="32" t="s">
        <v>1995</v>
      </c>
      <c r="C189" s="31" t="str">
        <f>VLOOKUP(B189,教师基础数据!$B$1:$G4725,3,FALSE)</f>
        <v>人文系</v>
      </c>
      <c r="D189" s="31" t="str">
        <f>VLOOKUP(B189,教师基础数据!$B$1:$G877,4,FALSE)</f>
        <v>兼职</v>
      </c>
      <c r="E189" s="31" t="str">
        <f>VLOOKUP(B189,教师基础数据!$B$1:$G4910,5,FALSE)</f>
        <v>体育教研室</v>
      </c>
      <c r="F189" s="31">
        <v>1</v>
      </c>
      <c r="G189" s="31">
        <f t="shared" si="4"/>
        <v>0</v>
      </c>
      <c r="H189" s="31">
        <f>(IF(COUNTIF(课表!$C$193:$C$348,B189)&gt;=2,1,COUNTIF(课表!$C$193:$C$348,B189))+IF(COUNTIF(课表!$D$193:$D$348,B189)&gt;=2,1,COUNTIF(课表!D$193:$D$348,B189))+IF(COUNTIF(课表!$E$193:$E$348,B189)&gt;=2,1,COUNTIF(课表!$E$193:$E$348,B189))+IF(COUNTIF(课表!$F$193:$F$348,B189)&gt;=2,1,COUNTIF(课表!$F$193:$F$348,B189)))*2</f>
        <v>0</v>
      </c>
      <c r="I189" s="31">
        <f>(IF(COUNTIF(课表!$G$193:$G$348,B189)&gt;=2,1,COUNTIF(课表!$G$193:$G$348,B189))+IF(COUNTIF(课表!$H$193:$H$348,B189)&gt;=2,1,COUNTIF(课表!$H$193:$H$348,B189))+IF(COUNTIF(课表!$I$193:$I$348,B189)&gt;=2,1,COUNTIF(课表!$I$193:$I$348,B189))+IF(COUNTIF(课表!$J$193:$J$348,B189)&gt;=2,1,COUNTIF(课表!$J$193:$J$348,B189)))*2</f>
        <v>0</v>
      </c>
      <c r="J189" s="31">
        <f>(IF(COUNTIF(课表!$K$193:$K$348,B189)&gt;=2,1,COUNTIF(课表!$K$193:$K$348,B189))+IF(COUNTIF(课表!$L$193:$L$348,B189)&gt;=2,1,COUNTIF(课表!$L$193:$L$348,B189))+IF(COUNTIF(课表!$M$193:$M$348,B189)&gt;=2,1,COUNTIF(课表!$M$193:$M$348,B189))+IF(COUNTIF(课表!$N$193:$N$348,B189)&gt;=2,1,COUNTIF(课表!$N$193:$N$348,B189)))*2</f>
        <v>0</v>
      </c>
      <c r="K189" s="31">
        <f>(IF(COUNTIF(课表!$O$193:$O$348,B189)&gt;=2,1,COUNTIF(课表!$O$193:$O$348,B189))+IF(COUNTIF(课表!$P$193:$P$348,B189)&gt;=2,1,COUNTIF(课表!$P$193:$P$348,B189))+IF(COUNTIF(课表!$Q$193:$Q$348,B189)&gt;=2,1,COUNTIF(课表!$Q$193:$Q$348,B189))+IF(COUNTIF(课表!$R$193:$R$348,B189)&gt;=2,1,COUNTIF(课表!$R$193:$R$348,B189)))*2</f>
        <v>0</v>
      </c>
      <c r="L189" s="31">
        <f>(IF(COUNTIF(课表!$O$193:$S$348,B189)&gt;=2,1,COUNTIF(课表!$O$193:$S$348,B189))+IF(COUNTIF(课表!$P$193:$T$348,B189)&gt;=2,1,COUNTIF(课表!$P$193:$T$348,B189)))*2</f>
        <v>0</v>
      </c>
      <c r="M189" s="31">
        <f>(IF(COUNTIF(课表!$W$193:$W$348,B189)&gt;=2,1,COUNTIF(课表!$W$193:$W$348,B189))+IF(COUNTIF(课表!$X$193:$X$348,B189)&gt;=2,1,COUNTIF(课表!$X$193:$X$348,B189))+IF(COUNTIF(课表!$Y$193:$Y$348,B189)&gt;=2,1,COUNTIF(课表!$Y$193:$Y$348,B189))+IF(COUNTIF(课表!$Z$193:$Z$348,B189)&gt;=2,1,COUNTIF(课表!$Z$193:$Z$348,B189)))*2</f>
        <v>0</v>
      </c>
      <c r="N189" s="31">
        <f>(IF(COUNTIF(课表!$AA$193:$AA$348,B189)&gt;=2,1,COUNTIF(课表!$AA$193:$AA$348,B189))+IF(COUNTIF(课表!$AB$193:$AB$348,B189)&gt;=2,1,COUNTIF(课表!$AB$193:$AB$348,B189))+IF(COUNTIF(课表!$AC$193:$AC$348,B189)&gt;=2,1,COUNTIF(课表!$AC$193:$AC$348,B189))+IF(COUNTIF(课表!$AD$193:$AD$348,B189)&gt;=2,1,COUNTIF(课表!$AD$193:$AD$348,B189)))*2</f>
        <v>0</v>
      </c>
      <c r="O189" s="31">
        <f t="shared" si="5"/>
        <v>0</v>
      </c>
    </row>
    <row r="190" ht="20.1" customHeight="1" spans="1:15">
      <c r="A190" s="31" t="str">
        <f>VLOOKUP(B190,教师基础数据!$B$1:$H$503,7,FALSE)</f>
        <v>0000456</v>
      </c>
      <c r="B190" s="32" t="s">
        <v>1996</v>
      </c>
      <c r="C190" s="31" t="str">
        <f>VLOOKUP(B190,教师基础数据!$B$1:$G4726,3,FALSE)</f>
        <v>人文系</v>
      </c>
      <c r="D190" s="31" t="str">
        <f>VLOOKUP(B190,教师基础数据!$B$1:$G878,4,FALSE)</f>
        <v>兼职</v>
      </c>
      <c r="E190" s="31" t="str">
        <f>VLOOKUP(B190,教师基础数据!$B$1:$G4911,5,FALSE)</f>
        <v>体育教研室</v>
      </c>
      <c r="F190" s="31">
        <v>1</v>
      </c>
      <c r="G190" s="31">
        <f t="shared" si="4"/>
        <v>0</v>
      </c>
      <c r="H190" s="31">
        <f>(IF(COUNTIF(课表!$C$193:$C$348,B190)&gt;=2,1,COUNTIF(课表!$C$193:$C$348,B190))+IF(COUNTIF(课表!$D$193:$D$348,B190)&gt;=2,1,COUNTIF(课表!D$193:$D$348,B190))+IF(COUNTIF(课表!$E$193:$E$348,B190)&gt;=2,1,COUNTIF(课表!$E$193:$E$348,B190))+IF(COUNTIF(课表!$F$193:$F$348,B190)&gt;=2,1,COUNTIF(课表!$F$193:$F$348,B190)))*2</f>
        <v>0</v>
      </c>
      <c r="I190" s="31">
        <f>(IF(COUNTIF(课表!$G$193:$G$348,B190)&gt;=2,1,COUNTIF(课表!$G$193:$G$348,B190))+IF(COUNTIF(课表!$H$193:$H$348,B190)&gt;=2,1,COUNTIF(课表!$H$193:$H$348,B190))+IF(COUNTIF(课表!$I$193:$I$348,B190)&gt;=2,1,COUNTIF(课表!$I$193:$I$348,B190))+IF(COUNTIF(课表!$J$193:$J$348,B190)&gt;=2,1,COUNTIF(课表!$J$193:$J$348,B190)))*2</f>
        <v>0</v>
      </c>
      <c r="J190" s="31">
        <f>(IF(COUNTIF(课表!$K$193:$K$348,B190)&gt;=2,1,COUNTIF(课表!$K$193:$K$348,B190))+IF(COUNTIF(课表!$L$193:$L$348,B190)&gt;=2,1,COUNTIF(课表!$L$193:$L$348,B190))+IF(COUNTIF(课表!$M$193:$M$348,B190)&gt;=2,1,COUNTIF(课表!$M$193:$M$348,B190))+IF(COUNTIF(课表!$N$193:$N$348,B190)&gt;=2,1,COUNTIF(课表!$N$193:$N$348,B190)))*2</f>
        <v>0</v>
      </c>
      <c r="K190" s="31">
        <f>(IF(COUNTIF(课表!$O$193:$O$348,B190)&gt;=2,1,COUNTIF(课表!$O$193:$O$348,B190))+IF(COUNTIF(课表!$P$193:$P$348,B190)&gt;=2,1,COUNTIF(课表!$P$193:$P$348,B190))+IF(COUNTIF(课表!$Q$193:$Q$348,B190)&gt;=2,1,COUNTIF(课表!$Q$193:$Q$348,B190))+IF(COUNTIF(课表!$R$193:$R$348,B190)&gt;=2,1,COUNTIF(课表!$R$193:$R$348,B190)))*2</f>
        <v>0</v>
      </c>
      <c r="L190" s="31">
        <f>(IF(COUNTIF(课表!$O$193:$S$348,B190)&gt;=2,1,COUNTIF(课表!$O$193:$S$348,B190))+IF(COUNTIF(课表!$P$193:$T$348,B190)&gt;=2,1,COUNTIF(课表!$P$193:$T$348,B190)))*2</f>
        <v>0</v>
      </c>
      <c r="M190" s="31">
        <f>(IF(COUNTIF(课表!$W$193:$W$348,B190)&gt;=2,1,COUNTIF(课表!$W$193:$W$348,B190))+IF(COUNTIF(课表!$X$193:$X$348,B190)&gt;=2,1,COUNTIF(课表!$X$193:$X$348,B190))+IF(COUNTIF(课表!$Y$193:$Y$348,B190)&gt;=2,1,COUNTIF(课表!$Y$193:$Y$348,B190))+IF(COUNTIF(课表!$Z$193:$Z$348,B190)&gt;=2,1,COUNTIF(课表!$Z$193:$Z$348,B190)))*2</f>
        <v>0</v>
      </c>
      <c r="N190" s="31">
        <f>(IF(COUNTIF(课表!$AA$193:$AA$348,B190)&gt;=2,1,COUNTIF(课表!$AA$193:$AA$348,B190))+IF(COUNTIF(课表!$AB$193:$AB$348,B190)&gt;=2,1,COUNTIF(课表!$AB$193:$AB$348,B190))+IF(COUNTIF(课表!$AC$193:$AC$348,B190)&gt;=2,1,COUNTIF(课表!$AC$193:$AC$348,B190))+IF(COUNTIF(课表!$AD$193:$AD$348,B190)&gt;=2,1,COUNTIF(课表!$AD$193:$AD$348,B190)))*2</f>
        <v>0</v>
      </c>
      <c r="O190" s="31">
        <f t="shared" si="5"/>
        <v>0</v>
      </c>
    </row>
    <row r="191" ht="20.1" customHeight="1" spans="1:15">
      <c r="A191" s="31" t="str">
        <f>VLOOKUP(B191,教师基础数据!$B$1:$H$503,7,FALSE)</f>
        <v>0000288</v>
      </c>
      <c r="B191" s="32" t="s">
        <v>1591</v>
      </c>
      <c r="C191" s="31" t="str">
        <f>VLOOKUP(B191,教师基础数据!$B$1:$G4727,3,FALSE)</f>
        <v>人文系</v>
      </c>
      <c r="D191" s="31" t="str">
        <f>VLOOKUP(B191,教师基础数据!$B$1:$G879,4,FALSE)</f>
        <v>专职</v>
      </c>
      <c r="E191" s="31" t="str">
        <f>VLOOKUP(B191,教师基础数据!$B$1:$G4912,5,FALSE)</f>
        <v>体育教研室</v>
      </c>
      <c r="F191" s="31">
        <v>1</v>
      </c>
      <c r="G191" s="31">
        <f t="shared" si="4"/>
        <v>4</v>
      </c>
      <c r="H191" s="31">
        <f>(IF(COUNTIF(课表!$C$193:$C$348,B191)&gt;=2,1,COUNTIF(课表!$C$193:$C$348,B191))+IF(COUNTIF(课表!$D$193:$D$348,B191)&gt;=2,1,COUNTIF(课表!D$193:$D$348,B191))+IF(COUNTIF(课表!$E$193:$E$348,B191)&gt;=2,1,COUNTIF(课表!$E$193:$E$348,B191))+IF(COUNTIF(课表!$F$193:$F$348,B191)&gt;=2,1,COUNTIF(课表!$F$193:$F$348,B191)))*2</f>
        <v>4</v>
      </c>
      <c r="I191" s="31">
        <f>(IF(COUNTIF(课表!$G$193:$G$348,B191)&gt;=2,1,COUNTIF(课表!$G$193:$G$348,B191))+IF(COUNTIF(课表!$H$193:$H$348,B191)&gt;=2,1,COUNTIF(课表!$H$193:$H$348,B191))+IF(COUNTIF(课表!$I$193:$I$348,B191)&gt;=2,1,COUNTIF(课表!$I$193:$I$348,B191))+IF(COUNTIF(课表!$J$193:$J$348,B191)&gt;=2,1,COUNTIF(课表!$J$193:$J$348,B191)))*2</f>
        <v>0</v>
      </c>
      <c r="J191" s="31">
        <f>(IF(COUNTIF(课表!$K$193:$K$348,B191)&gt;=2,1,COUNTIF(课表!$K$193:$K$348,B191))+IF(COUNTIF(课表!$L$193:$L$348,B191)&gt;=2,1,COUNTIF(课表!$L$193:$L$348,B191))+IF(COUNTIF(课表!$M$193:$M$348,B191)&gt;=2,1,COUNTIF(课表!$M$193:$M$348,B191))+IF(COUNTIF(课表!$N$193:$N$348,B191)&gt;=2,1,COUNTIF(课表!$N$193:$N$348,B191)))*2</f>
        <v>4</v>
      </c>
      <c r="K191" s="31">
        <f>(IF(COUNTIF(课表!$O$193:$O$348,B191)&gt;=2,1,COUNTIF(课表!$O$193:$O$348,B191))+IF(COUNTIF(课表!$P$193:$P$348,B191)&gt;=2,1,COUNTIF(课表!$P$193:$P$348,B191))+IF(COUNTIF(课表!$Q$193:$Q$348,B191)&gt;=2,1,COUNTIF(课表!$Q$193:$Q$348,B191))+IF(COUNTIF(课表!$R$193:$R$348,B191)&gt;=2,1,COUNTIF(课表!$R$193:$R$348,B191)))*2</f>
        <v>4</v>
      </c>
      <c r="L191" s="31">
        <f>(IF(COUNTIF(课表!$O$193:$S$348,B191)&gt;=2,1,COUNTIF(课表!$O$193:$S$348,B191))+IF(COUNTIF(课表!$P$193:$T$348,B191)&gt;=2,1,COUNTIF(课表!$P$193:$T$348,B191)))*2</f>
        <v>4</v>
      </c>
      <c r="M191" s="31">
        <f>(IF(COUNTIF(课表!$W$193:$W$348,B191)&gt;=2,1,COUNTIF(课表!$W$193:$W$348,B191))+IF(COUNTIF(课表!$X$193:$X$348,B191)&gt;=2,1,COUNTIF(课表!$X$193:$X$348,B191))+IF(COUNTIF(课表!$Y$193:$Y$348,B191)&gt;=2,1,COUNTIF(课表!$Y$193:$Y$348,B191))+IF(COUNTIF(课表!$Z$193:$Z$348,B191)&gt;=2,1,COUNTIF(课表!$Z$193:$Z$348,B191)))*2</f>
        <v>0</v>
      </c>
      <c r="N191" s="31">
        <f>(IF(COUNTIF(课表!$AA$193:$AA$348,B191)&gt;=2,1,COUNTIF(课表!$AA$193:$AA$348,B191))+IF(COUNTIF(课表!$AB$193:$AB$348,B191)&gt;=2,1,COUNTIF(课表!$AB$193:$AB$348,B191))+IF(COUNTIF(课表!$AC$193:$AC$348,B191)&gt;=2,1,COUNTIF(课表!$AC$193:$AC$348,B191))+IF(COUNTIF(课表!$AD$193:$AD$348,B191)&gt;=2,1,COUNTIF(课表!$AD$193:$AD$348,B191)))*2</f>
        <v>0</v>
      </c>
      <c r="O191" s="31">
        <f t="shared" si="5"/>
        <v>16</v>
      </c>
    </row>
    <row r="192" ht="20.1" customHeight="1" spans="1:15">
      <c r="A192" s="31" t="str">
        <f>VLOOKUP(B192,教师基础数据!$B$1:$H$503,7,FALSE)</f>
        <v>0000387</v>
      </c>
      <c r="B192" s="32" t="s">
        <v>1571</v>
      </c>
      <c r="C192" s="31" t="str">
        <f>VLOOKUP(B192,教师基础数据!$B$1:$G4728,3,FALSE)</f>
        <v>人文系</v>
      </c>
      <c r="D192" s="31" t="str">
        <f>VLOOKUP(B192,教师基础数据!$B$1:$G880,4,FALSE)</f>
        <v>专职</v>
      </c>
      <c r="E192" s="31" t="str">
        <f>VLOOKUP(B192,教师基础数据!$B$1:$G4913,5,FALSE)</f>
        <v>服装教研室</v>
      </c>
      <c r="F192" s="31">
        <v>1</v>
      </c>
      <c r="G192" s="31">
        <f t="shared" si="4"/>
        <v>4</v>
      </c>
      <c r="H192" s="31">
        <f>(IF(COUNTIF(课表!$C$193:$C$348,B192)&gt;=2,1,COUNTIF(课表!$C$193:$C$348,B192))+IF(COUNTIF(课表!$D$193:$D$348,B192)&gt;=2,1,COUNTIF(课表!D$193:$D$348,B192))+IF(COUNTIF(课表!$E$193:$E$348,B192)&gt;=2,1,COUNTIF(课表!$E$193:$E$348,B192))+IF(COUNTIF(课表!$F$193:$F$348,B192)&gt;=2,1,COUNTIF(课表!$F$193:$F$348,B192)))*2</f>
        <v>8</v>
      </c>
      <c r="I192" s="31">
        <f>(IF(COUNTIF(课表!$G$193:$G$348,B192)&gt;=2,1,COUNTIF(课表!$G$193:$G$348,B192))+IF(COUNTIF(课表!$H$193:$H$348,B192)&gt;=2,1,COUNTIF(课表!$H$193:$H$348,B192))+IF(COUNTIF(课表!$I$193:$I$348,B192)&gt;=2,1,COUNTIF(课表!$I$193:$I$348,B192))+IF(COUNTIF(课表!$J$193:$J$348,B192)&gt;=2,1,COUNTIF(课表!$J$193:$J$348,B192)))*2</f>
        <v>0</v>
      </c>
      <c r="J192" s="31">
        <f>(IF(COUNTIF(课表!$K$193:$K$348,B192)&gt;=2,1,COUNTIF(课表!$K$193:$K$348,B192))+IF(COUNTIF(课表!$L$193:$L$348,B192)&gt;=2,1,COUNTIF(课表!$L$193:$L$348,B192))+IF(COUNTIF(课表!$M$193:$M$348,B192)&gt;=2,1,COUNTIF(课表!$M$193:$M$348,B192))+IF(COUNTIF(课表!$N$193:$N$348,B192)&gt;=2,1,COUNTIF(课表!$N$193:$N$348,B192)))*2</f>
        <v>4</v>
      </c>
      <c r="K192" s="31">
        <f>(IF(COUNTIF(课表!$O$193:$O$348,B192)&gt;=2,1,COUNTIF(课表!$O$193:$O$348,B192))+IF(COUNTIF(课表!$P$193:$P$348,B192)&gt;=2,1,COUNTIF(课表!$P$193:$P$348,B192))+IF(COUNTIF(课表!$Q$193:$Q$348,B192)&gt;=2,1,COUNTIF(课表!$Q$193:$Q$348,B192))+IF(COUNTIF(课表!$R$193:$R$348,B192)&gt;=2,1,COUNTIF(课表!$R$193:$R$348,B192)))*2</f>
        <v>4</v>
      </c>
      <c r="L192" s="31">
        <f>(IF(COUNTIF(课表!$O$193:$S$348,B192)&gt;=2,1,COUNTIF(课表!$O$193:$S$348,B192))+IF(COUNTIF(课表!$P$193:$T$348,B192)&gt;=2,1,COUNTIF(课表!$P$193:$T$348,B192)))*2</f>
        <v>4</v>
      </c>
      <c r="M192" s="31">
        <f>(IF(COUNTIF(课表!$W$193:$W$348,B192)&gt;=2,1,COUNTIF(课表!$W$193:$W$348,B192))+IF(COUNTIF(课表!$X$193:$X$348,B192)&gt;=2,1,COUNTIF(课表!$X$193:$X$348,B192))+IF(COUNTIF(课表!$Y$193:$Y$348,B192)&gt;=2,1,COUNTIF(课表!$Y$193:$Y$348,B192))+IF(COUNTIF(课表!$Z$193:$Z$348,B192)&gt;=2,1,COUNTIF(课表!$Z$193:$Z$348,B192)))*2</f>
        <v>0</v>
      </c>
      <c r="N192" s="31">
        <f>(IF(COUNTIF(课表!$AA$193:$AA$348,B192)&gt;=2,1,COUNTIF(课表!$AA$193:$AA$348,B192))+IF(COUNTIF(课表!$AB$193:$AB$348,B192)&gt;=2,1,COUNTIF(课表!$AB$193:$AB$348,B192))+IF(COUNTIF(课表!$AC$193:$AC$348,B192)&gt;=2,1,COUNTIF(课表!$AC$193:$AC$348,B192))+IF(COUNTIF(课表!$AD$193:$AD$348,B192)&gt;=2,1,COUNTIF(课表!$AD$193:$AD$348,B192)))*2</f>
        <v>0</v>
      </c>
      <c r="O192" s="31">
        <f t="shared" si="5"/>
        <v>20</v>
      </c>
    </row>
    <row r="193" ht="20.1" customHeight="1" spans="1:15">
      <c r="A193" s="31" t="str">
        <f>VLOOKUP(B193,教师基础数据!$B$1:$H$503,7,FALSE)</f>
        <v>2004006</v>
      </c>
      <c r="B193" s="32" t="s">
        <v>1432</v>
      </c>
      <c r="C193" s="31" t="str">
        <f>VLOOKUP(B193,教师基础数据!$B$1:$G4729,3,FALSE)</f>
        <v>人文系</v>
      </c>
      <c r="D193" s="31" t="str">
        <f>VLOOKUP(B193,教师基础数据!$B$1:$G881,4,FALSE)</f>
        <v>专职</v>
      </c>
      <c r="E193" s="31" t="str">
        <f>VLOOKUP(B193,教师基础数据!$B$1:$G4914,5,FALSE)</f>
        <v>服装教研室</v>
      </c>
      <c r="F193" s="31">
        <v>1</v>
      </c>
      <c r="G193" s="31">
        <f t="shared" si="4"/>
        <v>5</v>
      </c>
      <c r="H193" s="31">
        <f>(IF(COUNTIF(课表!$C$193:$C$348,B193)&gt;=2,1,COUNTIF(课表!$C$193:$C$348,B193))+IF(COUNTIF(课表!$D$193:$D$348,B193)&gt;=2,1,COUNTIF(课表!D$193:$D$348,B193))+IF(COUNTIF(课表!$E$193:$E$348,B193)&gt;=2,1,COUNTIF(课表!$E$193:$E$348,B193))+IF(COUNTIF(课表!$F$193:$F$348,B193)&gt;=2,1,COUNTIF(课表!$F$193:$F$348,B193)))*2</f>
        <v>4</v>
      </c>
      <c r="I193" s="31">
        <f>(IF(COUNTIF(课表!$G$193:$G$348,B193)&gt;=2,1,COUNTIF(课表!$G$193:$G$348,B193))+IF(COUNTIF(课表!$H$193:$H$348,B193)&gt;=2,1,COUNTIF(课表!$H$193:$H$348,B193))+IF(COUNTIF(课表!$I$193:$I$348,B193)&gt;=2,1,COUNTIF(课表!$I$193:$I$348,B193))+IF(COUNTIF(课表!$J$193:$J$348,B193)&gt;=2,1,COUNTIF(课表!$J$193:$J$348,B193)))*2</f>
        <v>4</v>
      </c>
      <c r="J193" s="31">
        <f>(IF(COUNTIF(课表!$K$193:$K$348,B193)&gt;=2,1,COUNTIF(课表!$K$193:$K$348,B193))+IF(COUNTIF(课表!$L$193:$L$348,B193)&gt;=2,1,COUNTIF(课表!$L$193:$L$348,B193))+IF(COUNTIF(课表!$M$193:$M$348,B193)&gt;=2,1,COUNTIF(课表!$M$193:$M$348,B193))+IF(COUNTIF(课表!$N$193:$N$348,B193)&gt;=2,1,COUNTIF(课表!$N$193:$N$348,B193)))*2</f>
        <v>8</v>
      </c>
      <c r="K193" s="31">
        <f>(IF(COUNTIF(课表!$O$193:$O$348,B193)&gt;=2,1,COUNTIF(课表!$O$193:$O$348,B193))+IF(COUNTIF(课表!$P$193:$P$348,B193)&gt;=2,1,COUNTIF(课表!$P$193:$P$348,B193))+IF(COUNTIF(课表!$Q$193:$Q$348,B193)&gt;=2,1,COUNTIF(课表!$Q$193:$Q$348,B193))+IF(COUNTIF(课表!$R$193:$R$348,B193)&gt;=2,1,COUNTIF(课表!$R$193:$R$348,B193)))*2</f>
        <v>4</v>
      </c>
      <c r="L193" s="31">
        <f>(IF(COUNTIF(课表!$O$193:$S$348,B193)&gt;=2,1,COUNTIF(课表!$O$193:$S$348,B193))+IF(COUNTIF(课表!$P$193:$T$348,B193)&gt;=2,1,COUNTIF(课表!$P$193:$T$348,B193)))*2</f>
        <v>4</v>
      </c>
      <c r="M193" s="31">
        <f>(IF(COUNTIF(课表!$W$193:$W$348,B193)&gt;=2,1,COUNTIF(课表!$W$193:$W$348,B193))+IF(COUNTIF(课表!$X$193:$X$348,B193)&gt;=2,1,COUNTIF(课表!$X$193:$X$348,B193))+IF(COUNTIF(课表!$Y$193:$Y$348,B193)&gt;=2,1,COUNTIF(课表!$Y$193:$Y$348,B193))+IF(COUNTIF(课表!$Z$193:$Z$348,B193)&gt;=2,1,COUNTIF(课表!$Z$193:$Z$348,B193)))*2</f>
        <v>0</v>
      </c>
      <c r="N193" s="31">
        <f>(IF(COUNTIF(课表!$AA$193:$AA$348,B193)&gt;=2,1,COUNTIF(课表!$AA$193:$AA$348,B193))+IF(COUNTIF(课表!$AB$193:$AB$348,B193)&gt;=2,1,COUNTIF(课表!$AB$193:$AB$348,B193))+IF(COUNTIF(课表!$AC$193:$AC$348,B193)&gt;=2,1,COUNTIF(课表!$AC$193:$AC$348,B193))+IF(COUNTIF(课表!$AD$193:$AD$348,B193)&gt;=2,1,COUNTIF(课表!$AD$193:$AD$348,B193)))*2</f>
        <v>0</v>
      </c>
      <c r="O193" s="31">
        <f t="shared" si="5"/>
        <v>24</v>
      </c>
    </row>
    <row r="194" ht="20.1" customHeight="1" spans="1:15">
      <c r="A194" s="31" t="str">
        <f>VLOOKUP(B194,教师基础数据!$B$1:$H$503,7,FALSE)</f>
        <v>2014014</v>
      </c>
      <c r="B194" s="32" t="s">
        <v>1436</v>
      </c>
      <c r="C194" s="31" t="str">
        <f>VLOOKUP(B194,教师基础数据!$B$1:$G4730,3,FALSE)</f>
        <v>人文系</v>
      </c>
      <c r="D194" s="31" t="str">
        <f>VLOOKUP(B194,教师基础数据!$B$1:$G882,4,FALSE)</f>
        <v>专职</v>
      </c>
      <c r="E194" s="31" t="str">
        <f>VLOOKUP(B194,教师基础数据!$B$1:$G4915,5,FALSE)</f>
        <v>服装教研室</v>
      </c>
      <c r="F194" s="31">
        <v>1</v>
      </c>
      <c r="G194" s="31">
        <f t="shared" si="4"/>
        <v>4</v>
      </c>
      <c r="H194" s="31">
        <f>(IF(COUNTIF(课表!$C$193:$C$348,B194)&gt;=2,1,COUNTIF(课表!$C$193:$C$348,B194))+IF(COUNTIF(课表!$D$193:$D$348,B194)&gt;=2,1,COUNTIF(课表!D$193:$D$348,B194))+IF(COUNTIF(课表!$E$193:$E$348,B194)&gt;=2,1,COUNTIF(课表!$E$193:$E$348,B194))+IF(COUNTIF(课表!$F$193:$F$348,B194)&gt;=2,1,COUNTIF(课表!$F$193:$F$348,B194)))*2</f>
        <v>4</v>
      </c>
      <c r="I194" s="31">
        <f>(IF(COUNTIF(课表!$G$193:$G$348,B194)&gt;=2,1,COUNTIF(课表!$G$193:$G$348,B194))+IF(COUNTIF(课表!$H$193:$H$348,B194)&gt;=2,1,COUNTIF(课表!$H$193:$H$348,B194))+IF(COUNTIF(课表!$I$193:$I$348,B194)&gt;=2,1,COUNTIF(课表!$I$193:$I$348,B194))+IF(COUNTIF(课表!$J$193:$J$348,B194)&gt;=2,1,COUNTIF(课表!$J$193:$J$348,B194)))*2</f>
        <v>4</v>
      </c>
      <c r="J194" s="31">
        <f>(IF(COUNTIF(课表!$K$193:$K$348,B194)&gt;=2,1,COUNTIF(课表!$K$193:$K$348,B194))+IF(COUNTIF(课表!$L$193:$L$348,B194)&gt;=2,1,COUNTIF(课表!$L$193:$L$348,B194))+IF(COUNTIF(课表!$M$193:$M$348,B194)&gt;=2,1,COUNTIF(课表!$M$193:$M$348,B194))+IF(COUNTIF(课表!$N$193:$N$348,B194)&gt;=2,1,COUNTIF(课表!$N$193:$N$348,B194)))*2</f>
        <v>0</v>
      </c>
      <c r="K194" s="31">
        <f>(IF(COUNTIF(课表!$O$193:$O$348,B194)&gt;=2,1,COUNTIF(课表!$O$193:$O$348,B194))+IF(COUNTIF(课表!$P$193:$P$348,B194)&gt;=2,1,COUNTIF(课表!$P$193:$P$348,B194))+IF(COUNTIF(课表!$Q$193:$Q$348,B194)&gt;=2,1,COUNTIF(课表!$Q$193:$Q$348,B194))+IF(COUNTIF(课表!$R$193:$R$348,B194)&gt;=2,1,COUNTIF(课表!$R$193:$R$348,B194)))*2</f>
        <v>4</v>
      </c>
      <c r="L194" s="31">
        <f>(IF(COUNTIF(课表!$O$193:$S$348,B194)&gt;=2,1,COUNTIF(课表!$O$193:$S$348,B194))+IF(COUNTIF(课表!$P$193:$T$348,B194)&gt;=2,1,COUNTIF(课表!$P$193:$T$348,B194)))*2</f>
        <v>4</v>
      </c>
      <c r="M194" s="31">
        <f>(IF(COUNTIF(课表!$W$193:$W$348,B194)&gt;=2,1,COUNTIF(课表!$W$193:$W$348,B194))+IF(COUNTIF(课表!$X$193:$X$348,B194)&gt;=2,1,COUNTIF(课表!$X$193:$X$348,B194))+IF(COUNTIF(课表!$Y$193:$Y$348,B194)&gt;=2,1,COUNTIF(课表!$Y$193:$Y$348,B194))+IF(COUNTIF(课表!$Z$193:$Z$348,B194)&gt;=2,1,COUNTIF(课表!$Z$193:$Z$348,B194)))*2</f>
        <v>0</v>
      </c>
      <c r="N194" s="31">
        <f>(IF(COUNTIF(课表!$AA$193:$AA$348,B194)&gt;=2,1,COUNTIF(课表!$AA$193:$AA$348,B194))+IF(COUNTIF(课表!$AB$193:$AB$348,B194)&gt;=2,1,COUNTIF(课表!$AB$193:$AB$348,B194))+IF(COUNTIF(课表!$AC$193:$AC$348,B194)&gt;=2,1,COUNTIF(课表!$AC$193:$AC$348,B194))+IF(COUNTIF(课表!$AD$193:$AD$348,B194)&gt;=2,1,COUNTIF(课表!$AD$193:$AD$348,B194)))*2</f>
        <v>0</v>
      </c>
      <c r="O194" s="31">
        <f t="shared" si="5"/>
        <v>16</v>
      </c>
    </row>
    <row r="195" ht="20.1" customHeight="1" spans="1:15">
      <c r="A195" s="31" t="str">
        <f>VLOOKUP(B195,教师基础数据!$B$1:$H$503,7,FALSE)</f>
        <v>2014027</v>
      </c>
      <c r="B195" s="32" t="s">
        <v>1332</v>
      </c>
      <c r="C195" s="31" t="str">
        <f>VLOOKUP(B195,教师基础数据!$B$1:$G4731,3,FALSE)</f>
        <v>信艺系</v>
      </c>
      <c r="D195" s="31" t="str">
        <f>VLOOKUP(B195,教师基础数据!$B$1:$G883,4,FALSE)</f>
        <v>兼职</v>
      </c>
      <c r="E195" s="31" t="str">
        <f>VLOOKUP(B195,教师基础数据!$B$1:$G4916,5,FALSE)</f>
        <v>数媒教研室</v>
      </c>
      <c r="F195" s="31">
        <v>1</v>
      </c>
      <c r="G195" s="31">
        <f t="shared" ref="G195:G258" si="6">COUNTIF(H195:N195,"&lt;&gt;0")</f>
        <v>2</v>
      </c>
      <c r="H195" s="31">
        <f>(IF(COUNTIF(课表!$C$193:$C$348,B195)&gt;=2,1,COUNTIF(课表!$C$193:$C$348,B195))+IF(COUNTIF(课表!$D$193:$D$348,B195)&gt;=2,1,COUNTIF(课表!D$193:$D$348,B195))+IF(COUNTIF(课表!$E$193:$E$348,B195)&gt;=2,1,COUNTIF(课表!$E$193:$E$348,B195))+IF(COUNTIF(课表!$F$193:$F$348,B195)&gt;=2,1,COUNTIF(课表!$F$193:$F$348,B195)))*2</f>
        <v>0</v>
      </c>
      <c r="I195" s="31">
        <f>(IF(COUNTIF(课表!$G$193:$G$348,B195)&gt;=2,1,COUNTIF(课表!$G$193:$G$348,B195))+IF(COUNTIF(课表!$H$193:$H$348,B195)&gt;=2,1,COUNTIF(课表!$H$193:$H$348,B195))+IF(COUNTIF(课表!$I$193:$I$348,B195)&gt;=2,1,COUNTIF(课表!$I$193:$I$348,B195))+IF(COUNTIF(课表!$J$193:$J$348,B195)&gt;=2,1,COUNTIF(课表!$J$193:$J$348,B195)))*2</f>
        <v>0</v>
      </c>
      <c r="J195" s="31">
        <f>(IF(COUNTIF(课表!$K$193:$K$348,B195)&gt;=2,1,COUNTIF(课表!$K$193:$K$348,B195))+IF(COUNTIF(课表!$L$193:$L$348,B195)&gt;=2,1,COUNTIF(课表!$L$193:$L$348,B195))+IF(COUNTIF(课表!$M$193:$M$348,B195)&gt;=2,1,COUNTIF(课表!$M$193:$M$348,B195))+IF(COUNTIF(课表!$N$193:$N$348,B195)&gt;=2,1,COUNTIF(课表!$N$193:$N$348,B195)))*2</f>
        <v>0</v>
      </c>
      <c r="K195" s="31">
        <f>(IF(COUNTIF(课表!$O$193:$O$348,B195)&gt;=2,1,COUNTIF(课表!$O$193:$O$348,B195))+IF(COUNTIF(课表!$P$193:$P$348,B195)&gt;=2,1,COUNTIF(课表!$P$193:$P$348,B195))+IF(COUNTIF(课表!$Q$193:$Q$348,B195)&gt;=2,1,COUNTIF(课表!$Q$193:$Q$348,B195))+IF(COUNTIF(课表!$R$193:$R$348,B195)&gt;=2,1,COUNTIF(课表!$R$193:$R$348,B195)))*2</f>
        <v>4</v>
      </c>
      <c r="L195" s="31">
        <f>(IF(COUNTIF(课表!$O$193:$S$348,B195)&gt;=2,1,COUNTIF(课表!$O$193:$S$348,B195))+IF(COUNTIF(课表!$P$193:$T$348,B195)&gt;=2,1,COUNTIF(课表!$P$193:$T$348,B195)))*2</f>
        <v>4</v>
      </c>
      <c r="M195" s="31">
        <f>(IF(COUNTIF(课表!$W$193:$W$348,B195)&gt;=2,1,COUNTIF(课表!$W$193:$W$348,B195))+IF(COUNTIF(课表!$X$193:$X$348,B195)&gt;=2,1,COUNTIF(课表!$X$193:$X$348,B195))+IF(COUNTIF(课表!$Y$193:$Y$348,B195)&gt;=2,1,COUNTIF(课表!$Y$193:$Y$348,B195))+IF(COUNTIF(课表!$Z$193:$Z$348,B195)&gt;=2,1,COUNTIF(课表!$Z$193:$Z$348,B195)))*2</f>
        <v>0</v>
      </c>
      <c r="N195" s="31">
        <f>(IF(COUNTIF(课表!$AA$193:$AA$348,B195)&gt;=2,1,COUNTIF(课表!$AA$193:$AA$348,B195))+IF(COUNTIF(课表!$AB$193:$AB$348,B195)&gt;=2,1,COUNTIF(课表!$AB$193:$AB$348,B195))+IF(COUNTIF(课表!$AC$193:$AC$348,B195)&gt;=2,1,COUNTIF(课表!$AC$193:$AC$348,B195))+IF(COUNTIF(课表!$AD$193:$AD$348,B195)&gt;=2,1,COUNTIF(课表!$AD$193:$AD$348,B195)))*2</f>
        <v>0</v>
      </c>
      <c r="O195" s="31">
        <f t="shared" si="5"/>
        <v>8</v>
      </c>
    </row>
    <row r="196" ht="20.1" customHeight="1" spans="1:15">
      <c r="A196" s="31" t="str">
        <f>VLOOKUP(B196,教师基础数据!$B$1:$H$503,7,FALSE)</f>
        <v>0000424</v>
      </c>
      <c r="B196" s="32" t="s">
        <v>1191</v>
      </c>
      <c r="C196" s="31" t="str">
        <f>VLOOKUP(B196,教师基础数据!$B$1:$G4734,3,FALSE)</f>
        <v>建筑系</v>
      </c>
      <c r="D196" s="31" t="str">
        <f>VLOOKUP(B196,教师基础数据!$B$1:$G886,4,FALSE)</f>
        <v>专职</v>
      </c>
      <c r="E196" s="31" t="str">
        <f>VLOOKUP(B196,教师基础数据!$B$1:$G4919,5,FALSE)</f>
        <v>建筑工程技术教研室</v>
      </c>
      <c r="F196" s="31">
        <v>1</v>
      </c>
      <c r="G196" s="31">
        <f t="shared" si="6"/>
        <v>5</v>
      </c>
      <c r="H196" s="31">
        <f>(IF(COUNTIF(课表!$C$193:$C$348,B196)&gt;=2,1,COUNTIF(课表!$C$193:$C$348,B196))+IF(COUNTIF(课表!$D$193:$D$348,B196)&gt;=2,1,COUNTIF(课表!D$193:$D$348,B196))+IF(COUNTIF(课表!$E$193:$E$348,B196)&gt;=2,1,COUNTIF(课表!$E$193:$E$348,B196))+IF(COUNTIF(课表!$F$193:$F$348,B196)&gt;=2,1,COUNTIF(课表!$F$193:$F$348,B196)))*2</f>
        <v>4</v>
      </c>
      <c r="I196" s="31">
        <f>(IF(COUNTIF(课表!$G$193:$G$348,B196)&gt;=2,1,COUNTIF(课表!$G$193:$G$348,B196))+IF(COUNTIF(课表!$H$193:$H$348,B196)&gt;=2,1,COUNTIF(课表!$H$193:$H$348,B196))+IF(COUNTIF(课表!$I$193:$I$348,B196)&gt;=2,1,COUNTIF(课表!$I$193:$I$348,B196))+IF(COUNTIF(课表!$J$193:$J$348,B196)&gt;=2,1,COUNTIF(课表!$J$193:$J$348,B196)))*2</f>
        <v>4</v>
      </c>
      <c r="J196" s="31">
        <f>(IF(COUNTIF(课表!$K$193:$K$348,B196)&gt;=2,1,COUNTIF(课表!$K$193:$K$348,B196))+IF(COUNTIF(课表!$L$193:$L$348,B196)&gt;=2,1,COUNTIF(课表!$L$193:$L$348,B196))+IF(COUNTIF(课表!$M$193:$M$348,B196)&gt;=2,1,COUNTIF(课表!$M$193:$M$348,B196))+IF(COUNTIF(课表!$N$193:$N$348,B196)&gt;=2,1,COUNTIF(课表!$N$193:$N$348,B196)))*2</f>
        <v>4</v>
      </c>
      <c r="K196" s="31">
        <f>(IF(COUNTIF(课表!$O$193:$O$348,B196)&gt;=2,1,COUNTIF(课表!$O$193:$O$348,B196))+IF(COUNTIF(课表!$P$193:$P$348,B196)&gt;=2,1,COUNTIF(课表!$P$193:$P$348,B196))+IF(COUNTIF(课表!$Q$193:$Q$348,B196)&gt;=2,1,COUNTIF(课表!$Q$193:$Q$348,B196))+IF(COUNTIF(课表!$R$193:$R$348,B196)&gt;=2,1,COUNTIF(课表!$R$193:$R$348,B196)))*2</f>
        <v>4</v>
      </c>
      <c r="L196" s="31">
        <f>(IF(COUNTIF(课表!$O$193:$S$348,B196)&gt;=2,1,COUNTIF(课表!$O$193:$S$348,B196))+IF(COUNTIF(课表!$P$193:$T$348,B196)&gt;=2,1,COUNTIF(课表!$P$193:$T$348,B196)))*2</f>
        <v>4</v>
      </c>
      <c r="M196" s="31">
        <f>(IF(COUNTIF(课表!$W$193:$W$348,B196)&gt;=2,1,COUNTIF(课表!$W$193:$W$348,B196))+IF(COUNTIF(课表!$X$193:$X$348,B196)&gt;=2,1,COUNTIF(课表!$X$193:$X$348,B196))+IF(COUNTIF(课表!$Y$193:$Y$348,B196)&gt;=2,1,COUNTIF(课表!$Y$193:$Y$348,B196))+IF(COUNTIF(课表!$Z$193:$Z$348,B196)&gt;=2,1,COUNTIF(课表!$Z$193:$Z$348,B196)))*2</f>
        <v>0</v>
      </c>
      <c r="N196" s="31">
        <f>(IF(COUNTIF(课表!$AA$193:$AA$348,B196)&gt;=2,1,COUNTIF(课表!$AA$193:$AA$348,B196))+IF(COUNTIF(课表!$AB$193:$AB$348,B196)&gt;=2,1,COUNTIF(课表!$AB$193:$AB$348,B196))+IF(COUNTIF(课表!$AC$193:$AC$348,B196)&gt;=2,1,COUNTIF(课表!$AC$193:$AC$348,B196))+IF(COUNTIF(课表!$AD$193:$AD$348,B196)&gt;=2,1,COUNTIF(课表!$AD$193:$AD$348,B196)))*2</f>
        <v>0</v>
      </c>
      <c r="O196" s="31">
        <f t="shared" ref="O196:O259" si="7">SUM(H196:N196)*F196</f>
        <v>20</v>
      </c>
    </row>
    <row r="197" ht="20.1" customHeight="1" spans="1:15">
      <c r="A197" s="31" t="str">
        <f>VLOOKUP(B197,教师基础数据!$B$1:$H$503,7,FALSE)</f>
        <v>2014010</v>
      </c>
      <c r="B197" s="32" t="s">
        <v>1246</v>
      </c>
      <c r="C197" s="31" t="str">
        <f>VLOOKUP(B197,教师基础数据!$B$1:$G4735,3,FALSE)</f>
        <v>建筑系</v>
      </c>
      <c r="D197" s="31" t="str">
        <f>VLOOKUP(B197,教师基础数据!$B$1:$G887,4,FALSE)</f>
        <v>专职</v>
      </c>
      <c r="E197" s="31" t="str">
        <f>VLOOKUP(B197,教师基础数据!$B$1:$G4920,5,FALSE)</f>
        <v>建筑工程技术教研室</v>
      </c>
      <c r="F197" s="31">
        <v>1</v>
      </c>
      <c r="G197" s="31">
        <f t="shared" si="6"/>
        <v>4</v>
      </c>
      <c r="H197" s="31">
        <f>(IF(COUNTIF(课表!$C$193:$C$348,B197)&gt;=2,1,COUNTIF(课表!$C$193:$C$348,B197))+IF(COUNTIF(课表!$D$193:$D$348,B197)&gt;=2,1,COUNTIF(课表!D$193:$D$348,B197))+IF(COUNTIF(课表!$E$193:$E$348,B197)&gt;=2,1,COUNTIF(课表!$E$193:$E$348,B197))+IF(COUNTIF(课表!$F$193:$F$348,B197)&gt;=2,1,COUNTIF(课表!$F$193:$F$348,B197)))*2</f>
        <v>4</v>
      </c>
      <c r="I197" s="31">
        <f>(IF(COUNTIF(课表!$G$193:$G$348,B197)&gt;=2,1,COUNTIF(课表!$G$193:$G$348,B197))+IF(COUNTIF(课表!$H$193:$H$348,B197)&gt;=2,1,COUNTIF(课表!$H$193:$H$348,B197))+IF(COUNTIF(课表!$I$193:$I$348,B197)&gt;=2,1,COUNTIF(课表!$I$193:$I$348,B197))+IF(COUNTIF(课表!$J$193:$J$348,B197)&gt;=2,1,COUNTIF(课表!$J$193:$J$348,B197)))*2</f>
        <v>4</v>
      </c>
      <c r="J197" s="31">
        <f>(IF(COUNTIF(课表!$K$193:$K$348,B197)&gt;=2,1,COUNTIF(课表!$K$193:$K$348,B197))+IF(COUNTIF(课表!$L$193:$L$348,B197)&gt;=2,1,COUNTIF(课表!$L$193:$L$348,B197))+IF(COUNTIF(课表!$M$193:$M$348,B197)&gt;=2,1,COUNTIF(课表!$M$193:$M$348,B197))+IF(COUNTIF(课表!$N$193:$N$348,B197)&gt;=2,1,COUNTIF(课表!$N$193:$N$348,B197)))*2</f>
        <v>0</v>
      </c>
      <c r="K197" s="31">
        <f>(IF(COUNTIF(课表!$O$193:$O$348,B197)&gt;=2,1,COUNTIF(课表!$O$193:$O$348,B197))+IF(COUNTIF(课表!$P$193:$P$348,B197)&gt;=2,1,COUNTIF(课表!$P$193:$P$348,B197))+IF(COUNTIF(课表!$Q$193:$Q$348,B197)&gt;=2,1,COUNTIF(课表!$Q$193:$Q$348,B197))+IF(COUNTIF(课表!$R$193:$R$348,B197)&gt;=2,1,COUNTIF(课表!$R$193:$R$348,B197)))*2</f>
        <v>6</v>
      </c>
      <c r="L197" s="31">
        <f>(IF(COUNTIF(课表!$O$193:$S$348,B197)&gt;=2,1,COUNTIF(课表!$O$193:$S$348,B197))+IF(COUNTIF(课表!$P$193:$T$348,B197)&gt;=2,1,COUNTIF(课表!$P$193:$T$348,B197)))*2</f>
        <v>4</v>
      </c>
      <c r="M197" s="31">
        <f>(IF(COUNTIF(课表!$W$193:$W$348,B197)&gt;=2,1,COUNTIF(课表!$W$193:$W$348,B197))+IF(COUNTIF(课表!$X$193:$X$348,B197)&gt;=2,1,COUNTIF(课表!$X$193:$X$348,B197))+IF(COUNTIF(课表!$Y$193:$Y$348,B197)&gt;=2,1,COUNTIF(课表!$Y$193:$Y$348,B197))+IF(COUNTIF(课表!$Z$193:$Z$348,B197)&gt;=2,1,COUNTIF(课表!$Z$193:$Z$348,B197)))*2</f>
        <v>0</v>
      </c>
      <c r="N197" s="31">
        <f>(IF(COUNTIF(课表!$AA$193:$AA$348,B197)&gt;=2,1,COUNTIF(课表!$AA$193:$AA$348,B197))+IF(COUNTIF(课表!$AB$193:$AB$348,B197)&gt;=2,1,COUNTIF(课表!$AB$193:$AB$348,B197))+IF(COUNTIF(课表!$AC$193:$AC$348,B197)&gt;=2,1,COUNTIF(课表!$AC$193:$AC$348,B197))+IF(COUNTIF(课表!$AD$193:$AD$348,B197)&gt;=2,1,COUNTIF(课表!$AD$193:$AD$348,B197)))*2</f>
        <v>0</v>
      </c>
      <c r="O197" s="31">
        <f t="shared" si="7"/>
        <v>18</v>
      </c>
    </row>
    <row r="198" ht="20.1" customHeight="1" spans="1:15">
      <c r="A198" s="31" t="str">
        <f>VLOOKUP(B198,教师基础数据!$B$1:$H$503,7,FALSE)</f>
        <v>2014011</v>
      </c>
      <c r="B198" s="32" t="s">
        <v>1229</v>
      </c>
      <c r="C198" s="31" t="str">
        <f>VLOOKUP(B198,教师基础数据!$B$1:$G4736,3,FALSE)</f>
        <v>建筑系</v>
      </c>
      <c r="D198" s="31" t="str">
        <f>VLOOKUP(B198,教师基础数据!$B$1:$G888,4,FALSE)</f>
        <v>专职</v>
      </c>
      <c r="E198" s="31" t="str">
        <f>VLOOKUP(B198,教师基础数据!$B$1:$G4921,5,FALSE)</f>
        <v>建筑工程技术教研室</v>
      </c>
      <c r="F198" s="31">
        <v>1</v>
      </c>
      <c r="G198" s="31">
        <f t="shared" si="6"/>
        <v>4</v>
      </c>
      <c r="H198" s="31">
        <f>(IF(COUNTIF(课表!$C$193:$C$348,B198)&gt;=2,1,COUNTIF(课表!$C$193:$C$348,B198))+IF(COUNTIF(课表!$D$193:$D$348,B198)&gt;=2,1,COUNTIF(课表!D$193:$D$348,B198))+IF(COUNTIF(课表!$E$193:$E$348,B198)&gt;=2,1,COUNTIF(课表!$E$193:$E$348,B198))+IF(COUNTIF(课表!$F$193:$F$348,B198)&gt;=2,1,COUNTIF(课表!$F$193:$F$348,B198)))*2</f>
        <v>4</v>
      </c>
      <c r="I198" s="31">
        <f>(IF(COUNTIF(课表!$G$193:$G$348,B198)&gt;=2,1,COUNTIF(课表!$G$193:$G$348,B198))+IF(COUNTIF(课表!$H$193:$H$348,B198)&gt;=2,1,COUNTIF(课表!$H$193:$H$348,B198))+IF(COUNTIF(课表!$I$193:$I$348,B198)&gt;=2,1,COUNTIF(课表!$I$193:$I$348,B198))+IF(COUNTIF(课表!$J$193:$J$348,B198)&gt;=2,1,COUNTIF(课表!$J$193:$J$348,B198)))*2</f>
        <v>0</v>
      </c>
      <c r="J198" s="31">
        <f>(IF(COUNTIF(课表!$K$193:$K$348,B198)&gt;=2,1,COUNTIF(课表!$K$193:$K$348,B198))+IF(COUNTIF(课表!$L$193:$L$348,B198)&gt;=2,1,COUNTIF(课表!$L$193:$L$348,B198))+IF(COUNTIF(课表!$M$193:$M$348,B198)&gt;=2,1,COUNTIF(课表!$M$193:$M$348,B198))+IF(COUNTIF(课表!$N$193:$N$348,B198)&gt;=2,1,COUNTIF(课表!$N$193:$N$348,B198)))*2</f>
        <v>4</v>
      </c>
      <c r="K198" s="31">
        <f>(IF(COUNTIF(课表!$O$193:$O$348,B198)&gt;=2,1,COUNTIF(课表!$O$193:$O$348,B198))+IF(COUNTIF(课表!$P$193:$P$348,B198)&gt;=2,1,COUNTIF(课表!$P$193:$P$348,B198))+IF(COUNTIF(课表!$Q$193:$Q$348,B198)&gt;=2,1,COUNTIF(课表!$Q$193:$Q$348,B198))+IF(COUNTIF(课表!$R$193:$R$348,B198)&gt;=2,1,COUNTIF(课表!$R$193:$R$348,B198)))*2</f>
        <v>4</v>
      </c>
      <c r="L198" s="31">
        <f>(IF(COUNTIF(课表!$O$193:$S$348,B198)&gt;=2,1,COUNTIF(课表!$O$193:$S$348,B198))+IF(COUNTIF(课表!$P$193:$T$348,B198)&gt;=2,1,COUNTIF(课表!$P$193:$T$348,B198)))*2</f>
        <v>4</v>
      </c>
      <c r="M198" s="31">
        <f>(IF(COUNTIF(课表!$W$193:$W$348,B198)&gt;=2,1,COUNTIF(课表!$W$193:$W$348,B198))+IF(COUNTIF(课表!$X$193:$X$348,B198)&gt;=2,1,COUNTIF(课表!$X$193:$X$348,B198))+IF(COUNTIF(课表!$Y$193:$Y$348,B198)&gt;=2,1,COUNTIF(课表!$Y$193:$Y$348,B198))+IF(COUNTIF(课表!$Z$193:$Z$348,B198)&gt;=2,1,COUNTIF(课表!$Z$193:$Z$348,B198)))*2</f>
        <v>0</v>
      </c>
      <c r="N198" s="31">
        <f>(IF(COUNTIF(课表!$AA$193:$AA$348,B198)&gt;=2,1,COUNTIF(课表!$AA$193:$AA$348,B198))+IF(COUNTIF(课表!$AB$193:$AB$348,B198)&gt;=2,1,COUNTIF(课表!$AB$193:$AB$348,B198))+IF(COUNTIF(课表!$AC$193:$AC$348,B198)&gt;=2,1,COUNTIF(课表!$AC$193:$AC$348,B198))+IF(COUNTIF(课表!$AD$193:$AD$348,B198)&gt;=2,1,COUNTIF(课表!$AD$193:$AD$348,B198)))*2</f>
        <v>0</v>
      </c>
      <c r="O198" s="31">
        <f t="shared" si="7"/>
        <v>16</v>
      </c>
    </row>
    <row r="199" ht="20.1" customHeight="1" spans="1:15">
      <c r="A199" s="31" t="str">
        <f>VLOOKUP(B199,教师基础数据!$B$1:$H$503,7,FALSE)</f>
        <v>0000338</v>
      </c>
      <c r="B199" s="32" t="s">
        <v>1143</v>
      </c>
      <c r="C199" s="31" t="str">
        <f>VLOOKUP(B199,教师基础数据!$B$1:$G4737,3,FALSE)</f>
        <v>建筑系</v>
      </c>
      <c r="D199" s="31" t="str">
        <f>VLOOKUP(B199,教师基础数据!$B$1:$G889,4,FALSE)</f>
        <v>专职</v>
      </c>
      <c r="E199" s="31" t="str">
        <f>VLOOKUP(B199,教师基础数据!$B$1:$G4922,5,FALSE)</f>
        <v>建筑工程技术教研室</v>
      </c>
      <c r="F199" s="31">
        <v>1</v>
      </c>
      <c r="G199" s="31">
        <f t="shared" si="6"/>
        <v>5</v>
      </c>
      <c r="H199" s="31">
        <f>(IF(COUNTIF(课表!$C$193:$C$348,B199)&gt;=2,1,COUNTIF(课表!$C$193:$C$348,B199))+IF(COUNTIF(课表!$D$193:$D$348,B199)&gt;=2,1,COUNTIF(课表!D$193:$D$348,B199))+IF(COUNTIF(课表!$E$193:$E$348,B199)&gt;=2,1,COUNTIF(课表!$E$193:$E$348,B199))+IF(COUNTIF(课表!$F$193:$F$348,B199)&gt;=2,1,COUNTIF(课表!$F$193:$F$348,B199)))*2</f>
        <v>4</v>
      </c>
      <c r="I199" s="31">
        <f>(IF(COUNTIF(课表!$G$193:$G$348,B199)&gt;=2,1,COUNTIF(课表!$G$193:$G$348,B199))+IF(COUNTIF(课表!$H$193:$H$348,B199)&gt;=2,1,COUNTIF(课表!$H$193:$H$348,B199))+IF(COUNTIF(课表!$I$193:$I$348,B199)&gt;=2,1,COUNTIF(课表!$I$193:$I$348,B199))+IF(COUNTIF(课表!$J$193:$J$348,B199)&gt;=2,1,COUNTIF(课表!$J$193:$J$348,B199)))*2</f>
        <v>4</v>
      </c>
      <c r="J199" s="31">
        <f>(IF(COUNTIF(课表!$K$193:$K$348,B199)&gt;=2,1,COUNTIF(课表!$K$193:$K$348,B199))+IF(COUNTIF(课表!$L$193:$L$348,B199)&gt;=2,1,COUNTIF(课表!$L$193:$L$348,B199))+IF(COUNTIF(课表!$M$193:$M$348,B199)&gt;=2,1,COUNTIF(课表!$M$193:$M$348,B199))+IF(COUNTIF(课表!$N$193:$N$348,B199)&gt;=2,1,COUNTIF(课表!$N$193:$N$348,B199)))*2</f>
        <v>4</v>
      </c>
      <c r="K199" s="31">
        <f>(IF(COUNTIF(课表!$O$193:$O$348,B199)&gt;=2,1,COUNTIF(课表!$O$193:$O$348,B199))+IF(COUNTIF(课表!$P$193:$P$348,B199)&gt;=2,1,COUNTIF(课表!$P$193:$P$348,B199))+IF(COUNTIF(课表!$Q$193:$Q$348,B199)&gt;=2,1,COUNTIF(课表!$Q$193:$Q$348,B199))+IF(COUNTIF(课表!$R$193:$R$348,B199)&gt;=2,1,COUNTIF(课表!$R$193:$R$348,B199)))*2</f>
        <v>2</v>
      </c>
      <c r="L199" s="31">
        <f>(IF(COUNTIF(课表!$O$193:$S$348,B199)&gt;=2,1,COUNTIF(课表!$O$193:$S$348,B199))+IF(COUNTIF(课表!$P$193:$T$348,B199)&gt;=2,1,COUNTIF(课表!$P$193:$T$348,B199)))*2</f>
        <v>2</v>
      </c>
      <c r="M199" s="31">
        <f>(IF(COUNTIF(课表!$W$193:$W$348,B199)&gt;=2,1,COUNTIF(课表!$W$193:$W$348,B199))+IF(COUNTIF(课表!$X$193:$X$348,B199)&gt;=2,1,COUNTIF(课表!$X$193:$X$348,B199))+IF(COUNTIF(课表!$Y$193:$Y$348,B199)&gt;=2,1,COUNTIF(课表!$Y$193:$Y$348,B199))+IF(COUNTIF(课表!$Z$193:$Z$348,B199)&gt;=2,1,COUNTIF(课表!$Z$193:$Z$348,B199)))*2</f>
        <v>0</v>
      </c>
      <c r="N199" s="31">
        <f>(IF(COUNTIF(课表!$AA$193:$AA$348,B199)&gt;=2,1,COUNTIF(课表!$AA$193:$AA$348,B199))+IF(COUNTIF(课表!$AB$193:$AB$348,B199)&gt;=2,1,COUNTIF(课表!$AB$193:$AB$348,B199))+IF(COUNTIF(课表!$AC$193:$AC$348,B199)&gt;=2,1,COUNTIF(课表!$AC$193:$AC$348,B199))+IF(COUNTIF(课表!$AD$193:$AD$348,B199)&gt;=2,1,COUNTIF(课表!$AD$193:$AD$348,B199)))*2</f>
        <v>0</v>
      </c>
      <c r="O199" s="31">
        <f t="shared" si="7"/>
        <v>16</v>
      </c>
    </row>
    <row r="200" ht="20.1" customHeight="1" spans="1:15">
      <c r="A200" s="31" t="str">
        <f>VLOOKUP(B200,教师基础数据!$B$1:$H$503,7,FALSE)</f>
        <v>0000332</v>
      </c>
      <c r="B200" s="32" t="s">
        <v>1240</v>
      </c>
      <c r="C200" s="31" t="str">
        <f>VLOOKUP(B200,教师基础数据!$B$1:$G4738,3,FALSE)</f>
        <v>建筑系</v>
      </c>
      <c r="D200" s="31" t="str">
        <f>VLOOKUP(B200,教师基础数据!$B$1:$G890,4,FALSE)</f>
        <v>专职</v>
      </c>
      <c r="E200" s="31" t="str">
        <f>VLOOKUP(B200,教师基础数据!$B$1:$G4923,5,FALSE)</f>
        <v>建筑工程技术教研室</v>
      </c>
      <c r="F200" s="31">
        <v>1</v>
      </c>
      <c r="G200" s="31">
        <f t="shared" si="6"/>
        <v>4</v>
      </c>
      <c r="H200" s="31">
        <f>(IF(COUNTIF(课表!$C$193:$C$348,B200)&gt;=2,1,COUNTIF(课表!$C$193:$C$348,B200))+IF(COUNTIF(课表!$D$193:$D$348,B200)&gt;=2,1,COUNTIF(课表!D$193:$D$348,B200))+IF(COUNTIF(课表!$E$193:$E$348,B200)&gt;=2,1,COUNTIF(课表!$E$193:$E$348,B200))+IF(COUNTIF(课表!$F$193:$F$348,B200)&gt;=2,1,COUNTIF(课表!$F$193:$F$348,B200)))*2</f>
        <v>0</v>
      </c>
      <c r="I200" s="31">
        <f>(IF(COUNTIF(课表!$G$193:$G$348,B200)&gt;=2,1,COUNTIF(课表!$G$193:$G$348,B200))+IF(COUNTIF(课表!$H$193:$H$348,B200)&gt;=2,1,COUNTIF(课表!$H$193:$H$348,B200))+IF(COUNTIF(课表!$I$193:$I$348,B200)&gt;=2,1,COUNTIF(课表!$I$193:$I$348,B200))+IF(COUNTIF(课表!$J$193:$J$348,B200)&gt;=2,1,COUNTIF(课表!$J$193:$J$348,B200)))*2</f>
        <v>4</v>
      </c>
      <c r="J200" s="31">
        <f>(IF(COUNTIF(课表!$K$193:$K$348,B200)&gt;=2,1,COUNTIF(课表!$K$193:$K$348,B200))+IF(COUNTIF(课表!$L$193:$L$348,B200)&gt;=2,1,COUNTIF(课表!$L$193:$L$348,B200))+IF(COUNTIF(课表!$M$193:$M$348,B200)&gt;=2,1,COUNTIF(课表!$M$193:$M$348,B200))+IF(COUNTIF(课表!$N$193:$N$348,B200)&gt;=2,1,COUNTIF(课表!$N$193:$N$348,B200)))*2</f>
        <v>4</v>
      </c>
      <c r="K200" s="31">
        <f>(IF(COUNTIF(课表!$O$193:$O$348,B200)&gt;=2,1,COUNTIF(课表!$O$193:$O$348,B200))+IF(COUNTIF(课表!$P$193:$P$348,B200)&gt;=2,1,COUNTIF(课表!$P$193:$P$348,B200))+IF(COUNTIF(课表!$Q$193:$Q$348,B200)&gt;=2,1,COUNTIF(课表!$Q$193:$Q$348,B200))+IF(COUNTIF(课表!$R$193:$R$348,B200)&gt;=2,1,COUNTIF(课表!$R$193:$R$348,B200)))*2</f>
        <v>4</v>
      </c>
      <c r="L200" s="31">
        <f>(IF(COUNTIF(课表!$O$193:$S$348,B200)&gt;=2,1,COUNTIF(课表!$O$193:$S$348,B200))+IF(COUNTIF(课表!$P$193:$T$348,B200)&gt;=2,1,COUNTIF(课表!$P$193:$T$348,B200)))*2</f>
        <v>4</v>
      </c>
      <c r="M200" s="31">
        <f>(IF(COUNTIF(课表!$W$193:$W$348,B200)&gt;=2,1,COUNTIF(课表!$W$193:$W$348,B200))+IF(COUNTIF(课表!$X$193:$X$348,B200)&gt;=2,1,COUNTIF(课表!$X$193:$X$348,B200))+IF(COUNTIF(课表!$Y$193:$Y$348,B200)&gt;=2,1,COUNTIF(课表!$Y$193:$Y$348,B200))+IF(COUNTIF(课表!$Z$193:$Z$348,B200)&gt;=2,1,COUNTIF(课表!$Z$193:$Z$348,B200)))*2</f>
        <v>0</v>
      </c>
      <c r="N200" s="31">
        <f>(IF(COUNTIF(课表!$AA$193:$AA$348,B200)&gt;=2,1,COUNTIF(课表!$AA$193:$AA$348,B200))+IF(COUNTIF(课表!$AB$193:$AB$348,B200)&gt;=2,1,COUNTIF(课表!$AB$193:$AB$348,B200))+IF(COUNTIF(课表!$AC$193:$AC$348,B200)&gt;=2,1,COUNTIF(课表!$AC$193:$AC$348,B200))+IF(COUNTIF(课表!$AD$193:$AD$348,B200)&gt;=2,1,COUNTIF(课表!$AD$193:$AD$348,B200)))*2</f>
        <v>0</v>
      </c>
      <c r="O200" s="31">
        <f t="shared" si="7"/>
        <v>16</v>
      </c>
    </row>
    <row r="201" ht="20.1" customHeight="1" spans="1:15">
      <c r="A201" s="31" t="str">
        <f>VLOOKUP(B201,教师基础数据!$B$1:$H$503,7,FALSE)</f>
        <v>0000391</v>
      </c>
      <c r="B201" s="32" t="s">
        <v>1195</v>
      </c>
      <c r="C201" s="31" t="str">
        <f>VLOOKUP(B201,教师基础数据!$B$1:$G4739,3,FALSE)</f>
        <v>建筑系</v>
      </c>
      <c r="D201" s="31" t="str">
        <f>VLOOKUP(B201,教师基础数据!$B$1:$G891,4,FALSE)</f>
        <v>专职</v>
      </c>
      <c r="E201" s="31" t="str">
        <f>VLOOKUP(B201,教师基础数据!$B$1:$G4924,5,FALSE)</f>
        <v>建筑工程技术教研室</v>
      </c>
      <c r="F201" s="31">
        <v>1</v>
      </c>
      <c r="G201" s="31">
        <f t="shared" si="6"/>
        <v>3</v>
      </c>
      <c r="H201" s="31">
        <f>(IF(COUNTIF(课表!$C$193:$C$348,B201)&gt;=2,1,COUNTIF(课表!$C$193:$C$348,B201))+IF(COUNTIF(课表!$D$193:$D$348,B201)&gt;=2,1,COUNTIF(课表!D$193:$D$348,B201))+IF(COUNTIF(课表!$E$193:$E$348,B201)&gt;=2,1,COUNTIF(课表!$E$193:$E$348,B201))+IF(COUNTIF(课表!$F$193:$F$348,B201)&gt;=2,1,COUNTIF(课表!$F$193:$F$348,B201)))*2</f>
        <v>0</v>
      </c>
      <c r="I201" s="31">
        <f>(IF(COUNTIF(课表!$G$193:$G$348,B201)&gt;=2,1,COUNTIF(课表!$G$193:$G$348,B201))+IF(COUNTIF(课表!$H$193:$H$348,B201)&gt;=2,1,COUNTIF(课表!$H$193:$H$348,B201))+IF(COUNTIF(课表!$I$193:$I$348,B201)&gt;=2,1,COUNTIF(课表!$I$193:$I$348,B201))+IF(COUNTIF(课表!$J$193:$J$348,B201)&gt;=2,1,COUNTIF(课表!$J$193:$J$348,B201)))*2</f>
        <v>4</v>
      </c>
      <c r="J201" s="31">
        <f>(IF(COUNTIF(课表!$K$193:$K$348,B201)&gt;=2,1,COUNTIF(课表!$K$193:$K$348,B201))+IF(COUNTIF(课表!$L$193:$L$348,B201)&gt;=2,1,COUNTIF(课表!$L$193:$L$348,B201))+IF(COUNTIF(课表!$M$193:$M$348,B201)&gt;=2,1,COUNTIF(课表!$M$193:$M$348,B201))+IF(COUNTIF(课表!$N$193:$N$348,B201)&gt;=2,1,COUNTIF(课表!$N$193:$N$348,B201)))*2</f>
        <v>0</v>
      </c>
      <c r="K201" s="31">
        <f>(IF(COUNTIF(课表!$O$193:$O$348,B201)&gt;=2,1,COUNTIF(课表!$O$193:$O$348,B201))+IF(COUNTIF(课表!$P$193:$P$348,B201)&gt;=2,1,COUNTIF(课表!$P$193:$P$348,B201))+IF(COUNTIF(课表!$Q$193:$Q$348,B201)&gt;=2,1,COUNTIF(课表!$Q$193:$Q$348,B201))+IF(COUNTIF(课表!$R$193:$R$348,B201)&gt;=2,1,COUNTIF(课表!$R$193:$R$348,B201)))*2</f>
        <v>4</v>
      </c>
      <c r="L201" s="31">
        <f>(IF(COUNTIF(课表!$O$193:$S$348,B201)&gt;=2,1,COUNTIF(课表!$O$193:$S$348,B201))+IF(COUNTIF(课表!$P$193:$T$348,B201)&gt;=2,1,COUNTIF(课表!$P$193:$T$348,B201)))*2</f>
        <v>4</v>
      </c>
      <c r="M201" s="31">
        <f>(IF(COUNTIF(课表!$W$193:$W$348,B201)&gt;=2,1,COUNTIF(课表!$W$193:$W$348,B201))+IF(COUNTIF(课表!$X$193:$X$348,B201)&gt;=2,1,COUNTIF(课表!$X$193:$X$348,B201))+IF(COUNTIF(课表!$Y$193:$Y$348,B201)&gt;=2,1,COUNTIF(课表!$Y$193:$Y$348,B201))+IF(COUNTIF(课表!$Z$193:$Z$348,B201)&gt;=2,1,COUNTIF(课表!$Z$193:$Z$348,B201)))*2</f>
        <v>0</v>
      </c>
      <c r="N201" s="31">
        <f>(IF(COUNTIF(课表!$AA$193:$AA$348,B201)&gt;=2,1,COUNTIF(课表!$AA$193:$AA$348,B201))+IF(COUNTIF(课表!$AB$193:$AB$348,B201)&gt;=2,1,COUNTIF(课表!$AB$193:$AB$348,B201))+IF(COUNTIF(课表!$AC$193:$AC$348,B201)&gt;=2,1,COUNTIF(课表!$AC$193:$AC$348,B201))+IF(COUNTIF(课表!$AD$193:$AD$348,B201)&gt;=2,1,COUNTIF(课表!$AD$193:$AD$348,B201)))*2</f>
        <v>0</v>
      </c>
      <c r="O201" s="31">
        <f t="shared" si="7"/>
        <v>12</v>
      </c>
    </row>
    <row r="202" ht="20.1" customHeight="1" spans="1:15">
      <c r="A202" s="31" t="str">
        <f>VLOOKUP(B202,教师基础数据!$B$1:$H$503,7,FALSE)</f>
        <v>0000331</v>
      </c>
      <c r="B202" s="32" t="s">
        <v>1252</v>
      </c>
      <c r="C202" s="31" t="str">
        <f>VLOOKUP(B202,教师基础数据!$B$1:$G4740,3,FALSE)</f>
        <v>建筑系</v>
      </c>
      <c r="D202" s="31" t="str">
        <f>VLOOKUP(B202,教师基础数据!$B$1:$G892,4,FALSE)</f>
        <v>专职</v>
      </c>
      <c r="E202" s="31" t="str">
        <f>VLOOKUP(B202,教师基础数据!$B$1:$G4925,5,FALSE)</f>
        <v>建筑工程技术教研室</v>
      </c>
      <c r="F202" s="31">
        <v>1</v>
      </c>
      <c r="G202" s="31">
        <f t="shared" si="6"/>
        <v>3</v>
      </c>
      <c r="H202" s="31">
        <f>(IF(COUNTIF(课表!$C$193:$C$348,B202)&gt;=2,1,COUNTIF(课表!$C$193:$C$348,B202))+IF(COUNTIF(课表!$D$193:$D$348,B202)&gt;=2,1,COUNTIF(课表!D$193:$D$348,B202))+IF(COUNTIF(课表!$E$193:$E$348,B202)&gt;=2,1,COUNTIF(课表!$E$193:$E$348,B202))+IF(COUNTIF(课表!$F$193:$F$348,B202)&gt;=2,1,COUNTIF(课表!$F$193:$F$348,B202)))*2</f>
        <v>4</v>
      </c>
      <c r="I202" s="31">
        <f>(IF(COUNTIF(课表!$G$193:$G$348,B202)&gt;=2,1,COUNTIF(课表!$G$193:$G$348,B202))+IF(COUNTIF(课表!$H$193:$H$348,B202)&gt;=2,1,COUNTIF(课表!$H$193:$H$348,B202))+IF(COUNTIF(课表!$I$193:$I$348,B202)&gt;=2,1,COUNTIF(课表!$I$193:$I$348,B202))+IF(COUNTIF(课表!$J$193:$J$348,B202)&gt;=2,1,COUNTIF(课表!$J$193:$J$348,B202)))*2</f>
        <v>0</v>
      </c>
      <c r="J202" s="31">
        <f>(IF(COUNTIF(课表!$K$193:$K$348,B202)&gt;=2,1,COUNTIF(课表!$K$193:$K$348,B202))+IF(COUNTIF(课表!$L$193:$L$348,B202)&gt;=2,1,COUNTIF(课表!$L$193:$L$348,B202))+IF(COUNTIF(课表!$M$193:$M$348,B202)&gt;=2,1,COUNTIF(课表!$M$193:$M$348,B202))+IF(COUNTIF(课表!$N$193:$N$348,B202)&gt;=2,1,COUNTIF(课表!$N$193:$N$348,B202)))*2</f>
        <v>0</v>
      </c>
      <c r="K202" s="31">
        <f>(IF(COUNTIF(课表!$O$193:$O$348,B202)&gt;=2,1,COUNTIF(课表!$O$193:$O$348,B202))+IF(COUNTIF(课表!$P$193:$P$348,B202)&gt;=2,1,COUNTIF(课表!$P$193:$P$348,B202))+IF(COUNTIF(课表!$Q$193:$Q$348,B202)&gt;=2,1,COUNTIF(课表!$Q$193:$Q$348,B202))+IF(COUNTIF(课表!$R$193:$R$348,B202)&gt;=2,1,COUNTIF(课表!$R$193:$R$348,B202)))*2</f>
        <v>4</v>
      </c>
      <c r="L202" s="31">
        <f>(IF(COUNTIF(课表!$O$193:$S$348,B202)&gt;=2,1,COUNTIF(课表!$O$193:$S$348,B202))+IF(COUNTIF(课表!$P$193:$T$348,B202)&gt;=2,1,COUNTIF(课表!$P$193:$T$348,B202)))*2</f>
        <v>4</v>
      </c>
      <c r="M202" s="31">
        <f>(IF(COUNTIF(课表!$W$193:$W$348,B202)&gt;=2,1,COUNTIF(课表!$W$193:$W$348,B202))+IF(COUNTIF(课表!$X$193:$X$348,B202)&gt;=2,1,COUNTIF(课表!$X$193:$X$348,B202))+IF(COUNTIF(课表!$Y$193:$Y$348,B202)&gt;=2,1,COUNTIF(课表!$Y$193:$Y$348,B202))+IF(COUNTIF(课表!$Z$193:$Z$348,B202)&gt;=2,1,COUNTIF(课表!$Z$193:$Z$348,B202)))*2</f>
        <v>0</v>
      </c>
      <c r="N202" s="31">
        <f>(IF(COUNTIF(课表!$AA$193:$AA$348,B202)&gt;=2,1,COUNTIF(课表!$AA$193:$AA$348,B202))+IF(COUNTIF(课表!$AB$193:$AB$348,B202)&gt;=2,1,COUNTIF(课表!$AB$193:$AB$348,B202))+IF(COUNTIF(课表!$AC$193:$AC$348,B202)&gt;=2,1,COUNTIF(课表!$AC$193:$AC$348,B202))+IF(COUNTIF(课表!$AD$193:$AD$348,B202)&gt;=2,1,COUNTIF(课表!$AD$193:$AD$348,B202)))*2</f>
        <v>0</v>
      </c>
      <c r="O202" s="31">
        <f t="shared" si="7"/>
        <v>12</v>
      </c>
    </row>
    <row r="203" ht="20.1" customHeight="1" spans="1:15">
      <c r="A203" s="31" t="str">
        <f>VLOOKUP(B203,教师基础数据!$B$1:$H$503,7,FALSE)</f>
        <v>2020015</v>
      </c>
      <c r="B203" s="32" t="s">
        <v>1486</v>
      </c>
      <c r="C203" s="31" t="str">
        <f>VLOOKUP(B203,教师基础数据!$B$1:$G4741,3,FALSE)</f>
        <v>信艺系</v>
      </c>
      <c r="D203" s="31" t="str">
        <f>VLOOKUP(B203,教师基础数据!$B$1:$G893,4,FALSE)</f>
        <v>外聘</v>
      </c>
      <c r="E203" s="31" t="str">
        <f>VLOOKUP(B203,教师基础数据!$B$1:$G4926,5,FALSE)</f>
        <v>数媒教研室</v>
      </c>
      <c r="F203" s="31">
        <v>1</v>
      </c>
      <c r="G203" s="31">
        <f t="shared" si="6"/>
        <v>5</v>
      </c>
      <c r="H203" s="31">
        <f>(IF(COUNTIF(课表!$C$193:$C$348,B203)&gt;=2,1,COUNTIF(课表!$C$193:$C$348,B203))+IF(COUNTIF(课表!$D$193:$D$348,B203)&gt;=2,1,COUNTIF(课表!D$193:$D$348,B203))+IF(COUNTIF(课表!$E$193:$E$348,B203)&gt;=2,1,COUNTIF(课表!$E$193:$E$348,B203))+IF(COUNTIF(课表!$F$193:$F$348,B203)&gt;=2,1,COUNTIF(课表!$F$193:$F$348,B203)))*2</f>
        <v>0</v>
      </c>
      <c r="I203" s="31">
        <f>(IF(COUNTIF(课表!$G$193:$G$348,B203)&gt;=2,1,COUNTIF(课表!$G$193:$G$348,B203))+IF(COUNTIF(课表!$H$193:$H$348,B203)&gt;=2,1,COUNTIF(课表!$H$193:$H$348,B203))+IF(COUNTIF(课表!$I$193:$I$348,B203)&gt;=2,1,COUNTIF(课表!$I$193:$I$348,B203))+IF(COUNTIF(课表!$J$193:$J$348,B203)&gt;=2,1,COUNTIF(课表!$J$193:$J$348,B203)))*2</f>
        <v>6</v>
      </c>
      <c r="J203" s="31">
        <f>(IF(COUNTIF(课表!$K$193:$K$348,B203)&gt;=2,1,COUNTIF(课表!$K$193:$K$348,B203))+IF(COUNTIF(课表!$L$193:$L$348,B203)&gt;=2,1,COUNTIF(课表!$L$193:$L$348,B203))+IF(COUNTIF(课表!$M$193:$M$348,B203)&gt;=2,1,COUNTIF(课表!$M$193:$M$348,B203))+IF(COUNTIF(课表!$N$193:$N$348,B203)&gt;=2,1,COUNTIF(课表!$N$193:$N$348,B203)))*2</f>
        <v>4</v>
      </c>
      <c r="K203" s="31">
        <f>(IF(COUNTIF(课表!$O$193:$O$348,B203)&gt;=2,1,COUNTIF(课表!$O$193:$O$348,B203))+IF(COUNTIF(课表!$P$193:$P$348,B203)&gt;=2,1,COUNTIF(课表!$P$193:$P$348,B203))+IF(COUNTIF(课表!$Q$193:$Q$348,B203)&gt;=2,1,COUNTIF(课表!$Q$193:$Q$348,B203))+IF(COUNTIF(课表!$R$193:$R$348,B203)&gt;=2,1,COUNTIF(课表!$R$193:$R$348,B203)))*2</f>
        <v>4</v>
      </c>
      <c r="L203" s="31">
        <f>(IF(COUNTIF(课表!$O$193:$S$348,B203)&gt;=2,1,COUNTIF(课表!$O$193:$S$348,B203))+IF(COUNTIF(课表!$P$193:$T$348,B203)&gt;=2,1,COUNTIF(课表!$P$193:$T$348,B203)))*2</f>
        <v>4</v>
      </c>
      <c r="M203" s="31">
        <f>(IF(COUNTIF(课表!$W$193:$W$348,B203)&gt;=2,1,COUNTIF(课表!$W$193:$W$348,B203))+IF(COUNTIF(课表!$X$193:$X$348,B203)&gt;=2,1,COUNTIF(课表!$X$193:$X$348,B203))+IF(COUNTIF(课表!$Y$193:$Y$348,B203)&gt;=2,1,COUNTIF(课表!$Y$193:$Y$348,B203))+IF(COUNTIF(课表!$Z$193:$Z$348,B203)&gt;=2,1,COUNTIF(课表!$Z$193:$Z$348,B203)))*2</f>
        <v>0</v>
      </c>
      <c r="N203" s="31">
        <f>(IF(COUNTIF(课表!$AA$193:$AA$348,B203)&gt;=2,1,COUNTIF(课表!$AA$193:$AA$348,B203))+IF(COUNTIF(课表!$AB$193:$AB$348,B203)&gt;=2,1,COUNTIF(课表!$AB$193:$AB$348,B203))+IF(COUNTIF(课表!$AC$193:$AC$348,B203)&gt;=2,1,COUNTIF(课表!$AC$193:$AC$348,B203))+IF(COUNTIF(课表!$AD$193:$AD$348,B203)&gt;=2,1,COUNTIF(课表!$AD$193:$AD$348,B203)))*2</f>
        <v>4</v>
      </c>
      <c r="O203" s="31">
        <f t="shared" si="7"/>
        <v>22</v>
      </c>
    </row>
    <row r="204" ht="20.1" customHeight="1" spans="1:15">
      <c r="A204" s="31" t="str">
        <f>VLOOKUP(B204,教师基础数据!$B$1:$H$503,7,FALSE)</f>
        <v>2016035</v>
      </c>
      <c r="B204" s="32" t="s">
        <v>1123</v>
      </c>
      <c r="C204" s="31" t="str">
        <f>VLOOKUP(B204,教师基础数据!$B$1:$G4742,3,FALSE)</f>
        <v>商贸系</v>
      </c>
      <c r="D204" s="31" t="str">
        <f>VLOOKUP(B204,教师基础数据!$B$1:$G894,4,FALSE)</f>
        <v>专职</v>
      </c>
      <c r="E204" s="31" t="str">
        <f>VLOOKUP(B204,教师基础数据!$B$1:$G4927,5,FALSE)</f>
        <v>会计教研室</v>
      </c>
      <c r="F204" s="31">
        <v>1</v>
      </c>
      <c r="G204" s="31">
        <f t="shared" si="6"/>
        <v>3</v>
      </c>
      <c r="H204" s="31">
        <f>(IF(COUNTIF(课表!$C$193:$C$348,B204)&gt;=2,1,COUNTIF(课表!$C$193:$C$348,B204))+IF(COUNTIF(课表!$D$193:$D$348,B204)&gt;=2,1,COUNTIF(课表!D$193:$D$348,B204))+IF(COUNTIF(课表!$E$193:$E$348,B204)&gt;=2,1,COUNTIF(课表!$E$193:$E$348,B204))+IF(COUNTIF(课表!$F$193:$F$348,B204)&gt;=2,1,COUNTIF(课表!$F$193:$F$348,B204)))*2</f>
        <v>0</v>
      </c>
      <c r="I204" s="31">
        <f>(IF(COUNTIF(课表!$G$193:$G$348,B204)&gt;=2,1,COUNTIF(课表!$G$193:$G$348,B204))+IF(COUNTIF(课表!$H$193:$H$348,B204)&gt;=2,1,COUNTIF(课表!$H$193:$H$348,B204))+IF(COUNTIF(课表!$I$193:$I$348,B204)&gt;=2,1,COUNTIF(课表!$I$193:$I$348,B204))+IF(COUNTIF(课表!$J$193:$J$348,B204)&gt;=2,1,COUNTIF(课表!$J$193:$J$348,B204)))*2</f>
        <v>0</v>
      </c>
      <c r="J204" s="31">
        <f>(IF(COUNTIF(课表!$K$193:$K$348,B204)&gt;=2,1,COUNTIF(课表!$K$193:$K$348,B204))+IF(COUNTIF(课表!$L$193:$L$348,B204)&gt;=2,1,COUNTIF(课表!$L$193:$L$348,B204))+IF(COUNTIF(课表!$M$193:$M$348,B204)&gt;=2,1,COUNTIF(课表!$M$193:$M$348,B204))+IF(COUNTIF(课表!$N$193:$N$348,B204)&gt;=2,1,COUNTIF(课表!$N$193:$N$348,B204)))*2</f>
        <v>0</v>
      </c>
      <c r="K204" s="31">
        <f>(IF(COUNTIF(课表!$O$193:$O$348,B204)&gt;=2,1,COUNTIF(课表!$O$193:$O$348,B204))+IF(COUNTIF(课表!$P$193:$P$348,B204)&gt;=2,1,COUNTIF(课表!$P$193:$P$348,B204))+IF(COUNTIF(课表!$Q$193:$Q$348,B204)&gt;=2,1,COUNTIF(课表!$Q$193:$Q$348,B204))+IF(COUNTIF(课表!$R$193:$R$348,B204)&gt;=2,1,COUNTIF(课表!$R$193:$R$348,B204)))*2</f>
        <v>4</v>
      </c>
      <c r="L204" s="31">
        <f>(IF(COUNTIF(课表!$O$193:$S$348,B204)&gt;=2,1,COUNTIF(课表!$O$193:$S$348,B204))+IF(COUNTIF(课表!$P$193:$T$348,B204)&gt;=2,1,COUNTIF(课表!$P$193:$T$348,B204)))*2</f>
        <v>4</v>
      </c>
      <c r="M204" s="31">
        <f>(IF(COUNTIF(课表!$W$193:$W$348,B204)&gt;=2,1,COUNTIF(课表!$W$193:$W$348,B204))+IF(COUNTIF(课表!$X$193:$X$348,B204)&gt;=2,1,COUNTIF(课表!$X$193:$X$348,B204))+IF(COUNTIF(课表!$Y$193:$Y$348,B204)&gt;=2,1,COUNTIF(课表!$Y$193:$Y$348,B204))+IF(COUNTIF(课表!$Z$193:$Z$348,B204)&gt;=2,1,COUNTIF(课表!$Z$193:$Z$348,B204)))*2</f>
        <v>0</v>
      </c>
      <c r="N204" s="31">
        <f>(IF(COUNTIF(课表!$AA$193:$AA$348,B204)&gt;=2,1,COUNTIF(课表!$AA$193:$AA$348,B204))+IF(COUNTIF(课表!$AB$193:$AB$348,B204)&gt;=2,1,COUNTIF(课表!$AB$193:$AB$348,B204))+IF(COUNTIF(课表!$AC$193:$AC$348,B204)&gt;=2,1,COUNTIF(课表!$AC$193:$AC$348,B204))+IF(COUNTIF(课表!$AD$193:$AD$348,B204)&gt;=2,1,COUNTIF(课表!$AD$193:$AD$348,B204)))*2</f>
        <v>4</v>
      </c>
      <c r="O204" s="31">
        <f t="shared" si="7"/>
        <v>12</v>
      </c>
    </row>
    <row r="205" ht="20.1" customHeight="1" spans="1:15">
      <c r="A205" s="31" t="str">
        <f>VLOOKUP(B205,教师基础数据!$B$1:$H$503,7,FALSE)</f>
        <v>0000221</v>
      </c>
      <c r="B205" s="32" t="s">
        <v>1462</v>
      </c>
      <c r="C205" s="31" t="str">
        <f>VLOOKUP(B205,教师基础数据!$B$1:$G4743,3,FALSE)</f>
        <v>电子系</v>
      </c>
      <c r="D205" s="31" t="str">
        <f>VLOOKUP(B205,教师基础数据!$B$1:$G895,4,FALSE)</f>
        <v>专职</v>
      </c>
      <c r="E205" s="31" t="str">
        <f>VLOOKUP(B205,教师基础数据!$B$1:$G4928,5,FALSE)</f>
        <v>应用电子技术教研室</v>
      </c>
      <c r="F205" s="31">
        <v>1</v>
      </c>
      <c r="G205" s="31">
        <f t="shared" si="6"/>
        <v>4</v>
      </c>
      <c r="H205" s="31">
        <f>(IF(COUNTIF(课表!$C$193:$C$348,B205)&gt;=2,1,COUNTIF(课表!$C$193:$C$348,B205))+IF(COUNTIF(课表!$D$193:$D$348,B205)&gt;=2,1,COUNTIF(课表!D$193:$D$348,B205))+IF(COUNTIF(课表!$E$193:$E$348,B205)&gt;=2,1,COUNTIF(课表!$E$193:$E$348,B205))+IF(COUNTIF(课表!$F$193:$F$348,B205)&gt;=2,1,COUNTIF(课表!$F$193:$F$348,B205)))*2</f>
        <v>0</v>
      </c>
      <c r="I205" s="31">
        <f>(IF(COUNTIF(课表!$G$193:$G$348,B205)&gt;=2,1,COUNTIF(课表!$G$193:$G$348,B205))+IF(COUNTIF(课表!$H$193:$H$348,B205)&gt;=2,1,COUNTIF(课表!$H$193:$H$348,B205))+IF(COUNTIF(课表!$I$193:$I$348,B205)&gt;=2,1,COUNTIF(课表!$I$193:$I$348,B205))+IF(COUNTIF(课表!$J$193:$J$348,B205)&gt;=2,1,COUNTIF(课表!$J$193:$J$348,B205)))*2</f>
        <v>4</v>
      </c>
      <c r="J205" s="31">
        <f>(IF(COUNTIF(课表!$K$193:$K$348,B205)&gt;=2,1,COUNTIF(课表!$K$193:$K$348,B205))+IF(COUNTIF(课表!$L$193:$L$348,B205)&gt;=2,1,COUNTIF(课表!$L$193:$L$348,B205))+IF(COUNTIF(课表!$M$193:$M$348,B205)&gt;=2,1,COUNTIF(课表!$M$193:$M$348,B205))+IF(COUNTIF(课表!$N$193:$N$348,B205)&gt;=2,1,COUNTIF(课表!$N$193:$N$348,B205)))*2</f>
        <v>4</v>
      </c>
      <c r="K205" s="31">
        <f>(IF(COUNTIF(课表!$O$193:$O$348,B205)&gt;=2,1,COUNTIF(课表!$O$193:$O$348,B205))+IF(COUNTIF(课表!$P$193:$P$348,B205)&gt;=2,1,COUNTIF(课表!$P$193:$P$348,B205))+IF(COUNTIF(课表!$Q$193:$Q$348,B205)&gt;=2,1,COUNTIF(课表!$Q$193:$Q$348,B205))+IF(COUNTIF(课表!$R$193:$R$348,B205)&gt;=2,1,COUNTIF(课表!$R$193:$R$348,B205)))*2</f>
        <v>4</v>
      </c>
      <c r="L205" s="31">
        <f>(IF(COUNTIF(课表!$O$193:$S$348,B205)&gt;=2,1,COUNTIF(课表!$O$193:$S$348,B205))+IF(COUNTIF(课表!$P$193:$T$348,B205)&gt;=2,1,COUNTIF(课表!$P$193:$T$348,B205)))*2</f>
        <v>4</v>
      </c>
      <c r="M205" s="31">
        <f>(IF(COUNTIF(课表!$W$193:$W$348,B205)&gt;=2,1,COUNTIF(课表!$W$193:$W$348,B205))+IF(COUNTIF(课表!$X$193:$X$348,B205)&gt;=2,1,COUNTIF(课表!$X$193:$X$348,B205))+IF(COUNTIF(课表!$Y$193:$Y$348,B205)&gt;=2,1,COUNTIF(课表!$Y$193:$Y$348,B205))+IF(COUNTIF(课表!$Z$193:$Z$348,B205)&gt;=2,1,COUNTIF(课表!$Z$193:$Z$348,B205)))*2</f>
        <v>0</v>
      </c>
      <c r="N205" s="31">
        <f>(IF(COUNTIF(课表!$AA$193:$AA$348,B205)&gt;=2,1,COUNTIF(课表!$AA$193:$AA$348,B205))+IF(COUNTIF(课表!$AB$193:$AB$348,B205)&gt;=2,1,COUNTIF(课表!$AB$193:$AB$348,B205))+IF(COUNTIF(课表!$AC$193:$AC$348,B205)&gt;=2,1,COUNTIF(课表!$AC$193:$AC$348,B205))+IF(COUNTIF(课表!$AD$193:$AD$348,B205)&gt;=2,1,COUNTIF(课表!$AD$193:$AD$348,B205)))*2</f>
        <v>0</v>
      </c>
      <c r="O205" s="31">
        <f t="shared" si="7"/>
        <v>16</v>
      </c>
    </row>
    <row r="206" ht="20.1" customHeight="1" spans="1:15">
      <c r="A206" s="31">
        <f>VLOOKUP(B206,教师基础数据!$B$1:$H$503,7,FALSE)</f>
        <v>2016021</v>
      </c>
      <c r="B206" s="32" t="s">
        <v>1158</v>
      </c>
      <c r="C206" s="31" t="str">
        <f>VLOOKUP(B206,教师基础数据!$B$1:$G4744,3,FALSE)</f>
        <v>商贸系</v>
      </c>
      <c r="D206" s="31" t="str">
        <f>VLOOKUP(B206,教师基础数据!$B$1:$G896,4,FALSE)</f>
        <v>兼职</v>
      </c>
      <c r="E206" s="31" t="str">
        <f>VLOOKUP(B206,教师基础数据!$B$1:$G4929,5,FALSE)</f>
        <v>商务教研室</v>
      </c>
      <c r="F206" s="31">
        <v>1</v>
      </c>
      <c r="G206" s="31">
        <f t="shared" si="6"/>
        <v>2</v>
      </c>
      <c r="H206" s="31">
        <f>(IF(COUNTIF(课表!$C$193:$C$348,B206)&gt;=2,1,COUNTIF(课表!$C$193:$C$348,B206))+IF(COUNTIF(课表!$D$193:$D$348,B206)&gt;=2,1,COUNTIF(课表!D$193:$D$348,B206))+IF(COUNTIF(课表!$E$193:$E$348,B206)&gt;=2,1,COUNTIF(课表!$E$193:$E$348,B206))+IF(COUNTIF(课表!$F$193:$F$348,B206)&gt;=2,1,COUNTIF(课表!$F$193:$F$348,B206)))*2</f>
        <v>0</v>
      </c>
      <c r="I206" s="31">
        <f>(IF(COUNTIF(课表!$G$193:$G$348,B206)&gt;=2,1,COUNTIF(课表!$G$193:$G$348,B206))+IF(COUNTIF(课表!$H$193:$H$348,B206)&gt;=2,1,COUNTIF(课表!$H$193:$H$348,B206))+IF(COUNTIF(课表!$I$193:$I$348,B206)&gt;=2,1,COUNTIF(课表!$I$193:$I$348,B206))+IF(COUNTIF(课表!$J$193:$J$348,B206)&gt;=2,1,COUNTIF(课表!$J$193:$J$348,B206)))*2</f>
        <v>0</v>
      </c>
      <c r="J206" s="31">
        <f>(IF(COUNTIF(课表!$K$193:$K$348,B206)&gt;=2,1,COUNTIF(课表!$K$193:$K$348,B206))+IF(COUNTIF(课表!$L$193:$L$348,B206)&gt;=2,1,COUNTIF(课表!$L$193:$L$348,B206))+IF(COUNTIF(课表!$M$193:$M$348,B206)&gt;=2,1,COUNTIF(课表!$M$193:$M$348,B206))+IF(COUNTIF(课表!$N$193:$N$348,B206)&gt;=2,1,COUNTIF(课表!$N$193:$N$348,B206)))*2</f>
        <v>0</v>
      </c>
      <c r="K206" s="31">
        <f>(IF(COUNTIF(课表!$O$193:$O$348,B206)&gt;=2,1,COUNTIF(课表!$O$193:$O$348,B206))+IF(COUNTIF(课表!$P$193:$P$348,B206)&gt;=2,1,COUNTIF(课表!$P$193:$P$348,B206))+IF(COUNTIF(课表!$Q$193:$Q$348,B206)&gt;=2,1,COUNTIF(课表!$Q$193:$Q$348,B206))+IF(COUNTIF(课表!$R$193:$R$348,B206)&gt;=2,1,COUNTIF(课表!$R$193:$R$348,B206)))*2</f>
        <v>4</v>
      </c>
      <c r="L206" s="31">
        <f>(IF(COUNTIF(课表!$O$193:$S$348,B206)&gt;=2,1,COUNTIF(课表!$O$193:$S$348,B206))+IF(COUNTIF(课表!$P$193:$T$348,B206)&gt;=2,1,COUNTIF(课表!$P$193:$T$348,B206)))*2</f>
        <v>4</v>
      </c>
      <c r="M206" s="31">
        <f>(IF(COUNTIF(课表!$W$193:$W$348,B206)&gt;=2,1,COUNTIF(课表!$W$193:$W$348,B206))+IF(COUNTIF(课表!$X$193:$X$348,B206)&gt;=2,1,COUNTIF(课表!$X$193:$X$348,B206))+IF(COUNTIF(课表!$Y$193:$Y$348,B206)&gt;=2,1,COUNTIF(课表!$Y$193:$Y$348,B206))+IF(COUNTIF(课表!$Z$193:$Z$348,B206)&gt;=2,1,COUNTIF(课表!$Z$193:$Z$348,B206)))*2</f>
        <v>0</v>
      </c>
      <c r="N206" s="31">
        <f>(IF(COUNTIF(课表!$AA$193:$AA$348,B206)&gt;=2,1,COUNTIF(课表!$AA$193:$AA$348,B206))+IF(COUNTIF(课表!$AB$193:$AB$348,B206)&gt;=2,1,COUNTIF(课表!$AB$193:$AB$348,B206))+IF(COUNTIF(课表!$AC$193:$AC$348,B206)&gt;=2,1,COUNTIF(课表!$AC$193:$AC$348,B206))+IF(COUNTIF(课表!$AD$193:$AD$348,B206)&gt;=2,1,COUNTIF(课表!$AD$193:$AD$348,B206)))*2</f>
        <v>0</v>
      </c>
      <c r="O206" s="31">
        <f t="shared" si="7"/>
        <v>8</v>
      </c>
    </row>
    <row r="207" ht="20.1" customHeight="1" spans="1:15">
      <c r="A207" s="31" t="str">
        <f>VLOOKUP(B207,教师基础数据!$B$1:$H$503,7,FALSE)</f>
        <v>0000100</v>
      </c>
      <c r="B207" s="32" t="s">
        <v>1347</v>
      </c>
      <c r="C207" s="31" t="str">
        <f>VLOOKUP(B207,教师基础数据!$B$1:$G4745,3,FALSE)</f>
        <v>机械系</v>
      </c>
      <c r="D207" s="31" t="str">
        <f>VLOOKUP(B207,教师基础数据!$B$1:$G897,4,FALSE)</f>
        <v>专职</v>
      </c>
      <c r="E207" s="31" t="str">
        <f>VLOOKUP(B207,教师基础数据!$B$1:$G4930,5,FALSE)</f>
        <v>机械设计与制造教研室</v>
      </c>
      <c r="F207" s="31">
        <v>1</v>
      </c>
      <c r="G207" s="31">
        <f t="shared" si="6"/>
        <v>4</v>
      </c>
      <c r="H207" s="31">
        <f>(IF(COUNTIF(课表!$C$193:$C$348,B207)&gt;=2,1,COUNTIF(课表!$C$193:$C$348,B207))+IF(COUNTIF(课表!$D$193:$D$348,B207)&gt;=2,1,COUNTIF(课表!D$193:$D$348,B207))+IF(COUNTIF(课表!$E$193:$E$348,B207)&gt;=2,1,COUNTIF(课表!$E$193:$E$348,B207))+IF(COUNTIF(课表!$F$193:$F$348,B207)&gt;=2,1,COUNTIF(课表!$F$193:$F$348,B207)))*2</f>
        <v>0</v>
      </c>
      <c r="I207" s="31">
        <f>(IF(COUNTIF(课表!$G$193:$G$348,B207)&gt;=2,1,COUNTIF(课表!$G$193:$G$348,B207))+IF(COUNTIF(课表!$H$193:$H$348,B207)&gt;=2,1,COUNTIF(课表!$H$193:$H$348,B207))+IF(COUNTIF(课表!$I$193:$I$348,B207)&gt;=2,1,COUNTIF(课表!$I$193:$I$348,B207))+IF(COUNTIF(课表!$J$193:$J$348,B207)&gt;=2,1,COUNTIF(课表!$J$193:$J$348,B207)))*2</f>
        <v>4</v>
      </c>
      <c r="J207" s="31">
        <f>(IF(COUNTIF(课表!$K$193:$K$348,B207)&gt;=2,1,COUNTIF(课表!$K$193:$K$348,B207))+IF(COUNTIF(课表!$L$193:$L$348,B207)&gt;=2,1,COUNTIF(课表!$L$193:$L$348,B207))+IF(COUNTIF(课表!$M$193:$M$348,B207)&gt;=2,1,COUNTIF(课表!$M$193:$M$348,B207))+IF(COUNTIF(课表!$N$193:$N$348,B207)&gt;=2,1,COUNTIF(课表!$N$193:$N$348,B207)))*2</f>
        <v>4</v>
      </c>
      <c r="K207" s="31">
        <f>(IF(COUNTIF(课表!$O$193:$O$348,B207)&gt;=2,1,COUNTIF(课表!$O$193:$O$348,B207))+IF(COUNTIF(课表!$P$193:$P$348,B207)&gt;=2,1,COUNTIF(课表!$P$193:$P$348,B207))+IF(COUNTIF(课表!$Q$193:$Q$348,B207)&gt;=2,1,COUNTIF(课表!$Q$193:$Q$348,B207))+IF(COUNTIF(课表!$R$193:$R$348,B207)&gt;=2,1,COUNTIF(课表!$R$193:$R$348,B207)))*2</f>
        <v>4</v>
      </c>
      <c r="L207" s="31">
        <f>(IF(COUNTIF(课表!$O$193:$S$348,B207)&gt;=2,1,COUNTIF(课表!$O$193:$S$348,B207))+IF(COUNTIF(课表!$P$193:$T$348,B207)&gt;=2,1,COUNTIF(课表!$P$193:$T$348,B207)))*2</f>
        <v>4</v>
      </c>
      <c r="M207" s="31">
        <f>(IF(COUNTIF(课表!$W$193:$W$348,B207)&gt;=2,1,COUNTIF(课表!$W$193:$W$348,B207))+IF(COUNTIF(课表!$X$193:$X$348,B207)&gt;=2,1,COUNTIF(课表!$X$193:$X$348,B207))+IF(COUNTIF(课表!$Y$193:$Y$348,B207)&gt;=2,1,COUNTIF(课表!$Y$193:$Y$348,B207))+IF(COUNTIF(课表!$Z$193:$Z$348,B207)&gt;=2,1,COUNTIF(课表!$Z$193:$Z$348,B207)))*2</f>
        <v>0</v>
      </c>
      <c r="N207" s="31">
        <f>(IF(COUNTIF(课表!$AA$193:$AA$348,B207)&gt;=2,1,COUNTIF(课表!$AA$193:$AA$348,B207))+IF(COUNTIF(课表!$AB$193:$AB$348,B207)&gt;=2,1,COUNTIF(课表!$AB$193:$AB$348,B207))+IF(COUNTIF(课表!$AC$193:$AC$348,B207)&gt;=2,1,COUNTIF(课表!$AC$193:$AC$348,B207))+IF(COUNTIF(课表!$AD$193:$AD$348,B207)&gt;=2,1,COUNTIF(课表!$AD$193:$AD$348,B207)))*2</f>
        <v>0</v>
      </c>
      <c r="O207" s="31">
        <f t="shared" si="7"/>
        <v>16</v>
      </c>
    </row>
    <row r="208" ht="20.1" customHeight="1" spans="1:15">
      <c r="A208" s="31" t="str">
        <f>VLOOKUP(B208,教师基础数据!$B$1:$H$503,7,FALSE)</f>
        <v>0000148</v>
      </c>
      <c r="B208" s="32" t="s">
        <v>1297</v>
      </c>
      <c r="C208" s="31" t="str">
        <f>VLOOKUP(B208,教师基础数据!$B$1:$G4746,3,FALSE)</f>
        <v>机械系</v>
      </c>
      <c r="D208" s="31" t="str">
        <f>VLOOKUP(B208,教师基础数据!$B$1:$G898,4,FALSE)</f>
        <v>专职</v>
      </c>
      <c r="E208" s="31" t="str">
        <f>VLOOKUP(B208,教师基础数据!$B$1:$G4931,5,FALSE)</f>
        <v>机械设计与制造教研室</v>
      </c>
      <c r="F208" s="31">
        <v>1</v>
      </c>
      <c r="G208" s="31">
        <f t="shared" si="6"/>
        <v>3</v>
      </c>
      <c r="H208" s="31">
        <f>(IF(COUNTIF(课表!$C$193:$C$348,B208)&gt;=2,1,COUNTIF(课表!$C$193:$C$348,B208))+IF(COUNTIF(课表!$D$193:$D$348,B208)&gt;=2,1,COUNTIF(课表!D$193:$D$348,B208))+IF(COUNTIF(课表!$E$193:$E$348,B208)&gt;=2,1,COUNTIF(课表!$E$193:$E$348,B208))+IF(COUNTIF(课表!$F$193:$F$348,B208)&gt;=2,1,COUNTIF(课表!$F$193:$F$348,B208)))*2</f>
        <v>4</v>
      </c>
      <c r="I208" s="31">
        <f>(IF(COUNTIF(课表!$G$193:$G$348,B208)&gt;=2,1,COUNTIF(课表!$G$193:$G$348,B208))+IF(COUNTIF(课表!$H$193:$H$348,B208)&gt;=2,1,COUNTIF(课表!$H$193:$H$348,B208))+IF(COUNTIF(课表!$I$193:$I$348,B208)&gt;=2,1,COUNTIF(课表!$I$193:$I$348,B208))+IF(COUNTIF(课表!$J$193:$J$348,B208)&gt;=2,1,COUNTIF(课表!$J$193:$J$348,B208)))*2</f>
        <v>0</v>
      </c>
      <c r="J208" s="31">
        <f>(IF(COUNTIF(课表!$K$193:$K$348,B208)&gt;=2,1,COUNTIF(课表!$K$193:$K$348,B208))+IF(COUNTIF(课表!$L$193:$L$348,B208)&gt;=2,1,COUNTIF(课表!$L$193:$L$348,B208))+IF(COUNTIF(课表!$M$193:$M$348,B208)&gt;=2,1,COUNTIF(课表!$M$193:$M$348,B208))+IF(COUNTIF(课表!$N$193:$N$348,B208)&gt;=2,1,COUNTIF(课表!$N$193:$N$348,B208)))*2</f>
        <v>0</v>
      </c>
      <c r="K208" s="31">
        <f>(IF(COUNTIF(课表!$O$193:$O$348,B208)&gt;=2,1,COUNTIF(课表!$O$193:$O$348,B208))+IF(COUNTIF(课表!$P$193:$P$348,B208)&gt;=2,1,COUNTIF(课表!$P$193:$P$348,B208))+IF(COUNTIF(课表!$Q$193:$Q$348,B208)&gt;=2,1,COUNTIF(课表!$Q$193:$Q$348,B208))+IF(COUNTIF(课表!$R$193:$R$348,B208)&gt;=2,1,COUNTIF(课表!$R$193:$R$348,B208)))*2</f>
        <v>4</v>
      </c>
      <c r="L208" s="31">
        <f>(IF(COUNTIF(课表!$O$193:$S$348,B208)&gt;=2,1,COUNTIF(课表!$O$193:$S$348,B208))+IF(COUNTIF(课表!$P$193:$T$348,B208)&gt;=2,1,COUNTIF(课表!$P$193:$T$348,B208)))*2</f>
        <v>4</v>
      </c>
      <c r="M208" s="31">
        <f>(IF(COUNTIF(课表!$W$193:$W$348,B208)&gt;=2,1,COUNTIF(课表!$W$193:$W$348,B208))+IF(COUNTIF(课表!$X$193:$X$348,B208)&gt;=2,1,COUNTIF(课表!$X$193:$X$348,B208))+IF(COUNTIF(课表!$Y$193:$Y$348,B208)&gt;=2,1,COUNTIF(课表!$Y$193:$Y$348,B208))+IF(COUNTIF(课表!$Z$193:$Z$348,B208)&gt;=2,1,COUNTIF(课表!$Z$193:$Z$348,B208)))*2</f>
        <v>0</v>
      </c>
      <c r="N208" s="31">
        <f>(IF(COUNTIF(课表!$AA$193:$AA$348,B208)&gt;=2,1,COUNTIF(课表!$AA$193:$AA$348,B208))+IF(COUNTIF(课表!$AB$193:$AB$348,B208)&gt;=2,1,COUNTIF(课表!$AB$193:$AB$348,B208))+IF(COUNTIF(课表!$AC$193:$AC$348,B208)&gt;=2,1,COUNTIF(课表!$AC$193:$AC$348,B208))+IF(COUNTIF(课表!$AD$193:$AD$348,B208)&gt;=2,1,COUNTIF(课表!$AD$193:$AD$348,B208)))*2</f>
        <v>0</v>
      </c>
      <c r="O208" s="31">
        <f t="shared" si="7"/>
        <v>12</v>
      </c>
    </row>
    <row r="209" ht="20.1" customHeight="1" spans="1:15">
      <c r="A209" s="31" t="str">
        <f>VLOOKUP(B209,教师基础数据!$B$1:$H$503,7,FALSE)</f>
        <v>0000406</v>
      </c>
      <c r="B209" s="32" t="s">
        <v>1260</v>
      </c>
      <c r="C209" s="31" t="str">
        <f>VLOOKUP(B209,教师基础数据!$B$1:$G4747,3,FALSE)</f>
        <v>动科系</v>
      </c>
      <c r="D209" s="31" t="str">
        <f>VLOOKUP(B209,教师基础数据!$B$1:$G899,4,FALSE)</f>
        <v>专职</v>
      </c>
      <c r="E209" s="31" t="str">
        <f>VLOOKUP(B209,教师基础数据!$B$1:$G4932,5,FALSE)</f>
        <v>兽医教研室</v>
      </c>
      <c r="F209" s="31">
        <v>1</v>
      </c>
      <c r="G209" s="31">
        <f t="shared" si="6"/>
        <v>5</v>
      </c>
      <c r="H209" s="31">
        <f>(IF(COUNTIF(课表!$C$193:$C$348,B209)&gt;=2,1,COUNTIF(课表!$C$193:$C$348,B209))+IF(COUNTIF(课表!$D$193:$D$348,B209)&gt;=2,1,COUNTIF(课表!D$193:$D$348,B209))+IF(COUNTIF(课表!$E$193:$E$348,B209)&gt;=2,1,COUNTIF(课表!$E$193:$E$348,B209))+IF(COUNTIF(课表!$F$193:$F$348,B209)&gt;=2,1,COUNTIF(课表!$F$193:$F$348,B209)))*2</f>
        <v>4</v>
      </c>
      <c r="I209" s="31">
        <f>(IF(COUNTIF(课表!$G$193:$G$348,B209)&gt;=2,1,COUNTIF(课表!$G$193:$G$348,B209))+IF(COUNTIF(课表!$H$193:$H$348,B209)&gt;=2,1,COUNTIF(课表!$H$193:$H$348,B209))+IF(COUNTIF(课表!$I$193:$I$348,B209)&gt;=2,1,COUNTIF(课表!$I$193:$I$348,B209))+IF(COUNTIF(课表!$J$193:$J$348,B209)&gt;=2,1,COUNTIF(课表!$J$193:$J$348,B209)))*2</f>
        <v>4</v>
      </c>
      <c r="J209" s="31">
        <f>(IF(COUNTIF(课表!$K$193:$K$348,B209)&gt;=2,1,COUNTIF(课表!$K$193:$K$348,B209))+IF(COUNTIF(课表!$L$193:$L$348,B209)&gt;=2,1,COUNTIF(课表!$L$193:$L$348,B209))+IF(COUNTIF(课表!$M$193:$M$348,B209)&gt;=2,1,COUNTIF(课表!$M$193:$M$348,B209))+IF(COUNTIF(课表!$N$193:$N$348,B209)&gt;=2,1,COUNTIF(课表!$N$193:$N$348,B209)))*2</f>
        <v>4</v>
      </c>
      <c r="K209" s="31">
        <f>(IF(COUNTIF(课表!$O$193:$O$348,B209)&gt;=2,1,COUNTIF(课表!$O$193:$O$348,B209))+IF(COUNTIF(课表!$P$193:$P$348,B209)&gt;=2,1,COUNTIF(课表!$P$193:$P$348,B209))+IF(COUNTIF(课表!$Q$193:$Q$348,B209)&gt;=2,1,COUNTIF(课表!$Q$193:$Q$348,B209))+IF(COUNTIF(课表!$R$193:$R$348,B209)&gt;=2,1,COUNTIF(课表!$R$193:$R$348,B209)))*2</f>
        <v>4</v>
      </c>
      <c r="L209" s="31">
        <f>(IF(COUNTIF(课表!$O$193:$S$348,B209)&gt;=2,1,COUNTIF(课表!$O$193:$S$348,B209))+IF(COUNTIF(课表!$P$193:$T$348,B209)&gt;=2,1,COUNTIF(课表!$P$193:$T$348,B209)))*2</f>
        <v>4</v>
      </c>
      <c r="M209" s="31">
        <f>(IF(COUNTIF(课表!$W$193:$W$348,B209)&gt;=2,1,COUNTIF(课表!$W$193:$W$348,B209))+IF(COUNTIF(课表!$X$193:$X$348,B209)&gt;=2,1,COUNTIF(课表!$X$193:$X$348,B209))+IF(COUNTIF(课表!$Y$193:$Y$348,B209)&gt;=2,1,COUNTIF(课表!$Y$193:$Y$348,B209))+IF(COUNTIF(课表!$Z$193:$Z$348,B209)&gt;=2,1,COUNTIF(课表!$Z$193:$Z$348,B209)))*2</f>
        <v>0</v>
      </c>
      <c r="N209" s="31">
        <f>(IF(COUNTIF(课表!$AA$193:$AA$348,B209)&gt;=2,1,COUNTIF(课表!$AA$193:$AA$348,B209))+IF(COUNTIF(课表!$AB$193:$AB$348,B209)&gt;=2,1,COUNTIF(课表!$AB$193:$AB$348,B209))+IF(COUNTIF(课表!$AC$193:$AC$348,B209)&gt;=2,1,COUNTIF(课表!$AC$193:$AC$348,B209))+IF(COUNTIF(课表!$AD$193:$AD$348,B209)&gt;=2,1,COUNTIF(课表!$AD$193:$AD$348,B209)))*2</f>
        <v>0</v>
      </c>
      <c r="O209" s="31">
        <f t="shared" si="7"/>
        <v>20</v>
      </c>
    </row>
    <row r="210" ht="20.1" customHeight="1" spans="1:15">
      <c r="A210" s="31" t="str">
        <f>VLOOKUP(B210,教师基础数据!$B$1:$H$503,7,FALSE)</f>
        <v>0000468</v>
      </c>
      <c r="B210" s="32" t="s">
        <v>1087</v>
      </c>
      <c r="C210" s="31" t="str">
        <f>VLOOKUP(B210,教师基础数据!$B$1:$G4748,3,FALSE)</f>
        <v>动科系</v>
      </c>
      <c r="D210" s="31" t="str">
        <f>VLOOKUP(B210,教师基础数据!$B$1:$G900,4,FALSE)</f>
        <v>专职</v>
      </c>
      <c r="E210" s="31" t="str">
        <f>VLOOKUP(B210,教师基础数据!$B$1:$G4933,5,FALSE)</f>
        <v>畜牧水产</v>
      </c>
      <c r="F210" s="31">
        <v>1</v>
      </c>
      <c r="G210" s="31">
        <f t="shared" si="6"/>
        <v>5</v>
      </c>
      <c r="H210" s="31">
        <f>(IF(COUNTIF(课表!$C$193:$C$348,B210)&gt;=2,1,COUNTIF(课表!$C$193:$C$348,B210))+IF(COUNTIF(课表!$D$193:$D$348,B210)&gt;=2,1,COUNTIF(课表!D$193:$D$348,B210))+IF(COUNTIF(课表!$E$193:$E$348,B210)&gt;=2,1,COUNTIF(课表!$E$193:$E$348,B210))+IF(COUNTIF(课表!$F$193:$F$348,B210)&gt;=2,1,COUNTIF(课表!$F$193:$F$348,B210)))*2</f>
        <v>6</v>
      </c>
      <c r="I210" s="31">
        <f>(IF(COUNTIF(课表!$G$193:$G$348,B210)&gt;=2,1,COUNTIF(课表!$G$193:$G$348,B210))+IF(COUNTIF(课表!$H$193:$H$348,B210)&gt;=2,1,COUNTIF(课表!$H$193:$H$348,B210))+IF(COUNTIF(课表!$I$193:$I$348,B210)&gt;=2,1,COUNTIF(课表!$I$193:$I$348,B210))+IF(COUNTIF(课表!$J$193:$J$348,B210)&gt;=2,1,COUNTIF(课表!$J$193:$J$348,B210)))*2</f>
        <v>4</v>
      </c>
      <c r="J210" s="31">
        <f>(IF(COUNTIF(课表!$K$193:$K$348,B210)&gt;=2,1,COUNTIF(课表!$K$193:$K$348,B210))+IF(COUNTIF(课表!$L$193:$L$348,B210)&gt;=2,1,COUNTIF(课表!$L$193:$L$348,B210))+IF(COUNTIF(课表!$M$193:$M$348,B210)&gt;=2,1,COUNTIF(课表!$M$193:$M$348,B210))+IF(COUNTIF(课表!$N$193:$N$348,B210)&gt;=2,1,COUNTIF(课表!$N$193:$N$348,B210)))*2</f>
        <v>4</v>
      </c>
      <c r="K210" s="31">
        <f>(IF(COUNTIF(课表!$O$193:$O$348,B210)&gt;=2,1,COUNTIF(课表!$O$193:$O$348,B210))+IF(COUNTIF(课表!$P$193:$P$348,B210)&gt;=2,1,COUNTIF(课表!$P$193:$P$348,B210))+IF(COUNTIF(课表!$Q$193:$Q$348,B210)&gt;=2,1,COUNTIF(课表!$Q$193:$Q$348,B210))+IF(COUNTIF(课表!$R$193:$R$348,B210)&gt;=2,1,COUNTIF(课表!$R$193:$R$348,B210)))*2</f>
        <v>2</v>
      </c>
      <c r="L210" s="31">
        <f>(IF(COUNTIF(课表!$O$193:$S$348,B210)&gt;=2,1,COUNTIF(课表!$O$193:$S$348,B210))+IF(COUNTIF(课表!$P$193:$T$348,B210)&gt;=2,1,COUNTIF(课表!$P$193:$T$348,B210)))*2</f>
        <v>4</v>
      </c>
      <c r="M210" s="31">
        <f>(IF(COUNTIF(课表!$W$193:$W$348,B210)&gt;=2,1,COUNTIF(课表!$W$193:$W$348,B210))+IF(COUNTIF(课表!$X$193:$X$348,B210)&gt;=2,1,COUNTIF(课表!$X$193:$X$348,B210))+IF(COUNTIF(课表!$Y$193:$Y$348,B210)&gt;=2,1,COUNTIF(课表!$Y$193:$Y$348,B210))+IF(COUNTIF(课表!$Z$193:$Z$348,B210)&gt;=2,1,COUNTIF(课表!$Z$193:$Z$348,B210)))*2</f>
        <v>0</v>
      </c>
      <c r="N210" s="31">
        <f>(IF(COUNTIF(课表!$AA$193:$AA$348,B210)&gt;=2,1,COUNTIF(课表!$AA$193:$AA$348,B210))+IF(COUNTIF(课表!$AB$193:$AB$348,B210)&gt;=2,1,COUNTIF(课表!$AB$193:$AB$348,B210))+IF(COUNTIF(课表!$AC$193:$AC$348,B210)&gt;=2,1,COUNTIF(课表!$AC$193:$AC$348,B210))+IF(COUNTIF(课表!$AD$193:$AD$348,B210)&gt;=2,1,COUNTIF(课表!$AD$193:$AD$348,B210)))*2</f>
        <v>0</v>
      </c>
      <c r="O210" s="31">
        <f t="shared" si="7"/>
        <v>20</v>
      </c>
    </row>
    <row r="211" ht="20.1" customHeight="1" spans="1:15">
      <c r="A211" s="31" t="str">
        <f>VLOOKUP(B211,教师基础数据!$B$1:$H$503,7,FALSE)</f>
        <v>2021121</v>
      </c>
      <c r="B211" s="32" t="s">
        <v>1349</v>
      </c>
      <c r="C211" s="31" t="str">
        <f>VLOOKUP(B211,教师基础数据!$B$1:$G4749,3,FALSE)</f>
        <v>动科系</v>
      </c>
      <c r="D211" s="31" t="str">
        <f>VLOOKUP(B211,教师基础数据!$B$1:$G901,4,FALSE)</f>
        <v>专职</v>
      </c>
      <c r="E211" s="31" t="str">
        <f>VLOOKUP(B211,教师基础数据!$B$1:$G4934,5,FALSE)</f>
        <v>兽医教研室</v>
      </c>
      <c r="F211" s="31">
        <v>1</v>
      </c>
      <c r="G211" s="31">
        <f t="shared" si="6"/>
        <v>2</v>
      </c>
      <c r="H211" s="31">
        <f>(IF(COUNTIF(课表!$C$193:$C$348,B211)&gt;=2,1,COUNTIF(课表!$C$193:$C$348,B211))+IF(COUNTIF(课表!$D$193:$D$348,B211)&gt;=2,1,COUNTIF(课表!D$193:$D$348,B211))+IF(COUNTIF(课表!$E$193:$E$348,B211)&gt;=2,1,COUNTIF(课表!$E$193:$E$348,B211))+IF(COUNTIF(课表!$F$193:$F$348,B211)&gt;=2,1,COUNTIF(课表!$F$193:$F$348,B211)))*2</f>
        <v>4</v>
      </c>
      <c r="I211" s="31">
        <f>(IF(COUNTIF(课表!$G$193:$G$348,B211)&gt;=2,1,COUNTIF(课表!$G$193:$G$348,B211))+IF(COUNTIF(课表!$H$193:$H$348,B211)&gt;=2,1,COUNTIF(课表!$H$193:$H$348,B211))+IF(COUNTIF(课表!$I$193:$I$348,B211)&gt;=2,1,COUNTIF(课表!$I$193:$I$348,B211))+IF(COUNTIF(课表!$J$193:$J$348,B211)&gt;=2,1,COUNTIF(课表!$J$193:$J$348,B211)))*2</f>
        <v>0</v>
      </c>
      <c r="J211" s="31">
        <f>(IF(COUNTIF(课表!$K$193:$K$348,B211)&gt;=2,1,COUNTIF(课表!$K$193:$K$348,B211))+IF(COUNTIF(课表!$L$193:$L$348,B211)&gt;=2,1,COUNTIF(课表!$L$193:$L$348,B211))+IF(COUNTIF(课表!$M$193:$M$348,B211)&gt;=2,1,COUNTIF(课表!$M$193:$M$348,B211))+IF(COUNTIF(课表!$N$193:$N$348,B211)&gt;=2,1,COUNTIF(课表!$N$193:$N$348,B211)))*2</f>
        <v>4</v>
      </c>
      <c r="K211" s="31">
        <f>(IF(COUNTIF(课表!$O$193:$O$348,B211)&gt;=2,1,COUNTIF(课表!$O$193:$O$348,B211))+IF(COUNTIF(课表!$P$193:$P$348,B211)&gt;=2,1,COUNTIF(课表!$P$193:$P$348,B211))+IF(COUNTIF(课表!$Q$193:$Q$348,B211)&gt;=2,1,COUNTIF(课表!$Q$193:$Q$348,B211))+IF(COUNTIF(课表!$R$193:$R$348,B211)&gt;=2,1,COUNTIF(课表!$R$193:$R$348,B211)))*2</f>
        <v>0</v>
      </c>
      <c r="L211" s="31">
        <f>(IF(COUNTIF(课表!$O$193:$S$348,B211)&gt;=2,1,COUNTIF(课表!$O$193:$S$348,B211))+IF(COUNTIF(课表!$P$193:$T$348,B211)&gt;=2,1,COUNTIF(课表!$P$193:$T$348,B211)))*2</f>
        <v>0</v>
      </c>
      <c r="M211" s="31">
        <f>(IF(COUNTIF(课表!$W$193:$W$348,B211)&gt;=2,1,COUNTIF(课表!$W$193:$W$348,B211))+IF(COUNTIF(课表!$X$193:$X$348,B211)&gt;=2,1,COUNTIF(课表!$X$193:$X$348,B211))+IF(COUNTIF(课表!$Y$193:$Y$348,B211)&gt;=2,1,COUNTIF(课表!$Y$193:$Y$348,B211))+IF(COUNTIF(课表!$Z$193:$Z$348,B211)&gt;=2,1,COUNTIF(课表!$Z$193:$Z$348,B211)))*2</f>
        <v>0</v>
      </c>
      <c r="N211" s="31">
        <f>(IF(COUNTIF(课表!$AA$193:$AA$348,B211)&gt;=2,1,COUNTIF(课表!$AA$193:$AA$348,B211))+IF(COUNTIF(课表!$AB$193:$AB$348,B211)&gt;=2,1,COUNTIF(课表!$AB$193:$AB$348,B211))+IF(COUNTIF(课表!$AC$193:$AC$348,B211)&gt;=2,1,COUNTIF(课表!$AC$193:$AC$348,B211))+IF(COUNTIF(课表!$AD$193:$AD$348,B211)&gt;=2,1,COUNTIF(课表!$AD$193:$AD$348,B211)))*2</f>
        <v>0</v>
      </c>
      <c r="O211" s="31">
        <f t="shared" si="7"/>
        <v>8</v>
      </c>
    </row>
    <row r="212" ht="20.1" customHeight="1" spans="1:15">
      <c r="A212" s="31">
        <f>VLOOKUP(B212,教师基础数据!$B$1:$H$503,7,FALSE)</f>
        <v>2018010</v>
      </c>
      <c r="B212" s="32" t="s">
        <v>1268</v>
      </c>
      <c r="C212" s="31" t="str">
        <f>VLOOKUP(B212,教师基础数据!$B$1:$G4750,3,FALSE)</f>
        <v>动科系</v>
      </c>
      <c r="D212" s="31" t="str">
        <f>VLOOKUP(B212,教师基础数据!$B$1:$G902,4,FALSE)</f>
        <v>专职</v>
      </c>
      <c r="E212" s="31" t="str">
        <f>VLOOKUP(B212,教师基础数据!$B$1:$G4935,5,FALSE)</f>
        <v>兽医教研室</v>
      </c>
      <c r="F212" s="31">
        <v>1</v>
      </c>
      <c r="G212" s="31">
        <f t="shared" si="6"/>
        <v>4</v>
      </c>
      <c r="H212" s="31">
        <f>(IF(COUNTIF(课表!$C$193:$C$348,B212)&gt;=2,1,COUNTIF(课表!$C$193:$C$348,B212))+IF(COUNTIF(课表!$D$193:$D$348,B212)&gt;=2,1,COUNTIF(课表!D$193:$D$348,B212))+IF(COUNTIF(课表!$E$193:$E$348,B212)&gt;=2,1,COUNTIF(课表!$E$193:$E$348,B212))+IF(COUNTIF(课表!$F$193:$F$348,B212)&gt;=2,1,COUNTIF(课表!$F$193:$F$348,B212)))*2</f>
        <v>0</v>
      </c>
      <c r="I212" s="31">
        <f>(IF(COUNTIF(课表!$G$193:$G$348,B212)&gt;=2,1,COUNTIF(课表!$G$193:$G$348,B212))+IF(COUNTIF(课表!$H$193:$H$348,B212)&gt;=2,1,COUNTIF(课表!$H$193:$H$348,B212))+IF(COUNTIF(课表!$I$193:$I$348,B212)&gt;=2,1,COUNTIF(课表!$I$193:$I$348,B212))+IF(COUNTIF(课表!$J$193:$J$348,B212)&gt;=2,1,COUNTIF(课表!$J$193:$J$348,B212)))*2</f>
        <v>4</v>
      </c>
      <c r="J212" s="31">
        <f>(IF(COUNTIF(课表!$K$193:$K$348,B212)&gt;=2,1,COUNTIF(课表!$K$193:$K$348,B212))+IF(COUNTIF(课表!$L$193:$L$348,B212)&gt;=2,1,COUNTIF(课表!$L$193:$L$348,B212))+IF(COUNTIF(课表!$M$193:$M$348,B212)&gt;=2,1,COUNTIF(课表!$M$193:$M$348,B212))+IF(COUNTIF(课表!$N$193:$N$348,B212)&gt;=2,1,COUNTIF(课表!$N$193:$N$348,B212)))*2</f>
        <v>4</v>
      </c>
      <c r="K212" s="31">
        <f>(IF(COUNTIF(课表!$O$193:$O$348,B212)&gt;=2,1,COUNTIF(课表!$O$193:$O$348,B212))+IF(COUNTIF(课表!$P$193:$P$348,B212)&gt;=2,1,COUNTIF(课表!$P$193:$P$348,B212))+IF(COUNTIF(课表!$Q$193:$Q$348,B212)&gt;=2,1,COUNTIF(课表!$Q$193:$Q$348,B212))+IF(COUNTIF(课表!$R$193:$R$348,B212)&gt;=2,1,COUNTIF(课表!$R$193:$R$348,B212)))*2</f>
        <v>4</v>
      </c>
      <c r="L212" s="31">
        <f>(IF(COUNTIF(课表!$O$193:$S$348,B212)&gt;=2,1,COUNTIF(课表!$O$193:$S$348,B212))+IF(COUNTIF(课表!$P$193:$T$348,B212)&gt;=2,1,COUNTIF(课表!$P$193:$T$348,B212)))*2</f>
        <v>4</v>
      </c>
      <c r="M212" s="31">
        <f>(IF(COUNTIF(课表!$W$193:$W$348,B212)&gt;=2,1,COUNTIF(课表!$W$193:$W$348,B212))+IF(COUNTIF(课表!$X$193:$X$348,B212)&gt;=2,1,COUNTIF(课表!$X$193:$X$348,B212))+IF(COUNTIF(课表!$Y$193:$Y$348,B212)&gt;=2,1,COUNTIF(课表!$Y$193:$Y$348,B212))+IF(COUNTIF(课表!$Z$193:$Z$348,B212)&gt;=2,1,COUNTIF(课表!$Z$193:$Z$348,B212)))*2</f>
        <v>0</v>
      </c>
      <c r="N212" s="31">
        <f>(IF(COUNTIF(课表!$AA$193:$AA$348,B212)&gt;=2,1,COUNTIF(课表!$AA$193:$AA$348,B212))+IF(COUNTIF(课表!$AB$193:$AB$348,B212)&gt;=2,1,COUNTIF(课表!$AB$193:$AB$348,B212))+IF(COUNTIF(课表!$AC$193:$AC$348,B212)&gt;=2,1,COUNTIF(课表!$AC$193:$AC$348,B212))+IF(COUNTIF(课表!$AD$193:$AD$348,B212)&gt;=2,1,COUNTIF(课表!$AD$193:$AD$348,B212)))*2</f>
        <v>0</v>
      </c>
      <c r="O212" s="31">
        <f t="shared" si="7"/>
        <v>16</v>
      </c>
    </row>
    <row r="213" ht="20.1" customHeight="1" spans="1:15">
      <c r="A213" s="31" t="str">
        <f>VLOOKUP(B213,教师基础数据!$B$1:$H$503,7,FALSE)</f>
        <v>0000144</v>
      </c>
      <c r="B213" s="32" t="s">
        <v>1997</v>
      </c>
      <c r="C213" s="31" t="str">
        <f>VLOOKUP(B213,教师基础数据!$B$1:$G4751,3,FALSE)</f>
        <v>环生系</v>
      </c>
      <c r="D213" s="31" t="str">
        <f>VLOOKUP(B213,教师基础数据!$B$1:$G903,4,FALSE)</f>
        <v>专职</v>
      </c>
      <c r="E213" s="31" t="str">
        <f>VLOOKUP(B213,教师基础数据!$B$1:$G4936,5,FALSE)</f>
        <v>种植教研室</v>
      </c>
      <c r="F213" s="31">
        <v>1</v>
      </c>
      <c r="G213" s="31">
        <f t="shared" si="6"/>
        <v>0</v>
      </c>
      <c r="H213" s="31">
        <f>(IF(COUNTIF(课表!$C$193:$C$348,B213)&gt;=2,1,COUNTIF(课表!$C$193:$C$348,B213))+IF(COUNTIF(课表!$D$193:$D$348,B213)&gt;=2,1,COUNTIF(课表!D$193:$D$348,B213))+IF(COUNTIF(课表!$E$193:$E$348,B213)&gt;=2,1,COUNTIF(课表!$E$193:$E$348,B213))+IF(COUNTIF(课表!$F$193:$F$348,B213)&gt;=2,1,COUNTIF(课表!$F$193:$F$348,B213)))*2</f>
        <v>0</v>
      </c>
      <c r="I213" s="31">
        <f>(IF(COUNTIF(课表!$G$193:$G$348,B213)&gt;=2,1,COUNTIF(课表!$G$193:$G$348,B213))+IF(COUNTIF(课表!$H$193:$H$348,B213)&gt;=2,1,COUNTIF(课表!$H$193:$H$348,B213))+IF(COUNTIF(课表!$I$193:$I$348,B213)&gt;=2,1,COUNTIF(课表!$I$193:$I$348,B213))+IF(COUNTIF(课表!$J$193:$J$348,B213)&gt;=2,1,COUNTIF(课表!$J$193:$J$348,B213)))*2</f>
        <v>0</v>
      </c>
      <c r="J213" s="31">
        <f>(IF(COUNTIF(课表!$K$193:$K$348,B213)&gt;=2,1,COUNTIF(课表!$K$193:$K$348,B213))+IF(COUNTIF(课表!$L$193:$L$348,B213)&gt;=2,1,COUNTIF(课表!$L$193:$L$348,B213))+IF(COUNTIF(课表!$M$193:$M$348,B213)&gt;=2,1,COUNTIF(课表!$M$193:$M$348,B213))+IF(COUNTIF(课表!$N$193:$N$348,B213)&gt;=2,1,COUNTIF(课表!$N$193:$N$348,B213)))*2</f>
        <v>0</v>
      </c>
      <c r="K213" s="31">
        <f>(IF(COUNTIF(课表!$O$193:$O$348,B213)&gt;=2,1,COUNTIF(课表!$O$193:$O$348,B213))+IF(COUNTIF(课表!$P$193:$P$348,B213)&gt;=2,1,COUNTIF(课表!$P$193:$P$348,B213))+IF(COUNTIF(课表!$Q$193:$Q$348,B213)&gt;=2,1,COUNTIF(课表!$Q$193:$Q$348,B213))+IF(COUNTIF(课表!$R$193:$R$348,B213)&gt;=2,1,COUNTIF(课表!$R$193:$R$348,B213)))*2</f>
        <v>0</v>
      </c>
      <c r="L213" s="31">
        <f>(IF(COUNTIF(课表!$O$193:$S$348,B213)&gt;=2,1,COUNTIF(课表!$O$193:$S$348,B213))+IF(COUNTIF(课表!$P$193:$T$348,B213)&gt;=2,1,COUNTIF(课表!$P$193:$T$348,B213)))*2</f>
        <v>0</v>
      </c>
      <c r="M213" s="31">
        <f>(IF(COUNTIF(课表!$W$193:$W$348,B213)&gt;=2,1,COUNTIF(课表!$W$193:$W$348,B213))+IF(COUNTIF(课表!$X$193:$X$348,B213)&gt;=2,1,COUNTIF(课表!$X$193:$X$348,B213))+IF(COUNTIF(课表!$Y$193:$Y$348,B213)&gt;=2,1,COUNTIF(课表!$Y$193:$Y$348,B213))+IF(COUNTIF(课表!$Z$193:$Z$348,B213)&gt;=2,1,COUNTIF(课表!$Z$193:$Z$348,B213)))*2</f>
        <v>0</v>
      </c>
      <c r="N213" s="31">
        <f>(IF(COUNTIF(课表!$AA$193:$AA$348,B213)&gt;=2,1,COUNTIF(课表!$AA$193:$AA$348,B213))+IF(COUNTIF(课表!$AB$193:$AB$348,B213)&gt;=2,1,COUNTIF(课表!$AB$193:$AB$348,B213))+IF(COUNTIF(课表!$AC$193:$AC$348,B213)&gt;=2,1,COUNTIF(课表!$AC$193:$AC$348,B213))+IF(COUNTIF(课表!$AD$193:$AD$348,B213)&gt;=2,1,COUNTIF(课表!$AD$193:$AD$348,B213)))*2</f>
        <v>0</v>
      </c>
      <c r="O213" s="31">
        <f t="shared" si="7"/>
        <v>0</v>
      </c>
    </row>
    <row r="214" ht="20.1" customHeight="1" spans="1:15">
      <c r="A214" s="31">
        <f>VLOOKUP(B214,教师基础数据!$B$1:$H$503,7,FALSE)</f>
        <v>2015028</v>
      </c>
      <c r="B214" s="32" t="s">
        <v>1184</v>
      </c>
      <c r="C214" s="31" t="str">
        <f>VLOOKUP(B214,教师基础数据!$B$1:$G4753,3,FALSE)</f>
        <v>人文系</v>
      </c>
      <c r="D214" s="31" t="str">
        <f>VLOOKUP(B214,教师基础数据!$B$1:$G905,4,FALSE)</f>
        <v>外聘</v>
      </c>
      <c r="E214" s="31" t="str">
        <f>VLOOKUP(B214,教师基础数据!$B$1:$G4938,5,FALSE)</f>
        <v>英语教研室</v>
      </c>
      <c r="F214" s="31">
        <v>1</v>
      </c>
      <c r="G214" s="31">
        <f t="shared" si="6"/>
        <v>5</v>
      </c>
      <c r="H214" s="31">
        <f>(IF(COUNTIF(课表!$C$193:$C$348,B214)&gt;=2,1,COUNTIF(课表!$C$193:$C$348,B214))+IF(COUNTIF(课表!$D$193:$D$348,B214)&gt;=2,1,COUNTIF(课表!D$193:$D$348,B214))+IF(COUNTIF(课表!$E$193:$E$348,B214)&gt;=2,1,COUNTIF(课表!$E$193:$E$348,B214))+IF(COUNTIF(课表!$F$193:$F$348,B214)&gt;=2,1,COUNTIF(课表!$F$193:$F$348,B214)))*2</f>
        <v>4</v>
      </c>
      <c r="I214" s="31">
        <f>(IF(COUNTIF(课表!$G$193:$G$348,B214)&gt;=2,1,COUNTIF(课表!$G$193:$G$348,B214))+IF(COUNTIF(课表!$H$193:$H$348,B214)&gt;=2,1,COUNTIF(课表!$H$193:$H$348,B214))+IF(COUNTIF(课表!$I$193:$I$348,B214)&gt;=2,1,COUNTIF(课表!$I$193:$I$348,B214))+IF(COUNTIF(课表!$J$193:$J$348,B214)&gt;=2,1,COUNTIF(课表!$J$193:$J$348,B214)))*2</f>
        <v>2</v>
      </c>
      <c r="J214" s="31">
        <f>(IF(COUNTIF(课表!$K$193:$K$348,B214)&gt;=2,1,COUNTIF(课表!$K$193:$K$348,B214))+IF(COUNTIF(课表!$L$193:$L$348,B214)&gt;=2,1,COUNTIF(课表!$L$193:$L$348,B214))+IF(COUNTIF(课表!$M$193:$M$348,B214)&gt;=2,1,COUNTIF(课表!$M$193:$M$348,B214))+IF(COUNTIF(课表!$N$193:$N$348,B214)&gt;=2,1,COUNTIF(课表!$N$193:$N$348,B214)))*2</f>
        <v>4</v>
      </c>
      <c r="K214" s="31">
        <f>(IF(COUNTIF(课表!$O$193:$O$348,B214)&gt;=2,1,COUNTIF(课表!$O$193:$O$348,B214))+IF(COUNTIF(课表!$P$193:$P$348,B214)&gt;=2,1,COUNTIF(课表!$P$193:$P$348,B214))+IF(COUNTIF(课表!$Q$193:$Q$348,B214)&gt;=2,1,COUNTIF(课表!$Q$193:$Q$348,B214))+IF(COUNTIF(课表!$R$193:$R$348,B214)&gt;=2,1,COUNTIF(课表!$R$193:$R$348,B214)))*2</f>
        <v>4</v>
      </c>
      <c r="L214" s="31">
        <f>(IF(COUNTIF(课表!$O$193:$S$348,B214)&gt;=2,1,COUNTIF(课表!$O$193:$S$348,B214))+IF(COUNTIF(课表!$P$193:$T$348,B214)&gt;=2,1,COUNTIF(课表!$P$193:$T$348,B214)))*2</f>
        <v>4</v>
      </c>
      <c r="M214" s="31">
        <f>(IF(COUNTIF(课表!$W$193:$W$348,B214)&gt;=2,1,COUNTIF(课表!$W$193:$W$348,B214))+IF(COUNTIF(课表!$X$193:$X$348,B214)&gt;=2,1,COUNTIF(课表!$X$193:$X$348,B214))+IF(COUNTIF(课表!$Y$193:$Y$348,B214)&gt;=2,1,COUNTIF(课表!$Y$193:$Y$348,B214))+IF(COUNTIF(课表!$Z$193:$Z$348,B214)&gt;=2,1,COUNTIF(课表!$Z$193:$Z$348,B214)))*2</f>
        <v>0</v>
      </c>
      <c r="N214" s="31">
        <f>(IF(COUNTIF(课表!$AA$193:$AA$348,B214)&gt;=2,1,COUNTIF(课表!$AA$193:$AA$348,B214))+IF(COUNTIF(课表!$AB$193:$AB$348,B214)&gt;=2,1,COUNTIF(课表!$AB$193:$AB$348,B214))+IF(COUNTIF(课表!$AC$193:$AC$348,B214)&gt;=2,1,COUNTIF(课表!$AC$193:$AC$348,B214))+IF(COUNTIF(课表!$AD$193:$AD$348,B214)&gt;=2,1,COUNTIF(课表!$AD$193:$AD$348,B214)))*2</f>
        <v>0</v>
      </c>
      <c r="O214" s="31">
        <f t="shared" si="7"/>
        <v>18</v>
      </c>
    </row>
    <row r="215" ht="20.1" customHeight="1" spans="1:15">
      <c r="A215" s="31" t="str">
        <f>VLOOKUP(B215,教师基础数据!$B$1:$H$503,7,FALSE)</f>
        <v>0000048</v>
      </c>
      <c r="B215" s="32" t="s">
        <v>1173</v>
      </c>
      <c r="C215" s="31" t="str">
        <f>VLOOKUP(B215,教师基础数据!$B$1:$G4756,3,FALSE)</f>
        <v>人文系</v>
      </c>
      <c r="D215" s="31" t="str">
        <f>VLOOKUP(B215,教师基础数据!$B$1:$G908,4,FALSE)</f>
        <v>专职</v>
      </c>
      <c r="E215" s="31" t="str">
        <f>VLOOKUP(B215,教师基础数据!$B$1:$G4941,5,FALSE)</f>
        <v>英语教研室</v>
      </c>
      <c r="F215" s="31">
        <v>1</v>
      </c>
      <c r="G215" s="31">
        <f t="shared" si="6"/>
        <v>5</v>
      </c>
      <c r="H215" s="31">
        <f>(IF(COUNTIF(课表!$C$193:$C$348,B215)&gt;=2,1,COUNTIF(课表!$C$193:$C$348,B215))+IF(COUNTIF(课表!$D$193:$D$348,B215)&gt;=2,1,COUNTIF(课表!D$193:$D$348,B215))+IF(COUNTIF(课表!$E$193:$E$348,B215)&gt;=2,1,COUNTIF(课表!$E$193:$E$348,B215))+IF(COUNTIF(课表!$F$193:$F$348,B215)&gt;=2,1,COUNTIF(课表!$F$193:$F$348,B215)))*2</f>
        <v>4</v>
      </c>
      <c r="I215" s="31">
        <f>(IF(COUNTIF(课表!$G$193:$G$348,B215)&gt;=2,1,COUNTIF(课表!$G$193:$G$348,B215))+IF(COUNTIF(课表!$H$193:$H$348,B215)&gt;=2,1,COUNTIF(课表!$H$193:$H$348,B215))+IF(COUNTIF(课表!$I$193:$I$348,B215)&gt;=2,1,COUNTIF(课表!$I$193:$I$348,B215))+IF(COUNTIF(课表!$J$193:$J$348,B215)&gt;=2,1,COUNTIF(课表!$J$193:$J$348,B215)))*2</f>
        <v>4</v>
      </c>
      <c r="J215" s="31">
        <f>(IF(COUNTIF(课表!$K$193:$K$348,B215)&gt;=2,1,COUNTIF(课表!$K$193:$K$348,B215))+IF(COUNTIF(课表!$L$193:$L$348,B215)&gt;=2,1,COUNTIF(课表!$L$193:$L$348,B215))+IF(COUNTIF(课表!$M$193:$M$348,B215)&gt;=2,1,COUNTIF(课表!$M$193:$M$348,B215))+IF(COUNTIF(课表!$N$193:$N$348,B215)&gt;=2,1,COUNTIF(课表!$N$193:$N$348,B215)))*2</f>
        <v>4</v>
      </c>
      <c r="K215" s="31">
        <f>(IF(COUNTIF(课表!$O$193:$O$348,B215)&gt;=2,1,COUNTIF(课表!$O$193:$O$348,B215))+IF(COUNTIF(课表!$P$193:$P$348,B215)&gt;=2,1,COUNTIF(课表!$P$193:$P$348,B215))+IF(COUNTIF(课表!$Q$193:$Q$348,B215)&gt;=2,1,COUNTIF(课表!$Q$193:$Q$348,B215))+IF(COUNTIF(课表!$R$193:$R$348,B215)&gt;=2,1,COUNTIF(课表!$R$193:$R$348,B215)))*2</f>
        <v>4</v>
      </c>
      <c r="L215" s="31">
        <f>(IF(COUNTIF(课表!$O$193:$S$348,B215)&gt;=2,1,COUNTIF(课表!$O$193:$S$348,B215))+IF(COUNTIF(课表!$P$193:$T$348,B215)&gt;=2,1,COUNTIF(课表!$P$193:$T$348,B215)))*2</f>
        <v>4</v>
      </c>
      <c r="M215" s="31">
        <f>(IF(COUNTIF(课表!$W$193:$W$348,B215)&gt;=2,1,COUNTIF(课表!$W$193:$W$348,B215))+IF(COUNTIF(课表!$X$193:$X$348,B215)&gt;=2,1,COUNTIF(课表!$X$193:$X$348,B215))+IF(COUNTIF(课表!$Y$193:$Y$348,B215)&gt;=2,1,COUNTIF(课表!$Y$193:$Y$348,B215))+IF(COUNTIF(课表!$Z$193:$Z$348,B215)&gt;=2,1,COUNTIF(课表!$Z$193:$Z$348,B215)))*2</f>
        <v>0</v>
      </c>
      <c r="N215" s="31">
        <f>(IF(COUNTIF(课表!$AA$193:$AA$348,B215)&gt;=2,1,COUNTIF(课表!$AA$193:$AA$348,B215))+IF(COUNTIF(课表!$AB$193:$AB$348,B215)&gt;=2,1,COUNTIF(课表!$AB$193:$AB$348,B215))+IF(COUNTIF(课表!$AC$193:$AC$348,B215)&gt;=2,1,COUNTIF(课表!$AC$193:$AC$348,B215))+IF(COUNTIF(课表!$AD$193:$AD$348,B215)&gt;=2,1,COUNTIF(课表!$AD$193:$AD$348,B215)))*2</f>
        <v>0</v>
      </c>
      <c r="O215" s="31">
        <f t="shared" si="7"/>
        <v>20</v>
      </c>
    </row>
    <row r="216" ht="20.1" customHeight="1" spans="1:15">
      <c r="A216" s="31" t="str">
        <f>VLOOKUP(B216,教师基础数据!$B$1:$H$503,7,FALSE)</f>
        <v>2014002</v>
      </c>
      <c r="B216" s="32" t="s">
        <v>1335</v>
      </c>
      <c r="C216" s="31" t="str">
        <f>VLOOKUP(B216,教师基础数据!$B$1:$G4757,3,FALSE)</f>
        <v>信艺系</v>
      </c>
      <c r="D216" s="31" t="str">
        <f>VLOOKUP(B216,教师基础数据!$B$1:$G909,4,FALSE)</f>
        <v>外聘</v>
      </c>
      <c r="E216" s="31" t="str">
        <f>VLOOKUP(B216,教师基础数据!$B$1:$G4942,5,FALSE)</f>
        <v>数媒教研室</v>
      </c>
      <c r="F216" s="31">
        <v>1</v>
      </c>
      <c r="G216" s="31">
        <f t="shared" si="6"/>
        <v>5</v>
      </c>
      <c r="H216" s="31">
        <f>(IF(COUNTIF(课表!$C$193:$C$348,B216)&gt;=2,1,COUNTIF(课表!$C$193:$C$348,B216))+IF(COUNTIF(课表!$D$193:$D$348,B216)&gt;=2,1,COUNTIF(课表!D$193:$D$348,B216))+IF(COUNTIF(课表!$E$193:$E$348,B216)&gt;=2,1,COUNTIF(课表!$E$193:$E$348,B216))+IF(COUNTIF(课表!$F$193:$F$348,B216)&gt;=2,1,COUNTIF(课表!$F$193:$F$348,B216)))*2</f>
        <v>4</v>
      </c>
      <c r="I216" s="31">
        <f>(IF(COUNTIF(课表!$G$193:$G$348,B216)&gt;=2,1,COUNTIF(课表!$G$193:$G$348,B216))+IF(COUNTIF(课表!$H$193:$H$348,B216)&gt;=2,1,COUNTIF(课表!$H$193:$H$348,B216))+IF(COUNTIF(课表!$I$193:$I$348,B216)&gt;=2,1,COUNTIF(课表!$I$193:$I$348,B216))+IF(COUNTIF(课表!$J$193:$J$348,B216)&gt;=2,1,COUNTIF(课表!$J$193:$J$348,B216)))*2</f>
        <v>4</v>
      </c>
      <c r="J216" s="31">
        <f>(IF(COUNTIF(课表!$K$193:$K$348,B216)&gt;=2,1,COUNTIF(课表!$K$193:$K$348,B216))+IF(COUNTIF(课表!$L$193:$L$348,B216)&gt;=2,1,COUNTIF(课表!$L$193:$L$348,B216))+IF(COUNTIF(课表!$M$193:$M$348,B216)&gt;=2,1,COUNTIF(课表!$M$193:$M$348,B216))+IF(COUNTIF(课表!$N$193:$N$348,B216)&gt;=2,1,COUNTIF(课表!$N$193:$N$348,B216)))*2</f>
        <v>4</v>
      </c>
      <c r="K216" s="31">
        <f>(IF(COUNTIF(课表!$O$193:$O$348,B216)&gt;=2,1,COUNTIF(课表!$O$193:$O$348,B216))+IF(COUNTIF(课表!$P$193:$P$348,B216)&gt;=2,1,COUNTIF(课表!$P$193:$P$348,B216))+IF(COUNTIF(课表!$Q$193:$Q$348,B216)&gt;=2,1,COUNTIF(课表!$Q$193:$Q$348,B216))+IF(COUNTIF(课表!$R$193:$R$348,B216)&gt;=2,1,COUNTIF(课表!$R$193:$R$348,B216)))*2</f>
        <v>0</v>
      </c>
      <c r="L216" s="31">
        <f>(IF(COUNTIF(课表!$O$193:$S$348,B216)&gt;=2,1,COUNTIF(课表!$O$193:$S$348,B216))+IF(COUNTIF(课表!$P$193:$T$348,B216)&gt;=2,1,COUNTIF(课表!$P$193:$T$348,B216)))*2</f>
        <v>4</v>
      </c>
      <c r="M216" s="31">
        <f>(IF(COUNTIF(课表!$W$193:$W$348,B216)&gt;=2,1,COUNTIF(课表!$W$193:$W$348,B216))+IF(COUNTIF(课表!$X$193:$X$348,B216)&gt;=2,1,COUNTIF(课表!$X$193:$X$348,B216))+IF(COUNTIF(课表!$Y$193:$Y$348,B216)&gt;=2,1,COUNTIF(课表!$Y$193:$Y$348,B216))+IF(COUNTIF(课表!$Z$193:$Z$348,B216)&gt;=2,1,COUNTIF(课表!$Z$193:$Z$348,B216)))*2</f>
        <v>4</v>
      </c>
      <c r="N216" s="31">
        <f>(IF(COUNTIF(课表!$AA$193:$AA$348,B216)&gt;=2,1,COUNTIF(课表!$AA$193:$AA$348,B216))+IF(COUNTIF(课表!$AB$193:$AB$348,B216)&gt;=2,1,COUNTIF(课表!$AB$193:$AB$348,B216))+IF(COUNTIF(课表!$AC$193:$AC$348,B216)&gt;=2,1,COUNTIF(课表!$AC$193:$AC$348,B216))+IF(COUNTIF(课表!$AD$193:$AD$348,B216)&gt;=2,1,COUNTIF(课表!$AD$193:$AD$348,B216)))*2</f>
        <v>0</v>
      </c>
      <c r="O216" s="31">
        <f t="shared" si="7"/>
        <v>20</v>
      </c>
    </row>
    <row r="217" ht="20.1" customHeight="1" spans="1:15">
      <c r="A217" s="31" t="str">
        <f>VLOOKUP(B217,教师基础数据!$B$1:$H$503,7,FALSE)</f>
        <v>0000084</v>
      </c>
      <c r="B217" s="32" t="s">
        <v>1566</v>
      </c>
      <c r="C217" s="31" t="str">
        <f>VLOOKUP(B217,教师基础数据!$B$1:$G4758,3,FALSE)</f>
        <v>信艺系</v>
      </c>
      <c r="D217" s="31" t="str">
        <f>VLOOKUP(B217,教师基础数据!$B$1:$G910,4,FALSE)</f>
        <v>专职</v>
      </c>
      <c r="E217" s="31" t="str">
        <f>VLOOKUP(B217,教师基础数据!$B$1:$G4943,5,FALSE)</f>
        <v>计应教研室</v>
      </c>
      <c r="F217" s="31">
        <v>1</v>
      </c>
      <c r="G217" s="31">
        <f t="shared" si="6"/>
        <v>3</v>
      </c>
      <c r="H217" s="31">
        <f>(IF(COUNTIF(课表!$C$193:$C$348,B217)&gt;=2,1,COUNTIF(课表!$C$193:$C$348,B217))+IF(COUNTIF(课表!$D$193:$D$348,B217)&gt;=2,1,COUNTIF(课表!D$193:$D$348,B217))+IF(COUNTIF(课表!$E$193:$E$348,B217)&gt;=2,1,COUNTIF(课表!$E$193:$E$348,B217))+IF(COUNTIF(课表!$F$193:$F$348,B217)&gt;=2,1,COUNTIF(课表!$F$193:$F$348,B217)))*2</f>
        <v>0</v>
      </c>
      <c r="I217" s="31">
        <f>(IF(COUNTIF(课表!$G$193:$G$348,B217)&gt;=2,1,COUNTIF(课表!$G$193:$G$348,B217))+IF(COUNTIF(课表!$H$193:$H$348,B217)&gt;=2,1,COUNTIF(课表!$H$193:$H$348,B217))+IF(COUNTIF(课表!$I$193:$I$348,B217)&gt;=2,1,COUNTIF(课表!$I$193:$I$348,B217))+IF(COUNTIF(课表!$J$193:$J$348,B217)&gt;=2,1,COUNTIF(课表!$J$193:$J$348,B217)))*2</f>
        <v>0</v>
      </c>
      <c r="J217" s="31">
        <f>(IF(COUNTIF(课表!$K$193:$K$348,B217)&gt;=2,1,COUNTIF(课表!$K$193:$K$348,B217))+IF(COUNTIF(课表!$L$193:$L$348,B217)&gt;=2,1,COUNTIF(课表!$L$193:$L$348,B217))+IF(COUNTIF(课表!$M$193:$M$348,B217)&gt;=2,1,COUNTIF(课表!$M$193:$M$348,B217))+IF(COUNTIF(课表!$N$193:$N$348,B217)&gt;=2,1,COUNTIF(课表!$N$193:$N$348,B217)))*2</f>
        <v>8</v>
      </c>
      <c r="K217" s="31">
        <f>(IF(COUNTIF(课表!$O$193:$O$348,B217)&gt;=2,1,COUNTIF(课表!$O$193:$O$348,B217))+IF(COUNTIF(课表!$P$193:$P$348,B217)&gt;=2,1,COUNTIF(课表!$P$193:$P$348,B217))+IF(COUNTIF(课表!$Q$193:$Q$348,B217)&gt;=2,1,COUNTIF(课表!$Q$193:$Q$348,B217))+IF(COUNTIF(课表!$R$193:$R$348,B217)&gt;=2,1,COUNTIF(课表!$R$193:$R$348,B217)))*2</f>
        <v>8</v>
      </c>
      <c r="L217" s="31">
        <f>(IF(COUNTIF(课表!$O$193:$S$348,B217)&gt;=2,1,COUNTIF(课表!$O$193:$S$348,B217))+IF(COUNTIF(课表!$P$193:$T$348,B217)&gt;=2,1,COUNTIF(课表!$P$193:$T$348,B217)))*2</f>
        <v>4</v>
      </c>
      <c r="M217" s="31">
        <f>(IF(COUNTIF(课表!$W$193:$W$348,B217)&gt;=2,1,COUNTIF(课表!$W$193:$W$348,B217))+IF(COUNTIF(课表!$X$193:$X$348,B217)&gt;=2,1,COUNTIF(课表!$X$193:$X$348,B217))+IF(COUNTIF(课表!$Y$193:$Y$348,B217)&gt;=2,1,COUNTIF(课表!$Y$193:$Y$348,B217))+IF(COUNTIF(课表!$Z$193:$Z$348,B217)&gt;=2,1,COUNTIF(课表!$Z$193:$Z$348,B217)))*2</f>
        <v>0</v>
      </c>
      <c r="N217" s="31">
        <f>(IF(COUNTIF(课表!$AA$193:$AA$348,B217)&gt;=2,1,COUNTIF(课表!$AA$193:$AA$348,B217))+IF(COUNTIF(课表!$AB$193:$AB$348,B217)&gt;=2,1,COUNTIF(课表!$AB$193:$AB$348,B217))+IF(COUNTIF(课表!$AC$193:$AC$348,B217)&gt;=2,1,COUNTIF(课表!$AC$193:$AC$348,B217))+IF(COUNTIF(课表!$AD$193:$AD$348,B217)&gt;=2,1,COUNTIF(课表!$AD$193:$AD$348,B217)))*2</f>
        <v>0</v>
      </c>
      <c r="O217" s="31">
        <f t="shared" si="7"/>
        <v>20</v>
      </c>
    </row>
    <row r="218" ht="20.1" customHeight="1" spans="1:15">
      <c r="A218" s="31">
        <f>VLOOKUP(B218,教师基础数据!$B$1:$H$503,7,FALSE)</f>
        <v>2018024</v>
      </c>
      <c r="B218" s="32" t="s">
        <v>1514</v>
      </c>
      <c r="C218" s="31" t="str">
        <f>VLOOKUP(B218,教师基础数据!$B$1:$G4759,3,FALSE)</f>
        <v>商贸系</v>
      </c>
      <c r="D218" s="31" t="str">
        <f>VLOOKUP(B218,教师基础数据!$B$1:$G911,4,FALSE)</f>
        <v>专职</v>
      </c>
      <c r="E218" s="31" t="str">
        <f>VLOOKUP(B218,教师基础数据!$B$1:$G4944,5,FALSE)</f>
        <v>会计教研室</v>
      </c>
      <c r="F218" s="31">
        <v>1</v>
      </c>
      <c r="G218" s="31">
        <f t="shared" si="6"/>
        <v>3</v>
      </c>
      <c r="H218" s="31">
        <f>(IF(COUNTIF(课表!$C$193:$C$348,B218)&gt;=2,1,COUNTIF(课表!$C$193:$C$348,B218))+IF(COUNTIF(课表!$D$193:$D$348,B218)&gt;=2,1,COUNTIF(课表!D$193:$D$348,B218))+IF(COUNTIF(课表!$E$193:$E$348,B218)&gt;=2,1,COUNTIF(课表!$E$193:$E$348,B218))+IF(COUNTIF(课表!$F$193:$F$348,B218)&gt;=2,1,COUNTIF(课表!$F$193:$F$348,B218)))*2</f>
        <v>0</v>
      </c>
      <c r="I218" s="31">
        <f>(IF(COUNTIF(课表!$G$193:$G$348,B218)&gt;=2,1,COUNTIF(课表!$G$193:$G$348,B218))+IF(COUNTIF(课表!$H$193:$H$348,B218)&gt;=2,1,COUNTIF(课表!$H$193:$H$348,B218))+IF(COUNTIF(课表!$I$193:$I$348,B218)&gt;=2,1,COUNTIF(课表!$I$193:$I$348,B218))+IF(COUNTIF(课表!$J$193:$J$348,B218)&gt;=2,1,COUNTIF(课表!$J$193:$J$348,B218)))*2</f>
        <v>0</v>
      </c>
      <c r="J218" s="31">
        <f>(IF(COUNTIF(课表!$K$193:$K$348,B218)&gt;=2,1,COUNTIF(课表!$K$193:$K$348,B218))+IF(COUNTIF(课表!$L$193:$L$348,B218)&gt;=2,1,COUNTIF(课表!$L$193:$L$348,B218))+IF(COUNTIF(课表!$M$193:$M$348,B218)&gt;=2,1,COUNTIF(课表!$M$193:$M$348,B218))+IF(COUNTIF(课表!$N$193:$N$348,B218)&gt;=2,1,COUNTIF(课表!$N$193:$N$348,B218)))*2</f>
        <v>0</v>
      </c>
      <c r="K218" s="31">
        <f>(IF(COUNTIF(课表!$O$193:$O$348,B218)&gt;=2,1,COUNTIF(课表!$O$193:$O$348,B218))+IF(COUNTIF(课表!$P$193:$P$348,B218)&gt;=2,1,COUNTIF(课表!$P$193:$P$348,B218))+IF(COUNTIF(课表!$Q$193:$Q$348,B218)&gt;=2,1,COUNTIF(课表!$Q$193:$Q$348,B218))+IF(COUNTIF(课表!$R$193:$R$348,B218)&gt;=2,1,COUNTIF(课表!$R$193:$R$348,B218)))*2</f>
        <v>4</v>
      </c>
      <c r="L218" s="31">
        <f>(IF(COUNTIF(课表!$O$193:$S$348,B218)&gt;=2,1,COUNTIF(课表!$O$193:$S$348,B218))+IF(COUNTIF(课表!$P$193:$T$348,B218)&gt;=2,1,COUNTIF(课表!$P$193:$T$348,B218)))*2</f>
        <v>4</v>
      </c>
      <c r="M218" s="31">
        <f>(IF(COUNTIF(课表!$W$193:$W$348,B218)&gt;=2,1,COUNTIF(课表!$W$193:$W$348,B218))+IF(COUNTIF(课表!$X$193:$X$348,B218)&gt;=2,1,COUNTIF(课表!$X$193:$X$348,B218))+IF(COUNTIF(课表!$Y$193:$Y$348,B218)&gt;=2,1,COUNTIF(课表!$Y$193:$Y$348,B218))+IF(COUNTIF(课表!$Z$193:$Z$348,B218)&gt;=2,1,COUNTIF(课表!$Z$193:$Z$348,B218)))*2</f>
        <v>4</v>
      </c>
      <c r="N218" s="31">
        <f>(IF(COUNTIF(课表!$AA$193:$AA$348,B218)&gt;=2,1,COUNTIF(课表!$AA$193:$AA$348,B218))+IF(COUNTIF(课表!$AB$193:$AB$348,B218)&gt;=2,1,COUNTIF(课表!$AB$193:$AB$348,B218))+IF(COUNTIF(课表!$AC$193:$AC$348,B218)&gt;=2,1,COUNTIF(课表!$AC$193:$AC$348,B218))+IF(COUNTIF(课表!$AD$193:$AD$348,B218)&gt;=2,1,COUNTIF(课表!$AD$193:$AD$348,B218)))*2</f>
        <v>0</v>
      </c>
      <c r="O218" s="31">
        <f t="shared" si="7"/>
        <v>12</v>
      </c>
    </row>
    <row r="219" ht="20.1" customHeight="1" spans="1:15">
      <c r="A219" s="31" t="str">
        <f>VLOOKUP(B219,教师基础数据!$B$1:$H$503,7,FALSE)</f>
        <v>2015003</v>
      </c>
      <c r="B219" s="32" t="s">
        <v>1149</v>
      </c>
      <c r="C219" s="31" t="str">
        <f>VLOOKUP(B219,教师基础数据!$B$1:$G4760,3,FALSE)</f>
        <v>商贸系</v>
      </c>
      <c r="D219" s="31" t="str">
        <f>VLOOKUP(B219,教师基础数据!$B$1:$G912,4,FALSE)</f>
        <v>专职</v>
      </c>
      <c r="E219" s="31" t="str">
        <f>VLOOKUP(B219,教师基础数据!$B$1:$G4945,5,FALSE)</f>
        <v>会计教研室</v>
      </c>
      <c r="F219" s="31">
        <v>1</v>
      </c>
      <c r="G219" s="31">
        <f t="shared" si="6"/>
        <v>4</v>
      </c>
      <c r="H219" s="31">
        <f>(IF(COUNTIF(课表!$C$193:$C$348,B219)&gt;=2,1,COUNTIF(课表!$C$193:$C$348,B219))+IF(COUNTIF(课表!$D$193:$D$348,B219)&gt;=2,1,COUNTIF(课表!D$193:$D$348,B219))+IF(COUNTIF(课表!$E$193:$E$348,B219)&gt;=2,1,COUNTIF(课表!$E$193:$E$348,B219))+IF(COUNTIF(课表!$F$193:$F$348,B219)&gt;=2,1,COUNTIF(课表!$F$193:$F$348,B219)))*2</f>
        <v>4</v>
      </c>
      <c r="I219" s="31">
        <f>(IF(COUNTIF(课表!$G$193:$G$348,B219)&gt;=2,1,COUNTIF(课表!$G$193:$G$348,B219))+IF(COUNTIF(课表!$H$193:$H$348,B219)&gt;=2,1,COUNTIF(课表!$H$193:$H$348,B219))+IF(COUNTIF(课表!$I$193:$I$348,B219)&gt;=2,1,COUNTIF(课表!$I$193:$I$348,B219))+IF(COUNTIF(课表!$J$193:$J$348,B219)&gt;=2,1,COUNTIF(课表!$J$193:$J$348,B219)))*2</f>
        <v>0</v>
      </c>
      <c r="J219" s="31">
        <f>(IF(COUNTIF(课表!$K$193:$K$348,B219)&gt;=2,1,COUNTIF(课表!$K$193:$K$348,B219))+IF(COUNTIF(课表!$L$193:$L$348,B219)&gt;=2,1,COUNTIF(课表!$L$193:$L$348,B219))+IF(COUNTIF(课表!$M$193:$M$348,B219)&gt;=2,1,COUNTIF(课表!$M$193:$M$348,B219))+IF(COUNTIF(课表!$N$193:$N$348,B219)&gt;=2,1,COUNTIF(课表!$N$193:$N$348,B219)))*2</f>
        <v>0</v>
      </c>
      <c r="K219" s="31">
        <f>(IF(COUNTIF(课表!$O$193:$O$348,B219)&gt;=2,1,COUNTIF(课表!$O$193:$O$348,B219))+IF(COUNTIF(课表!$P$193:$P$348,B219)&gt;=2,1,COUNTIF(课表!$P$193:$P$348,B219))+IF(COUNTIF(课表!$Q$193:$Q$348,B219)&gt;=2,1,COUNTIF(课表!$Q$193:$Q$348,B219))+IF(COUNTIF(课表!$R$193:$R$348,B219)&gt;=2,1,COUNTIF(课表!$R$193:$R$348,B219)))*2</f>
        <v>6</v>
      </c>
      <c r="L219" s="31">
        <f>(IF(COUNTIF(课表!$O$193:$S$348,B219)&gt;=2,1,COUNTIF(课表!$O$193:$S$348,B219))+IF(COUNTIF(课表!$P$193:$T$348,B219)&gt;=2,1,COUNTIF(课表!$P$193:$T$348,B219)))*2</f>
        <v>4</v>
      </c>
      <c r="M219" s="31">
        <f>(IF(COUNTIF(课表!$W$193:$W$348,B219)&gt;=2,1,COUNTIF(课表!$W$193:$W$348,B219))+IF(COUNTIF(课表!$X$193:$X$348,B219)&gt;=2,1,COUNTIF(课表!$X$193:$X$348,B219))+IF(COUNTIF(课表!$Y$193:$Y$348,B219)&gt;=2,1,COUNTIF(课表!$Y$193:$Y$348,B219))+IF(COUNTIF(课表!$Z$193:$Z$348,B219)&gt;=2,1,COUNTIF(课表!$Z$193:$Z$348,B219)))*2</f>
        <v>0</v>
      </c>
      <c r="N219" s="31">
        <f>(IF(COUNTIF(课表!$AA$193:$AA$348,B219)&gt;=2,1,COUNTIF(课表!$AA$193:$AA$348,B219))+IF(COUNTIF(课表!$AB$193:$AB$348,B219)&gt;=2,1,COUNTIF(课表!$AB$193:$AB$348,B219))+IF(COUNTIF(课表!$AC$193:$AC$348,B219)&gt;=2,1,COUNTIF(课表!$AC$193:$AC$348,B219))+IF(COUNTIF(课表!$AD$193:$AD$348,B219)&gt;=2,1,COUNTIF(课表!$AD$193:$AD$348,B219)))*2</f>
        <v>4</v>
      </c>
      <c r="O219" s="31">
        <f t="shared" si="7"/>
        <v>18</v>
      </c>
    </row>
    <row r="220" ht="20.1" customHeight="1" spans="1:15">
      <c r="A220" s="31" t="str">
        <f>VLOOKUP(B220,教师基础数据!$B$1:$H$503,7,FALSE)</f>
        <v>2020001</v>
      </c>
      <c r="B220" s="32" t="s">
        <v>1528</v>
      </c>
      <c r="C220" s="31" t="str">
        <f>VLOOKUP(B220,教师基础数据!$B$1:$G4761,3,FALSE)</f>
        <v>信艺系</v>
      </c>
      <c r="D220" s="31" t="str">
        <f>VLOOKUP(B220,教师基础数据!$B$1:$G913,4,FALSE)</f>
        <v>外聘</v>
      </c>
      <c r="E220" s="31" t="str">
        <f>VLOOKUP(B220,教师基础数据!$B$1:$G4946,5,FALSE)</f>
        <v>室内教研室</v>
      </c>
      <c r="F220" s="31">
        <v>1</v>
      </c>
      <c r="G220" s="31">
        <f t="shared" si="6"/>
        <v>4</v>
      </c>
      <c r="H220" s="31">
        <f>(IF(COUNTIF(课表!$C$193:$C$348,B220)&gt;=2,1,COUNTIF(课表!$C$193:$C$348,B220))+IF(COUNTIF(课表!$D$193:$D$348,B220)&gt;=2,1,COUNTIF(课表!D$193:$D$348,B220))+IF(COUNTIF(课表!$E$193:$E$348,B220)&gt;=2,1,COUNTIF(课表!$E$193:$E$348,B220))+IF(COUNTIF(课表!$F$193:$F$348,B220)&gt;=2,1,COUNTIF(课表!$F$193:$F$348,B220)))*2</f>
        <v>0</v>
      </c>
      <c r="I220" s="31">
        <f>(IF(COUNTIF(课表!$G$193:$G$348,B220)&gt;=2,1,COUNTIF(课表!$G$193:$G$348,B220))+IF(COUNTIF(课表!$H$193:$H$348,B220)&gt;=2,1,COUNTIF(课表!$H$193:$H$348,B220))+IF(COUNTIF(课表!$I$193:$I$348,B220)&gt;=2,1,COUNTIF(课表!$I$193:$I$348,B220))+IF(COUNTIF(课表!$J$193:$J$348,B220)&gt;=2,1,COUNTIF(课表!$J$193:$J$348,B220)))*2</f>
        <v>8</v>
      </c>
      <c r="J220" s="31">
        <f>(IF(COUNTIF(课表!$K$193:$K$348,B220)&gt;=2,1,COUNTIF(课表!$K$193:$K$348,B220))+IF(COUNTIF(课表!$L$193:$L$348,B220)&gt;=2,1,COUNTIF(课表!$L$193:$L$348,B220))+IF(COUNTIF(课表!$M$193:$M$348,B220)&gt;=2,1,COUNTIF(课表!$M$193:$M$348,B220))+IF(COUNTIF(课表!$N$193:$N$348,B220)&gt;=2,1,COUNTIF(课表!$N$193:$N$348,B220)))*2</f>
        <v>8</v>
      </c>
      <c r="K220" s="31">
        <f>(IF(COUNTIF(课表!$O$193:$O$348,B220)&gt;=2,1,COUNTIF(课表!$O$193:$O$348,B220))+IF(COUNTIF(课表!$P$193:$P$348,B220)&gt;=2,1,COUNTIF(课表!$P$193:$P$348,B220))+IF(COUNTIF(课表!$Q$193:$Q$348,B220)&gt;=2,1,COUNTIF(课表!$Q$193:$Q$348,B220))+IF(COUNTIF(课表!$R$193:$R$348,B220)&gt;=2,1,COUNTIF(课表!$R$193:$R$348,B220)))*2</f>
        <v>2</v>
      </c>
      <c r="L220" s="31">
        <f>(IF(COUNTIF(课表!$O$193:$S$348,B220)&gt;=2,1,COUNTIF(课表!$O$193:$S$348,B220))+IF(COUNTIF(课表!$P$193:$T$348,B220)&gt;=2,1,COUNTIF(课表!$P$193:$T$348,B220)))*2</f>
        <v>2</v>
      </c>
      <c r="M220" s="31">
        <f>(IF(COUNTIF(课表!$W$193:$W$348,B220)&gt;=2,1,COUNTIF(课表!$W$193:$W$348,B220))+IF(COUNTIF(课表!$X$193:$X$348,B220)&gt;=2,1,COUNTIF(课表!$X$193:$X$348,B220))+IF(COUNTIF(课表!$Y$193:$Y$348,B220)&gt;=2,1,COUNTIF(课表!$Y$193:$Y$348,B220))+IF(COUNTIF(课表!$Z$193:$Z$348,B220)&gt;=2,1,COUNTIF(课表!$Z$193:$Z$348,B220)))*2</f>
        <v>0</v>
      </c>
      <c r="N220" s="31">
        <f>(IF(COUNTIF(课表!$AA$193:$AA$348,B220)&gt;=2,1,COUNTIF(课表!$AA$193:$AA$348,B220))+IF(COUNTIF(课表!$AB$193:$AB$348,B220)&gt;=2,1,COUNTIF(课表!$AB$193:$AB$348,B220))+IF(COUNTIF(课表!$AC$193:$AC$348,B220)&gt;=2,1,COUNTIF(课表!$AC$193:$AC$348,B220))+IF(COUNTIF(课表!$AD$193:$AD$348,B220)&gt;=2,1,COUNTIF(课表!$AD$193:$AD$348,B220)))*2</f>
        <v>0</v>
      </c>
      <c r="O220" s="31">
        <f t="shared" si="7"/>
        <v>20</v>
      </c>
    </row>
    <row r="221" ht="20.1" customHeight="1" spans="1:15">
      <c r="A221" s="31" t="str">
        <f>VLOOKUP(B221,教师基础数据!$B$1:$H$503,7,FALSE)</f>
        <v>0000079</v>
      </c>
      <c r="B221" s="32" t="s">
        <v>1559</v>
      </c>
      <c r="C221" s="31" t="str">
        <f>VLOOKUP(B221,教师基础数据!$B$1:$G4762,3,FALSE)</f>
        <v>信艺系</v>
      </c>
      <c r="D221" s="31" t="str">
        <f>VLOOKUP(B221,教师基础数据!$B$1:$G914,4,FALSE)</f>
        <v>专职</v>
      </c>
      <c r="E221" s="31" t="str">
        <f>VLOOKUP(B221,教师基础数据!$B$1:$G4947,5,FALSE)</f>
        <v>计应教研室</v>
      </c>
      <c r="F221" s="31">
        <v>1</v>
      </c>
      <c r="G221" s="31">
        <f t="shared" si="6"/>
        <v>5</v>
      </c>
      <c r="H221" s="31">
        <f>(IF(COUNTIF(课表!$C$193:$C$348,B221)&gt;=2,1,COUNTIF(课表!$C$193:$C$348,B221))+IF(COUNTIF(课表!$D$193:$D$348,B221)&gt;=2,1,COUNTIF(课表!D$193:$D$348,B221))+IF(COUNTIF(课表!$E$193:$E$348,B221)&gt;=2,1,COUNTIF(课表!$E$193:$E$348,B221))+IF(COUNTIF(课表!$F$193:$F$348,B221)&gt;=2,1,COUNTIF(课表!$F$193:$F$348,B221)))*2</f>
        <v>8</v>
      </c>
      <c r="I221" s="31">
        <f>(IF(COUNTIF(课表!$G$193:$G$348,B221)&gt;=2,1,COUNTIF(课表!$G$193:$G$348,B221))+IF(COUNTIF(课表!$H$193:$H$348,B221)&gt;=2,1,COUNTIF(课表!$H$193:$H$348,B221))+IF(COUNTIF(课表!$I$193:$I$348,B221)&gt;=2,1,COUNTIF(课表!$I$193:$I$348,B221))+IF(COUNTIF(课表!$J$193:$J$348,B221)&gt;=2,1,COUNTIF(课表!$J$193:$J$348,B221)))*2</f>
        <v>4</v>
      </c>
      <c r="J221" s="31">
        <f>(IF(COUNTIF(课表!$K$193:$K$348,B221)&gt;=2,1,COUNTIF(课表!$K$193:$K$348,B221))+IF(COUNTIF(课表!$L$193:$L$348,B221)&gt;=2,1,COUNTIF(课表!$L$193:$L$348,B221))+IF(COUNTIF(课表!$M$193:$M$348,B221)&gt;=2,1,COUNTIF(课表!$M$193:$M$348,B221))+IF(COUNTIF(课表!$N$193:$N$348,B221)&gt;=2,1,COUNTIF(课表!$N$193:$N$348,B221)))*2</f>
        <v>4</v>
      </c>
      <c r="K221" s="31">
        <f>(IF(COUNTIF(课表!$O$193:$O$348,B221)&gt;=2,1,COUNTIF(课表!$O$193:$O$348,B221))+IF(COUNTIF(课表!$P$193:$P$348,B221)&gt;=2,1,COUNTIF(课表!$P$193:$P$348,B221))+IF(COUNTIF(课表!$Q$193:$Q$348,B221)&gt;=2,1,COUNTIF(课表!$Q$193:$Q$348,B221))+IF(COUNTIF(课表!$R$193:$R$348,B221)&gt;=2,1,COUNTIF(课表!$R$193:$R$348,B221)))*2</f>
        <v>4</v>
      </c>
      <c r="L221" s="31">
        <f>(IF(COUNTIF(课表!$O$193:$S$348,B221)&gt;=2,1,COUNTIF(课表!$O$193:$S$348,B221))+IF(COUNTIF(课表!$P$193:$T$348,B221)&gt;=2,1,COUNTIF(课表!$P$193:$T$348,B221)))*2</f>
        <v>4</v>
      </c>
      <c r="M221" s="31">
        <f>(IF(COUNTIF(课表!$W$193:$W$348,B221)&gt;=2,1,COUNTIF(课表!$W$193:$W$348,B221))+IF(COUNTIF(课表!$X$193:$X$348,B221)&gt;=2,1,COUNTIF(课表!$X$193:$X$348,B221))+IF(COUNTIF(课表!$Y$193:$Y$348,B221)&gt;=2,1,COUNTIF(课表!$Y$193:$Y$348,B221))+IF(COUNTIF(课表!$Z$193:$Z$348,B221)&gt;=2,1,COUNTIF(课表!$Z$193:$Z$348,B221)))*2</f>
        <v>0</v>
      </c>
      <c r="N221" s="31">
        <f>(IF(COUNTIF(课表!$AA$193:$AA$348,B221)&gt;=2,1,COUNTIF(课表!$AA$193:$AA$348,B221))+IF(COUNTIF(课表!$AB$193:$AB$348,B221)&gt;=2,1,COUNTIF(课表!$AB$193:$AB$348,B221))+IF(COUNTIF(课表!$AC$193:$AC$348,B221)&gt;=2,1,COUNTIF(课表!$AC$193:$AC$348,B221))+IF(COUNTIF(课表!$AD$193:$AD$348,B221)&gt;=2,1,COUNTIF(课表!$AD$193:$AD$348,B221)))*2</f>
        <v>0</v>
      </c>
      <c r="O221" s="31">
        <f t="shared" si="7"/>
        <v>24</v>
      </c>
    </row>
    <row r="222" ht="20.1" customHeight="1" spans="1:15">
      <c r="A222" s="31" t="str">
        <f>VLOOKUP(B222,教师基础数据!$B$1:$H$503,7,FALSE)</f>
        <v>0000405</v>
      </c>
      <c r="B222" s="32" t="s">
        <v>1389</v>
      </c>
      <c r="C222" s="31" t="str">
        <f>VLOOKUP(B222,教师基础数据!$B$1:$G4763,3,FALSE)</f>
        <v>信艺系</v>
      </c>
      <c r="D222" s="31" t="str">
        <f>VLOOKUP(B222,教师基础数据!$B$1:$G915,4,FALSE)</f>
        <v>专职</v>
      </c>
      <c r="E222" s="31" t="str">
        <f>VLOOKUP(B222,教师基础数据!$B$1:$G4948,5,FALSE)</f>
        <v>数媒教研室</v>
      </c>
      <c r="F222" s="31">
        <v>1</v>
      </c>
      <c r="G222" s="31">
        <f t="shared" si="6"/>
        <v>2</v>
      </c>
      <c r="H222" s="31">
        <f>(IF(COUNTIF(课表!$C$193:$C$348,B222)&gt;=2,1,COUNTIF(课表!$C$193:$C$348,B222))+IF(COUNTIF(课表!$D$193:$D$348,B222)&gt;=2,1,COUNTIF(课表!D$193:$D$348,B222))+IF(COUNTIF(课表!$E$193:$E$348,B222)&gt;=2,1,COUNTIF(课表!$E$193:$E$348,B222))+IF(COUNTIF(课表!$F$193:$F$348,B222)&gt;=2,1,COUNTIF(课表!$F$193:$F$348,B222)))*2</f>
        <v>0</v>
      </c>
      <c r="I222" s="31">
        <f>(IF(COUNTIF(课表!$G$193:$G$348,B222)&gt;=2,1,COUNTIF(课表!$G$193:$G$348,B222))+IF(COUNTIF(课表!$H$193:$H$348,B222)&gt;=2,1,COUNTIF(课表!$H$193:$H$348,B222))+IF(COUNTIF(课表!$I$193:$I$348,B222)&gt;=2,1,COUNTIF(课表!$I$193:$I$348,B222))+IF(COUNTIF(课表!$J$193:$J$348,B222)&gt;=2,1,COUNTIF(课表!$J$193:$J$348,B222)))*2</f>
        <v>8</v>
      </c>
      <c r="J222" s="31">
        <f>(IF(COUNTIF(课表!$K$193:$K$348,B222)&gt;=2,1,COUNTIF(课表!$K$193:$K$348,B222))+IF(COUNTIF(课表!$L$193:$L$348,B222)&gt;=2,1,COUNTIF(课表!$L$193:$L$348,B222))+IF(COUNTIF(课表!$M$193:$M$348,B222)&gt;=2,1,COUNTIF(课表!$M$193:$M$348,B222))+IF(COUNTIF(课表!$N$193:$N$348,B222)&gt;=2,1,COUNTIF(课表!$N$193:$N$348,B222)))*2</f>
        <v>8</v>
      </c>
      <c r="K222" s="31">
        <f>(IF(COUNTIF(课表!$O$193:$O$348,B222)&gt;=2,1,COUNTIF(课表!$O$193:$O$348,B222))+IF(COUNTIF(课表!$P$193:$P$348,B222)&gt;=2,1,COUNTIF(课表!$P$193:$P$348,B222))+IF(COUNTIF(课表!$Q$193:$Q$348,B222)&gt;=2,1,COUNTIF(课表!$Q$193:$Q$348,B222))+IF(COUNTIF(课表!$R$193:$R$348,B222)&gt;=2,1,COUNTIF(课表!$R$193:$R$348,B222)))*2</f>
        <v>0</v>
      </c>
      <c r="L222" s="31">
        <f>(IF(COUNTIF(课表!$O$193:$S$348,B222)&gt;=2,1,COUNTIF(课表!$O$193:$S$348,B222))+IF(COUNTIF(课表!$P$193:$T$348,B222)&gt;=2,1,COUNTIF(课表!$P$193:$T$348,B222)))*2</f>
        <v>0</v>
      </c>
      <c r="M222" s="31">
        <f>(IF(COUNTIF(课表!$W$193:$W$348,B222)&gt;=2,1,COUNTIF(课表!$W$193:$W$348,B222))+IF(COUNTIF(课表!$X$193:$X$348,B222)&gt;=2,1,COUNTIF(课表!$X$193:$X$348,B222))+IF(COUNTIF(课表!$Y$193:$Y$348,B222)&gt;=2,1,COUNTIF(课表!$Y$193:$Y$348,B222))+IF(COUNTIF(课表!$Z$193:$Z$348,B222)&gt;=2,1,COUNTIF(课表!$Z$193:$Z$348,B222)))*2</f>
        <v>0</v>
      </c>
      <c r="N222" s="31">
        <f>(IF(COUNTIF(课表!$AA$193:$AA$348,B222)&gt;=2,1,COUNTIF(课表!$AA$193:$AA$348,B222))+IF(COUNTIF(课表!$AB$193:$AB$348,B222)&gt;=2,1,COUNTIF(课表!$AB$193:$AB$348,B222))+IF(COUNTIF(课表!$AC$193:$AC$348,B222)&gt;=2,1,COUNTIF(课表!$AC$193:$AC$348,B222))+IF(COUNTIF(课表!$AD$193:$AD$348,B222)&gt;=2,1,COUNTIF(课表!$AD$193:$AD$348,B222)))*2</f>
        <v>0</v>
      </c>
      <c r="O222" s="31">
        <f t="shared" si="7"/>
        <v>16</v>
      </c>
    </row>
    <row r="223" ht="20.1" customHeight="1" spans="1:15">
      <c r="A223" s="31" t="str">
        <f>VLOOKUP(B223,教师基础数据!$B$1:$H$503,7,FALSE)</f>
        <v>0000184</v>
      </c>
      <c r="B223" s="32" t="s">
        <v>1476</v>
      </c>
      <c r="C223" s="31" t="str">
        <f>VLOOKUP(B223,教师基础数据!$B$1:$G4764,3,FALSE)</f>
        <v>环生系</v>
      </c>
      <c r="D223" s="31" t="str">
        <f>VLOOKUP(B223,教师基础数据!$B$1:$G916,4,FALSE)</f>
        <v>兼职</v>
      </c>
      <c r="E223" s="31" t="str">
        <f>VLOOKUP(B223,教师基础数据!$B$1:$G4949,5,FALSE)</f>
        <v>种植教研室</v>
      </c>
      <c r="F223" s="31">
        <v>1</v>
      </c>
      <c r="G223" s="31">
        <f t="shared" si="6"/>
        <v>3</v>
      </c>
      <c r="H223" s="31">
        <f>(IF(COUNTIF(课表!$C$193:$C$348,B223)&gt;=2,1,COUNTIF(课表!$C$193:$C$348,B223))+IF(COUNTIF(课表!$D$193:$D$348,B223)&gt;=2,1,COUNTIF(课表!D$193:$D$348,B223))+IF(COUNTIF(课表!$E$193:$E$348,B223)&gt;=2,1,COUNTIF(课表!$E$193:$E$348,B223))+IF(COUNTIF(课表!$F$193:$F$348,B223)&gt;=2,1,COUNTIF(课表!$F$193:$F$348,B223)))*2</f>
        <v>4</v>
      </c>
      <c r="I223" s="31">
        <f>(IF(COUNTIF(课表!$G$193:$G$348,B223)&gt;=2,1,COUNTIF(课表!$G$193:$G$348,B223))+IF(COUNTIF(课表!$H$193:$H$348,B223)&gt;=2,1,COUNTIF(课表!$H$193:$H$348,B223))+IF(COUNTIF(课表!$I$193:$I$348,B223)&gt;=2,1,COUNTIF(课表!$I$193:$I$348,B223))+IF(COUNTIF(课表!$J$193:$J$348,B223)&gt;=2,1,COUNTIF(课表!$J$193:$J$348,B223)))*2</f>
        <v>4</v>
      </c>
      <c r="J223" s="31">
        <f>(IF(COUNTIF(课表!$K$193:$K$348,B223)&gt;=2,1,COUNTIF(课表!$K$193:$K$348,B223))+IF(COUNTIF(课表!$L$193:$L$348,B223)&gt;=2,1,COUNTIF(课表!$L$193:$L$348,B223))+IF(COUNTIF(课表!$M$193:$M$348,B223)&gt;=2,1,COUNTIF(课表!$M$193:$M$348,B223))+IF(COUNTIF(课表!$N$193:$N$348,B223)&gt;=2,1,COUNTIF(课表!$N$193:$N$348,B223)))*2</f>
        <v>4</v>
      </c>
      <c r="K223" s="31">
        <f>(IF(COUNTIF(课表!$O$193:$O$348,B223)&gt;=2,1,COUNTIF(课表!$O$193:$O$348,B223))+IF(COUNTIF(课表!$P$193:$P$348,B223)&gt;=2,1,COUNTIF(课表!$P$193:$P$348,B223))+IF(COUNTIF(课表!$Q$193:$Q$348,B223)&gt;=2,1,COUNTIF(课表!$Q$193:$Q$348,B223))+IF(COUNTIF(课表!$R$193:$R$348,B223)&gt;=2,1,COUNTIF(课表!$R$193:$R$348,B223)))*2</f>
        <v>0</v>
      </c>
      <c r="L223" s="31">
        <f>(IF(COUNTIF(课表!$O$193:$S$348,B223)&gt;=2,1,COUNTIF(课表!$O$193:$S$348,B223))+IF(COUNTIF(课表!$P$193:$T$348,B223)&gt;=2,1,COUNTIF(课表!$P$193:$T$348,B223)))*2</f>
        <v>0</v>
      </c>
      <c r="M223" s="31">
        <f>(IF(COUNTIF(课表!$W$193:$W$348,B223)&gt;=2,1,COUNTIF(课表!$W$193:$W$348,B223))+IF(COUNTIF(课表!$X$193:$X$348,B223)&gt;=2,1,COUNTIF(课表!$X$193:$X$348,B223))+IF(COUNTIF(课表!$Y$193:$Y$348,B223)&gt;=2,1,COUNTIF(课表!$Y$193:$Y$348,B223))+IF(COUNTIF(课表!$Z$193:$Z$348,B223)&gt;=2,1,COUNTIF(课表!$Z$193:$Z$348,B223)))*2</f>
        <v>0</v>
      </c>
      <c r="N223" s="31">
        <f>(IF(COUNTIF(课表!$AA$193:$AA$348,B223)&gt;=2,1,COUNTIF(课表!$AA$193:$AA$348,B223))+IF(COUNTIF(课表!$AB$193:$AB$348,B223)&gt;=2,1,COUNTIF(课表!$AB$193:$AB$348,B223))+IF(COUNTIF(课表!$AC$193:$AC$348,B223)&gt;=2,1,COUNTIF(课表!$AC$193:$AC$348,B223))+IF(COUNTIF(课表!$AD$193:$AD$348,B223)&gt;=2,1,COUNTIF(课表!$AD$193:$AD$348,B223)))*2</f>
        <v>0</v>
      </c>
      <c r="O223" s="31">
        <f t="shared" si="7"/>
        <v>12</v>
      </c>
    </row>
    <row r="224" ht="20.1" customHeight="1" spans="1:15">
      <c r="A224" s="31" t="str">
        <f>VLOOKUP(B224,教师基础数据!$B$1:$H$503,7,FALSE)</f>
        <v>0000117</v>
      </c>
      <c r="B224" s="32" t="s">
        <v>1506</v>
      </c>
      <c r="C224" s="31" t="str">
        <f>VLOOKUP(B224,教师基础数据!$B$1:$G4765,3,FALSE)</f>
        <v>商贸系</v>
      </c>
      <c r="D224" s="31" t="str">
        <f>VLOOKUP(B224,教师基础数据!$B$1:$G917,4,FALSE)</f>
        <v>专职</v>
      </c>
      <c r="E224" s="31" t="str">
        <f>VLOOKUP(B224,教师基础数据!$B$1:$G4950,5,FALSE)</f>
        <v>商务教研室</v>
      </c>
      <c r="F224" s="31">
        <v>1</v>
      </c>
      <c r="G224" s="31">
        <f t="shared" si="6"/>
        <v>4</v>
      </c>
      <c r="H224" s="31">
        <f>(IF(COUNTIF(课表!$C$193:$C$348,B224)&gt;=2,1,COUNTIF(课表!$C$193:$C$348,B224))+IF(COUNTIF(课表!$D$193:$D$348,B224)&gt;=2,1,COUNTIF(课表!D$193:$D$348,B224))+IF(COUNTIF(课表!$E$193:$E$348,B224)&gt;=2,1,COUNTIF(课表!$E$193:$E$348,B224))+IF(COUNTIF(课表!$F$193:$F$348,B224)&gt;=2,1,COUNTIF(课表!$F$193:$F$348,B224)))*2</f>
        <v>4</v>
      </c>
      <c r="I224" s="31">
        <f>(IF(COUNTIF(课表!$G$193:$G$348,B224)&gt;=2,1,COUNTIF(课表!$G$193:$G$348,B224))+IF(COUNTIF(课表!$H$193:$H$348,B224)&gt;=2,1,COUNTIF(课表!$H$193:$H$348,B224))+IF(COUNTIF(课表!$I$193:$I$348,B224)&gt;=2,1,COUNTIF(课表!$I$193:$I$348,B224))+IF(COUNTIF(课表!$J$193:$J$348,B224)&gt;=2,1,COUNTIF(课表!$J$193:$J$348,B224)))*2</f>
        <v>8</v>
      </c>
      <c r="J224" s="31">
        <f>(IF(COUNTIF(课表!$K$193:$K$348,B224)&gt;=2,1,COUNTIF(课表!$K$193:$K$348,B224))+IF(COUNTIF(课表!$L$193:$L$348,B224)&gt;=2,1,COUNTIF(课表!$L$193:$L$348,B224))+IF(COUNTIF(课表!$M$193:$M$348,B224)&gt;=2,1,COUNTIF(课表!$M$193:$M$348,B224))+IF(COUNTIF(课表!$N$193:$N$348,B224)&gt;=2,1,COUNTIF(课表!$N$193:$N$348,B224)))*2</f>
        <v>4</v>
      </c>
      <c r="K224" s="31">
        <f>(IF(COUNTIF(课表!$O$193:$O$348,B224)&gt;=2,1,COUNTIF(课表!$O$193:$O$348,B224))+IF(COUNTIF(课表!$P$193:$P$348,B224)&gt;=2,1,COUNTIF(课表!$P$193:$P$348,B224))+IF(COUNTIF(课表!$Q$193:$Q$348,B224)&gt;=2,1,COUNTIF(课表!$Q$193:$Q$348,B224))+IF(COUNTIF(课表!$R$193:$R$348,B224)&gt;=2,1,COUNTIF(课表!$R$193:$R$348,B224)))*2</f>
        <v>0</v>
      </c>
      <c r="L224" s="31">
        <f>(IF(COUNTIF(课表!$O$193:$S$348,B224)&gt;=2,1,COUNTIF(课表!$O$193:$S$348,B224))+IF(COUNTIF(课表!$P$193:$T$348,B224)&gt;=2,1,COUNTIF(课表!$P$193:$T$348,B224)))*2</f>
        <v>0</v>
      </c>
      <c r="M224" s="31">
        <f>(IF(COUNTIF(课表!$W$193:$W$348,B224)&gt;=2,1,COUNTIF(课表!$W$193:$W$348,B224))+IF(COUNTIF(课表!$X$193:$X$348,B224)&gt;=2,1,COUNTIF(课表!$X$193:$X$348,B224))+IF(COUNTIF(课表!$Y$193:$Y$348,B224)&gt;=2,1,COUNTIF(课表!$Y$193:$Y$348,B224))+IF(COUNTIF(课表!$Z$193:$Z$348,B224)&gt;=2,1,COUNTIF(课表!$Z$193:$Z$348,B224)))*2</f>
        <v>8</v>
      </c>
      <c r="N224" s="31">
        <f>(IF(COUNTIF(课表!$AA$193:$AA$348,B224)&gt;=2,1,COUNTIF(课表!$AA$193:$AA$348,B224))+IF(COUNTIF(课表!$AB$193:$AB$348,B224)&gt;=2,1,COUNTIF(课表!$AB$193:$AB$348,B224))+IF(COUNTIF(课表!$AC$193:$AC$348,B224)&gt;=2,1,COUNTIF(课表!$AC$193:$AC$348,B224))+IF(COUNTIF(课表!$AD$193:$AD$348,B224)&gt;=2,1,COUNTIF(课表!$AD$193:$AD$348,B224)))*2</f>
        <v>0</v>
      </c>
      <c r="O224" s="31">
        <f t="shared" si="7"/>
        <v>24</v>
      </c>
    </row>
    <row r="225" ht="20.1" customHeight="1" spans="1:15">
      <c r="A225" s="31" t="str">
        <f>VLOOKUP(B225,教师基础数据!$B$1:$H$503,7,FALSE)</f>
        <v>0000266</v>
      </c>
      <c r="B225" s="32" t="s">
        <v>1316</v>
      </c>
      <c r="C225" s="31" t="str">
        <f>VLOOKUP(B225,教师基础数据!$B$1:$G4766,3,FALSE)</f>
        <v>机械系</v>
      </c>
      <c r="D225" s="31" t="str">
        <f>VLOOKUP(B225,教师基础数据!$B$1:$G918,4,FALSE)</f>
        <v>专职</v>
      </c>
      <c r="E225" s="31" t="str">
        <f>VLOOKUP(B225,教师基础数据!$B$1:$G4951,5,FALSE)</f>
        <v>机械设计与制造教研室</v>
      </c>
      <c r="F225" s="31">
        <v>1</v>
      </c>
      <c r="G225" s="31">
        <f t="shared" si="6"/>
        <v>4</v>
      </c>
      <c r="H225" s="31">
        <f>(IF(COUNTIF(课表!$C$193:$C$348,B225)&gt;=2,1,COUNTIF(课表!$C$193:$C$348,B225))+IF(COUNTIF(课表!$D$193:$D$348,B225)&gt;=2,1,COUNTIF(课表!D$193:$D$348,B225))+IF(COUNTIF(课表!$E$193:$E$348,B225)&gt;=2,1,COUNTIF(课表!$E$193:$E$348,B225))+IF(COUNTIF(课表!$F$193:$F$348,B225)&gt;=2,1,COUNTIF(课表!$F$193:$F$348,B225)))*2</f>
        <v>4</v>
      </c>
      <c r="I225" s="31">
        <f>(IF(COUNTIF(课表!$G$193:$G$348,B225)&gt;=2,1,COUNTIF(课表!$G$193:$G$348,B225))+IF(COUNTIF(课表!$H$193:$H$348,B225)&gt;=2,1,COUNTIF(课表!$H$193:$H$348,B225))+IF(COUNTIF(课表!$I$193:$I$348,B225)&gt;=2,1,COUNTIF(课表!$I$193:$I$348,B225))+IF(COUNTIF(课表!$J$193:$J$348,B225)&gt;=2,1,COUNTIF(课表!$J$193:$J$348,B225)))*2</f>
        <v>4</v>
      </c>
      <c r="J225" s="31">
        <f>(IF(COUNTIF(课表!$K$193:$K$348,B225)&gt;=2,1,COUNTIF(课表!$K$193:$K$348,B225))+IF(COUNTIF(课表!$L$193:$L$348,B225)&gt;=2,1,COUNTIF(课表!$L$193:$L$348,B225))+IF(COUNTIF(课表!$M$193:$M$348,B225)&gt;=2,1,COUNTIF(课表!$M$193:$M$348,B225))+IF(COUNTIF(课表!$N$193:$N$348,B225)&gt;=2,1,COUNTIF(课表!$N$193:$N$348,B225)))*2</f>
        <v>0</v>
      </c>
      <c r="K225" s="31">
        <f>(IF(COUNTIF(课表!$O$193:$O$348,B225)&gt;=2,1,COUNTIF(课表!$O$193:$O$348,B225))+IF(COUNTIF(课表!$P$193:$P$348,B225)&gt;=2,1,COUNTIF(课表!$P$193:$P$348,B225))+IF(COUNTIF(课表!$Q$193:$Q$348,B225)&gt;=2,1,COUNTIF(课表!$Q$193:$Q$348,B225))+IF(COUNTIF(课表!$R$193:$R$348,B225)&gt;=2,1,COUNTIF(课表!$R$193:$R$348,B225)))*2</f>
        <v>4</v>
      </c>
      <c r="L225" s="31">
        <f>(IF(COUNTIF(课表!$O$193:$S$348,B225)&gt;=2,1,COUNTIF(课表!$O$193:$S$348,B225))+IF(COUNTIF(课表!$P$193:$T$348,B225)&gt;=2,1,COUNTIF(课表!$P$193:$T$348,B225)))*2</f>
        <v>4</v>
      </c>
      <c r="M225" s="31">
        <f>(IF(COUNTIF(课表!$W$193:$W$348,B225)&gt;=2,1,COUNTIF(课表!$W$193:$W$348,B225))+IF(COUNTIF(课表!$X$193:$X$348,B225)&gt;=2,1,COUNTIF(课表!$X$193:$X$348,B225))+IF(COUNTIF(课表!$Y$193:$Y$348,B225)&gt;=2,1,COUNTIF(课表!$Y$193:$Y$348,B225))+IF(COUNTIF(课表!$Z$193:$Z$348,B225)&gt;=2,1,COUNTIF(课表!$Z$193:$Z$348,B225)))*2</f>
        <v>0</v>
      </c>
      <c r="N225" s="31">
        <f>(IF(COUNTIF(课表!$AA$193:$AA$348,B225)&gt;=2,1,COUNTIF(课表!$AA$193:$AA$348,B225))+IF(COUNTIF(课表!$AB$193:$AB$348,B225)&gt;=2,1,COUNTIF(课表!$AB$193:$AB$348,B225))+IF(COUNTIF(课表!$AC$193:$AC$348,B225)&gt;=2,1,COUNTIF(课表!$AC$193:$AC$348,B225))+IF(COUNTIF(课表!$AD$193:$AD$348,B225)&gt;=2,1,COUNTIF(课表!$AD$193:$AD$348,B225)))*2</f>
        <v>0</v>
      </c>
      <c r="O225" s="31">
        <f t="shared" si="7"/>
        <v>16</v>
      </c>
    </row>
    <row r="226" ht="20.1" customHeight="1" spans="1:15">
      <c r="A226" s="31">
        <f>VLOOKUP(B226,教师基础数据!$B$1:$H$503,7,FALSE)</f>
        <v>2018018</v>
      </c>
      <c r="B226" s="32" t="s">
        <v>1244</v>
      </c>
      <c r="C226" s="31" t="str">
        <f>VLOOKUP(B226,教师基础数据!$B$1:$G4767,3,FALSE)</f>
        <v>机械系</v>
      </c>
      <c r="D226" s="31" t="str">
        <f>VLOOKUP(B226,教师基础数据!$B$1:$G919,4,FALSE)</f>
        <v>专职</v>
      </c>
      <c r="E226" s="31" t="str">
        <f>VLOOKUP(B226,教师基础数据!$B$1:$G4952,5,FALSE)</f>
        <v>机械设计与制造教研室</v>
      </c>
      <c r="F226" s="31">
        <v>1</v>
      </c>
      <c r="G226" s="31">
        <f t="shared" si="6"/>
        <v>5</v>
      </c>
      <c r="H226" s="31">
        <f>(IF(COUNTIF(课表!$C$193:$C$348,B226)&gt;=2,1,COUNTIF(课表!$C$193:$C$348,B226))+IF(COUNTIF(课表!$D$193:$D$348,B226)&gt;=2,1,COUNTIF(课表!D$193:$D$348,B226))+IF(COUNTIF(课表!$E$193:$E$348,B226)&gt;=2,1,COUNTIF(课表!$E$193:$E$348,B226))+IF(COUNTIF(课表!$F$193:$F$348,B226)&gt;=2,1,COUNTIF(课表!$F$193:$F$348,B226)))*2</f>
        <v>4</v>
      </c>
      <c r="I226" s="31">
        <f>(IF(COUNTIF(课表!$G$193:$G$348,B226)&gt;=2,1,COUNTIF(课表!$G$193:$G$348,B226))+IF(COUNTIF(课表!$H$193:$H$348,B226)&gt;=2,1,COUNTIF(课表!$H$193:$H$348,B226))+IF(COUNTIF(课表!$I$193:$I$348,B226)&gt;=2,1,COUNTIF(课表!$I$193:$I$348,B226))+IF(COUNTIF(课表!$J$193:$J$348,B226)&gt;=2,1,COUNTIF(课表!$J$193:$J$348,B226)))*2</f>
        <v>4</v>
      </c>
      <c r="J226" s="31">
        <f>(IF(COUNTIF(课表!$K$193:$K$348,B226)&gt;=2,1,COUNTIF(课表!$K$193:$K$348,B226))+IF(COUNTIF(课表!$L$193:$L$348,B226)&gt;=2,1,COUNTIF(课表!$L$193:$L$348,B226))+IF(COUNTIF(课表!$M$193:$M$348,B226)&gt;=2,1,COUNTIF(课表!$M$193:$M$348,B226))+IF(COUNTIF(课表!$N$193:$N$348,B226)&gt;=2,1,COUNTIF(课表!$N$193:$N$348,B226)))*2</f>
        <v>4</v>
      </c>
      <c r="K226" s="31">
        <f>(IF(COUNTIF(课表!$O$193:$O$348,B226)&gt;=2,1,COUNTIF(课表!$O$193:$O$348,B226))+IF(COUNTIF(课表!$P$193:$P$348,B226)&gt;=2,1,COUNTIF(课表!$P$193:$P$348,B226))+IF(COUNTIF(课表!$Q$193:$Q$348,B226)&gt;=2,1,COUNTIF(课表!$Q$193:$Q$348,B226))+IF(COUNTIF(课表!$R$193:$R$348,B226)&gt;=2,1,COUNTIF(课表!$R$193:$R$348,B226)))*2</f>
        <v>4</v>
      </c>
      <c r="L226" s="31">
        <f>(IF(COUNTIF(课表!$O$193:$S$348,B226)&gt;=2,1,COUNTIF(课表!$O$193:$S$348,B226))+IF(COUNTIF(课表!$P$193:$T$348,B226)&gt;=2,1,COUNTIF(课表!$P$193:$T$348,B226)))*2</f>
        <v>4</v>
      </c>
      <c r="M226" s="31">
        <f>(IF(COUNTIF(课表!$W$193:$W$348,B226)&gt;=2,1,COUNTIF(课表!$W$193:$W$348,B226))+IF(COUNTIF(课表!$X$193:$X$348,B226)&gt;=2,1,COUNTIF(课表!$X$193:$X$348,B226))+IF(COUNTIF(课表!$Y$193:$Y$348,B226)&gt;=2,1,COUNTIF(课表!$Y$193:$Y$348,B226))+IF(COUNTIF(课表!$Z$193:$Z$348,B226)&gt;=2,1,COUNTIF(课表!$Z$193:$Z$348,B226)))*2</f>
        <v>0</v>
      </c>
      <c r="N226" s="31">
        <f>(IF(COUNTIF(课表!$AA$193:$AA$348,B226)&gt;=2,1,COUNTIF(课表!$AA$193:$AA$348,B226))+IF(COUNTIF(课表!$AB$193:$AB$348,B226)&gt;=2,1,COUNTIF(课表!$AB$193:$AB$348,B226))+IF(COUNTIF(课表!$AC$193:$AC$348,B226)&gt;=2,1,COUNTIF(课表!$AC$193:$AC$348,B226))+IF(COUNTIF(课表!$AD$193:$AD$348,B226)&gt;=2,1,COUNTIF(课表!$AD$193:$AD$348,B226)))*2</f>
        <v>0</v>
      </c>
      <c r="O226" s="31">
        <f t="shared" si="7"/>
        <v>20</v>
      </c>
    </row>
    <row r="227" ht="20.1" customHeight="1" spans="1:15">
      <c r="A227" s="31" t="str">
        <f>VLOOKUP(B227,教师基础数据!$B$1:$H$503,7,FALSE)</f>
        <v>0000120</v>
      </c>
      <c r="B227" s="32" t="s">
        <v>1485</v>
      </c>
      <c r="C227" s="31" t="str">
        <f>VLOOKUP(B227,教师基础数据!$B$1:$G4768,3,FALSE)</f>
        <v>机械系</v>
      </c>
      <c r="D227" s="31" t="str">
        <f>VLOOKUP(B227,教师基础数据!$B$1:$G920,4,FALSE)</f>
        <v>兼职</v>
      </c>
      <c r="E227" s="31" t="str">
        <f>VLOOKUP(B227,教师基础数据!$B$1:$G4953,5,FALSE)</f>
        <v>汽车运用与维修教研室</v>
      </c>
      <c r="F227" s="31">
        <v>1</v>
      </c>
      <c r="G227" s="31">
        <f t="shared" si="6"/>
        <v>4</v>
      </c>
      <c r="H227" s="31">
        <f>(IF(COUNTIF(课表!$C$193:$C$348,B227)&gt;=2,1,COUNTIF(课表!$C$193:$C$348,B227))+IF(COUNTIF(课表!$D$193:$D$348,B227)&gt;=2,1,COUNTIF(课表!D$193:$D$348,B227))+IF(COUNTIF(课表!$E$193:$E$348,B227)&gt;=2,1,COUNTIF(课表!$E$193:$E$348,B227))+IF(COUNTIF(课表!$F$193:$F$348,B227)&gt;=2,1,COUNTIF(课表!$F$193:$F$348,B227)))*2</f>
        <v>8</v>
      </c>
      <c r="I227" s="31">
        <f>(IF(COUNTIF(课表!$G$193:$G$348,B227)&gt;=2,1,COUNTIF(课表!$G$193:$G$348,B227))+IF(COUNTIF(课表!$H$193:$H$348,B227)&gt;=2,1,COUNTIF(课表!$H$193:$H$348,B227))+IF(COUNTIF(课表!$I$193:$I$348,B227)&gt;=2,1,COUNTIF(课表!$I$193:$I$348,B227))+IF(COUNTIF(课表!$J$193:$J$348,B227)&gt;=2,1,COUNTIF(课表!$J$193:$J$348,B227)))*2</f>
        <v>2</v>
      </c>
      <c r="J227" s="31">
        <f>(IF(COUNTIF(课表!$K$193:$K$348,B227)&gt;=2,1,COUNTIF(课表!$K$193:$K$348,B227))+IF(COUNTIF(课表!$L$193:$L$348,B227)&gt;=2,1,COUNTIF(课表!$L$193:$L$348,B227))+IF(COUNTIF(课表!$M$193:$M$348,B227)&gt;=2,1,COUNTIF(课表!$M$193:$M$348,B227))+IF(COUNTIF(课表!$N$193:$N$348,B227)&gt;=2,1,COUNTIF(课表!$N$193:$N$348,B227)))*2</f>
        <v>0</v>
      </c>
      <c r="K227" s="31">
        <f>(IF(COUNTIF(课表!$O$193:$O$348,B227)&gt;=2,1,COUNTIF(课表!$O$193:$O$348,B227))+IF(COUNTIF(课表!$P$193:$P$348,B227)&gt;=2,1,COUNTIF(课表!$P$193:$P$348,B227))+IF(COUNTIF(课表!$Q$193:$Q$348,B227)&gt;=2,1,COUNTIF(课表!$Q$193:$Q$348,B227))+IF(COUNTIF(课表!$R$193:$R$348,B227)&gt;=2,1,COUNTIF(课表!$R$193:$R$348,B227)))*2</f>
        <v>4</v>
      </c>
      <c r="L227" s="31">
        <f>(IF(COUNTIF(课表!$O$193:$S$348,B227)&gt;=2,1,COUNTIF(课表!$O$193:$S$348,B227))+IF(COUNTIF(课表!$P$193:$T$348,B227)&gt;=2,1,COUNTIF(课表!$P$193:$T$348,B227)))*2</f>
        <v>4</v>
      </c>
      <c r="M227" s="31">
        <f>(IF(COUNTIF(课表!$W$193:$W$348,B227)&gt;=2,1,COUNTIF(课表!$W$193:$W$348,B227))+IF(COUNTIF(课表!$X$193:$X$348,B227)&gt;=2,1,COUNTIF(课表!$X$193:$X$348,B227))+IF(COUNTIF(课表!$Y$193:$Y$348,B227)&gt;=2,1,COUNTIF(课表!$Y$193:$Y$348,B227))+IF(COUNTIF(课表!$Z$193:$Z$348,B227)&gt;=2,1,COUNTIF(课表!$Z$193:$Z$348,B227)))*2</f>
        <v>0</v>
      </c>
      <c r="N227" s="31">
        <f>(IF(COUNTIF(课表!$AA$193:$AA$348,B227)&gt;=2,1,COUNTIF(课表!$AA$193:$AA$348,B227))+IF(COUNTIF(课表!$AB$193:$AB$348,B227)&gt;=2,1,COUNTIF(课表!$AB$193:$AB$348,B227))+IF(COUNTIF(课表!$AC$193:$AC$348,B227)&gt;=2,1,COUNTIF(课表!$AC$193:$AC$348,B227))+IF(COUNTIF(课表!$AD$193:$AD$348,B227)&gt;=2,1,COUNTIF(课表!$AD$193:$AD$348,B227)))*2</f>
        <v>0</v>
      </c>
      <c r="O227" s="31">
        <f t="shared" si="7"/>
        <v>18</v>
      </c>
    </row>
    <row r="228" ht="20.1" customHeight="1" spans="1:15">
      <c r="A228" s="31">
        <f>VLOOKUP(B228,教师基础数据!$B$1:$H$503,7,FALSE)</f>
        <v>2020060</v>
      </c>
      <c r="B228" s="32" t="s">
        <v>1492</v>
      </c>
      <c r="C228" s="31" t="str">
        <f>VLOOKUP(B228,教师基础数据!$B$1:$G4769,3,FALSE)</f>
        <v>电子系</v>
      </c>
      <c r="D228" s="31" t="str">
        <f>VLOOKUP(B228,教师基础数据!$B$1:$G921,4,FALSE)</f>
        <v>专职</v>
      </c>
      <c r="E228" s="31" t="str">
        <f>VLOOKUP(B228,教师基础数据!$B$1:$G4954,5,FALSE)</f>
        <v>机电一体化教研室</v>
      </c>
      <c r="F228" s="31">
        <v>1</v>
      </c>
      <c r="G228" s="31">
        <f t="shared" si="6"/>
        <v>4</v>
      </c>
      <c r="H228" s="31">
        <f>(IF(COUNTIF(课表!$C$193:$C$348,B228)&gt;=2,1,COUNTIF(课表!$C$193:$C$348,B228))+IF(COUNTIF(课表!$D$193:$D$348,B228)&gt;=2,1,COUNTIF(课表!D$193:$D$348,B228))+IF(COUNTIF(课表!$E$193:$E$348,B228)&gt;=2,1,COUNTIF(课表!$E$193:$E$348,B228))+IF(COUNTIF(课表!$F$193:$F$348,B228)&gt;=2,1,COUNTIF(课表!$F$193:$F$348,B228)))*2</f>
        <v>0</v>
      </c>
      <c r="I228" s="31">
        <f>(IF(COUNTIF(课表!$G$193:$G$348,B228)&gt;=2,1,COUNTIF(课表!$G$193:$G$348,B228))+IF(COUNTIF(课表!$H$193:$H$348,B228)&gt;=2,1,COUNTIF(课表!$H$193:$H$348,B228))+IF(COUNTIF(课表!$I$193:$I$348,B228)&gt;=2,1,COUNTIF(课表!$I$193:$I$348,B228))+IF(COUNTIF(课表!$J$193:$J$348,B228)&gt;=2,1,COUNTIF(课表!$J$193:$J$348,B228)))*2</f>
        <v>0</v>
      </c>
      <c r="J228" s="31">
        <f>(IF(COUNTIF(课表!$K$193:$K$348,B228)&gt;=2,1,COUNTIF(课表!$K$193:$K$348,B228))+IF(COUNTIF(课表!$L$193:$L$348,B228)&gt;=2,1,COUNTIF(课表!$L$193:$L$348,B228))+IF(COUNTIF(课表!$M$193:$M$348,B228)&gt;=2,1,COUNTIF(课表!$M$193:$M$348,B228))+IF(COUNTIF(课表!$N$193:$N$348,B228)&gt;=2,1,COUNTIF(课表!$N$193:$N$348,B228)))*2</f>
        <v>4</v>
      </c>
      <c r="K228" s="31">
        <f>(IF(COUNTIF(课表!$O$193:$O$348,B228)&gt;=2,1,COUNTIF(课表!$O$193:$O$348,B228))+IF(COUNTIF(课表!$P$193:$P$348,B228)&gt;=2,1,COUNTIF(课表!$P$193:$P$348,B228))+IF(COUNTIF(课表!$Q$193:$Q$348,B228)&gt;=2,1,COUNTIF(课表!$Q$193:$Q$348,B228))+IF(COUNTIF(课表!$R$193:$R$348,B228)&gt;=2,1,COUNTIF(课表!$R$193:$R$348,B228)))*2</f>
        <v>2</v>
      </c>
      <c r="L228" s="31">
        <f>(IF(COUNTIF(课表!$O$193:$S$348,B228)&gt;=2,1,COUNTIF(课表!$O$193:$S$348,B228))+IF(COUNTIF(课表!$P$193:$T$348,B228)&gt;=2,1,COUNTIF(课表!$P$193:$T$348,B228)))*2</f>
        <v>4</v>
      </c>
      <c r="M228" s="31">
        <f>(IF(COUNTIF(课表!$W$193:$W$348,B228)&gt;=2,1,COUNTIF(课表!$W$193:$W$348,B228))+IF(COUNTIF(课表!$X$193:$X$348,B228)&gt;=2,1,COUNTIF(课表!$X$193:$X$348,B228))+IF(COUNTIF(课表!$Y$193:$Y$348,B228)&gt;=2,1,COUNTIF(课表!$Y$193:$Y$348,B228))+IF(COUNTIF(课表!$Z$193:$Z$348,B228)&gt;=2,1,COUNTIF(课表!$Z$193:$Z$348,B228)))*2</f>
        <v>8</v>
      </c>
      <c r="N228" s="31">
        <f>(IF(COUNTIF(课表!$AA$193:$AA$348,B228)&gt;=2,1,COUNTIF(课表!$AA$193:$AA$348,B228))+IF(COUNTIF(课表!$AB$193:$AB$348,B228)&gt;=2,1,COUNTIF(课表!$AB$193:$AB$348,B228))+IF(COUNTIF(课表!$AC$193:$AC$348,B228)&gt;=2,1,COUNTIF(课表!$AC$193:$AC$348,B228))+IF(COUNTIF(课表!$AD$193:$AD$348,B228)&gt;=2,1,COUNTIF(课表!$AD$193:$AD$348,B228)))*2</f>
        <v>0</v>
      </c>
      <c r="O228" s="31">
        <f t="shared" si="7"/>
        <v>18</v>
      </c>
    </row>
    <row r="229" ht="20.1" customHeight="1" spans="1:15">
      <c r="A229" s="31" t="str">
        <f>VLOOKUP(B229,教师基础数据!$B$1:$H$503,7,FALSE)</f>
        <v>0000205</v>
      </c>
      <c r="B229" s="32" t="s">
        <v>1122</v>
      </c>
      <c r="C229" s="31" t="str">
        <f>VLOOKUP(B229,教师基础数据!$B$1:$G4770,3,FALSE)</f>
        <v>商贸系</v>
      </c>
      <c r="D229" s="31" t="str">
        <f>VLOOKUP(B229,教师基础数据!$B$1:$G922,4,FALSE)</f>
        <v>专职</v>
      </c>
      <c r="E229" s="31" t="str">
        <f>VLOOKUP(B229,教师基础数据!$B$1:$G4955,5,FALSE)</f>
        <v>旅游管理教研室</v>
      </c>
      <c r="F229" s="31">
        <v>1</v>
      </c>
      <c r="G229" s="31">
        <f t="shared" si="6"/>
        <v>4</v>
      </c>
      <c r="H229" s="31">
        <f>(IF(COUNTIF(课表!$C$193:$C$348,B229)&gt;=2,1,COUNTIF(课表!$C$193:$C$348,B229))+IF(COUNTIF(课表!$D$193:$D$348,B229)&gt;=2,1,COUNTIF(课表!D$193:$D$348,B229))+IF(COUNTIF(课表!$E$193:$E$348,B229)&gt;=2,1,COUNTIF(课表!$E$193:$E$348,B229))+IF(COUNTIF(课表!$F$193:$F$348,B229)&gt;=2,1,COUNTIF(课表!$F$193:$F$348,B229)))*2</f>
        <v>0</v>
      </c>
      <c r="I229" s="31">
        <f>(IF(COUNTIF(课表!$G$193:$G$348,B229)&gt;=2,1,COUNTIF(课表!$G$193:$G$348,B229))+IF(COUNTIF(课表!$H$193:$H$348,B229)&gt;=2,1,COUNTIF(课表!$H$193:$H$348,B229))+IF(COUNTIF(课表!$I$193:$I$348,B229)&gt;=2,1,COUNTIF(课表!$I$193:$I$348,B229))+IF(COUNTIF(课表!$J$193:$J$348,B229)&gt;=2,1,COUNTIF(课表!$J$193:$J$348,B229)))*2</f>
        <v>4</v>
      </c>
      <c r="J229" s="31">
        <f>(IF(COUNTIF(课表!$K$193:$K$348,B229)&gt;=2,1,COUNTIF(课表!$K$193:$K$348,B229))+IF(COUNTIF(课表!$L$193:$L$348,B229)&gt;=2,1,COUNTIF(课表!$L$193:$L$348,B229))+IF(COUNTIF(课表!$M$193:$M$348,B229)&gt;=2,1,COUNTIF(课表!$M$193:$M$348,B229))+IF(COUNTIF(课表!$N$193:$N$348,B229)&gt;=2,1,COUNTIF(课表!$N$193:$N$348,B229)))*2</f>
        <v>4</v>
      </c>
      <c r="K229" s="31">
        <f>(IF(COUNTIF(课表!$O$193:$O$348,B229)&gt;=2,1,COUNTIF(课表!$O$193:$O$348,B229))+IF(COUNTIF(课表!$P$193:$P$348,B229)&gt;=2,1,COUNTIF(课表!$P$193:$P$348,B229))+IF(COUNTIF(课表!$Q$193:$Q$348,B229)&gt;=2,1,COUNTIF(课表!$Q$193:$Q$348,B229))+IF(COUNTIF(课表!$R$193:$R$348,B229)&gt;=2,1,COUNTIF(课表!$R$193:$R$348,B229)))*2</f>
        <v>4</v>
      </c>
      <c r="L229" s="31">
        <f>(IF(COUNTIF(课表!$O$193:$S$348,B229)&gt;=2,1,COUNTIF(课表!$O$193:$S$348,B229))+IF(COUNTIF(课表!$P$193:$T$348,B229)&gt;=2,1,COUNTIF(课表!$P$193:$T$348,B229)))*2</f>
        <v>4</v>
      </c>
      <c r="M229" s="31">
        <f>(IF(COUNTIF(课表!$W$193:$W$348,B229)&gt;=2,1,COUNTIF(课表!$W$193:$W$348,B229))+IF(COUNTIF(课表!$X$193:$X$348,B229)&gt;=2,1,COUNTIF(课表!$X$193:$X$348,B229))+IF(COUNTIF(课表!$Y$193:$Y$348,B229)&gt;=2,1,COUNTIF(课表!$Y$193:$Y$348,B229))+IF(COUNTIF(课表!$Z$193:$Z$348,B229)&gt;=2,1,COUNTIF(课表!$Z$193:$Z$348,B229)))*2</f>
        <v>0</v>
      </c>
      <c r="N229" s="31">
        <f>(IF(COUNTIF(课表!$AA$193:$AA$348,B229)&gt;=2,1,COUNTIF(课表!$AA$193:$AA$348,B229))+IF(COUNTIF(课表!$AB$193:$AB$348,B229)&gt;=2,1,COUNTIF(课表!$AB$193:$AB$348,B229))+IF(COUNTIF(课表!$AC$193:$AC$348,B229)&gt;=2,1,COUNTIF(课表!$AC$193:$AC$348,B229))+IF(COUNTIF(课表!$AD$193:$AD$348,B229)&gt;=2,1,COUNTIF(课表!$AD$193:$AD$348,B229)))*2</f>
        <v>0</v>
      </c>
      <c r="O229" s="31">
        <f t="shared" si="7"/>
        <v>16</v>
      </c>
    </row>
    <row r="230" ht="20.1" customHeight="1" spans="1:15">
      <c r="A230" s="31" t="str">
        <f>VLOOKUP(B230,教师基础数据!$B$1:$H$503,7,FALSE)</f>
        <v>0000303</v>
      </c>
      <c r="B230" s="32" t="s">
        <v>1148</v>
      </c>
      <c r="C230" s="31" t="str">
        <f>VLOOKUP(B230,教师基础数据!$B$1:$G4771,3,FALSE)</f>
        <v>商贸系</v>
      </c>
      <c r="D230" s="31" t="str">
        <f>VLOOKUP(B230,教师基础数据!$B$1:$G923,4,FALSE)</f>
        <v>专职</v>
      </c>
      <c r="E230" s="31" t="str">
        <f>VLOOKUP(B230,教师基础数据!$B$1:$G4956,5,FALSE)</f>
        <v>旅游管理教研室</v>
      </c>
      <c r="F230" s="31">
        <v>1</v>
      </c>
      <c r="G230" s="31">
        <f t="shared" si="6"/>
        <v>3</v>
      </c>
      <c r="H230" s="31">
        <f>(IF(COUNTIF(课表!$C$193:$C$348,B230)&gt;=2,1,COUNTIF(课表!$C$193:$C$348,B230))+IF(COUNTIF(课表!$D$193:$D$348,B230)&gt;=2,1,COUNTIF(课表!D$193:$D$348,B230))+IF(COUNTIF(课表!$E$193:$E$348,B230)&gt;=2,1,COUNTIF(课表!$E$193:$E$348,B230))+IF(COUNTIF(课表!$F$193:$F$348,B230)&gt;=2,1,COUNTIF(课表!$F$193:$F$348,B230)))*2</f>
        <v>4</v>
      </c>
      <c r="I230" s="31">
        <f>(IF(COUNTIF(课表!$G$193:$G$348,B230)&gt;=2,1,COUNTIF(课表!$G$193:$G$348,B230))+IF(COUNTIF(课表!$H$193:$H$348,B230)&gt;=2,1,COUNTIF(课表!$H$193:$H$348,B230))+IF(COUNTIF(课表!$I$193:$I$348,B230)&gt;=2,1,COUNTIF(课表!$I$193:$I$348,B230))+IF(COUNTIF(课表!$J$193:$J$348,B230)&gt;=2,1,COUNTIF(课表!$J$193:$J$348,B230)))*2</f>
        <v>4</v>
      </c>
      <c r="J230" s="31">
        <f>(IF(COUNTIF(课表!$K$193:$K$348,B230)&gt;=2,1,COUNTIF(课表!$K$193:$K$348,B230))+IF(COUNTIF(课表!$L$193:$L$348,B230)&gt;=2,1,COUNTIF(课表!$L$193:$L$348,B230))+IF(COUNTIF(课表!$M$193:$M$348,B230)&gt;=2,1,COUNTIF(课表!$M$193:$M$348,B230))+IF(COUNTIF(课表!$N$193:$N$348,B230)&gt;=2,1,COUNTIF(课表!$N$193:$N$348,B230)))*2</f>
        <v>4</v>
      </c>
      <c r="K230" s="31">
        <f>(IF(COUNTIF(课表!$O$193:$O$348,B230)&gt;=2,1,COUNTIF(课表!$O$193:$O$348,B230))+IF(COUNTIF(课表!$P$193:$P$348,B230)&gt;=2,1,COUNTIF(课表!$P$193:$P$348,B230))+IF(COUNTIF(课表!$Q$193:$Q$348,B230)&gt;=2,1,COUNTIF(课表!$Q$193:$Q$348,B230))+IF(COUNTIF(课表!$R$193:$R$348,B230)&gt;=2,1,COUNTIF(课表!$R$193:$R$348,B230)))*2</f>
        <v>0</v>
      </c>
      <c r="L230" s="31">
        <f>(IF(COUNTIF(课表!$O$193:$S$348,B230)&gt;=2,1,COUNTIF(课表!$O$193:$S$348,B230))+IF(COUNTIF(课表!$P$193:$T$348,B230)&gt;=2,1,COUNTIF(课表!$P$193:$T$348,B230)))*2</f>
        <v>0</v>
      </c>
      <c r="M230" s="31">
        <f>(IF(COUNTIF(课表!$W$193:$W$348,B230)&gt;=2,1,COUNTIF(课表!$W$193:$W$348,B230))+IF(COUNTIF(课表!$X$193:$X$348,B230)&gt;=2,1,COUNTIF(课表!$X$193:$X$348,B230))+IF(COUNTIF(课表!$Y$193:$Y$348,B230)&gt;=2,1,COUNTIF(课表!$Y$193:$Y$348,B230))+IF(COUNTIF(课表!$Z$193:$Z$348,B230)&gt;=2,1,COUNTIF(课表!$Z$193:$Z$348,B230)))*2</f>
        <v>0</v>
      </c>
      <c r="N230" s="31">
        <f>(IF(COUNTIF(课表!$AA$193:$AA$348,B230)&gt;=2,1,COUNTIF(课表!$AA$193:$AA$348,B230))+IF(COUNTIF(课表!$AB$193:$AB$348,B230)&gt;=2,1,COUNTIF(课表!$AB$193:$AB$348,B230))+IF(COUNTIF(课表!$AC$193:$AC$348,B230)&gt;=2,1,COUNTIF(课表!$AC$193:$AC$348,B230))+IF(COUNTIF(课表!$AD$193:$AD$348,B230)&gt;=2,1,COUNTIF(课表!$AD$193:$AD$348,B230)))*2</f>
        <v>0</v>
      </c>
      <c r="O230" s="31">
        <f t="shared" si="7"/>
        <v>12</v>
      </c>
    </row>
    <row r="231" ht="20.1" customHeight="1" spans="1:15">
      <c r="A231" s="31" t="str">
        <f>VLOOKUP(B231,教师基础数据!$B$1:$H$503,7,FALSE)</f>
        <v>2020071</v>
      </c>
      <c r="B231" s="32" t="s">
        <v>1509</v>
      </c>
      <c r="C231" s="31" t="str">
        <f>VLOOKUP(B231,教师基础数据!$B$1:$G4772,3,FALSE)</f>
        <v>商贸系</v>
      </c>
      <c r="D231" s="31" t="str">
        <f>VLOOKUP(B231,教师基础数据!$B$1:$G924,4,FALSE)</f>
        <v>专职</v>
      </c>
      <c r="E231" s="31" t="str">
        <f>VLOOKUP(B231,教师基础数据!$B$1:$G4957,5,FALSE)</f>
        <v>商务教研室</v>
      </c>
      <c r="F231" s="31">
        <v>1</v>
      </c>
      <c r="G231" s="31">
        <f t="shared" si="6"/>
        <v>3</v>
      </c>
      <c r="H231" s="31">
        <f>(IF(COUNTIF(课表!$C$193:$C$348,B231)&gt;=2,1,COUNTIF(课表!$C$193:$C$348,B231))+IF(COUNTIF(课表!$D$193:$D$348,B231)&gt;=2,1,COUNTIF(课表!D$193:$D$348,B231))+IF(COUNTIF(课表!$E$193:$E$348,B231)&gt;=2,1,COUNTIF(课表!$E$193:$E$348,B231))+IF(COUNTIF(课表!$F$193:$F$348,B231)&gt;=2,1,COUNTIF(课表!$F$193:$F$348,B231)))*2</f>
        <v>4</v>
      </c>
      <c r="I231" s="31">
        <f>(IF(COUNTIF(课表!$G$193:$G$348,B231)&gt;=2,1,COUNTIF(课表!$G$193:$G$348,B231))+IF(COUNTIF(课表!$H$193:$H$348,B231)&gt;=2,1,COUNTIF(课表!$H$193:$H$348,B231))+IF(COUNTIF(课表!$I$193:$I$348,B231)&gt;=2,1,COUNTIF(课表!$I$193:$I$348,B231))+IF(COUNTIF(课表!$J$193:$J$348,B231)&gt;=2,1,COUNTIF(课表!$J$193:$J$348,B231)))*2</f>
        <v>0</v>
      </c>
      <c r="J231" s="31">
        <f>(IF(COUNTIF(课表!$K$193:$K$348,B231)&gt;=2,1,COUNTIF(课表!$K$193:$K$348,B231))+IF(COUNTIF(课表!$L$193:$L$348,B231)&gt;=2,1,COUNTIF(课表!$L$193:$L$348,B231))+IF(COUNTIF(课表!$M$193:$M$348,B231)&gt;=2,1,COUNTIF(课表!$M$193:$M$348,B231))+IF(COUNTIF(课表!$N$193:$N$348,B231)&gt;=2,1,COUNTIF(课表!$N$193:$N$348,B231)))*2</f>
        <v>0</v>
      </c>
      <c r="K231" s="31">
        <f>(IF(COUNTIF(课表!$O$193:$O$348,B231)&gt;=2,1,COUNTIF(课表!$O$193:$O$348,B231))+IF(COUNTIF(课表!$P$193:$P$348,B231)&gt;=2,1,COUNTIF(课表!$P$193:$P$348,B231))+IF(COUNTIF(课表!$Q$193:$Q$348,B231)&gt;=2,1,COUNTIF(课表!$Q$193:$Q$348,B231))+IF(COUNTIF(课表!$R$193:$R$348,B231)&gt;=2,1,COUNTIF(课表!$R$193:$R$348,B231)))*2</f>
        <v>4</v>
      </c>
      <c r="L231" s="31">
        <f>(IF(COUNTIF(课表!$O$193:$S$348,B231)&gt;=2,1,COUNTIF(课表!$O$193:$S$348,B231))+IF(COUNTIF(课表!$P$193:$T$348,B231)&gt;=2,1,COUNTIF(课表!$P$193:$T$348,B231)))*2</f>
        <v>4</v>
      </c>
      <c r="M231" s="31">
        <f>(IF(COUNTIF(课表!$W$193:$W$348,B231)&gt;=2,1,COUNTIF(课表!$W$193:$W$348,B231))+IF(COUNTIF(课表!$X$193:$X$348,B231)&gt;=2,1,COUNTIF(课表!$X$193:$X$348,B231))+IF(COUNTIF(课表!$Y$193:$Y$348,B231)&gt;=2,1,COUNTIF(课表!$Y$193:$Y$348,B231))+IF(COUNTIF(课表!$Z$193:$Z$348,B231)&gt;=2,1,COUNTIF(课表!$Z$193:$Z$348,B231)))*2</f>
        <v>0</v>
      </c>
      <c r="N231" s="31">
        <f>(IF(COUNTIF(课表!$AA$193:$AA$348,B231)&gt;=2,1,COUNTIF(课表!$AA$193:$AA$348,B231))+IF(COUNTIF(课表!$AB$193:$AB$348,B231)&gt;=2,1,COUNTIF(课表!$AB$193:$AB$348,B231))+IF(COUNTIF(课表!$AC$193:$AC$348,B231)&gt;=2,1,COUNTIF(课表!$AC$193:$AC$348,B231))+IF(COUNTIF(课表!$AD$193:$AD$348,B231)&gt;=2,1,COUNTIF(课表!$AD$193:$AD$348,B231)))*2</f>
        <v>0</v>
      </c>
      <c r="O231" s="31">
        <f t="shared" si="7"/>
        <v>12</v>
      </c>
    </row>
    <row r="232" ht="20.1" customHeight="1" spans="1:15">
      <c r="A232" s="31" t="str">
        <f>VLOOKUP(B232,教师基础数据!$B$1:$H$503,7,FALSE)</f>
        <v>0000056</v>
      </c>
      <c r="B232" s="32" t="s">
        <v>1507</v>
      </c>
      <c r="C232" s="31" t="str">
        <f>VLOOKUP(B232,教师基础数据!$B$1:$G4773,3,FALSE)</f>
        <v>商贸系</v>
      </c>
      <c r="D232" s="31" t="str">
        <f>VLOOKUP(B232,教师基础数据!$B$1:$G925,4,FALSE)</f>
        <v>专职</v>
      </c>
      <c r="E232" s="31" t="str">
        <f>VLOOKUP(B232,教师基础数据!$B$1:$G4958,5,FALSE)</f>
        <v>商务教研室</v>
      </c>
      <c r="F232" s="31">
        <v>1</v>
      </c>
      <c r="G232" s="31">
        <f t="shared" si="6"/>
        <v>5</v>
      </c>
      <c r="H232" s="31">
        <f>(IF(COUNTIF(课表!$C$193:$C$348,B232)&gt;=2,1,COUNTIF(课表!$C$193:$C$348,B232))+IF(COUNTIF(课表!$D$193:$D$348,B232)&gt;=2,1,COUNTIF(课表!D$193:$D$348,B232))+IF(COUNTIF(课表!$E$193:$E$348,B232)&gt;=2,1,COUNTIF(课表!$E$193:$E$348,B232))+IF(COUNTIF(课表!$F$193:$F$348,B232)&gt;=2,1,COUNTIF(课表!$F$193:$F$348,B232)))*2</f>
        <v>0</v>
      </c>
      <c r="I232" s="31">
        <f>(IF(COUNTIF(课表!$G$193:$G$348,B232)&gt;=2,1,COUNTIF(课表!$G$193:$G$348,B232))+IF(COUNTIF(课表!$H$193:$H$348,B232)&gt;=2,1,COUNTIF(课表!$H$193:$H$348,B232))+IF(COUNTIF(课表!$I$193:$I$348,B232)&gt;=2,1,COUNTIF(课表!$I$193:$I$348,B232))+IF(COUNTIF(课表!$J$193:$J$348,B232)&gt;=2,1,COUNTIF(课表!$J$193:$J$348,B232)))*2</f>
        <v>4</v>
      </c>
      <c r="J232" s="31">
        <f>(IF(COUNTIF(课表!$K$193:$K$348,B232)&gt;=2,1,COUNTIF(课表!$K$193:$K$348,B232))+IF(COUNTIF(课表!$L$193:$L$348,B232)&gt;=2,1,COUNTIF(课表!$L$193:$L$348,B232))+IF(COUNTIF(课表!$M$193:$M$348,B232)&gt;=2,1,COUNTIF(课表!$M$193:$M$348,B232))+IF(COUNTIF(课表!$N$193:$N$348,B232)&gt;=2,1,COUNTIF(课表!$N$193:$N$348,B232)))*2</f>
        <v>4</v>
      </c>
      <c r="K232" s="31">
        <f>(IF(COUNTIF(课表!$O$193:$O$348,B232)&gt;=2,1,COUNTIF(课表!$O$193:$O$348,B232))+IF(COUNTIF(课表!$P$193:$P$348,B232)&gt;=2,1,COUNTIF(课表!$P$193:$P$348,B232))+IF(COUNTIF(课表!$Q$193:$Q$348,B232)&gt;=2,1,COUNTIF(课表!$Q$193:$Q$348,B232))+IF(COUNTIF(课表!$R$193:$R$348,B232)&gt;=2,1,COUNTIF(课表!$R$193:$R$348,B232)))*2</f>
        <v>4</v>
      </c>
      <c r="L232" s="31">
        <f>(IF(COUNTIF(课表!$O$193:$S$348,B232)&gt;=2,1,COUNTIF(课表!$O$193:$S$348,B232))+IF(COUNTIF(课表!$P$193:$T$348,B232)&gt;=2,1,COUNTIF(课表!$P$193:$T$348,B232)))*2</f>
        <v>4</v>
      </c>
      <c r="M232" s="31">
        <f>(IF(COUNTIF(课表!$W$193:$W$348,B232)&gt;=2,1,COUNTIF(课表!$W$193:$W$348,B232))+IF(COUNTIF(课表!$X$193:$X$348,B232)&gt;=2,1,COUNTIF(课表!$X$193:$X$348,B232))+IF(COUNTIF(课表!$Y$193:$Y$348,B232)&gt;=2,1,COUNTIF(课表!$Y$193:$Y$348,B232))+IF(COUNTIF(课表!$Z$193:$Z$348,B232)&gt;=2,1,COUNTIF(课表!$Z$193:$Z$348,B232)))*2</f>
        <v>0</v>
      </c>
      <c r="N232" s="31">
        <f>(IF(COUNTIF(课表!$AA$193:$AA$348,B232)&gt;=2,1,COUNTIF(课表!$AA$193:$AA$348,B232))+IF(COUNTIF(课表!$AB$193:$AB$348,B232)&gt;=2,1,COUNTIF(课表!$AB$193:$AB$348,B232))+IF(COUNTIF(课表!$AC$193:$AC$348,B232)&gt;=2,1,COUNTIF(课表!$AC$193:$AC$348,B232))+IF(COUNTIF(课表!$AD$193:$AD$348,B232)&gt;=2,1,COUNTIF(课表!$AD$193:$AD$348,B232)))*2</f>
        <v>4</v>
      </c>
      <c r="O232" s="31">
        <f t="shared" si="7"/>
        <v>20</v>
      </c>
    </row>
    <row r="233" ht="20.1" customHeight="1" spans="1:15">
      <c r="A233" s="31">
        <f>VLOOKUP(B233,教师基础数据!$B$1:$H$503,7,FALSE)</f>
        <v>2018009</v>
      </c>
      <c r="B233" s="32" t="s">
        <v>1270</v>
      </c>
      <c r="C233" s="31" t="str">
        <f>VLOOKUP(B233,教师基础数据!$B$1:$G4774,3,FALSE)</f>
        <v>动科系</v>
      </c>
      <c r="D233" s="31" t="str">
        <f>VLOOKUP(B233,教师基础数据!$B$1:$G926,4,FALSE)</f>
        <v>兼职</v>
      </c>
      <c r="E233" s="31" t="str">
        <f>VLOOKUP(B233,教师基础数据!$B$1:$G4959,5,FALSE)</f>
        <v>兽医教研室</v>
      </c>
      <c r="F233" s="31">
        <v>1</v>
      </c>
      <c r="G233" s="31">
        <f t="shared" si="6"/>
        <v>4</v>
      </c>
      <c r="H233" s="31">
        <f>(IF(COUNTIF(课表!$C$193:$C$348,B233)&gt;=2,1,COUNTIF(课表!$C$193:$C$348,B233))+IF(COUNTIF(课表!$D$193:$D$348,B233)&gt;=2,1,COUNTIF(课表!D$193:$D$348,B233))+IF(COUNTIF(课表!$E$193:$E$348,B233)&gt;=2,1,COUNTIF(课表!$E$193:$E$348,B233))+IF(COUNTIF(课表!$F$193:$F$348,B233)&gt;=2,1,COUNTIF(课表!$F$193:$F$348,B233)))*2</f>
        <v>4</v>
      </c>
      <c r="I233" s="31">
        <f>(IF(COUNTIF(课表!$G$193:$G$348,B233)&gt;=2,1,COUNTIF(课表!$G$193:$G$348,B233))+IF(COUNTIF(课表!$H$193:$H$348,B233)&gt;=2,1,COUNTIF(课表!$H$193:$H$348,B233))+IF(COUNTIF(课表!$I$193:$I$348,B233)&gt;=2,1,COUNTIF(课表!$I$193:$I$348,B233))+IF(COUNTIF(课表!$J$193:$J$348,B233)&gt;=2,1,COUNTIF(课表!$J$193:$J$348,B233)))*2</f>
        <v>4</v>
      </c>
      <c r="J233" s="31">
        <f>(IF(COUNTIF(课表!$K$193:$K$348,B233)&gt;=2,1,COUNTIF(课表!$K$193:$K$348,B233))+IF(COUNTIF(课表!$L$193:$L$348,B233)&gt;=2,1,COUNTIF(课表!$L$193:$L$348,B233))+IF(COUNTIF(课表!$M$193:$M$348,B233)&gt;=2,1,COUNTIF(课表!$M$193:$M$348,B233))+IF(COUNTIF(课表!$N$193:$N$348,B233)&gt;=2,1,COUNTIF(课表!$N$193:$N$348,B233)))*2</f>
        <v>0</v>
      </c>
      <c r="K233" s="31">
        <f>(IF(COUNTIF(课表!$O$193:$O$348,B233)&gt;=2,1,COUNTIF(课表!$O$193:$O$348,B233))+IF(COUNTIF(课表!$P$193:$P$348,B233)&gt;=2,1,COUNTIF(课表!$P$193:$P$348,B233))+IF(COUNTIF(课表!$Q$193:$Q$348,B233)&gt;=2,1,COUNTIF(课表!$Q$193:$Q$348,B233))+IF(COUNTIF(课表!$R$193:$R$348,B233)&gt;=2,1,COUNTIF(课表!$R$193:$R$348,B233)))*2</f>
        <v>4</v>
      </c>
      <c r="L233" s="31">
        <f>(IF(COUNTIF(课表!$O$193:$S$348,B233)&gt;=2,1,COUNTIF(课表!$O$193:$S$348,B233))+IF(COUNTIF(课表!$P$193:$T$348,B233)&gt;=2,1,COUNTIF(课表!$P$193:$T$348,B233)))*2</f>
        <v>4</v>
      </c>
      <c r="M233" s="31">
        <f>(IF(COUNTIF(课表!$W$193:$W$348,B233)&gt;=2,1,COUNTIF(课表!$W$193:$W$348,B233))+IF(COUNTIF(课表!$X$193:$X$348,B233)&gt;=2,1,COUNTIF(课表!$X$193:$X$348,B233))+IF(COUNTIF(课表!$Y$193:$Y$348,B233)&gt;=2,1,COUNTIF(课表!$Y$193:$Y$348,B233))+IF(COUNTIF(课表!$Z$193:$Z$348,B233)&gt;=2,1,COUNTIF(课表!$Z$193:$Z$348,B233)))*2</f>
        <v>0</v>
      </c>
      <c r="N233" s="31">
        <f>(IF(COUNTIF(课表!$AA$193:$AA$348,B233)&gt;=2,1,COUNTIF(课表!$AA$193:$AA$348,B233))+IF(COUNTIF(课表!$AB$193:$AB$348,B233)&gt;=2,1,COUNTIF(课表!$AB$193:$AB$348,B233))+IF(COUNTIF(课表!$AC$193:$AC$348,B233)&gt;=2,1,COUNTIF(课表!$AC$193:$AC$348,B233))+IF(COUNTIF(课表!$AD$193:$AD$348,B233)&gt;=2,1,COUNTIF(课表!$AD$193:$AD$348,B233)))*2</f>
        <v>0</v>
      </c>
      <c r="O233" s="31">
        <f t="shared" si="7"/>
        <v>16</v>
      </c>
    </row>
    <row r="234" ht="20.1" customHeight="1" spans="1:15">
      <c r="A234" s="31" t="str">
        <f>VLOOKUP(B234,教师基础数据!$B$1:$H$503,7,FALSE)</f>
        <v>0000469</v>
      </c>
      <c r="B234" s="32" t="s">
        <v>1253</v>
      </c>
      <c r="C234" s="31" t="str">
        <f>VLOOKUP(B234,教师基础数据!$B$1:$G4775,3,FALSE)</f>
        <v>动科系</v>
      </c>
      <c r="D234" s="31" t="str">
        <f>VLOOKUP(B234,教师基础数据!$B$1:$G927,4,FALSE)</f>
        <v>专职</v>
      </c>
      <c r="E234" s="31" t="str">
        <f>VLOOKUP(B234,教师基础数据!$B$1:$G4960,5,FALSE)</f>
        <v>兽医教研室</v>
      </c>
      <c r="F234" s="31">
        <v>1</v>
      </c>
      <c r="G234" s="31">
        <f t="shared" si="6"/>
        <v>5</v>
      </c>
      <c r="H234" s="31">
        <f>(IF(COUNTIF(课表!$C$193:$C$348,B234)&gt;=2,1,COUNTIF(课表!$C$193:$C$348,B234))+IF(COUNTIF(课表!$D$193:$D$348,B234)&gt;=2,1,COUNTIF(课表!D$193:$D$348,B234))+IF(COUNTIF(课表!$E$193:$E$348,B234)&gt;=2,1,COUNTIF(课表!$E$193:$E$348,B234))+IF(COUNTIF(课表!$F$193:$F$348,B234)&gt;=2,1,COUNTIF(课表!$F$193:$F$348,B234)))*2</f>
        <v>8</v>
      </c>
      <c r="I234" s="31">
        <f>(IF(COUNTIF(课表!$G$193:$G$348,B234)&gt;=2,1,COUNTIF(课表!$G$193:$G$348,B234))+IF(COUNTIF(课表!$H$193:$H$348,B234)&gt;=2,1,COUNTIF(课表!$H$193:$H$348,B234))+IF(COUNTIF(课表!$I$193:$I$348,B234)&gt;=2,1,COUNTIF(课表!$I$193:$I$348,B234))+IF(COUNTIF(课表!$J$193:$J$348,B234)&gt;=2,1,COUNTIF(课表!$J$193:$J$348,B234)))*2</f>
        <v>4</v>
      </c>
      <c r="J234" s="31">
        <f>(IF(COUNTIF(课表!$K$193:$K$348,B234)&gt;=2,1,COUNTIF(课表!$K$193:$K$348,B234))+IF(COUNTIF(课表!$L$193:$L$348,B234)&gt;=2,1,COUNTIF(课表!$L$193:$L$348,B234))+IF(COUNTIF(课表!$M$193:$M$348,B234)&gt;=2,1,COUNTIF(课表!$M$193:$M$348,B234))+IF(COUNTIF(课表!$N$193:$N$348,B234)&gt;=2,1,COUNTIF(课表!$N$193:$N$348,B234)))*2</f>
        <v>4</v>
      </c>
      <c r="K234" s="31">
        <f>(IF(COUNTIF(课表!$O$193:$O$348,B234)&gt;=2,1,COUNTIF(课表!$O$193:$O$348,B234))+IF(COUNTIF(课表!$P$193:$P$348,B234)&gt;=2,1,COUNTIF(课表!$P$193:$P$348,B234))+IF(COUNTIF(课表!$Q$193:$Q$348,B234)&gt;=2,1,COUNTIF(课表!$Q$193:$Q$348,B234))+IF(COUNTIF(课表!$R$193:$R$348,B234)&gt;=2,1,COUNTIF(课表!$R$193:$R$348,B234)))*2</f>
        <v>4</v>
      </c>
      <c r="L234" s="31">
        <f>(IF(COUNTIF(课表!$O$193:$S$348,B234)&gt;=2,1,COUNTIF(课表!$O$193:$S$348,B234))+IF(COUNTIF(课表!$P$193:$T$348,B234)&gt;=2,1,COUNTIF(课表!$P$193:$T$348,B234)))*2</f>
        <v>4</v>
      </c>
      <c r="M234" s="31">
        <f>(IF(COUNTIF(课表!$W$193:$W$348,B234)&gt;=2,1,COUNTIF(课表!$W$193:$W$348,B234))+IF(COUNTIF(课表!$X$193:$X$348,B234)&gt;=2,1,COUNTIF(课表!$X$193:$X$348,B234))+IF(COUNTIF(课表!$Y$193:$Y$348,B234)&gt;=2,1,COUNTIF(课表!$Y$193:$Y$348,B234))+IF(COUNTIF(课表!$Z$193:$Z$348,B234)&gt;=2,1,COUNTIF(课表!$Z$193:$Z$348,B234)))*2</f>
        <v>0</v>
      </c>
      <c r="N234" s="31">
        <f>(IF(COUNTIF(课表!$AA$193:$AA$348,B234)&gt;=2,1,COUNTIF(课表!$AA$193:$AA$348,B234))+IF(COUNTIF(课表!$AB$193:$AB$348,B234)&gt;=2,1,COUNTIF(课表!$AB$193:$AB$348,B234))+IF(COUNTIF(课表!$AC$193:$AC$348,B234)&gt;=2,1,COUNTIF(课表!$AC$193:$AC$348,B234))+IF(COUNTIF(课表!$AD$193:$AD$348,B234)&gt;=2,1,COUNTIF(课表!$AD$193:$AD$348,B234)))*2</f>
        <v>0</v>
      </c>
      <c r="O234" s="31">
        <f t="shared" si="7"/>
        <v>24</v>
      </c>
    </row>
    <row r="235" ht="20.1" customHeight="1" spans="1:15">
      <c r="A235" s="31" t="str">
        <f>VLOOKUP(B235,教师基础数据!$B$1:$H$503,7,FALSE)</f>
        <v>200225</v>
      </c>
      <c r="B235" s="32" t="s">
        <v>1153</v>
      </c>
      <c r="C235" s="31" t="str">
        <f>VLOOKUP(B235,教师基础数据!$B$1:$G4776,3,FALSE)</f>
        <v>动科系</v>
      </c>
      <c r="D235" s="31" t="str">
        <f>VLOOKUP(B235,教师基础数据!$B$1:$G928,4,FALSE)</f>
        <v>外聘</v>
      </c>
      <c r="E235" s="31" t="str">
        <f>VLOOKUP(B235,教师基础数据!$B$1:$G4961,5,FALSE)</f>
        <v>兽医教研室</v>
      </c>
      <c r="F235" s="31">
        <v>1</v>
      </c>
      <c r="G235" s="31">
        <f t="shared" si="6"/>
        <v>3</v>
      </c>
      <c r="H235" s="31">
        <f>(IF(COUNTIF(课表!$C$193:$C$348,B235)&gt;=2,1,COUNTIF(课表!$C$193:$C$348,B235))+IF(COUNTIF(课表!$D$193:$D$348,B235)&gt;=2,1,COUNTIF(课表!D$193:$D$348,B235))+IF(COUNTIF(课表!$E$193:$E$348,B235)&gt;=2,1,COUNTIF(课表!$E$193:$E$348,B235))+IF(COUNTIF(课表!$F$193:$F$348,B235)&gt;=2,1,COUNTIF(课表!$F$193:$F$348,B235)))*2</f>
        <v>0</v>
      </c>
      <c r="I235" s="31">
        <f>(IF(COUNTIF(课表!$G$193:$G$348,B235)&gt;=2,1,COUNTIF(课表!$G$193:$G$348,B235))+IF(COUNTIF(课表!$H$193:$H$348,B235)&gt;=2,1,COUNTIF(课表!$H$193:$H$348,B235))+IF(COUNTIF(课表!$I$193:$I$348,B235)&gt;=2,1,COUNTIF(课表!$I$193:$I$348,B235))+IF(COUNTIF(课表!$J$193:$J$348,B235)&gt;=2,1,COUNTIF(课表!$J$193:$J$348,B235)))*2</f>
        <v>0</v>
      </c>
      <c r="J235" s="31">
        <f>(IF(COUNTIF(课表!$K$193:$K$348,B235)&gt;=2,1,COUNTIF(课表!$K$193:$K$348,B235))+IF(COUNTIF(课表!$L$193:$L$348,B235)&gt;=2,1,COUNTIF(课表!$L$193:$L$348,B235))+IF(COUNTIF(课表!$M$193:$M$348,B235)&gt;=2,1,COUNTIF(课表!$M$193:$M$348,B235))+IF(COUNTIF(课表!$N$193:$N$348,B235)&gt;=2,1,COUNTIF(课表!$N$193:$N$348,B235)))*2</f>
        <v>2</v>
      </c>
      <c r="K235" s="31">
        <f>(IF(COUNTIF(课表!$O$193:$O$348,B235)&gt;=2,1,COUNTIF(课表!$O$193:$O$348,B235))+IF(COUNTIF(课表!$P$193:$P$348,B235)&gt;=2,1,COUNTIF(课表!$P$193:$P$348,B235))+IF(COUNTIF(课表!$Q$193:$Q$348,B235)&gt;=2,1,COUNTIF(课表!$Q$193:$Q$348,B235))+IF(COUNTIF(课表!$R$193:$R$348,B235)&gt;=2,1,COUNTIF(课表!$R$193:$R$348,B235)))*2</f>
        <v>0</v>
      </c>
      <c r="L235" s="31">
        <f>(IF(COUNTIF(课表!$O$193:$S$348,B235)&gt;=2,1,COUNTIF(课表!$O$193:$S$348,B235))+IF(COUNTIF(课表!$P$193:$T$348,B235)&gt;=2,1,COUNTIF(课表!$P$193:$T$348,B235)))*2</f>
        <v>0</v>
      </c>
      <c r="M235" s="31">
        <f>(IF(COUNTIF(课表!$W$193:$W$348,B235)&gt;=2,1,COUNTIF(课表!$W$193:$W$348,B235))+IF(COUNTIF(课表!$X$193:$X$348,B235)&gt;=2,1,COUNTIF(课表!$X$193:$X$348,B235))+IF(COUNTIF(课表!$Y$193:$Y$348,B235)&gt;=2,1,COUNTIF(课表!$Y$193:$Y$348,B235))+IF(COUNTIF(课表!$Z$193:$Z$348,B235)&gt;=2,1,COUNTIF(课表!$Z$193:$Z$348,B235)))*2</f>
        <v>8</v>
      </c>
      <c r="N235" s="31">
        <f>(IF(COUNTIF(课表!$AA$193:$AA$348,B235)&gt;=2,1,COUNTIF(课表!$AA$193:$AA$348,B235))+IF(COUNTIF(课表!$AB$193:$AB$348,B235)&gt;=2,1,COUNTIF(课表!$AB$193:$AB$348,B235))+IF(COUNTIF(课表!$AC$193:$AC$348,B235)&gt;=2,1,COUNTIF(课表!$AC$193:$AC$348,B235))+IF(COUNTIF(课表!$AD$193:$AD$348,B235)&gt;=2,1,COUNTIF(课表!$AD$193:$AD$348,B235)))*2</f>
        <v>4</v>
      </c>
      <c r="O235" s="31">
        <f t="shared" si="7"/>
        <v>14</v>
      </c>
    </row>
    <row r="236" ht="20.1" customHeight="1" spans="1:15">
      <c r="A236" s="31" t="str">
        <f>VLOOKUP(B236,教师基础数据!$B$1:$H$503,7,FALSE)</f>
        <v>0000123</v>
      </c>
      <c r="B236" s="32" t="s">
        <v>1247</v>
      </c>
      <c r="C236" s="31" t="str">
        <f>VLOOKUP(B236,教师基础数据!$B$1:$G4777,3,FALSE)</f>
        <v>动科系</v>
      </c>
      <c r="D236" s="31" t="str">
        <f>VLOOKUP(B236,教师基础数据!$B$1:$G929,4,FALSE)</f>
        <v>专职</v>
      </c>
      <c r="E236" s="31" t="str">
        <f>VLOOKUP(B236,教师基础数据!$B$1:$G4962,5,FALSE)</f>
        <v>兽医教研室</v>
      </c>
      <c r="F236" s="31">
        <v>1</v>
      </c>
      <c r="G236" s="31">
        <f t="shared" si="6"/>
        <v>5</v>
      </c>
      <c r="H236" s="31">
        <f>(IF(COUNTIF(课表!$C$193:$C$348,B236)&gt;=2,1,COUNTIF(课表!$C$193:$C$348,B236))+IF(COUNTIF(课表!$D$193:$D$348,B236)&gt;=2,1,COUNTIF(课表!D$193:$D$348,B236))+IF(COUNTIF(课表!$E$193:$E$348,B236)&gt;=2,1,COUNTIF(课表!$E$193:$E$348,B236))+IF(COUNTIF(课表!$F$193:$F$348,B236)&gt;=2,1,COUNTIF(课表!$F$193:$F$348,B236)))*2</f>
        <v>4</v>
      </c>
      <c r="I236" s="31">
        <f>(IF(COUNTIF(课表!$G$193:$G$348,B236)&gt;=2,1,COUNTIF(课表!$G$193:$G$348,B236))+IF(COUNTIF(课表!$H$193:$H$348,B236)&gt;=2,1,COUNTIF(课表!$H$193:$H$348,B236))+IF(COUNTIF(课表!$I$193:$I$348,B236)&gt;=2,1,COUNTIF(课表!$I$193:$I$348,B236))+IF(COUNTIF(课表!$J$193:$J$348,B236)&gt;=2,1,COUNTIF(课表!$J$193:$J$348,B236)))*2</f>
        <v>4</v>
      </c>
      <c r="J236" s="31">
        <f>(IF(COUNTIF(课表!$K$193:$K$348,B236)&gt;=2,1,COUNTIF(课表!$K$193:$K$348,B236))+IF(COUNTIF(课表!$L$193:$L$348,B236)&gt;=2,1,COUNTIF(课表!$L$193:$L$348,B236))+IF(COUNTIF(课表!$M$193:$M$348,B236)&gt;=2,1,COUNTIF(课表!$M$193:$M$348,B236))+IF(COUNTIF(课表!$N$193:$N$348,B236)&gt;=2,1,COUNTIF(课表!$N$193:$N$348,B236)))*2</f>
        <v>4</v>
      </c>
      <c r="K236" s="31">
        <f>(IF(COUNTIF(课表!$O$193:$O$348,B236)&gt;=2,1,COUNTIF(课表!$O$193:$O$348,B236))+IF(COUNTIF(课表!$P$193:$P$348,B236)&gt;=2,1,COUNTIF(课表!$P$193:$P$348,B236))+IF(COUNTIF(课表!$Q$193:$Q$348,B236)&gt;=2,1,COUNTIF(课表!$Q$193:$Q$348,B236))+IF(COUNTIF(课表!$R$193:$R$348,B236)&gt;=2,1,COUNTIF(课表!$R$193:$R$348,B236)))*2</f>
        <v>4</v>
      </c>
      <c r="L236" s="31">
        <f>(IF(COUNTIF(课表!$O$193:$S$348,B236)&gt;=2,1,COUNTIF(课表!$O$193:$S$348,B236))+IF(COUNTIF(课表!$P$193:$T$348,B236)&gt;=2,1,COUNTIF(课表!$P$193:$T$348,B236)))*2</f>
        <v>4</v>
      </c>
      <c r="M236" s="31">
        <f>(IF(COUNTIF(课表!$W$193:$W$348,B236)&gt;=2,1,COUNTIF(课表!$W$193:$W$348,B236))+IF(COUNTIF(课表!$X$193:$X$348,B236)&gt;=2,1,COUNTIF(课表!$X$193:$X$348,B236))+IF(COUNTIF(课表!$Y$193:$Y$348,B236)&gt;=2,1,COUNTIF(课表!$Y$193:$Y$348,B236))+IF(COUNTIF(课表!$Z$193:$Z$348,B236)&gt;=2,1,COUNTIF(课表!$Z$193:$Z$348,B236)))*2</f>
        <v>0</v>
      </c>
      <c r="N236" s="31">
        <f>(IF(COUNTIF(课表!$AA$193:$AA$348,B236)&gt;=2,1,COUNTIF(课表!$AA$193:$AA$348,B236))+IF(COUNTIF(课表!$AB$193:$AB$348,B236)&gt;=2,1,COUNTIF(课表!$AB$193:$AB$348,B236))+IF(COUNTIF(课表!$AC$193:$AC$348,B236)&gt;=2,1,COUNTIF(课表!$AC$193:$AC$348,B236))+IF(COUNTIF(课表!$AD$193:$AD$348,B236)&gt;=2,1,COUNTIF(课表!$AD$193:$AD$348,B236)))*2</f>
        <v>0</v>
      </c>
      <c r="O236" s="31">
        <f t="shared" si="7"/>
        <v>20</v>
      </c>
    </row>
    <row r="237" ht="20.1" customHeight="1" spans="1:15">
      <c r="A237" s="31" t="str">
        <f>VLOOKUP(B237,教师基础数据!$B$1:$H$503,7,FALSE)</f>
        <v>0000225</v>
      </c>
      <c r="B237" s="32" t="s">
        <v>1250</v>
      </c>
      <c r="C237" s="31" t="str">
        <f>VLOOKUP(B237,教师基础数据!$B$1:$G4778,3,FALSE)</f>
        <v>动科系</v>
      </c>
      <c r="D237" s="31" t="str">
        <f>VLOOKUP(B237,教师基础数据!$B$1:$G930,4,FALSE)</f>
        <v>专职</v>
      </c>
      <c r="E237" s="31" t="str">
        <f>VLOOKUP(B237,教师基础数据!$B$1:$G4963,5,FALSE)</f>
        <v>兽医教研室</v>
      </c>
      <c r="F237" s="31">
        <v>1</v>
      </c>
      <c r="G237" s="31">
        <f t="shared" si="6"/>
        <v>4</v>
      </c>
      <c r="H237" s="31">
        <f>(IF(COUNTIF(课表!$C$193:$C$348,B237)&gt;=2,1,COUNTIF(课表!$C$193:$C$348,B237))+IF(COUNTIF(课表!$D$193:$D$348,B237)&gt;=2,1,COUNTIF(课表!D$193:$D$348,B237))+IF(COUNTIF(课表!$E$193:$E$348,B237)&gt;=2,1,COUNTIF(课表!$E$193:$E$348,B237))+IF(COUNTIF(课表!$F$193:$F$348,B237)&gt;=2,1,COUNTIF(课表!$F$193:$F$348,B237)))*2</f>
        <v>4</v>
      </c>
      <c r="I237" s="31">
        <f>(IF(COUNTIF(课表!$G$193:$G$348,B237)&gt;=2,1,COUNTIF(课表!$G$193:$G$348,B237))+IF(COUNTIF(课表!$H$193:$H$348,B237)&gt;=2,1,COUNTIF(课表!$H$193:$H$348,B237))+IF(COUNTIF(课表!$I$193:$I$348,B237)&gt;=2,1,COUNTIF(课表!$I$193:$I$348,B237))+IF(COUNTIF(课表!$J$193:$J$348,B237)&gt;=2,1,COUNTIF(课表!$J$193:$J$348,B237)))*2</f>
        <v>4</v>
      </c>
      <c r="J237" s="31">
        <f>(IF(COUNTIF(课表!$K$193:$K$348,B237)&gt;=2,1,COUNTIF(课表!$K$193:$K$348,B237))+IF(COUNTIF(课表!$L$193:$L$348,B237)&gt;=2,1,COUNTIF(课表!$L$193:$L$348,B237))+IF(COUNTIF(课表!$M$193:$M$348,B237)&gt;=2,1,COUNTIF(课表!$M$193:$M$348,B237))+IF(COUNTIF(课表!$N$193:$N$348,B237)&gt;=2,1,COUNTIF(课表!$N$193:$N$348,B237)))*2</f>
        <v>6</v>
      </c>
      <c r="K237" s="31">
        <f>(IF(COUNTIF(课表!$O$193:$O$348,B237)&gt;=2,1,COUNTIF(课表!$O$193:$O$348,B237))+IF(COUNTIF(课表!$P$193:$P$348,B237)&gt;=2,1,COUNTIF(课表!$P$193:$P$348,B237))+IF(COUNTIF(课表!$Q$193:$Q$348,B237)&gt;=2,1,COUNTIF(课表!$Q$193:$Q$348,B237))+IF(COUNTIF(课表!$R$193:$R$348,B237)&gt;=2,1,COUNTIF(课表!$R$193:$R$348,B237)))*2</f>
        <v>0</v>
      </c>
      <c r="L237" s="31">
        <f>(IF(COUNTIF(课表!$O$193:$S$348,B237)&gt;=2,1,COUNTIF(课表!$O$193:$S$348,B237))+IF(COUNTIF(课表!$P$193:$T$348,B237)&gt;=2,1,COUNTIF(课表!$P$193:$T$348,B237)))*2</f>
        <v>4</v>
      </c>
      <c r="M237" s="31">
        <f>(IF(COUNTIF(课表!$W$193:$W$348,B237)&gt;=2,1,COUNTIF(课表!$W$193:$W$348,B237))+IF(COUNTIF(课表!$X$193:$X$348,B237)&gt;=2,1,COUNTIF(课表!$X$193:$X$348,B237))+IF(COUNTIF(课表!$Y$193:$Y$348,B237)&gt;=2,1,COUNTIF(课表!$Y$193:$Y$348,B237))+IF(COUNTIF(课表!$Z$193:$Z$348,B237)&gt;=2,1,COUNTIF(课表!$Z$193:$Z$348,B237)))*2</f>
        <v>0</v>
      </c>
      <c r="N237" s="31">
        <f>(IF(COUNTIF(课表!$AA$193:$AA$348,B237)&gt;=2,1,COUNTIF(课表!$AA$193:$AA$348,B237))+IF(COUNTIF(课表!$AB$193:$AB$348,B237)&gt;=2,1,COUNTIF(课表!$AB$193:$AB$348,B237))+IF(COUNTIF(课表!$AC$193:$AC$348,B237)&gt;=2,1,COUNTIF(课表!$AC$193:$AC$348,B237))+IF(COUNTIF(课表!$AD$193:$AD$348,B237)&gt;=2,1,COUNTIF(课表!$AD$193:$AD$348,B237)))*2</f>
        <v>0</v>
      </c>
      <c r="O237" s="31">
        <f t="shared" si="7"/>
        <v>18</v>
      </c>
    </row>
    <row r="238" ht="20.1" customHeight="1" spans="1:15">
      <c r="A238" s="31" t="str">
        <f>VLOOKUP(B238,教师基础数据!$B$1:$H$503,7,FALSE)</f>
        <v>2014028</v>
      </c>
      <c r="B238" s="32" t="s">
        <v>1140</v>
      </c>
      <c r="C238" s="31" t="str">
        <f>VLOOKUP(B238,教师基础数据!$B$1:$G4779,3,FALSE)</f>
        <v>动科系</v>
      </c>
      <c r="D238" s="31" t="str">
        <f>VLOOKUP(B238,教师基础数据!$B$1:$G931,4,FALSE)</f>
        <v>兼职</v>
      </c>
      <c r="E238" s="31" t="str">
        <f>VLOOKUP(B238,教师基础数据!$B$1:$G4964,5,FALSE)</f>
        <v>兽医教研室</v>
      </c>
      <c r="F238" s="31">
        <v>0.5</v>
      </c>
      <c r="G238" s="31">
        <f t="shared" si="6"/>
        <v>2</v>
      </c>
      <c r="H238" s="31">
        <f>(IF(COUNTIF(课表!$C$193:$C$348,B238)&gt;=2,1,COUNTIF(课表!$C$193:$C$348,B238))+IF(COUNTIF(课表!$D$193:$D$348,B238)&gt;=2,1,COUNTIF(课表!D$193:$D$348,B238))+IF(COUNTIF(课表!$E$193:$E$348,B238)&gt;=2,1,COUNTIF(课表!$E$193:$E$348,B238))+IF(COUNTIF(课表!$F$193:$F$348,B238)&gt;=2,1,COUNTIF(课表!$F$193:$F$348,B238)))*2</f>
        <v>8</v>
      </c>
      <c r="I238" s="31">
        <f>(IF(COUNTIF(课表!$G$193:$G$348,B238)&gt;=2,1,COUNTIF(课表!$G$193:$G$348,B238))+IF(COUNTIF(课表!$H$193:$H$348,B238)&gt;=2,1,COUNTIF(课表!$H$193:$H$348,B238))+IF(COUNTIF(课表!$I$193:$I$348,B238)&gt;=2,1,COUNTIF(课表!$I$193:$I$348,B238))+IF(COUNTIF(课表!$J$193:$J$348,B238)&gt;=2,1,COUNTIF(课表!$J$193:$J$348,B238)))*2</f>
        <v>0</v>
      </c>
      <c r="J238" s="31">
        <f>(IF(COUNTIF(课表!$K$193:$K$348,B238)&gt;=2,1,COUNTIF(课表!$K$193:$K$348,B238))+IF(COUNTIF(课表!$L$193:$L$348,B238)&gt;=2,1,COUNTIF(课表!$L$193:$L$348,B238))+IF(COUNTIF(课表!$M$193:$M$348,B238)&gt;=2,1,COUNTIF(课表!$M$193:$M$348,B238))+IF(COUNTIF(课表!$N$193:$N$348,B238)&gt;=2,1,COUNTIF(课表!$N$193:$N$348,B238)))*2</f>
        <v>0</v>
      </c>
      <c r="K238" s="31">
        <f>(IF(COUNTIF(课表!$O$193:$O$348,B238)&gt;=2,1,COUNTIF(课表!$O$193:$O$348,B238))+IF(COUNTIF(课表!$P$193:$P$348,B238)&gt;=2,1,COUNTIF(课表!$P$193:$P$348,B238))+IF(COUNTIF(课表!$Q$193:$Q$348,B238)&gt;=2,1,COUNTIF(课表!$Q$193:$Q$348,B238))+IF(COUNTIF(课表!$R$193:$R$348,B238)&gt;=2,1,COUNTIF(课表!$R$193:$R$348,B238)))*2</f>
        <v>0</v>
      </c>
      <c r="L238" s="31">
        <f>(IF(COUNTIF(课表!$O$193:$S$348,B238)&gt;=2,1,COUNTIF(课表!$O$193:$S$348,B238))+IF(COUNTIF(课表!$P$193:$T$348,B238)&gt;=2,1,COUNTIF(课表!$P$193:$T$348,B238)))*2</f>
        <v>0</v>
      </c>
      <c r="M238" s="31">
        <f>(IF(COUNTIF(课表!$W$193:$W$348,B238)&gt;=2,1,COUNTIF(课表!$W$193:$W$348,B238))+IF(COUNTIF(课表!$X$193:$X$348,B238)&gt;=2,1,COUNTIF(课表!$X$193:$X$348,B238))+IF(COUNTIF(课表!$Y$193:$Y$348,B238)&gt;=2,1,COUNTIF(课表!$Y$193:$Y$348,B238))+IF(COUNTIF(课表!$Z$193:$Z$348,B238)&gt;=2,1,COUNTIF(课表!$Z$193:$Z$348,B238)))*2</f>
        <v>0</v>
      </c>
      <c r="N238" s="31">
        <f>(IF(COUNTIF(课表!$AA$193:$AA$348,B238)&gt;=2,1,COUNTIF(课表!$AA$193:$AA$348,B238))+IF(COUNTIF(课表!$AB$193:$AB$348,B238)&gt;=2,1,COUNTIF(课表!$AB$193:$AB$348,B238))+IF(COUNTIF(课表!$AC$193:$AC$348,B238)&gt;=2,1,COUNTIF(课表!$AC$193:$AC$348,B238))+IF(COUNTIF(课表!$AD$193:$AD$348,B238)&gt;=2,1,COUNTIF(课表!$AD$193:$AD$348,B238)))*2</f>
        <v>8</v>
      </c>
      <c r="O238" s="31">
        <f t="shared" si="7"/>
        <v>8</v>
      </c>
    </row>
    <row r="239" ht="20.1" customHeight="1" spans="1:15">
      <c r="A239" s="31" t="str">
        <f>VLOOKUP(B239,教师基础数据!$B$1:$H$503,7,FALSE)</f>
        <v>0000170</v>
      </c>
      <c r="B239" s="32" t="s">
        <v>1142</v>
      </c>
      <c r="C239" s="31" t="str">
        <f>VLOOKUP(B239,教师基础数据!$B$1:$G4780,3,FALSE)</f>
        <v>人文系</v>
      </c>
      <c r="D239" s="31" t="str">
        <f>VLOOKUP(B239,教师基础数据!$B$1:$G932,4,FALSE)</f>
        <v>专职</v>
      </c>
      <c r="E239" s="31" t="str">
        <f>VLOOKUP(B239,教师基础数据!$B$1:$G4965,5,FALSE)</f>
        <v>数学教研室</v>
      </c>
      <c r="F239" s="31">
        <v>1</v>
      </c>
      <c r="G239" s="31">
        <f t="shared" si="6"/>
        <v>5</v>
      </c>
      <c r="H239" s="31">
        <f>(IF(COUNTIF(课表!$C$193:$C$348,B239)&gt;=2,1,COUNTIF(课表!$C$193:$C$348,B239))+IF(COUNTIF(课表!$D$193:$D$348,B239)&gt;=2,1,COUNTIF(课表!D$193:$D$348,B239))+IF(COUNTIF(课表!$E$193:$E$348,B239)&gt;=2,1,COUNTIF(课表!$E$193:$E$348,B239))+IF(COUNTIF(课表!$F$193:$F$348,B239)&gt;=2,1,COUNTIF(课表!$F$193:$F$348,B239)))*2</f>
        <v>4</v>
      </c>
      <c r="I239" s="31">
        <f>(IF(COUNTIF(课表!$G$193:$G$348,B239)&gt;=2,1,COUNTIF(课表!$G$193:$G$348,B239))+IF(COUNTIF(课表!$H$193:$H$348,B239)&gt;=2,1,COUNTIF(课表!$H$193:$H$348,B239))+IF(COUNTIF(课表!$I$193:$I$348,B239)&gt;=2,1,COUNTIF(课表!$I$193:$I$348,B239))+IF(COUNTIF(课表!$J$193:$J$348,B239)&gt;=2,1,COUNTIF(课表!$J$193:$J$348,B239)))*2</f>
        <v>4</v>
      </c>
      <c r="J239" s="31">
        <f>(IF(COUNTIF(课表!$K$193:$K$348,B239)&gt;=2,1,COUNTIF(课表!$K$193:$K$348,B239))+IF(COUNTIF(课表!$L$193:$L$348,B239)&gt;=2,1,COUNTIF(课表!$L$193:$L$348,B239))+IF(COUNTIF(课表!$M$193:$M$348,B239)&gt;=2,1,COUNTIF(课表!$M$193:$M$348,B239))+IF(COUNTIF(课表!$N$193:$N$348,B239)&gt;=2,1,COUNTIF(课表!$N$193:$N$348,B239)))*2</f>
        <v>4</v>
      </c>
      <c r="K239" s="31">
        <f>(IF(COUNTIF(课表!$O$193:$O$348,B239)&gt;=2,1,COUNTIF(课表!$O$193:$O$348,B239))+IF(COUNTIF(课表!$P$193:$P$348,B239)&gt;=2,1,COUNTIF(课表!$P$193:$P$348,B239))+IF(COUNTIF(课表!$Q$193:$Q$348,B239)&gt;=2,1,COUNTIF(课表!$Q$193:$Q$348,B239))+IF(COUNTIF(课表!$R$193:$R$348,B239)&gt;=2,1,COUNTIF(课表!$R$193:$R$348,B239)))*2</f>
        <v>4</v>
      </c>
      <c r="L239" s="31">
        <f>(IF(COUNTIF(课表!$O$193:$S$348,B239)&gt;=2,1,COUNTIF(课表!$O$193:$S$348,B239))+IF(COUNTIF(课表!$P$193:$T$348,B239)&gt;=2,1,COUNTIF(课表!$P$193:$T$348,B239)))*2</f>
        <v>4</v>
      </c>
      <c r="M239" s="31">
        <f>(IF(COUNTIF(课表!$W$193:$W$348,B239)&gt;=2,1,COUNTIF(课表!$W$193:$W$348,B239))+IF(COUNTIF(课表!$X$193:$X$348,B239)&gt;=2,1,COUNTIF(课表!$X$193:$X$348,B239))+IF(COUNTIF(课表!$Y$193:$Y$348,B239)&gt;=2,1,COUNTIF(课表!$Y$193:$Y$348,B239))+IF(COUNTIF(课表!$Z$193:$Z$348,B239)&gt;=2,1,COUNTIF(课表!$Z$193:$Z$348,B239)))*2</f>
        <v>0</v>
      </c>
      <c r="N239" s="31">
        <f>(IF(COUNTIF(课表!$AA$193:$AA$348,B239)&gt;=2,1,COUNTIF(课表!$AA$193:$AA$348,B239))+IF(COUNTIF(课表!$AB$193:$AB$348,B239)&gt;=2,1,COUNTIF(课表!$AB$193:$AB$348,B239))+IF(COUNTIF(课表!$AC$193:$AC$348,B239)&gt;=2,1,COUNTIF(课表!$AC$193:$AC$348,B239))+IF(COUNTIF(课表!$AD$193:$AD$348,B239)&gt;=2,1,COUNTIF(课表!$AD$193:$AD$348,B239)))*2</f>
        <v>0</v>
      </c>
      <c r="O239" s="31">
        <f t="shared" si="7"/>
        <v>20</v>
      </c>
    </row>
    <row r="240" ht="20.1" customHeight="1" spans="1:15">
      <c r="A240" s="31" t="str">
        <f>VLOOKUP(B240,教师基础数据!$B$1:$H$503,7,FALSE)</f>
        <v>2016030</v>
      </c>
      <c r="B240" s="32" t="s">
        <v>1103</v>
      </c>
      <c r="C240" s="31" t="str">
        <f>VLOOKUP(B240,教师基础数据!$B$1:$G4781,3,FALSE)</f>
        <v>人文系</v>
      </c>
      <c r="D240" s="31" t="str">
        <f>VLOOKUP(B240,教师基础数据!$B$1:$G933,4,FALSE)</f>
        <v>专职</v>
      </c>
      <c r="E240" s="31" t="str">
        <f>VLOOKUP(B240,教师基础数据!$B$1:$G4966,5,FALSE)</f>
        <v>数学教研室</v>
      </c>
      <c r="F240" s="31">
        <v>1</v>
      </c>
      <c r="G240" s="31">
        <f t="shared" si="6"/>
        <v>4</v>
      </c>
      <c r="H240" s="31">
        <f>(IF(COUNTIF(课表!$C$193:$C$348,B240)&gt;=2,1,COUNTIF(课表!$C$193:$C$348,B240))+IF(COUNTIF(课表!$D$193:$D$348,B240)&gt;=2,1,COUNTIF(课表!D$193:$D$348,B240))+IF(COUNTIF(课表!$E$193:$E$348,B240)&gt;=2,1,COUNTIF(课表!$E$193:$E$348,B240))+IF(COUNTIF(课表!$F$193:$F$348,B240)&gt;=2,1,COUNTIF(课表!$F$193:$F$348,B240)))*2</f>
        <v>4</v>
      </c>
      <c r="I240" s="31">
        <f>(IF(COUNTIF(课表!$G$193:$G$348,B240)&gt;=2,1,COUNTIF(课表!$G$193:$G$348,B240))+IF(COUNTIF(课表!$H$193:$H$348,B240)&gt;=2,1,COUNTIF(课表!$H$193:$H$348,B240))+IF(COUNTIF(课表!$I$193:$I$348,B240)&gt;=2,1,COUNTIF(课表!$I$193:$I$348,B240))+IF(COUNTIF(课表!$J$193:$J$348,B240)&gt;=2,1,COUNTIF(课表!$J$193:$J$348,B240)))*2</f>
        <v>4</v>
      </c>
      <c r="J240" s="31">
        <f>(IF(COUNTIF(课表!$K$193:$K$348,B240)&gt;=2,1,COUNTIF(课表!$K$193:$K$348,B240))+IF(COUNTIF(课表!$L$193:$L$348,B240)&gt;=2,1,COUNTIF(课表!$L$193:$L$348,B240))+IF(COUNTIF(课表!$M$193:$M$348,B240)&gt;=2,1,COUNTIF(课表!$M$193:$M$348,B240))+IF(COUNTIF(课表!$N$193:$N$348,B240)&gt;=2,1,COUNTIF(课表!$N$193:$N$348,B240)))*2</f>
        <v>0</v>
      </c>
      <c r="K240" s="31">
        <f>(IF(COUNTIF(课表!$O$193:$O$348,B240)&gt;=2,1,COUNTIF(课表!$O$193:$O$348,B240))+IF(COUNTIF(课表!$P$193:$P$348,B240)&gt;=2,1,COUNTIF(课表!$P$193:$P$348,B240))+IF(COUNTIF(课表!$Q$193:$Q$348,B240)&gt;=2,1,COUNTIF(课表!$Q$193:$Q$348,B240))+IF(COUNTIF(课表!$R$193:$R$348,B240)&gt;=2,1,COUNTIF(课表!$R$193:$R$348,B240)))*2</f>
        <v>4</v>
      </c>
      <c r="L240" s="31">
        <f>(IF(COUNTIF(课表!$O$193:$S$348,B240)&gt;=2,1,COUNTIF(课表!$O$193:$S$348,B240))+IF(COUNTIF(课表!$P$193:$T$348,B240)&gt;=2,1,COUNTIF(课表!$P$193:$T$348,B240)))*2</f>
        <v>4</v>
      </c>
      <c r="M240" s="31">
        <f>(IF(COUNTIF(课表!$W$193:$W$348,B240)&gt;=2,1,COUNTIF(课表!$W$193:$W$348,B240))+IF(COUNTIF(课表!$X$193:$X$348,B240)&gt;=2,1,COUNTIF(课表!$X$193:$X$348,B240))+IF(COUNTIF(课表!$Y$193:$Y$348,B240)&gt;=2,1,COUNTIF(课表!$Y$193:$Y$348,B240))+IF(COUNTIF(课表!$Z$193:$Z$348,B240)&gt;=2,1,COUNTIF(课表!$Z$193:$Z$348,B240)))*2</f>
        <v>0</v>
      </c>
      <c r="N240" s="31">
        <f>(IF(COUNTIF(课表!$AA$193:$AA$348,B240)&gt;=2,1,COUNTIF(课表!$AA$193:$AA$348,B240))+IF(COUNTIF(课表!$AB$193:$AB$348,B240)&gt;=2,1,COUNTIF(课表!$AB$193:$AB$348,B240))+IF(COUNTIF(课表!$AC$193:$AC$348,B240)&gt;=2,1,COUNTIF(课表!$AC$193:$AC$348,B240))+IF(COUNTIF(课表!$AD$193:$AD$348,B240)&gt;=2,1,COUNTIF(课表!$AD$193:$AD$348,B240)))*2</f>
        <v>0</v>
      </c>
      <c r="O240" s="31">
        <f t="shared" si="7"/>
        <v>16</v>
      </c>
    </row>
    <row r="241" ht="20.1" customHeight="1" spans="1:15">
      <c r="A241" s="31" t="str">
        <f>VLOOKUP(B241,教师基础数据!$B$1:$H$503,7,FALSE)</f>
        <v>0000143</v>
      </c>
      <c r="B241" s="32" t="s">
        <v>1181</v>
      </c>
      <c r="C241" s="31" t="str">
        <f>VLOOKUP(B241,教师基础数据!$B$1:$G4782,3,FALSE)</f>
        <v>人文系</v>
      </c>
      <c r="D241" s="31" t="str">
        <f>VLOOKUP(B241,教师基础数据!$B$1:$G934,4,FALSE)</f>
        <v>专职</v>
      </c>
      <c r="E241" s="31" t="str">
        <f>VLOOKUP(B241,教师基础数据!$B$1:$G4967,5,FALSE)</f>
        <v>英语教研室</v>
      </c>
      <c r="F241" s="31">
        <v>1</v>
      </c>
      <c r="G241" s="31">
        <f t="shared" si="6"/>
        <v>3</v>
      </c>
      <c r="H241" s="31">
        <f>(IF(COUNTIF(课表!$C$193:$C$348,B241)&gt;=2,1,COUNTIF(课表!$C$193:$C$348,B241))+IF(COUNTIF(课表!$D$193:$D$348,B241)&gt;=2,1,COUNTIF(课表!D$193:$D$348,B241))+IF(COUNTIF(课表!$E$193:$E$348,B241)&gt;=2,1,COUNTIF(课表!$E$193:$E$348,B241))+IF(COUNTIF(课表!$F$193:$F$348,B241)&gt;=2,1,COUNTIF(课表!$F$193:$F$348,B241)))*2</f>
        <v>0</v>
      </c>
      <c r="I241" s="31">
        <f>(IF(COUNTIF(课表!$G$193:$G$348,B241)&gt;=2,1,COUNTIF(课表!$G$193:$G$348,B241))+IF(COUNTIF(课表!$H$193:$H$348,B241)&gt;=2,1,COUNTIF(课表!$H$193:$H$348,B241))+IF(COUNTIF(课表!$I$193:$I$348,B241)&gt;=2,1,COUNTIF(课表!$I$193:$I$348,B241))+IF(COUNTIF(课表!$J$193:$J$348,B241)&gt;=2,1,COUNTIF(课表!$J$193:$J$348,B241)))*2</f>
        <v>0</v>
      </c>
      <c r="J241" s="31">
        <f>(IF(COUNTIF(课表!$K$193:$K$348,B241)&gt;=2,1,COUNTIF(课表!$K$193:$K$348,B241))+IF(COUNTIF(课表!$L$193:$L$348,B241)&gt;=2,1,COUNTIF(课表!$L$193:$L$348,B241))+IF(COUNTIF(课表!$M$193:$M$348,B241)&gt;=2,1,COUNTIF(课表!$M$193:$M$348,B241))+IF(COUNTIF(课表!$N$193:$N$348,B241)&gt;=2,1,COUNTIF(课表!$N$193:$N$348,B241)))*2</f>
        <v>4</v>
      </c>
      <c r="K241" s="31">
        <f>(IF(COUNTIF(课表!$O$193:$O$348,B241)&gt;=2,1,COUNTIF(课表!$O$193:$O$348,B241))+IF(COUNTIF(课表!$P$193:$P$348,B241)&gt;=2,1,COUNTIF(课表!$P$193:$P$348,B241))+IF(COUNTIF(课表!$Q$193:$Q$348,B241)&gt;=2,1,COUNTIF(课表!$Q$193:$Q$348,B241))+IF(COUNTIF(课表!$R$193:$R$348,B241)&gt;=2,1,COUNTIF(课表!$R$193:$R$348,B241)))*2</f>
        <v>4</v>
      </c>
      <c r="L241" s="31">
        <f>(IF(COUNTIF(课表!$O$193:$S$348,B241)&gt;=2,1,COUNTIF(课表!$O$193:$S$348,B241))+IF(COUNTIF(课表!$P$193:$T$348,B241)&gt;=2,1,COUNTIF(课表!$P$193:$T$348,B241)))*2</f>
        <v>4</v>
      </c>
      <c r="M241" s="31">
        <f>(IF(COUNTIF(课表!$W$193:$W$348,B241)&gt;=2,1,COUNTIF(课表!$W$193:$W$348,B241))+IF(COUNTIF(课表!$X$193:$X$348,B241)&gt;=2,1,COUNTIF(课表!$X$193:$X$348,B241))+IF(COUNTIF(课表!$Y$193:$Y$348,B241)&gt;=2,1,COUNTIF(课表!$Y$193:$Y$348,B241))+IF(COUNTIF(课表!$Z$193:$Z$348,B241)&gt;=2,1,COUNTIF(课表!$Z$193:$Z$348,B241)))*2</f>
        <v>0</v>
      </c>
      <c r="N241" s="31">
        <f>(IF(COUNTIF(课表!$AA$193:$AA$348,B241)&gt;=2,1,COUNTIF(课表!$AA$193:$AA$348,B241))+IF(COUNTIF(课表!$AB$193:$AB$348,B241)&gt;=2,1,COUNTIF(课表!$AB$193:$AB$348,B241))+IF(COUNTIF(课表!$AC$193:$AC$348,B241)&gt;=2,1,COUNTIF(课表!$AC$193:$AC$348,B241))+IF(COUNTIF(课表!$AD$193:$AD$348,B241)&gt;=2,1,COUNTIF(课表!$AD$193:$AD$348,B241)))*2</f>
        <v>0</v>
      </c>
      <c r="O241" s="31">
        <f t="shared" si="7"/>
        <v>12</v>
      </c>
    </row>
    <row r="242" ht="20.1" customHeight="1" spans="1:15">
      <c r="A242" s="31" t="str">
        <f>VLOOKUP(B242,教师基础数据!$B$1:$H$503,7,FALSE)</f>
        <v>0000055</v>
      </c>
      <c r="B242" s="32" t="s">
        <v>1210</v>
      </c>
      <c r="C242" s="31" t="str">
        <f>VLOOKUP(B242,教师基础数据!$B$1:$G4783,3,FALSE)</f>
        <v>人文系</v>
      </c>
      <c r="D242" s="31" t="str">
        <f>VLOOKUP(B242,教师基础数据!$B$1:$G935,4,FALSE)</f>
        <v>专职</v>
      </c>
      <c r="E242" s="31" t="str">
        <f>VLOOKUP(B242,教师基础数据!$B$1:$G4968,5,FALSE)</f>
        <v>英语教研室</v>
      </c>
      <c r="F242" s="31">
        <v>1</v>
      </c>
      <c r="G242" s="31">
        <f t="shared" si="6"/>
        <v>4</v>
      </c>
      <c r="H242" s="31">
        <f>(IF(COUNTIF(课表!$C$193:$C$348,B242)&gt;=2,1,COUNTIF(课表!$C$193:$C$348,B242))+IF(COUNTIF(课表!$D$193:$D$348,B242)&gt;=2,1,COUNTIF(课表!D$193:$D$348,B242))+IF(COUNTIF(课表!$E$193:$E$348,B242)&gt;=2,1,COUNTIF(课表!$E$193:$E$348,B242))+IF(COUNTIF(课表!$F$193:$F$348,B242)&gt;=2,1,COUNTIF(课表!$F$193:$F$348,B242)))*2</f>
        <v>0</v>
      </c>
      <c r="I242" s="31">
        <f>(IF(COUNTIF(课表!$G$193:$G$348,B242)&gt;=2,1,COUNTIF(课表!$G$193:$G$348,B242))+IF(COUNTIF(课表!$H$193:$H$348,B242)&gt;=2,1,COUNTIF(课表!$H$193:$H$348,B242))+IF(COUNTIF(课表!$I$193:$I$348,B242)&gt;=2,1,COUNTIF(课表!$I$193:$I$348,B242))+IF(COUNTIF(课表!$J$193:$J$348,B242)&gt;=2,1,COUNTIF(课表!$J$193:$J$348,B242)))*2</f>
        <v>4</v>
      </c>
      <c r="J242" s="31">
        <f>(IF(COUNTIF(课表!$K$193:$K$348,B242)&gt;=2,1,COUNTIF(课表!$K$193:$K$348,B242))+IF(COUNTIF(课表!$L$193:$L$348,B242)&gt;=2,1,COUNTIF(课表!$L$193:$L$348,B242))+IF(COUNTIF(课表!$M$193:$M$348,B242)&gt;=2,1,COUNTIF(课表!$M$193:$M$348,B242))+IF(COUNTIF(课表!$N$193:$N$348,B242)&gt;=2,1,COUNTIF(课表!$N$193:$N$348,B242)))*2</f>
        <v>4</v>
      </c>
      <c r="K242" s="31">
        <f>(IF(COUNTIF(课表!$O$193:$O$348,B242)&gt;=2,1,COUNTIF(课表!$O$193:$O$348,B242))+IF(COUNTIF(课表!$P$193:$P$348,B242)&gt;=2,1,COUNTIF(课表!$P$193:$P$348,B242))+IF(COUNTIF(课表!$Q$193:$Q$348,B242)&gt;=2,1,COUNTIF(课表!$Q$193:$Q$348,B242))+IF(COUNTIF(课表!$R$193:$R$348,B242)&gt;=2,1,COUNTIF(课表!$R$193:$R$348,B242)))*2</f>
        <v>4</v>
      </c>
      <c r="L242" s="31">
        <f>(IF(COUNTIF(课表!$O$193:$S$348,B242)&gt;=2,1,COUNTIF(课表!$O$193:$S$348,B242))+IF(COUNTIF(课表!$P$193:$T$348,B242)&gt;=2,1,COUNTIF(课表!$P$193:$T$348,B242)))*2</f>
        <v>4</v>
      </c>
      <c r="M242" s="31">
        <f>(IF(COUNTIF(课表!$W$193:$W$348,B242)&gt;=2,1,COUNTIF(课表!$W$193:$W$348,B242))+IF(COUNTIF(课表!$X$193:$X$348,B242)&gt;=2,1,COUNTIF(课表!$X$193:$X$348,B242))+IF(COUNTIF(课表!$Y$193:$Y$348,B242)&gt;=2,1,COUNTIF(课表!$Y$193:$Y$348,B242))+IF(COUNTIF(课表!$Z$193:$Z$348,B242)&gt;=2,1,COUNTIF(课表!$Z$193:$Z$348,B242)))*2</f>
        <v>0</v>
      </c>
      <c r="N242" s="31">
        <f>(IF(COUNTIF(课表!$AA$193:$AA$348,B242)&gt;=2,1,COUNTIF(课表!$AA$193:$AA$348,B242))+IF(COUNTIF(课表!$AB$193:$AB$348,B242)&gt;=2,1,COUNTIF(课表!$AB$193:$AB$348,B242))+IF(COUNTIF(课表!$AC$193:$AC$348,B242)&gt;=2,1,COUNTIF(课表!$AC$193:$AC$348,B242))+IF(COUNTIF(课表!$AD$193:$AD$348,B242)&gt;=2,1,COUNTIF(课表!$AD$193:$AD$348,B242)))*2</f>
        <v>0</v>
      </c>
      <c r="O242" s="31">
        <f t="shared" si="7"/>
        <v>16</v>
      </c>
    </row>
    <row r="243" ht="20.1" customHeight="1" spans="1:15">
      <c r="A243" s="31" t="str">
        <f>VLOOKUP(B243,教师基础数据!$B$1:$H$503,7,FALSE)</f>
        <v>0000058</v>
      </c>
      <c r="B243" s="32" t="s">
        <v>1194</v>
      </c>
      <c r="C243" s="31" t="str">
        <f>VLOOKUP(B243,教师基础数据!$B$1:$G4784,3,FALSE)</f>
        <v>人文系</v>
      </c>
      <c r="D243" s="31" t="str">
        <f>VLOOKUP(B243,教师基础数据!$B$1:$G936,4,FALSE)</f>
        <v>专职</v>
      </c>
      <c r="E243" s="31" t="str">
        <f>VLOOKUP(B243,教师基础数据!$B$1:$G4969,5,FALSE)</f>
        <v>英语教研室</v>
      </c>
      <c r="F243" s="31">
        <v>1</v>
      </c>
      <c r="G243" s="31">
        <f t="shared" si="6"/>
        <v>4</v>
      </c>
      <c r="H243" s="31">
        <f>(IF(COUNTIF(课表!$C$193:$C$348,B243)&gt;=2,1,COUNTIF(课表!$C$193:$C$348,B243))+IF(COUNTIF(课表!$D$193:$D$348,B243)&gt;=2,1,COUNTIF(课表!D$193:$D$348,B243))+IF(COUNTIF(课表!$E$193:$E$348,B243)&gt;=2,1,COUNTIF(课表!$E$193:$E$348,B243))+IF(COUNTIF(课表!$F$193:$F$348,B243)&gt;=2,1,COUNTIF(课表!$F$193:$F$348,B243)))*2</f>
        <v>4</v>
      </c>
      <c r="I243" s="31">
        <f>(IF(COUNTIF(课表!$G$193:$G$348,B243)&gt;=2,1,COUNTIF(课表!$G$193:$G$348,B243))+IF(COUNTIF(课表!$H$193:$H$348,B243)&gt;=2,1,COUNTIF(课表!$H$193:$H$348,B243))+IF(COUNTIF(课表!$I$193:$I$348,B243)&gt;=2,1,COUNTIF(课表!$I$193:$I$348,B243))+IF(COUNTIF(课表!$J$193:$J$348,B243)&gt;=2,1,COUNTIF(课表!$J$193:$J$348,B243)))*2</f>
        <v>0</v>
      </c>
      <c r="J243" s="31">
        <f>(IF(COUNTIF(课表!$K$193:$K$348,B243)&gt;=2,1,COUNTIF(课表!$K$193:$K$348,B243))+IF(COUNTIF(课表!$L$193:$L$348,B243)&gt;=2,1,COUNTIF(课表!$L$193:$L$348,B243))+IF(COUNTIF(课表!$M$193:$M$348,B243)&gt;=2,1,COUNTIF(课表!$M$193:$M$348,B243))+IF(COUNTIF(课表!$N$193:$N$348,B243)&gt;=2,1,COUNTIF(课表!$N$193:$N$348,B243)))*2</f>
        <v>4</v>
      </c>
      <c r="K243" s="31">
        <f>(IF(COUNTIF(课表!$O$193:$O$348,B243)&gt;=2,1,COUNTIF(课表!$O$193:$O$348,B243))+IF(COUNTIF(课表!$P$193:$P$348,B243)&gt;=2,1,COUNTIF(课表!$P$193:$P$348,B243))+IF(COUNTIF(课表!$Q$193:$Q$348,B243)&gt;=2,1,COUNTIF(课表!$Q$193:$Q$348,B243))+IF(COUNTIF(课表!$R$193:$R$348,B243)&gt;=2,1,COUNTIF(课表!$R$193:$R$348,B243)))*2</f>
        <v>4</v>
      </c>
      <c r="L243" s="31">
        <f>(IF(COUNTIF(课表!$O$193:$S$348,B243)&gt;=2,1,COUNTIF(课表!$O$193:$S$348,B243))+IF(COUNTIF(课表!$P$193:$T$348,B243)&gt;=2,1,COUNTIF(课表!$P$193:$T$348,B243)))*2</f>
        <v>4</v>
      </c>
      <c r="M243" s="31">
        <f>(IF(COUNTIF(课表!$W$193:$W$348,B243)&gt;=2,1,COUNTIF(课表!$W$193:$W$348,B243))+IF(COUNTIF(课表!$X$193:$X$348,B243)&gt;=2,1,COUNTIF(课表!$X$193:$X$348,B243))+IF(COUNTIF(课表!$Y$193:$Y$348,B243)&gt;=2,1,COUNTIF(课表!$Y$193:$Y$348,B243))+IF(COUNTIF(课表!$Z$193:$Z$348,B243)&gt;=2,1,COUNTIF(课表!$Z$193:$Z$348,B243)))*2</f>
        <v>0</v>
      </c>
      <c r="N243" s="31">
        <f>(IF(COUNTIF(课表!$AA$193:$AA$348,B243)&gt;=2,1,COUNTIF(课表!$AA$193:$AA$348,B243))+IF(COUNTIF(课表!$AB$193:$AB$348,B243)&gt;=2,1,COUNTIF(课表!$AB$193:$AB$348,B243))+IF(COUNTIF(课表!$AC$193:$AC$348,B243)&gt;=2,1,COUNTIF(课表!$AC$193:$AC$348,B243))+IF(COUNTIF(课表!$AD$193:$AD$348,B243)&gt;=2,1,COUNTIF(课表!$AD$193:$AD$348,B243)))*2</f>
        <v>0</v>
      </c>
      <c r="O243" s="31">
        <f t="shared" si="7"/>
        <v>16</v>
      </c>
    </row>
    <row r="244" ht="20.1" customHeight="1" spans="1:15">
      <c r="A244" s="31" t="str">
        <f>VLOOKUP(B244,教师基础数据!$B$1:$H$503,7,FALSE)</f>
        <v>0000108</v>
      </c>
      <c r="B244" s="32" t="s">
        <v>1202</v>
      </c>
      <c r="C244" s="31" t="str">
        <f>VLOOKUP(B244,教师基础数据!$B$1:$G4785,3,FALSE)</f>
        <v>人文系</v>
      </c>
      <c r="D244" s="31" t="str">
        <f>VLOOKUP(B244,教师基础数据!$B$1:$G937,4,FALSE)</f>
        <v>专职</v>
      </c>
      <c r="E244" s="31" t="str">
        <f>VLOOKUP(B244,教师基础数据!$B$1:$G4970,5,FALSE)</f>
        <v>英语教研室</v>
      </c>
      <c r="F244" s="31">
        <v>1</v>
      </c>
      <c r="G244" s="31">
        <f t="shared" si="6"/>
        <v>3</v>
      </c>
      <c r="H244" s="31">
        <f>(IF(COUNTIF(课表!$C$193:$C$348,B244)&gt;=2,1,COUNTIF(课表!$C$193:$C$348,B244))+IF(COUNTIF(课表!$D$193:$D$348,B244)&gt;=2,1,COUNTIF(课表!D$193:$D$348,B244))+IF(COUNTIF(课表!$E$193:$E$348,B244)&gt;=2,1,COUNTIF(课表!$E$193:$E$348,B244))+IF(COUNTIF(课表!$F$193:$F$348,B244)&gt;=2,1,COUNTIF(课表!$F$193:$F$348,B244)))*2</f>
        <v>4</v>
      </c>
      <c r="I244" s="31">
        <f>(IF(COUNTIF(课表!$G$193:$G$348,B244)&gt;=2,1,COUNTIF(课表!$G$193:$G$348,B244))+IF(COUNTIF(课表!$H$193:$H$348,B244)&gt;=2,1,COUNTIF(课表!$H$193:$H$348,B244))+IF(COUNTIF(课表!$I$193:$I$348,B244)&gt;=2,1,COUNTIF(课表!$I$193:$I$348,B244))+IF(COUNTIF(课表!$J$193:$J$348,B244)&gt;=2,1,COUNTIF(课表!$J$193:$J$348,B244)))*2</f>
        <v>0</v>
      </c>
      <c r="J244" s="31">
        <f>(IF(COUNTIF(课表!$K$193:$K$348,B244)&gt;=2,1,COUNTIF(课表!$K$193:$K$348,B244))+IF(COUNTIF(课表!$L$193:$L$348,B244)&gt;=2,1,COUNTIF(课表!$L$193:$L$348,B244))+IF(COUNTIF(课表!$M$193:$M$348,B244)&gt;=2,1,COUNTIF(课表!$M$193:$M$348,B244))+IF(COUNTIF(课表!$N$193:$N$348,B244)&gt;=2,1,COUNTIF(课表!$N$193:$N$348,B244)))*2</f>
        <v>4</v>
      </c>
      <c r="K244" s="31">
        <f>(IF(COUNTIF(课表!$O$193:$O$348,B244)&gt;=2,1,COUNTIF(课表!$O$193:$O$348,B244))+IF(COUNTIF(课表!$P$193:$P$348,B244)&gt;=2,1,COUNTIF(课表!$P$193:$P$348,B244))+IF(COUNTIF(课表!$Q$193:$Q$348,B244)&gt;=2,1,COUNTIF(课表!$Q$193:$Q$348,B244))+IF(COUNTIF(课表!$R$193:$R$348,B244)&gt;=2,1,COUNTIF(课表!$R$193:$R$348,B244)))*2</f>
        <v>0</v>
      </c>
      <c r="L244" s="31">
        <f>(IF(COUNTIF(课表!$O$193:$S$348,B244)&gt;=2,1,COUNTIF(课表!$O$193:$S$348,B244))+IF(COUNTIF(课表!$P$193:$T$348,B244)&gt;=2,1,COUNTIF(课表!$P$193:$T$348,B244)))*2</f>
        <v>4</v>
      </c>
      <c r="M244" s="31">
        <f>(IF(COUNTIF(课表!$W$193:$W$348,B244)&gt;=2,1,COUNTIF(课表!$W$193:$W$348,B244))+IF(COUNTIF(课表!$X$193:$X$348,B244)&gt;=2,1,COUNTIF(课表!$X$193:$X$348,B244))+IF(COUNTIF(课表!$Y$193:$Y$348,B244)&gt;=2,1,COUNTIF(课表!$Y$193:$Y$348,B244))+IF(COUNTIF(课表!$Z$193:$Z$348,B244)&gt;=2,1,COUNTIF(课表!$Z$193:$Z$348,B244)))*2</f>
        <v>0</v>
      </c>
      <c r="N244" s="31">
        <f>(IF(COUNTIF(课表!$AA$193:$AA$348,B244)&gt;=2,1,COUNTIF(课表!$AA$193:$AA$348,B244))+IF(COUNTIF(课表!$AB$193:$AB$348,B244)&gt;=2,1,COUNTIF(课表!$AB$193:$AB$348,B244))+IF(COUNTIF(课表!$AC$193:$AC$348,B244)&gt;=2,1,COUNTIF(课表!$AC$193:$AC$348,B244))+IF(COUNTIF(课表!$AD$193:$AD$348,B244)&gt;=2,1,COUNTIF(课表!$AD$193:$AD$348,B244)))*2</f>
        <v>0</v>
      </c>
      <c r="O244" s="31">
        <f t="shared" si="7"/>
        <v>12</v>
      </c>
    </row>
    <row r="245" ht="20.1" customHeight="1" spans="1:15">
      <c r="A245" s="31" t="str">
        <f>VLOOKUP(B245,教师基础数据!$B$1:$H$503,7,FALSE)</f>
        <v>2019008</v>
      </c>
      <c r="B245" s="32" t="s">
        <v>1204</v>
      </c>
      <c r="C245" s="31" t="str">
        <f>VLOOKUP(B245,教师基础数据!$B$1:$G4786,3,FALSE)</f>
        <v>人文系</v>
      </c>
      <c r="D245" s="31" t="str">
        <f>VLOOKUP(B245,教师基础数据!$B$1:$G938,4,FALSE)</f>
        <v>外聘</v>
      </c>
      <c r="E245" s="31" t="str">
        <f>VLOOKUP(B245,教师基础数据!$B$1:$G4971,5,FALSE)</f>
        <v>英语教研室</v>
      </c>
      <c r="F245" s="31">
        <v>1</v>
      </c>
      <c r="G245" s="31">
        <f t="shared" si="6"/>
        <v>4</v>
      </c>
      <c r="H245" s="31">
        <f>(IF(COUNTIF(课表!$C$193:$C$348,B245)&gt;=2,1,COUNTIF(课表!$C$193:$C$348,B245))+IF(COUNTIF(课表!$D$193:$D$348,B245)&gt;=2,1,COUNTIF(课表!D$193:$D$348,B245))+IF(COUNTIF(课表!$E$193:$E$348,B245)&gt;=2,1,COUNTIF(课表!$E$193:$E$348,B245))+IF(COUNTIF(课表!$F$193:$F$348,B245)&gt;=2,1,COUNTIF(课表!$F$193:$F$348,B245)))*2</f>
        <v>4</v>
      </c>
      <c r="I245" s="31">
        <f>(IF(COUNTIF(课表!$G$193:$G$348,B245)&gt;=2,1,COUNTIF(课表!$G$193:$G$348,B245))+IF(COUNTIF(课表!$H$193:$H$348,B245)&gt;=2,1,COUNTIF(课表!$H$193:$H$348,B245))+IF(COUNTIF(课表!$I$193:$I$348,B245)&gt;=2,1,COUNTIF(课表!$I$193:$I$348,B245))+IF(COUNTIF(课表!$J$193:$J$348,B245)&gt;=2,1,COUNTIF(课表!$J$193:$J$348,B245)))*2</f>
        <v>4</v>
      </c>
      <c r="J245" s="31">
        <f>(IF(COUNTIF(课表!$K$193:$K$348,B245)&gt;=2,1,COUNTIF(课表!$K$193:$K$348,B245))+IF(COUNTIF(课表!$L$193:$L$348,B245)&gt;=2,1,COUNTIF(课表!$L$193:$L$348,B245))+IF(COUNTIF(课表!$M$193:$M$348,B245)&gt;=2,1,COUNTIF(课表!$M$193:$M$348,B245))+IF(COUNTIF(课表!$N$193:$N$348,B245)&gt;=2,1,COUNTIF(课表!$N$193:$N$348,B245)))*2</f>
        <v>0</v>
      </c>
      <c r="K245" s="31">
        <f>(IF(COUNTIF(课表!$O$193:$O$348,B245)&gt;=2,1,COUNTIF(课表!$O$193:$O$348,B245))+IF(COUNTIF(课表!$P$193:$P$348,B245)&gt;=2,1,COUNTIF(课表!$P$193:$P$348,B245))+IF(COUNTIF(课表!$Q$193:$Q$348,B245)&gt;=2,1,COUNTIF(课表!$Q$193:$Q$348,B245))+IF(COUNTIF(课表!$R$193:$R$348,B245)&gt;=2,1,COUNTIF(课表!$R$193:$R$348,B245)))*2</f>
        <v>4</v>
      </c>
      <c r="L245" s="31">
        <f>(IF(COUNTIF(课表!$O$193:$S$348,B245)&gt;=2,1,COUNTIF(课表!$O$193:$S$348,B245))+IF(COUNTIF(课表!$P$193:$T$348,B245)&gt;=2,1,COUNTIF(课表!$P$193:$T$348,B245)))*2</f>
        <v>4</v>
      </c>
      <c r="M245" s="31">
        <f>(IF(COUNTIF(课表!$W$193:$W$348,B245)&gt;=2,1,COUNTIF(课表!$W$193:$W$348,B245))+IF(COUNTIF(课表!$X$193:$X$348,B245)&gt;=2,1,COUNTIF(课表!$X$193:$X$348,B245))+IF(COUNTIF(课表!$Y$193:$Y$348,B245)&gt;=2,1,COUNTIF(课表!$Y$193:$Y$348,B245))+IF(COUNTIF(课表!$Z$193:$Z$348,B245)&gt;=2,1,COUNTIF(课表!$Z$193:$Z$348,B245)))*2</f>
        <v>0</v>
      </c>
      <c r="N245" s="31">
        <f>(IF(COUNTIF(课表!$AA$193:$AA$348,B245)&gt;=2,1,COUNTIF(课表!$AA$193:$AA$348,B245))+IF(COUNTIF(课表!$AB$193:$AB$348,B245)&gt;=2,1,COUNTIF(课表!$AB$193:$AB$348,B245))+IF(COUNTIF(课表!$AC$193:$AC$348,B245)&gt;=2,1,COUNTIF(课表!$AC$193:$AC$348,B245))+IF(COUNTIF(课表!$AD$193:$AD$348,B245)&gt;=2,1,COUNTIF(课表!$AD$193:$AD$348,B245)))*2</f>
        <v>0</v>
      </c>
      <c r="O245" s="31">
        <f t="shared" si="7"/>
        <v>16</v>
      </c>
    </row>
    <row r="246" ht="20.1" customHeight="1" spans="1:15">
      <c r="A246" s="31" t="str">
        <f>VLOOKUP(B246,教师基础数据!$B$1:$H$503,7,FALSE)</f>
        <v>0000059</v>
      </c>
      <c r="B246" s="32" t="s">
        <v>1199</v>
      </c>
      <c r="C246" s="31" t="str">
        <f>VLOOKUP(B246,教师基础数据!$B$1:$G4787,3,FALSE)</f>
        <v>人文系</v>
      </c>
      <c r="D246" s="31" t="str">
        <f>VLOOKUP(B246,教师基础数据!$B$1:$G939,4,FALSE)</f>
        <v>专职</v>
      </c>
      <c r="E246" s="31" t="str">
        <f>VLOOKUP(B246,教师基础数据!$B$1:$G4972,5,FALSE)</f>
        <v>英语教研室</v>
      </c>
      <c r="F246" s="31">
        <v>1</v>
      </c>
      <c r="G246" s="31">
        <f t="shared" si="6"/>
        <v>3</v>
      </c>
      <c r="H246" s="31">
        <f>(IF(COUNTIF(课表!$C$193:$C$348,B246)&gt;=2,1,COUNTIF(课表!$C$193:$C$348,B246))+IF(COUNTIF(课表!$D$193:$D$348,B246)&gt;=2,1,COUNTIF(课表!D$193:$D$348,B246))+IF(COUNTIF(课表!$E$193:$E$348,B246)&gt;=2,1,COUNTIF(课表!$E$193:$E$348,B246))+IF(COUNTIF(课表!$F$193:$F$348,B246)&gt;=2,1,COUNTIF(课表!$F$193:$F$348,B246)))*2</f>
        <v>0</v>
      </c>
      <c r="I246" s="31">
        <f>(IF(COUNTIF(课表!$G$193:$G$348,B246)&gt;=2,1,COUNTIF(课表!$G$193:$G$348,B246))+IF(COUNTIF(课表!$H$193:$H$348,B246)&gt;=2,1,COUNTIF(课表!$H$193:$H$348,B246))+IF(COUNTIF(课表!$I$193:$I$348,B246)&gt;=2,1,COUNTIF(课表!$I$193:$I$348,B246))+IF(COUNTIF(课表!$J$193:$J$348,B246)&gt;=2,1,COUNTIF(课表!$J$193:$J$348,B246)))*2</f>
        <v>4</v>
      </c>
      <c r="J246" s="31">
        <f>(IF(COUNTIF(课表!$K$193:$K$348,B246)&gt;=2,1,COUNTIF(课表!$K$193:$K$348,B246))+IF(COUNTIF(课表!$L$193:$L$348,B246)&gt;=2,1,COUNTIF(课表!$L$193:$L$348,B246))+IF(COUNTIF(课表!$M$193:$M$348,B246)&gt;=2,1,COUNTIF(课表!$M$193:$M$348,B246))+IF(COUNTIF(课表!$N$193:$N$348,B246)&gt;=2,1,COUNTIF(课表!$N$193:$N$348,B246)))*2</f>
        <v>0</v>
      </c>
      <c r="K246" s="31">
        <f>(IF(COUNTIF(课表!$O$193:$O$348,B246)&gt;=2,1,COUNTIF(课表!$O$193:$O$348,B246))+IF(COUNTIF(课表!$P$193:$P$348,B246)&gt;=2,1,COUNTIF(课表!$P$193:$P$348,B246))+IF(COUNTIF(课表!$Q$193:$Q$348,B246)&gt;=2,1,COUNTIF(课表!$Q$193:$Q$348,B246))+IF(COUNTIF(课表!$R$193:$R$348,B246)&gt;=2,1,COUNTIF(课表!$R$193:$R$348,B246)))*2</f>
        <v>4</v>
      </c>
      <c r="L246" s="31">
        <f>(IF(COUNTIF(课表!$O$193:$S$348,B246)&gt;=2,1,COUNTIF(课表!$O$193:$S$348,B246))+IF(COUNTIF(课表!$P$193:$T$348,B246)&gt;=2,1,COUNTIF(课表!$P$193:$T$348,B246)))*2</f>
        <v>4</v>
      </c>
      <c r="M246" s="31">
        <f>(IF(COUNTIF(课表!$W$193:$W$348,B246)&gt;=2,1,COUNTIF(课表!$W$193:$W$348,B246))+IF(COUNTIF(课表!$X$193:$X$348,B246)&gt;=2,1,COUNTIF(课表!$X$193:$X$348,B246))+IF(COUNTIF(课表!$Y$193:$Y$348,B246)&gt;=2,1,COUNTIF(课表!$Y$193:$Y$348,B246))+IF(COUNTIF(课表!$Z$193:$Z$348,B246)&gt;=2,1,COUNTIF(课表!$Z$193:$Z$348,B246)))*2</f>
        <v>0</v>
      </c>
      <c r="N246" s="31">
        <f>(IF(COUNTIF(课表!$AA$193:$AA$348,B246)&gt;=2,1,COUNTIF(课表!$AA$193:$AA$348,B246))+IF(COUNTIF(课表!$AB$193:$AB$348,B246)&gt;=2,1,COUNTIF(课表!$AB$193:$AB$348,B246))+IF(COUNTIF(课表!$AC$193:$AC$348,B246)&gt;=2,1,COUNTIF(课表!$AC$193:$AC$348,B246))+IF(COUNTIF(课表!$AD$193:$AD$348,B246)&gt;=2,1,COUNTIF(课表!$AD$193:$AD$348,B246)))*2</f>
        <v>0</v>
      </c>
      <c r="O246" s="31">
        <f t="shared" si="7"/>
        <v>12</v>
      </c>
    </row>
    <row r="247" ht="20.1" customHeight="1" spans="1:15">
      <c r="A247" s="31" t="str">
        <f>VLOOKUP(B247,教师基础数据!$B$1:$H$503,7,FALSE)</f>
        <v>2021123</v>
      </c>
      <c r="B247" s="32" t="s">
        <v>1175</v>
      </c>
      <c r="C247" s="31" t="str">
        <f>VLOOKUP(B247,教师基础数据!$B$1:$G4788,3,FALSE)</f>
        <v>人文系</v>
      </c>
      <c r="D247" s="31" t="str">
        <f>VLOOKUP(B247,教师基础数据!$B$1:$G940,4,FALSE)</f>
        <v>外聘</v>
      </c>
      <c r="E247" s="31" t="str">
        <f>VLOOKUP(B247,教师基础数据!$B$1:$G4973,5,FALSE)</f>
        <v>英语教研室</v>
      </c>
      <c r="F247" s="31">
        <v>1</v>
      </c>
      <c r="G247" s="31">
        <f t="shared" si="6"/>
        <v>4</v>
      </c>
      <c r="H247" s="31">
        <f>(IF(COUNTIF(课表!$C$193:$C$348,B247)&gt;=2,1,COUNTIF(课表!$C$193:$C$348,B247))+IF(COUNTIF(课表!$D$193:$D$348,B247)&gt;=2,1,COUNTIF(课表!D$193:$D$348,B247))+IF(COUNTIF(课表!$E$193:$E$348,B247)&gt;=2,1,COUNTIF(课表!$E$193:$E$348,B247))+IF(COUNTIF(课表!$F$193:$F$348,B247)&gt;=2,1,COUNTIF(课表!$F$193:$F$348,B247)))*2</f>
        <v>4</v>
      </c>
      <c r="I247" s="31">
        <f>(IF(COUNTIF(课表!$G$193:$G$348,B247)&gt;=2,1,COUNTIF(课表!$G$193:$G$348,B247))+IF(COUNTIF(课表!$H$193:$H$348,B247)&gt;=2,1,COUNTIF(课表!$H$193:$H$348,B247))+IF(COUNTIF(课表!$I$193:$I$348,B247)&gt;=2,1,COUNTIF(课表!$I$193:$I$348,B247))+IF(COUNTIF(课表!$J$193:$J$348,B247)&gt;=2,1,COUNTIF(课表!$J$193:$J$348,B247)))*2</f>
        <v>4</v>
      </c>
      <c r="J247" s="31">
        <f>(IF(COUNTIF(课表!$K$193:$K$348,B247)&gt;=2,1,COUNTIF(课表!$K$193:$K$348,B247))+IF(COUNTIF(课表!$L$193:$L$348,B247)&gt;=2,1,COUNTIF(课表!$L$193:$L$348,B247))+IF(COUNTIF(课表!$M$193:$M$348,B247)&gt;=2,1,COUNTIF(课表!$M$193:$M$348,B247))+IF(COUNTIF(课表!$N$193:$N$348,B247)&gt;=2,1,COUNTIF(课表!$N$193:$N$348,B247)))*2</f>
        <v>4</v>
      </c>
      <c r="K247" s="31">
        <f>(IF(COUNTIF(课表!$O$193:$O$348,B247)&gt;=2,1,COUNTIF(课表!$O$193:$O$348,B247))+IF(COUNTIF(课表!$P$193:$P$348,B247)&gt;=2,1,COUNTIF(课表!$P$193:$P$348,B247))+IF(COUNTIF(课表!$Q$193:$Q$348,B247)&gt;=2,1,COUNTIF(课表!$Q$193:$Q$348,B247))+IF(COUNTIF(课表!$R$193:$R$348,B247)&gt;=2,1,COUNTIF(课表!$R$193:$R$348,B247)))*2</f>
        <v>0</v>
      </c>
      <c r="L247" s="31">
        <f>(IF(COUNTIF(课表!$O$193:$S$348,B247)&gt;=2,1,COUNTIF(课表!$O$193:$S$348,B247))+IF(COUNTIF(课表!$P$193:$T$348,B247)&gt;=2,1,COUNTIF(课表!$P$193:$T$348,B247)))*2</f>
        <v>4</v>
      </c>
      <c r="M247" s="31">
        <f>(IF(COUNTIF(课表!$W$193:$W$348,B247)&gt;=2,1,COUNTIF(课表!$W$193:$W$348,B247))+IF(COUNTIF(课表!$X$193:$X$348,B247)&gt;=2,1,COUNTIF(课表!$X$193:$X$348,B247))+IF(COUNTIF(课表!$Y$193:$Y$348,B247)&gt;=2,1,COUNTIF(课表!$Y$193:$Y$348,B247))+IF(COUNTIF(课表!$Z$193:$Z$348,B247)&gt;=2,1,COUNTIF(课表!$Z$193:$Z$348,B247)))*2</f>
        <v>0</v>
      </c>
      <c r="N247" s="31">
        <f>(IF(COUNTIF(课表!$AA$193:$AA$348,B247)&gt;=2,1,COUNTIF(课表!$AA$193:$AA$348,B247))+IF(COUNTIF(课表!$AB$193:$AB$348,B247)&gt;=2,1,COUNTIF(课表!$AB$193:$AB$348,B247))+IF(COUNTIF(课表!$AC$193:$AC$348,B247)&gt;=2,1,COUNTIF(课表!$AC$193:$AC$348,B247))+IF(COUNTIF(课表!$AD$193:$AD$348,B247)&gt;=2,1,COUNTIF(课表!$AD$193:$AD$348,B247)))*2</f>
        <v>0</v>
      </c>
      <c r="O247" s="31">
        <f t="shared" si="7"/>
        <v>16</v>
      </c>
    </row>
    <row r="248" ht="20.1" customHeight="1" spans="1:15">
      <c r="A248" s="31" t="str">
        <f>VLOOKUP(B248,教师基础数据!$B$1:$H$503,7,FALSE)</f>
        <v>0000068</v>
      </c>
      <c r="B248" s="32" t="s">
        <v>1323</v>
      </c>
      <c r="C248" s="31" t="str">
        <f>VLOOKUP(B248,教师基础数据!$B$1:$G4789,3,FALSE)</f>
        <v>人文系</v>
      </c>
      <c r="D248" s="31" t="str">
        <f>VLOOKUP(B248,教师基础数据!$B$1:$G941,4,FALSE)</f>
        <v>专职</v>
      </c>
      <c r="E248" s="31" t="str">
        <f>VLOOKUP(B248,教师基础数据!$B$1:$G4974,5,FALSE)</f>
        <v>英语教研室</v>
      </c>
      <c r="F248" s="31">
        <v>1</v>
      </c>
      <c r="G248" s="31">
        <f t="shared" si="6"/>
        <v>4</v>
      </c>
      <c r="H248" s="31">
        <f>(IF(COUNTIF(课表!$C$193:$C$348,B248)&gt;=2,1,COUNTIF(课表!$C$193:$C$348,B248))+IF(COUNTIF(课表!$D$193:$D$348,B248)&gt;=2,1,COUNTIF(课表!D$193:$D$348,B248))+IF(COUNTIF(课表!$E$193:$E$348,B248)&gt;=2,1,COUNTIF(课表!$E$193:$E$348,B248))+IF(COUNTIF(课表!$F$193:$F$348,B248)&gt;=2,1,COUNTIF(课表!$F$193:$F$348,B248)))*2</f>
        <v>4</v>
      </c>
      <c r="I248" s="31">
        <f>(IF(COUNTIF(课表!$G$193:$G$348,B248)&gt;=2,1,COUNTIF(课表!$G$193:$G$348,B248))+IF(COUNTIF(课表!$H$193:$H$348,B248)&gt;=2,1,COUNTIF(课表!$H$193:$H$348,B248))+IF(COUNTIF(课表!$I$193:$I$348,B248)&gt;=2,1,COUNTIF(课表!$I$193:$I$348,B248))+IF(COUNTIF(课表!$J$193:$J$348,B248)&gt;=2,1,COUNTIF(课表!$J$193:$J$348,B248)))*2</f>
        <v>0</v>
      </c>
      <c r="J248" s="31">
        <f>(IF(COUNTIF(课表!$K$193:$K$348,B248)&gt;=2,1,COUNTIF(课表!$K$193:$K$348,B248))+IF(COUNTIF(课表!$L$193:$L$348,B248)&gt;=2,1,COUNTIF(课表!$L$193:$L$348,B248))+IF(COUNTIF(课表!$M$193:$M$348,B248)&gt;=2,1,COUNTIF(课表!$M$193:$M$348,B248))+IF(COUNTIF(课表!$N$193:$N$348,B248)&gt;=2,1,COUNTIF(课表!$N$193:$N$348,B248)))*2</f>
        <v>4</v>
      </c>
      <c r="K248" s="31">
        <f>(IF(COUNTIF(课表!$O$193:$O$348,B248)&gt;=2,1,COUNTIF(课表!$O$193:$O$348,B248))+IF(COUNTIF(课表!$P$193:$P$348,B248)&gt;=2,1,COUNTIF(课表!$P$193:$P$348,B248))+IF(COUNTIF(课表!$Q$193:$Q$348,B248)&gt;=2,1,COUNTIF(课表!$Q$193:$Q$348,B248))+IF(COUNTIF(课表!$R$193:$R$348,B248)&gt;=2,1,COUNTIF(课表!$R$193:$R$348,B248)))*2</f>
        <v>4</v>
      </c>
      <c r="L248" s="31">
        <f>(IF(COUNTIF(课表!$O$193:$S$348,B248)&gt;=2,1,COUNTIF(课表!$O$193:$S$348,B248))+IF(COUNTIF(课表!$P$193:$T$348,B248)&gt;=2,1,COUNTIF(课表!$P$193:$T$348,B248)))*2</f>
        <v>4</v>
      </c>
      <c r="M248" s="31">
        <f>(IF(COUNTIF(课表!$W$193:$W$348,B248)&gt;=2,1,COUNTIF(课表!$W$193:$W$348,B248))+IF(COUNTIF(课表!$X$193:$X$348,B248)&gt;=2,1,COUNTIF(课表!$X$193:$X$348,B248))+IF(COUNTIF(课表!$Y$193:$Y$348,B248)&gt;=2,1,COUNTIF(课表!$Y$193:$Y$348,B248))+IF(COUNTIF(课表!$Z$193:$Z$348,B248)&gt;=2,1,COUNTIF(课表!$Z$193:$Z$348,B248)))*2</f>
        <v>0</v>
      </c>
      <c r="N248" s="31">
        <f>(IF(COUNTIF(课表!$AA$193:$AA$348,B248)&gt;=2,1,COUNTIF(课表!$AA$193:$AA$348,B248))+IF(COUNTIF(课表!$AB$193:$AB$348,B248)&gt;=2,1,COUNTIF(课表!$AB$193:$AB$348,B248))+IF(COUNTIF(课表!$AC$193:$AC$348,B248)&gt;=2,1,COUNTIF(课表!$AC$193:$AC$348,B248))+IF(COUNTIF(课表!$AD$193:$AD$348,B248)&gt;=2,1,COUNTIF(课表!$AD$193:$AD$348,B248)))*2</f>
        <v>0</v>
      </c>
      <c r="O248" s="31">
        <f t="shared" si="7"/>
        <v>16</v>
      </c>
    </row>
    <row r="249" ht="20.1" customHeight="1" spans="1:15">
      <c r="A249" s="31" t="str">
        <f>VLOOKUP(B249,教师基础数据!$B$1:$H$503,7,FALSE)</f>
        <v>0000062</v>
      </c>
      <c r="B249" s="32" t="s">
        <v>1186</v>
      </c>
      <c r="C249" s="31" t="str">
        <f>VLOOKUP(B249,教师基础数据!$B$1:$G4790,3,FALSE)</f>
        <v>人文系</v>
      </c>
      <c r="D249" s="31" t="str">
        <f>VLOOKUP(B249,教师基础数据!$B$1:$G942,4,FALSE)</f>
        <v>专职</v>
      </c>
      <c r="E249" s="31" t="str">
        <f>VLOOKUP(B249,教师基础数据!$B$1:$G4975,5,FALSE)</f>
        <v>英语教研室</v>
      </c>
      <c r="F249" s="31">
        <v>1</v>
      </c>
      <c r="G249" s="31">
        <f t="shared" si="6"/>
        <v>4</v>
      </c>
      <c r="H249" s="31">
        <f>(IF(COUNTIF(课表!$C$193:$C$348,B249)&gt;=2,1,COUNTIF(课表!$C$193:$C$348,B249))+IF(COUNTIF(课表!$D$193:$D$348,B249)&gt;=2,1,COUNTIF(课表!D$193:$D$348,B249))+IF(COUNTIF(课表!$E$193:$E$348,B249)&gt;=2,1,COUNTIF(课表!$E$193:$E$348,B249))+IF(COUNTIF(课表!$F$193:$F$348,B249)&gt;=2,1,COUNTIF(课表!$F$193:$F$348,B249)))*2</f>
        <v>4</v>
      </c>
      <c r="I249" s="31">
        <f>(IF(COUNTIF(课表!$G$193:$G$348,B249)&gt;=2,1,COUNTIF(课表!$G$193:$G$348,B249))+IF(COUNTIF(课表!$H$193:$H$348,B249)&gt;=2,1,COUNTIF(课表!$H$193:$H$348,B249))+IF(COUNTIF(课表!$I$193:$I$348,B249)&gt;=2,1,COUNTIF(课表!$I$193:$I$348,B249))+IF(COUNTIF(课表!$J$193:$J$348,B249)&gt;=2,1,COUNTIF(课表!$J$193:$J$348,B249)))*2</f>
        <v>4</v>
      </c>
      <c r="J249" s="31">
        <f>(IF(COUNTIF(课表!$K$193:$K$348,B249)&gt;=2,1,COUNTIF(课表!$K$193:$K$348,B249))+IF(COUNTIF(课表!$L$193:$L$348,B249)&gt;=2,1,COUNTIF(课表!$L$193:$L$348,B249))+IF(COUNTIF(课表!$M$193:$M$348,B249)&gt;=2,1,COUNTIF(课表!$M$193:$M$348,B249))+IF(COUNTIF(课表!$N$193:$N$348,B249)&gt;=2,1,COUNTIF(课表!$N$193:$N$348,B249)))*2</f>
        <v>0</v>
      </c>
      <c r="K249" s="31">
        <f>(IF(COUNTIF(课表!$O$193:$O$348,B249)&gt;=2,1,COUNTIF(课表!$O$193:$O$348,B249))+IF(COUNTIF(课表!$P$193:$P$348,B249)&gt;=2,1,COUNTIF(课表!$P$193:$P$348,B249))+IF(COUNTIF(课表!$Q$193:$Q$348,B249)&gt;=2,1,COUNTIF(课表!$Q$193:$Q$348,B249))+IF(COUNTIF(课表!$R$193:$R$348,B249)&gt;=2,1,COUNTIF(课表!$R$193:$R$348,B249)))*2</f>
        <v>4</v>
      </c>
      <c r="L249" s="31">
        <f>(IF(COUNTIF(课表!$O$193:$S$348,B249)&gt;=2,1,COUNTIF(课表!$O$193:$S$348,B249))+IF(COUNTIF(课表!$P$193:$T$348,B249)&gt;=2,1,COUNTIF(课表!$P$193:$T$348,B249)))*2</f>
        <v>4</v>
      </c>
      <c r="M249" s="31">
        <f>(IF(COUNTIF(课表!$W$193:$W$348,B249)&gt;=2,1,COUNTIF(课表!$W$193:$W$348,B249))+IF(COUNTIF(课表!$X$193:$X$348,B249)&gt;=2,1,COUNTIF(课表!$X$193:$X$348,B249))+IF(COUNTIF(课表!$Y$193:$Y$348,B249)&gt;=2,1,COUNTIF(课表!$Y$193:$Y$348,B249))+IF(COUNTIF(课表!$Z$193:$Z$348,B249)&gt;=2,1,COUNTIF(课表!$Z$193:$Z$348,B249)))*2</f>
        <v>0</v>
      </c>
      <c r="N249" s="31">
        <f>(IF(COUNTIF(课表!$AA$193:$AA$348,B249)&gt;=2,1,COUNTIF(课表!$AA$193:$AA$348,B249))+IF(COUNTIF(课表!$AB$193:$AB$348,B249)&gt;=2,1,COUNTIF(课表!$AB$193:$AB$348,B249))+IF(COUNTIF(课表!$AC$193:$AC$348,B249)&gt;=2,1,COUNTIF(课表!$AC$193:$AC$348,B249))+IF(COUNTIF(课表!$AD$193:$AD$348,B249)&gt;=2,1,COUNTIF(课表!$AD$193:$AD$348,B249)))*2</f>
        <v>0</v>
      </c>
      <c r="O249" s="31">
        <f t="shared" si="7"/>
        <v>16</v>
      </c>
    </row>
    <row r="250" ht="20.1" customHeight="1" spans="1:15">
      <c r="A250" s="31" t="str">
        <f>VLOOKUP(B250,教师基础数据!$B$1:$H$503,7,FALSE)</f>
        <v>2021020</v>
      </c>
      <c r="B250" s="32" t="s">
        <v>1157</v>
      </c>
      <c r="C250" s="31" t="str">
        <f>VLOOKUP(B250,教师基础数据!$B$1:$G4795,3,FALSE)</f>
        <v>建筑系</v>
      </c>
      <c r="D250" s="31" t="str">
        <f>VLOOKUP(B250,教师基础数据!$B$1:$G947,4,FALSE)</f>
        <v>专职</v>
      </c>
      <c r="E250" s="31" t="str">
        <f>VLOOKUP(B250,教师基础数据!$B$1:$G4980,5,FALSE)</f>
        <v>建筑工程技术教研室</v>
      </c>
      <c r="F250" s="31">
        <v>1</v>
      </c>
      <c r="G250" s="31">
        <f t="shared" si="6"/>
        <v>4</v>
      </c>
      <c r="H250" s="31">
        <f>(IF(COUNTIF(课表!$C$193:$C$348,B250)&gt;=2,1,COUNTIF(课表!$C$193:$C$348,B250))+IF(COUNTIF(课表!$D$193:$D$348,B250)&gt;=2,1,COUNTIF(课表!D$193:$D$348,B250))+IF(COUNTIF(课表!$E$193:$E$348,B250)&gt;=2,1,COUNTIF(课表!$E$193:$E$348,B250))+IF(COUNTIF(课表!$F$193:$F$348,B250)&gt;=2,1,COUNTIF(课表!$F$193:$F$348,B250)))*2</f>
        <v>8</v>
      </c>
      <c r="I250" s="31">
        <f>(IF(COUNTIF(课表!$G$193:$G$348,B250)&gt;=2,1,COUNTIF(课表!$G$193:$G$348,B250))+IF(COUNTIF(课表!$H$193:$H$348,B250)&gt;=2,1,COUNTIF(课表!$H$193:$H$348,B250))+IF(COUNTIF(课表!$I$193:$I$348,B250)&gt;=2,1,COUNTIF(课表!$I$193:$I$348,B250))+IF(COUNTIF(课表!$J$193:$J$348,B250)&gt;=2,1,COUNTIF(课表!$J$193:$J$348,B250)))*2</f>
        <v>0</v>
      </c>
      <c r="J250" s="31">
        <f>(IF(COUNTIF(课表!$K$193:$K$348,B250)&gt;=2,1,COUNTIF(课表!$K$193:$K$348,B250))+IF(COUNTIF(课表!$L$193:$L$348,B250)&gt;=2,1,COUNTIF(课表!$L$193:$L$348,B250))+IF(COUNTIF(课表!$M$193:$M$348,B250)&gt;=2,1,COUNTIF(课表!$M$193:$M$348,B250))+IF(COUNTIF(课表!$N$193:$N$348,B250)&gt;=2,1,COUNTIF(课表!$N$193:$N$348,B250)))*2</f>
        <v>4</v>
      </c>
      <c r="K250" s="31">
        <f>(IF(COUNTIF(课表!$O$193:$O$348,B250)&gt;=2,1,COUNTIF(课表!$O$193:$O$348,B250))+IF(COUNTIF(课表!$P$193:$P$348,B250)&gt;=2,1,COUNTIF(课表!$P$193:$P$348,B250))+IF(COUNTIF(课表!$Q$193:$Q$348,B250)&gt;=2,1,COUNTIF(课表!$Q$193:$Q$348,B250))+IF(COUNTIF(课表!$R$193:$R$348,B250)&gt;=2,1,COUNTIF(课表!$R$193:$R$348,B250)))*2</f>
        <v>4</v>
      </c>
      <c r="L250" s="31">
        <f>(IF(COUNTIF(课表!$O$193:$S$348,B250)&gt;=2,1,COUNTIF(课表!$O$193:$S$348,B250))+IF(COUNTIF(课表!$P$193:$T$348,B250)&gt;=2,1,COUNTIF(课表!$P$193:$T$348,B250)))*2</f>
        <v>4</v>
      </c>
      <c r="M250" s="31">
        <f>(IF(COUNTIF(课表!$W$193:$W$348,B250)&gt;=2,1,COUNTIF(课表!$W$193:$W$348,B250))+IF(COUNTIF(课表!$X$193:$X$348,B250)&gt;=2,1,COUNTIF(课表!$X$193:$X$348,B250))+IF(COUNTIF(课表!$Y$193:$Y$348,B250)&gt;=2,1,COUNTIF(课表!$Y$193:$Y$348,B250))+IF(COUNTIF(课表!$Z$193:$Z$348,B250)&gt;=2,1,COUNTIF(课表!$Z$193:$Z$348,B250)))*2</f>
        <v>0</v>
      </c>
      <c r="N250" s="31">
        <f>(IF(COUNTIF(课表!$AA$193:$AA$348,B250)&gt;=2,1,COUNTIF(课表!$AA$193:$AA$348,B250))+IF(COUNTIF(课表!$AB$193:$AB$348,B250)&gt;=2,1,COUNTIF(课表!$AB$193:$AB$348,B250))+IF(COUNTIF(课表!$AC$193:$AC$348,B250)&gt;=2,1,COUNTIF(课表!$AC$193:$AC$348,B250))+IF(COUNTIF(课表!$AD$193:$AD$348,B250)&gt;=2,1,COUNTIF(课表!$AD$193:$AD$348,B250)))*2</f>
        <v>0</v>
      </c>
      <c r="O250" s="31">
        <f t="shared" si="7"/>
        <v>20</v>
      </c>
    </row>
    <row r="251" ht="20.1" customHeight="1" spans="1:15">
      <c r="A251" s="31" t="str">
        <f>VLOOKUP(B251,教师基础数据!$B$1:$H$503,7,FALSE)</f>
        <v>0000366</v>
      </c>
      <c r="B251" s="32" t="s">
        <v>1503</v>
      </c>
      <c r="C251" s="31" t="str">
        <f>VLOOKUP(B251,教师基础数据!$B$1:$G4796,3,FALSE)</f>
        <v>建筑系</v>
      </c>
      <c r="D251" s="31" t="str">
        <f>VLOOKUP(B251,教师基础数据!$B$1:$G948,4,FALSE)</f>
        <v>专职</v>
      </c>
      <c r="E251" s="31" t="str">
        <f>VLOOKUP(B251,教师基础数据!$B$1:$G4981,5,FALSE)</f>
        <v>建筑工程技术教研室</v>
      </c>
      <c r="F251" s="31">
        <v>1</v>
      </c>
      <c r="G251" s="31">
        <f t="shared" si="6"/>
        <v>5</v>
      </c>
      <c r="H251" s="31">
        <f>(IF(COUNTIF(课表!$C$193:$C$348,B251)&gt;=2,1,COUNTIF(课表!$C$193:$C$348,B251))+IF(COUNTIF(课表!$D$193:$D$348,B251)&gt;=2,1,COUNTIF(课表!D$193:$D$348,B251))+IF(COUNTIF(课表!$E$193:$E$348,B251)&gt;=2,1,COUNTIF(课表!$E$193:$E$348,B251))+IF(COUNTIF(课表!$F$193:$F$348,B251)&gt;=2,1,COUNTIF(课表!$F$193:$F$348,B251)))*2</f>
        <v>4</v>
      </c>
      <c r="I251" s="31">
        <f>(IF(COUNTIF(课表!$G$193:$G$348,B251)&gt;=2,1,COUNTIF(课表!$G$193:$G$348,B251))+IF(COUNTIF(课表!$H$193:$H$348,B251)&gt;=2,1,COUNTIF(课表!$H$193:$H$348,B251))+IF(COUNTIF(课表!$I$193:$I$348,B251)&gt;=2,1,COUNTIF(课表!$I$193:$I$348,B251))+IF(COUNTIF(课表!$J$193:$J$348,B251)&gt;=2,1,COUNTIF(课表!$J$193:$J$348,B251)))*2</f>
        <v>4</v>
      </c>
      <c r="J251" s="31">
        <f>(IF(COUNTIF(课表!$K$193:$K$348,B251)&gt;=2,1,COUNTIF(课表!$K$193:$K$348,B251))+IF(COUNTIF(课表!$L$193:$L$348,B251)&gt;=2,1,COUNTIF(课表!$L$193:$L$348,B251))+IF(COUNTIF(课表!$M$193:$M$348,B251)&gt;=2,1,COUNTIF(课表!$M$193:$M$348,B251))+IF(COUNTIF(课表!$N$193:$N$348,B251)&gt;=2,1,COUNTIF(课表!$N$193:$N$348,B251)))*2</f>
        <v>4</v>
      </c>
      <c r="K251" s="31">
        <f>(IF(COUNTIF(课表!$O$193:$O$348,B251)&gt;=2,1,COUNTIF(课表!$O$193:$O$348,B251))+IF(COUNTIF(课表!$P$193:$P$348,B251)&gt;=2,1,COUNTIF(课表!$P$193:$P$348,B251))+IF(COUNTIF(课表!$Q$193:$Q$348,B251)&gt;=2,1,COUNTIF(课表!$Q$193:$Q$348,B251))+IF(COUNTIF(课表!$R$193:$R$348,B251)&gt;=2,1,COUNTIF(课表!$R$193:$R$348,B251)))*2</f>
        <v>4</v>
      </c>
      <c r="L251" s="31">
        <f>(IF(COUNTIF(课表!$O$193:$S$348,B251)&gt;=2,1,COUNTIF(课表!$O$193:$S$348,B251))+IF(COUNTIF(课表!$P$193:$T$348,B251)&gt;=2,1,COUNTIF(课表!$P$193:$T$348,B251)))*2</f>
        <v>4</v>
      </c>
      <c r="M251" s="31">
        <f>(IF(COUNTIF(课表!$W$193:$W$348,B251)&gt;=2,1,COUNTIF(课表!$W$193:$W$348,B251))+IF(COUNTIF(课表!$X$193:$X$348,B251)&gt;=2,1,COUNTIF(课表!$X$193:$X$348,B251))+IF(COUNTIF(课表!$Y$193:$Y$348,B251)&gt;=2,1,COUNTIF(课表!$Y$193:$Y$348,B251))+IF(COUNTIF(课表!$Z$193:$Z$348,B251)&gt;=2,1,COUNTIF(课表!$Z$193:$Z$348,B251)))*2</f>
        <v>0</v>
      </c>
      <c r="N251" s="31">
        <f>(IF(COUNTIF(课表!$AA$193:$AA$348,B251)&gt;=2,1,COUNTIF(课表!$AA$193:$AA$348,B251))+IF(COUNTIF(课表!$AB$193:$AB$348,B251)&gt;=2,1,COUNTIF(课表!$AB$193:$AB$348,B251))+IF(COUNTIF(课表!$AC$193:$AC$348,B251)&gt;=2,1,COUNTIF(课表!$AC$193:$AC$348,B251))+IF(COUNTIF(课表!$AD$193:$AD$348,B251)&gt;=2,1,COUNTIF(课表!$AD$193:$AD$348,B251)))*2</f>
        <v>0</v>
      </c>
      <c r="O251" s="31">
        <f t="shared" si="7"/>
        <v>20</v>
      </c>
    </row>
    <row r="252" ht="20.1" customHeight="1" spans="1:15">
      <c r="A252" s="31" t="str">
        <f>VLOOKUP(B252,教师基础数据!$B$1:$H$503,7,FALSE)</f>
        <v>0000210</v>
      </c>
      <c r="B252" s="32" t="s">
        <v>1525</v>
      </c>
      <c r="C252" s="31" t="str">
        <f>VLOOKUP(B252,教师基础数据!$B$1:$G4797,3,FALSE)</f>
        <v>信艺系</v>
      </c>
      <c r="D252" s="31" t="str">
        <f>VLOOKUP(B252,教师基础数据!$B$1:$G949,4,FALSE)</f>
        <v>专职</v>
      </c>
      <c r="E252" s="31" t="str">
        <f>VLOOKUP(B252,教师基础数据!$B$1:$G4982,5,FALSE)</f>
        <v>数媒教研室</v>
      </c>
      <c r="F252" s="31">
        <v>1</v>
      </c>
      <c r="G252" s="31">
        <f t="shared" si="6"/>
        <v>5</v>
      </c>
      <c r="H252" s="31">
        <f>(IF(COUNTIF(课表!$C$193:$C$348,B252)&gt;=2,1,COUNTIF(课表!$C$193:$C$348,B252))+IF(COUNTIF(课表!$D$193:$D$348,B252)&gt;=2,1,COUNTIF(课表!D$193:$D$348,B252))+IF(COUNTIF(课表!$E$193:$E$348,B252)&gt;=2,1,COUNTIF(课表!$E$193:$E$348,B252))+IF(COUNTIF(课表!$F$193:$F$348,B252)&gt;=2,1,COUNTIF(课表!$F$193:$F$348,B252)))*2</f>
        <v>4</v>
      </c>
      <c r="I252" s="31">
        <f>(IF(COUNTIF(课表!$G$193:$G$348,B252)&gt;=2,1,COUNTIF(课表!$G$193:$G$348,B252))+IF(COUNTIF(课表!$H$193:$H$348,B252)&gt;=2,1,COUNTIF(课表!$H$193:$H$348,B252))+IF(COUNTIF(课表!$I$193:$I$348,B252)&gt;=2,1,COUNTIF(课表!$I$193:$I$348,B252))+IF(COUNTIF(课表!$J$193:$J$348,B252)&gt;=2,1,COUNTIF(课表!$J$193:$J$348,B252)))*2</f>
        <v>4</v>
      </c>
      <c r="J252" s="31">
        <f>(IF(COUNTIF(课表!$K$193:$K$348,B252)&gt;=2,1,COUNTIF(课表!$K$193:$K$348,B252))+IF(COUNTIF(课表!$L$193:$L$348,B252)&gt;=2,1,COUNTIF(课表!$L$193:$L$348,B252))+IF(COUNTIF(课表!$M$193:$M$348,B252)&gt;=2,1,COUNTIF(课表!$M$193:$M$348,B252))+IF(COUNTIF(课表!$N$193:$N$348,B252)&gt;=2,1,COUNTIF(课表!$N$193:$N$348,B252)))*2</f>
        <v>4</v>
      </c>
      <c r="K252" s="31">
        <f>(IF(COUNTIF(课表!$O$193:$O$348,B252)&gt;=2,1,COUNTIF(课表!$O$193:$O$348,B252))+IF(COUNTIF(课表!$P$193:$P$348,B252)&gt;=2,1,COUNTIF(课表!$P$193:$P$348,B252))+IF(COUNTIF(课表!$Q$193:$Q$348,B252)&gt;=2,1,COUNTIF(课表!$Q$193:$Q$348,B252))+IF(COUNTIF(课表!$R$193:$R$348,B252)&gt;=2,1,COUNTIF(课表!$R$193:$R$348,B252)))*2</f>
        <v>6</v>
      </c>
      <c r="L252" s="31">
        <f>(IF(COUNTIF(课表!$O$193:$S$348,B252)&gt;=2,1,COUNTIF(课表!$O$193:$S$348,B252))+IF(COUNTIF(课表!$P$193:$T$348,B252)&gt;=2,1,COUNTIF(课表!$P$193:$T$348,B252)))*2</f>
        <v>4</v>
      </c>
      <c r="M252" s="31">
        <f>(IF(COUNTIF(课表!$W$193:$W$348,B252)&gt;=2,1,COUNTIF(课表!$W$193:$W$348,B252))+IF(COUNTIF(课表!$X$193:$X$348,B252)&gt;=2,1,COUNTIF(课表!$X$193:$X$348,B252))+IF(COUNTIF(课表!$Y$193:$Y$348,B252)&gt;=2,1,COUNTIF(课表!$Y$193:$Y$348,B252))+IF(COUNTIF(课表!$Z$193:$Z$348,B252)&gt;=2,1,COUNTIF(课表!$Z$193:$Z$348,B252)))*2</f>
        <v>0</v>
      </c>
      <c r="N252" s="31">
        <f>(IF(COUNTIF(课表!$AA$193:$AA$348,B252)&gt;=2,1,COUNTIF(课表!$AA$193:$AA$348,B252))+IF(COUNTIF(课表!$AB$193:$AB$348,B252)&gt;=2,1,COUNTIF(课表!$AB$193:$AB$348,B252))+IF(COUNTIF(课表!$AC$193:$AC$348,B252)&gt;=2,1,COUNTIF(课表!$AC$193:$AC$348,B252))+IF(COUNTIF(课表!$AD$193:$AD$348,B252)&gt;=2,1,COUNTIF(课表!$AD$193:$AD$348,B252)))*2</f>
        <v>0</v>
      </c>
      <c r="O252" s="31">
        <f t="shared" si="7"/>
        <v>22</v>
      </c>
    </row>
    <row r="253" ht="20.1" customHeight="1" spans="1:15">
      <c r="A253" s="31" t="str">
        <f>VLOOKUP(B253,教师基础数据!$B$1:$H$503,7,FALSE)</f>
        <v>0000064</v>
      </c>
      <c r="B253" s="32" t="s">
        <v>1331</v>
      </c>
      <c r="C253" s="31" t="str">
        <f>VLOOKUP(B253,教师基础数据!$B$1:$G4798,3,FALSE)</f>
        <v>信艺系</v>
      </c>
      <c r="D253" s="31" t="str">
        <f>VLOOKUP(B253,教师基础数据!$B$1:$G950,4,FALSE)</f>
        <v>专职</v>
      </c>
      <c r="E253" s="31" t="str">
        <f>VLOOKUP(B253,教师基础数据!$B$1:$G4983,5,FALSE)</f>
        <v>室内教研室</v>
      </c>
      <c r="F253" s="31">
        <v>1</v>
      </c>
      <c r="G253" s="31">
        <f t="shared" si="6"/>
        <v>5</v>
      </c>
      <c r="H253" s="31">
        <f>(IF(COUNTIF(课表!$C$193:$C$348,B253)&gt;=2,1,COUNTIF(课表!$C$193:$C$348,B253))+IF(COUNTIF(课表!$D$193:$D$348,B253)&gt;=2,1,COUNTIF(课表!D$193:$D$348,B253))+IF(COUNTIF(课表!$E$193:$E$348,B253)&gt;=2,1,COUNTIF(课表!$E$193:$E$348,B253))+IF(COUNTIF(课表!$F$193:$F$348,B253)&gt;=2,1,COUNTIF(课表!$F$193:$F$348,B253)))*2</f>
        <v>4</v>
      </c>
      <c r="I253" s="31">
        <f>(IF(COUNTIF(课表!$G$193:$G$348,B253)&gt;=2,1,COUNTIF(课表!$G$193:$G$348,B253))+IF(COUNTIF(课表!$H$193:$H$348,B253)&gt;=2,1,COUNTIF(课表!$H$193:$H$348,B253))+IF(COUNTIF(课表!$I$193:$I$348,B253)&gt;=2,1,COUNTIF(课表!$I$193:$I$348,B253))+IF(COUNTIF(课表!$J$193:$J$348,B253)&gt;=2,1,COUNTIF(课表!$J$193:$J$348,B253)))*2</f>
        <v>4</v>
      </c>
      <c r="J253" s="31">
        <f>(IF(COUNTIF(课表!$K$193:$K$348,B253)&gt;=2,1,COUNTIF(课表!$K$193:$K$348,B253))+IF(COUNTIF(课表!$L$193:$L$348,B253)&gt;=2,1,COUNTIF(课表!$L$193:$L$348,B253))+IF(COUNTIF(课表!$M$193:$M$348,B253)&gt;=2,1,COUNTIF(课表!$M$193:$M$348,B253))+IF(COUNTIF(课表!$N$193:$N$348,B253)&gt;=2,1,COUNTIF(课表!$N$193:$N$348,B253)))*2</f>
        <v>4</v>
      </c>
      <c r="K253" s="31">
        <f>(IF(COUNTIF(课表!$O$193:$O$348,B253)&gt;=2,1,COUNTIF(课表!$O$193:$O$348,B253))+IF(COUNTIF(课表!$P$193:$P$348,B253)&gt;=2,1,COUNTIF(课表!$P$193:$P$348,B253))+IF(COUNTIF(课表!$Q$193:$Q$348,B253)&gt;=2,1,COUNTIF(课表!$Q$193:$Q$348,B253))+IF(COUNTIF(课表!$R$193:$R$348,B253)&gt;=2,1,COUNTIF(课表!$R$193:$R$348,B253)))*2</f>
        <v>4</v>
      </c>
      <c r="L253" s="31">
        <f>(IF(COUNTIF(课表!$O$193:$S$348,B253)&gt;=2,1,COUNTIF(课表!$O$193:$S$348,B253))+IF(COUNTIF(课表!$P$193:$T$348,B253)&gt;=2,1,COUNTIF(课表!$P$193:$T$348,B253)))*2</f>
        <v>4</v>
      </c>
      <c r="M253" s="31">
        <f>(IF(COUNTIF(课表!$W$193:$W$348,B253)&gt;=2,1,COUNTIF(课表!$W$193:$W$348,B253))+IF(COUNTIF(课表!$X$193:$X$348,B253)&gt;=2,1,COUNTIF(课表!$X$193:$X$348,B253))+IF(COUNTIF(课表!$Y$193:$Y$348,B253)&gt;=2,1,COUNTIF(课表!$Y$193:$Y$348,B253))+IF(COUNTIF(课表!$Z$193:$Z$348,B253)&gt;=2,1,COUNTIF(课表!$Z$193:$Z$348,B253)))*2</f>
        <v>0</v>
      </c>
      <c r="N253" s="31">
        <f>(IF(COUNTIF(课表!$AA$193:$AA$348,B253)&gt;=2,1,COUNTIF(课表!$AA$193:$AA$348,B253))+IF(COUNTIF(课表!$AB$193:$AB$348,B253)&gt;=2,1,COUNTIF(课表!$AB$193:$AB$348,B253))+IF(COUNTIF(课表!$AC$193:$AC$348,B253)&gt;=2,1,COUNTIF(课表!$AC$193:$AC$348,B253))+IF(COUNTIF(课表!$AD$193:$AD$348,B253)&gt;=2,1,COUNTIF(课表!$AD$193:$AD$348,B253)))*2</f>
        <v>0</v>
      </c>
      <c r="O253" s="31">
        <f t="shared" si="7"/>
        <v>20</v>
      </c>
    </row>
    <row r="254" s="24" customFormat="1" ht="20.1" customHeight="1" spans="1:15">
      <c r="A254" s="31" t="str">
        <f>VLOOKUP(B254,教师基础数据!$B$1:$H$503,7,FALSE)</f>
        <v>2014050</v>
      </c>
      <c r="B254" s="32" t="s">
        <v>1144</v>
      </c>
      <c r="C254" s="31" t="str">
        <f>VLOOKUP(B254,教师基础数据!$B$1:$G4799,3,FALSE)</f>
        <v>商贸系</v>
      </c>
      <c r="D254" s="31" t="str">
        <f>VLOOKUP(B254,教师基础数据!$B$1:$G951,4,FALSE)</f>
        <v>专职</v>
      </c>
      <c r="E254" s="31" t="str">
        <f>VLOOKUP(B254,教师基础数据!$B$1:$G4984,5,FALSE)</f>
        <v>会计教研室</v>
      </c>
      <c r="F254" s="31">
        <v>1</v>
      </c>
      <c r="G254" s="31">
        <f t="shared" si="6"/>
        <v>5</v>
      </c>
      <c r="H254" s="31">
        <f>(IF(COUNTIF(课表!$C$193:$C$348,B254)&gt;=2,1,COUNTIF(课表!$C$193:$C$348,B254))+IF(COUNTIF(课表!$D$193:$D$348,B254)&gt;=2,1,COUNTIF(课表!D$193:$D$348,B254))+IF(COUNTIF(课表!$E$193:$E$348,B254)&gt;=2,1,COUNTIF(课表!$E$193:$E$348,B254))+IF(COUNTIF(课表!$F$193:$F$348,B254)&gt;=2,1,COUNTIF(课表!$F$193:$F$348,B254)))*2</f>
        <v>4</v>
      </c>
      <c r="I254" s="31">
        <f>(IF(COUNTIF(课表!$G$193:$G$348,B254)&gt;=2,1,COUNTIF(课表!$G$193:$G$348,B254))+IF(COUNTIF(课表!$H$193:$H$348,B254)&gt;=2,1,COUNTIF(课表!$H$193:$H$348,B254))+IF(COUNTIF(课表!$I$193:$I$348,B254)&gt;=2,1,COUNTIF(课表!$I$193:$I$348,B254))+IF(COUNTIF(课表!$J$193:$J$348,B254)&gt;=2,1,COUNTIF(课表!$J$193:$J$348,B254)))*2</f>
        <v>4</v>
      </c>
      <c r="J254" s="31">
        <f>(IF(COUNTIF(课表!$K$193:$K$348,B254)&gt;=2,1,COUNTIF(课表!$K$193:$K$348,B254))+IF(COUNTIF(课表!$L$193:$L$348,B254)&gt;=2,1,COUNTIF(课表!$L$193:$L$348,B254))+IF(COUNTIF(课表!$M$193:$M$348,B254)&gt;=2,1,COUNTIF(课表!$M$193:$M$348,B254))+IF(COUNTIF(课表!$N$193:$N$348,B254)&gt;=2,1,COUNTIF(课表!$N$193:$N$348,B254)))*2</f>
        <v>8</v>
      </c>
      <c r="K254" s="31">
        <f>(IF(COUNTIF(课表!$O$193:$O$348,B254)&gt;=2,1,COUNTIF(课表!$O$193:$O$348,B254))+IF(COUNTIF(课表!$P$193:$P$348,B254)&gt;=2,1,COUNTIF(课表!$P$193:$P$348,B254))+IF(COUNTIF(课表!$Q$193:$Q$348,B254)&gt;=2,1,COUNTIF(课表!$Q$193:$Q$348,B254))+IF(COUNTIF(课表!$R$193:$R$348,B254)&gt;=2,1,COUNTIF(课表!$R$193:$R$348,B254)))*2</f>
        <v>4</v>
      </c>
      <c r="L254" s="31">
        <f>(IF(COUNTIF(课表!$O$193:$S$348,B254)&gt;=2,1,COUNTIF(课表!$O$193:$S$348,B254))+IF(COUNTIF(课表!$P$193:$T$348,B254)&gt;=2,1,COUNTIF(课表!$P$193:$T$348,B254)))*2</f>
        <v>4</v>
      </c>
      <c r="M254" s="31">
        <f>(IF(COUNTIF(课表!$W$193:$W$348,B254)&gt;=2,1,COUNTIF(课表!$W$193:$W$348,B254))+IF(COUNTIF(课表!$X$193:$X$348,B254)&gt;=2,1,COUNTIF(课表!$X$193:$X$348,B254))+IF(COUNTIF(课表!$Y$193:$Y$348,B254)&gt;=2,1,COUNTIF(课表!$Y$193:$Y$348,B254))+IF(COUNTIF(课表!$Z$193:$Z$348,B254)&gt;=2,1,COUNTIF(课表!$Z$193:$Z$348,B254)))*2</f>
        <v>0</v>
      </c>
      <c r="N254" s="31">
        <f>(IF(COUNTIF(课表!$AA$193:$AA$348,B254)&gt;=2,1,COUNTIF(课表!$AA$193:$AA$348,B254))+IF(COUNTIF(课表!$AB$193:$AB$348,B254)&gt;=2,1,COUNTIF(课表!$AB$193:$AB$348,B254))+IF(COUNTIF(课表!$AC$193:$AC$348,B254)&gt;=2,1,COUNTIF(课表!$AC$193:$AC$348,B254))+IF(COUNTIF(课表!$AD$193:$AD$348,B254)&gt;=2,1,COUNTIF(课表!$AD$193:$AD$348,B254)))*2</f>
        <v>0</v>
      </c>
      <c r="O254" s="31">
        <f t="shared" si="7"/>
        <v>24</v>
      </c>
    </row>
    <row r="255" s="24" customFormat="1" ht="20.1" customHeight="1" spans="1:15">
      <c r="A255" s="31" t="str">
        <f>VLOOKUP(B255,教师基础数据!$B$1:$H$503,7,FALSE)</f>
        <v>0000136</v>
      </c>
      <c r="B255" s="32" t="s">
        <v>1243</v>
      </c>
      <c r="C255" s="31" t="str">
        <f>VLOOKUP(B255,教师基础数据!$B$1:$G4800,3,FALSE)</f>
        <v>环生系</v>
      </c>
      <c r="D255" s="31" t="str">
        <f>VLOOKUP(B255,教师基础数据!$B$1:$G952,4,FALSE)</f>
        <v>专职</v>
      </c>
      <c r="E255" s="31" t="str">
        <f>VLOOKUP(B255,教师基础数据!$B$1:$G4985,5,FALSE)</f>
        <v>种植教研室</v>
      </c>
      <c r="F255" s="31">
        <v>1</v>
      </c>
      <c r="G255" s="31">
        <f t="shared" si="6"/>
        <v>3</v>
      </c>
      <c r="H255" s="31">
        <f>(IF(COUNTIF(课表!$C$193:$C$348,B255)&gt;=2,1,COUNTIF(课表!$C$193:$C$348,B255))+IF(COUNTIF(课表!$D$193:$D$348,B255)&gt;=2,1,COUNTIF(课表!D$193:$D$348,B255))+IF(COUNTIF(课表!$E$193:$E$348,B255)&gt;=2,1,COUNTIF(课表!$E$193:$E$348,B255))+IF(COUNTIF(课表!$F$193:$F$348,B255)&gt;=2,1,COUNTIF(课表!$F$193:$F$348,B255)))*2</f>
        <v>4</v>
      </c>
      <c r="I255" s="31">
        <f>(IF(COUNTIF(课表!$G$193:$G$348,B255)&gt;=2,1,COUNTIF(课表!$G$193:$G$348,B255))+IF(COUNTIF(课表!$H$193:$H$348,B255)&gt;=2,1,COUNTIF(课表!$H$193:$H$348,B255))+IF(COUNTIF(课表!$I$193:$I$348,B255)&gt;=2,1,COUNTIF(课表!$I$193:$I$348,B255))+IF(COUNTIF(课表!$J$193:$J$348,B255)&gt;=2,1,COUNTIF(课表!$J$193:$J$348,B255)))*2</f>
        <v>4</v>
      </c>
      <c r="J255" s="31">
        <f>(IF(COUNTIF(课表!$K$193:$K$348,B255)&gt;=2,1,COUNTIF(课表!$K$193:$K$348,B255))+IF(COUNTIF(课表!$L$193:$L$348,B255)&gt;=2,1,COUNTIF(课表!$L$193:$L$348,B255))+IF(COUNTIF(课表!$M$193:$M$348,B255)&gt;=2,1,COUNTIF(课表!$M$193:$M$348,B255))+IF(COUNTIF(课表!$N$193:$N$348,B255)&gt;=2,1,COUNTIF(课表!$N$193:$N$348,B255)))*2</f>
        <v>4</v>
      </c>
      <c r="K255" s="31">
        <f>(IF(COUNTIF(课表!$O$193:$O$348,B255)&gt;=2,1,COUNTIF(课表!$O$193:$O$348,B255))+IF(COUNTIF(课表!$P$193:$P$348,B255)&gt;=2,1,COUNTIF(课表!$P$193:$P$348,B255))+IF(COUNTIF(课表!$Q$193:$Q$348,B255)&gt;=2,1,COUNTIF(课表!$Q$193:$Q$348,B255))+IF(COUNTIF(课表!$R$193:$R$348,B255)&gt;=2,1,COUNTIF(课表!$R$193:$R$348,B255)))*2</f>
        <v>0</v>
      </c>
      <c r="L255" s="31">
        <f>(IF(COUNTIF(课表!$O$193:$S$348,B255)&gt;=2,1,COUNTIF(课表!$O$193:$S$348,B255))+IF(COUNTIF(课表!$P$193:$T$348,B255)&gt;=2,1,COUNTIF(课表!$P$193:$T$348,B255)))*2</f>
        <v>0</v>
      </c>
      <c r="M255" s="31">
        <f>(IF(COUNTIF(课表!$W$193:$W$348,B255)&gt;=2,1,COUNTIF(课表!$W$193:$W$348,B255))+IF(COUNTIF(课表!$X$193:$X$348,B255)&gt;=2,1,COUNTIF(课表!$X$193:$X$348,B255))+IF(COUNTIF(课表!$Y$193:$Y$348,B255)&gt;=2,1,COUNTIF(课表!$Y$193:$Y$348,B255))+IF(COUNTIF(课表!$Z$193:$Z$348,B255)&gt;=2,1,COUNTIF(课表!$Z$193:$Z$348,B255)))*2</f>
        <v>0</v>
      </c>
      <c r="N255" s="31">
        <f>(IF(COUNTIF(课表!$AA$193:$AA$348,B255)&gt;=2,1,COUNTIF(课表!$AA$193:$AA$348,B255))+IF(COUNTIF(课表!$AB$193:$AB$348,B255)&gt;=2,1,COUNTIF(课表!$AB$193:$AB$348,B255))+IF(COUNTIF(课表!$AC$193:$AC$348,B255)&gt;=2,1,COUNTIF(课表!$AC$193:$AC$348,B255))+IF(COUNTIF(课表!$AD$193:$AD$348,B255)&gt;=2,1,COUNTIF(课表!$AD$193:$AD$348,B255)))*2</f>
        <v>0</v>
      </c>
      <c r="O255" s="31">
        <f t="shared" si="7"/>
        <v>12</v>
      </c>
    </row>
    <row r="256" s="24" customFormat="1" ht="20.1" customHeight="1" spans="1:15">
      <c r="A256" s="31" t="str">
        <f>VLOOKUP(B256,教师基础数据!$B$1:$H$503,7,FALSE)</f>
        <v>0000152</v>
      </c>
      <c r="B256" s="32" t="s">
        <v>1115</v>
      </c>
      <c r="C256" s="31" t="str">
        <f>VLOOKUP(B256,教师基础数据!$B$1:$G4801,3,FALSE)</f>
        <v>环生系</v>
      </c>
      <c r="D256" s="31" t="str">
        <f>VLOOKUP(B256,教师基础数据!$B$1:$G953,4,FALSE)</f>
        <v>专职</v>
      </c>
      <c r="E256" s="31" t="str">
        <f>VLOOKUP(B256,教师基础数据!$B$1:$G4986,5,FALSE)</f>
        <v>种植教研室</v>
      </c>
      <c r="F256" s="31">
        <v>1</v>
      </c>
      <c r="G256" s="31">
        <f t="shared" si="6"/>
        <v>4</v>
      </c>
      <c r="H256" s="31">
        <f>(IF(COUNTIF(课表!$C$193:$C$348,B256)&gt;=2,1,COUNTIF(课表!$C$193:$C$348,B256))+IF(COUNTIF(课表!$D$193:$D$348,B256)&gt;=2,1,COUNTIF(课表!D$193:$D$348,B256))+IF(COUNTIF(课表!$E$193:$E$348,B256)&gt;=2,1,COUNTIF(课表!$E$193:$E$348,B256))+IF(COUNTIF(课表!$F$193:$F$348,B256)&gt;=2,1,COUNTIF(课表!$F$193:$F$348,B256)))*2</f>
        <v>4</v>
      </c>
      <c r="I256" s="31">
        <f>(IF(COUNTIF(课表!$G$193:$G$348,B256)&gt;=2,1,COUNTIF(课表!$G$193:$G$348,B256))+IF(COUNTIF(课表!$H$193:$H$348,B256)&gt;=2,1,COUNTIF(课表!$H$193:$H$348,B256))+IF(COUNTIF(课表!$I$193:$I$348,B256)&gt;=2,1,COUNTIF(课表!$I$193:$I$348,B256))+IF(COUNTIF(课表!$J$193:$J$348,B256)&gt;=2,1,COUNTIF(课表!$J$193:$J$348,B256)))*2</f>
        <v>4</v>
      </c>
      <c r="J256" s="31">
        <f>(IF(COUNTIF(课表!$K$193:$K$348,B256)&gt;=2,1,COUNTIF(课表!$K$193:$K$348,B256))+IF(COUNTIF(课表!$L$193:$L$348,B256)&gt;=2,1,COUNTIF(课表!$L$193:$L$348,B256))+IF(COUNTIF(课表!$M$193:$M$348,B256)&gt;=2,1,COUNTIF(课表!$M$193:$M$348,B256))+IF(COUNTIF(课表!$N$193:$N$348,B256)&gt;=2,1,COUNTIF(课表!$N$193:$N$348,B256)))*2</f>
        <v>0</v>
      </c>
      <c r="K256" s="31">
        <f>(IF(COUNTIF(课表!$O$193:$O$348,B256)&gt;=2,1,COUNTIF(课表!$O$193:$O$348,B256))+IF(COUNTIF(课表!$P$193:$P$348,B256)&gt;=2,1,COUNTIF(课表!$P$193:$P$348,B256))+IF(COUNTIF(课表!$Q$193:$Q$348,B256)&gt;=2,1,COUNTIF(课表!$Q$193:$Q$348,B256))+IF(COUNTIF(课表!$R$193:$R$348,B256)&gt;=2,1,COUNTIF(课表!$R$193:$R$348,B256)))*2</f>
        <v>4</v>
      </c>
      <c r="L256" s="31">
        <f>(IF(COUNTIF(课表!$O$193:$S$348,B256)&gt;=2,1,COUNTIF(课表!$O$193:$S$348,B256))+IF(COUNTIF(课表!$P$193:$T$348,B256)&gt;=2,1,COUNTIF(课表!$P$193:$T$348,B256)))*2</f>
        <v>4</v>
      </c>
      <c r="M256" s="31">
        <f>(IF(COUNTIF(课表!$W$193:$W$348,B256)&gt;=2,1,COUNTIF(课表!$W$193:$W$348,B256))+IF(COUNTIF(课表!$X$193:$X$348,B256)&gt;=2,1,COUNTIF(课表!$X$193:$X$348,B256))+IF(COUNTIF(课表!$Y$193:$Y$348,B256)&gt;=2,1,COUNTIF(课表!$Y$193:$Y$348,B256))+IF(COUNTIF(课表!$Z$193:$Z$348,B256)&gt;=2,1,COUNTIF(课表!$Z$193:$Z$348,B256)))*2</f>
        <v>0</v>
      </c>
      <c r="N256" s="31">
        <f>(IF(COUNTIF(课表!$AA$193:$AA$348,B256)&gt;=2,1,COUNTIF(课表!$AA$193:$AA$348,B256))+IF(COUNTIF(课表!$AB$193:$AB$348,B256)&gt;=2,1,COUNTIF(课表!$AB$193:$AB$348,B256))+IF(COUNTIF(课表!$AC$193:$AC$348,B256)&gt;=2,1,COUNTIF(课表!$AC$193:$AC$348,B256))+IF(COUNTIF(课表!$AD$193:$AD$348,B256)&gt;=2,1,COUNTIF(课表!$AD$193:$AD$348,B256)))*2</f>
        <v>0</v>
      </c>
      <c r="O256" s="31">
        <f t="shared" si="7"/>
        <v>16</v>
      </c>
    </row>
    <row r="257" s="24" customFormat="1" ht="20.1" customHeight="1" spans="1:15">
      <c r="A257" s="31" t="str">
        <f>VLOOKUP(B257,教师基础数据!$B$1:$H$503,7,FALSE)</f>
        <v>0000165</v>
      </c>
      <c r="B257" s="32" t="s">
        <v>1496</v>
      </c>
      <c r="C257" s="31" t="str">
        <f>VLOOKUP(B257,教师基础数据!$B$1:$G4802,3,FALSE)</f>
        <v>环生系</v>
      </c>
      <c r="D257" s="31" t="str">
        <f>VLOOKUP(B257,教师基础数据!$B$1:$G954,4,FALSE)</f>
        <v>专职</v>
      </c>
      <c r="E257" s="31" t="str">
        <f>VLOOKUP(B257,教师基础数据!$B$1:$G4987,5,FALSE)</f>
        <v>园林教研室</v>
      </c>
      <c r="F257" s="31">
        <v>1</v>
      </c>
      <c r="G257" s="31">
        <f t="shared" si="6"/>
        <v>2</v>
      </c>
      <c r="H257" s="31">
        <f>(IF(COUNTIF(课表!$C$193:$C$348,B257)&gt;=2,1,COUNTIF(课表!$C$193:$C$348,B257))+IF(COUNTIF(课表!$D$193:$D$348,B257)&gt;=2,1,COUNTIF(课表!D$193:$D$348,B257))+IF(COUNTIF(课表!$E$193:$E$348,B257)&gt;=2,1,COUNTIF(课表!$E$193:$E$348,B257))+IF(COUNTIF(课表!$F$193:$F$348,B257)&gt;=2,1,COUNTIF(课表!$F$193:$F$348,B257)))*2</f>
        <v>4</v>
      </c>
      <c r="I257" s="31">
        <f>(IF(COUNTIF(课表!$G$193:$G$348,B257)&gt;=2,1,COUNTIF(课表!$G$193:$G$348,B257))+IF(COUNTIF(课表!$H$193:$H$348,B257)&gt;=2,1,COUNTIF(课表!$H$193:$H$348,B257))+IF(COUNTIF(课表!$I$193:$I$348,B257)&gt;=2,1,COUNTIF(课表!$I$193:$I$348,B257))+IF(COUNTIF(课表!$J$193:$J$348,B257)&gt;=2,1,COUNTIF(课表!$J$193:$J$348,B257)))*2</f>
        <v>4</v>
      </c>
      <c r="J257" s="31">
        <f>(IF(COUNTIF(课表!$K$193:$K$348,B257)&gt;=2,1,COUNTIF(课表!$K$193:$K$348,B257))+IF(COUNTIF(课表!$L$193:$L$348,B257)&gt;=2,1,COUNTIF(课表!$L$193:$L$348,B257))+IF(COUNTIF(课表!$M$193:$M$348,B257)&gt;=2,1,COUNTIF(课表!$M$193:$M$348,B257))+IF(COUNTIF(课表!$N$193:$N$348,B257)&gt;=2,1,COUNTIF(课表!$N$193:$N$348,B257)))*2</f>
        <v>0</v>
      </c>
      <c r="K257" s="31">
        <f>(IF(COUNTIF(课表!$O$193:$O$348,B257)&gt;=2,1,COUNTIF(课表!$O$193:$O$348,B257))+IF(COUNTIF(课表!$P$193:$P$348,B257)&gt;=2,1,COUNTIF(课表!$P$193:$P$348,B257))+IF(COUNTIF(课表!$Q$193:$Q$348,B257)&gt;=2,1,COUNTIF(课表!$Q$193:$Q$348,B257))+IF(COUNTIF(课表!$R$193:$R$348,B257)&gt;=2,1,COUNTIF(课表!$R$193:$R$348,B257)))*2</f>
        <v>0</v>
      </c>
      <c r="L257" s="31">
        <f>(IF(COUNTIF(课表!$O$193:$S$348,B257)&gt;=2,1,COUNTIF(课表!$O$193:$S$348,B257))+IF(COUNTIF(课表!$P$193:$T$348,B257)&gt;=2,1,COUNTIF(课表!$P$193:$T$348,B257)))*2</f>
        <v>0</v>
      </c>
      <c r="M257" s="31">
        <f>(IF(COUNTIF(课表!$W$193:$W$348,B257)&gt;=2,1,COUNTIF(课表!$W$193:$W$348,B257))+IF(COUNTIF(课表!$X$193:$X$348,B257)&gt;=2,1,COUNTIF(课表!$X$193:$X$348,B257))+IF(COUNTIF(课表!$Y$193:$Y$348,B257)&gt;=2,1,COUNTIF(课表!$Y$193:$Y$348,B257))+IF(COUNTIF(课表!$Z$193:$Z$348,B257)&gt;=2,1,COUNTIF(课表!$Z$193:$Z$348,B257)))*2</f>
        <v>0</v>
      </c>
      <c r="N257" s="31">
        <f>(IF(COUNTIF(课表!$AA$193:$AA$348,B257)&gt;=2,1,COUNTIF(课表!$AA$193:$AA$348,B257))+IF(COUNTIF(课表!$AB$193:$AB$348,B257)&gt;=2,1,COUNTIF(课表!$AB$193:$AB$348,B257))+IF(COUNTIF(课表!$AC$193:$AC$348,B257)&gt;=2,1,COUNTIF(课表!$AC$193:$AC$348,B257))+IF(COUNTIF(课表!$AD$193:$AD$348,B257)&gt;=2,1,COUNTIF(课表!$AD$193:$AD$348,B257)))*2</f>
        <v>0</v>
      </c>
      <c r="O257" s="31">
        <f t="shared" si="7"/>
        <v>8</v>
      </c>
    </row>
    <row r="258" s="24" customFormat="1" ht="20.1" customHeight="1" spans="1:15">
      <c r="A258" s="31" t="str">
        <f>VLOOKUP(B258,教师基础数据!$B$1:$H$503,7,FALSE)</f>
        <v>0000118</v>
      </c>
      <c r="B258" s="32" t="s">
        <v>1998</v>
      </c>
      <c r="C258" s="31" t="str">
        <f>VLOOKUP(B258,教师基础数据!$B$1:$G4803,3,FALSE)</f>
        <v>机械系</v>
      </c>
      <c r="D258" s="31" t="str">
        <f>VLOOKUP(B258,教师基础数据!$B$1:$G955,4,FALSE)</f>
        <v>专职</v>
      </c>
      <c r="E258" s="31" t="str">
        <f>VLOOKUP(B258,教师基础数据!$B$1:$G4988,5,FALSE)</f>
        <v>机械设计与制造教研室</v>
      </c>
      <c r="F258" s="31">
        <v>1</v>
      </c>
      <c r="G258" s="31">
        <f t="shared" si="6"/>
        <v>0</v>
      </c>
      <c r="H258" s="31">
        <f>(IF(COUNTIF(课表!$C$193:$C$348,B258)&gt;=2,1,COUNTIF(课表!$C$193:$C$348,B258))+IF(COUNTIF(课表!$D$193:$D$348,B258)&gt;=2,1,COUNTIF(课表!D$193:$D$348,B258))+IF(COUNTIF(课表!$E$193:$E$348,B258)&gt;=2,1,COUNTIF(课表!$E$193:$E$348,B258))+IF(COUNTIF(课表!$F$193:$F$348,B258)&gt;=2,1,COUNTIF(课表!$F$193:$F$348,B258)))*2</f>
        <v>0</v>
      </c>
      <c r="I258" s="31">
        <f>(IF(COUNTIF(课表!$G$193:$G$348,B258)&gt;=2,1,COUNTIF(课表!$G$193:$G$348,B258))+IF(COUNTIF(课表!$H$193:$H$348,B258)&gt;=2,1,COUNTIF(课表!$H$193:$H$348,B258))+IF(COUNTIF(课表!$I$193:$I$348,B258)&gt;=2,1,COUNTIF(课表!$I$193:$I$348,B258))+IF(COUNTIF(课表!$J$193:$J$348,B258)&gt;=2,1,COUNTIF(课表!$J$193:$J$348,B258)))*2</f>
        <v>0</v>
      </c>
      <c r="J258" s="31">
        <f>(IF(COUNTIF(课表!$K$193:$K$348,B258)&gt;=2,1,COUNTIF(课表!$K$193:$K$348,B258))+IF(COUNTIF(课表!$L$193:$L$348,B258)&gt;=2,1,COUNTIF(课表!$L$193:$L$348,B258))+IF(COUNTIF(课表!$M$193:$M$348,B258)&gt;=2,1,COUNTIF(课表!$M$193:$M$348,B258))+IF(COUNTIF(课表!$N$193:$N$348,B258)&gt;=2,1,COUNTIF(课表!$N$193:$N$348,B258)))*2</f>
        <v>0</v>
      </c>
      <c r="K258" s="31">
        <f>(IF(COUNTIF(课表!$O$193:$O$348,B258)&gt;=2,1,COUNTIF(课表!$O$193:$O$348,B258))+IF(COUNTIF(课表!$P$193:$P$348,B258)&gt;=2,1,COUNTIF(课表!$P$193:$P$348,B258))+IF(COUNTIF(课表!$Q$193:$Q$348,B258)&gt;=2,1,COUNTIF(课表!$Q$193:$Q$348,B258))+IF(COUNTIF(课表!$R$193:$R$348,B258)&gt;=2,1,COUNTIF(课表!$R$193:$R$348,B258)))*2</f>
        <v>0</v>
      </c>
      <c r="L258" s="31">
        <f>(IF(COUNTIF(课表!$O$193:$S$348,B258)&gt;=2,1,COUNTIF(课表!$O$193:$S$348,B258))+IF(COUNTIF(课表!$P$193:$T$348,B258)&gt;=2,1,COUNTIF(课表!$P$193:$T$348,B258)))*2</f>
        <v>0</v>
      </c>
      <c r="M258" s="31">
        <f>(IF(COUNTIF(课表!$W$193:$W$348,B258)&gt;=2,1,COUNTIF(课表!$W$193:$W$348,B258))+IF(COUNTIF(课表!$X$193:$X$348,B258)&gt;=2,1,COUNTIF(课表!$X$193:$X$348,B258))+IF(COUNTIF(课表!$Y$193:$Y$348,B258)&gt;=2,1,COUNTIF(课表!$Y$193:$Y$348,B258))+IF(COUNTIF(课表!$Z$193:$Z$348,B258)&gt;=2,1,COUNTIF(课表!$Z$193:$Z$348,B258)))*2</f>
        <v>0</v>
      </c>
      <c r="N258" s="31">
        <f>(IF(COUNTIF(课表!$AA$193:$AA$348,B258)&gt;=2,1,COUNTIF(课表!$AA$193:$AA$348,B258))+IF(COUNTIF(课表!$AB$193:$AB$348,B258)&gt;=2,1,COUNTIF(课表!$AB$193:$AB$348,B258))+IF(COUNTIF(课表!$AC$193:$AC$348,B258)&gt;=2,1,COUNTIF(课表!$AC$193:$AC$348,B258))+IF(COUNTIF(课表!$AD$193:$AD$348,B258)&gt;=2,1,COUNTIF(课表!$AD$193:$AD$348,B258)))*2</f>
        <v>0</v>
      </c>
      <c r="O258" s="31">
        <f t="shared" si="7"/>
        <v>0</v>
      </c>
    </row>
    <row r="259" s="24" customFormat="1" ht="20.1" customHeight="1" spans="1:15">
      <c r="A259" s="31" t="str">
        <f>VLOOKUP(B259,教师基础数据!$B$1:$H$503,7,FALSE)</f>
        <v>0000101</v>
      </c>
      <c r="B259" s="32" t="s">
        <v>1344</v>
      </c>
      <c r="C259" s="31" t="str">
        <f>VLOOKUP(B259,教师基础数据!$B$1:$G4804,3,FALSE)</f>
        <v>机械系</v>
      </c>
      <c r="D259" s="31" t="str">
        <f>VLOOKUP(B259,教师基础数据!$B$1:$G956,4,FALSE)</f>
        <v>专职</v>
      </c>
      <c r="E259" s="31" t="str">
        <f>VLOOKUP(B259,教师基础数据!$B$1:$G4989,5,FALSE)</f>
        <v>汽车运用与维修教研室</v>
      </c>
      <c r="F259" s="31">
        <v>1</v>
      </c>
      <c r="G259" s="31">
        <f t="shared" ref="G259:G321" si="8">COUNTIF(H259:N259,"&lt;&gt;0")</f>
        <v>4</v>
      </c>
      <c r="H259" s="31">
        <f>(IF(COUNTIF(课表!$C$193:$C$348,B259)&gt;=2,1,COUNTIF(课表!$C$193:$C$348,B259))+IF(COUNTIF(课表!$D$193:$D$348,B259)&gt;=2,1,COUNTIF(课表!D$193:$D$348,B259))+IF(COUNTIF(课表!$E$193:$E$348,B259)&gt;=2,1,COUNTIF(课表!$E$193:$E$348,B259))+IF(COUNTIF(课表!$F$193:$F$348,B259)&gt;=2,1,COUNTIF(课表!$F$193:$F$348,B259)))*2</f>
        <v>4</v>
      </c>
      <c r="I259" s="31">
        <f>(IF(COUNTIF(课表!$G$193:$G$348,B259)&gt;=2,1,COUNTIF(课表!$G$193:$G$348,B259))+IF(COUNTIF(课表!$H$193:$H$348,B259)&gt;=2,1,COUNTIF(课表!$H$193:$H$348,B259))+IF(COUNTIF(课表!$I$193:$I$348,B259)&gt;=2,1,COUNTIF(课表!$I$193:$I$348,B259))+IF(COUNTIF(课表!$J$193:$J$348,B259)&gt;=2,1,COUNTIF(课表!$J$193:$J$348,B259)))*2</f>
        <v>0</v>
      </c>
      <c r="J259" s="31">
        <f>(IF(COUNTIF(课表!$K$193:$K$348,B259)&gt;=2,1,COUNTIF(课表!$K$193:$K$348,B259))+IF(COUNTIF(课表!$L$193:$L$348,B259)&gt;=2,1,COUNTIF(课表!$L$193:$L$348,B259))+IF(COUNTIF(课表!$M$193:$M$348,B259)&gt;=2,1,COUNTIF(课表!$M$193:$M$348,B259))+IF(COUNTIF(课表!$N$193:$N$348,B259)&gt;=2,1,COUNTIF(课表!$N$193:$N$348,B259)))*2</f>
        <v>4</v>
      </c>
      <c r="K259" s="31">
        <f>(IF(COUNTIF(课表!$O$193:$O$348,B259)&gt;=2,1,COUNTIF(课表!$O$193:$O$348,B259))+IF(COUNTIF(课表!$P$193:$P$348,B259)&gt;=2,1,COUNTIF(课表!$P$193:$P$348,B259))+IF(COUNTIF(课表!$Q$193:$Q$348,B259)&gt;=2,1,COUNTIF(课表!$Q$193:$Q$348,B259))+IF(COUNTIF(课表!$R$193:$R$348,B259)&gt;=2,1,COUNTIF(课表!$R$193:$R$348,B259)))*2</f>
        <v>4</v>
      </c>
      <c r="L259" s="31">
        <f>(IF(COUNTIF(课表!$O$193:$S$348,B259)&gt;=2,1,COUNTIF(课表!$O$193:$S$348,B259))+IF(COUNTIF(课表!$P$193:$T$348,B259)&gt;=2,1,COUNTIF(课表!$P$193:$T$348,B259)))*2</f>
        <v>4</v>
      </c>
      <c r="M259" s="31">
        <f>(IF(COUNTIF(课表!$W$193:$W$348,B259)&gt;=2,1,COUNTIF(课表!$W$193:$W$348,B259))+IF(COUNTIF(课表!$X$193:$X$348,B259)&gt;=2,1,COUNTIF(课表!$X$193:$X$348,B259))+IF(COUNTIF(课表!$Y$193:$Y$348,B259)&gt;=2,1,COUNTIF(课表!$Y$193:$Y$348,B259))+IF(COUNTIF(课表!$Z$193:$Z$348,B259)&gt;=2,1,COUNTIF(课表!$Z$193:$Z$348,B259)))*2</f>
        <v>0</v>
      </c>
      <c r="N259" s="31">
        <f>(IF(COUNTIF(课表!$AA$193:$AA$348,B259)&gt;=2,1,COUNTIF(课表!$AA$193:$AA$348,B259))+IF(COUNTIF(课表!$AB$193:$AB$348,B259)&gt;=2,1,COUNTIF(课表!$AB$193:$AB$348,B259))+IF(COUNTIF(课表!$AC$193:$AC$348,B259)&gt;=2,1,COUNTIF(课表!$AC$193:$AC$348,B259))+IF(COUNTIF(课表!$AD$193:$AD$348,B259)&gt;=2,1,COUNTIF(课表!$AD$193:$AD$348,B259)))*2</f>
        <v>0</v>
      </c>
      <c r="O259" s="31">
        <f t="shared" si="7"/>
        <v>16</v>
      </c>
    </row>
    <row r="260" s="24" customFormat="1" ht="20.1" customHeight="1" spans="1:15">
      <c r="A260" s="31">
        <f>VLOOKUP(B260,教师基础数据!$B$1:$H$503,7,FALSE)</f>
        <v>2018017</v>
      </c>
      <c r="B260" s="32" t="s">
        <v>1311</v>
      </c>
      <c r="C260" s="31" t="str">
        <f>VLOOKUP(B260,教师基础数据!$B$1:$G4805,3,FALSE)</f>
        <v>机械系</v>
      </c>
      <c r="D260" s="31" t="str">
        <f>VLOOKUP(B260,教师基础数据!$B$1:$G957,4,FALSE)</f>
        <v>专职</v>
      </c>
      <c r="E260" s="31" t="str">
        <f>VLOOKUP(B260,教师基础数据!$B$1:$G4990,5,FALSE)</f>
        <v>汽车营销与服务教研室</v>
      </c>
      <c r="F260" s="31">
        <v>1</v>
      </c>
      <c r="G260" s="31">
        <f t="shared" si="8"/>
        <v>4</v>
      </c>
      <c r="H260" s="31">
        <f>(IF(COUNTIF(课表!$C$193:$C$348,B260)&gt;=2,1,COUNTIF(课表!$C$193:$C$348,B260))+IF(COUNTIF(课表!$D$193:$D$348,B260)&gt;=2,1,COUNTIF(课表!D$193:$D$348,B260))+IF(COUNTIF(课表!$E$193:$E$348,B260)&gt;=2,1,COUNTIF(课表!$E$193:$E$348,B260))+IF(COUNTIF(课表!$F$193:$F$348,B260)&gt;=2,1,COUNTIF(课表!$F$193:$F$348,B260)))*2</f>
        <v>0</v>
      </c>
      <c r="I260" s="31">
        <f>(IF(COUNTIF(课表!$G$193:$G$348,B260)&gt;=2,1,COUNTIF(课表!$G$193:$G$348,B260))+IF(COUNTIF(课表!$H$193:$H$348,B260)&gt;=2,1,COUNTIF(课表!$H$193:$H$348,B260))+IF(COUNTIF(课表!$I$193:$I$348,B260)&gt;=2,1,COUNTIF(课表!$I$193:$I$348,B260))+IF(COUNTIF(课表!$J$193:$J$348,B260)&gt;=2,1,COUNTIF(课表!$J$193:$J$348,B260)))*2</f>
        <v>4</v>
      </c>
      <c r="J260" s="31">
        <f>(IF(COUNTIF(课表!$K$193:$K$348,B260)&gt;=2,1,COUNTIF(课表!$K$193:$K$348,B260))+IF(COUNTIF(课表!$L$193:$L$348,B260)&gt;=2,1,COUNTIF(课表!$L$193:$L$348,B260))+IF(COUNTIF(课表!$M$193:$M$348,B260)&gt;=2,1,COUNTIF(课表!$M$193:$M$348,B260))+IF(COUNTIF(课表!$N$193:$N$348,B260)&gt;=2,1,COUNTIF(课表!$N$193:$N$348,B260)))*2</f>
        <v>6</v>
      </c>
      <c r="K260" s="31">
        <f>(IF(COUNTIF(课表!$O$193:$O$348,B260)&gt;=2,1,COUNTIF(课表!$O$193:$O$348,B260))+IF(COUNTIF(课表!$P$193:$P$348,B260)&gt;=2,1,COUNTIF(课表!$P$193:$P$348,B260))+IF(COUNTIF(课表!$Q$193:$Q$348,B260)&gt;=2,1,COUNTIF(课表!$Q$193:$Q$348,B260))+IF(COUNTIF(课表!$R$193:$R$348,B260)&gt;=2,1,COUNTIF(课表!$R$193:$R$348,B260)))*2</f>
        <v>4</v>
      </c>
      <c r="L260" s="31">
        <f>(IF(COUNTIF(课表!$O$193:$S$348,B260)&gt;=2,1,COUNTIF(课表!$O$193:$S$348,B260))+IF(COUNTIF(课表!$P$193:$T$348,B260)&gt;=2,1,COUNTIF(课表!$P$193:$T$348,B260)))*2</f>
        <v>4</v>
      </c>
      <c r="M260" s="31">
        <f>(IF(COUNTIF(课表!$W$193:$W$348,B260)&gt;=2,1,COUNTIF(课表!$W$193:$W$348,B260))+IF(COUNTIF(课表!$X$193:$X$348,B260)&gt;=2,1,COUNTIF(课表!$X$193:$X$348,B260))+IF(COUNTIF(课表!$Y$193:$Y$348,B260)&gt;=2,1,COUNTIF(课表!$Y$193:$Y$348,B260))+IF(COUNTIF(课表!$Z$193:$Z$348,B260)&gt;=2,1,COUNTIF(课表!$Z$193:$Z$348,B260)))*2</f>
        <v>0</v>
      </c>
      <c r="N260" s="31">
        <f>(IF(COUNTIF(课表!$AA$193:$AA$348,B260)&gt;=2,1,COUNTIF(课表!$AA$193:$AA$348,B260))+IF(COUNTIF(课表!$AB$193:$AB$348,B260)&gt;=2,1,COUNTIF(课表!$AB$193:$AB$348,B260))+IF(COUNTIF(课表!$AC$193:$AC$348,B260)&gt;=2,1,COUNTIF(课表!$AC$193:$AC$348,B260))+IF(COUNTIF(课表!$AD$193:$AD$348,B260)&gt;=2,1,COUNTIF(课表!$AD$193:$AD$348,B260)))*2</f>
        <v>0</v>
      </c>
      <c r="O260" s="31">
        <f t="shared" ref="O260:O321" si="9">SUM(H260:N260)*F260</f>
        <v>18</v>
      </c>
    </row>
    <row r="261" s="24" customFormat="1" ht="20.1" customHeight="1" spans="1:15">
      <c r="A261" s="31" t="str">
        <f>VLOOKUP(B261,教师基础数据!$B$1:$H$503,7,FALSE)</f>
        <v>2017016</v>
      </c>
      <c r="B261" s="32" t="s">
        <v>1300</v>
      </c>
      <c r="C261" s="31" t="str">
        <f>VLOOKUP(B261,教师基础数据!$B$1:$G4806,3,FALSE)</f>
        <v>商贸系</v>
      </c>
      <c r="D261" s="31" t="str">
        <f>VLOOKUP(B261,教师基础数据!$B$1:$G958,4,FALSE)</f>
        <v>外聘</v>
      </c>
      <c r="E261" s="31" t="str">
        <f>VLOOKUP(B261,教师基础数据!$B$1:$G4991,5,FALSE)</f>
        <v>旅游管理教研室</v>
      </c>
      <c r="F261" s="31">
        <v>1</v>
      </c>
      <c r="G261" s="31">
        <f t="shared" si="8"/>
        <v>3</v>
      </c>
      <c r="H261" s="31">
        <f>(IF(COUNTIF(课表!$C$193:$C$348,B261)&gt;=2,1,COUNTIF(课表!$C$193:$C$348,B261))+IF(COUNTIF(课表!$D$193:$D$348,B261)&gt;=2,1,COUNTIF(课表!D$193:$D$348,B261))+IF(COUNTIF(课表!$E$193:$E$348,B261)&gt;=2,1,COUNTIF(课表!$E$193:$E$348,B261))+IF(COUNTIF(课表!$F$193:$F$348,B261)&gt;=2,1,COUNTIF(课表!$F$193:$F$348,B261)))*2</f>
        <v>4</v>
      </c>
      <c r="I261" s="31">
        <f>(IF(COUNTIF(课表!$G$193:$G$348,B261)&gt;=2,1,COUNTIF(课表!$G$193:$G$348,B261))+IF(COUNTIF(课表!$H$193:$H$348,B261)&gt;=2,1,COUNTIF(课表!$H$193:$H$348,B261))+IF(COUNTIF(课表!$I$193:$I$348,B261)&gt;=2,1,COUNTIF(课表!$I$193:$I$348,B261))+IF(COUNTIF(课表!$J$193:$J$348,B261)&gt;=2,1,COUNTIF(课表!$J$193:$J$348,B261)))*2</f>
        <v>4</v>
      </c>
      <c r="J261" s="31">
        <f>(IF(COUNTIF(课表!$K$193:$K$348,B261)&gt;=2,1,COUNTIF(课表!$K$193:$K$348,B261))+IF(COUNTIF(课表!$L$193:$L$348,B261)&gt;=2,1,COUNTIF(课表!$L$193:$L$348,B261))+IF(COUNTIF(课表!$M$193:$M$348,B261)&gt;=2,1,COUNTIF(课表!$M$193:$M$348,B261))+IF(COUNTIF(课表!$N$193:$N$348,B261)&gt;=2,1,COUNTIF(课表!$N$193:$N$348,B261)))*2</f>
        <v>4</v>
      </c>
      <c r="K261" s="31">
        <f>(IF(COUNTIF(课表!$O$193:$O$348,B261)&gt;=2,1,COUNTIF(课表!$O$193:$O$348,B261))+IF(COUNTIF(课表!$P$193:$P$348,B261)&gt;=2,1,COUNTIF(课表!$P$193:$P$348,B261))+IF(COUNTIF(课表!$Q$193:$Q$348,B261)&gt;=2,1,COUNTIF(课表!$Q$193:$Q$348,B261))+IF(COUNTIF(课表!$R$193:$R$348,B261)&gt;=2,1,COUNTIF(课表!$R$193:$R$348,B261)))*2</f>
        <v>0</v>
      </c>
      <c r="L261" s="31">
        <f>(IF(COUNTIF(课表!$O$193:$S$348,B261)&gt;=2,1,COUNTIF(课表!$O$193:$S$348,B261))+IF(COUNTIF(课表!$P$193:$T$348,B261)&gt;=2,1,COUNTIF(课表!$P$193:$T$348,B261)))*2</f>
        <v>0</v>
      </c>
      <c r="M261" s="31">
        <f>(IF(COUNTIF(课表!$W$193:$W$348,B261)&gt;=2,1,COUNTIF(课表!$W$193:$W$348,B261))+IF(COUNTIF(课表!$X$193:$X$348,B261)&gt;=2,1,COUNTIF(课表!$X$193:$X$348,B261))+IF(COUNTIF(课表!$Y$193:$Y$348,B261)&gt;=2,1,COUNTIF(课表!$Y$193:$Y$348,B261))+IF(COUNTIF(课表!$Z$193:$Z$348,B261)&gt;=2,1,COUNTIF(课表!$Z$193:$Z$348,B261)))*2</f>
        <v>0</v>
      </c>
      <c r="N261" s="31">
        <f>(IF(COUNTIF(课表!$AA$193:$AA$348,B261)&gt;=2,1,COUNTIF(课表!$AA$193:$AA$348,B261))+IF(COUNTIF(课表!$AB$193:$AB$348,B261)&gt;=2,1,COUNTIF(课表!$AB$193:$AB$348,B261))+IF(COUNTIF(课表!$AC$193:$AC$348,B261)&gt;=2,1,COUNTIF(课表!$AC$193:$AC$348,B261))+IF(COUNTIF(课表!$AD$193:$AD$348,B261)&gt;=2,1,COUNTIF(课表!$AD$193:$AD$348,B261)))*2</f>
        <v>0</v>
      </c>
      <c r="O261" s="31">
        <f t="shared" si="9"/>
        <v>12</v>
      </c>
    </row>
    <row r="262" s="24" customFormat="1" ht="20.1" customHeight="1" spans="1:15">
      <c r="A262" s="31" t="str">
        <f>VLOOKUP(B262,教师基础数据!$B$1:$H$503,7,FALSE)</f>
        <v>0000360</v>
      </c>
      <c r="B262" s="32" t="s">
        <v>1358</v>
      </c>
      <c r="C262" s="31" t="str">
        <f>VLOOKUP(B262,教师基础数据!$B$1:$G4807,3,FALSE)</f>
        <v>商贸系</v>
      </c>
      <c r="D262" s="31" t="str">
        <f>VLOOKUP(B262,教师基础数据!$B$1:$G959,4,FALSE)</f>
        <v>专职</v>
      </c>
      <c r="E262" s="31" t="str">
        <f>VLOOKUP(B262,教师基础数据!$B$1:$G4992,5,FALSE)</f>
        <v>会计教研室</v>
      </c>
      <c r="F262" s="31">
        <v>1</v>
      </c>
      <c r="G262" s="31">
        <f t="shared" si="8"/>
        <v>5</v>
      </c>
      <c r="H262" s="31">
        <f>(IF(COUNTIF(课表!$C$193:$C$348,B262)&gt;=2,1,COUNTIF(课表!$C$193:$C$348,B262))+IF(COUNTIF(课表!$D$193:$D$348,B262)&gt;=2,1,COUNTIF(课表!D$193:$D$348,B262))+IF(COUNTIF(课表!$E$193:$E$348,B262)&gt;=2,1,COUNTIF(课表!$E$193:$E$348,B262))+IF(COUNTIF(课表!$F$193:$F$348,B262)&gt;=2,1,COUNTIF(课表!$F$193:$F$348,B262)))*2</f>
        <v>4</v>
      </c>
      <c r="I262" s="31">
        <f>(IF(COUNTIF(课表!$G$193:$G$348,B262)&gt;=2,1,COUNTIF(课表!$G$193:$G$348,B262))+IF(COUNTIF(课表!$H$193:$H$348,B262)&gt;=2,1,COUNTIF(课表!$H$193:$H$348,B262))+IF(COUNTIF(课表!$I$193:$I$348,B262)&gt;=2,1,COUNTIF(课表!$I$193:$I$348,B262))+IF(COUNTIF(课表!$J$193:$J$348,B262)&gt;=2,1,COUNTIF(课表!$J$193:$J$348,B262)))*2</f>
        <v>4</v>
      </c>
      <c r="J262" s="31">
        <f>(IF(COUNTIF(课表!$K$193:$K$348,B262)&gt;=2,1,COUNTIF(课表!$K$193:$K$348,B262))+IF(COUNTIF(课表!$L$193:$L$348,B262)&gt;=2,1,COUNTIF(课表!$L$193:$L$348,B262))+IF(COUNTIF(课表!$M$193:$M$348,B262)&gt;=2,1,COUNTIF(课表!$M$193:$M$348,B262))+IF(COUNTIF(课表!$N$193:$N$348,B262)&gt;=2,1,COUNTIF(课表!$N$193:$N$348,B262)))*2</f>
        <v>4</v>
      </c>
      <c r="K262" s="31">
        <f>(IF(COUNTIF(课表!$O$193:$O$348,B262)&gt;=2,1,COUNTIF(课表!$O$193:$O$348,B262))+IF(COUNTIF(课表!$P$193:$P$348,B262)&gt;=2,1,COUNTIF(课表!$P$193:$P$348,B262))+IF(COUNTIF(课表!$Q$193:$Q$348,B262)&gt;=2,1,COUNTIF(课表!$Q$193:$Q$348,B262))+IF(COUNTIF(课表!$R$193:$R$348,B262)&gt;=2,1,COUNTIF(课表!$R$193:$R$348,B262)))*2</f>
        <v>4</v>
      </c>
      <c r="L262" s="31">
        <f>(IF(COUNTIF(课表!$O$193:$S$348,B262)&gt;=2,1,COUNTIF(课表!$O$193:$S$348,B262))+IF(COUNTIF(课表!$P$193:$T$348,B262)&gt;=2,1,COUNTIF(课表!$P$193:$T$348,B262)))*2</f>
        <v>4</v>
      </c>
      <c r="M262" s="31">
        <f>(IF(COUNTIF(课表!$W$193:$W$348,B262)&gt;=2,1,COUNTIF(课表!$W$193:$W$348,B262))+IF(COUNTIF(课表!$X$193:$X$348,B262)&gt;=2,1,COUNTIF(课表!$X$193:$X$348,B262))+IF(COUNTIF(课表!$Y$193:$Y$348,B262)&gt;=2,1,COUNTIF(课表!$Y$193:$Y$348,B262))+IF(COUNTIF(课表!$Z$193:$Z$348,B262)&gt;=2,1,COUNTIF(课表!$Z$193:$Z$348,B262)))*2</f>
        <v>0</v>
      </c>
      <c r="N262" s="31">
        <f>(IF(COUNTIF(课表!$AA$193:$AA$348,B262)&gt;=2,1,COUNTIF(课表!$AA$193:$AA$348,B262))+IF(COUNTIF(课表!$AB$193:$AB$348,B262)&gt;=2,1,COUNTIF(课表!$AB$193:$AB$348,B262))+IF(COUNTIF(课表!$AC$193:$AC$348,B262)&gt;=2,1,COUNTIF(课表!$AC$193:$AC$348,B262))+IF(COUNTIF(课表!$AD$193:$AD$348,B262)&gt;=2,1,COUNTIF(课表!$AD$193:$AD$348,B262)))*2</f>
        <v>0</v>
      </c>
      <c r="O262" s="31">
        <f t="shared" si="9"/>
        <v>20</v>
      </c>
    </row>
    <row r="263" s="24" customFormat="1" ht="20.1" customHeight="1" spans="1:15">
      <c r="A263" s="31" t="str">
        <f>VLOOKUP(B263,教师基础数据!$B$1:$H$503,7,FALSE)</f>
        <v>0000199</v>
      </c>
      <c r="B263" s="32" t="s">
        <v>1363</v>
      </c>
      <c r="C263" s="31" t="str">
        <f>VLOOKUP(B263,教师基础数据!$B$1:$G4808,3,FALSE)</f>
        <v>商贸系</v>
      </c>
      <c r="D263" s="31" t="str">
        <f>VLOOKUP(B263,教师基础数据!$B$1:$G960,4,FALSE)</f>
        <v>专职</v>
      </c>
      <c r="E263" s="31" t="str">
        <f>VLOOKUP(B263,教师基础数据!$B$1:$G4993,5,FALSE)</f>
        <v>会计教研室</v>
      </c>
      <c r="F263" s="31">
        <v>1</v>
      </c>
      <c r="G263" s="31">
        <f t="shared" si="8"/>
        <v>5</v>
      </c>
      <c r="H263" s="31">
        <f>(IF(COUNTIF(课表!$C$193:$C$348,B263)&gt;=2,1,COUNTIF(课表!$C$193:$C$348,B263))+IF(COUNTIF(课表!$D$193:$D$348,B263)&gt;=2,1,COUNTIF(课表!D$193:$D$348,B263))+IF(COUNTIF(课表!$E$193:$E$348,B263)&gt;=2,1,COUNTIF(课表!$E$193:$E$348,B263))+IF(COUNTIF(课表!$F$193:$F$348,B263)&gt;=2,1,COUNTIF(课表!$F$193:$F$348,B263)))*2</f>
        <v>4</v>
      </c>
      <c r="I263" s="31">
        <f>(IF(COUNTIF(课表!$G$193:$G$348,B263)&gt;=2,1,COUNTIF(课表!$G$193:$G$348,B263))+IF(COUNTIF(课表!$H$193:$H$348,B263)&gt;=2,1,COUNTIF(课表!$H$193:$H$348,B263))+IF(COUNTIF(课表!$I$193:$I$348,B263)&gt;=2,1,COUNTIF(课表!$I$193:$I$348,B263))+IF(COUNTIF(课表!$J$193:$J$348,B263)&gt;=2,1,COUNTIF(课表!$J$193:$J$348,B263)))*2</f>
        <v>4</v>
      </c>
      <c r="J263" s="31">
        <f>(IF(COUNTIF(课表!$K$193:$K$348,B263)&gt;=2,1,COUNTIF(课表!$K$193:$K$348,B263))+IF(COUNTIF(课表!$L$193:$L$348,B263)&gt;=2,1,COUNTIF(课表!$L$193:$L$348,B263))+IF(COUNTIF(课表!$M$193:$M$348,B263)&gt;=2,1,COUNTIF(课表!$M$193:$M$348,B263))+IF(COUNTIF(课表!$N$193:$N$348,B263)&gt;=2,1,COUNTIF(课表!$N$193:$N$348,B263)))*2</f>
        <v>4</v>
      </c>
      <c r="K263" s="31">
        <f>(IF(COUNTIF(课表!$O$193:$O$348,B263)&gt;=2,1,COUNTIF(课表!$O$193:$O$348,B263))+IF(COUNTIF(课表!$P$193:$P$348,B263)&gt;=2,1,COUNTIF(课表!$P$193:$P$348,B263))+IF(COUNTIF(课表!$Q$193:$Q$348,B263)&gt;=2,1,COUNTIF(课表!$Q$193:$Q$348,B263))+IF(COUNTIF(课表!$R$193:$R$348,B263)&gt;=2,1,COUNTIF(课表!$R$193:$R$348,B263)))*2</f>
        <v>4</v>
      </c>
      <c r="L263" s="31">
        <f>(IF(COUNTIF(课表!$O$193:$S$348,B263)&gt;=2,1,COUNTIF(课表!$O$193:$S$348,B263))+IF(COUNTIF(课表!$P$193:$T$348,B263)&gt;=2,1,COUNTIF(课表!$P$193:$T$348,B263)))*2</f>
        <v>4</v>
      </c>
      <c r="M263" s="31">
        <f>(IF(COUNTIF(课表!$W$193:$W$348,B263)&gt;=2,1,COUNTIF(课表!$W$193:$W$348,B263))+IF(COUNTIF(课表!$X$193:$X$348,B263)&gt;=2,1,COUNTIF(课表!$X$193:$X$348,B263))+IF(COUNTIF(课表!$Y$193:$Y$348,B263)&gt;=2,1,COUNTIF(课表!$Y$193:$Y$348,B263))+IF(COUNTIF(课表!$Z$193:$Z$348,B263)&gt;=2,1,COUNTIF(课表!$Z$193:$Z$348,B263)))*2</f>
        <v>0</v>
      </c>
      <c r="N263" s="31">
        <f>(IF(COUNTIF(课表!$AA$193:$AA$348,B263)&gt;=2,1,COUNTIF(课表!$AA$193:$AA$348,B263))+IF(COUNTIF(课表!$AB$193:$AB$348,B263)&gt;=2,1,COUNTIF(课表!$AB$193:$AB$348,B263))+IF(COUNTIF(课表!$AC$193:$AC$348,B263)&gt;=2,1,COUNTIF(课表!$AC$193:$AC$348,B263))+IF(COUNTIF(课表!$AD$193:$AD$348,B263)&gt;=2,1,COUNTIF(课表!$AD$193:$AD$348,B263)))*2</f>
        <v>0</v>
      </c>
      <c r="O263" s="31">
        <f t="shared" si="9"/>
        <v>20</v>
      </c>
    </row>
    <row r="264" s="24" customFormat="1" ht="20.1" customHeight="1" spans="1:15">
      <c r="A264" s="31" t="str">
        <f>VLOOKUP(B264,教师基础数据!$B$1:$H$503,7,FALSE)</f>
        <v>0000131</v>
      </c>
      <c r="B264" s="32" t="s">
        <v>1262</v>
      </c>
      <c r="C264" s="31" t="str">
        <f>VLOOKUP(B264,教师基础数据!$B$1:$G4809,3,FALSE)</f>
        <v>动科系</v>
      </c>
      <c r="D264" s="31" t="str">
        <f>VLOOKUP(B264,教师基础数据!$B$1:$G961,4,FALSE)</f>
        <v>专职</v>
      </c>
      <c r="E264" s="31" t="str">
        <f>VLOOKUP(B264,教师基础数据!$B$1:$G4994,5,FALSE)</f>
        <v>畜牧水产</v>
      </c>
      <c r="F264" s="31">
        <v>1</v>
      </c>
      <c r="G264" s="31">
        <f t="shared" si="8"/>
        <v>3</v>
      </c>
      <c r="H264" s="31">
        <f>(IF(COUNTIF(课表!$C$193:$C$348,B264)&gt;=2,1,COUNTIF(课表!$C$193:$C$348,B264))+IF(COUNTIF(课表!$D$193:$D$348,B264)&gt;=2,1,COUNTIF(课表!D$193:$D$348,B264))+IF(COUNTIF(课表!$E$193:$E$348,B264)&gt;=2,1,COUNTIF(课表!$E$193:$E$348,B264))+IF(COUNTIF(课表!$F$193:$F$348,B264)&gt;=2,1,COUNTIF(课表!$F$193:$F$348,B264)))*2</f>
        <v>6</v>
      </c>
      <c r="I264" s="31">
        <f>(IF(COUNTIF(课表!$G$193:$G$348,B264)&gt;=2,1,COUNTIF(课表!$G$193:$G$348,B264))+IF(COUNTIF(课表!$H$193:$H$348,B264)&gt;=2,1,COUNTIF(课表!$H$193:$H$348,B264))+IF(COUNTIF(课表!$I$193:$I$348,B264)&gt;=2,1,COUNTIF(课表!$I$193:$I$348,B264))+IF(COUNTIF(课表!$J$193:$J$348,B264)&gt;=2,1,COUNTIF(课表!$J$193:$J$348,B264)))*2</f>
        <v>8</v>
      </c>
      <c r="J264" s="31">
        <f>(IF(COUNTIF(课表!$K$193:$K$348,B264)&gt;=2,1,COUNTIF(课表!$K$193:$K$348,B264))+IF(COUNTIF(课表!$L$193:$L$348,B264)&gt;=2,1,COUNTIF(课表!$L$193:$L$348,B264))+IF(COUNTIF(课表!$M$193:$M$348,B264)&gt;=2,1,COUNTIF(课表!$M$193:$M$348,B264))+IF(COUNTIF(课表!$N$193:$N$348,B264)&gt;=2,1,COUNTIF(课表!$N$193:$N$348,B264)))*2</f>
        <v>4</v>
      </c>
      <c r="K264" s="31">
        <f>(IF(COUNTIF(课表!$O$193:$O$348,B264)&gt;=2,1,COUNTIF(课表!$O$193:$O$348,B264))+IF(COUNTIF(课表!$P$193:$P$348,B264)&gt;=2,1,COUNTIF(课表!$P$193:$P$348,B264))+IF(COUNTIF(课表!$Q$193:$Q$348,B264)&gt;=2,1,COUNTIF(课表!$Q$193:$Q$348,B264))+IF(COUNTIF(课表!$R$193:$R$348,B264)&gt;=2,1,COUNTIF(课表!$R$193:$R$348,B264)))*2</f>
        <v>0</v>
      </c>
      <c r="L264" s="31">
        <f>(IF(COUNTIF(课表!$O$193:$S$348,B264)&gt;=2,1,COUNTIF(课表!$O$193:$S$348,B264))+IF(COUNTIF(课表!$P$193:$T$348,B264)&gt;=2,1,COUNTIF(课表!$P$193:$T$348,B264)))*2</f>
        <v>0</v>
      </c>
      <c r="M264" s="31">
        <f>(IF(COUNTIF(课表!$W$193:$W$348,B264)&gt;=2,1,COUNTIF(课表!$W$193:$W$348,B264))+IF(COUNTIF(课表!$X$193:$X$348,B264)&gt;=2,1,COUNTIF(课表!$X$193:$X$348,B264))+IF(COUNTIF(课表!$Y$193:$Y$348,B264)&gt;=2,1,COUNTIF(课表!$Y$193:$Y$348,B264))+IF(COUNTIF(课表!$Z$193:$Z$348,B264)&gt;=2,1,COUNTIF(课表!$Z$193:$Z$348,B264)))*2</f>
        <v>0</v>
      </c>
      <c r="N264" s="31">
        <f>(IF(COUNTIF(课表!$AA$193:$AA$348,B264)&gt;=2,1,COUNTIF(课表!$AA$193:$AA$348,B264))+IF(COUNTIF(课表!$AB$193:$AB$348,B264)&gt;=2,1,COUNTIF(课表!$AB$193:$AB$348,B264))+IF(COUNTIF(课表!$AC$193:$AC$348,B264)&gt;=2,1,COUNTIF(课表!$AC$193:$AC$348,B264))+IF(COUNTIF(课表!$AD$193:$AD$348,B264)&gt;=2,1,COUNTIF(课表!$AD$193:$AD$348,B264)))*2</f>
        <v>0</v>
      </c>
      <c r="O264" s="31">
        <f t="shared" si="9"/>
        <v>18</v>
      </c>
    </row>
    <row r="265" s="24" customFormat="1" ht="20.1" customHeight="1" spans="1:15">
      <c r="A265" s="31" t="str">
        <f>VLOOKUP(B265,教师基础数据!$B$1:$H$503,7,FALSE)</f>
        <v>2020057</v>
      </c>
      <c r="B265" s="32" t="s">
        <v>1266</v>
      </c>
      <c r="C265" s="31" t="str">
        <f>VLOOKUP(B265,教师基础数据!$B$1:$G4810,3,FALSE)</f>
        <v>动科系</v>
      </c>
      <c r="D265" s="31" t="str">
        <f>VLOOKUP(B265,教师基础数据!$B$1:$G962,4,FALSE)</f>
        <v>专职</v>
      </c>
      <c r="E265" s="31" t="str">
        <f>VLOOKUP(B265,教师基础数据!$B$1:$G4995,5,FALSE)</f>
        <v>兽医教研室</v>
      </c>
      <c r="F265" s="31">
        <v>1</v>
      </c>
      <c r="G265" s="31">
        <f t="shared" si="8"/>
        <v>4</v>
      </c>
      <c r="H265" s="31">
        <f>(IF(COUNTIF(课表!$C$193:$C$348,B265)&gt;=2,1,COUNTIF(课表!$C$193:$C$348,B265))+IF(COUNTIF(课表!$D$193:$D$348,B265)&gt;=2,1,COUNTIF(课表!D$193:$D$348,B265))+IF(COUNTIF(课表!$E$193:$E$348,B265)&gt;=2,1,COUNTIF(课表!$E$193:$E$348,B265))+IF(COUNTIF(课表!$F$193:$F$348,B265)&gt;=2,1,COUNTIF(课表!$F$193:$F$348,B265)))*2</f>
        <v>4</v>
      </c>
      <c r="I265" s="31">
        <f>(IF(COUNTIF(课表!$G$193:$G$348,B265)&gt;=2,1,COUNTIF(课表!$G$193:$G$348,B265))+IF(COUNTIF(课表!$H$193:$H$348,B265)&gt;=2,1,COUNTIF(课表!$H$193:$H$348,B265))+IF(COUNTIF(课表!$I$193:$I$348,B265)&gt;=2,1,COUNTIF(课表!$I$193:$I$348,B265))+IF(COUNTIF(课表!$J$193:$J$348,B265)&gt;=2,1,COUNTIF(课表!$J$193:$J$348,B265)))*2</f>
        <v>4</v>
      </c>
      <c r="J265" s="31">
        <f>(IF(COUNTIF(课表!$K$193:$K$348,B265)&gt;=2,1,COUNTIF(课表!$K$193:$K$348,B265))+IF(COUNTIF(课表!$L$193:$L$348,B265)&gt;=2,1,COUNTIF(课表!$L$193:$L$348,B265))+IF(COUNTIF(课表!$M$193:$M$348,B265)&gt;=2,1,COUNTIF(课表!$M$193:$M$348,B265))+IF(COUNTIF(课表!$N$193:$N$348,B265)&gt;=2,1,COUNTIF(课表!$N$193:$N$348,B265)))*2</f>
        <v>0</v>
      </c>
      <c r="K265" s="31">
        <f>(IF(COUNTIF(课表!$O$193:$O$348,B265)&gt;=2,1,COUNTIF(课表!$O$193:$O$348,B265))+IF(COUNTIF(课表!$P$193:$P$348,B265)&gt;=2,1,COUNTIF(课表!$P$193:$P$348,B265))+IF(COUNTIF(课表!$Q$193:$Q$348,B265)&gt;=2,1,COUNTIF(课表!$Q$193:$Q$348,B265))+IF(COUNTIF(课表!$R$193:$R$348,B265)&gt;=2,1,COUNTIF(课表!$R$193:$R$348,B265)))*2</f>
        <v>4</v>
      </c>
      <c r="L265" s="31">
        <f>(IF(COUNTIF(课表!$O$193:$S$348,B265)&gt;=2,1,COUNTIF(课表!$O$193:$S$348,B265))+IF(COUNTIF(课表!$P$193:$T$348,B265)&gt;=2,1,COUNTIF(课表!$P$193:$T$348,B265)))*2</f>
        <v>4</v>
      </c>
      <c r="M265" s="31">
        <f>(IF(COUNTIF(课表!$W$193:$W$348,B265)&gt;=2,1,COUNTIF(课表!$W$193:$W$348,B265))+IF(COUNTIF(课表!$X$193:$X$348,B265)&gt;=2,1,COUNTIF(课表!$X$193:$X$348,B265))+IF(COUNTIF(课表!$Y$193:$Y$348,B265)&gt;=2,1,COUNTIF(课表!$Y$193:$Y$348,B265))+IF(COUNTIF(课表!$Z$193:$Z$348,B265)&gt;=2,1,COUNTIF(课表!$Z$193:$Z$348,B265)))*2</f>
        <v>0</v>
      </c>
      <c r="N265" s="31">
        <f>(IF(COUNTIF(课表!$AA$193:$AA$348,B265)&gt;=2,1,COUNTIF(课表!$AA$193:$AA$348,B265))+IF(COUNTIF(课表!$AB$193:$AB$348,B265)&gt;=2,1,COUNTIF(课表!$AB$193:$AB$348,B265))+IF(COUNTIF(课表!$AC$193:$AC$348,B265)&gt;=2,1,COUNTIF(课表!$AC$193:$AC$348,B265))+IF(COUNTIF(课表!$AD$193:$AD$348,B265)&gt;=2,1,COUNTIF(课表!$AD$193:$AD$348,B265)))*2</f>
        <v>0</v>
      </c>
      <c r="O265" s="31">
        <f t="shared" si="9"/>
        <v>16</v>
      </c>
    </row>
    <row r="266" s="24" customFormat="1" ht="20.1" customHeight="1" spans="1:15">
      <c r="A266" s="31">
        <f>VLOOKUP(B266,教师基础数据!$B$1:$H$503,7,FALSE)</f>
        <v>2021010</v>
      </c>
      <c r="B266" s="32" t="s">
        <v>1439</v>
      </c>
      <c r="C266" s="31" t="str">
        <f>VLOOKUP(B266,教师基础数据!$B$1:$G4811,3,FALSE)</f>
        <v>人文系</v>
      </c>
      <c r="D266" s="31" t="str">
        <f>VLOOKUP(B266,教师基础数据!$B$1:$G963,4,FALSE)</f>
        <v>专职</v>
      </c>
      <c r="E266" s="31" t="str">
        <f>VLOOKUP(B266,教师基础数据!$B$1:$G4996,5,FALSE)</f>
        <v>服装教研室</v>
      </c>
      <c r="F266" s="31">
        <v>1</v>
      </c>
      <c r="G266" s="31">
        <f t="shared" si="8"/>
        <v>2</v>
      </c>
      <c r="H266" s="31">
        <f>(IF(COUNTIF(课表!$C$193:$C$348,B266)&gt;=2,1,COUNTIF(课表!$C$193:$C$348,B266))+IF(COUNTIF(课表!$D$193:$D$348,B266)&gt;=2,1,COUNTIF(课表!D$193:$D$348,B266))+IF(COUNTIF(课表!$E$193:$E$348,B266)&gt;=2,1,COUNTIF(课表!$E$193:$E$348,B266))+IF(COUNTIF(课表!$F$193:$F$348,B266)&gt;=2,1,COUNTIF(课表!$F$193:$F$348,B266)))*2</f>
        <v>0</v>
      </c>
      <c r="I266" s="31">
        <f>(IF(COUNTIF(课表!$G$193:$G$348,B266)&gt;=2,1,COUNTIF(课表!$G$193:$G$348,B266))+IF(COUNTIF(课表!$H$193:$H$348,B266)&gt;=2,1,COUNTIF(课表!$H$193:$H$348,B266))+IF(COUNTIF(课表!$I$193:$I$348,B266)&gt;=2,1,COUNTIF(课表!$I$193:$I$348,B266))+IF(COUNTIF(课表!$J$193:$J$348,B266)&gt;=2,1,COUNTIF(课表!$J$193:$J$348,B266)))*2</f>
        <v>4</v>
      </c>
      <c r="J266" s="31">
        <f>(IF(COUNTIF(课表!$K$193:$K$348,B266)&gt;=2,1,COUNTIF(课表!$K$193:$K$348,B266))+IF(COUNTIF(课表!$L$193:$L$348,B266)&gt;=2,1,COUNTIF(课表!$L$193:$L$348,B266))+IF(COUNTIF(课表!$M$193:$M$348,B266)&gt;=2,1,COUNTIF(课表!$M$193:$M$348,B266))+IF(COUNTIF(课表!$N$193:$N$348,B266)&gt;=2,1,COUNTIF(课表!$N$193:$N$348,B266)))*2</f>
        <v>4</v>
      </c>
      <c r="K266" s="31">
        <f>(IF(COUNTIF(课表!$O$193:$O$348,B266)&gt;=2,1,COUNTIF(课表!$O$193:$O$348,B266))+IF(COUNTIF(课表!$P$193:$P$348,B266)&gt;=2,1,COUNTIF(课表!$P$193:$P$348,B266))+IF(COUNTIF(课表!$Q$193:$Q$348,B266)&gt;=2,1,COUNTIF(课表!$Q$193:$Q$348,B266))+IF(COUNTIF(课表!$R$193:$R$348,B266)&gt;=2,1,COUNTIF(课表!$R$193:$R$348,B266)))*2</f>
        <v>0</v>
      </c>
      <c r="L266" s="31">
        <f>(IF(COUNTIF(课表!$O$193:$S$348,B266)&gt;=2,1,COUNTIF(课表!$O$193:$S$348,B266))+IF(COUNTIF(课表!$P$193:$T$348,B266)&gt;=2,1,COUNTIF(课表!$P$193:$T$348,B266)))*2</f>
        <v>0</v>
      </c>
      <c r="M266" s="31">
        <f>(IF(COUNTIF(课表!$W$193:$W$348,B266)&gt;=2,1,COUNTIF(课表!$W$193:$W$348,B266))+IF(COUNTIF(课表!$X$193:$X$348,B266)&gt;=2,1,COUNTIF(课表!$X$193:$X$348,B266))+IF(COUNTIF(课表!$Y$193:$Y$348,B266)&gt;=2,1,COUNTIF(课表!$Y$193:$Y$348,B266))+IF(COUNTIF(课表!$Z$193:$Z$348,B266)&gt;=2,1,COUNTIF(课表!$Z$193:$Z$348,B266)))*2</f>
        <v>0</v>
      </c>
      <c r="N266" s="31">
        <f>(IF(COUNTIF(课表!$AA$193:$AA$348,B266)&gt;=2,1,COUNTIF(课表!$AA$193:$AA$348,B266))+IF(COUNTIF(课表!$AB$193:$AB$348,B266)&gt;=2,1,COUNTIF(课表!$AB$193:$AB$348,B266))+IF(COUNTIF(课表!$AC$193:$AC$348,B266)&gt;=2,1,COUNTIF(课表!$AC$193:$AC$348,B266))+IF(COUNTIF(课表!$AD$193:$AD$348,B266)&gt;=2,1,COUNTIF(课表!$AD$193:$AD$348,B266)))*2</f>
        <v>0</v>
      </c>
      <c r="O266" s="31">
        <f t="shared" si="9"/>
        <v>8</v>
      </c>
    </row>
    <row r="267" s="24" customFormat="1" ht="20.1" customHeight="1" spans="1:15">
      <c r="A267" s="31" t="str">
        <f>VLOOKUP(B267,教师基础数据!$B$1:$H$503,7,FALSE)</f>
        <v>0000075</v>
      </c>
      <c r="B267" s="32" t="s">
        <v>1597</v>
      </c>
      <c r="C267" s="31" t="str">
        <f>VLOOKUP(B267,教师基础数据!$B$1:$G4812,3,FALSE)</f>
        <v>人文系</v>
      </c>
      <c r="D267" s="31" t="str">
        <f>VLOOKUP(B267,教师基础数据!$B$1:$G964,4,FALSE)</f>
        <v>专职</v>
      </c>
      <c r="E267" s="31" t="str">
        <f>VLOOKUP(B267,教师基础数据!$B$1:$G4997,5,FALSE)</f>
        <v>体育教研室</v>
      </c>
      <c r="F267" s="31">
        <v>1</v>
      </c>
      <c r="G267" s="31">
        <f t="shared" si="8"/>
        <v>4</v>
      </c>
      <c r="H267" s="31">
        <f>(IF(COUNTIF(课表!$C$193:$C$348,B267)&gt;=2,1,COUNTIF(课表!$C$193:$C$348,B267))+IF(COUNTIF(课表!$D$193:$D$348,B267)&gt;=2,1,COUNTIF(课表!D$193:$D$348,B267))+IF(COUNTIF(课表!$E$193:$E$348,B267)&gt;=2,1,COUNTIF(课表!$E$193:$E$348,B267))+IF(COUNTIF(课表!$F$193:$F$348,B267)&gt;=2,1,COUNTIF(课表!$F$193:$F$348,B267)))*2</f>
        <v>0</v>
      </c>
      <c r="I267" s="31">
        <f>(IF(COUNTIF(课表!$G$193:$G$348,B267)&gt;=2,1,COUNTIF(课表!$G$193:$G$348,B267))+IF(COUNTIF(课表!$H$193:$H$348,B267)&gt;=2,1,COUNTIF(课表!$H$193:$H$348,B267))+IF(COUNTIF(课表!$I$193:$I$348,B267)&gt;=2,1,COUNTIF(课表!$I$193:$I$348,B267))+IF(COUNTIF(课表!$J$193:$J$348,B267)&gt;=2,1,COUNTIF(课表!$J$193:$J$348,B267)))*2</f>
        <v>6</v>
      </c>
      <c r="J267" s="31">
        <f>(IF(COUNTIF(课表!$K$193:$K$348,B267)&gt;=2,1,COUNTIF(课表!$K$193:$K$348,B267))+IF(COUNTIF(课表!$L$193:$L$348,B267)&gt;=2,1,COUNTIF(课表!$L$193:$L$348,B267))+IF(COUNTIF(课表!$M$193:$M$348,B267)&gt;=2,1,COUNTIF(课表!$M$193:$M$348,B267))+IF(COUNTIF(课表!$N$193:$N$348,B267)&gt;=2,1,COUNTIF(课表!$N$193:$N$348,B267)))*2</f>
        <v>6</v>
      </c>
      <c r="K267" s="31">
        <f>(IF(COUNTIF(课表!$O$193:$O$348,B267)&gt;=2,1,COUNTIF(课表!$O$193:$O$348,B267))+IF(COUNTIF(课表!$P$193:$P$348,B267)&gt;=2,1,COUNTIF(课表!$P$193:$P$348,B267))+IF(COUNTIF(课表!$Q$193:$Q$348,B267)&gt;=2,1,COUNTIF(课表!$Q$193:$Q$348,B267))+IF(COUNTIF(课表!$R$193:$R$348,B267)&gt;=2,1,COUNTIF(课表!$R$193:$R$348,B267)))*2</f>
        <v>6</v>
      </c>
      <c r="L267" s="31">
        <f>(IF(COUNTIF(课表!$O$193:$S$348,B267)&gt;=2,1,COUNTIF(课表!$O$193:$S$348,B267))+IF(COUNTIF(课表!$P$193:$T$348,B267)&gt;=2,1,COUNTIF(课表!$P$193:$T$348,B267)))*2</f>
        <v>4</v>
      </c>
      <c r="M267" s="31">
        <f>(IF(COUNTIF(课表!$W$193:$W$348,B267)&gt;=2,1,COUNTIF(课表!$W$193:$W$348,B267))+IF(COUNTIF(课表!$X$193:$X$348,B267)&gt;=2,1,COUNTIF(课表!$X$193:$X$348,B267))+IF(COUNTIF(课表!$Y$193:$Y$348,B267)&gt;=2,1,COUNTIF(课表!$Y$193:$Y$348,B267))+IF(COUNTIF(课表!$Z$193:$Z$348,B267)&gt;=2,1,COUNTIF(课表!$Z$193:$Z$348,B267)))*2</f>
        <v>0</v>
      </c>
      <c r="N267" s="31">
        <f>(IF(COUNTIF(课表!$AA$193:$AA$348,B267)&gt;=2,1,COUNTIF(课表!$AA$193:$AA$348,B267))+IF(COUNTIF(课表!$AB$193:$AB$348,B267)&gt;=2,1,COUNTIF(课表!$AB$193:$AB$348,B267))+IF(COUNTIF(课表!$AC$193:$AC$348,B267)&gt;=2,1,COUNTIF(课表!$AC$193:$AC$348,B267))+IF(COUNTIF(课表!$AD$193:$AD$348,B267)&gt;=2,1,COUNTIF(课表!$AD$193:$AD$348,B267)))*2</f>
        <v>0</v>
      </c>
      <c r="O267" s="31">
        <f t="shared" si="9"/>
        <v>22</v>
      </c>
    </row>
    <row r="268" s="24" customFormat="1" ht="20.1" customHeight="1" spans="1:15">
      <c r="A268" s="31" t="str">
        <f>VLOOKUP(B268,教师基础数据!$B$1:$H$503,7,FALSE)</f>
        <v>0000178</v>
      </c>
      <c r="B268" s="32" t="s">
        <v>1164</v>
      </c>
      <c r="C268" s="31" t="str">
        <f>VLOOKUP(B268,教师基础数据!$B$1:$G4813,3,FALSE)</f>
        <v>人文系</v>
      </c>
      <c r="D268" s="31" t="str">
        <f>VLOOKUP(B268,教师基础数据!$B$1:$G965,4,FALSE)</f>
        <v>专职</v>
      </c>
      <c r="E268" s="31" t="str">
        <f>VLOOKUP(B268,教师基础数据!$B$1:$G4998,5,FALSE)</f>
        <v>人文教研室</v>
      </c>
      <c r="F268" s="31">
        <v>1</v>
      </c>
      <c r="G268" s="31">
        <f t="shared" si="8"/>
        <v>3</v>
      </c>
      <c r="H268" s="31">
        <f>(IF(COUNTIF(课表!$C$193:$C$348,B268)&gt;=2,1,COUNTIF(课表!$C$193:$C$348,B268))+IF(COUNTIF(课表!$D$193:$D$348,B268)&gt;=2,1,COUNTIF(课表!D$193:$D$348,B268))+IF(COUNTIF(课表!$E$193:$E$348,B268)&gt;=2,1,COUNTIF(课表!$E$193:$E$348,B268))+IF(COUNTIF(课表!$F$193:$F$348,B268)&gt;=2,1,COUNTIF(课表!$F$193:$F$348,B268)))*2</f>
        <v>0</v>
      </c>
      <c r="I268" s="31">
        <f>(IF(COUNTIF(课表!$G$193:$G$348,B268)&gt;=2,1,COUNTIF(课表!$G$193:$G$348,B268))+IF(COUNTIF(课表!$H$193:$H$348,B268)&gt;=2,1,COUNTIF(课表!$H$193:$H$348,B268))+IF(COUNTIF(课表!$I$193:$I$348,B268)&gt;=2,1,COUNTIF(课表!$I$193:$I$348,B268))+IF(COUNTIF(课表!$J$193:$J$348,B268)&gt;=2,1,COUNTIF(课表!$J$193:$J$348,B268)))*2</f>
        <v>0</v>
      </c>
      <c r="J268" s="31">
        <f>(IF(COUNTIF(课表!$K$193:$K$348,B268)&gt;=2,1,COUNTIF(课表!$K$193:$K$348,B268))+IF(COUNTIF(课表!$L$193:$L$348,B268)&gt;=2,1,COUNTIF(课表!$L$193:$L$348,B268))+IF(COUNTIF(课表!$M$193:$M$348,B268)&gt;=2,1,COUNTIF(课表!$M$193:$M$348,B268))+IF(COUNTIF(课表!$N$193:$N$348,B268)&gt;=2,1,COUNTIF(课表!$N$193:$N$348,B268)))*2</f>
        <v>8</v>
      </c>
      <c r="K268" s="31">
        <f>(IF(COUNTIF(课表!$O$193:$O$348,B268)&gt;=2,1,COUNTIF(课表!$O$193:$O$348,B268))+IF(COUNTIF(课表!$P$193:$P$348,B268)&gt;=2,1,COUNTIF(课表!$P$193:$P$348,B268))+IF(COUNTIF(课表!$Q$193:$Q$348,B268)&gt;=2,1,COUNTIF(课表!$Q$193:$Q$348,B268))+IF(COUNTIF(课表!$R$193:$R$348,B268)&gt;=2,1,COUNTIF(课表!$R$193:$R$348,B268)))*2</f>
        <v>8</v>
      </c>
      <c r="L268" s="31">
        <f>(IF(COUNTIF(课表!$O$193:$S$348,B268)&gt;=2,1,COUNTIF(课表!$O$193:$S$348,B268))+IF(COUNTIF(课表!$P$193:$T$348,B268)&gt;=2,1,COUNTIF(课表!$P$193:$T$348,B268)))*2</f>
        <v>4</v>
      </c>
      <c r="M268" s="31">
        <f>(IF(COUNTIF(课表!$W$193:$W$348,B268)&gt;=2,1,COUNTIF(课表!$W$193:$W$348,B268))+IF(COUNTIF(课表!$X$193:$X$348,B268)&gt;=2,1,COUNTIF(课表!$X$193:$X$348,B268))+IF(COUNTIF(课表!$Y$193:$Y$348,B268)&gt;=2,1,COUNTIF(课表!$Y$193:$Y$348,B268))+IF(COUNTIF(课表!$Z$193:$Z$348,B268)&gt;=2,1,COUNTIF(课表!$Z$193:$Z$348,B268)))*2</f>
        <v>0</v>
      </c>
      <c r="N268" s="31">
        <f>(IF(COUNTIF(课表!$AA$193:$AA$348,B268)&gt;=2,1,COUNTIF(课表!$AA$193:$AA$348,B268))+IF(COUNTIF(课表!$AB$193:$AB$348,B268)&gt;=2,1,COUNTIF(课表!$AB$193:$AB$348,B268))+IF(COUNTIF(课表!$AC$193:$AC$348,B268)&gt;=2,1,COUNTIF(课表!$AC$193:$AC$348,B268))+IF(COUNTIF(课表!$AD$193:$AD$348,B268)&gt;=2,1,COUNTIF(课表!$AD$193:$AD$348,B268)))*2</f>
        <v>0</v>
      </c>
      <c r="O268" s="31">
        <f t="shared" si="9"/>
        <v>20</v>
      </c>
    </row>
    <row r="269" s="24" customFormat="1" ht="20.1" customHeight="1" spans="1:15">
      <c r="A269" s="31" t="str">
        <f>VLOOKUP(B269,教师基础数据!$B$1:$H$503,7,FALSE)</f>
        <v>2014009</v>
      </c>
      <c r="B269" s="32" t="s">
        <v>1263</v>
      </c>
      <c r="C269" s="31" t="str">
        <f>VLOOKUP(B269,教师基础数据!$B$1:$G4814,3,FALSE)</f>
        <v>建筑系</v>
      </c>
      <c r="D269" s="31" t="str">
        <f>VLOOKUP(B269,教师基础数据!$B$1:$G966,4,FALSE)</f>
        <v>专职</v>
      </c>
      <c r="E269" s="31" t="str">
        <f>VLOOKUP(B269,教师基础数据!$B$1:$G4999,5,FALSE)</f>
        <v>建筑工程技术教研室</v>
      </c>
      <c r="F269" s="31">
        <v>1</v>
      </c>
      <c r="G269" s="31">
        <f t="shared" si="8"/>
        <v>3</v>
      </c>
      <c r="H269" s="31">
        <f>(IF(COUNTIF(课表!$C$193:$C$348,B269)&gt;=2,1,COUNTIF(课表!$C$193:$C$348,B269))+IF(COUNTIF(课表!$D$193:$D$348,B269)&gt;=2,1,COUNTIF(课表!D$193:$D$348,B269))+IF(COUNTIF(课表!$E$193:$E$348,B269)&gt;=2,1,COUNTIF(课表!$E$193:$E$348,B269))+IF(COUNTIF(课表!$F$193:$F$348,B269)&gt;=2,1,COUNTIF(课表!$F$193:$F$348,B269)))*2</f>
        <v>0</v>
      </c>
      <c r="I269" s="31">
        <f>(IF(COUNTIF(课表!$G$193:$G$348,B269)&gt;=2,1,COUNTIF(课表!$G$193:$G$348,B269))+IF(COUNTIF(课表!$H$193:$H$348,B269)&gt;=2,1,COUNTIF(课表!$H$193:$H$348,B269))+IF(COUNTIF(课表!$I$193:$I$348,B269)&gt;=2,1,COUNTIF(课表!$I$193:$I$348,B269))+IF(COUNTIF(课表!$J$193:$J$348,B269)&gt;=2,1,COUNTIF(课表!$J$193:$J$348,B269)))*2</f>
        <v>4</v>
      </c>
      <c r="J269" s="31">
        <f>(IF(COUNTIF(课表!$K$193:$K$348,B269)&gt;=2,1,COUNTIF(课表!$K$193:$K$348,B269))+IF(COUNTIF(课表!$L$193:$L$348,B269)&gt;=2,1,COUNTIF(课表!$L$193:$L$348,B269))+IF(COUNTIF(课表!$M$193:$M$348,B269)&gt;=2,1,COUNTIF(课表!$M$193:$M$348,B269))+IF(COUNTIF(课表!$N$193:$N$348,B269)&gt;=2,1,COUNTIF(课表!$N$193:$N$348,B269)))*2</f>
        <v>4</v>
      </c>
      <c r="K269" s="31">
        <f>(IF(COUNTIF(课表!$O$193:$O$348,B269)&gt;=2,1,COUNTIF(课表!$O$193:$O$348,B269))+IF(COUNTIF(课表!$P$193:$P$348,B269)&gt;=2,1,COUNTIF(课表!$P$193:$P$348,B269))+IF(COUNTIF(课表!$Q$193:$Q$348,B269)&gt;=2,1,COUNTIF(课表!$Q$193:$Q$348,B269))+IF(COUNTIF(课表!$R$193:$R$348,B269)&gt;=2,1,COUNTIF(课表!$R$193:$R$348,B269)))*2</f>
        <v>0</v>
      </c>
      <c r="L269" s="31">
        <f>(IF(COUNTIF(课表!$O$193:$S$348,B269)&gt;=2,1,COUNTIF(课表!$O$193:$S$348,B269))+IF(COUNTIF(课表!$P$193:$T$348,B269)&gt;=2,1,COUNTIF(课表!$P$193:$T$348,B269)))*2</f>
        <v>4</v>
      </c>
      <c r="M269" s="31">
        <f>(IF(COUNTIF(课表!$W$193:$W$348,B269)&gt;=2,1,COUNTIF(课表!$W$193:$W$348,B269))+IF(COUNTIF(课表!$X$193:$X$348,B269)&gt;=2,1,COUNTIF(课表!$X$193:$X$348,B269))+IF(COUNTIF(课表!$Y$193:$Y$348,B269)&gt;=2,1,COUNTIF(课表!$Y$193:$Y$348,B269))+IF(COUNTIF(课表!$Z$193:$Z$348,B269)&gt;=2,1,COUNTIF(课表!$Z$193:$Z$348,B269)))*2</f>
        <v>0</v>
      </c>
      <c r="N269" s="31">
        <f>(IF(COUNTIF(课表!$AA$193:$AA$348,B269)&gt;=2,1,COUNTIF(课表!$AA$193:$AA$348,B269))+IF(COUNTIF(课表!$AB$193:$AB$348,B269)&gt;=2,1,COUNTIF(课表!$AB$193:$AB$348,B269))+IF(COUNTIF(课表!$AC$193:$AC$348,B269)&gt;=2,1,COUNTIF(课表!$AC$193:$AC$348,B269))+IF(COUNTIF(课表!$AD$193:$AD$348,B269)&gt;=2,1,COUNTIF(课表!$AD$193:$AD$348,B269)))*2</f>
        <v>0</v>
      </c>
      <c r="O269" s="31">
        <f t="shared" si="9"/>
        <v>12</v>
      </c>
    </row>
    <row r="270" s="24" customFormat="1" ht="20.1" customHeight="1" spans="1:15">
      <c r="A270" s="31" t="str">
        <f>VLOOKUP(B270,教师基础数据!$B$1:$H$503,7,FALSE)</f>
        <v>0000063</v>
      </c>
      <c r="B270" s="32" t="s">
        <v>1531</v>
      </c>
      <c r="C270" s="31" t="str">
        <f>VLOOKUP(B270,教师基础数据!$B$1:$G4815,3,FALSE)</f>
        <v>信艺系</v>
      </c>
      <c r="D270" s="31" t="str">
        <f>VLOOKUP(B270,教师基础数据!$B$1:$G967,4,FALSE)</f>
        <v>专职</v>
      </c>
      <c r="E270" s="31" t="str">
        <f>VLOOKUP(B270,教师基础数据!$B$1:$G5000,5,FALSE)</f>
        <v>数媒教研室</v>
      </c>
      <c r="F270" s="31">
        <v>1</v>
      </c>
      <c r="G270" s="31">
        <f t="shared" si="8"/>
        <v>4</v>
      </c>
      <c r="H270" s="31">
        <f>(IF(COUNTIF(课表!$C$193:$C$348,B270)&gt;=2,1,COUNTIF(课表!$C$193:$C$348,B270))+IF(COUNTIF(课表!$D$193:$D$348,B270)&gt;=2,1,COUNTIF(课表!D$193:$D$348,B270))+IF(COUNTIF(课表!$E$193:$E$348,B270)&gt;=2,1,COUNTIF(课表!$E$193:$E$348,B270))+IF(COUNTIF(课表!$F$193:$F$348,B270)&gt;=2,1,COUNTIF(课表!$F$193:$F$348,B270)))*2</f>
        <v>8</v>
      </c>
      <c r="I270" s="31">
        <f>(IF(COUNTIF(课表!$G$193:$G$348,B270)&gt;=2,1,COUNTIF(课表!$G$193:$G$348,B270))+IF(COUNTIF(课表!$H$193:$H$348,B270)&gt;=2,1,COUNTIF(课表!$H$193:$H$348,B270))+IF(COUNTIF(课表!$I$193:$I$348,B270)&gt;=2,1,COUNTIF(课表!$I$193:$I$348,B270))+IF(COUNTIF(课表!$J$193:$J$348,B270)&gt;=2,1,COUNTIF(课表!$J$193:$J$348,B270)))*2</f>
        <v>4</v>
      </c>
      <c r="J270" s="31">
        <f>(IF(COUNTIF(课表!$K$193:$K$348,B270)&gt;=2,1,COUNTIF(课表!$K$193:$K$348,B270))+IF(COUNTIF(课表!$L$193:$L$348,B270)&gt;=2,1,COUNTIF(课表!$L$193:$L$348,B270))+IF(COUNTIF(课表!$M$193:$M$348,B270)&gt;=2,1,COUNTIF(课表!$M$193:$M$348,B270))+IF(COUNTIF(课表!$N$193:$N$348,B270)&gt;=2,1,COUNTIF(课表!$N$193:$N$348,B270)))*2</f>
        <v>4</v>
      </c>
      <c r="K270" s="31">
        <f>(IF(COUNTIF(课表!$O$193:$O$348,B270)&gt;=2,1,COUNTIF(课表!$O$193:$O$348,B270))+IF(COUNTIF(课表!$P$193:$P$348,B270)&gt;=2,1,COUNTIF(课表!$P$193:$P$348,B270))+IF(COUNTIF(课表!$Q$193:$Q$348,B270)&gt;=2,1,COUNTIF(课表!$Q$193:$Q$348,B270))+IF(COUNTIF(课表!$R$193:$R$348,B270)&gt;=2,1,COUNTIF(课表!$R$193:$R$348,B270)))*2</f>
        <v>0</v>
      </c>
      <c r="L270" s="31">
        <f>(IF(COUNTIF(课表!$O$193:$S$348,B270)&gt;=2,1,COUNTIF(课表!$O$193:$S$348,B270))+IF(COUNTIF(课表!$P$193:$T$348,B270)&gt;=2,1,COUNTIF(课表!$P$193:$T$348,B270)))*2</f>
        <v>0</v>
      </c>
      <c r="M270" s="31">
        <f>(IF(COUNTIF(课表!$W$193:$W$348,B270)&gt;=2,1,COUNTIF(课表!$W$193:$W$348,B270))+IF(COUNTIF(课表!$X$193:$X$348,B270)&gt;=2,1,COUNTIF(课表!$X$193:$X$348,B270))+IF(COUNTIF(课表!$Y$193:$Y$348,B270)&gt;=2,1,COUNTIF(课表!$Y$193:$Y$348,B270))+IF(COUNTIF(课表!$Z$193:$Z$348,B270)&gt;=2,1,COUNTIF(课表!$Z$193:$Z$348,B270)))*2</f>
        <v>0</v>
      </c>
      <c r="N270" s="31">
        <f>(IF(COUNTIF(课表!$AA$193:$AA$348,B270)&gt;=2,1,COUNTIF(课表!$AA$193:$AA$348,B270))+IF(COUNTIF(课表!$AB$193:$AB$348,B270)&gt;=2,1,COUNTIF(课表!$AB$193:$AB$348,B270))+IF(COUNTIF(课表!$AC$193:$AC$348,B270)&gt;=2,1,COUNTIF(课表!$AC$193:$AC$348,B270))+IF(COUNTIF(课表!$AD$193:$AD$348,B270)&gt;=2,1,COUNTIF(课表!$AD$193:$AD$348,B270)))*2</f>
        <v>8</v>
      </c>
      <c r="O270" s="31">
        <f t="shared" si="9"/>
        <v>24</v>
      </c>
    </row>
    <row r="271" s="24" customFormat="1" ht="20.1" customHeight="1" spans="1:15">
      <c r="A271" s="31" t="str">
        <f>VLOOKUP(B271,教师基础数据!$B$1:$H$503,7,FALSE)</f>
        <v>0000045</v>
      </c>
      <c r="B271" s="32" t="s">
        <v>1536</v>
      </c>
      <c r="C271" s="31" t="str">
        <f>VLOOKUP(B271,教师基础数据!$B$1:$G4816,3,FALSE)</f>
        <v>信艺系</v>
      </c>
      <c r="D271" s="31" t="str">
        <f>VLOOKUP(B271,教师基础数据!$B$1:$G968,4,FALSE)</f>
        <v>兼职</v>
      </c>
      <c r="E271" s="31" t="str">
        <f>VLOOKUP(B271,教师基础数据!$B$1:$G5001,5,FALSE)</f>
        <v>计应教研室</v>
      </c>
      <c r="F271" s="31">
        <v>1</v>
      </c>
      <c r="G271" s="31">
        <f t="shared" si="8"/>
        <v>4</v>
      </c>
      <c r="H271" s="31">
        <f>(IF(COUNTIF(课表!$C$193:$C$348,B271)&gt;=2,1,COUNTIF(课表!$C$193:$C$348,B271))+IF(COUNTIF(课表!$D$193:$D$348,B271)&gt;=2,1,COUNTIF(课表!D$193:$D$348,B271))+IF(COUNTIF(课表!$E$193:$E$348,B271)&gt;=2,1,COUNTIF(课表!$E$193:$E$348,B271))+IF(COUNTIF(课表!$F$193:$F$348,B271)&gt;=2,1,COUNTIF(课表!$F$193:$F$348,B271)))*2</f>
        <v>0</v>
      </c>
      <c r="I271" s="31">
        <f>(IF(COUNTIF(课表!$G$193:$G$348,B271)&gt;=2,1,COUNTIF(课表!$G$193:$G$348,B271))+IF(COUNTIF(课表!$H$193:$H$348,B271)&gt;=2,1,COUNTIF(课表!$H$193:$H$348,B271))+IF(COUNTIF(课表!$I$193:$I$348,B271)&gt;=2,1,COUNTIF(课表!$I$193:$I$348,B271))+IF(COUNTIF(课表!$J$193:$J$348,B271)&gt;=2,1,COUNTIF(课表!$J$193:$J$348,B271)))*2</f>
        <v>0</v>
      </c>
      <c r="J271" s="31">
        <f>(IF(COUNTIF(课表!$K$193:$K$348,B271)&gt;=2,1,COUNTIF(课表!$K$193:$K$348,B271))+IF(COUNTIF(课表!$L$193:$L$348,B271)&gt;=2,1,COUNTIF(课表!$L$193:$L$348,B271))+IF(COUNTIF(课表!$M$193:$M$348,B271)&gt;=2,1,COUNTIF(课表!$M$193:$M$348,B271))+IF(COUNTIF(课表!$N$193:$N$348,B271)&gt;=2,1,COUNTIF(课表!$N$193:$N$348,B271)))*2</f>
        <v>8</v>
      </c>
      <c r="K271" s="31">
        <f>(IF(COUNTIF(课表!$O$193:$O$348,B271)&gt;=2,1,COUNTIF(课表!$O$193:$O$348,B271))+IF(COUNTIF(课表!$P$193:$P$348,B271)&gt;=2,1,COUNTIF(课表!$P$193:$P$348,B271))+IF(COUNTIF(课表!$Q$193:$Q$348,B271)&gt;=2,1,COUNTIF(课表!$Q$193:$Q$348,B271))+IF(COUNTIF(课表!$R$193:$R$348,B271)&gt;=2,1,COUNTIF(课表!$R$193:$R$348,B271)))*2</f>
        <v>4</v>
      </c>
      <c r="L271" s="31">
        <f>(IF(COUNTIF(课表!$O$193:$S$348,B271)&gt;=2,1,COUNTIF(课表!$O$193:$S$348,B271))+IF(COUNTIF(课表!$P$193:$T$348,B271)&gt;=2,1,COUNTIF(课表!$P$193:$T$348,B271)))*2</f>
        <v>4</v>
      </c>
      <c r="M271" s="31">
        <f>(IF(COUNTIF(课表!$W$193:$W$348,B271)&gt;=2,1,COUNTIF(课表!$W$193:$W$348,B271))+IF(COUNTIF(课表!$X$193:$X$348,B271)&gt;=2,1,COUNTIF(课表!$X$193:$X$348,B271))+IF(COUNTIF(课表!$Y$193:$Y$348,B271)&gt;=2,1,COUNTIF(课表!$Y$193:$Y$348,B271))+IF(COUNTIF(课表!$Z$193:$Z$348,B271)&gt;=2,1,COUNTIF(课表!$Z$193:$Z$348,B271)))*2</f>
        <v>8</v>
      </c>
      <c r="N271" s="31">
        <f>(IF(COUNTIF(课表!$AA$193:$AA$348,B271)&gt;=2,1,COUNTIF(课表!$AA$193:$AA$348,B271))+IF(COUNTIF(课表!$AB$193:$AB$348,B271)&gt;=2,1,COUNTIF(课表!$AB$193:$AB$348,B271))+IF(COUNTIF(课表!$AC$193:$AC$348,B271)&gt;=2,1,COUNTIF(课表!$AC$193:$AC$348,B271))+IF(COUNTIF(课表!$AD$193:$AD$348,B271)&gt;=2,1,COUNTIF(课表!$AD$193:$AD$348,B271)))*2</f>
        <v>0</v>
      </c>
      <c r="O271" s="31">
        <f t="shared" si="9"/>
        <v>24</v>
      </c>
    </row>
    <row r="272" s="24" customFormat="1" ht="20.1" customHeight="1" spans="1:15">
      <c r="A272" s="31" t="str">
        <f>VLOOKUP(B272,教师基础数据!$B$1:$H$503,7,FALSE)</f>
        <v>2021112</v>
      </c>
      <c r="B272" s="32" t="s">
        <v>1527</v>
      </c>
      <c r="C272" s="31" t="str">
        <f>VLOOKUP(B272,教师基础数据!$B$1:$G4817,3,FALSE)</f>
        <v>信艺系</v>
      </c>
      <c r="D272" s="31" t="str">
        <f>VLOOKUP(B272,教师基础数据!$B$1:$G969,4,FALSE)</f>
        <v>外聘</v>
      </c>
      <c r="E272" s="31" t="str">
        <f>VLOOKUP(B272,教师基础数据!$B$1:$G5002,5,FALSE)</f>
        <v>数媒教研室</v>
      </c>
      <c r="F272" s="31">
        <v>1</v>
      </c>
      <c r="G272" s="31">
        <f t="shared" si="8"/>
        <v>6</v>
      </c>
      <c r="H272" s="31">
        <f>(IF(COUNTIF(课表!$C$193:$C$348,B272)&gt;=2,1,COUNTIF(课表!$C$193:$C$348,B272))+IF(COUNTIF(课表!$D$193:$D$348,B272)&gt;=2,1,COUNTIF(课表!D$193:$D$348,B272))+IF(COUNTIF(课表!$E$193:$E$348,B272)&gt;=2,1,COUNTIF(课表!$E$193:$E$348,B272))+IF(COUNTIF(课表!$F$193:$F$348,B272)&gt;=2,1,COUNTIF(课表!$F$193:$F$348,B272)))*2</f>
        <v>0</v>
      </c>
      <c r="I272" s="31">
        <f>(IF(COUNTIF(课表!$G$193:$G$348,B272)&gt;=2,1,COUNTIF(课表!$G$193:$G$348,B272))+IF(COUNTIF(课表!$H$193:$H$348,B272)&gt;=2,1,COUNTIF(课表!$H$193:$H$348,B272))+IF(COUNTIF(课表!$I$193:$I$348,B272)&gt;=2,1,COUNTIF(课表!$I$193:$I$348,B272))+IF(COUNTIF(课表!$J$193:$J$348,B272)&gt;=2,1,COUNTIF(课表!$J$193:$J$348,B272)))*2</f>
        <v>4</v>
      </c>
      <c r="J272" s="31">
        <f>(IF(COUNTIF(课表!$K$193:$K$348,B272)&gt;=2,1,COUNTIF(课表!$K$193:$K$348,B272))+IF(COUNTIF(课表!$L$193:$L$348,B272)&gt;=2,1,COUNTIF(课表!$L$193:$L$348,B272))+IF(COUNTIF(课表!$M$193:$M$348,B272)&gt;=2,1,COUNTIF(课表!$M$193:$M$348,B272))+IF(COUNTIF(课表!$N$193:$N$348,B272)&gt;=2,1,COUNTIF(课表!$N$193:$N$348,B272)))*2</f>
        <v>4</v>
      </c>
      <c r="K272" s="31">
        <f>(IF(COUNTIF(课表!$O$193:$O$348,B272)&gt;=2,1,COUNTIF(课表!$O$193:$O$348,B272))+IF(COUNTIF(课表!$P$193:$P$348,B272)&gt;=2,1,COUNTIF(课表!$P$193:$P$348,B272))+IF(COUNTIF(课表!$Q$193:$Q$348,B272)&gt;=2,1,COUNTIF(课表!$Q$193:$Q$348,B272))+IF(COUNTIF(课表!$R$193:$R$348,B272)&gt;=2,1,COUNTIF(课表!$R$193:$R$348,B272)))*2</f>
        <v>4</v>
      </c>
      <c r="L272" s="31">
        <f>(IF(COUNTIF(课表!$O$193:$S$348,B272)&gt;=2,1,COUNTIF(课表!$O$193:$S$348,B272))+IF(COUNTIF(课表!$P$193:$T$348,B272)&gt;=2,1,COUNTIF(课表!$P$193:$T$348,B272)))*2</f>
        <v>4</v>
      </c>
      <c r="M272" s="31">
        <f>(IF(COUNTIF(课表!$W$193:$W$348,B272)&gt;=2,1,COUNTIF(课表!$W$193:$W$348,B272))+IF(COUNTIF(课表!$X$193:$X$348,B272)&gt;=2,1,COUNTIF(课表!$X$193:$X$348,B272))+IF(COUNTIF(课表!$Y$193:$Y$348,B272)&gt;=2,1,COUNTIF(课表!$Y$193:$Y$348,B272))+IF(COUNTIF(课表!$Z$193:$Z$348,B272)&gt;=2,1,COUNTIF(课表!$Z$193:$Z$348,B272)))*2</f>
        <v>8</v>
      </c>
      <c r="N272" s="31">
        <f>(IF(COUNTIF(课表!$AA$193:$AA$348,B272)&gt;=2,1,COUNTIF(课表!$AA$193:$AA$348,B272))+IF(COUNTIF(课表!$AB$193:$AB$348,B272)&gt;=2,1,COUNTIF(课表!$AB$193:$AB$348,B272))+IF(COUNTIF(课表!$AC$193:$AC$348,B272)&gt;=2,1,COUNTIF(课表!$AC$193:$AC$348,B272))+IF(COUNTIF(课表!$AD$193:$AD$348,B272)&gt;=2,1,COUNTIF(课表!$AD$193:$AD$348,B272)))*2</f>
        <v>8</v>
      </c>
      <c r="O272" s="31">
        <f t="shared" si="9"/>
        <v>32</v>
      </c>
    </row>
    <row r="273" ht="20.1" customHeight="1" spans="1:17">
      <c r="A273" s="31" t="str">
        <f>VLOOKUP(B273,教师基础数据!$B$1:$H$503,7,FALSE)</f>
        <v>0000076</v>
      </c>
      <c r="B273" s="32" t="s">
        <v>1535</v>
      </c>
      <c r="C273" s="31" t="str">
        <f>VLOOKUP(B273,教师基础数据!$B$1:$G4818,3,FALSE)</f>
        <v>信艺系</v>
      </c>
      <c r="D273" s="31" t="str">
        <f>VLOOKUP(B273,教师基础数据!$B$1:$G970,4,FALSE)</f>
        <v>专职</v>
      </c>
      <c r="E273" s="31" t="str">
        <f>VLOOKUP(B273,教师基础数据!$B$1:$G5003,5,FALSE)</f>
        <v>计应教研室</v>
      </c>
      <c r="F273" s="31">
        <v>1</v>
      </c>
      <c r="G273" s="31">
        <f t="shared" si="8"/>
        <v>5</v>
      </c>
      <c r="H273" s="31">
        <f>(IF(COUNTIF(课表!$C$193:$C$348,B273)&gt;=2,1,COUNTIF(课表!$C$193:$C$348,B273))+IF(COUNTIF(课表!$D$193:$D$348,B273)&gt;=2,1,COUNTIF(课表!D$193:$D$348,B273))+IF(COUNTIF(课表!$E$193:$E$348,B273)&gt;=2,1,COUNTIF(课表!$E$193:$E$348,B273))+IF(COUNTIF(课表!$F$193:$F$348,B273)&gt;=2,1,COUNTIF(课表!$F$193:$F$348,B273)))*2</f>
        <v>4</v>
      </c>
      <c r="I273" s="31">
        <f>(IF(COUNTIF(课表!$G$193:$G$348,B273)&gt;=2,1,COUNTIF(课表!$G$193:$G$348,B273))+IF(COUNTIF(课表!$H$193:$H$348,B273)&gt;=2,1,COUNTIF(课表!$H$193:$H$348,B273))+IF(COUNTIF(课表!$I$193:$I$348,B273)&gt;=2,1,COUNTIF(课表!$I$193:$I$348,B273))+IF(COUNTIF(课表!$J$193:$J$348,B273)&gt;=2,1,COUNTIF(课表!$J$193:$J$348,B273)))*2</f>
        <v>4</v>
      </c>
      <c r="J273" s="31">
        <f>(IF(COUNTIF(课表!$K$193:$K$348,B273)&gt;=2,1,COUNTIF(课表!$K$193:$K$348,B273))+IF(COUNTIF(课表!$L$193:$L$348,B273)&gt;=2,1,COUNTIF(课表!$L$193:$L$348,B273))+IF(COUNTIF(课表!$M$193:$M$348,B273)&gt;=2,1,COUNTIF(课表!$M$193:$M$348,B273))+IF(COUNTIF(课表!$N$193:$N$348,B273)&gt;=2,1,COUNTIF(课表!$N$193:$N$348,B273)))*2</f>
        <v>4</v>
      </c>
      <c r="K273" s="31">
        <f>(IF(COUNTIF(课表!$O$193:$O$348,B273)&gt;=2,1,COUNTIF(课表!$O$193:$O$348,B273))+IF(COUNTIF(课表!$P$193:$P$348,B273)&gt;=2,1,COUNTIF(课表!$P$193:$P$348,B273))+IF(COUNTIF(课表!$Q$193:$Q$348,B273)&gt;=2,1,COUNTIF(课表!$Q$193:$Q$348,B273))+IF(COUNTIF(课表!$R$193:$R$348,B273)&gt;=2,1,COUNTIF(课表!$R$193:$R$348,B273)))*2</f>
        <v>8</v>
      </c>
      <c r="L273" s="31">
        <f>(IF(COUNTIF(课表!$O$193:$S$348,B273)&gt;=2,1,COUNTIF(课表!$O$193:$S$348,B273))+IF(COUNTIF(课表!$P$193:$T$348,B273)&gt;=2,1,COUNTIF(课表!$P$193:$T$348,B273)))*2</f>
        <v>4</v>
      </c>
      <c r="M273" s="31">
        <f>(IF(COUNTIF(课表!$W$193:$W$348,B273)&gt;=2,1,COUNTIF(课表!$W$193:$W$348,B273))+IF(COUNTIF(课表!$X$193:$X$348,B273)&gt;=2,1,COUNTIF(课表!$X$193:$X$348,B273))+IF(COUNTIF(课表!$Y$193:$Y$348,B273)&gt;=2,1,COUNTIF(课表!$Y$193:$Y$348,B273))+IF(COUNTIF(课表!$Z$193:$Z$348,B273)&gt;=2,1,COUNTIF(课表!$Z$193:$Z$348,B273)))*2</f>
        <v>0</v>
      </c>
      <c r="N273" s="31">
        <f>(IF(COUNTIF(课表!$AA$193:$AA$348,B273)&gt;=2,1,COUNTIF(课表!$AA$193:$AA$348,B273))+IF(COUNTIF(课表!$AB$193:$AB$348,B273)&gt;=2,1,COUNTIF(课表!$AB$193:$AB$348,B273))+IF(COUNTIF(课表!$AC$193:$AC$348,B273)&gt;=2,1,COUNTIF(课表!$AC$193:$AC$348,B273))+IF(COUNTIF(课表!$AD$193:$AD$348,B273)&gt;=2,1,COUNTIF(课表!$AD$193:$AD$348,B273)))*2</f>
        <v>0</v>
      </c>
      <c r="O273" s="31">
        <f t="shared" si="9"/>
        <v>24</v>
      </c>
      <c r="P273" s="24"/>
      <c r="Q273" s="24"/>
    </row>
    <row r="274" ht="20.1" customHeight="1" spans="1:17">
      <c r="A274" s="31" t="str">
        <f>VLOOKUP(B274,教师基础数据!$B$1:$H$503,7,FALSE)</f>
        <v>0000038</v>
      </c>
      <c r="B274" s="32" t="s">
        <v>1557</v>
      </c>
      <c r="C274" s="31" t="str">
        <f>VLOOKUP(B274,教师基础数据!$B$1:$G4819,3,FALSE)</f>
        <v>信艺系</v>
      </c>
      <c r="D274" s="31" t="str">
        <f>VLOOKUP(B274,教师基础数据!$B$1:$G971,4,FALSE)</f>
        <v>专职</v>
      </c>
      <c r="E274" s="31" t="str">
        <f>VLOOKUP(B274,教师基础数据!$B$1:$G5004,5,FALSE)</f>
        <v>计应教研室</v>
      </c>
      <c r="F274" s="31">
        <v>1</v>
      </c>
      <c r="G274" s="31">
        <f t="shared" si="8"/>
        <v>4</v>
      </c>
      <c r="H274" s="31">
        <f>(IF(COUNTIF(课表!$C$193:$C$348,B274)&gt;=2,1,COUNTIF(课表!$C$193:$C$348,B274))+IF(COUNTIF(课表!$D$193:$D$348,B274)&gt;=2,1,COUNTIF(课表!D$193:$D$348,B274))+IF(COUNTIF(课表!$E$193:$E$348,B274)&gt;=2,1,COUNTIF(课表!$E$193:$E$348,B274))+IF(COUNTIF(课表!$F$193:$F$348,B274)&gt;=2,1,COUNTIF(课表!$F$193:$F$348,B274)))*2</f>
        <v>0</v>
      </c>
      <c r="I274" s="31">
        <f>(IF(COUNTIF(课表!$G$193:$G$348,B274)&gt;=2,1,COUNTIF(课表!$G$193:$G$348,B274))+IF(COUNTIF(课表!$H$193:$H$348,B274)&gt;=2,1,COUNTIF(课表!$H$193:$H$348,B274))+IF(COUNTIF(课表!$I$193:$I$348,B274)&gt;=2,1,COUNTIF(课表!$I$193:$I$348,B274))+IF(COUNTIF(课表!$J$193:$J$348,B274)&gt;=2,1,COUNTIF(课表!$J$193:$J$348,B274)))*2</f>
        <v>0</v>
      </c>
      <c r="J274" s="31">
        <f>(IF(COUNTIF(课表!$K$193:$K$348,B274)&gt;=2,1,COUNTIF(课表!$K$193:$K$348,B274))+IF(COUNTIF(课表!$L$193:$L$348,B274)&gt;=2,1,COUNTIF(课表!$L$193:$L$348,B274))+IF(COUNTIF(课表!$M$193:$M$348,B274)&gt;=2,1,COUNTIF(课表!$M$193:$M$348,B274))+IF(COUNTIF(课表!$N$193:$N$348,B274)&gt;=2,1,COUNTIF(课表!$N$193:$N$348,B274)))*2</f>
        <v>4</v>
      </c>
      <c r="K274" s="31">
        <f>(IF(COUNTIF(课表!$O$193:$O$348,B274)&gt;=2,1,COUNTIF(课表!$O$193:$O$348,B274))+IF(COUNTIF(课表!$P$193:$P$348,B274)&gt;=2,1,COUNTIF(课表!$P$193:$P$348,B274))+IF(COUNTIF(课表!$Q$193:$Q$348,B274)&gt;=2,1,COUNTIF(课表!$Q$193:$Q$348,B274))+IF(COUNTIF(课表!$R$193:$R$348,B274)&gt;=2,1,COUNTIF(课表!$R$193:$R$348,B274)))*2</f>
        <v>4</v>
      </c>
      <c r="L274" s="31">
        <f>(IF(COUNTIF(课表!$O$193:$S$348,B274)&gt;=2,1,COUNTIF(课表!$O$193:$S$348,B274))+IF(COUNTIF(课表!$P$193:$T$348,B274)&gt;=2,1,COUNTIF(课表!$P$193:$T$348,B274)))*2</f>
        <v>4</v>
      </c>
      <c r="M274" s="31">
        <f>(IF(COUNTIF(课表!$W$193:$W$348,B274)&gt;=2,1,COUNTIF(课表!$W$193:$W$348,B274))+IF(COUNTIF(课表!$X$193:$X$348,B274)&gt;=2,1,COUNTIF(课表!$X$193:$X$348,B274))+IF(COUNTIF(课表!$Y$193:$Y$348,B274)&gt;=2,1,COUNTIF(课表!$Y$193:$Y$348,B274))+IF(COUNTIF(课表!$Z$193:$Z$348,B274)&gt;=2,1,COUNTIF(课表!$Z$193:$Z$348,B274)))*2</f>
        <v>8</v>
      </c>
      <c r="N274" s="31">
        <f>(IF(COUNTIF(课表!$AA$193:$AA$348,B274)&gt;=2,1,COUNTIF(课表!$AA$193:$AA$348,B274))+IF(COUNTIF(课表!$AB$193:$AB$348,B274)&gt;=2,1,COUNTIF(课表!$AB$193:$AB$348,B274))+IF(COUNTIF(课表!$AC$193:$AC$348,B274)&gt;=2,1,COUNTIF(课表!$AC$193:$AC$348,B274))+IF(COUNTIF(课表!$AD$193:$AD$348,B274)&gt;=2,1,COUNTIF(课表!$AD$193:$AD$348,B274)))*2</f>
        <v>0</v>
      </c>
      <c r="O274" s="31">
        <f t="shared" si="9"/>
        <v>20</v>
      </c>
      <c r="P274" s="24"/>
      <c r="Q274" s="24"/>
    </row>
    <row r="275" ht="20.1" customHeight="1" spans="1:17">
      <c r="A275" s="31" t="str">
        <f>VLOOKUP(B275,教师基础数据!$B$1:$H$503,7,FALSE)</f>
        <v>0000271</v>
      </c>
      <c r="B275" s="32" t="s">
        <v>1163</v>
      </c>
      <c r="C275" s="31" t="str">
        <f>VLOOKUP(B275,教师基础数据!$B$1:$G4820,3,FALSE)</f>
        <v>人文系</v>
      </c>
      <c r="D275" s="31" t="str">
        <f>VLOOKUP(B275,教师基础数据!$B$1:$G972,4,FALSE)</f>
        <v>兼职</v>
      </c>
      <c r="E275" s="31" t="str">
        <f>VLOOKUP(B275,教师基础数据!$B$1:$G5005,5,FALSE)</f>
        <v>人文教研室</v>
      </c>
      <c r="F275" s="31">
        <v>1</v>
      </c>
      <c r="G275" s="31">
        <f t="shared" si="8"/>
        <v>4</v>
      </c>
      <c r="H275" s="31">
        <f>(IF(COUNTIF(课表!$C$193:$C$348,B275)&gt;=2,1,COUNTIF(课表!$C$193:$C$348,B275))+IF(COUNTIF(课表!$D$193:$D$348,B275)&gt;=2,1,COUNTIF(课表!D$193:$D$348,B275))+IF(COUNTIF(课表!$E$193:$E$348,B275)&gt;=2,1,COUNTIF(课表!$E$193:$E$348,B275))+IF(COUNTIF(课表!$F$193:$F$348,B275)&gt;=2,1,COUNTIF(课表!$F$193:$F$348,B275)))*2</f>
        <v>0</v>
      </c>
      <c r="I275" s="31">
        <f>(IF(COUNTIF(课表!$G$193:$G$348,B275)&gt;=2,1,COUNTIF(课表!$G$193:$G$348,B275))+IF(COUNTIF(课表!$H$193:$H$348,B275)&gt;=2,1,COUNTIF(课表!$H$193:$H$348,B275))+IF(COUNTIF(课表!$I$193:$I$348,B275)&gt;=2,1,COUNTIF(课表!$I$193:$I$348,B275))+IF(COUNTIF(课表!$J$193:$J$348,B275)&gt;=2,1,COUNTIF(课表!$J$193:$J$348,B275)))*2</f>
        <v>4</v>
      </c>
      <c r="J275" s="31">
        <f>(IF(COUNTIF(课表!$K$193:$K$348,B275)&gt;=2,1,COUNTIF(课表!$K$193:$K$348,B275))+IF(COUNTIF(课表!$L$193:$L$348,B275)&gt;=2,1,COUNTIF(课表!$L$193:$L$348,B275))+IF(COUNTIF(课表!$M$193:$M$348,B275)&gt;=2,1,COUNTIF(课表!$M$193:$M$348,B275))+IF(COUNTIF(课表!$N$193:$N$348,B275)&gt;=2,1,COUNTIF(课表!$N$193:$N$348,B275)))*2</f>
        <v>4</v>
      </c>
      <c r="K275" s="31">
        <f>(IF(COUNTIF(课表!$O$193:$O$348,B275)&gt;=2,1,COUNTIF(课表!$O$193:$O$348,B275))+IF(COUNTIF(课表!$P$193:$P$348,B275)&gt;=2,1,COUNTIF(课表!$P$193:$P$348,B275))+IF(COUNTIF(课表!$Q$193:$Q$348,B275)&gt;=2,1,COUNTIF(课表!$Q$193:$Q$348,B275))+IF(COUNTIF(课表!$R$193:$R$348,B275)&gt;=2,1,COUNTIF(课表!$R$193:$R$348,B275)))*2</f>
        <v>4</v>
      </c>
      <c r="L275" s="31">
        <f>(IF(COUNTIF(课表!$O$193:$S$348,B275)&gt;=2,1,COUNTIF(课表!$O$193:$S$348,B275))+IF(COUNTIF(课表!$P$193:$T$348,B275)&gt;=2,1,COUNTIF(课表!$P$193:$T$348,B275)))*2</f>
        <v>4</v>
      </c>
      <c r="M275" s="31">
        <f>(IF(COUNTIF(课表!$W$193:$W$348,B275)&gt;=2,1,COUNTIF(课表!$W$193:$W$348,B275))+IF(COUNTIF(课表!$X$193:$X$348,B275)&gt;=2,1,COUNTIF(课表!$X$193:$X$348,B275))+IF(COUNTIF(课表!$Y$193:$Y$348,B275)&gt;=2,1,COUNTIF(课表!$Y$193:$Y$348,B275))+IF(COUNTIF(课表!$Z$193:$Z$348,B275)&gt;=2,1,COUNTIF(课表!$Z$193:$Z$348,B275)))*2</f>
        <v>0</v>
      </c>
      <c r="N275" s="31">
        <f>(IF(COUNTIF(课表!$AA$193:$AA$348,B275)&gt;=2,1,COUNTIF(课表!$AA$193:$AA$348,B275))+IF(COUNTIF(课表!$AB$193:$AB$348,B275)&gt;=2,1,COUNTIF(课表!$AB$193:$AB$348,B275))+IF(COUNTIF(课表!$AC$193:$AC$348,B275)&gt;=2,1,COUNTIF(课表!$AC$193:$AC$348,B275))+IF(COUNTIF(课表!$AD$193:$AD$348,B275)&gt;=2,1,COUNTIF(课表!$AD$193:$AD$348,B275)))*2</f>
        <v>0</v>
      </c>
      <c r="O275" s="31">
        <f t="shared" si="9"/>
        <v>16</v>
      </c>
      <c r="P275" s="24"/>
      <c r="Q275" s="24"/>
    </row>
    <row r="276" ht="20.1" customHeight="1" spans="1:17">
      <c r="A276" s="31" t="str">
        <f>VLOOKUP(B276,教师基础数据!$B$1:$H$503,7,FALSE)</f>
        <v>0000040</v>
      </c>
      <c r="B276" s="32" t="s">
        <v>1526</v>
      </c>
      <c r="C276" s="31" t="str">
        <f>VLOOKUP(B276,教师基础数据!$B$1:$G4821,3,FALSE)</f>
        <v>信艺系</v>
      </c>
      <c r="D276" s="31" t="str">
        <f>VLOOKUP(B276,教师基础数据!$B$1:$G973,4,FALSE)</f>
        <v>专职</v>
      </c>
      <c r="E276" s="31" t="str">
        <f>VLOOKUP(B276,教师基础数据!$B$1:$G5006,5,FALSE)</f>
        <v>计应教研室</v>
      </c>
      <c r="F276" s="31">
        <v>1</v>
      </c>
      <c r="G276" s="31">
        <f t="shared" si="8"/>
        <v>4</v>
      </c>
      <c r="H276" s="31">
        <f>(IF(COUNTIF(课表!$C$193:$C$348,B276)&gt;=2,1,COUNTIF(课表!$C$193:$C$348,B276))+IF(COUNTIF(课表!$D$193:$D$348,B276)&gt;=2,1,COUNTIF(课表!D$193:$D$348,B276))+IF(COUNTIF(课表!$E$193:$E$348,B276)&gt;=2,1,COUNTIF(课表!$E$193:$E$348,B276))+IF(COUNTIF(课表!$F$193:$F$348,B276)&gt;=2,1,COUNTIF(课表!$F$193:$F$348,B276)))*2</f>
        <v>4</v>
      </c>
      <c r="I276" s="31">
        <f>(IF(COUNTIF(课表!$G$193:$G$348,B276)&gt;=2,1,COUNTIF(课表!$G$193:$G$348,B276))+IF(COUNTIF(课表!$H$193:$H$348,B276)&gt;=2,1,COUNTIF(课表!$H$193:$H$348,B276))+IF(COUNTIF(课表!$I$193:$I$348,B276)&gt;=2,1,COUNTIF(课表!$I$193:$I$348,B276))+IF(COUNTIF(课表!$J$193:$J$348,B276)&gt;=2,1,COUNTIF(课表!$J$193:$J$348,B276)))*2</f>
        <v>8</v>
      </c>
      <c r="J276" s="31">
        <f>(IF(COUNTIF(课表!$K$193:$K$348,B276)&gt;=2,1,COUNTIF(课表!$K$193:$K$348,B276))+IF(COUNTIF(课表!$L$193:$L$348,B276)&gt;=2,1,COUNTIF(课表!$L$193:$L$348,B276))+IF(COUNTIF(课表!$M$193:$M$348,B276)&gt;=2,1,COUNTIF(课表!$M$193:$M$348,B276))+IF(COUNTIF(课表!$N$193:$N$348,B276)&gt;=2,1,COUNTIF(课表!$N$193:$N$348,B276)))*2</f>
        <v>0</v>
      </c>
      <c r="K276" s="31">
        <f>(IF(COUNTIF(课表!$O$193:$O$348,B276)&gt;=2,1,COUNTIF(课表!$O$193:$O$348,B276))+IF(COUNTIF(课表!$P$193:$P$348,B276)&gt;=2,1,COUNTIF(课表!$P$193:$P$348,B276))+IF(COUNTIF(课表!$Q$193:$Q$348,B276)&gt;=2,1,COUNTIF(课表!$Q$193:$Q$348,B276))+IF(COUNTIF(课表!$R$193:$R$348,B276)&gt;=2,1,COUNTIF(课表!$R$193:$R$348,B276)))*2</f>
        <v>0</v>
      </c>
      <c r="L276" s="31">
        <f>(IF(COUNTIF(课表!$O$193:$S$348,B276)&gt;=2,1,COUNTIF(课表!$O$193:$S$348,B276))+IF(COUNTIF(课表!$P$193:$T$348,B276)&gt;=2,1,COUNTIF(课表!$P$193:$T$348,B276)))*2</f>
        <v>4</v>
      </c>
      <c r="M276" s="31">
        <f>(IF(COUNTIF(课表!$W$193:$W$348,B276)&gt;=2,1,COUNTIF(课表!$W$193:$W$348,B276))+IF(COUNTIF(课表!$X$193:$X$348,B276)&gt;=2,1,COUNTIF(课表!$X$193:$X$348,B276))+IF(COUNTIF(课表!$Y$193:$Y$348,B276)&gt;=2,1,COUNTIF(课表!$Y$193:$Y$348,B276))+IF(COUNTIF(课表!$Z$193:$Z$348,B276)&gt;=2,1,COUNTIF(课表!$Z$193:$Z$348,B276)))*2</f>
        <v>4</v>
      </c>
      <c r="N276" s="31">
        <f>(IF(COUNTIF(课表!$AA$193:$AA$348,B276)&gt;=2,1,COUNTIF(课表!$AA$193:$AA$348,B276))+IF(COUNTIF(课表!$AB$193:$AB$348,B276)&gt;=2,1,COUNTIF(课表!$AB$193:$AB$348,B276))+IF(COUNTIF(课表!$AC$193:$AC$348,B276)&gt;=2,1,COUNTIF(课表!$AC$193:$AC$348,B276))+IF(COUNTIF(课表!$AD$193:$AD$348,B276)&gt;=2,1,COUNTIF(课表!$AD$193:$AD$348,B276)))*2</f>
        <v>0</v>
      </c>
      <c r="O276" s="31">
        <f t="shared" si="9"/>
        <v>20</v>
      </c>
      <c r="P276" s="24"/>
      <c r="Q276" s="24"/>
    </row>
    <row r="277" ht="20.1" customHeight="1" spans="1:17">
      <c r="A277" s="31" t="str">
        <f>VLOOKUP(B277,教师基础数据!$B$1:$H$503,7,FALSE)</f>
        <v>0000316</v>
      </c>
      <c r="B277" s="32" t="s">
        <v>1390</v>
      </c>
      <c r="C277" s="31" t="str">
        <f>VLOOKUP(B277,教师基础数据!$B$1:$G4822,3,FALSE)</f>
        <v>环生系</v>
      </c>
      <c r="D277" s="31" t="str">
        <f>VLOOKUP(B277,教师基础数据!$B$1:$G974,4,FALSE)</f>
        <v>专职</v>
      </c>
      <c r="E277" s="31" t="str">
        <f>VLOOKUP(B277,教师基础数据!$B$1:$G5007,5,FALSE)</f>
        <v>园林教研室</v>
      </c>
      <c r="F277" s="31">
        <v>1</v>
      </c>
      <c r="G277" s="31">
        <f t="shared" si="8"/>
        <v>3</v>
      </c>
      <c r="H277" s="31">
        <f>(IF(COUNTIF(课表!$C$193:$C$348,B277)&gt;=2,1,COUNTIF(课表!$C$193:$C$348,B277))+IF(COUNTIF(课表!$D$193:$D$348,B277)&gt;=2,1,COUNTIF(课表!D$193:$D$348,B277))+IF(COUNTIF(课表!$E$193:$E$348,B277)&gt;=2,1,COUNTIF(课表!$E$193:$E$348,B277))+IF(COUNTIF(课表!$F$193:$F$348,B277)&gt;=2,1,COUNTIF(课表!$F$193:$F$348,B277)))*2</f>
        <v>4</v>
      </c>
      <c r="I277" s="31">
        <f>(IF(COUNTIF(课表!$G$193:$G$348,B277)&gt;=2,1,COUNTIF(课表!$G$193:$G$348,B277))+IF(COUNTIF(课表!$H$193:$H$348,B277)&gt;=2,1,COUNTIF(课表!$H$193:$H$348,B277))+IF(COUNTIF(课表!$I$193:$I$348,B277)&gt;=2,1,COUNTIF(课表!$I$193:$I$348,B277))+IF(COUNTIF(课表!$J$193:$J$348,B277)&gt;=2,1,COUNTIF(课表!$J$193:$J$348,B277)))*2</f>
        <v>4</v>
      </c>
      <c r="J277" s="31">
        <f>(IF(COUNTIF(课表!$K$193:$K$348,B277)&gt;=2,1,COUNTIF(课表!$K$193:$K$348,B277))+IF(COUNTIF(课表!$L$193:$L$348,B277)&gt;=2,1,COUNTIF(课表!$L$193:$L$348,B277))+IF(COUNTIF(课表!$M$193:$M$348,B277)&gt;=2,1,COUNTIF(课表!$M$193:$M$348,B277))+IF(COUNTIF(课表!$N$193:$N$348,B277)&gt;=2,1,COUNTIF(课表!$N$193:$N$348,B277)))*2</f>
        <v>0</v>
      </c>
      <c r="K277" s="31">
        <f>(IF(COUNTIF(课表!$O$193:$O$348,B277)&gt;=2,1,COUNTIF(课表!$O$193:$O$348,B277))+IF(COUNTIF(课表!$P$193:$P$348,B277)&gt;=2,1,COUNTIF(课表!$P$193:$P$348,B277))+IF(COUNTIF(课表!$Q$193:$Q$348,B277)&gt;=2,1,COUNTIF(课表!$Q$193:$Q$348,B277))+IF(COUNTIF(课表!$R$193:$R$348,B277)&gt;=2,1,COUNTIF(课表!$R$193:$R$348,B277)))*2</f>
        <v>0</v>
      </c>
      <c r="L277" s="31">
        <f>(IF(COUNTIF(课表!$O$193:$S$348,B277)&gt;=2,1,COUNTIF(课表!$O$193:$S$348,B277))+IF(COUNTIF(课表!$P$193:$T$348,B277)&gt;=2,1,COUNTIF(课表!$P$193:$T$348,B277)))*2</f>
        <v>4</v>
      </c>
      <c r="M277" s="31">
        <f>(IF(COUNTIF(课表!$W$193:$W$348,B277)&gt;=2,1,COUNTIF(课表!$W$193:$W$348,B277))+IF(COUNTIF(课表!$X$193:$X$348,B277)&gt;=2,1,COUNTIF(课表!$X$193:$X$348,B277))+IF(COUNTIF(课表!$Y$193:$Y$348,B277)&gt;=2,1,COUNTIF(课表!$Y$193:$Y$348,B277))+IF(COUNTIF(课表!$Z$193:$Z$348,B277)&gt;=2,1,COUNTIF(课表!$Z$193:$Z$348,B277)))*2</f>
        <v>0</v>
      </c>
      <c r="N277" s="31">
        <f>(IF(COUNTIF(课表!$AA$193:$AA$348,B277)&gt;=2,1,COUNTIF(课表!$AA$193:$AA$348,B277))+IF(COUNTIF(课表!$AB$193:$AB$348,B277)&gt;=2,1,COUNTIF(课表!$AB$193:$AB$348,B277))+IF(COUNTIF(课表!$AC$193:$AC$348,B277)&gt;=2,1,COUNTIF(课表!$AC$193:$AC$348,B277))+IF(COUNTIF(课表!$AD$193:$AD$348,B277)&gt;=2,1,COUNTIF(课表!$AD$193:$AD$348,B277)))*2</f>
        <v>0</v>
      </c>
      <c r="O277" s="31">
        <f t="shared" si="9"/>
        <v>12</v>
      </c>
      <c r="P277" s="24"/>
      <c r="Q277" s="24"/>
    </row>
    <row r="278" ht="20.1" customHeight="1" spans="1:17">
      <c r="A278" s="31" t="str">
        <f>VLOOKUP(B278,教师基础数据!$B$1:$H$503,7,FALSE)</f>
        <v>2014044</v>
      </c>
      <c r="B278" s="32" t="s">
        <v>1128</v>
      </c>
      <c r="C278" s="31" t="str">
        <f>VLOOKUP(B278,教师基础数据!$B$1:$G4823,3,FALSE)</f>
        <v>环生系</v>
      </c>
      <c r="D278" s="31" t="str">
        <f>VLOOKUP(B278,教师基础数据!$B$1:$G975,4,FALSE)</f>
        <v>专职</v>
      </c>
      <c r="E278" s="31" t="str">
        <f>VLOOKUP(B278,教师基础数据!$B$1:$G5008,5,FALSE)</f>
        <v>种植教研室</v>
      </c>
      <c r="F278" s="31">
        <v>1</v>
      </c>
      <c r="G278" s="31">
        <f t="shared" si="8"/>
        <v>5</v>
      </c>
      <c r="H278" s="31">
        <f>(IF(COUNTIF(课表!$C$193:$C$348,B278)&gt;=2,1,COUNTIF(课表!$C$193:$C$348,B278))+IF(COUNTIF(课表!$D$193:$D$348,B278)&gt;=2,1,COUNTIF(课表!D$193:$D$348,B278))+IF(COUNTIF(课表!$E$193:$E$348,B278)&gt;=2,1,COUNTIF(课表!$E$193:$E$348,B278))+IF(COUNTIF(课表!$F$193:$F$348,B278)&gt;=2,1,COUNTIF(课表!$F$193:$F$348,B278)))*2</f>
        <v>6</v>
      </c>
      <c r="I278" s="31">
        <f>(IF(COUNTIF(课表!$G$193:$G$348,B278)&gt;=2,1,COUNTIF(课表!$G$193:$G$348,B278))+IF(COUNTIF(课表!$H$193:$H$348,B278)&gt;=2,1,COUNTIF(课表!$H$193:$H$348,B278))+IF(COUNTIF(课表!$I$193:$I$348,B278)&gt;=2,1,COUNTIF(课表!$I$193:$I$348,B278))+IF(COUNTIF(课表!$J$193:$J$348,B278)&gt;=2,1,COUNTIF(课表!$J$193:$J$348,B278)))*2</f>
        <v>6</v>
      </c>
      <c r="J278" s="31">
        <f>(IF(COUNTIF(课表!$K$193:$K$348,B278)&gt;=2,1,COUNTIF(课表!$K$193:$K$348,B278))+IF(COUNTIF(课表!$L$193:$L$348,B278)&gt;=2,1,COUNTIF(课表!$L$193:$L$348,B278))+IF(COUNTIF(课表!$M$193:$M$348,B278)&gt;=2,1,COUNTIF(课表!$M$193:$M$348,B278))+IF(COUNTIF(课表!$N$193:$N$348,B278)&gt;=2,1,COUNTIF(课表!$N$193:$N$348,B278)))*2</f>
        <v>8</v>
      </c>
      <c r="K278" s="31">
        <f>(IF(COUNTIF(课表!$O$193:$O$348,B278)&gt;=2,1,COUNTIF(课表!$O$193:$O$348,B278))+IF(COUNTIF(课表!$P$193:$P$348,B278)&gt;=2,1,COUNTIF(课表!$P$193:$P$348,B278))+IF(COUNTIF(课表!$Q$193:$Q$348,B278)&gt;=2,1,COUNTIF(课表!$Q$193:$Q$348,B278))+IF(COUNTIF(课表!$R$193:$R$348,B278)&gt;=2,1,COUNTIF(课表!$R$193:$R$348,B278)))*2</f>
        <v>4</v>
      </c>
      <c r="L278" s="31">
        <f>(IF(COUNTIF(课表!$O$193:$S$348,B278)&gt;=2,1,COUNTIF(课表!$O$193:$S$348,B278))+IF(COUNTIF(课表!$P$193:$T$348,B278)&gt;=2,1,COUNTIF(课表!$P$193:$T$348,B278)))*2</f>
        <v>4</v>
      </c>
      <c r="M278" s="31">
        <f>(IF(COUNTIF(课表!$W$193:$W$348,B278)&gt;=2,1,COUNTIF(课表!$W$193:$W$348,B278))+IF(COUNTIF(课表!$X$193:$X$348,B278)&gt;=2,1,COUNTIF(课表!$X$193:$X$348,B278))+IF(COUNTIF(课表!$Y$193:$Y$348,B278)&gt;=2,1,COUNTIF(课表!$Y$193:$Y$348,B278))+IF(COUNTIF(课表!$Z$193:$Z$348,B278)&gt;=2,1,COUNTIF(课表!$Z$193:$Z$348,B278)))*2</f>
        <v>0</v>
      </c>
      <c r="N278" s="31">
        <f>(IF(COUNTIF(课表!$AA$193:$AA$348,B278)&gt;=2,1,COUNTIF(课表!$AA$193:$AA$348,B278))+IF(COUNTIF(课表!$AB$193:$AB$348,B278)&gt;=2,1,COUNTIF(课表!$AB$193:$AB$348,B278))+IF(COUNTIF(课表!$AC$193:$AC$348,B278)&gt;=2,1,COUNTIF(课表!$AC$193:$AC$348,B278))+IF(COUNTIF(课表!$AD$193:$AD$348,B278)&gt;=2,1,COUNTIF(课表!$AD$193:$AD$348,B278)))*2</f>
        <v>0</v>
      </c>
      <c r="O278" s="31">
        <f t="shared" si="9"/>
        <v>28</v>
      </c>
      <c r="P278" s="24"/>
      <c r="Q278" s="24"/>
    </row>
    <row r="279" ht="20.1" customHeight="1" spans="1:17">
      <c r="A279" s="31" t="str">
        <f>VLOOKUP(B279,教师基础数据!$B$1:$H$503,7,FALSE)</f>
        <v>0000309</v>
      </c>
      <c r="B279" s="32" t="s">
        <v>1242</v>
      </c>
      <c r="C279" s="31" t="str">
        <f>VLOOKUP(B279,教师基础数据!$B$1:$G4824,3,FALSE)</f>
        <v>环生系</v>
      </c>
      <c r="D279" s="31" t="str">
        <f>VLOOKUP(B279,教师基础数据!$B$1:$G976,4,FALSE)</f>
        <v>专职</v>
      </c>
      <c r="E279" s="31" t="str">
        <f>VLOOKUP(B279,教师基础数据!$B$1:$G5009,5,FALSE)</f>
        <v>种植教研室</v>
      </c>
      <c r="F279" s="31">
        <v>1</v>
      </c>
      <c r="G279" s="31">
        <f t="shared" si="8"/>
        <v>2</v>
      </c>
      <c r="H279" s="31">
        <f>(IF(COUNTIF(课表!$C$193:$C$348,B279)&gt;=2,1,COUNTIF(课表!$C$193:$C$348,B279))+IF(COUNTIF(课表!$D$193:$D$348,B279)&gt;=2,1,COUNTIF(课表!D$193:$D$348,B279))+IF(COUNTIF(课表!$E$193:$E$348,B279)&gt;=2,1,COUNTIF(课表!$E$193:$E$348,B279))+IF(COUNTIF(课表!$F$193:$F$348,B279)&gt;=2,1,COUNTIF(课表!$F$193:$F$348,B279)))*2</f>
        <v>8</v>
      </c>
      <c r="I279" s="31">
        <f>(IF(COUNTIF(课表!$G$193:$G$348,B279)&gt;=2,1,COUNTIF(课表!$G$193:$G$348,B279))+IF(COUNTIF(课表!$H$193:$H$348,B279)&gt;=2,1,COUNTIF(课表!$H$193:$H$348,B279))+IF(COUNTIF(课表!$I$193:$I$348,B279)&gt;=2,1,COUNTIF(课表!$I$193:$I$348,B279))+IF(COUNTIF(课表!$J$193:$J$348,B279)&gt;=2,1,COUNTIF(课表!$J$193:$J$348,B279)))*2</f>
        <v>4</v>
      </c>
      <c r="J279" s="31">
        <f>(IF(COUNTIF(课表!$K$193:$K$348,B279)&gt;=2,1,COUNTIF(课表!$K$193:$K$348,B279))+IF(COUNTIF(课表!$L$193:$L$348,B279)&gt;=2,1,COUNTIF(课表!$L$193:$L$348,B279))+IF(COUNTIF(课表!$M$193:$M$348,B279)&gt;=2,1,COUNTIF(课表!$M$193:$M$348,B279))+IF(COUNTIF(课表!$N$193:$N$348,B279)&gt;=2,1,COUNTIF(课表!$N$193:$N$348,B279)))*2</f>
        <v>0</v>
      </c>
      <c r="K279" s="31">
        <f>(IF(COUNTIF(课表!$O$193:$O$348,B279)&gt;=2,1,COUNTIF(课表!$O$193:$O$348,B279))+IF(COUNTIF(课表!$P$193:$P$348,B279)&gt;=2,1,COUNTIF(课表!$P$193:$P$348,B279))+IF(COUNTIF(课表!$Q$193:$Q$348,B279)&gt;=2,1,COUNTIF(课表!$Q$193:$Q$348,B279))+IF(COUNTIF(课表!$R$193:$R$348,B279)&gt;=2,1,COUNTIF(课表!$R$193:$R$348,B279)))*2</f>
        <v>0</v>
      </c>
      <c r="L279" s="31">
        <f>(IF(COUNTIF(课表!$O$193:$S$348,B279)&gt;=2,1,COUNTIF(课表!$O$193:$S$348,B279))+IF(COUNTIF(课表!$P$193:$T$348,B279)&gt;=2,1,COUNTIF(课表!$P$193:$T$348,B279)))*2</f>
        <v>0</v>
      </c>
      <c r="M279" s="31">
        <f>(IF(COUNTIF(课表!$W$193:$W$348,B279)&gt;=2,1,COUNTIF(课表!$W$193:$W$348,B279))+IF(COUNTIF(课表!$X$193:$X$348,B279)&gt;=2,1,COUNTIF(课表!$X$193:$X$348,B279))+IF(COUNTIF(课表!$Y$193:$Y$348,B279)&gt;=2,1,COUNTIF(课表!$Y$193:$Y$348,B279))+IF(COUNTIF(课表!$Z$193:$Z$348,B279)&gt;=2,1,COUNTIF(课表!$Z$193:$Z$348,B279)))*2</f>
        <v>0</v>
      </c>
      <c r="N279" s="31">
        <f>(IF(COUNTIF(课表!$AA$193:$AA$348,B279)&gt;=2,1,COUNTIF(课表!$AA$193:$AA$348,B279))+IF(COUNTIF(课表!$AB$193:$AB$348,B279)&gt;=2,1,COUNTIF(课表!$AB$193:$AB$348,B279))+IF(COUNTIF(课表!$AC$193:$AC$348,B279)&gt;=2,1,COUNTIF(课表!$AC$193:$AC$348,B279))+IF(COUNTIF(课表!$AD$193:$AD$348,B279)&gt;=2,1,COUNTIF(课表!$AD$193:$AD$348,B279)))*2</f>
        <v>0</v>
      </c>
      <c r="O279" s="31">
        <f t="shared" si="9"/>
        <v>12</v>
      </c>
      <c r="P279" s="24"/>
      <c r="Q279" s="24"/>
    </row>
    <row r="280" ht="20.1" customHeight="1" spans="1:17">
      <c r="A280" s="31" t="str">
        <f>VLOOKUP(B280,教师基础数据!$B$1:$H$503,7,FALSE)</f>
        <v>0000296</v>
      </c>
      <c r="B280" s="32" t="s">
        <v>1428</v>
      </c>
      <c r="C280" s="31" t="str">
        <f>VLOOKUP(B280,教师基础数据!$B$1:$G4825,3,FALSE)</f>
        <v>商贸系</v>
      </c>
      <c r="D280" s="31" t="str">
        <f>VLOOKUP(B280,教师基础数据!$B$1:$G977,4,FALSE)</f>
        <v>专职</v>
      </c>
      <c r="E280" s="31" t="str">
        <f>VLOOKUP(B280,教师基础数据!$B$1:$G5010,5,FALSE)</f>
        <v>会计教研室</v>
      </c>
      <c r="F280" s="31">
        <v>1</v>
      </c>
      <c r="G280" s="31">
        <f t="shared" si="8"/>
        <v>3</v>
      </c>
      <c r="H280" s="31">
        <f>(IF(COUNTIF(课表!$C$193:$C$348,B280)&gt;=2,1,COUNTIF(课表!$C$193:$C$348,B280))+IF(COUNTIF(课表!$D$193:$D$348,B280)&gt;=2,1,COUNTIF(课表!D$193:$D$348,B280))+IF(COUNTIF(课表!$E$193:$E$348,B280)&gt;=2,1,COUNTIF(课表!$E$193:$E$348,B280))+IF(COUNTIF(课表!$F$193:$F$348,B280)&gt;=2,1,COUNTIF(课表!$F$193:$F$348,B280)))*2</f>
        <v>4</v>
      </c>
      <c r="I280" s="31">
        <f>(IF(COUNTIF(课表!$G$193:$G$348,B280)&gt;=2,1,COUNTIF(课表!$G$193:$G$348,B280))+IF(COUNTIF(课表!$H$193:$H$348,B280)&gt;=2,1,COUNTIF(课表!$H$193:$H$348,B280))+IF(COUNTIF(课表!$I$193:$I$348,B280)&gt;=2,1,COUNTIF(课表!$I$193:$I$348,B280))+IF(COUNTIF(课表!$J$193:$J$348,B280)&gt;=2,1,COUNTIF(课表!$J$193:$J$348,B280)))*2</f>
        <v>0</v>
      </c>
      <c r="J280" s="31">
        <f>(IF(COUNTIF(课表!$K$193:$K$348,B280)&gt;=2,1,COUNTIF(课表!$K$193:$K$348,B280))+IF(COUNTIF(课表!$L$193:$L$348,B280)&gt;=2,1,COUNTIF(课表!$L$193:$L$348,B280))+IF(COUNTIF(课表!$M$193:$M$348,B280)&gt;=2,1,COUNTIF(课表!$M$193:$M$348,B280))+IF(COUNTIF(课表!$N$193:$N$348,B280)&gt;=2,1,COUNTIF(课表!$N$193:$N$348,B280)))*2</f>
        <v>8</v>
      </c>
      <c r="K280" s="31">
        <f>(IF(COUNTIF(课表!$O$193:$O$348,B280)&gt;=2,1,COUNTIF(课表!$O$193:$O$348,B280))+IF(COUNTIF(课表!$P$193:$P$348,B280)&gt;=2,1,COUNTIF(课表!$P$193:$P$348,B280))+IF(COUNTIF(课表!$Q$193:$Q$348,B280)&gt;=2,1,COUNTIF(课表!$Q$193:$Q$348,B280))+IF(COUNTIF(课表!$R$193:$R$348,B280)&gt;=2,1,COUNTIF(课表!$R$193:$R$348,B280)))*2</f>
        <v>0</v>
      </c>
      <c r="L280" s="31">
        <f>(IF(COUNTIF(课表!$O$193:$S$348,B280)&gt;=2,1,COUNTIF(课表!$O$193:$S$348,B280))+IF(COUNTIF(课表!$P$193:$T$348,B280)&gt;=2,1,COUNTIF(课表!$P$193:$T$348,B280)))*2</f>
        <v>0</v>
      </c>
      <c r="M280" s="31">
        <f>(IF(COUNTIF(课表!$W$193:$W$348,B280)&gt;=2,1,COUNTIF(课表!$W$193:$W$348,B280))+IF(COUNTIF(课表!$X$193:$X$348,B280)&gt;=2,1,COUNTIF(课表!$X$193:$X$348,B280))+IF(COUNTIF(课表!$Y$193:$Y$348,B280)&gt;=2,1,COUNTIF(课表!$Y$193:$Y$348,B280))+IF(COUNTIF(课表!$Z$193:$Z$348,B280)&gt;=2,1,COUNTIF(课表!$Z$193:$Z$348,B280)))*2</f>
        <v>0</v>
      </c>
      <c r="N280" s="31">
        <f>(IF(COUNTIF(课表!$AA$193:$AA$348,B280)&gt;=2,1,COUNTIF(课表!$AA$193:$AA$348,B280))+IF(COUNTIF(课表!$AB$193:$AB$348,B280)&gt;=2,1,COUNTIF(课表!$AB$193:$AB$348,B280))+IF(COUNTIF(课表!$AC$193:$AC$348,B280)&gt;=2,1,COUNTIF(课表!$AC$193:$AC$348,B280))+IF(COUNTIF(课表!$AD$193:$AD$348,B280)&gt;=2,1,COUNTIF(课表!$AD$193:$AD$348,B280)))*2</f>
        <v>8</v>
      </c>
      <c r="O280" s="31">
        <f t="shared" si="9"/>
        <v>20</v>
      </c>
      <c r="P280" s="24"/>
      <c r="Q280" s="24"/>
    </row>
    <row r="281" ht="20.1" customHeight="1" spans="1:17">
      <c r="A281" s="31" t="str">
        <f>VLOOKUP(B281,教师基础数据!$B$1:$H$503,7,FALSE)</f>
        <v>0000137</v>
      </c>
      <c r="B281" s="32" t="s">
        <v>1313</v>
      </c>
      <c r="C281" s="31" t="str">
        <f>VLOOKUP(B281,教师基础数据!$B$1:$G4826,3,FALSE)</f>
        <v>机械系</v>
      </c>
      <c r="D281" s="31" t="str">
        <f>VLOOKUP(B281,教师基础数据!$B$1:$G978,4,FALSE)</f>
        <v>专职</v>
      </c>
      <c r="E281" s="31" t="str">
        <f>VLOOKUP(B281,教师基础数据!$B$1:$G5011,5,FALSE)</f>
        <v>机械设计与制造教研室</v>
      </c>
      <c r="F281" s="31">
        <v>1</v>
      </c>
      <c r="G281" s="31">
        <f t="shared" si="8"/>
        <v>5</v>
      </c>
      <c r="H281" s="31">
        <f>(IF(COUNTIF(课表!$C$193:$C$348,B281)&gt;=2,1,COUNTIF(课表!$C$193:$C$348,B281))+IF(COUNTIF(课表!$D$193:$D$348,B281)&gt;=2,1,COUNTIF(课表!D$193:$D$348,B281))+IF(COUNTIF(课表!$E$193:$E$348,B281)&gt;=2,1,COUNTIF(课表!$E$193:$E$348,B281))+IF(COUNTIF(课表!$F$193:$F$348,B281)&gt;=2,1,COUNTIF(课表!$F$193:$F$348,B281)))*2</f>
        <v>4</v>
      </c>
      <c r="I281" s="31">
        <f>(IF(COUNTIF(课表!$G$193:$G$348,B281)&gt;=2,1,COUNTIF(课表!$G$193:$G$348,B281))+IF(COUNTIF(课表!$H$193:$H$348,B281)&gt;=2,1,COUNTIF(课表!$H$193:$H$348,B281))+IF(COUNTIF(课表!$I$193:$I$348,B281)&gt;=2,1,COUNTIF(课表!$I$193:$I$348,B281))+IF(COUNTIF(课表!$J$193:$J$348,B281)&gt;=2,1,COUNTIF(课表!$J$193:$J$348,B281)))*2</f>
        <v>4</v>
      </c>
      <c r="J281" s="31">
        <f>(IF(COUNTIF(课表!$K$193:$K$348,B281)&gt;=2,1,COUNTIF(课表!$K$193:$K$348,B281))+IF(COUNTIF(课表!$L$193:$L$348,B281)&gt;=2,1,COUNTIF(课表!$L$193:$L$348,B281))+IF(COUNTIF(课表!$M$193:$M$348,B281)&gt;=2,1,COUNTIF(课表!$M$193:$M$348,B281))+IF(COUNTIF(课表!$N$193:$N$348,B281)&gt;=2,1,COUNTIF(课表!$N$193:$N$348,B281)))*2</f>
        <v>4</v>
      </c>
      <c r="K281" s="31">
        <f>(IF(COUNTIF(课表!$O$193:$O$348,B281)&gt;=2,1,COUNTIF(课表!$O$193:$O$348,B281))+IF(COUNTIF(课表!$P$193:$P$348,B281)&gt;=2,1,COUNTIF(课表!$P$193:$P$348,B281))+IF(COUNTIF(课表!$Q$193:$Q$348,B281)&gt;=2,1,COUNTIF(课表!$Q$193:$Q$348,B281))+IF(COUNTIF(课表!$R$193:$R$348,B281)&gt;=2,1,COUNTIF(课表!$R$193:$R$348,B281)))*2</f>
        <v>8</v>
      </c>
      <c r="L281" s="31">
        <f>(IF(COUNTIF(课表!$O$193:$S$348,B281)&gt;=2,1,COUNTIF(课表!$O$193:$S$348,B281))+IF(COUNTIF(课表!$P$193:$T$348,B281)&gt;=2,1,COUNTIF(课表!$P$193:$T$348,B281)))*2</f>
        <v>4</v>
      </c>
      <c r="M281" s="31">
        <f>(IF(COUNTIF(课表!$W$193:$W$348,B281)&gt;=2,1,COUNTIF(课表!$W$193:$W$348,B281))+IF(COUNTIF(课表!$X$193:$X$348,B281)&gt;=2,1,COUNTIF(课表!$X$193:$X$348,B281))+IF(COUNTIF(课表!$Y$193:$Y$348,B281)&gt;=2,1,COUNTIF(课表!$Y$193:$Y$348,B281))+IF(COUNTIF(课表!$Z$193:$Z$348,B281)&gt;=2,1,COUNTIF(课表!$Z$193:$Z$348,B281)))*2</f>
        <v>0</v>
      </c>
      <c r="N281" s="31">
        <f>(IF(COUNTIF(课表!$AA$193:$AA$348,B281)&gt;=2,1,COUNTIF(课表!$AA$193:$AA$348,B281))+IF(COUNTIF(课表!$AB$193:$AB$348,B281)&gt;=2,1,COUNTIF(课表!$AB$193:$AB$348,B281))+IF(COUNTIF(课表!$AC$193:$AC$348,B281)&gt;=2,1,COUNTIF(课表!$AC$193:$AC$348,B281))+IF(COUNTIF(课表!$AD$193:$AD$348,B281)&gt;=2,1,COUNTIF(课表!$AD$193:$AD$348,B281)))*2</f>
        <v>0</v>
      </c>
      <c r="O281" s="31">
        <f t="shared" si="9"/>
        <v>24</v>
      </c>
      <c r="P281" s="24"/>
      <c r="Q281" s="24"/>
    </row>
    <row r="282" ht="20.1" customHeight="1" spans="1:17">
      <c r="A282" s="31" t="str">
        <f>VLOOKUP(B282,教师基础数据!$B$1:$H$503,7,FALSE)</f>
        <v>2016032</v>
      </c>
      <c r="B282" s="32" t="s">
        <v>1288</v>
      </c>
      <c r="C282" s="31" t="str">
        <f>VLOOKUP(B282,教师基础数据!$B$1:$G4827,3,FALSE)</f>
        <v>机械系</v>
      </c>
      <c r="D282" s="31" t="str">
        <f>VLOOKUP(B282,教师基础数据!$B$1:$G979,4,FALSE)</f>
        <v>外聘</v>
      </c>
      <c r="E282" s="31" t="str">
        <f>VLOOKUP(B282,教师基础数据!$B$1:$G5012,5,FALSE)</f>
        <v>汽车营销与服务教研室</v>
      </c>
      <c r="F282" s="31">
        <v>1</v>
      </c>
      <c r="G282" s="31">
        <f t="shared" si="8"/>
        <v>5</v>
      </c>
      <c r="H282" s="31">
        <f>(IF(COUNTIF(课表!$C$193:$C$348,B282)&gt;=2,1,COUNTIF(课表!$C$193:$C$348,B282))+IF(COUNTIF(课表!$D$193:$D$348,B282)&gt;=2,1,COUNTIF(课表!D$193:$D$348,B282))+IF(COUNTIF(课表!$E$193:$E$348,B282)&gt;=2,1,COUNTIF(课表!$E$193:$E$348,B282))+IF(COUNTIF(课表!$F$193:$F$348,B282)&gt;=2,1,COUNTIF(课表!$F$193:$F$348,B282)))*2</f>
        <v>4</v>
      </c>
      <c r="I282" s="31">
        <f>(IF(COUNTIF(课表!$G$193:$G$348,B282)&gt;=2,1,COUNTIF(课表!$G$193:$G$348,B282))+IF(COUNTIF(课表!$H$193:$H$348,B282)&gt;=2,1,COUNTIF(课表!$H$193:$H$348,B282))+IF(COUNTIF(课表!$I$193:$I$348,B282)&gt;=2,1,COUNTIF(课表!$I$193:$I$348,B282))+IF(COUNTIF(课表!$J$193:$J$348,B282)&gt;=2,1,COUNTIF(课表!$J$193:$J$348,B282)))*2</f>
        <v>6</v>
      </c>
      <c r="J282" s="31">
        <f>(IF(COUNTIF(课表!$K$193:$K$348,B282)&gt;=2,1,COUNTIF(课表!$K$193:$K$348,B282))+IF(COUNTIF(课表!$L$193:$L$348,B282)&gt;=2,1,COUNTIF(课表!$L$193:$L$348,B282))+IF(COUNTIF(课表!$M$193:$M$348,B282)&gt;=2,1,COUNTIF(课表!$M$193:$M$348,B282))+IF(COUNTIF(课表!$N$193:$N$348,B282)&gt;=2,1,COUNTIF(课表!$N$193:$N$348,B282)))*2</f>
        <v>4</v>
      </c>
      <c r="K282" s="31">
        <f>(IF(COUNTIF(课表!$O$193:$O$348,B282)&gt;=2,1,COUNTIF(课表!$O$193:$O$348,B282))+IF(COUNTIF(课表!$P$193:$P$348,B282)&gt;=2,1,COUNTIF(课表!$P$193:$P$348,B282))+IF(COUNTIF(课表!$Q$193:$Q$348,B282)&gt;=2,1,COUNTIF(课表!$Q$193:$Q$348,B282))+IF(COUNTIF(课表!$R$193:$R$348,B282)&gt;=2,1,COUNTIF(课表!$R$193:$R$348,B282)))*2</f>
        <v>4</v>
      </c>
      <c r="L282" s="31">
        <f>(IF(COUNTIF(课表!$O$193:$S$348,B282)&gt;=2,1,COUNTIF(课表!$O$193:$S$348,B282))+IF(COUNTIF(课表!$P$193:$T$348,B282)&gt;=2,1,COUNTIF(课表!$P$193:$T$348,B282)))*2</f>
        <v>4</v>
      </c>
      <c r="M282" s="31">
        <f>(IF(COUNTIF(课表!$W$193:$W$348,B282)&gt;=2,1,COUNTIF(课表!$W$193:$W$348,B282))+IF(COUNTIF(课表!$X$193:$X$348,B282)&gt;=2,1,COUNTIF(课表!$X$193:$X$348,B282))+IF(COUNTIF(课表!$Y$193:$Y$348,B282)&gt;=2,1,COUNTIF(课表!$Y$193:$Y$348,B282))+IF(COUNTIF(课表!$Z$193:$Z$348,B282)&gt;=2,1,COUNTIF(课表!$Z$193:$Z$348,B282)))*2</f>
        <v>0</v>
      </c>
      <c r="N282" s="31">
        <f>(IF(COUNTIF(课表!$AA$193:$AA$348,B282)&gt;=2,1,COUNTIF(课表!$AA$193:$AA$348,B282))+IF(COUNTIF(课表!$AB$193:$AB$348,B282)&gt;=2,1,COUNTIF(课表!$AB$193:$AB$348,B282))+IF(COUNTIF(课表!$AC$193:$AC$348,B282)&gt;=2,1,COUNTIF(课表!$AC$193:$AC$348,B282))+IF(COUNTIF(课表!$AD$193:$AD$348,B282)&gt;=2,1,COUNTIF(课表!$AD$193:$AD$348,B282)))*2</f>
        <v>0</v>
      </c>
      <c r="O282" s="31">
        <f t="shared" si="9"/>
        <v>22</v>
      </c>
      <c r="P282" s="24"/>
      <c r="Q282" s="24"/>
    </row>
    <row r="283" ht="20.1" customHeight="1" spans="1:17">
      <c r="A283" s="31" t="str">
        <f>VLOOKUP(B283,教师基础数据!$B$1:$H$503,7,FALSE)</f>
        <v>2016034</v>
      </c>
      <c r="B283" s="32" t="s">
        <v>1324</v>
      </c>
      <c r="C283" s="31" t="str">
        <f>VLOOKUP(B283,教师基础数据!$B$1:$G4828,3,FALSE)</f>
        <v>机械系</v>
      </c>
      <c r="D283" s="31" t="str">
        <f>VLOOKUP(B283,教师基础数据!$B$1:$G980,4,FALSE)</f>
        <v>专职</v>
      </c>
      <c r="E283" s="31" t="str">
        <f>VLOOKUP(B283,教师基础数据!$B$1:$G5013,5,FALSE)</f>
        <v>汽车营销与服务教研室</v>
      </c>
      <c r="F283" s="31">
        <v>1</v>
      </c>
      <c r="G283" s="31">
        <f t="shared" si="8"/>
        <v>4</v>
      </c>
      <c r="H283" s="31">
        <f>(IF(COUNTIF(课表!$C$193:$C$348,B283)&gt;=2,1,COUNTIF(课表!$C$193:$C$348,B283))+IF(COUNTIF(课表!$D$193:$D$348,B283)&gt;=2,1,COUNTIF(课表!D$193:$D$348,B283))+IF(COUNTIF(课表!$E$193:$E$348,B283)&gt;=2,1,COUNTIF(课表!$E$193:$E$348,B283))+IF(COUNTIF(课表!$F$193:$F$348,B283)&gt;=2,1,COUNTIF(课表!$F$193:$F$348,B283)))*2</f>
        <v>4</v>
      </c>
      <c r="I283" s="31">
        <f>(IF(COUNTIF(课表!$G$193:$G$348,B283)&gt;=2,1,COUNTIF(课表!$G$193:$G$348,B283))+IF(COUNTIF(课表!$H$193:$H$348,B283)&gt;=2,1,COUNTIF(课表!$H$193:$H$348,B283))+IF(COUNTIF(课表!$I$193:$I$348,B283)&gt;=2,1,COUNTIF(课表!$I$193:$I$348,B283))+IF(COUNTIF(课表!$J$193:$J$348,B283)&gt;=2,1,COUNTIF(课表!$J$193:$J$348,B283)))*2</f>
        <v>4</v>
      </c>
      <c r="J283" s="31">
        <f>(IF(COUNTIF(课表!$K$193:$K$348,B283)&gt;=2,1,COUNTIF(课表!$K$193:$K$348,B283))+IF(COUNTIF(课表!$L$193:$L$348,B283)&gt;=2,1,COUNTIF(课表!$L$193:$L$348,B283))+IF(COUNTIF(课表!$M$193:$M$348,B283)&gt;=2,1,COUNTIF(课表!$M$193:$M$348,B283))+IF(COUNTIF(课表!$N$193:$N$348,B283)&gt;=2,1,COUNTIF(课表!$N$193:$N$348,B283)))*2</f>
        <v>0</v>
      </c>
      <c r="K283" s="31">
        <f>(IF(COUNTIF(课表!$O$193:$O$348,B283)&gt;=2,1,COUNTIF(课表!$O$193:$O$348,B283))+IF(COUNTIF(课表!$P$193:$P$348,B283)&gt;=2,1,COUNTIF(课表!$P$193:$P$348,B283))+IF(COUNTIF(课表!$Q$193:$Q$348,B283)&gt;=2,1,COUNTIF(课表!$Q$193:$Q$348,B283))+IF(COUNTIF(课表!$R$193:$R$348,B283)&gt;=2,1,COUNTIF(课表!$R$193:$R$348,B283)))*2</f>
        <v>4</v>
      </c>
      <c r="L283" s="31">
        <f>(IF(COUNTIF(课表!$O$193:$S$348,B283)&gt;=2,1,COUNTIF(课表!$O$193:$S$348,B283))+IF(COUNTIF(课表!$P$193:$T$348,B283)&gt;=2,1,COUNTIF(课表!$P$193:$T$348,B283)))*2</f>
        <v>4</v>
      </c>
      <c r="M283" s="31">
        <f>(IF(COUNTIF(课表!$W$193:$W$348,B283)&gt;=2,1,COUNTIF(课表!$W$193:$W$348,B283))+IF(COUNTIF(课表!$X$193:$X$348,B283)&gt;=2,1,COUNTIF(课表!$X$193:$X$348,B283))+IF(COUNTIF(课表!$Y$193:$Y$348,B283)&gt;=2,1,COUNTIF(课表!$Y$193:$Y$348,B283))+IF(COUNTIF(课表!$Z$193:$Z$348,B283)&gt;=2,1,COUNTIF(课表!$Z$193:$Z$348,B283)))*2</f>
        <v>0</v>
      </c>
      <c r="N283" s="31">
        <f>(IF(COUNTIF(课表!$AA$193:$AA$348,B283)&gt;=2,1,COUNTIF(课表!$AA$193:$AA$348,B283))+IF(COUNTIF(课表!$AB$193:$AB$348,B283)&gt;=2,1,COUNTIF(课表!$AB$193:$AB$348,B283))+IF(COUNTIF(课表!$AC$193:$AC$348,B283)&gt;=2,1,COUNTIF(课表!$AC$193:$AC$348,B283))+IF(COUNTIF(课表!$AD$193:$AD$348,B283)&gt;=2,1,COUNTIF(课表!$AD$193:$AD$348,B283)))*2</f>
        <v>0</v>
      </c>
      <c r="O283" s="31">
        <f t="shared" si="9"/>
        <v>16</v>
      </c>
      <c r="P283" s="24"/>
      <c r="Q283" s="24"/>
    </row>
    <row r="284" ht="20.1" customHeight="1" spans="1:17">
      <c r="A284" s="31">
        <f>VLOOKUP(B284,教师基础数据!$B$1:$H$503,7,FALSE)</f>
        <v>2018008</v>
      </c>
      <c r="B284" s="32" t="s">
        <v>1493</v>
      </c>
      <c r="C284" s="31" t="str">
        <f>VLOOKUP(B284,教师基础数据!$B$1:$G4829,3,FALSE)</f>
        <v>电子系</v>
      </c>
      <c r="D284" s="31" t="str">
        <f>VLOOKUP(B284,教师基础数据!$B$1:$G981,4,FALSE)</f>
        <v>专职</v>
      </c>
      <c r="E284" s="31" t="str">
        <f>VLOOKUP(B284,教师基础数据!$B$1:$G5014,5,FALSE)</f>
        <v>应用电子技术教研室</v>
      </c>
      <c r="F284" s="31">
        <v>1</v>
      </c>
      <c r="G284" s="31">
        <f t="shared" si="8"/>
        <v>4</v>
      </c>
      <c r="H284" s="31">
        <f>(IF(COUNTIF(课表!$C$193:$C$348,B284)&gt;=2,1,COUNTIF(课表!$C$193:$C$348,B284))+IF(COUNTIF(课表!$D$193:$D$348,B284)&gt;=2,1,COUNTIF(课表!D$193:$D$348,B284))+IF(COUNTIF(课表!$E$193:$E$348,B284)&gt;=2,1,COUNTIF(课表!$E$193:$E$348,B284))+IF(COUNTIF(课表!$F$193:$F$348,B284)&gt;=2,1,COUNTIF(课表!$F$193:$F$348,B284)))*2</f>
        <v>0</v>
      </c>
      <c r="I284" s="31">
        <f>(IF(COUNTIF(课表!$G$193:$G$348,B284)&gt;=2,1,COUNTIF(课表!$G$193:$G$348,B284))+IF(COUNTIF(课表!$H$193:$H$348,B284)&gt;=2,1,COUNTIF(课表!$H$193:$H$348,B284))+IF(COUNTIF(课表!$I$193:$I$348,B284)&gt;=2,1,COUNTIF(课表!$I$193:$I$348,B284))+IF(COUNTIF(课表!$J$193:$J$348,B284)&gt;=2,1,COUNTIF(课表!$J$193:$J$348,B284)))*2</f>
        <v>0</v>
      </c>
      <c r="J284" s="31">
        <f>(IF(COUNTIF(课表!$K$193:$K$348,B284)&gt;=2,1,COUNTIF(课表!$K$193:$K$348,B284))+IF(COUNTIF(课表!$L$193:$L$348,B284)&gt;=2,1,COUNTIF(课表!$L$193:$L$348,B284))+IF(COUNTIF(课表!$M$193:$M$348,B284)&gt;=2,1,COUNTIF(课表!$M$193:$M$348,B284))+IF(COUNTIF(课表!$N$193:$N$348,B284)&gt;=2,1,COUNTIF(课表!$N$193:$N$348,B284)))*2</f>
        <v>0</v>
      </c>
      <c r="K284" s="31">
        <f>(IF(COUNTIF(课表!$O$193:$O$348,B284)&gt;=2,1,COUNTIF(课表!$O$193:$O$348,B284))+IF(COUNTIF(课表!$P$193:$P$348,B284)&gt;=2,1,COUNTIF(课表!$P$193:$P$348,B284))+IF(COUNTIF(课表!$Q$193:$Q$348,B284)&gt;=2,1,COUNTIF(课表!$Q$193:$Q$348,B284))+IF(COUNTIF(课表!$R$193:$R$348,B284)&gt;=2,1,COUNTIF(课表!$R$193:$R$348,B284)))*2</f>
        <v>4</v>
      </c>
      <c r="L284" s="31">
        <f>(IF(COUNTIF(课表!$O$193:$S$348,B284)&gt;=2,1,COUNTIF(课表!$O$193:$S$348,B284))+IF(COUNTIF(课表!$P$193:$T$348,B284)&gt;=2,1,COUNTIF(课表!$P$193:$T$348,B284)))*2</f>
        <v>4</v>
      </c>
      <c r="M284" s="31">
        <f>(IF(COUNTIF(课表!$W$193:$W$348,B284)&gt;=2,1,COUNTIF(课表!$W$193:$W$348,B284))+IF(COUNTIF(课表!$X$193:$X$348,B284)&gt;=2,1,COUNTIF(课表!$X$193:$X$348,B284))+IF(COUNTIF(课表!$Y$193:$Y$348,B284)&gt;=2,1,COUNTIF(课表!$Y$193:$Y$348,B284))+IF(COUNTIF(课表!$Z$193:$Z$348,B284)&gt;=2,1,COUNTIF(课表!$Z$193:$Z$348,B284)))*2</f>
        <v>4</v>
      </c>
      <c r="N284" s="31">
        <f>(IF(COUNTIF(课表!$AA$193:$AA$348,B284)&gt;=2,1,COUNTIF(课表!$AA$193:$AA$348,B284))+IF(COUNTIF(课表!$AB$193:$AB$348,B284)&gt;=2,1,COUNTIF(课表!$AB$193:$AB$348,B284))+IF(COUNTIF(课表!$AC$193:$AC$348,B284)&gt;=2,1,COUNTIF(课表!$AC$193:$AC$348,B284))+IF(COUNTIF(课表!$AD$193:$AD$348,B284)&gt;=2,1,COUNTIF(课表!$AD$193:$AD$348,B284)))*2</f>
        <v>8</v>
      </c>
      <c r="O284" s="31">
        <f t="shared" si="9"/>
        <v>20</v>
      </c>
      <c r="P284" s="24"/>
      <c r="Q284" s="24"/>
    </row>
    <row r="285" ht="20.1" customHeight="1" spans="1:15">
      <c r="A285" s="31" t="str">
        <f>VLOOKUP(B285,教师基础数据!$B$1:$H$503,7,FALSE)</f>
        <v>2017004</v>
      </c>
      <c r="B285" s="32" t="s">
        <v>1104</v>
      </c>
      <c r="C285" s="31" t="str">
        <f>VLOOKUP(B285,教师基础数据!$B$1:$G4830,3,FALSE)</f>
        <v>商贸系</v>
      </c>
      <c r="D285" s="31" t="str">
        <f>VLOOKUP(B285,教师基础数据!$B$1:$G982,4,FALSE)</f>
        <v>外聘</v>
      </c>
      <c r="E285" s="31" t="str">
        <f>VLOOKUP(B285,教师基础数据!$B$1:$G5015,5,FALSE)</f>
        <v>会计教研室</v>
      </c>
      <c r="F285" s="31">
        <v>1</v>
      </c>
      <c r="G285" s="31">
        <f t="shared" si="8"/>
        <v>2</v>
      </c>
      <c r="H285" s="31">
        <f>(IF(COUNTIF(课表!$C$193:$C$348,B285)&gt;=2,1,COUNTIF(课表!$C$193:$C$348,B285))+IF(COUNTIF(课表!$D$193:$D$348,B285)&gt;=2,1,COUNTIF(课表!D$193:$D$348,B285))+IF(COUNTIF(课表!$E$193:$E$348,B285)&gt;=2,1,COUNTIF(课表!$E$193:$E$348,B285))+IF(COUNTIF(课表!$F$193:$F$348,B285)&gt;=2,1,COUNTIF(课表!$F$193:$F$348,B285)))*2</f>
        <v>0</v>
      </c>
      <c r="I285" s="31">
        <f>(IF(COUNTIF(课表!$G$193:$G$348,B285)&gt;=2,1,COUNTIF(课表!$G$193:$G$348,B285))+IF(COUNTIF(课表!$H$193:$H$348,B285)&gt;=2,1,COUNTIF(课表!$H$193:$H$348,B285))+IF(COUNTIF(课表!$I$193:$I$348,B285)&gt;=2,1,COUNTIF(课表!$I$193:$I$348,B285))+IF(COUNTIF(课表!$J$193:$J$348,B285)&gt;=2,1,COUNTIF(课表!$J$193:$J$348,B285)))*2</f>
        <v>0</v>
      </c>
      <c r="J285" s="31">
        <f>(IF(COUNTIF(课表!$K$193:$K$348,B285)&gt;=2,1,COUNTIF(课表!$K$193:$K$348,B285))+IF(COUNTIF(课表!$L$193:$L$348,B285)&gt;=2,1,COUNTIF(课表!$L$193:$L$348,B285))+IF(COUNTIF(课表!$M$193:$M$348,B285)&gt;=2,1,COUNTIF(课表!$M$193:$M$348,B285))+IF(COUNTIF(课表!$N$193:$N$348,B285)&gt;=2,1,COUNTIF(课表!$N$193:$N$348,B285)))*2</f>
        <v>0</v>
      </c>
      <c r="K285" s="31">
        <f>(IF(COUNTIF(课表!$O$193:$O$348,B285)&gt;=2,1,COUNTIF(课表!$O$193:$O$348,B285))+IF(COUNTIF(课表!$P$193:$P$348,B285)&gt;=2,1,COUNTIF(课表!$P$193:$P$348,B285))+IF(COUNTIF(课表!$Q$193:$Q$348,B285)&gt;=2,1,COUNTIF(课表!$Q$193:$Q$348,B285))+IF(COUNTIF(课表!$R$193:$R$348,B285)&gt;=2,1,COUNTIF(课表!$R$193:$R$348,B285)))*2</f>
        <v>0</v>
      </c>
      <c r="L285" s="31">
        <f>(IF(COUNTIF(课表!$O$193:$S$348,B285)&gt;=2,1,COUNTIF(课表!$O$193:$S$348,B285))+IF(COUNTIF(课表!$P$193:$T$348,B285)&gt;=2,1,COUNTIF(课表!$P$193:$T$348,B285)))*2</f>
        <v>0</v>
      </c>
      <c r="M285" s="31">
        <f>(IF(COUNTIF(课表!$W$193:$W$348,B285)&gt;=2,1,COUNTIF(课表!$W$193:$W$348,B285))+IF(COUNTIF(课表!$X$193:$X$348,B285)&gt;=2,1,COUNTIF(课表!$X$193:$X$348,B285))+IF(COUNTIF(课表!$Y$193:$Y$348,B285)&gt;=2,1,COUNTIF(课表!$Y$193:$Y$348,B285))+IF(COUNTIF(课表!$Z$193:$Z$348,B285)&gt;=2,1,COUNTIF(课表!$Z$193:$Z$348,B285)))*2</f>
        <v>4</v>
      </c>
      <c r="N285" s="31">
        <f>(IF(COUNTIF(课表!$AA$193:$AA$348,B285)&gt;=2,1,COUNTIF(课表!$AA$193:$AA$348,B285))+IF(COUNTIF(课表!$AB$193:$AB$348,B285)&gt;=2,1,COUNTIF(课表!$AB$193:$AB$348,B285))+IF(COUNTIF(课表!$AC$193:$AC$348,B285)&gt;=2,1,COUNTIF(课表!$AC$193:$AC$348,B285))+IF(COUNTIF(课表!$AD$193:$AD$348,B285)&gt;=2,1,COUNTIF(课表!$AD$193:$AD$348,B285)))*2</f>
        <v>8</v>
      </c>
      <c r="O285" s="31">
        <f t="shared" si="9"/>
        <v>12</v>
      </c>
    </row>
    <row r="286" ht="20.1" customHeight="1" spans="1:15">
      <c r="A286" s="31" t="str">
        <f>VLOOKUP(B286,教师基础数据!$B$1:$H$503,7,FALSE)</f>
        <v>0000201</v>
      </c>
      <c r="B286" s="32" t="s">
        <v>1513</v>
      </c>
      <c r="C286" s="31" t="str">
        <f>VLOOKUP(B286,教师基础数据!$B$1:$G4831,3,FALSE)</f>
        <v>商贸系</v>
      </c>
      <c r="D286" s="31" t="str">
        <f>VLOOKUP(B286,教师基础数据!$B$1:$G983,4,FALSE)</f>
        <v>专职</v>
      </c>
      <c r="E286" s="31" t="str">
        <f>VLOOKUP(B286,教师基础数据!$B$1:$G5016,5,FALSE)</f>
        <v>会计教研室</v>
      </c>
      <c r="F286" s="31">
        <v>1</v>
      </c>
      <c r="G286" s="31">
        <f t="shared" si="8"/>
        <v>3</v>
      </c>
      <c r="H286" s="31">
        <f>(IF(COUNTIF(课表!$C$193:$C$348,B286)&gt;=2,1,COUNTIF(课表!$C$193:$C$348,B286))+IF(COUNTIF(课表!$D$193:$D$348,B286)&gt;=2,1,COUNTIF(课表!D$193:$D$348,B286))+IF(COUNTIF(课表!$E$193:$E$348,B286)&gt;=2,1,COUNTIF(课表!$E$193:$E$348,B286))+IF(COUNTIF(课表!$F$193:$F$348,B286)&gt;=2,1,COUNTIF(课表!$F$193:$F$348,B286)))*2</f>
        <v>4</v>
      </c>
      <c r="I286" s="31">
        <f>(IF(COUNTIF(课表!$G$193:$G$348,B286)&gt;=2,1,COUNTIF(课表!$G$193:$G$348,B286))+IF(COUNTIF(课表!$H$193:$H$348,B286)&gt;=2,1,COUNTIF(课表!$H$193:$H$348,B286))+IF(COUNTIF(课表!$I$193:$I$348,B286)&gt;=2,1,COUNTIF(课表!$I$193:$I$348,B286))+IF(COUNTIF(课表!$J$193:$J$348,B286)&gt;=2,1,COUNTIF(课表!$J$193:$J$348,B286)))*2</f>
        <v>4</v>
      </c>
      <c r="J286" s="31">
        <f>(IF(COUNTIF(课表!$K$193:$K$348,B286)&gt;=2,1,COUNTIF(课表!$K$193:$K$348,B286))+IF(COUNTIF(课表!$L$193:$L$348,B286)&gt;=2,1,COUNTIF(课表!$L$193:$L$348,B286))+IF(COUNTIF(课表!$M$193:$M$348,B286)&gt;=2,1,COUNTIF(课表!$M$193:$M$348,B286))+IF(COUNTIF(课表!$N$193:$N$348,B286)&gt;=2,1,COUNTIF(课表!$N$193:$N$348,B286)))*2</f>
        <v>4</v>
      </c>
      <c r="K286" s="31">
        <f>(IF(COUNTIF(课表!$O$193:$O$348,B286)&gt;=2,1,COUNTIF(课表!$O$193:$O$348,B286))+IF(COUNTIF(课表!$P$193:$P$348,B286)&gt;=2,1,COUNTIF(课表!$P$193:$P$348,B286))+IF(COUNTIF(课表!$Q$193:$Q$348,B286)&gt;=2,1,COUNTIF(课表!$Q$193:$Q$348,B286))+IF(COUNTIF(课表!$R$193:$R$348,B286)&gt;=2,1,COUNTIF(课表!$R$193:$R$348,B286)))*2</f>
        <v>0</v>
      </c>
      <c r="L286" s="31">
        <f>(IF(COUNTIF(课表!$O$193:$S$348,B286)&gt;=2,1,COUNTIF(课表!$O$193:$S$348,B286))+IF(COUNTIF(课表!$P$193:$T$348,B286)&gt;=2,1,COUNTIF(课表!$P$193:$T$348,B286)))*2</f>
        <v>0</v>
      </c>
      <c r="M286" s="31">
        <f>(IF(COUNTIF(课表!$W$193:$W$348,B286)&gt;=2,1,COUNTIF(课表!$W$193:$W$348,B286))+IF(COUNTIF(课表!$X$193:$X$348,B286)&gt;=2,1,COUNTIF(课表!$X$193:$X$348,B286))+IF(COUNTIF(课表!$Y$193:$Y$348,B286)&gt;=2,1,COUNTIF(课表!$Y$193:$Y$348,B286))+IF(COUNTIF(课表!$Z$193:$Z$348,B286)&gt;=2,1,COUNTIF(课表!$Z$193:$Z$348,B286)))*2</f>
        <v>0</v>
      </c>
      <c r="N286" s="31">
        <f>(IF(COUNTIF(课表!$AA$193:$AA$348,B286)&gt;=2,1,COUNTIF(课表!$AA$193:$AA$348,B286))+IF(COUNTIF(课表!$AB$193:$AB$348,B286)&gt;=2,1,COUNTIF(课表!$AB$193:$AB$348,B286))+IF(COUNTIF(课表!$AC$193:$AC$348,B286)&gt;=2,1,COUNTIF(课表!$AC$193:$AC$348,B286))+IF(COUNTIF(课表!$AD$193:$AD$348,B286)&gt;=2,1,COUNTIF(课表!$AD$193:$AD$348,B286)))*2</f>
        <v>0</v>
      </c>
      <c r="O286" s="31">
        <f t="shared" si="9"/>
        <v>12</v>
      </c>
    </row>
    <row r="287" ht="20.1" customHeight="1" spans="1:15">
      <c r="A287" s="31" t="str">
        <f>VLOOKUP(B287,教师基础数据!$B$1:$H$503,7,FALSE)</f>
        <v>0000445</v>
      </c>
      <c r="B287" s="32" t="s">
        <v>1189</v>
      </c>
      <c r="C287" s="31" t="str">
        <f>VLOOKUP(B287,教师基础数据!$B$1:$G4832,3,FALSE)</f>
        <v>商贸系</v>
      </c>
      <c r="D287" s="31" t="str">
        <f>VLOOKUP(B287,教师基础数据!$B$1:$G984,4,FALSE)</f>
        <v>专职</v>
      </c>
      <c r="E287" s="31" t="str">
        <f>VLOOKUP(B287,教师基础数据!$B$1:$G5017,5,FALSE)</f>
        <v>会计教研室</v>
      </c>
      <c r="F287" s="31">
        <v>1</v>
      </c>
      <c r="G287" s="31">
        <f t="shared" si="8"/>
        <v>5</v>
      </c>
      <c r="H287" s="31">
        <f>(IF(COUNTIF(课表!$C$193:$C$348,B287)&gt;=2,1,COUNTIF(课表!$C$193:$C$348,B287))+IF(COUNTIF(课表!$D$193:$D$348,B287)&gt;=2,1,COUNTIF(课表!D$193:$D$348,B287))+IF(COUNTIF(课表!$E$193:$E$348,B287)&gt;=2,1,COUNTIF(课表!$E$193:$E$348,B287))+IF(COUNTIF(课表!$F$193:$F$348,B287)&gt;=2,1,COUNTIF(课表!$F$193:$F$348,B287)))*2</f>
        <v>4</v>
      </c>
      <c r="I287" s="31">
        <f>(IF(COUNTIF(课表!$G$193:$G$348,B287)&gt;=2,1,COUNTIF(课表!$G$193:$G$348,B287))+IF(COUNTIF(课表!$H$193:$H$348,B287)&gt;=2,1,COUNTIF(课表!$H$193:$H$348,B287))+IF(COUNTIF(课表!$I$193:$I$348,B287)&gt;=2,1,COUNTIF(课表!$I$193:$I$348,B287))+IF(COUNTIF(课表!$J$193:$J$348,B287)&gt;=2,1,COUNTIF(课表!$J$193:$J$348,B287)))*2</f>
        <v>4</v>
      </c>
      <c r="J287" s="31">
        <f>(IF(COUNTIF(课表!$K$193:$K$348,B287)&gt;=2,1,COUNTIF(课表!$K$193:$K$348,B287))+IF(COUNTIF(课表!$L$193:$L$348,B287)&gt;=2,1,COUNTIF(课表!$L$193:$L$348,B287))+IF(COUNTIF(课表!$M$193:$M$348,B287)&gt;=2,1,COUNTIF(课表!$M$193:$M$348,B287))+IF(COUNTIF(课表!$N$193:$N$348,B287)&gt;=2,1,COUNTIF(课表!$N$193:$N$348,B287)))*2</f>
        <v>4</v>
      </c>
      <c r="K287" s="31">
        <f>(IF(COUNTIF(课表!$O$193:$O$348,B287)&gt;=2,1,COUNTIF(课表!$O$193:$O$348,B287))+IF(COUNTIF(课表!$P$193:$P$348,B287)&gt;=2,1,COUNTIF(课表!$P$193:$P$348,B287))+IF(COUNTIF(课表!$Q$193:$Q$348,B287)&gt;=2,1,COUNTIF(课表!$Q$193:$Q$348,B287))+IF(COUNTIF(课表!$R$193:$R$348,B287)&gt;=2,1,COUNTIF(课表!$R$193:$R$348,B287)))*2</f>
        <v>4</v>
      </c>
      <c r="L287" s="31">
        <f>(IF(COUNTIF(课表!$O$193:$S$348,B287)&gt;=2,1,COUNTIF(课表!$O$193:$S$348,B287))+IF(COUNTIF(课表!$P$193:$T$348,B287)&gt;=2,1,COUNTIF(课表!$P$193:$T$348,B287)))*2</f>
        <v>4</v>
      </c>
      <c r="M287" s="31">
        <f>(IF(COUNTIF(课表!$W$193:$W$348,B287)&gt;=2,1,COUNTIF(课表!$W$193:$W$348,B287))+IF(COUNTIF(课表!$X$193:$X$348,B287)&gt;=2,1,COUNTIF(课表!$X$193:$X$348,B287))+IF(COUNTIF(课表!$Y$193:$Y$348,B287)&gt;=2,1,COUNTIF(课表!$Y$193:$Y$348,B287))+IF(COUNTIF(课表!$Z$193:$Z$348,B287)&gt;=2,1,COUNTIF(课表!$Z$193:$Z$348,B287)))*2</f>
        <v>0</v>
      </c>
      <c r="N287" s="31">
        <f>(IF(COUNTIF(课表!$AA$193:$AA$348,B287)&gt;=2,1,COUNTIF(课表!$AA$193:$AA$348,B287))+IF(COUNTIF(课表!$AB$193:$AB$348,B287)&gt;=2,1,COUNTIF(课表!$AB$193:$AB$348,B287))+IF(COUNTIF(课表!$AC$193:$AC$348,B287)&gt;=2,1,COUNTIF(课表!$AC$193:$AC$348,B287))+IF(COUNTIF(课表!$AD$193:$AD$348,B287)&gt;=2,1,COUNTIF(课表!$AD$193:$AD$348,B287)))*2</f>
        <v>0</v>
      </c>
      <c r="O287" s="31">
        <f t="shared" si="9"/>
        <v>20</v>
      </c>
    </row>
    <row r="288" ht="20.1" customHeight="1" spans="1:15">
      <c r="A288" s="31" t="str">
        <f>VLOOKUP(B288,教师基础数据!$B$1:$H$503,7,FALSE)</f>
        <v>2016033</v>
      </c>
      <c r="B288" s="32" t="s">
        <v>1169</v>
      </c>
      <c r="C288" s="31" t="str">
        <f>VLOOKUP(B288,教师基础数据!$B$1:$G4833,3,FALSE)</f>
        <v>动科系</v>
      </c>
      <c r="D288" s="31" t="str">
        <f>VLOOKUP(B288,教师基础数据!$B$1:$G985,4,FALSE)</f>
        <v>专职</v>
      </c>
      <c r="E288" s="31" t="str">
        <f>VLOOKUP(B288,教师基础数据!$B$1:$G5018,5,FALSE)</f>
        <v>畜牧水产</v>
      </c>
      <c r="F288" s="31">
        <v>1</v>
      </c>
      <c r="G288" s="31">
        <f t="shared" si="8"/>
        <v>3</v>
      </c>
      <c r="H288" s="31">
        <f>(IF(COUNTIF(课表!$C$193:$C$348,B288)&gt;=2,1,COUNTIF(课表!$C$193:$C$348,B288))+IF(COUNTIF(课表!$D$193:$D$348,B288)&gt;=2,1,COUNTIF(课表!D$193:$D$348,B288))+IF(COUNTIF(课表!$E$193:$E$348,B288)&gt;=2,1,COUNTIF(课表!$E$193:$E$348,B288))+IF(COUNTIF(课表!$F$193:$F$348,B288)&gt;=2,1,COUNTIF(课表!$F$193:$F$348,B288)))*2</f>
        <v>0</v>
      </c>
      <c r="I288" s="31">
        <f>(IF(COUNTIF(课表!$G$193:$G$348,B288)&gt;=2,1,COUNTIF(课表!$G$193:$G$348,B288))+IF(COUNTIF(课表!$H$193:$H$348,B288)&gt;=2,1,COUNTIF(课表!$H$193:$H$348,B288))+IF(COUNTIF(课表!$I$193:$I$348,B288)&gt;=2,1,COUNTIF(课表!$I$193:$I$348,B288))+IF(COUNTIF(课表!$J$193:$J$348,B288)&gt;=2,1,COUNTIF(课表!$J$193:$J$348,B288)))*2</f>
        <v>0</v>
      </c>
      <c r="J288" s="31">
        <f>(IF(COUNTIF(课表!$K$193:$K$348,B288)&gt;=2,1,COUNTIF(课表!$K$193:$K$348,B288))+IF(COUNTIF(课表!$L$193:$L$348,B288)&gt;=2,1,COUNTIF(课表!$L$193:$L$348,B288))+IF(COUNTIF(课表!$M$193:$M$348,B288)&gt;=2,1,COUNTIF(课表!$M$193:$M$348,B288))+IF(COUNTIF(课表!$N$193:$N$348,B288)&gt;=2,1,COUNTIF(课表!$N$193:$N$348,B288)))*2</f>
        <v>8</v>
      </c>
      <c r="K288" s="31">
        <f>(IF(COUNTIF(课表!$O$193:$O$348,B288)&gt;=2,1,COUNTIF(课表!$O$193:$O$348,B288))+IF(COUNTIF(课表!$P$193:$P$348,B288)&gt;=2,1,COUNTIF(课表!$P$193:$P$348,B288))+IF(COUNTIF(课表!$Q$193:$Q$348,B288)&gt;=2,1,COUNTIF(课表!$Q$193:$Q$348,B288))+IF(COUNTIF(课表!$R$193:$R$348,B288)&gt;=2,1,COUNTIF(课表!$R$193:$R$348,B288)))*2</f>
        <v>4</v>
      </c>
      <c r="L288" s="31">
        <f>(IF(COUNTIF(课表!$O$193:$S$348,B288)&gt;=2,1,COUNTIF(课表!$O$193:$S$348,B288))+IF(COUNTIF(课表!$P$193:$T$348,B288)&gt;=2,1,COUNTIF(课表!$P$193:$T$348,B288)))*2</f>
        <v>4</v>
      </c>
      <c r="M288" s="31">
        <f>(IF(COUNTIF(课表!$W$193:$W$348,B288)&gt;=2,1,COUNTIF(课表!$W$193:$W$348,B288))+IF(COUNTIF(课表!$X$193:$X$348,B288)&gt;=2,1,COUNTIF(课表!$X$193:$X$348,B288))+IF(COUNTIF(课表!$Y$193:$Y$348,B288)&gt;=2,1,COUNTIF(课表!$Y$193:$Y$348,B288))+IF(COUNTIF(课表!$Z$193:$Z$348,B288)&gt;=2,1,COUNTIF(课表!$Z$193:$Z$348,B288)))*2</f>
        <v>0</v>
      </c>
      <c r="N288" s="31">
        <f>(IF(COUNTIF(课表!$AA$193:$AA$348,B288)&gt;=2,1,COUNTIF(课表!$AA$193:$AA$348,B288))+IF(COUNTIF(课表!$AB$193:$AB$348,B288)&gt;=2,1,COUNTIF(课表!$AB$193:$AB$348,B288))+IF(COUNTIF(课表!$AC$193:$AC$348,B288)&gt;=2,1,COUNTIF(课表!$AC$193:$AC$348,B288))+IF(COUNTIF(课表!$AD$193:$AD$348,B288)&gt;=2,1,COUNTIF(课表!$AD$193:$AD$348,B288)))*2</f>
        <v>0</v>
      </c>
      <c r="O288" s="31">
        <f t="shared" si="9"/>
        <v>16</v>
      </c>
    </row>
    <row r="289" ht="20.1" customHeight="1" spans="1:15">
      <c r="A289" s="31" t="str">
        <f>VLOOKUP(B289,教师基础数据!$B$1:$H$503,7,FALSE)</f>
        <v>0000321</v>
      </c>
      <c r="B289" s="32" t="s">
        <v>1106</v>
      </c>
      <c r="C289" s="31" t="str">
        <f>VLOOKUP(B289,教师基础数据!$B$1:$G4834,3,FALSE)</f>
        <v>人文系</v>
      </c>
      <c r="D289" s="31" t="str">
        <f>VLOOKUP(B289,教师基础数据!$B$1:$G986,4,FALSE)</f>
        <v>专职</v>
      </c>
      <c r="E289" s="31" t="str">
        <f>VLOOKUP(B289,教师基础数据!$B$1:$G5019,5,FALSE)</f>
        <v>数学教研室</v>
      </c>
      <c r="F289" s="31">
        <v>1</v>
      </c>
      <c r="G289" s="31">
        <f t="shared" si="8"/>
        <v>3</v>
      </c>
      <c r="H289" s="31">
        <f>(IF(COUNTIF(课表!$C$193:$C$348,B289)&gt;=2,1,COUNTIF(课表!$C$193:$C$348,B289))+IF(COUNTIF(课表!$D$193:$D$348,B289)&gt;=2,1,COUNTIF(课表!D$193:$D$348,B289))+IF(COUNTIF(课表!$E$193:$E$348,B289)&gt;=2,1,COUNTIF(课表!$E$193:$E$348,B289))+IF(COUNTIF(课表!$F$193:$F$348,B289)&gt;=2,1,COUNTIF(课表!$F$193:$F$348,B289)))*2</f>
        <v>0</v>
      </c>
      <c r="I289" s="31">
        <f>(IF(COUNTIF(课表!$G$193:$G$348,B289)&gt;=2,1,COUNTIF(课表!$G$193:$G$348,B289))+IF(COUNTIF(课表!$H$193:$H$348,B289)&gt;=2,1,COUNTIF(课表!$H$193:$H$348,B289))+IF(COUNTIF(课表!$I$193:$I$348,B289)&gt;=2,1,COUNTIF(课表!$I$193:$I$348,B289))+IF(COUNTIF(课表!$J$193:$J$348,B289)&gt;=2,1,COUNTIF(课表!$J$193:$J$348,B289)))*2</f>
        <v>4</v>
      </c>
      <c r="J289" s="31">
        <f>(IF(COUNTIF(课表!$K$193:$K$348,B289)&gt;=2,1,COUNTIF(课表!$K$193:$K$348,B289))+IF(COUNTIF(课表!$L$193:$L$348,B289)&gt;=2,1,COUNTIF(课表!$L$193:$L$348,B289))+IF(COUNTIF(课表!$M$193:$M$348,B289)&gt;=2,1,COUNTIF(课表!$M$193:$M$348,B289))+IF(COUNTIF(课表!$N$193:$N$348,B289)&gt;=2,1,COUNTIF(课表!$N$193:$N$348,B289)))*2</f>
        <v>4</v>
      </c>
      <c r="K289" s="31">
        <f>(IF(COUNTIF(课表!$O$193:$O$348,B289)&gt;=2,1,COUNTIF(课表!$O$193:$O$348,B289))+IF(COUNTIF(课表!$P$193:$P$348,B289)&gt;=2,1,COUNTIF(课表!$P$193:$P$348,B289))+IF(COUNTIF(课表!$Q$193:$Q$348,B289)&gt;=2,1,COUNTIF(课表!$Q$193:$Q$348,B289))+IF(COUNTIF(课表!$R$193:$R$348,B289)&gt;=2,1,COUNTIF(课表!$R$193:$R$348,B289)))*2</f>
        <v>0</v>
      </c>
      <c r="L289" s="31">
        <f>(IF(COUNTIF(课表!$O$193:$S$348,B289)&gt;=2,1,COUNTIF(课表!$O$193:$S$348,B289))+IF(COUNTIF(课表!$P$193:$T$348,B289)&gt;=2,1,COUNTIF(课表!$P$193:$T$348,B289)))*2</f>
        <v>4</v>
      </c>
      <c r="M289" s="31">
        <f>(IF(COUNTIF(课表!$W$193:$W$348,B289)&gt;=2,1,COUNTIF(课表!$W$193:$W$348,B289))+IF(COUNTIF(课表!$X$193:$X$348,B289)&gt;=2,1,COUNTIF(课表!$X$193:$X$348,B289))+IF(COUNTIF(课表!$Y$193:$Y$348,B289)&gt;=2,1,COUNTIF(课表!$Y$193:$Y$348,B289))+IF(COUNTIF(课表!$Z$193:$Z$348,B289)&gt;=2,1,COUNTIF(课表!$Z$193:$Z$348,B289)))*2</f>
        <v>0</v>
      </c>
      <c r="N289" s="31">
        <f>(IF(COUNTIF(课表!$AA$193:$AA$348,B289)&gt;=2,1,COUNTIF(课表!$AA$193:$AA$348,B289))+IF(COUNTIF(课表!$AB$193:$AB$348,B289)&gt;=2,1,COUNTIF(课表!$AB$193:$AB$348,B289))+IF(COUNTIF(课表!$AC$193:$AC$348,B289)&gt;=2,1,COUNTIF(课表!$AC$193:$AC$348,B289))+IF(COUNTIF(课表!$AD$193:$AD$348,B289)&gt;=2,1,COUNTIF(课表!$AD$193:$AD$348,B289)))*2</f>
        <v>0</v>
      </c>
      <c r="O289" s="31">
        <f t="shared" si="9"/>
        <v>12</v>
      </c>
    </row>
    <row r="290" ht="20.1" customHeight="1" spans="1:15">
      <c r="A290" s="31" t="str">
        <f>VLOOKUP(B290,教师基础数据!$B$1:$H$503,7,FALSE)</f>
        <v>0000247</v>
      </c>
      <c r="B290" s="32" t="s">
        <v>1100</v>
      </c>
      <c r="C290" s="31" t="str">
        <f>VLOOKUP(B290,教师基础数据!$B$1:$G4835,3,FALSE)</f>
        <v>人文系</v>
      </c>
      <c r="D290" s="31" t="str">
        <f>VLOOKUP(B290,教师基础数据!$B$1:$G987,4,FALSE)</f>
        <v>专职</v>
      </c>
      <c r="E290" s="31" t="str">
        <f>VLOOKUP(B290,教师基础数据!$B$1:$G5020,5,FALSE)</f>
        <v>数学教研室</v>
      </c>
      <c r="F290" s="31">
        <v>1</v>
      </c>
      <c r="G290" s="31">
        <f t="shared" si="8"/>
        <v>2</v>
      </c>
      <c r="H290" s="31">
        <f>(IF(COUNTIF(课表!$C$193:$C$348,B290)&gt;=2,1,COUNTIF(课表!$C$193:$C$348,B290))+IF(COUNTIF(课表!$D$193:$D$348,B290)&gt;=2,1,COUNTIF(课表!D$193:$D$348,B290))+IF(COUNTIF(课表!$E$193:$E$348,B290)&gt;=2,1,COUNTIF(课表!$E$193:$E$348,B290))+IF(COUNTIF(课表!$F$193:$F$348,B290)&gt;=2,1,COUNTIF(课表!$F$193:$F$348,B290)))*2</f>
        <v>6</v>
      </c>
      <c r="I290" s="31">
        <f>(IF(COUNTIF(课表!$G$193:$G$348,B290)&gt;=2,1,COUNTIF(课表!$G$193:$G$348,B290))+IF(COUNTIF(课表!$H$193:$H$348,B290)&gt;=2,1,COUNTIF(课表!$H$193:$H$348,B290))+IF(COUNTIF(课表!$I$193:$I$348,B290)&gt;=2,1,COUNTIF(课表!$I$193:$I$348,B290))+IF(COUNTIF(课表!$J$193:$J$348,B290)&gt;=2,1,COUNTIF(课表!$J$193:$J$348,B290)))*2</f>
        <v>0</v>
      </c>
      <c r="J290" s="31">
        <f>(IF(COUNTIF(课表!$K$193:$K$348,B290)&gt;=2,1,COUNTIF(课表!$K$193:$K$348,B290))+IF(COUNTIF(课表!$L$193:$L$348,B290)&gt;=2,1,COUNTIF(课表!$L$193:$L$348,B290))+IF(COUNTIF(课表!$M$193:$M$348,B290)&gt;=2,1,COUNTIF(课表!$M$193:$M$348,B290))+IF(COUNTIF(课表!$N$193:$N$348,B290)&gt;=2,1,COUNTIF(课表!$N$193:$N$348,B290)))*2</f>
        <v>4</v>
      </c>
      <c r="K290" s="31">
        <f>(IF(COUNTIF(课表!$O$193:$O$348,B290)&gt;=2,1,COUNTIF(课表!$O$193:$O$348,B290))+IF(COUNTIF(课表!$P$193:$P$348,B290)&gt;=2,1,COUNTIF(课表!$P$193:$P$348,B290))+IF(COUNTIF(课表!$Q$193:$Q$348,B290)&gt;=2,1,COUNTIF(课表!$Q$193:$Q$348,B290))+IF(COUNTIF(课表!$R$193:$R$348,B290)&gt;=2,1,COUNTIF(课表!$R$193:$R$348,B290)))*2</f>
        <v>0</v>
      </c>
      <c r="L290" s="31">
        <f>(IF(COUNTIF(课表!$O$193:$S$348,B290)&gt;=2,1,COUNTIF(课表!$O$193:$S$348,B290))+IF(COUNTIF(课表!$P$193:$T$348,B290)&gt;=2,1,COUNTIF(课表!$P$193:$T$348,B290)))*2</f>
        <v>0</v>
      </c>
      <c r="M290" s="31">
        <f>(IF(COUNTIF(课表!$W$193:$W$348,B290)&gt;=2,1,COUNTIF(课表!$W$193:$W$348,B290))+IF(COUNTIF(课表!$X$193:$X$348,B290)&gt;=2,1,COUNTIF(课表!$X$193:$X$348,B290))+IF(COUNTIF(课表!$Y$193:$Y$348,B290)&gt;=2,1,COUNTIF(课表!$Y$193:$Y$348,B290))+IF(COUNTIF(课表!$Z$193:$Z$348,B290)&gt;=2,1,COUNTIF(课表!$Z$193:$Z$348,B290)))*2</f>
        <v>0</v>
      </c>
      <c r="N290" s="31">
        <f>(IF(COUNTIF(课表!$AA$193:$AA$348,B290)&gt;=2,1,COUNTIF(课表!$AA$193:$AA$348,B290))+IF(COUNTIF(课表!$AB$193:$AB$348,B290)&gt;=2,1,COUNTIF(课表!$AB$193:$AB$348,B290))+IF(COUNTIF(课表!$AC$193:$AC$348,B290)&gt;=2,1,COUNTIF(课表!$AC$193:$AC$348,B290))+IF(COUNTIF(课表!$AD$193:$AD$348,B290)&gt;=2,1,COUNTIF(课表!$AD$193:$AD$348,B290)))*2</f>
        <v>0</v>
      </c>
      <c r="O290" s="31">
        <f t="shared" si="9"/>
        <v>10</v>
      </c>
    </row>
    <row r="291" ht="20.1" customHeight="1" spans="1:15">
      <c r="A291" s="31" t="str">
        <f>VLOOKUP(B291,教师基础数据!$B$1:$H$503,7,FALSE)</f>
        <v>0000315</v>
      </c>
      <c r="B291" s="32" t="s">
        <v>1150</v>
      </c>
      <c r="C291" s="31" t="str">
        <f>VLOOKUP(B291,教师基础数据!$B$1:$G4836,3,FALSE)</f>
        <v>人文系</v>
      </c>
      <c r="D291" s="31" t="str">
        <f>VLOOKUP(B291,教师基础数据!$B$1:$G988,4,FALSE)</f>
        <v>专职</v>
      </c>
      <c r="E291" s="31" t="str">
        <f>VLOOKUP(B291,教师基础数据!$B$1:$G5021,5,FALSE)</f>
        <v>人文教研室</v>
      </c>
      <c r="F291" s="31">
        <v>1</v>
      </c>
      <c r="G291" s="31">
        <f t="shared" si="8"/>
        <v>4</v>
      </c>
      <c r="H291" s="31">
        <f>(IF(COUNTIF(课表!$C$193:$C$348,B291)&gt;=2,1,COUNTIF(课表!$C$193:$C$348,B291))+IF(COUNTIF(课表!$D$193:$D$348,B291)&gt;=2,1,COUNTIF(课表!D$193:$D$348,B291))+IF(COUNTIF(课表!$E$193:$E$348,B291)&gt;=2,1,COUNTIF(课表!$E$193:$E$348,B291))+IF(COUNTIF(课表!$F$193:$F$348,B291)&gt;=2,1,COUNTIF(课表!$F$193:$F$348,B291)))*2</f>
        <v>4</v>
      </c>
      <c r="I291" s="31">
        <f>(IF(COUNTIF(课表!$G$193:$G$348,B291)&gt;=2,1,COUNTIF(课表!$G$193:$G$348,B291))+IF(COUNTIF(课表!$H$193:$H$348,B291)&gt;=2,1,COUNTIF(课表!$H$193:$H$348,B291))+IF(COUNTIF(课表!$I$193:$I$348,B291)&gt;=2,1,COUNTIF(课表!$I$193:$I$348,B291))+IF(COUNTIF(课表!$J$193:$J$348,B291)&gt;=2,1,COUNTIF(课表!$J$193:$J$348,B291)))*2</f>
        <v>4</v>
      </c>
      <c r="J291" s="31">
        <f>(IF(COUNTIF(课表!$K$193:$K$348,B291)&gt;=2,1,COUNTIF(课表!$K$193:$K$348,B291))+IF(COUNTIF(课表!$L$193:$L$348,B291)&gt;=2,1,COUNTIF(课表!$L$193:$L$348,B291))+IF(COUNTIF(课表!$M$193:$M$348,B291)&gt;=2,1,COUNTIF(课表!$M$193:$M$348,B291))+IF(COUNTIF(课表!$N$193:$N$348,B291)&gt;=2,1,COUNTIF(课表!$N$193:$N$348,B291)))*2</f>
        <v>4</v>
      </c>
      <c r="K291" s="31">
        <f>(IF(COUNTIF(课表!$O$193:$O$348,B291)&gt;=2,1,COUNTIF(课表!$O$193:$O$348,B291))+IF(COUNTIF(课表!$P$193:$P$348,B291)&gt;=2,1,COUNTIF(课表!$P$193:$P$348,B291))+IF(COUNTIF(课表!$Q$193:$Q$348,B291)&gt;=2,1,COUNTIF(课表!$Q$193:$Q$348,B291))+IF(COUNTIF(课表!$R$193:$R$348,B291)&gt;=2,1,COUNTIF(课表!$R$193:$R$348,B291)))*2</f>
        <v>0</v>
      </c>
      <c r="L291" s="31">
        <f>(IF(COUNTIF(课表!$O$193:$S$348,B291)&gt;=2,1,COUNTIF(课表!$O$193:$S$348,B291))+IF(COUNTIF(课表!$P$193:$T$348,B291)&gt;=2,1,COUNTIF(课表!$P$193:$T$348,B291)))*2</f>
        <v>2</v>
      </c>
      <c r="M291" s="31">
        <f>(IF(COUNTIF(课表!$W$193:$W$348,B291)&gt;=2,1,COUNTIF(课表!$W$193:$W$348,B291))+IF(COUNTIF(课表!$X$193:$X$348,B291)&gt;=2,1,COUNTIF(课表!$X$193:$X$348,B291))+IF(COUNTIF(课表!$Y$193:$Y$348,B291)&gt;=2,1,COUNTIF(课表!$Y$193:$Y$348,B291))+IF(COUNTIF(课表!$Z$193:$Z$348,B291)&gt;=2,1,COUNTIF(课表!$Z$193:$Z$348,B291)))*2</f>
        <v>0</v>
      </c>
      <c r="N291" s="31">
        <f>(IF(COUNTIF(课表!$AA$193:$AA$348,B291)&gt;=2,1,COUNTIF(课表!$AA$193:$AA$348,B291))+IF(COUNTIF(课表!$AB$193:$AB$348,B291)&gt;=2,1,COUNTIF(课表!$AB$193:$AB$348,B291))+IF(COUNTIF(课表!$AC$193:$AC$348,B291)&gt;=2,1,COUNTIF(课表!$AC$193:$AC$348,B291))+IF(COUNTIF(课表!$AD$193:$AD$348,B291)&gt;=2,1,COUNTIF(课表!$AD$193:$AD$348,B291)))*2</f>
        <v>0</v>
      </c>
      <c r="O291" s="31">
        <f t="shared" si="9"/>
        <v>14</v>
      </c>
    </row>
    <row r="292" ht="20.1" customHeight="1" spans="1:15">
      <c r="A292" s="31" t="str">
        <f>VLOOKUP(B292,教师基础数据!$B$1:$H$503,7,FALSE)</f>
        <v>2017032</v>
      </c>
      <c r="B292" s="32" t="s">
        <v>1114</v>
      </c>
      <c r="C292" s="31" t="str">
        <f>VLOOKUP(B292,教师基础数据!$B$1:$G4837,3,FALSE)</f>
        <v>人文系</v>
      </c>
      <c r="D292" s="31" t="str">
        <f>VLOOKUP(B292,教师基础数据!$B$1:$G989,4,FALSE)</f>
        <v>专职</v>
      </c>
      <c r="E292" s="31" t="str">
        <f>VLOOKUP(B292,教师基础数据!$B$1:$G5022,5,FALSE)</f>
        <v>人文教研室</v>
      </c>
      <c r="F292" s="31">
        <v>1</v>
      </c>
      <c r="G292" s="31">
        <f t="shared" si="8"/>
        <v>4</v>
      </c>
      <c r="H292" s="31">
        <f>(IF(COUNTIF(课表!$C$193:$C$348,B292)&gt;=2,1,COUNTIF(课表!$C$193:$C$348,B292))+IF(COUNTIF(课表!$D$193:$D$348,B292)&gt;=2,1,COUNTIF(课表!D$193:$D$348,B292))+IF(COUNTIF(课表!$E$193:$E$348,B292)&gt;=2,1,COUNTIF(课表!$E$193:$E$348,B292))+IF(COUNTIF(课表!$F$193:$F$348,B292)&gt;=2,1,COUNTIF(课表!$F$193:$F$348,B292)))*2</f>
        <v>4</v>
      </c>
      <c r="I292" s="31">
        <f>(IF(COUNTIF(课表!$G$193:$G$348,B292)&gt;=2,1,COUNTIF(课表!$G$193:$G$348,B292))+IF(COUNTIF(课表!$H$193:$H$348,B292)&gt;=2,1,COUNTIF(课表!$H$193:$H$348,B292))+IF(COUNTIF(课表!$I$193:$I$348,B292)&gt;=2,1,COUNTIF(课表!$I$193:$I$348,B292))+IF(COUNTIF(课表!$J$193:$J$348,B292)&gt;=2,1,COUNTIF(课表!$J$193:$J$348,B292)))*2</f>
        <v>4</v>
      </c>
      <c r="J292" s="31">
        <f>(IF(COUNTIF(课表!$K$193:$K$348,B292)&gt;=2,1,COUNTIF(课表!$K$193:$K$348,B292))+IF(COUNTIF(课表!$L$193:$L$348,B292)&gt;=2,1,COUNTIF(课表!$L$193:$L$348,B292))+IF(COUNTIF(课表!$M$193:$M$348,B292)&gt;=2,1,COUNTIF(课表!$M$193:$M$348,B292))+IF(COUNTIF(课表!$N$193:$N$348,B292)&gt;=2,1,COUNTIF(课表!$N$193:$N$348,B292)))*2</f>
        <v>0</v>
      </c>
      <c r="K292" s="31">
        <f>(IF(COUNTIF(课表!$O$193:$O$348,B292)&gt;=2,1,COUNTIF(课表!$O$193:$O$348,B292))+IF(COUNTIF(课表!$P$193:$P$348,B292)&gt;=2,1,COUNTIF(课表!$P$193:$P$348,B292))+IF(COUNTIF(课表!$Q$193:$Q$348,B292)&gt;=2,1,COUNTIF(课表!$Q$193:$Q$348,B292))+IF(COUNTIF(课表!$R$193:$R$348,B292)&gt;=2,1,COUNTIF(课表!$R$193:$R$348,B292)))*2</f>
        <v>4</v>
      </c>
      <c r="L292" s="31">
        <f>(IF(COUNTIF(课表!$O$193:$S$348,B292)&gt;=2,1,COUNTIF(课表!$O$193:$S$348,B292))+IF(COUNTIF(课表!$P$193:$T$348,B292)&gt;=2,1,COUNTIF(课表!$P$193:$T$348,B292)))*2</f>
        <v>4</v>
      </c>
      <c r="M292" s="31">
        <f>(IF(COUNTIF(课表!$W$193:$W$348,B292)&gt;=2,1,COUNTIF(课表!$W$193:$W$348,B292))+IF(COUNTIF(课表!$X$193:$X$348,B292)&gt;=2,1,COUNTIF(课表!$X$193:$X$348,B292))+IF(COUNTIF(课表!$Y$193:$Y$348,B292)&gt;=2,1,COUNTIF(课表!$Y$193:$Y$348,B292))+IF(COUNTIF(课表!$Z$193:$Z$348,B292)&gt;=2,1,COUNTIF(课表!$Z$193:$Z$348,B292)))*2</f>
        <v>0</v>
      </c>
      <c r="N292" s="31">
        <f>(IF(COUNTIF(课表!$AA$193:$AA$348,B292)&gt;=2,1,COUNTIF(课表!$AA$193:$AA$348,B292))+IF(COUNTIF(课表!$AB$193:$AB$348,B292)&gt;=2,1,COUNTIF(课表!$AB$193:$AB$348,B292))+IF(COUNTIF(课表!$AC$193:$AC$348,B292)&gt;=2,1,COUNTIF(课表!$AC$193:$AC$348,B292))+IF(COUNTIF(课表!$AD$193:$AD$348,B292)&gt;=2,1,COUNTIF(课表!$AD$193:$AD$348,B292)))*2</f>
        <v>0</v>
      </c>
      <c r="O292" s="31">
        <f t="shared" si="9"/>
        <v>16</v>
      </c>
    </row>
    <row r="293" ht="20.1" customHeight="1" spans="1:15">
      <c r="A293" s="31" t="str">
        <f>VLOOKUP(B293,教师基础数据!$B$1:$H$503,7,FALSE)</f>
        <v>0000042</v>
      </c>
      <c r="B293" s="32" t="s">
        <v>1102</v>
      </c>
      <c r="C293" s="31" t="str">
        <f>VLOOKUP(B293,教师基础数据!$B$1:$G4838,3,FALSE)</f>
        <v>人文系</v>
      </c>
      <c r="D293" s="31" t="str">
        <f>VLOOKUP(B293,教师基础数据!$B$1:$G990,4,FALSE)</f>
        <v>专职</v>
      </c>
      <c r="E293" s="31" t="str">
        <f>VLOOKUP(B293,教师基础数据!$B$1:$G5023,5,FALSE)</f>
        <v>人文教研室</v>
      </c>
      <c r="F293" s="31">
        <v>1</v>
      </c>
      <c r="G293" s="31">
        <f t="shared" si="8"/>
        <v>4</v>
      </c>
      <c r="H293" s="31">
        <f>(IF(COUNTIF(课表!$C$193:$C$348,B293)&gt;=2,1,COUNTIF(课表!$C$193:$C$348,B293))+IF(COUNTIF(课表!$D$193:$D$348,B293)&gt;=2,1,COUNTIF(课表!D$193:$D$348,B293))+IF(COUNTIF(课表!$E$193:$E$348,B293)&gt;=2,1,COUNTIF(课表!$E$193:$E$348,B293))+IF(COUNTIF(课表!$F$193:$F$348,B293)&gt;=2,1,COUNTIF(课表!$F$193:$F$348,B293)))*2</f>
        <v>6</v>
      </c>
      <c r="I293" s="31">
        <f>(IF(COUNTIF(课表!$G$193:$G$348,B293)&gt;=2,1,COUNTIF(课表!$G$193:$G$348,B293))+IF(COUNTIF(课表!$H$193:$H$348,B293)&gt;=2,1,COUNTIF(课表!$H$193:$H$348,B293))+IF(COUNTIF(课表!$I$193:$I$348,B293)&gt;=2,1,COUNTIF(课表!$I$193:$I$348,B293))+IF(COUNTIF(课表!$J$193:$J$348,B293)&gt;=2,1,COUNTIF(课表!$J$193:$J$348,B293)))*2</f>
        <v>0</v>
      </c>
      <c r="J293" s="31">
        <f>(IF(COUNTIF(课表!$K$193:$K$348,B293)&gt;=2,1,COUNTIF(课表!$K$193:$K$348,B293))+IF(COUNTIF(课表!$L$193:$L$348,B293)&gt;=2,1,COUNTIF(课表!$L$193:$L$348,B293))+IF(COUNTIF(课表!$M$193:$M$348,B293)&gt;=2,1,COUNTIF(课表!$M$193:$M$348,B293))+IF(COUNTIF(课表!$N$193:$N$348,B293)&gt;=2,1,COUNTIF(课表!$N$193:$N$348,B293)))*2</f>
        <v>4</v>
      </c>
      <c r="K293" s="31">
        <f>(IF(COUNTIF(课表!$O$193:$O$348,B293)&gt;=2,1,COUNTIF(课表!$O$193:$O$348,B293))+IF(COUNTIF(课表!$P$193:$P$348,B293)&gt;=2,1,COUNTIF(课表!$P$193:$P$348,B293))+IF(COUNTIF(课表!$Q$193:$Q$348,B293)&gt;=2,1,COUNTIF(课表!$Q$193:$Q$348,B293))+IF(COUNTIF(课表!$R$193:$R$348,B293)&gt;=2,1,COUNTIF(课表!$R$193:$R$348,B293)))*2</f>
        <v>4</v>
      </c>
      <c r="L293" s="31">
        <f>(IF(COUNTIF(课表!$O$193:$S$348,B293)&gt;=2,1,COUNTIF(课表!$O$193:$S$348,B293))+IF(COUNTIF(课表!$P$193:$T$348,B293)&gt;=2,1,COUNTIF(课表!$P$193:$T$348,B293)))*2</f>
        <v>4</v>
      </c>
      <c r="M293" s="31">
        <f>(IF(COUNTIF(课表!$W$193:$W$348,B293)&gt;=2,1,COUNTIF(课表!$W$193:$W$348,B293))+IF(COUNTIF(课表!$X$193:$X$348,B293)&gt;=2,1,COUNTIF(课表!$X$193:$X$348,B293))+IF(COUNTIF(课表!$Y$193:$Y$348,B293)&gt;=2,1,COUNTIF(课表!$Y$193:$Y$348,B293))+IF(COUNTIF(课表!$Z$193:$Z$348,B293)&gt;=2,1,COUNTIF(课表!$Z$193:$Z$348,B293)))*2</f>
        <v>0</v>
      </c>
      <c r="N293" s="31">
        <f>(IF(COUNTIF(课表!$AA$193:$AA$348,B293)&gt;=2,1,COUNTIF(课表!$AA$193:$AA$348,B293))+IF(COUNTIF(课表!$AB$193:$AB$348,B293)&gt;=2,1,COUNTIF(课表!$AB$193:$AB$348,B293))+IF(COUNTIF(课表!$AC$193:$AC$348,B293)&gt;=2,1,COUNTIF(课表!$AC$193:$AC$348,B293))+IF(COUNTIF(课表!$AD$193:$AD$348,B293)&gt;=2,1,COUNTIF(课表!$AD$193:$AD$348,B293)))*2</f>
        <v>0</v>
      </c>
      <c r="O293" s="31">
        <f t="shared" si="9"/>
        <v>18</v>
      </c>
    </row>
    <row r="294" ht="20.1" customHeight="1" spans="1:15">
      <c r="A294" s="31" t="str">
        <f>VLOOKUP(B294,教师基础数据!$B$1:$H$503,7,FALSE)</f>
        <v>2018036</v>
      </c>
      <c r="B294" s="32" t="s">
        <v>1212</v>
      </c>
      <c r="C294" s="31" t="str">
        <f>VLOOKUP(B294,教师基础数据!$B$1:$G4839,3,FALSE)</f>
        <v>人文系</v>
      </c>
      <c r="D294" s="31" t="str">
        <f>VLOOKUP(B294,教师基础数据!$B$1:$G991,4,FALSE)</f>
        <v>兼职</v>
      </c>
      <c r="E294" s="31" t="str">
        <f>VLOOKUP(B294,教师基础数据!$B$1:$G5024,5,FALSE)</f>
        <v>人文教研室</v>
      </c>
      <c r="F294" s="31">
        <v>1</v>
      </c>
      <c r="G294" s="31">
        <f t="shared" si="8"/>
        <v>5</v>
      </c>
      <c r="H294" s="31">
        <f>(IF(COUNTIF(课表!$C$193:$C$348,B294)&gt;=2,1,COUNTIF(课表!$C$193:$C$348,B294))+IF(COUNTIF(课表!$D$193:$D$348,B294)&gt;=2,1,COUNTIF(课表!D$193:$D$348,B294))+IF(COUNTIF(课表!$E$193:$E$348,B294)&gt;=2,1,COUNTIF(课表!$E$193:$E$348,B294))+IF(COUNTIF(课表!$F$193:$F$348,B294)&gt;=2,1,COUNTIF(课表!$F$193:$F$348,B294)))*2</f>
        <v>4</v>
      </c>
      <c r="I294" s="31">
        <f>(IF(COUNTIF(课表!$G$193:$G$348,B294)&gt;=2,1,COUNTIF(课表!$G$193:$G$348,B294))+IF(COUNTIF(课表!$H$193:$H$348,B294)&gt;=2,1,COUNTIF(课表!$H$193:$H$348,B294))+IF(COUNTIF(课表!$I$193:$I$348,B294)&gt;=2,1,COUNTIF(课表!$I$193:$I$348,B294))+IF(COUNTIF(课表!$J$193:$J$348,B294)&gt;=2,1,COUNTIF(课表!$J$193:$J$348,B294)))*2</f>
        <v>4</v>
      </c>
      <c r="J294" s="31">
        <f>(IF(COUNTIF(课表!$K$193:$K$348,B294)&gt;=2,1,COUNTIF(课表!$K$193:$K$348,B294))+IF(COUNTIF(课表!$L$193:$L$348,B294)&gt;=2,1,COUNTIF(课表!$L$193:$L$348,B294))+IF(COUNTIF(课表!$M$193:$M$348,B294)&gt;=2,1,COUNTIF(课表!$M$193:$M$348,B294))+IF(COUNTIF(课表!$N$193:$N$348,B294)&gt;=2,1,COUNTIF(课表!$N$193:$N$348,B294)))*2</f>
        <v>4</v>
      </c>
      <c r="K294" s="31">
        <f>(IF(COUNTIF(课表!$O$193:$O$348,B294)&gt;=2,1,COUNTIF(课表!$O$193:$O$348,B294))+IF(COUNTIF(课表!$P$193:$P$348,B294)&gt;=2,1,COUNTIF(课表!$P$193:$P$348,B294))+IF(COUNTIF(课表!$Q$193:$Q$348,B294)&gt;=2,1,COUNTIF(课表!$Q$193:$Q$348,B294))+IF(COUNTIF(课表!$R$193:$R$348,B294)&gt;=2,1,COUNTIF(课表!$R$193:$R$348,B294)))*2</f>
        <v>4</v>
      </c>
      <c r="L294" s="31">
        <f>(IF(COUNTIF(课表!$O$193:$S$348,B294)&gt;=2,1,COUNTIF(课表!$O$193:$S$348,B294))+IF(COUNTIF(课表!$P$193:$T$348,B294)&gt;=2,1,COUNTIF(课表!$P$193:$T$348,B294)))*2</f>
        <v>4</v>
      </c>
      <c r="M294" s="31">
        <f>(IF(COUNTIF(课表!$W$193:$W$348,B294)&gt;=2,1,COUNTIF(课表!$W$193:$W$348,B294))+IF(COUNTIF(课表!$X$193:$X$348,B294)&gt;=2,1,COUNTIF(课表!$X$193:$X$348,B294))+IF(COUNTIF(课表!$Y$193:$Y$348,B294)&gt;=2,1,COUNTIF(课表!$Y$193:$Y$348,B294))+IF(COUNTIF(课表!$Z$193:$Z$348,B294)&gt;=2,1,COUNTIF(课表!$Z$193:$Z$348,B294)))*2</f>
        <v>0</v>
      </c>
      <c r="N294" s="31">
        <f>(IF(COUNTIF(课表!$AA$193:$AA$348,B294)&gt;=2,1,COUNTIF(课表!$AA$193:$AA$348,B294))+IF(COUNTIF(课表!$AB$193:$AB$348,B294)&gt;=2,1,COUNTIF(课表!$AB$193:$AB$348,B294))+IF(COUNTIF(课表!$AC$193:$AC$348,B294)&gt;=2,1,COUNTIF(课表!$AC$193:$AC$348,B294))+IF(COUNTIF(课表!$AD$193:$AD$348,B294)&gt;=2,1,COUNTIF(课表!$AD$193:$AD$348,B294)))*2</f>
        <v>0</v>
      </c>
      <c r="O294" s="31">
        <f t="shared" si="9"/>
        <v>20</v>
      </c>
    </row>
    <row r="295" ht="20.1" customHeight="1" spans="1:15">
      <c r="A295" s="31" t="str">
        <f>VLOOKUP(B295,教师基础数据!$B$1:$H$503,7,FALSE)</f>
        <v>0000243</v>
      </c>
      <c r="B295" s="32" t="s">
        <v>1214</v>
      </c>
      <c r="C295" s="31" t="str">
        <f>VLOOKUP(B295,教师基础数据!$B$1:$G4840,3,FALSE)</f>
        <v>人文系</v>
      </c>
      <c r="D295" s="31" t="str">
        <f>VLOOKUP(B295,教师基础数据!$B$1:$G992,4,FALSE)</f>
        <v>专职</v>
      </c>
      <c r="E295" s="31" t="str">
        <f>VLOOKUP(B295,教师基础数据!$B$1:$G5025,5,FALSE)</f>
        <v>英语教研室</v>
      </c>
      <c r="F295" s="31">
        <v>1</v>
      </c>
      <c r="G295" s="31">
        <f t="shared" si="8"/>
        <v>5</v>
      </c>
      <c r="H295" s="31">
        <f>(IF(COUNTIF(课表!$C$193:$C$348,B295)&gt;=2,1,COUNTIF(课表!$C$193:$C$348,B295))+IF(COUNTIF(课表!$D$193:$D$348,B295)&gt;=2,1,COUNTIF(课表!D$193:$D$348,B295))+IF(COUNTIF(课表!$E$193:$E$348,B295)&gt;=2,1,COUNTIF(课表!$E$193:$E$348,B295))+IF(COUNTIF(课表!$F$193:$F$348,B295)&gt;=2,1,COUNTIF(课表!$F$193:$F$348,B295)))*2</f>
        <v>4</v>
      </c>
      <c r="I295" s="31">
        <f>(IF(COUNTIF(课表!$G$193:$G$348,B295)&gt;=2,1,COUNTIF(课表!$G$193:$G$348,B295))+IF(COUNTIF(课表!$H$193:$H$348,B295)&gt;=2,1,COUNTIF(课表!$H$193:$H$348,B295))+IF(COUNTIF(课表!$I$193:$I$348,B295)&gt;=2,1,COUNTIF(课表!$I$193:$I$348,B295))+IF(COUNTIF(课表!$J$193:$J$348,B295)&gt;=2,1,COUNTIF(课表!$J$193:$J$348,B295)))*2</f>
        <v>4</v>
      </c>
      <c r="J295" s="31">
        <f>(IF(COUNTIF(课表!$K$193:$K$348,B295)&gt;=2,1,COUNTIF(课表!$K$193:$K$348,B295))+IF(COUNTIF(课表!$L$193:$L$348,B295)&gt;=2,1,COUNTIF(课表!$L$193:$L$348,B295))+IF(COUNTIF(课表!$M$193:$M$348,B295)&gt;=2,1,COUNTIF(课表!$M$193:$M$348,B295))+IF(COUNTIF(课表!$N$193:$N$348,B295)&gt;=2,1,COUNTIF(课表!$N$193:$N$348,B295)))*2</f>
        <v>4</v>
      </c>
      <c r="K295" s="31">
        <f>(IF(COUNTIF(课表!$O$193:$O$348,B295)&gt;=2,1,COUNTIF(课表!$O$193:$O$348,B295))+IF(COUNTIF(课表!$P$193:$P$348,B295)&gt;=2,1,COUNTIF(课表!$P$193:$P$348,B295))+IF(COUNTIF(课表!$Q$193:$Q$348,B295)&gt;=2,1,COUNTIF(课表!$Q$193:$Q$348,B295))+IF(COUNTIF(课表!$R$193:$R$348,B295)&gt;=2,1,COUNTIF(课表!$R$193:$R$348,B295)))*2</f>
        <v>4</v>
      </c>
      <c r="L295" s="31">
        <f>(IF(COUNTIF(课表!$O$193:$S$348,B295)&gt;=2,1,COUNTIF(课表!$O$193:$S$348,B295))+IF(COUNTIF(课表!$P$193:$T$348,B295)&gt;=2,1,COUNTIF(课表!$P$193:$T$348,B295)))*2</f>
        <v>4</v>
      </c>
      <c r="M295" s="31">
        <f>(IF(COUNTIF(课表!$W$193:$W$348,B295)&gt;=2,1,COUNTIF(课表!$W$193:$W$348,B295))+IF(COUNTIF(课表!$X$193:$X$348,B295)&gt;=2,1,COUNTIF(课表!$X$193:$X$348,B295))+IF(COUNTIF(课表!$Y$193:$Y$348,B295)&gt;=2,1,COUNTIF(课表!$Y$193:$Y$348,B295))+IF(COUNTIF(课表!$Z$193:$Z$348,B295)&gt;=2,1,COUNTIF(课表!$Z$193:$Z$348,B295)))*2</f>
        <v>0</v>
      </c>
      <c r="N295" s="31">
        <f>(IF(COUNTIF(课表!$AA$193:$AA$348,B295)&gt;=2,1,COUNTIF(课表!$AA$193:$AA$348,B295))+IF(COUNTIF(课表!$AB$193:$AB$348,B295)&gt;=2,1,COUNTIF(课表!$AB$193:$AB$348,B295))+IF(COUNTIF(课表!$AC$193:$AC$348,B295)&gt;=2,1,COUNTIF(课表!$AC$193:$AC$348,B295))+IF(COUNTIF(课表!$AD$193:$AD$348,B295)&gt;=2,1,COUNTIF(课表!$AD$193:$AD$348,B295)))*2</f>
        <v>0</v>
      </c>
      <c r="O295" s="31">
        <f t="shared" si="9"/>
        <v>20</v>
      </c>
    </row>
    <row r="296" ht="20.1" customHeight="1" spans="1:15">
      <c r="A296" s="31" t="str">
        <f>VLOOKUP(B296,教师基础数据!$B$1:$H$503,7,FALSE)</f>
        <v>2021107</v>
      </c>
      <c r="B296" s="32" t="s">
        <v>1537</v>
      </c>
      <c r="C296" s="31" t="str">
        <f>VLOOKUP(B296,教师基础数据!$B$1:$G4841,3,FALSE)</f>
        <v>信艺系</v>
      </c>
      <c r="D296" s="31" t="str">
        <f>VLOOKUP(B296,教师基础数据!$B$1:$G993,4,FALSE)</f>
        <v>外聘</v>
      </c>
      <c r="E296" s="31" t="str">
        <f>VLOOKUP(B296,教师基础数据!$B$1:$G5026,5,FALSE)</f>
        <v>计应教研室</v>
      </c>
      <c r="F296" s="31">
        <v>1</v>
      </c>
      <c r="G296" s="31">
        <f t="shared" si="8"/>
        <v>4</v>
      </c>
      <c r="H296" s="31">
        <f>(IF(COUNTIF(课表!$C$193:$C$348,B296)&gt;=2,1,COUNTIF(课表!$C$193:$C$348,B296))+IF(COUNTIF(课表!$D$193:$D$348,B296)&gt;=2,1,COUNTIF(课表!D$193:$D$348,B296))+IF(COUNTIF(课表!$E$193:$E$348,B296)&gt;=2,1,COUNTIF(课表!$E$193:$E$348,B296))+IF(COUNTIF(课表!$F$193:$F$348,B296)&gt;=2,1,COUNTIF(课表!$F$193:$F$348,B296)))*2</f>
        <v>0</v>
      </c>
      <c r="I296" s="31">
        <f>(IF(COUNTIF(课表!$G$193:$G$348,B296)&gt;=2,1,COUNTIF(课表!$G$193:$G$348,B296))+IF(COUNTIF(课表!$H$193:$H$348,B296)&gt;=2,1,COUNTIF(课表!$H$193:$H$348,B296))+IF(COUNTIF(课表!$I$193:$I$348,B296)&gt;=2,1,COUNTIF(课表!$I$193:$I$348,B296))+IF(COUNTIF(课表!$J$193:$J$348,B296)&gt;=2,1,COUNTIF(课表!$J$193:$J$348,B296)))*2</f>
        <v>4</v>
      </c>
      <c r="J296" s="31">
        <f>(IF(COUNTIF(课表!$K$193:$K$348,B296)&gt;=2,1,COUNTIF(课表!$K$193:$K$348,B296))+IF(COUNTIF(课表!$L$193:$L$348,B296)&gt;=2,1,COUNTIF(课表!$L$193:$L$348,B296))+IF(COUNTIF(课表!$M$193:$M$348,B296)&gt;=2,1,COUNTIF(课表!$M$193:$M$348,B296))+IF(COUNTIF(课表!$N$193:$N$348,B296)&gt;=2,1,COUNTIF(课表!$N$193:$N$348,B296)))*2</f>
        <v>4</v>
      </c>
      <c r="K296" s="31">
        <f>(IF(COUNTIF(课表!$O$193:$O$348,B296)&gt;=2,1,COUNTIF(课表!$O$193:$O$348,B296))+IF(COUNTIF(课表!$P$193:$P$348,B296)&gt;=2,1,COUNTIF(课表!$P$193:$P$348,B296))+IF(COUNTIF(课表!$Q$193:$Q$348,B296)&gt;=2,1,COUNTIF(课表!$Q$193:$Q$348,B296))+IF(COUNTIF(课表!$R$193:$R$348,B296)&gt;=2,1,COUNTIF(课表!$R$193:$R$348,B296)))*2</f>
        <v>0</v>
      </c>
      <c r="L296" s="31">
        <f>(IF(COUNTIF(课表!$O$193:$S$348,B296)&gt;=2,1,COUNTIF(课表!$O$193:$S$348,B296))+IF(COUNTIF(课表!$P$193:$T$348,B296)&gt;=2,1,COUNTIF(课表!$P$193:$T$348,B296)))*2</f>
        <v>0</v>
      </c>
      <c r="M296" s="31">
        <f>(IF(COUNTIF(课表!$W$193:$W$348,B296)&gt;=2,1,COUNTIF(课表!$W$193:$W$348,B296))+IF(COUNTIF(课表!$X$193:$X$348,B296)&gt;=2,1,COUNTIF(课表!$X$193:$X$348,B296))+IF(COUNTIF(课表!$Y$193:$Y$348,B296)&gt;=2,1,COUNTIF(课表!$Y$193:$Y$348,B296))+IF(COUNTIF(课表!$Z$193:$Z$348,B296)&gt;=2,1,COUNTIF(课表!$Z$193:$Z$348,B296)))*2</f>
        <v>8</v>
      </c>
      <c r="N296" s="31">
        <f>(IF(COUNTIF(课表!$AA$193:$AA$348,B296)&gt;=2,1,COUNTIF(课表!$AA$193:$AA$348,B296))+IF(COUNTIF(课表!$AB$193:$AB$348,B296)&gt;=2,1,COUNTIF(课表!$AB$193:$AB$348,B296))+IF(COUNTIF(课表!$AC$193:$AC$348,B296)&gt;=2,1,COUNTIF(课表!$AC$193:$AC$348,B296))+IF(COUNTIF(课表!$AD$193:$AD$348,B296)&gt;=2,1,COUNTIF(课表!$AD$193:$AD$348,B296)))*2</f>
        <v>8</v>
      </c>
      <c r="O296" s="31">
        <f t="shared" si="9"/>
        <v>24</v>
      </c>
    </row>
    <row r="297" ht="20.1" customHeight="1" spans="1:15">
      <c r="A297" s="31" t="str">
        <f>VLOOKUP(B297,教师基础数据!$B$1:$H$503,7,FALSE)</f>
        <v>2020012</v>
      </c>
      <c r="B297" s="32" t="s">
        <v>1999</v>
      </c>
      <c r="C297" s="31" t="str">
        <f>VLOOKUP(B297,教师基础数据!$B$1:$G4842,3,FALSE)</f>
        <v>信艺系</v>
      </c>
      <c r="D297" s="31" t="str">
        <f>VLOOKUP(B297,教师基础数据!$B$1:$G994,4,FALSE)</f>
        <v>外聘</v>
      </c>
      <c r="E297" s="31" t="str">
        <f>VLOOKUP(B297,教师基础数据!$B$1:$G5027,5,FALSE)</f>
        <v>计应教研室</v>
      </c>
      <c r="F297" s="31">
        <v>1</v>
      </c>
      <c r="G297" s="31">
        <f t="shared" si="8"/>
        <v>0</v>
      </c>
      <c r="H297" s="31">
        <f>(IF(COUNTIF(课表!$C$193:$C$348,B297)&gt;=2,1,COUNTIF(课表!$C$193:$C$348,B297))+IF(COUNTIF(课表!$D$193:$D$348,B297)&gt;=2,1,COUNTIF(课表!D$193:$D$348,B297))+IF(COUNTIF(课表!$E$193:$E$348,B297)&gt;=2,1,COUNTIF(课表!$E$193:$E$348,B297))+IF(COUNTIF(课表!$F$193:$F$348,B297)&gt;=2,1,COUNTIF(课表!$F$193:$F$348,B297)))*2</f>
        <v>0</v>
      </c>
      <c r="I297" s="31">
        <f>(IF(COUNTIF(课表!$G$193:$G$348,B297)&gt;=2,1,COUNTIF(课表!$G$193:$G$348,B297))+IF(COUNTIF(课表!$H$193:$H$348,B297)&gt;=2,1,COUNTIF(课表!$H$193:$H$348,B297))+IF(COUNTIF(课表!$I$193:$I$348,B297)&gt;=2,1,COUNTIF(课表!$I$193:$I$348,B297))+IF(COUNTIF(课表!$J$193:$J$348,B297)&gt;=2,1,COUNTIF(课表!$J$193:$J$348,B297)))*2</f>
        <v>0</v>
      </c>
      <c r="J297" s="31">
        <f>(IF(COUNTIF(课表!$K$193:$K$348,B297)&gt;=2,1,COUNTIF(课表!$K$193:$K$348,B297))+IF(COUNTIF(课表!$L$193:$L$348,B297)&gt;=2,1,COUNTIF(课表!$L$193:$L$348,B297))+IF(COUNTIF(课表!$M$193:$M$348,B297)&gt;=2,1,COUNTIF(课表!$M$193:$M$348,B297))+IF(COUNTIF(课表!$N$193:$N$348,B297)&gt;=2,1,COUNTIF(课表!$N$193:$N$348,B297)))*2</f>
        <v>0</v>
      </c>
      <c r="K297" s="31">
        <f>(IF(COUNTIF(课表!$O$193:$O$348,B297)&gt;=2,1,COUNTIF(课表!$O$193:$O$348,B297))+IF(COUNTIF(课表!$P$193:$P$348,B297)&gt;=2,1,COUNTIF(课表!$P$193:$P$348,B297))+IF(COUNTIF(课表!$Q$193:$Q$348,B297)&gt;=2,1,COUNTIF(课表!$Q$193:$Q$348,B297))+IF(COUNTIF(课表!$R$193:$R$348,B297)&gt;=2,1,COUNTIF(课表!$R$193:$R$348,B297)))*2</f>
        <v>0</v>
      </c>
      <c r="L297" s="31">
        <f>(IF(COUNTIF(课表!$O$193:$S$348,B297)&gt;=2,1,COUNTIF(课表!$O$193:$S$348,B297))+IF(COUNTIF(课表!$P$193:$T$348,B297)&gt;=2,1,COUNTIF(课表!$P$193:$T$348,B297)))*2</f>
        <v>0</v>
      </c>
      <c r="M297" s="31">
        <f>(IF(COUNTIF(课表!$W$193:$W$348,B297)&gt;=2,1,COUNTIF(课表!$W$193:$W$348,B297))+IF(COUNTIF(课表!$X$193:$X$348,B297)&gt;=2,1,COUNTIF(课表!$X$193:$X$348,B297))+IF(COUNTIF(课表!$Y$193:$Y$348,B297)&gt;=2,1,COUNTIF(课表!$Y$193:$Y$348,B297))+IF(COUNTIF(课表!$Z$193:$Z$348,B297)&gt;=2,1,COUNTIF(课表!$Z$193:$Z$348,B297)))*2</f>
        <v>0</v>
      </c>
      <c r="N297" s="31">
        <f>(IF(COUNTIF(课表!$AA$193:$AA$348,B297)&gt;=2,1,COUNTIF(课表!$AA$193:$AA$348,B297))+IF(COUNTIF(课表!$AB$193:$AB$348,B297)&gt;=2,1,COUNTIF(课表!$AB$193:$AB$348,B297))+IF(COUNTIF(课表!$AC$193:$AC$348,B297)&gt;=2,1,COUNTIF(课表!$AC$193:$AC$348,B297))+IF(COUNTIF(课表!$AD$193:$AD$348,B297)&gt;=2,1,COUNTIF(课表!$AD$193:$AD$348,B297)))*2</f>
        <v>0</v>
      </c>
      <c r="O297" s="31">
        <f t="shared" si="9"/>
        <v>0</v>
      </c>
    </row>
    <row r="298" ht="20.1" customHeight="1" spans="1:15">
      <c r="A298" s="31" t="str">
        <f>VLOOKUP(B298,教师基础数据!$B$1:$H$503,7,FALSE)</f>
        <v>0000065</v>
      </c>
      <c r="B298" s="32" t="s">
        <v>1529</v>
      </c>
      <c r="C298" s="31" t="str">
        <f>VLOOKUP(B298,教师基础数据!$B$1:$G4843,3,FALSE)</f>
        <v>信艺系</v>
      </c>
      <c r="D298" s="31" t="str">
        <f>VLOOKUP(B298,教师基础数据!$B$1:$G995,4,FALSE)</f>
        <v>专职</v>
      </c>
      <c r="E298" s="31" t="str">
        <f>VLOOKUP(B298,教师基础数据!$B$1:$G5028,5,FALSE)</f>
        <v>数媒教研室</v>
      </c>
      <c r="F298" s="31">
        <v>1</v>
      </c>
      <c r="G298" s="31">
        <f t="shared" si="8"/>
        <v>5</v>
      </c>
      <c r="H298" s="31">
        <f>(IF(COUNTIF(课表!$C$193:$C$348,B298)&gt;=2,1,COUNTIF(课表!$C$193:$C$348,B298))+IF(COUNTIF(课表!$D$193:$D$348,B298)&gt;=2,1,COUNTIF(课表!D$193:$D$348,B298))+IF(COUNTIF(课表!$E$193:$E$348,B298)&gt;=2,1,COUNTIF(课表!$E$193:$E$348,B298))+IF(COUNTIF(课表!$F$193:$F$348,B298)&gt;=2,1,COUNTIF(课表!$F$193:$F$348,B298)))*2</f>
        <v>4</v>
      </c>
      <c r="I298" s="31">
        <f>(IF(COUNTIF(课表!$G$193:$G$348,B298)&gt;=2,1,COUNTIF(课表!$G$193:$G$348,B298))+IF(COUNTIF(课表!$H$193:$H$348,B298)&gt;=2,1,COUNTIF(课表!$H$193:$H$348,B298))+IF(COUNTIF(课表!$I$193:$I$348,B298)&gt;=2,1,COUNTIF(课表!$I$193:$I$348,B298))+IF(COUNTIF(课表!$J$193:$J$348,B298)&gt;=2,1,COUNTIF(课表!$J$193:$J$348,B298)))*2</f>
        <v>4</v>
      </c>
      <c r="J298" s="31">
        <f>(IF(COUNTIF(课表!$K$193:$K$348,B298)&gt;=2,1,COUNTIF(课表!$K$193:$K$348,B298))+IF(COUNTIF(课表!$L$193:$L$348,B298)&gt;=2,1,COUNTIF(课表!$L$193:$L$348,B298))+IF(COUNTIF(课表!$M$193:$M$348,B298)&gt;=2,1,COUNTIF(课表!$M$193:$M$348,B298))+IF(COUNTIF(课表!$N$193:$N$348,B298)&gt;=2,1,COUNTIF(课表!$N$193:$N$348,B298)))*2</f>
        <v>4</v>
      </c>
      <c r="K298" s="31">
        <f>(IF(COUNTIF(课表!$O$193:$O$348,B298)&gt;=2,1,COUNTIF(课表!$O$193:$O$348,B298))+IF(COUNTIF(课表!$P$193:$P$348,B298)&gt;=2,1,COUNTIF(课表!$P$193:$P$348,B298))+IF(COUNTIF(课表!$Q$193:$Q$348,B298)&gt;=2,1,COUNTIF(课表!$Q$193:$Q$348,B298))+IF(COUNTIF(课表!$R$193:$R$348,B298)&gt;=2,1,COUNTIF(课表!$R$193:$R$348,B298)))*2</f>
        <v>4</v>
      </c>
      <c r="L298" s="31">
        <f>(IF(COUNTIF(课表!$O$193:$S$348,B298)&gt;=2,1,COUNTIF(课表!$O$193:$S$348,B298))+IF(COUNTIF(课表!$P$193:$T$348,B298)&gt;=2,1,COUNTIF(课表!$P$193:$T$348,B298)))*2</f>
        <v>4</v>
      </c>
      <c r="M298" s="31">
        <f>(IF(COUNTIF(课表!$W$193:$W$348,B298)&gt;=2,1,COUNTIF(课表!$W$193:$W$348,B298))+IF(COUNTIF(课表!$X$193:$X$348,B298)&gt;=2,1,COUNTIF(课表!$X$193:$X$348,B298))+IF(COUNTIF(课表!$Y$193:$Y$348,B298)&gt;=2,1,COUNTIF(课表!$Y$193:$Y$348,B298))+IF(COUNTIF(课表!$Z$193:$Z$348,B298)&gt;=2,1,COUNTIF(课表!$Z$193:$Z$348,B298)))*2</f>
        <v>0</v>
      </c>
      <c r="N298" s="31">
        <f>(IF(COUNTIF(课表!$AA$193:$AA$348,B298)&gt;=2,1,COUNTIF(课表!$AA$193:$AA$348,B298))+IF(COUNTIF(课表!$AB$193:$AB$348,B298)&gt;=2,1,COUNTIF(课表!$AB$193:$AB$348,B298))+IF(COUNTIF(课表!$AC$193:$AC$348,B298)&gt;=2,1,COUNTIF(课表!$AC$193:$AC$348,B298))+IF(COUNTIF(课表!$AD$193:$AD$348,B298)&gt;=2,1,COUNTIF(课表!$AD$193:$AD$348,B298)))*2</f>
        <v>0</v>
      </c>
      <c r="O298" s="31">
        <f t="shared" si="9"/>
        <v>20</v>
      </c>
    </row>
    <row r="299" ht="20.1" customHeight="1" spans="1:15">
      <c r="A299" s="31" t="str">
        <f>VLOOKUP(B299,教师基础数据!$B$1:$H$503,7,FALSE)</f>
        <v>2021022</v>
      </c>
      <c r="B299" s="32" t="s">
        <v>1097</v>
      </c>
      <c r="C299" s="31" t="str">
        <f>VLOOKUP(B299,教师基础数据!$B$1:$G4844,3,FALSE)</f>
        <v>动科系</v>
      </c>
      <c r="D299" s="31" t="str">
        <f>VLOOKUP(B299,教师基础数据!$B$1:$G996,4,FALSE)</f>
        <v>外聘</v>
      </c>
      <c r="E299" s="31" t="str">
        <f>VLOOKUP(B299,教师基础数据!$B$1:$G5029,5,FALSE)</f>
        <v>兽医教研室</v>
      </c>
      <c r="F299" s="31">
        <v>1</v>
      </c>
      <c r="G299" s="31">
        <f t="shared" si="8"/>
        <v>4</v>
      </c>
      <c r="H299" s="31">
        <f>(IF(COUNTIF(课表!$C$193:$C$348,B299)&gt;=2,1,COUNTIF(课表!$C$193:$C$348,B299))+IF(COUNTIF(课表!$D$193:$D$348,B299)&gt;=2,1,COUNTIF(课表!D$193:$D$348,B299))+IF(COUNTIF(课表!$E$193:$E$348,B299)&gt;=2,1,COUNTIF(课表!$E$193:$E$348,B299))+IF(COUNTIF(课表!$F$193:$F$348,B299)&gt;=2,1,COUNTIF(课表!$F$193:$F$348,B299)))*2</f>
        <v>2</v>
      </c>
      <c r="I299" s="31">
        <f>(IF(COUNTIF(课表!$G$193:$G$348,B299)&gt;=2,1,COUNTIF(课表!$G$193:$G$348,B299))+IF(COUNTIF(课表!$H$193:$H$348,B299)&gt;=2,1,COUNTIF(课表!$H$193:$H$348,B299))+IF(COUNTIF(课表!$I$193:$I$348,B299)&gt;=2,1,COUNTIF(课表!$I$193:$I$348,B299))+IF(COUNTIF(课表!$J$193:$J$348,B299)&gt;=2,1,COUNTIF(课表!$J$193:$J$348,B299)))*2</f>
        <v>6</v>
      </c>
      <c r="J299" s="31">
        <f>(IF(COUNTIF(课表!$K$193:$K$348,B299)&gt;=2,1,COUNTIF(课表!$K$193:$K$348,B299))+IF(COUNTIF(课表!$L$193:$L$348,B299)&gt;=2,1,COUNTIF(课表!$L$193:$L$348,B299))+IF(COUNTIF(课表!$M$193:$M$348,B299)&gt;=2,1,COUNTIF(课表!$M$193:$M$348,B299))+IF(COUNTIF(课表!$N$193:$N$348,B299)&gt;=2,1,COUNTIF(课表!$N$193:$N$348,B299)))*2</f>
        <v>4</v>
      </c>
      <c r="K299" s="31">
        <f>(IF(COUNTIF(课表!$O$193:$O$348,B299)&gt;=2,1,COUNTIF(课表!$O$193:$O$348,B299))+IF(COUNTIF(课表!$P$193:$P$348,B299)&gt;=2,1,COUNTIF(课表!$P$193:$P$348,B299))+IF(COUNTIF(课表!$Q$193:$Q$348,B299)&gt;=2,1,COUNTIF(课表!$Q$193:$Q$348,B299))+IF(COUNTIF(课表!$R$193:$R$348,B299)&gt;=2,1,COUNTIF(课表!$R$193:$R$348,B299)))*2</f>
        <v>0</v>
      </c>
      <c r="L299" s="31">
        <f>(IF(COUNTIF(课表!$O$193:$S$348,B299)&gt;=2,1,COUNTIF(课表!$O$193:$S$348,B299))+IF(COUNTIF(课表!$P$193:$T$348,B299)&gt;=2,1,COUNTIF(课表!$P$193:$T$348,B299)))*2</f>
        <v>0</v>
      </c>
      <c r="M299" s="31">
        <f>(IF(COUNTIF(课表!$W$193:$W$348,B299)&gt;=2,1,COUNTIF(课表!$W$193:$W$348,B299))+IF(COUNTIF(课表!$X$193:$X$348,B299)&gt;=2,1,COUNTIF(课表!$X$193:$X$348,B299))+IF(COUNTIF(课表!$Y$193:$Y$348,B299)&gt;=2,1,COUNTIF(课表!$Y$193:$Y$348,B299))+IF(COUNTIF(课表!$Z$193:$Z$348,B299)&gt;=2,1,COUNTIF(课表!$Z$193:$Z$348,B299)))*2</f>
        <v>0</v>
      </c>
      <c r="N299" s="31">
        <f>(IF(COUNTIF(课表!$AA$193:$AA$348,B299)&gt;=2,1,COUNTIF(课表!$AA$193:$AA$348,B299))+IF(COUNTIF(课表!$AB$193:$AB$348,B299)&gt;=2,1,COUNTIF(课表!$AB$193:$AB$348,B299))+IF(COUNTIF(课表!$AC$193:$AC$348,B299)&gt;=2,1,COUNTIF(课表!$AC$193:$AC$348,B299))+IF(COUNTIF(课表!$AD$193:$AD$348,B299)&gt;=2,1,COUNTIF(课表!$AD$193:$AD$348,B299)))*2</f>
        <v>4</v>
      </c>
      <c r="O299" s="31">
        <f t="shared" si="9"/>
        <v>16</v>
      </c>
    </row>
    <row r="300" ht="20.1" customHeight="1" spans="1:15">
      <c r="A300" s="31" t="str">
        <f>VLOOKUP(B300,教师基础数据!$B$1:$H$503,7,FALSE)</f>
        <v>2021108</v>
      </c>
      <c r="B300" s="32" t="s">
        <v>1501</v>
      </c>
      <c r="C300" s="31" t="str">
        <f>VLOOKUP(B300,教师基础数据!$B$1:$G4845,3,FALSE)</f>
        <v>信艺系</v>
      </c>
      <c r="D300" s="31" t="str">
        <f>VLOOKUP(B300,教师基础数据!$B$1:$G997,4,FALSE)</f>
        <v>外聘</v>
      </c>
      <c r="E300" s="31" t="str">
        <f>VLOOKUP(B300,教师基础数据!$B$1:$G5030,5,FALSE)</f>
        <v>计应教研室</v>
      </c>
      <c r="F300" s="31">
        <v>1</v>
      </c>
      <c r="G300" s="31">
        <f t="shared" si="8"/>
        <v>6</v>
      </c>
      <c r="H300" s="31">
        <f>(IF(COUNTIF(课表!$C$193:$C$348,B300)&gt;=2,1,COUNTIF(课表!$C$193:$C$348,B300))+IF(COUNTIF(课表!$D$193:$D$348,B300)&gt;=2,1,COUNTIF(课表!D$193:$D$348,B300))+IF(COUNTIF(课表!$E$193:$E$348,B300)&gt;=2,1,COUNTIF(课表!$E$193:$E$348,B300))+IF(COUNTIF(课表!$F$193:$F$348,B300)&gt;=2,1,COUNTIF(课表!$F$193:$F$348,B300)))*2</f>
        <v>0</v>
      </c>
      <c r="I300" s="31">
        <f>(IF(COUNTIF(课表!$G$193:$G$348,B300)&gt;=2,1,COUNTIF(课表!$G$193:$G$348,B300))+IF(COUNTIF(课表!$H$193:$H$348,B300)&gt;=2,1,COUNTIF(课表!$H$193:$H$348,B300))+IF(COUNTIF(课表!$I$193:$I$348,B300)&gt;=2,1,COUNTIF(课表!$I$193:$I$348,B300))+IF(COUNTIF(课表!$J$193:$J$348,B300)&gt;=2,1,COUNTIF(课表!$J$193:$J$348,B300)))*2</f>
        <v>4</v>
      </c>
      <c r="J300" s="31">
        <f>(IF(COUNTIF(课表!$K$193:$K$348,B300)&gt;=2,1,COUNTIF(课表!$K$193:$K$348,B300))+IF(COUNTIF(课表!$L$193:$L$348,B300)&gt;=2,1,COUNTIF(课表!$L$193:$L$348,B300))+IF(COUNTIF(课表!$M$193:$M$348,B300)&gt;=2,1,COUNTIF(课表!$M$193:$M$348,B300))+IF(COUNTIF(课表!$N$193:$N$348,B300)&gt;=2,1,COUNTIF(课表!$N$193:$N$348,B300)))*2</f>
        <v>4</v>
      </c>
      <c r="K300" s="31">
        <f>(IF(COUNTIF(课表!$O$193:$O$348,B300)&gt;=2,1,COUNTIF(课表!$O$193:$O$348,B300))+IF(COUNTIF(课表!$P$193:$P$348,B300)&gt;=2,1,COUNTIF(课表!$P$193:$P$348,B300))+IF(COUNTIF(课表!$Q$193:$Q$348,B300)&gt;=2,1,COUNTIF(课表!$Q$193:$Q$348,B300))+IF(COUNTIF(课表!$R$193:$R$348,B300)&gt;=2,1,COUNTIF(课表!$R$193:$R$348,B300)))*2</f>
        <v>4</v>
      </c>
      <c r="L300" s="31">
        <f>(IF(COUNTIF(课表!$O$193:$S$348,B300)&gt;=2,1,COUNTIF(课表!$O$193:$S$348,B300))+IF(COUNTIF(课表!$P$193:$T$348,B300)&gt;=2,1,COUNTIF(课表!$P$193:$T$348,B300)))*2</f>
        <v>4</v>
      </c>
      <c r="M300" s="31">
        <f>(IF(COUNTIF(课表!$W$193:$W$348,B300)&gt;=2,1,COUNTIF(课表!$W$193:$W$348,B300))+IF(COUNTIF(课表!$X$193:$X$348,B300)&gt;=2,1,COUNTIF(课表!$X$193:$X$348,B300))+IF(COUNTIF(课表!$Y$193:$Y$348,B300)&gt;=2,1,COUNTIF(课表!$Y$193:$Y$348,B300))+IF(COUNTIF(课表!$Z$193:$Z$348,B300)&gt;=2,1,COUNTIF(课表!$Z$193:$Z$348,B300)))*2</f>
        <v>4</v>
      </c>
      <c r="N300" s="31">
        <f>(IF(COUNTIF(课表!$AA$193:$AA$348,B300)&gt;=2,1,COUNTIF(课表!$AA$193:$AA$348,B300))+IF(COUNTIF(课表!$AB$193:$AB$348,B300)&gt;=2,1,COUNTIF(课表!$AB$193:$AB$348,B300))+IF(COUNTIF(课表!$AC$193:$AC$348,B300)&gt;=2,1,COUNTIF(课表!$AC$193:$AC$348,B300))+IF(COUNTIF(课表!$AD$193:$AD$348,B300)&gt;=2,1,COUNTIF(课表!$AD$193:$AD$348,B300)))*2</f>
        <v>8</v>
      </c>
      <c r="O300" s="31">
        <f t="shared" si="9"/>
        <v>28</v>
      </c>
    </row>
    <row r="301" ht="20.1" customHeight="1" spans="1:15">
      <c r="A301" s="31" t="str">
        <f>VLOOKUP(B301,教师基础数据!$B$1:$H$503,7,FALSE)</f>
        <v>0000069</v>
      </c>
      <c r="B301" s="32" t="s">
        <v>1552</v>
      </c>
      <c r="C301" s="31" t="str">
        <f>VLOOKUP(B301,教师基础数据!$B$1:$G4846,3,FALSE)</f>
        <v>信艺系</v>
      </c>
      <c r="D301" s="31" t="str">
        <f>VLOOKUP(B301,教师基础数据!$B$1:$G998,4,FALSE)</f>
        <v>专职</v>
      </c>
      <c r="E301" s="31" t="str">
        <f>VLOOKUP(B301,教师基础数据!$B$1:$G5031,5,FALSE)</f>
        <v>计应教研室</v>
      </c>
      <c r="F301" s="31">
        <v>1</v>
      </c>
      <c r="G301" s="31">
        <f t="shared" si="8"/>
        <v>5</v>
      </c>
      <c r="H301" s="31">
        <f>(IF(COUNTIF(课表!$C$193:$C$348,B301)&gt;=2,1,COUNTIF(课表!$C$193:$C$348,B301))+IF(COUNTIF(课表!$D$193:$D$348,B301)&gt;=2,1,COUNTIF(课表!D$193:$D$348,B301))+IF(COUNTIF(课表!$E$193:$E$348,B301)&gt;=2,1,COUNTIF(课表!$E$193:$E$348,B301))+IF(COUNTIF(课表!$F$193:$F$348,B301)&gt;=2,1,COUNTIF(课表!$F$193:$F$348,B301)))*2</f>
        <v>4</v>
      </c>
      <c r="I301" s="31">
        <f>(IF(COUNTIF(课表!$G$193:$G$348,B301)&gt;=2,1,COUNTIF(课表!$G$193:$G$348,B301))+IF(COUNTIF(课表!$H$193:$H$348,B301)&gt;=2,1,COUNTIF(课表!$H$193:$H$348,B301))+IF(COUNTIF(课表!$I$193:$I$348,B301)&gt;=2,1,COUNTIF(课表!$I$193:$I$348,B301))+IF(COUNTIF(课表!$J$193:$J$348,B301)&gt;=2,1,COUNTIF(课表!$J$193:$J$348,B301)))*2</f>
        <v>4</v>
      </c>
      <c r="J301" s="31">
        <f>(IF(COUNTIF(课表!$K$193:$K$348,B301)&gt;=2,1,COUNTIF(课表!$K$193:$K$348,B301))+IF(COUNTIF(课表!$L$193:$L$348,B301)&gt;=2,1,COUNTIF(课表!$L$193:$L$348,B301))+IF(COUNTIF(课表!$M$193:$M$348,B301)&gt;=2,1,COUNTIF(课表!$M$193:$M$348,B301))+IF(COUNTIF(课表!$N$193:$N$348,B301)&gt;=2,1,COUNTIF(课表!$N$193:$N$348,B301)))*2</f>
        <v>4</v>
      </c>
      <c r="K301" s="31">
        <f>(IF(COUNTIF(课表!$O$193:$O$348,B301)&gt;=2,1,COUNTIF(课表!$O$193:$O$348,B301))+IF(COUNTIF(课表!$P$193:$P$348,B301)&gt;=2,1,COUNTIF(课表!$P$193:$P$348,B301))+IF(COUNTIF(课表!$Q$193:$Q$348,B301)&gt;=2,1,COUNTIF(课表!$Q$193:$Q$348,B301))+IF(COUNTIF(课表!$R$193:$R$348,B301)&gt;=2,1,COUNTIF(课表!$R$193:$R$348,B301)))*2</f>
        <v>8</v>
      </c>
      <c r="L301" s="31">
        <f>(IF(COUNTIF(课表!$O$193:$S$348,B301)&gt;=2,1,COUNTIF(课表!$O$193:$S$348,B301))+IF(COUNTIF(课表!$P$193:$T$348,B301)&gt;=2,1,COUNTIF(课表!$P$193:$T$348,B301)))*2</f>
        <v>4</v>
      </c>
      <c r="M301" s="31">
        <f>(IF(COUNTIF(课表!$W$193:$W$348,B301)&gt;=2,1,COUNTIF(课表!$W$193:$W$348,B301))+IF(COUNTIF(课表!$X$193:$X$348,B301)&gt;=2,1,COUNTIF(课表!$X$193:$X$348,B301))+IF(COUNTIF(课表!$Y$193:$Y$348,B301)&gt;=2,1,COUNTIF(课表!$Y$193:$Y$348,B301))+IF(COUNTIF(课表!$Z$193:$Z$348,B301)&gt;=2,1,COUNTIF(课表!$Z$193:$Z$348,B301)))*2</f>
        <v>0</v>
      </c>
      <c r="N301" s="31">
        <f>(IF(COUNTIF(课表!$AA$193:$AA$348,B301)&gt;=2,1,COUNTIF(课表!$AA$193:$AA$348,B301))+IF(COUNTIF(课表!$AB$193:$AB$348,B301)&gt;=2,1,COUNTIF(课表!$AB$193:$AB$348,B301))+IF(COUNTIF(课表!$AC$193:$AC$348,B301)&gt;=2,1,COUNTIF(课表!$AC$193:$AC$348,B301))+IF(COUNTIF(课表!$AD$193:$AD$348,B301)&gt;=2,1,COUNTIF(课表!$AD$193:$AD$348,B301)))*2</f>
        <v>0</v>
      </c>
      <c r="O301" s="31">
        <f t="shared" si="9"/>
        <v>24</v>
      </c>
    </row>
    <row r="302" ht="20.1" customHeight="1" spans="1:15">
      <c r="A302" s="31" t="str">
        <f>VLOOKUP(B302,教师基础数据!$B$1:$H$503,7,FALSE)</f>
        <v>2020066</v>
      </c>
      <c r="B302" s="32" t="s">
        <v>1235</v>
      </c>
      <c r="C302" s="31" t="str">
        <f>VLOOKUP(B302,教师基础数据!$B$1:$G4847,3,FALSE)</f>
        <v>环生系</v>
      </c>
      <c r="D302" s="31" t="str">
        <f>VLOOKUP(B302,教师基础数据!$B$1:$G999,4,FALSE)</f>
        <v>专职</v>
      </c>
      <c r="E302" s="31" t="str">
        <f>VLOOKUP(B302,教师基础数据!$B$1:$G5032,5,FALSE)</f>
        <v>种植教研室</v>
      </c>
      <c r="F302" s="31">
        <v>1</v>
      </c>
      <c r="G302" s="31">
        <f t="shared" si="8"/>
        <v>5</v>
      </c>
      <c r="H302" s="31">
        <f>(IF(COUNTIF(课表!$C$193:$C$348,B302)&gt;=2,1,COUNTIF(课表!$C$193:$C$348,B302))+IF(COUNTIF(课表!$D$193:$D$348,B302)&gt;=2,1,COUNTIF(课表!D$193:$D$348,B302))+IF(COUNTIF(课表!$E$193:$E$348,B302)&gt;=2,1,COUNTIF(课表!$E$193:$E$348,B302))+IF(COUNTIF(课表!$F$193:$F$348,B302)&gt;=2,1,COUNTIF(课表!$F$193:$F$348,B302)))*2</f>
        <v>8</v>
      </c>
      <c r="I302" s="31">
        <f>(IF(COUNTIF(课表!$G$193:$G$348,B302)&gt;=2,1,COUNTIF(课表!$G$193:$G$348,B302))+IF(COUNTIF(课表!$H$193:$H$348,B302)&gt;=2,1,COUNTIF(课表!$H$193:$H$348,B302))+IF(COUNTIF(课表!$I$193:$I$348,B302)&gt;=2,1,COUNTIF(课表!$I$193:$I$348,B302))+IF(COUNTIF(课表!$J$193:$J$348,B302)&gt;=2,1,COUNTIF(课表!$J$193:$J$348,B302)))*2</f>
        <v>4</v>
      </c>
      <c r="J302" s="31">
        <f>(IF(COUNTIF(课表!$K$193:$K$348,B302)&gt;=2,1,COUNTIF(课表!$K$193:$K$348,B302))+IF(COUNTIF(课表!$L$193:$L$348,B302)&gt;=2,1,COUNTIF(课表!$L$193:$L$348,B302))+IF(COUNTIF(课表!$M$193:$M$348,B302)&gt;=2,1,COUNTIF(课表!$M$193:$M$348,B302))+IF(COUNTIF(课表!$N$193:$N$348,B302)&gt;=2,1,COUNTIF(课表!$N$193:$N$348,B302)))*2</f>
        <v>2</v>
      </c>
      <c r="K302" s="31">
        <f>(IF(COUNTIF(课表!$O$193:$O$348,B302)&gt;=2,1,COUNTIF(课表!$O$193:$O$348,B302))+IF(COUNTIF(课表!$P$193:$P$348,B302)&gt;=2,1,COUNTIF(课表!$P$193:$P$348,B302))+IF(COUNTIF(课表!$Q$193:$Q$348,B302)&gt;=2,1,COUNTIF(课表!$Q$193:$Q$348,B302))+IF(COUNTIF(课表!$R$193:$R$348,B302)&gt;=2,1,COUNTIF(课表!$R$193:$R$348,B302)))*2</f>
        <v>4</v>
      </c>
      <c r="L302" s="31">
        <f>(IF(COUNTIF(课表!$O$193:$S$348,B302)&gt;=2,1,COUNTIF(课表!$O$193:$S$348,B302))+IF(COUNTIF(课表!$P$193:$T$348,B302)&gt;=2,1,COUNTIF(课表!$P$193:$T$348,B302)))*2</f>
        <v>4</v>
      </c>
      <c r="M302" s="31">
        <f>(IF(COUNTIF(课表!$W$193:$W$348,B302)&gt;=2,1,COUNTIF(课表!$W$193:$W$348,B302))+IF(COUNTIF(课表!$X$193:$X$348,B302)&gt;=2,1,COUNTIF(课表!$X$193:$X$348,B302))+IF(COUNTIF(课表!$Y$193:$Y$348,B302)&gt;=2,1,COUNTIF(课表!$Y$193:$Y$348,B302))+IF(COUNTIF(课表!$Z$193:$Z$348,B302)&gt;=2,1,COUNTIF(课表!$Z$193:$Z$348,B302)))*2</f>
        <v>0</v>
      </c>
      <c r="N302" s="31">
        <f>(IF(COUNTIF(课表!$AA$193:$AA$348,B302)&gt;=2,1,COUNTIF(课表!$AA$193:$AA$348,B302))+IF(COUNTIF(课表!$AB$193:$AB$348,B302)&gt;=2,1,COUNTIF(课表!$AB$193:$AB$348,B302))+IF(COUNTIF(课表!$AC$193:$AC$348,B302)&gt;=2,1,COUNTIF(课表!$AC$193:$AC$348,B302))+IF(COUNTIF(课表!$AD$193:$AD$348,B302)&gt;=2,1,COUNTIF(课表!$AD$193:$AD$348,B302)))*2</f>
        <v>0</v>
      </c>
      <c r="O302" s="31">
        <f t="shared" si="9"/>
        <v>22</v>
      </c>
    </row>
    <row r="303" ht="20.1" customHeight="1" spans="1:15">
      <c r="A303" s="31" t="str">
        <f>VLOOKUP(B303,教师基础数据!$B$1:$H$503,7,FALSE)</f>
        <v>2016040</v>
      </c>
      <c r="B303" s="32" t="s">
        <v>1467</v>
      </c>
      <c r="C303" s="31" t="str">
        <f>VLOOKUP(B303,教师基础数据!$B$1:$G4848,3,FALSE)</f>
        <v>环生系</v>
      </c>
      <c r="D303" s="31" t="str">
        <f>VLOOKUP(B303,教师基础数据!$B$1:$G1000,4,FALSE)</f>
        <v>专职</v>
      </c>
      <c r="E303" s="31" t="str">
        <f>VLOOKUP(B303,教师基础数据!$B$1:$G5033,5,FALSE)</f>
        <v>园林教研室</v>
      </c>
      <c r="F303" s="31">
        <v>1</v>
      </c>
      <c r="G303" s="31">
        <f t="shared" si="8"/>
        <v>3</v>
      </c>
      <c r="H303" s="31">
        <f>(IF(COUNTIF(课表!$C$193:$C$348,B303)&gt;=2,1,COUNTIF(课表!$C$193:$C$348,B303))+IF(COUNTIF(课表!$D$193:$D$348,B303)&gt;=2,1,COUNTIF(课表!D$193:$D$348,B303))+IF(COUNTIF(课表!$E$193:$E$348,B303)&gt;=2,1,COUNTIF(课表!$E$193:$E$348,B303))+IF(COUNTIF(课表!$F$193:$F$348,B303)&gt;=2,1,COUNTIF(课表!$F$193:$F$348,B303)))*2</f>
        <v>0</v>
      </c>
      <c r="I303" s="31">
        <f>(IF(COUNTIF(课表!$G$193:$G$348,B303)&gt;=2,1,COUNTIF(课表!$G$193:$G$348,B303))+IF(COUNTIF(课表!$H$193:$H$348,B303)&gt;=2,1,COUNTIF(课表!$H$193:$H$348,B303))+IF(COUNTIF(课表!$I$193:$I$348,B303)&gt;=2,1,COUNTIF(课表!$I$193:$I$348,B303))+IF(COUNTIF(课表!$J$193:$J$348,B303)&gt;=2,1,COUNTIF(课表!$J$193:$J$348,B303)))*2</f>
        <v>0</v>
      </c>
      <c r="J303" s="31">
        <f>(IF(COUNTIF(课表!$K$193:$K$348,B303)&gt;=2,1,COUNTIF(课表!$K$193:$K$348,B303))+IF(COUNTIF(课表!$L$193:$L$348,B303)&gt;=2,1,COUNTIF(课表!$L$193:$L$348,B303))+IF(COUNTIF(课表!$M$193:$M$348,B303)&gt;=2,1,COUNTIF(课表!$M$193:$M$348,B303))+IF(COUNTIF(课表!$N$193:$N$348,B303)&gt;=2,1,COUNTIF(课表!$N$193:$N$348,B303)))*2</f>
        <v>4</v>
      </c>
      <c r="K303" s="31">
        <f>(IF(COUNTIF(课表!$O$193:$O$348,B303)&gt;=2,1,COUNTIF(课表!$O$193:$O$348,B303))+IF(COUNTIF(课表!$P$193:$P$348,B303)&gt;=2,1,COUNTIF(课表!$P$193:$P$348,B303))+IF(COUNTIF(课表!$Q$193:$Q$348,B303)&gt;=2,1,COUNTIF(课表!$Q$193:$Q$348,B303))+IF(COUNTIF(课表!$R$193:$R$348,B303)&gt;=2,1,COUNTIF(课表!$R$193:$R$348,B303)))*2</f>
        <v>4</v>
      </c>
      <c r="L303" s="31">
        <f>(IF(COUNTIF(课表!$O$193:$S$348,B303)&gt;=2,1,COUNTIF(课表!$O$193:$S$348,B303))+IF(COUNTIF(课表!$P$193:$T$348,B303)&gt;=2,1,COUNTIF(课表!$P$193:$T$348,B303)))*2</f>
        <v>4</v>
      </c>
      <c r="M303" s="31">
        <f>(IF(COUNTIF(课表!$W$193:$W$348,B303)&gt;=2,1,COUNTIF(课表!$W$193:$W$348,B303))+IF(COUNTIF(课表!$X$193:$X$348,B303)&gt;=2,1,COUNTIF(课表!$X$193:$X$348,B303))+IF(COUNTIF(课表!$Y$193:$Y$348,B303)&gt;=2,1,COUNTIF(课表!$Y$193:$Y$348,B303))+IF(COUNTIF(课表!$Z$193:$Z$348,B303)&gt;=2,1,COUNTIF(课表!$Z$193:$Z$348,B303)))*2</f>
        <v>0</v>
      </c>
      <c r="N303" s="31">
        <f>(IF(COUNTIF(课表!$AA$193:$AA$348,B303)&gt;=2,1,COUNTIF(课表!$AA$193:$AA$348,B303))+IF(COUNTIF(课表!$AB$193:$AB$348,B303)&gt;=2,1,COUNTIF(课表!$AB$193:$AB$348,B303))+IF(COUNTIF(课表!$AC$193:$AC$348,B303)&gt;=2,1,COUNTIF(课表!$AC$193:$AC$348,B303))+IF(COUNTIF(课表!$AD$193:$AD$348,B303)&gt;=2,1,COUNTIF(课表!$AD$193:$AD$348,B303)))*2</f>
        <v>0</v>
      </c>
      <c r="O303" s="31">
        <f t="shared" si="9"/>
        <v>12</v>
      </c>
    </row>
    <row r="304" ht="20.1" customHeight="1" spans="1:15">
      <c r="A304" s="31" t="str">
        <f>VLOOKUP(B304,教师基础数据!$B$1:$H$503,7,FALSE)</f>
        <v>0000089</v>
      </c>
      <c r="B304" s="32" t="s">
        <v>1113</v>
      </c>
      <c r="C304" s="31" t="str">
        <f>VLOOKUP(B304,教师基础数据!$B$1:$G4849,3,FALSE)</f>
        <v>机械系</v>
      </c>
      <c r="D304" s="31" t="str">
        <f>VLOOKUP(B304,教师基础数据!$B$1:$G1001,4,FALSE)</f>
        <v>专职</v>
      </c>
      <c r="E304" s="31" t="str">
        <f>VLOOKUP(B304,教师基础数据!$B$1:$G5034,5,FALSE)</f>
        <v>汽车运用与维修教研室</v>
      </c>
      <c r="F304" s="31">
        <v>1</v>
      </c>
      <c r="G304" s="31">
        <f t="shared" si="8"/>
        <v>3</v>
      </c>
      <c r="H304" s="31">
        <f>(IF(COUNTIF(课表!$C$193:$C$348,B304)&gt;=2,1,COUNTIF(课表!$C$193:$C$348,B304))+IF(COUNTIF(课表!$D$193:$D$348,B304)&gt;=2,1,COUNTIF(课表!D$193:$D$348,B304))+IF(COUNTIF(课表!$E$193:$E$348,B304)&gt;=2,1,COUNTIF(课表!$E$193:$E$348,B304))+IF(COUNTIF(课表!$F$193:$F$348,B304)&gt;=2,1,COUNTIF(课表!$F$193:$F$348,B304)))*2</f>
        <v>0</v>
      </c>
      <c r="I304" s="31">
        <f>(IF(COUNTIF(课表!$G$193:$G$348,B304)&gt;=2,1,COUNTIF(课表!$G$193:$G$348,B304))+IF(COUNTIF(课表!$H$193:$H$348,B304)&gt;=2,1,COUNTIF(课表!$H$193:$H$348,B304))+IF(COUNTIF(课表!$I$193:$I$348,B304)&gt;=2,1,COUNTIF(课表!$I$193:$I$348,B304))+IF(COUNTIF(课表!$J$193:$J$348,B304)&gt;=2,1,COUNTIF(课表!$J$193:$J$348,B304)))*2</f>
        <v>0</v>
      </c>
      <c r="J304" s="31">
        <f>(IF(COUNTIF(课表!$K$193:$K$348,B304)&gt;=2,1,COUNTIF(课表!$K$193:$K$348,B304))+IF(COUNTIF(课表!$L$193:$L$348,B304)&gt;=2,1,COUNTIF(课表!$L$193:$L$348,B304))+IF(COUNTIF(课表!$M$193:$M$348,B304)&gt;=2,1,COUNTIF(课表!$M$193:$M$348,B304))+IF(COUNTIF(课表!$N$193:$N$348,B304)&gt;=2,1,COUNTIF(课表!$N$193:$N$348,B304)))*2</f>
        <v>8</v>
      </c>
      <c r="K304" s="31">
        <f>(IF(COUNTIF(课表!$O$193:$O$348,B304)&gt;=2,1,COUNTIF(课表!$O$193:$O$348,B304))+IF(COUNTIF(课表!$P$193:$P$348,B304)&gt;=2,1,COUNTIF(课表!$P$193:$P$348,B304))+IF(COUNTIF(课表!$Q$193:$Q$348,B304)&gt;=2,1,COUNTIF(课表!$Q$193:$Q$348,B304))+IF(COUNTIF(课表!$R$193:$R$348,B304)&gt;=2,1,COUNTIF(课表!$R$193:$R$348,B304)))*2</f>
        <v>6</v>
      </c>
      <c r="L304" s="31">
        <f>(IF(COUNTIF(课表!$O$193:$S$348,B304)&gt;=2,1,COUNTIF(课表!$O$193:$S$348,B304))+IF(COUNTIF(课表!$P$193:$T$348,B304)&gt;=2,1,COUNTIF(课表!$P$193:$T$348,B304)))*2</f>
        <v>4</v>
      </c>
      <c r="M304" s="31">
        <f>(IF(COUNTIF(课表!$W$193:$W$348,B304)&gt;=2,1,COUNTIF(课表!$W$193:$W$348,B304))+IF(COUNTIF(课表!$X$193:$X$348,B304)&gt;=2,1,COUNTIF(课表!$X$193:$X$348,B304))+IF(COUNTIF(课表!$Y$193:$Y$348,B304)&gt;=2,1,COUNTIF(课表!$Y$193:$Y$348,B304))+IF(COUNTIF(课表!$Z$193:$Z$348,B304)&gt;=2,1,COUNTIF(课表!$Z$193:$Z$348,B304)))*2</f>
        <v>0</v>
      </c>
      <c r="N304" s="31">
        <f>(IF(COUNTIF(课表!$AA$193:$AA$348,B304)&gt;=2,1,COUNTIF(课表!$AA$193:$AA$348,B304))+IF(COUNTIF(课表!$AB$193:$AB$348,B304)&gt;=2,1,COUNTIF(课表!$AB$193:$AB$348,B304))+IF(COUNTIF(课表!$AC$193:$AC$348,B304)&gt;=2,1,COUNTIF(课表!$AC$193:$AC$348,B304))+IF(COUNTIF(课表!$AD$193:$AD$348,B304)&gt;=2,1,COUNTIF(课表!$AD$193:$AD$348,B304)))*2</f>
        <v>0</v>
      </c>
      <c r="O304" s="31">
        <f t="shared" si="9"/>
        <v>18</v>
      </c>
    </row>
    <row r="305" ht="20.1" customHeight="1" spans="1:15">
      <c r="A305" s="31" t="str">
        <f>VLOOKUP(B305,教师基础数据!$B$1:$H$503,7,FALSE)</f>
        <v>2017018</v>
      </c>
      <c r="B305" s="32" t="s">
        <v>1293</v>
      </c>
      <c r="C305" s="31" t="str">
        <f>VLOOKUP(B305,教师基础数据!$B$1:$G4850,3,FALSE)</f>
        <v>机械系</v>
      </c>
      <c r="D305" s="31" t="str">
        <f>VLOOKUP(B305,教师基础数据!$B$1:$G1002,4,FALSE)</f>
        <v>外聘</v>
      </c>
      <c r="E305" s="31" t="str">
        <f>VLOOKUP(B305,教师基础数据!$B$1:$G5035,5,FALSE)</f>
        <v>机械设计与制造教研室</v>
      </c>
      <c r="F305" s="31">
        <v>1</v>
      </c>
      <c r="G305" s="31">
        <f t="shared" si="8"/>
        <v>5</v>
      </c>
      <c r="H305" s="31">
        <f>(IF(COUNTIF(课表!$C$193:$C$348,B305)&gt;=2,1,COUNTIF(课表!$C$193:$C$348,B305))+IF(COUNTIF(课表!$D$193:$D$348,B305)&gt;=2,1,COUNTIF(课表!D$193:$D$348,B305))+IF(COUNTIF(课表!$E$193:$E$348,B305)&gt;=2,1,COUNTIF(课表!$E$193:$E$348,B305))+IF(COUNTIF(课表!$F$193:$F$348,B305)&gt;=2,1,COUNTIF(课表!$F$193:$F$348,B305)))*2</f>
        <v>4</v>
      </c>
      <c r="I305" s="31">
        <f>(IF(COUNTIF(课表!$G$193:$G$348,B305)&gt;=2,1,COUNTIF(课表!$G$193:$G$348,B305))+IF(COUNTIF(课表!$H$193:$H$348,B305)&gt;=2,1,COUNTIF(课表!$H$193:$H$348,B305))+IF(COUNTIF(课表!$I$193:$I$348,B305)&gt;=2,1,COUNTIF(课表!$I$193:$I$348,B305))+IF(COUNTIF(课表!$J$193:$J$348,B305)&gt;=2,1,COUNTIF(课表!$J$193:$J$348,B305)))*2</f>
        <v>4</v>
      </c>
      <c r="J305" s="31">
        <f>(IF(COUNTIF(课表!$K$193:$K$348,B305)&gt;=2,1,COUNTIF(课表!$K$193:$K$348,B305))+IF(COUNTIF(课表!$L$193:$L$348,B305)&gt;=2,1,COUNTIF(课表!$L$193:$L$348,B305))+IF(COUNTIF(课表!$M$193:$M$348,B305)&gt;=2,1,COUNTIF(课表!$M$193:$M$348,B305))+IF(COUNTIF(课表!$N$193:$N$348,B305)&gt;=2,1,COUNTIF(课表!$N$193:$N$348,B305)))*2</f>
        <v>6</v>
      </c>
      <c r="K305" s="31">
        <f>(IF(COUNTIF(课表!$O$193:$O$348,B305)&gt;=2,1,COUNTIF(课表!$O$193:$O$348,B305))+IF(COUNTIF(课表!$P$193:$P$348,B305)&gt;=2,1,COUNTIF(课表!$P$193:$P$348,B305))+IF(COUNTIF(课表!$Q$193:$Q$348,B305)&gt;=2,1,COUNTIF(课表!$Q$193:$Q$348,B305))+IF(COUNTIF(课表!$R$193:$R$348,B305)&gt;=2,1,COUNTIF(课表!$R$193:$R$348,B305)))*2</f>
        <v>4</v>
      </c>
      <c r="L305" s="31">
        <f>(IF(COUNTIF(课表!$O$193:$S$348,B305)&gt;=2,1,COUNTIF(课表!$O$193:$S$348,B305))+IF(COUNTIF(课表!$P$193:$T$348,B305)&gt;=2,1,COUNTIF(课表!$P$193:$T$348,B305)))*2</f>
        <v>4</v>
      </c>
      <c r="M305" s="31">
        <f>(IF(COUNTIF(课表!$W$193:$W$348,B305)&gt;=2,1,COUNTIF(课表!$W$193:$W$348,B305))+IF(COUNTIF(课表!$X$193:$X$348,B305)&gt;=2,1,COUNTIF(课表!$X$193:$X$348,B305))+IF(COUNTIF(课表!$Y$193:$Y$348,B305)&gt;=2,1,COUNTIF(课表!$Y$193:$Y$348,B305))+IF(COUNTIF(课表!$Z$193:$Z$348,B305)&gt;=2,1,COUNTIF(课表!$Z$193:$Z$348,B305)))*2</f>
        <v>0</v>
      </c>
      <c r="N305" s="31">
        <f>(IF(COUNTIF(课表!$AA$193:$AA$348,B305)&gt;=2,1,COUNTIF(课表!$AA$193:$AA$348,B305))+IF(COUNTIF(课表!$AB$193:$AB$348,B305)&gt;=2,1,COUNTIF(课表!$AB$193:$AB$348,B305))+IF(COUNTIF(课表!$AC$193:$AC$348,B305)&gt;=2,1,COUNTIF(课表!$AC$193:$AC$348,B305))+IF(COUNTIF(课表!$AD$193:$AD$348,B305)&gt;=2,1,COUNTIF(课表!$AD$193:$AD$348,B305)))*2</f>
        <v>0</v>
      </c>
      <c r="O305" s="31">
        <f t="shared" si="9"/>
        <v>22</v>
      </c>
    </row>
    <row r="306" ht="20.1" customHeight="1" spans="1:15">
      <c r="A306" s="31" t="str">
        <f>VLOOKUP(B306,教师基础数据!$B$1:$H$503,7,FALSE)</f>
        <v>2020018</v>
      </c>
      <c r="B306" s="32" t="s">
        <v>1397</v>
      </c>
      <c r="C306" s="31" t="str">
        <f>VLOOKUP(B306,教师基础数据!$B$1:$G4851,3,FALSE)</f>
        <v>人文系</v>
      </c>
      <c r="D306" s="31" t="str">
        <f>VLOOKUP(B306,教师基础数据!$B$1:$G1003,4,FALSE)</f>
        <v>专职</v>
      </c>
      <c r="E306" s="31" t="str">
        <f>VLOOKUP(B306,教师基础数据!$B$1:$G5036,5,FALSE)</f>
        <v>服装教研室</v>
      </c>
      <c r="F306" s="31">
        <v>1</v>
      </c>
      <c r="G306" s="31">
        <f t="shared" si="8"/>
        <v>3</v>
      </c>
      <c r="H306" s="31">
        <f>(IF(COUNTIF(课表!$C$193:$C$348,B306)&gt;=2,1,COUNTIF(课表!$C$193:$C$348,B306))+IF(COUNTIF(课表!$D$193:$D$348,B306)&gt;=2,1,COUNTIF(课表!D$193:$D$348,B306))+IF(COUNTIF(课表!$E$193:$E$348,B306)&gt;=2,1,COUNTIF(课表!$E$193:$E$348,B306))+IF(COUNTIF(课表!$F$193:$F$348,B306)&gt;=2,1,COUNTIF(课表!$F$193:$F$348,B306)))*2</f>
        <v>4</v>
      </c>
      <c r="I306" s="31">
        <f>(IF(COUNTIF(课表!$G$193:$G$348,B306)&gt;=2,1,COUNTIF(课表!$G$193:$G$348,B306))+IF(COUNTIF(课表!$H$193:$H$348,B306)&gt;=2,1,COUNTIF(课表!$H$193:$H$348,B306))+IF(COUNTIF(课表!$I$193:$I$348,B306)&gt;=2,1,COUNTIF(课表!$I$193:$I$348,B306))+IF(COUNTIF(课表!$J$193:$J$348,B306)&gt;=2,1,COUNTIF(课表!$J$193:$J$348,B306)))*2</f>
        <v>0</v>
      </c>
      <c r="J306" s="31">
        <f>(IF(COUNTIF(课表!$K$193:$K$348,B306)&gt;=2,1,COUNTIF(课表!$K$193:$K$348,B306))+IF(COUNTIF(课表!$L$193:$L$348,B306)&gt;=2,1,COUNTIF(课表!$L$193:$L$348,B306))+IF(COUNTIF(课表!$M$193:$M$348,B306)&gt;=2,1,COUNTIF(课表!$M$193:$M$348,B306))+IF(COUNTIF(课表!$N$193:$N$348,B306)&gt;=2,1,COUNTIF(课表!$N$193:$N$348,B306)))*2</f>
        <v>0</v>
      </c>
      <c r="K306" s="31">
        <f>(IF(COUNTIF(课表!$O$193:$O$348,B306)&gt;=2,1,COUNTIF(课表!$O$193:$O$348,B306))+IF(COUNTIF(课表!$P$193:$P$348,B306)&gt;=2,1,COUNTIF(课表!$P$193:$P$348,B306))+IF(COUNTIF(课表!$Q$193:$Q$348,B306)&gt;=2,1,COUNTIF(课表!$Q$193:$Q$348,B306))+IF(COUNTIF(课表!$R$193:$R$348,B306)&gt;=2,1,COUNTIF(课表!$R$193:$R$348,B306)))*2</f>
        <v>4</v>
      </c>
      <c r="L306" s="31">
        <f>(IF(COUNTIF(课表!$O$193:$S$348,B306)&gt;=2,1,COUNTIF(课表!$O$193:$S$348,B306))+IF(COUNTIF(课表!$P$193:$T$348,B306)&gt;=2,1,COUNTIF(课表!$P$193:$T$348,B306)))*2</f>
        <v>4</v>
      </c>
      <c r="M306" s="31">
        <f>(IF(COUNTIF(课表!$W$193:$W$348,B306)&gt;=2,1,COUNTIF(课表!$W$193:$W$348,B306))+IF(COUNTIF(课表!$X$193:$X$348,B306)&gt;=2,1,COUNTIF(课表!$X$193:$X$348,B306))+IF(COUNTIF(课表!$Y$193:$Y$348,B306)&gt;=2,1,COUNTIF(课表!$Y$193:$Y$348,B306))+IF(COUNTIF(课表!$Z$193:$Z$348,B306)&gt;=2,1,COUNTIF(课表!$Z$193:$Z$348,B306)))*2</f>
        <v>0</v>
      </c>
      <c r="N306" s="31">
        <f>(IF(COUNTIF(课表!$AA$193:$AA$348,B306)&gt;=2,1,COUNTIF(课表!$AA$193:$AA$348,B306))+IF(COUNTIF(课表!$AB$193:$AB$348,B306)&gt;=2,1,COUNTIF(课表!$AB$193:$AB$348,B306))+IF(COUNTIF(课表!$AC$193:$AC$348,B306)&gt;=2,1,COUNTIF(课表!$AC$193:$AC$348,B306))+IF(COUNTIF(课表!$AD$193:$AD$348,B306)&gt;=2,1,COUNTIF(课表!$AD$193:$AD$348,B306)))*2</f>
        <v>0</v>
      </c>
      <c r="O306" s="31">
        <f t="shared" si="9"/>
        <v>12</v>
      </c>
    </row>
    <row r="307" ht="20.1" customHeight="1" spans="1:15">
      <c r="A307" s="31" t="str">
        <f>VLOOKUP(B307,教师基础数据!$B$1:$H$503,7,FALSE)</f>
        <v>2016027</v>
      </c>
      <c r="B307" s="32" t="s">
        <v>1138</v>
      </c>
      <c r="C307" s="31" t="str">
        <f>VLOOKUP(B307,教师基础数据!$B$1:$G4852,3,FALSE)</f>
        <v>人文系</v>
      </c>
      <c r="D307" s="31" t="str">
        <f>VLOOKUP(B307,教师基础数据!$B$1:$G1004,4,FALSE)</f>
        <v>专职</v>
      </c>
      <c r="E307" s="31" t="str">
        <f>VLOOKUP(B307,教师基础数据!$B$1:$G5037,5,FALSE)</f>
        <v>人文教研室</v>
      </c>
      <c r="F307" s="31">
        <v>1</v>
      </c>
      <c r="G307" s="31">
        <f t="shared" si="8"/>
        <v>4</v>
      </c>
      <c r="H307" s="31">
        <f>(IF(COUNTIF(课表!$C$193:$C$348,B307)&gt;=2,1,COUNTIF(课表!$C$193:$C$348,B307))+IF(COUNTIF(课表!$D$193:$D$348,B307)&gt;=2,1,COUNTIF(课表!D$193:$D$348,B307))+IF(COUNTIF(课表!$E$193:$E$348,B307)&gt;=2,1,COUNTIF(课表!$E$193:$E$348,B307))+IF(COUNTIF(课表!$F$193:$F$348,B307)&gt;=2,1,COUNTIF(课表!$F$193:$F$348,B307)))*2</f>
        <v>0</v>
      </c>
      <c r="I307" s="31">
        <f>(IF(COUNTIF(课表!$G$193:$G$348,B307)&gt;=2,1,COUNTIF(课表!$G$193:$G$348,B307))+IF(COUNTIF(课表!$H$193:$H$348,B307)&gt;=2,1,COUNTIF(课表!$H$193:$H$348,B307))+IF(COUNTIF(课表!$I$193:$I$348,B307)&gt;=2,1,COUNTIF(课表!$I$193:$I$348,B307))+IF(COUNTIF(课表!$J$193:$J$348,B307)&gt;=2,1,COUNTIF(课表!$J$193:$J$348,B307)))*2</f>
        <v>6</v>
      </c>
      <c r="J307" s="31">
        <f>(IF(COUNTIF(课表!$K$193:$K$348,B307)&gt;=2,1,COUNTIF(课表!$K$193:$K$348,B307))+IF(COUNTIF(课表!$L$193:$L$348,B307)&gt;=2,1,COUNTIF(课表!$L$193:$L$348,B307))+IF(COUNTIF(课表!$M$193:$M$348,B307)&gt;=2,1,COUNTIF(课表!$M$193:$M$348,B307))+IF(COUNTIF(课表!$N$193:$N$348,B307)&gt;=2,1,COUNTIF(课表!$N$193:$N$348,B307)))*2</f>
        <v>6</v>
      </c>
      <c r="K307" s="31">
        <f>(IF(COUNTIF(课表!$O$193:$O$348,B307)&gt;=2,1,COUNTIF(课表!$O$193:$O$348,B307))+IF(COUNTIF(课表!$P$193:$P$348,B307)&gt;=2,1,COUNTIF(课表!$P$193:$P$348,B307))+IF(COUNTIF(课表!$Q$193:$Q$348,B307)&gt;=2,1,COUNTIF(课表!$Q$193:$Q$348,B307))+IF(COUNTIF(课表!$R$193:$R$348,B307)&gt;=2,1,COUNTIF(课表!$R$193:$R$348,B307)))*2</f>
        <v>4</v>
      </c>
      <c r="L307" s="31">
        <f>(IF(COUNTIF(课表!$O$193:$S$348,B307)&gt;=2,1,COUNTIF(课表!$O$193:$S$348,B307))+IF(COUNTIF(课表!$P$193:$T$348,B307)&gt;=2,1,COUNTIF(课表!$P$193:$T$348,B307)))*2</f>
        <v>4</v>
      </c>
      <c r="M307" s="31">
        <f>(IF(COUNTIF(课表!$W$193:$W$348,B307)&gt;=2,1,COUNTIF(课表!$W$193:$W$348,B307))+IF(COUNTIF(课表!$X$193:$X$348,B307)&gt;=2,1,COUNTIF(课表!$X$193:$X$348,B307))+IF(COUNTIF(课表!$Y$193:$Y$348,B307)&gt;=2,1,COUNTIF(课表!$Y$193:$Y$348,B307))+IF(COUNTIF(课表!$Z$193:$Z$348,B307)&gt;=2,1,COUNTIF(课表!$Z$193:$Z$348,B307)))*2</f>
        <v>0</v>
      </c>
      <c r="N307" s="31">
        <f>(IF(COUNTIF(课表!$AA$193:$AA$348,B307)&gt;=2,1,COUNTIF(课表!$AA$193:$AA$348,B307))+IF(COUNTIF(课表!$AB$193:$AB$348,B307)&gt;=2,1,COUNTIF(课表!$AB$193:$AB$348,B307))+IF(COUNTIF(课表!$AC$193:$AC$348,B307)&gt;=2,1,COUNTIF(课表!$AC$193:$AC$348,B307))+IF(COUNTIF(课表!$AD$193:$AD$348,B307)&gt;=2,1,COUNTIF(课表!$AD$193:$AD$348,B307)))*2</f>
        <v>0</v>
      </c>
      <c r="O307" s="31">
        <f t="shared" si="9"/>
        <v>20</v>
      </c>
    </row>
    <row r="308" ht="20.1" customHeight="1" spans="1:15">
      <c r="A308" s="31" t="str">
        <f>VLOOKUP(B308,教师基础数据!$B$1:$H$503,7,FALSE)</f>
        <v>0000291</v>
      </c>
      <c r="B308" s="32" t="s">
        <v>1108</v>
      </c>
      <c r="C308" s="31" t="str">
        <f>VLOOKUP(B308,教师基础数据!$B$1:$G4853,3,FALSE)</f>
        <v>人文系</v>
      </c>
      <c r="D308" s="31" t="str">
        <f>VLOOKUP(B308,教师基础数据!$B$1:$G1005,4,FALSE)</f>
        <v>专职</v>
      </c>
      <c r="E308" s="31" t="str">
        <f>VLOOKUP(B308,教师基础数据!$B$1:$G5038,5,FALSE)</f>
        <v>人文教研室</v>
      </c>
      <c r="F308" s="31">
        <v>1</v>
      </c>
      <c r="G308" s="31">
        <f t="shared" si="8"/>
        <v>4</v>
      </c>
      <c r="H308" s="31">
        <f>(IF(COUNTIF(课表!$C$193:$C$348,B308)&gt;=2,1,COUNTIF(课表!$C$193:$C$348,B308))+IF(COUNTIF(课表!$D$193:$D$348,B308)&gt;=2,1,COUNTIF(课表!D$193:$D$348,B308))+IF(COUNTIF(课表!$E$193:$E$348,B308)&gt;=2,1,COUNTIF(课表!$E$193:$E$348,B308))+IF(COUNTIF(课表!$F$193:$F$348,B308)&gt;=2,1,COUNTIF(课表!$F$193:$F$348,B308)))*2</f>
        <v>0</v>
      </c>
      <c r="I308" s="31">
        <f>(IF(COUNTIF(课表!$G$193:$G$348,B308)&gt;=2,1,COUNTIF(课表!$G$193:$G$348,B308))+IF(COUNTIF(课表!$H$193:$H$348,B308)&gt;=2,1,COUNTIF(课表!$H$193:$H$348,B308))+IF(COUNTIF(课表!$I$193:$I$348,B308)&gt;=2,1,COUNTIF(课表!$I$193:$I$348,B308))+IF(COUNTIF(课表!$J$193:$J$348,B308)&gt;=2,1,COUNTIF(课表!$J$193:$J$348,B308)))*2</f>
        <v>4</v>
      </c>
      <c r="J308" s="31">
        <f>(IF(COUNTIF(课表!$K$193:$K$348,B308)&gt;=2,1,COUNTIF(课表!$K$193:$K$348,B308))+IF(COUNTIF(课表!$L$193:$L$348,B308)&gt;=2,1,COUNTIF(课表!$L$193:$L$348,B308))+IF(COUNTIF(课表!$M$193:$M$348,B308)&gt;=2,1,COUNTIF(课表!$M$193:$M$348,B308))+IF(COUNTIF(课表!$N$193:$N$348,B308)&gt;=2,1,COUNTIF(课表!$N$193:$N$348,B308)))*2</f>
        <v>6</v>
      </c>
      <c r="K308" s="31">
        <f>(IF(COUNTIF(课表!$O$193:$O$348,B308)&gt;=2,1,COUNTIF(课表!$O$193:$O$348,B308))+IF(COUNTIF(课表!$P$193:$P$348,B308)&gt;=2,1,COUNTIF(课表!$P$193:$P$348,B308))+IF(COUNTIF(课表!$Q$193:$Q$348,B308)&gt;=2,1,COUNTIF(课表!$Q$193:$Q$348,B308))+IF(COUNTIF(课表!$R$193:$R$348,B308)&gt;=2,1,COUNTIF(课表!$R$193:$R$348,B308)))*2</f>
        <v>4</v>
      </c>
      <c r="L308" s="31">
        <f>(IF(COUNTIF(课表!$O$193:$S$348,B308)&gt;=2,1,COUNTIF(课表!$O$193:$S$348,B308))+IF(COUNTIF(课表!$P$193:$T$348,B308)&gt;=2,1,COUNTIF(课表!$P$193:$T$348,B308)))*2</f>
        <v>4</v>
      </c>
      <c r="M308" s="31">
        <f>(IF(COUNTIF(课表!$W$193:$W$348,B308)&gt;=2,1,COUNTIF(课表!$W$193:$W$348,B308))+IF(COUNTIF(课表!$X$193:$X$348,B308)&gt;=2,1,COUNTIF(课表!$X$193:$X$348,B308))+IF(COUNTIF(课表!$Y$193:$Y$348,B308)&gt;=2,1,COUNTIF(课表!$Y$193:$Y$348,B308))+IF(COUNTIF(课表!$Z$193:$Z$348,B308)&gt;=2,1,COUNTIF(课表!$Z$193:$Z$348,B308)))*2</f>
        <v>0</v>
      </c>
      <c r="N308" s="31">
        <f>(IF(COUNTIF(课表!$AA$193:$AA$348,B308)&gt;=2,1,COUNTIF(课表!$AA$193:$AA$348,B308))+IF(COUNTIF(课表!$AB$193:$AB$348,B308)&gt;=2,1,COUNTIF(课表!$AB$193:$AB$348,B308))+IF(COUNTIF(课表!$AC$193:$AC$348,B308)&gt;=2,1,COUNTIF(课表!$AC$193:$AC$348,B308))+IF(COUNTIF(课表!$AD$193:$AD$348,B308)&gt;=2,1,COUNTIF(课表!$AD$193:$AD$348,B308)))*2</f>
        <v>0</v>
      </c>
      <c r="O308" s="31">
        <f t="shared" si="9"/>
        <v>18</v>
      </c>
    </row>
    <row r="309" ht="20.1" customHeight="1" spans="1:15">
      <c r="A309" s="31" t="str">
        <f>VLOOKUP(B309,教师基础数据!$B$1:$H$503,7,FALSE)</f>
        <v>0000172</v>
      </c>
      <c r="B309" s="32" t="s">
        <v>1112</v>
      </c>
      <c r="C309" s="31" t="str">
        <f>VLOOKUP(B309,教师基础数据!$B$1:$G4854,3,FALSE)</f>
        <v>商贸系</v>
      </c>
      <c r="D309" s="31" t="str">
        <f>VLOOKUP(B309,教师基础数据!$B$1:$G1006,4,FALSE)</f>
        <v>专职</v>
      </c>
      <c r="E309" s="31" t="str">
        <f>VLOOKUP(B309,教师基础数据!$B$1:$G5039,5,FALSE)</f>
        <v>会计教研室</v>
      </c>
      <c r="F309" s="31">
        <v>1</v>
      </c>
      <c r="G309" s="31">
        <f t="shared" si="8"/>
        <v>3</v>
      </c>
      <c r="H309" s="31">
        <f>(IF(COUNTIF(课表!$C$193:$C$348,B309)&gt;=2,1,COUNTIF(课表!$C$193:$C$348,B309))+IF(COUNTIF(课表!$D$193:$D$348,B309)&gt;=2,1,COUNTIF(课表!D$193:$D$348,B309))+IF(COUNTIF(课表!$E$193:$E$348,B309)&gt;=2,1,COUNTIF(课表!$E$193:$E$348,B309))+IF(COUNTIF(课表!$F$193:$F$348,B309)&gt;=2,1,COUNTIF(课表!$F$193:$F$348,B309)))*2</f>
        <v>4</v>
      </c>
      <c r="I309" s="31">
        <f>(IF(COUNTIF(课表!$G$193:$G$348,B309)&gt;=2,1,COUNTIF(课表!$G$193:$G$348,B309))+IF(COUNTIF(课表!$H$193:$H$348,B309)&gt;=2,1,COUNTIF(课表!$H$193:$H$348,B309))+IF(COUNTIF(课表!$I$193:$I$348,B309)&gt;=2,1,COUNTIF(课表!$I$193:$I$348,B309))+IF(COUNTIF(课表!$J$193:$J$348,B309)&gt;=2,1,COUNTIF(课表!$J$193:$J$348,B309)))*2</f>
        <v>6</v>
      </c>
      <c r="J309" s="31">
        <f>(IF(COUNTIF(课表!$K$193:$K$348,B309)&gt;=2,1,COUNTIF(课表!$K$193:$K$348,B309))+IF(COUNTIF(课表!$L$193:$L$348,B309)&gt;=2,1,COUNTIF(课表!$L$193:$L$348,B309))+IF(COUNTIF(课表!$M$193:$M$348,B309)&gt;=2,1,COUNTIF(课表!$M$193:$M$348,B309))+IF(COUNTIF(课表!$N$193:$N$348,B309)&gt;=2,1,COUNTIF(课表!$N$193:$N$348,B309)))*2</f>
        <v>0</v>
      </c>
      <c r="K309" s="31">
        <f>(IF(COUNTIF(课表!$O$193:$O$348,B309)&gt;=2,1,COUNTIF(课表!$O$193:$O$348,B309))+IF(COUNTIF(课表!$P$193:$P$348,B309)&gt;=2,1,COUNTIF(课表!$P$193:$P$348,B309))+IF(COUNTIF(课表!$Q$193:$Q$348,B309)&gt;=2,1,COUNTIF(课表!$Q$193:$Q$348,B309))+IF(COUNTIF(课表!$R$193:$R$348,B309)&gt;=2,1,COUNTIF(课表!$R$193:$R$348,B309)))*2</f>
        <v>0</v>
      </c>
      <c r="L309" s="31">
        <f>(IF(COUNTIF(课表!$O$193:$S$348,B309)&gt;=2,1,COUNTIF(课表!$O$193:$S$348,B309))+IF(COUNTIF(课表!$P$193:$T$348,B309)&gt;=2,1,COUNTIF(课表!$P$193:$T$348,B309)))*2</f>
        <v>4</v>
      </c>
      <c r="M309" s="31">
        <f>(IF(COUNTIF(课表!$W$193:$W$348,B309)&gt;=2,1,COUNTIF(课表!$W$193:$W$348,B309))+IF(COUNTIF(课表!$X$193:$X$348,B309)&gt;=2,1,COUNTIF(课表!$X$193:$X$348,B309))+IF(COUNTIF(课表!$Y$193:$Y$348,B309)&gt;=2,1,COUNTIF(课表!$Y$193:$Y$348,B309))+IF(COUNTIF(课表!$Z$193:$Z$348,B309)&gt;=2,1,COUNTIF(课表!$Z$193:$Z$348,B309)))*2</f>
        <v>0</v>
      </c>
      <c r="N309" s="31">
        <f>(IF(COUNTIF(课表!$AA$193:$AA$348,B309)&gt;=2,1,COUNTIF(课表!$AA$193:$AA$348,B309))+IF(COUNTIF(课表!$AB$193:$AB$348,B309)&gt;=2,1,COUNTIF(课表!$AB$193:$AB$348,B309))+IF(COUNTIF(课表!$AC$193:$AC$348,B309)&gt;=2,1,COUNTIF(课表!$AC$193:$AC$348,B309))+IF(COUNTIF(课表!$AD$193:$AD$348,B309)&gt;=2,1,COUNTIF(课表!$AD$193:$AD$348,B309)))*2</f>
        <v>0</v>
      </c>
      <c r="O309" s="31">
        <f t="shared" si="9"/>
        <v>14</v>
      </c>
    </row>
    <row r="310" ht="20.1" customHeight="1" spans="1:15">
      <c r="A310" s="31" t="str">
        <f>VLOOKUP(B310,教师基础数据!$B$1:$H$503,7,FALSE)</f>
        <v>2017014</v>
      </c>
      <c r="B310" s="32" t="s">
        <v>1161</v>
      </c>
      <c r="C310" s="31" t="str">
        <f>VLOOKUP(B310,教师基础数据!$B$1:$G4855,3,FALSE)</f>
        <v>人文系</v>
      </c>
      <c r="D310" s="31" t="str">
        <f>VLOOKUP(B310,教师基础数据!$B$1:$G1007,4,FALSE)</f>
        <v>专职</v>
      </c>
      <c r="E310" s="31" t="str">
        <f>VLOOKUP(B310,教师基础数据!$B$1:$G5040,5,FALSE)</f>
        <v>人文教研室</v>
      </c>
      <c r="F310" s="31">
        <v>1</v>
      </c>
      <c r="G310" s="31">
        <f t="shared" si="8"/>
        <v>4</v>
      </c>
      <c r="H310" s="31">
        <f>(IF(COUNTIF(课表!$C$193:$C$348,B310)&gt;=2,1,COUNTIF(课表!$C$193:$C$348,B310))+IF(COUNTIF(课表!$D$193:$D$348,B310)&gt;=2,1,COUNTIF(课表!D$193:$D$348,B310))+IF(COUNTIF(课表!$E$193:$E$348,B310)&gt;=2,1,COUNTIF(课表!$E$193:$E$348,B310))+IF(COUNTIF(课表!$F$193:$F$348,B310)&gt;=2,1,COUNTIF(课表!$F$193:$F$348,B310)))*2</f>
        <v>4</v>
      </c>
      <c r="I310" s="31">
        <f>(IF(COUNTIF(课表!$G$193:$G$348,B310)&gt;=2,1,COUNTIF(课表!$G$193:$G$348,B310))+IF(COUNTIF(课表!$H$193:$H$348,B310)&gt;=2,1,COUNTIF(课表!$H$193:$H$348,B310))+IF(COUNTIF(课表!$I$193:$I$348,B310)&gt;=2,1,COUNTIF(课表!$I$193:$I$348,B310))+IF(COUNTIF(课表!$J$193:$J$348,B310)&gt;=2,1,COUNTIF(课表!$J$193:$J$348,B310)))*2</f>
        <v>0</v>
      </c>
      <c r="J310" s="31">
        <f>(IF(COUNTIF(课表!$K$193:$K$348,B310)&gt;=2,1,COUNTIF(课表!$K$193:$K$348,B310))+IF(COUNTIF(课表!$L$193:$L$348,B310)&gt;=2,1,COUNTIF(课表!$L$193:$L$348,B310))+IF(COUNTIF(课表!$M$193:$M$348,B310)&gt;=2,1,COUNTIF(课表!$M$193:$M$348,B310))+IF(COUNTIF(课表!$N$193:$N$348,B310)&gt;=2,1,COUNTIF(课表!$N$193:$N$348,B310)))*2</f>
        <v>4</v>
      </c>
      <c r="K310" s="31">
        <f>(IF(COUNTIF(课表!$O$193:$O$348,B310)&gt;=2,1,COUNTIF(课表!$O$193:$O$348,B310))+IF(COUNTIF(课表!$P$193:$P$348,B310)&gt;=2,1,COUNTIF(课表!$P$193:$P$348,B310))+IF(COUNTIF(课表!$Q$193:$Q$348,B310)&gt;=2,1,COUNTIF(课表!$Q$193:$Q$348,B310))+IF(COUNTIF(课表!$R$193:$R$348,B310)&gt;=2,1,COUNTIF(课表!$R$193:$R$348,B310)))*2</f>
        <v>4</v>
      </c>
      <c r="L310" s="31">
        <f>(IF(COUNTIF(课表!$O$193:$S$348,B310)&gt;=2,1,COUNTIF(课表!$O$193:$S$348,B310))+IF(COUNTIF(课表!$P$193:$T$348,B310)&gt;=2,1,COUNTIF(课表!$P$193:$T$348,B310)))*2</f>
        <v>4</v>
      </c>
      <c r="M310" s="31">
        <f>(IF(COUNTIF(课表!$W$193:$W$348,B310)&gt;=2,1,COUNTIF(课表!$W$193:$W$348,B310))+IF(COUNTIF(课表!$X$193:$X$348,B310)&gt;=2,1,COUNTIF(课表!$X$193:$X$348,B310))+IF(COUNTIF(课表!$Y$193:$Y$348,B310)&gt;=2,1,COUNTIF(课表!$Y$193:$Y$348,B310))+IF(COUNTIF(课表!$Z$193:$Z$348,B310)&gt;=2,1,COUNTIF(课表!$Z$193:$Z$348,B310)))*2</f>
        <v>0</v>
      </c>
      <c r="N310" s="31">
        <f>(IF(COUNTIF(课表!$AA$193:$AA$348,B310)&gt;=2,1,COUNTIF(课表!$AA$193:$AA$348,B310))+IF(COUNTIF(课表!$AB$193:$AB$348,B310)&gt;=2,1,COUNTIF(课表!$AB$193:$AB$348,B310))+IF(COUNTIF(课表!$AC$193:$AC$348,B310)&gt;=2,1,COUNTIF(课表!$AC$193:$AC$348,B310))+IF(COUNTIF(课表!$AD$193:$AD$348,B310)&gt;=2,1,COUNTIF(课表!$AD$193:$AD$348,B310)))*2</f>
        <v>0</v>
      </c>
      <c r="O310" s="31">
        <f t="shared" si="9"/>
        <v>16</v>
      </c>
    </row>
    <row r="311" ht="20.1" customHeight="1" spans="1:15">
      <c r="A311" s="31" t="str">
        <f>VLOOKUP(B311,教师基础数据!$B$1:$H$503,7,FALSE)</f>
        <v>0000163</v>
      </c>
      <c r="B311" s="32" t="s">
        <v>1120</v>
      </c>
      <c r="C311" s="31" t="str">
        <f>VLOOKUP(B311,教师基础数据!$B$1:$G4856,3,FALSE)</f>
        <v>人文系</v>
      </c>
      <c r="D311" s="31" t="str">
        <f>VLOOKUP(B311,教师基础数据!$B$1:$G1008,4,FALSE)</f>
        <v>专职</v>
      </c>
      <c r="E311" s="31" t="str">
        <f>VLOOKUP(B311,教师基础数据!$B$1:$G5041,5,FALSE)</f>
        <v>人文教研室</v>
      </c>
      <c r="F311" s="31">
        <v>1</v>
      </c>
      <c r="G311" s="31">
        <f t="shared" si="8"/>
        <v>3</v>
      </c>
      <c r="H311" s="31">
        <f>(IF(COUNTIF(课表!$C$193:$C$348,B311)&gt;=2,1,COUNTIF(课表!$C$193:$C$348,B311))+IF(COUNTIF(课表!$D$193:$D$348,B311)&gt;=2,1,COUNTIF(课表!D$193:$D$348,B311))+IF(COUNTIF(课表!$E$193:$E$348,B311)&gt;=2,1,COUNTIF(课表!$E$193:$E$348,B311))+IF(COUNTIF(课表!$F$193:$F$348,B311)&gt;=2,1,COUNTIF(课表!$F$193:$F$348,B311)))*2</f>
        <v>0</v>
      </c>
      <c r="I311" s="31">
        <f>(IF(COUNTIF(课表!$G$193:$G$348,B311)&gt;=2,1,COUNTIF(课表!$G$193:$G$348,B311))+IF(COUNTIF(课表!$H$193:$H$348,B311)&gt;=2,1,COUNTIF(课表!$H$193:$H$348,B311))+IF(COUNTIF(课表!$I$193:$I$348,B311)&gt;=2,1,COUNTIF(课表!$I$193:$I$348,B311))+IF(COUNTIF(课表!$J$193:$J$348,B311)&gt;=2,1,COUNTIF(课表!$J$193:$J$348,B311)))*2</f>
        <v>4</v>
      </c>
      <c r="J311" s="31">
        <f>(IF(COUNTIF(课表!$K$193:$K$348,B311)&gt;=2,1,COUNTIF(课表!$K$193:$K$348,B311))+IF(COUNTIF(课表!$L$193:$L$348,B311)&gt;=2,1,COUNTIF(课表!$L$193:$L$348,B311))+IF(COUNTIF(课表!$M$193:$M$348,B311)&gt;=2,1,COUNTIF(课表!$M$193:$M$348,B311))+IF(COUNTIF(课表!$N$193:$N$348,B311)&gt;=2,1,COUNTIF(课表!$N$193:$N$348,B311)))*2</f>
        <v>0</v>
      </c>
      <c r="K311" s="31">
        <f>(IF(COUNTIF(课表!$O$193:$O$348,B311)&gt;=2,1,COUNTIF(课表!$O$193:$O$348,B311))+IF(COUNTIF(课表!$P$193:$P$348,B311)&gt;=2,1,COUNTIF(课表!$P$193:$P$348,B311))+IF(COUNTIF(课表!$Q$193:$Q$348,B311)&gt;=2,1,COUNTIF(课表!$Q$193:$Q$348,B311))+IF(COUNTIF(课表!$R$193:$R$348,B311)&gt;=2,1,COUNTIF(课表!$R$193:$R$348,B311)))*2</f>
        <v>6</v>
      </c>
      <c r="L311" s="31">
        <f>(IF(COUNTIF(课表!$O$193:$S$348,B311)&gt;=2,1,COUNTIF(课表!$O$193:$S$348,B311))+IF(COUNTIF(课表!$P$193:$T$348,B311)&gt;=2,1,COUNTIF(课表!$P$193:$T$348,B311)))*2</f>
        <v>4</v>
      </c>
      <c r="M311" s="31">
        <f>(IF(COUNTIF(课表!$W$193:$W$348,B311)&gt;=2,1,COUNTIF(课表!$W$193:$W$348,B311))+IF(COUNTIF(课表!$X$193:$X$348,B311)&gt;=2,1,COUNTIF(课表!$X$193:$X$348,B311))+IF(COUNTIF(课表!$Y$193:$Y$348,B311)&gt;=2,1,COUNTIF(课表!$Y$193:$Y$348,B311))+IF(COUNTIF(课表!$Z$193:$Z$348,B311)&gt;=2,1,COUNTIF(课表!$Z$193:$Z$348,B311)))*2</f>
        <v>0</v>
      </c>
      <c r="N311" s="31">
        <f>(IF(COUNTIF(课表!$AA$193:$AA$348,B311)&gt;=2,1,COUNTIF(课表!$AA$193:$AA$348,B311))+IF(COUNTIF(课表!$AB$193:$AB$348,B311)&gt;=2,1,COUNTIF(课表!$AB$193:$AB$348,B311))+IF(COUNTIF(课表!$AC$193:$AC$348,B311)&gt;=2,1,COUNTIF(课表!$AC$193:$AC$348,B311))+IF(COUNTIF(课表!$AD$193:$AD$348,B311)&gt;=2,1,COUNTIF(课表!$AD$193:$AD$348,B311)))*2</f>
        <v>0</v>
      </c>
      <c r="O311" s="31">
        <f t="shared" si="9"/>
        <v>14</v>
      </c>
    </row>
    <row r="312" ht="20.1" customHeight="1" spans="1:15">
      <c r="A312" s="31">
        <f>VLOOKUP(B312,教师基础数据!$B$1:$H$503,7,FALSE)</f>
        <v>2016029</v>
      </c>
      <c r="B312" s="32" t="s">
        <v>1585</v>
      </c>
      <c r="C312" s="31" t="str">
        <f>VLOOKUP(B312,教师基础数据!$B$1:$G4857,3,FALSE)</f>
        <v>人文系</v>
      </c>
      <c r="D312" s="31" t="str">
        <f>VLOOKUP(B312,教师基础数据!$B$1:$G1009,4,FALSE)</f>
        <v>专职</v>
      </c>
      <c r="E312" s="31" t="str">
        <f>VLOOKUP(B312,教师基础数据!$B$1:$G5042,5,FALSE)</f>
        <v>体育教研室</v>
      </c>
      <c r="F312" s="31">
        <v>1</v>
      </c>
      <c r="G312" s="31">
        <f t="shared" si="8"/>
        <v>5</v>
      </c>
      <c r="H312" s="31">
        <f>(IF(COUNTIF(课表!$C$193:$C$348,B312)&gt;=2,1,COUNTIF(课表!$C$193:$C$348,B312))+IF(COUNTIF(课表!$D$193:$D$348,B312)&gt;=2,1,COUNTIF(课表!D$193:$D$348,B312))+IF(COUNTIF(课表!$E$193:$E$348,B312)&gt;=2,1,COUNTIF(课表!$E$193:$E$348,B312))+IF(COUNTIF(课表!$F$193:$F$348,B312)&gt;=2,1,COUNTIF(课表!$F$193:$F$348,B312)))*2</f>
        <v>6</v>
      </c>
      <c r="I312" s="31">
        <f>(IF(COUNTIF(课表!$G$193:$G$348,B312)&gt;=2,1,COUNTIF(课表!$G$193:$G$348,B312))+IF(COUNTIF(课表!$H$193:$H$348,B312)&gt;=2,1,COUNTIF(课表!$H$193:$H$348,B312))+IF(COUNTIF(课表!$I$193:$I$348,B312)&gt;=2,1,COUNTIF(课表!$I$193:$I$348,B312))+IF(COUNTIF(课表!$J$193:$J$348,B312)&gt;=2,1,COUNTIF(课表!$J$193:$J$348,B312)))*2</f>
        <v>6</v>
      </c>
      <c r="J312" s="31">
        <f>(IF(COUNTIF(课表!$K$193:$K$348,B312)&gt;=2,1,COUNTIF(课表!$K$193:$K$348,B312))+IF(COUNTIF(课表!$L$193:$L$348,B312)&gt;=2,1,COUNTIF(课表!$L$193:$L$348,B312))+IF(COUNTIF(课表!$M$193:$M$348,B312)&gt;=2,1,COUNTIF(课表!$M$193:$M$348,B312))+IF(COUNTIF(课表!$N$193:$N$348,B312)&gt;=2,1,COUNTIF(课表!$N$193:$N$348,B312)))*2</f>
        <v>6</v>
      </c>
      <c r="K312" s="31">
        <f>(IF(COUNTIF(课表!$O$193:$O$348,B312)&gt;=2,1,COUNTIF(课表!$O$193:$O$348,B312))+IF(COUNTIF(课表!$P$193:$P$348,B312)&gt;=2,1,COUNTIF(课表!$P$193:$P$348,B312))+IF(COUNTIF(课表!$Q$193:$Q$348,B312)&gt;=2,1,COUNTIF(课表!$Q$193:$Q$348,B312))+IF(COUNTIF(课表!$R$193:$R$348,B312)&gt;=2,1,COUNTIF(课表!$R$193:$R$348,B312)))*2</f>
        <v>6</v>
      </c>
      <c r="L312" s="31">
        <f>(IF(COUNTIF(课表!$O$193:$S$348,B312)&gt;=2,1,COUNTIF(课表!$O$193:$S$348,B312))+IF(COUNTIF(课表!$P$193:$T$348,B312)&gt;=2,1,COUNTIF(课表!$P$193:$T$348,B312)))*2</f>
        <v>4</v>
      </c>
      <c r="M312" s="31">
        <f>(IF(COUNTIF(课表!$W$193:$W$348,B312)&gt;=2,1,COUNTIF(课表!$W$193:$W$348,B312))+IF(COUNTIF(课表!$X$193:$X$348,B312)&gt;=2,1,COUNTIF(课表!$X$193:$X$348,B312))+IF(COUNTIF(课表!$Y$193:$Y$348,B312)&gt;=2,1,COUNTIF(课表!$Y$193:$Y$348,B312))+IF(COUNTIF(课表!$Z$193:$Z$348,B312)&gt;=2,1,COUNTIF(课表!$Z$193:$Z$348,B312)))*2</f>
        <v>0</v>
      </c>
      <c r="N312" s="31">
        <f>(IF(COUNTIF(课表!$AA$193:$AA$348,B312)&gt;=2,1,COUNTIF(课表!$AA$193:$AA$348,B312))+IF(COUNTIF(课表!$AB$193:$AB$348,B312)&gt;=2,1,COUNTIF(课表!$AB$193:$AB$348,B312))+IF(COUNTIF(课表!$AC$193:$AC$348,B312)&gt;=2,1,COUNTIF(课表!$AC$193:$AC$348,B312))+IF(COUNTIF(课表!$AD$193:$AD$348,B312)&gt;=2,1,COUNTIF(课表!$AD$193:$AD$348,B312)))*2</f>
        <v>0</v>
      </c>
      <c r="O312" s="31">
        <f t="shared" si="9"/>
        <v>28</v>
      </c>
    </row>
    <row r="313" ht="20.1" customHeight="1" spans="1:15">
      <c r="A313" s="31" t="str">
        <f>VLOOKUP(B313,教师基础数据!$B$1:$H$503,7,FALSE)</f>
        <v>0000155</v>
      </c>
      <c r="B313" s="32" t="s">
        <v>1581</v>
      </c>
      <c r="C313" s="31" t="str">
        <f>VLOOKUP(B313,教师基础数据!$B$1:$G4858,3,FALSE)</f>
        <v>人文系</v>
      </c>
      <c r="D313" s="31" t="str">
        <f>VLOOKUP(B313,教师基础数据!$B$1:$G1010,4,FALSE)</f>
        <v>专职</v>
      </c>
      <c r="E313" s="31" t="str">
        <f>VLOOKUP(B313,教师基础数据!$B$1:$G5043,5,FALSE)</f>
        <v>体育教研室</v>
      </c>
      <c r="F313" s="31">
        <v>1</v>
      </c>
      <c r="G313" s="31">
        <f t="shared" si="8"/>
        <v>4</v>
      </c>
      <c r="H313" s="31">
        <f>(IF(COUNTIF(课表!$C$193:$C$348,B313)&gt;=2,1,COUNTIF(课表!$C$193:$C$348,B313))+IF(COUNTIF(课表!$D$193:$D$348,B313)&gt;=2,1,COUNTIF(课表!D$193:$D$348,B313))+IF(COUNTIF(课表!$E$193:$E$348,B313)&gt;=2,1,COUNTIF(课表!$E$193:$E$348,B313))+IF(COUNTIF(课表!$F$193:$F$348,B313)&gt;=2,1,COUNTIF(课表!$F$193:$F$348,B313)))*2</f>
        <v>0</v>
      </c>
      <c r="I313" s="31">
        <f>(IF(COUNTIF(课表!$G$193:$G$348,B313)&gt;=2,1,COUNTIF(课表!$G$193:$G$348,B313))+IF(COUNTIF(课表!$H$193:$H$348,B313)&gt;=2,1,COUNTIF(课表!$H$193:$H$348,B313))+IF(COUNTIF(课表!$I$193:$I$348,B313)&gt;=2,1,COUNTIF(课表!$I$193:$I$348,B313))+IF(COUNTIF(课表!$J$193:$J$348,B313)&gt;=2,1,COUNTIF(课表!$J$193:$J$348,B313)))*2</f>
        <v>6</v>
      </c>
      <c r="J313" s="31">
        <f>(IF(COUNTIF(课表!$K$193:$K$348,B313)&gt;=2,1,COUNTIF(课表!$K$193:$K$348,B313))+IF(COUNTIF(课表!$L$193:$L$348,B313)&gt;=2,1,COUNTIF(课表!$L$193:$L$348,B313))+IF(COUNTIF(课表!$M$193:$M$348,B313)&gt;=2,1,COUNTIF(课表!$M$193:$M$348,B313))+IF(COUNTIF(课表!$N$193:$N$348,B313)&gt;=2,1,COUNTIF(课表!$N$193:$N$348,B313)))*2</f>
        <v>6</v>
      </c>
      <c r="K313" s="31">
        <f>(IF(COUNTIF(课表!$O$193:$O$348,B313)&gt;=2,1,COUNTIF(课表!$O$193:$O$348,B313))+IF(COUNTIF(课表!$P$193:$P$348,B313)&gt;=2,1,COUNTIF(课表!$P$193:$P$348,B313))+IF(COUNTIF(课表!$Q$193:$Q$348,B313)&gt;=2,1,COUNTIF(课表!$Q$193:$Q$348,B313))+IF(COUNTIF(课表!$R$193:$R$348,B313)&gt;=2,1,COUNTIF(课表!$R$193:$R$348,B313)))*2</f>
        <v>6</v>
      </c>
      <c r="L313" s="31">
        <f>(IF(COUNTIF(课表!$O$193:$S$348,B313)&gt;=2,1,COUNTIF(课表!$O$193:$S$348,B313))+IF(COUNTIF(课表!$P$193:$T$348,B313)&gt;=2,1,COUNTIF(课表!$P$193:$T$348,B313)))*2</f>
        <v>4</v>
      </c>
      <c r="M313" s="31">
        <f>(IF(COUNTIF(课表!$W$193:$W$348,B313)&gt;=2,1,COUNTIF(课表!$W$193:$W$348,B313))+IF(COUNTIF(课表!$X$193:$X$348,B313)&gt;=2,1,COUNTIF(课表!$X$193:$X$348,B313))+IF(COUNTIF(课表!$Y$193:$Y$348,B313)&gt;=2,1,COUNTIF(课表!$Y$193:$Y$348,B313))+IF(COUNTIF(课表!$Z$193:$Z$348,B313)&gt;=2,1,COUNTIF(课表!$Z$193:$Z$348,B313)))*2</f>
        <v>0</v>
      </c>
      <c r="N313" s="31">
        <f>(IF(COUNTIF(课表!$AA$193:$AA$348,B313)&gt;=2,1,COUNTIF(课表!$AA$193:$AA$348,B313))+IF(COUNTIF(课表!$AB$193:$AB$348,B313)&gt;=2,1,COUNTIF(课表!$AB$193:$AB$348,B313))+IF(COUNTIF(课表!$AC$193:$AC$348,B313)&gt;=2,1,COUNTIF(课表!$AC$193:$AC$348,B313))+IF(COUNTIF(课表!$AD$193:$AD$348,B313)&gt;=2,1,COUNTIF(课表!$AD$193:$AD$348,B313)))*2</f>
        <v>0</v>
      </c>
      <c r="O313" s="31">
        <f t="shared" si="9"/>
        <v>22</v>
      </c>
    </row>
    <row r="314" ht="20.1" customHeight="1" spans="1:15">
      <c r="A314" s="31" t="str">
        <f>VLOOKUP(B314,教师基础数据!$B$1:$H$503,7,FALSE)</f>
        <v>2016031</v>
      </c>
      <c r="B314" s="32" t="s">
        <v>1599</v>
      </c>
      <c r="C314" s="31" t="str">
        <f>VLOOKUP(B314,教师基础数据!$B$1:$G4859,3,FALSE)</f>
        <v>人文系</v>
      </c>
      <c r="D314" s="31" t="str">
        <f>VLOOKUP(B314,教师基础数据!$B$1:$G1011,4,FALSE)</f>
        <v>专职</v>
      </c>
      <c r="E314" s="31" t="str">
        <f>VLOOKUP(B314,教师基础数据!$B$1:$G5044,5,FALSE)</f>
        <v>体育教研室</v>
      </c>
      <c r="F314" s="31">
        <v>1</v>
      </c>
      <c r="G314" s="31">
        <f t="shared" si="8"/>
        <v>4</v>
      </c>
      <c r="H314" s="31">
        <f>(IF(COUNTIF(课表!$C$193:$C$348,B314)&gt;=2,1,COUNTIF(课表!$C$193:$C$348,B314))+IF(COUNTIF(课表!$D$193:$D$348,B314)&gt;=2,1,COUNTIF(课表!D$193:$D$348,B314))+IF(COUNTIF(课表!$E$193:$E$348,B314)&gt;=2,1,COUNTIF(课表!$E$193:$E$348,B314))+IF(COUNTIF(课表!$F$193:$F$348,B314)&gt;=2,1,COUNTIF(课表!$F$193:$F$348,B314)))*2</f>
        <v>6</v>
      </c>
      <c r="I314" s="31">
        <f>(IF(COUNTIF(课表!$G$193:$G$348,B314)&gt;=2,1,COUNTIF(课表!$G$193:$G$348,B314))+IF(COUNTIF(课表!$H$193:$H$348,B314)&gt;=2,1,COUNTIF(课表!$H$193:$H$348,B314))+IF(COUNTIF(课表!$I$193:$I$348,B314)&gt;=2,1,COUNTIF(课表!$I$193:$I$348,B314))+IF(COUNTIF(课表!$J$193:$J$348,B314)&gt;=2,1,COUNTIF(课表!$J$193:$J$348,B314)))*2</f>
        <v>0</v>
      </c>
      <c r="J314" s="31">
        <f>(IF(COUNTIF(课表!$K$193:$K$348,B314)&gt;=2,1,COUNTIF(课表!$K$193:$K$348,B314))+IF(COUNTIF(课表!$L$193:$L$348,B314)&gt;=2,1,COUNTIF(课表!$L$193:$L$348,B314))+IF(COUNTIF(课表!$M$193:$M$348,B314)&gt;=2,1,COUNTIF(课表!$M$193:$M$348,B314))+IF(COUNTIF(课表!$N$193:$N$348,B314)&gt;=2,1,COUNTIF(课表!$N$193:$N$348,B314)))*2</f>
        <v>6</v>
      </c>
      <c r="K314" s="31">
        <f>(IF(COUNTIF(课表!$O$193:$O$348,B314)&gt;=2,1,COUNTIF(课表!$O$193:$O$348,B314))+IF(COUNTIF(课表!$P$193:$P$348,B314)&gt;=2,1,COUNTIF(课表!$P$193:$P$348,B314))+IF(COUNTIF(课表!$Q$193:$Q$348,B314)&gt;=2,1,COUNTIF(课表!$Q$193:$Q$348,B314))+IF(COUNTIF(课表!$R$193:$R$348,B314)&gt;=2,1,COUNTIF(课表!$R$193:$R$348,B314)))*2</f>
        <v>6</v>
      </c>
      <c r="L314" s="31">
        <f>(IF(COUNTIF(课表!$O$193:$S$348,B314)&gt;=2,1,COUNTIF(课表!$O$193:$S$348,B314))+IF(COUNTIF(课表!$P$193:$T$348,B314)&gt;=2,1,COUNTIF(课表!$P$193:$T$348,B314)))*2</f>
        <v>4</v>
      </c>
      <c r="M314" s="31">
        <f>(IF(COUNTIF(课表!$W$193:$W$348,B314)&gt;=2,1,COUNTIF(课表!$W$193:$W$348,B314))+IF(COUNTIF(课表!$X$193:$X$348,B314)&gt;=2,1,COUNTIF(课表!$X$193:$X$348,B314))+IF(COUNTIF(课表!$Y$193:$Y$348,B314)&gt;=2,1,COUNTIF(课表!$Y$193:$Y$348,B314))+IF(COUNTIF(课表!$Z$193:$Z$348,B314)&gt;=2,1,COUNTIF(课表!$Z$193:$Z$348,B314)))*2</f>
        <v>0</v>
      </c>
      <c r="N314" s="31">
        <f>(IF(COUNTIF(课表!$AA$193:$AA$348,B314)&gt;=2,1,COUNTIF(课表!$AA$193:$AA$348,B314))+IF(COUNTIF(课表!$AB$193:$AB$348,B314)&gt;=2,1,COUNTIF(课表!$AB$193:$AB$348,B314))+IF(COUNTIF(课表!$AC$193:$AC$348,B314)&gt;=2,1,COUNTIF(课表!$AC$193:$AC$348,B314))+IF(COUNTIF(课表!$AD$193:$AD$348,B314)&gt;=2,1,COUNTIF(课表!$AD$193:$AD$348,B314)))*2</f>
        <v>0</v>
      </c>
      <c r="O314" s="31">
        <f t="shared" si="9"/>
        <v>22</v>
      </c>
    </row>
    <row r="315" ht="20.1" customHeight="1" spans="1:15">
      <c r="A315" s="31" t="str">
        <f>VLOOKUP(B315,教师基础数据!$B$1:$H$503,7,FALSE)</f>
        <v>0000072</v>
      </c>
      <c r="B315" s="32" t="s">
        <v>1587</v>
      </c>
      <c r="C315" s="31" t="str">
        <f>VLOOKUP(B315,教师基础数据!$B$1:$G4860,3,FALSE)</f>
        <v>人文系</v>
      </c>
      <c r="D315" s="31" t="str">
        <f>VLOOKUP(B315,教师基础数据!$B$1:$G1012,4,FALSE)</f>
        <v>专职</v>
      </c>
      <c r="E315" s="31" t="str">
        <f>VLOOKUP(B315,教师基础数据!$B$1:$G5045,5,FALSE)</f>
        <v>体育教研室</v>
      </c>
      <c r="F315" s="31">
        <v>1</v>
      </c>
      <c r="G315" s="31">
        <f t="shared" si="8"/>
        <v>3</v>
      </c>
      <c r="H315" s="31">
        <f>(IF(COUNTIF(课表!$C$193:$C$348,B315)&gt;=2,1,COUNTIF(课表!$C$193:$C$348,B315))+IF(COUNTIF(课表!$D$193:$D$348,B315)&gt;=2,1,COUNTIF(课表!D$193:$D$348,B315))+IF(COUNTIF(课表!$E$193:$E$348,B315)&gt;=2,1,COUNTIF(课表!$E$193:$E$348,B315))+IF(COUNTIF(课表!$F$193:$F$348,B315)&gt;=2,1,COUNTIF(课表!$F$193:$F$348,B315)))*2</f>
        <v>6</v>
      </c>
      <c r="I315" s="31">
        <f>(IF(COUNTIF(课表!$G$193:$G$348,B315)&gt;=2,1,COUNTIF(课表!$G$193:$G$348,B315))+IF(COUNTIF(课表!$H$193:$H$348,B315)&gt;=2,1,COUNTIF(课表!$H$193:$H$348,B315))+IF(COUNTIF(课表!$I$193:$I$348,B315)&gt;=2,1,COUNTIF(课表!$I$193:$I$348,B315))+IF(COUNTIF(课表!$J$193:$J$348,B315)&gt;=2,1,COUNTIF(课表!$J$193:$J$348,B315)))*2</f>
        <v>6</v>
      </c>
      <c r="J315" s="31">
        <f>(IF(COUNTIF(课表!$K$193:$K$348,B315)&gt;=2,1,COUNTIF(课表!$K$193:$K$348,B315))+IF(COUNTIF(课表!$L$193:$L$348,B315)&gt;=2,1,COUNTIF(课表!$L$193:$L$348,B315))+IF(COUNTIF(课表!$M$193:$M$348,B315)&gt;=2,1,COUNTIF(课表!$M$193:$M$348,B315))+IF(COUNTIF(课表!$N$193:$N$348,B315)&gt;=2,1,COUNTIF(课表!$N$193:$N$348,B315)))*2</f>
        <v>6</v>
      </c>
      <c r="K315" s="31">
        <f>(IF(COUNTIF(课表!$O$193:$O$348,B315)&gt;=2,1,COUNTIF(课表!$O$193:$O$348,B315))+IF(COUNTIF(课表!$P$193:$P$348,B315)&gt;=2,1,COUNTIF(课表!$P$193:$P$348,B315))+IF(COUNTIF(课表!$Q$193:$Q$348,B315)&gt;=2,1,COUNTIF(课表!$Q$193:$Q$348,B315))+IF(COUNTIF(课表!$R$193:$R$348,B315)&gt;=2,1,COUNTIF(课表!$R$193:$R$348,B315)))*2</f>
        <v>0</v>
      </c>
      <c r="L315" s="31">
        <f>(IF(COUNTIF(课表!$O$193:$S$348,B315)&gt;=2,1,COUNTIF(课表!$O$193:$S$348,B315))+IF(COUNTIF(课表!$P$193:$T$348,B315)&gt;=2,1,COUNTIF(课表!$P$193:$T$348,B315)))*2</f>
        <v>0</v>
      </c>
      <c r="M315" s="31">
        <f>(IF(COUNTIF(课表!$W$193:$W$348,B315)&gt;=2,1,COUNTIF(课表!$W$193:$W$348,B315))+IF(COUNTIF(课表!$X$193:$X$348,B315)&gt;=2,1,COUNTIF(课表!$X$193:$X$348,B315))+IF(COUNTIF(课表!$Y$193:$Y$348,B315)&gt;=2,1,COUNTIF(课表!$Y$193:$Y$348,B315))+IF(COUNTIF(课表!$Z$193:$Z$348,B315)&gt;=2,1,COUNTIF(课表!$Z$193:$Z$348,B315)))*2</f>
        <v>0</v>
      </c>
      <c r="N315" s="31">
        <f>(IF(COUNTIF(课表!$AA$193:$AA$348,B315)&gt;=2,1,COUNTIF(课表!$AA$193:$AA$348,B315))+IF(COUNTIF(课表!$AB$193:$AB$348,B315)&gt;=2,1,COUNTIF(课表!$AB$193:$AB$348,B315))+IF(COUNTIF(课表!$AC$193:$AC$348,B315)&gt;=2,1,COUNTIF(课表!$AC$193:$AC$348,B315))+IF(COUNTIF(课表!$AD$193:$AD$348,B315)&gt;=2,1,COUNTIF(课表!$AD$193:$AD$348,B315)))*2</f>
        <v>0</v>
      </c>
      <c r="O315" s="31">
        <f t="shared" si="9"/>
        <v>18</v>
      </c>
    </row>
    <row r="316" ht="20.1" customHeight="1" spans="1:15">
      <c r="A316" s="31" t="str">
        <f>VLOOKUP(B316,教师基础数据!$B$1:$H$503,7,FALSE)</f>
        <v>0000146</v>
      </c>
      <c r="B316" s="32" t="s">
        <v>1593</v>
      </c>
      <c r="C316" s="31" t="str">
        <f>VLOOKUP(B316,教师基础数据!$B$1:$G4861,3,FALSE)</f>
        <v>人文系</v>
      </c>
      <c r="D316" s="31" t="str">
        <f>VLOOKUP(B316,教师基础数据!$B$1:$G1013,4,FALSE)</f>
        <v>专职</v>
      </c>
      <c r="E316" s="31" t="str">
        <f>VLOOKUP(B316,教师基础数据!$B$1:$G5046,5,FALSE)</f>
        <v>体育教研室</v>
      </c>
      <c r="F316" s="31">
        <v>1</v>
      </c>
      <c r="G316" s="31">
        <f t="shared" si="8"/>
        <v>4</v>
      </c>
      <c r="H316" s="31">
        <f>(IF(COUNTIF(课表!$C$193:$C$348,B316)&gt;=2,1,COUNTIF(课表!$C$193:$C$348,B316))+IF(COUNTIF(课表!$D$193:$D$348,B316)&gt;=2,1,COUNTIF(课表!D$193:$D$348,B316))+IF(COUNTIF(课表!$E$193:$E$348,B316)&gt;=2,1,COUNTIF(课表!$E$193:$E$348,B316))+IF(COUNTIF(课表!$F$193:$F$348,B316)&gt;=2,1,COUNTIF(课表!$F$193:$F$348,B316)))*2</f>
        <v>0</v>
      </c>
      <c r="I316" s="31">
        <f>(IF(COUNTIF(课表!$G$193:$G$348,B316)&gt;=2,1,COUNTIF(课表!$G$193:$G$348,B316))+IF(COUNTIF(课表!$H$193:$H$348,B316)&gt;=2,1,COUNTIF(课表!$H$193:$H$348,B316))+IF(COUNTIF(课表!$I$193:$I$348,B316)&gt;=2,1,COUNTIF(课表!$I$193:$I$348,B316))+IF(COUNTIF(课表!$J$193:$J$348,B316)&gt;=2,1,COUNTIF(课表!$J$193:$J$348,B316)))*2</f>
        <v>6</v>
      </c>
      <c r="J316" s="31">
        <f>(IF(COUNTIF(课表!$K$193:$K$348,B316)&gt;=2,1,COUNTIF(课表!$K$193:$K$348,B316))+IF(COUNTIF(课表!$L$193:$L$348,B316)&gt;=2,1,COUNTIF(课表!$L$193:$L$348,B316))+IF(COUNTIF(课表!$M$193:$M$348,B316)&gt;=2,1,COUNTIF(课表!$M$193:$M$348,B316))+IF(COUNTIF(课表!$N$193:$N$348,B316)&gt;=2,1,COUNTIF(课表!$N$193:$N$348,B316)))*2</f>
        <v>6</v>
      </c>
      <c r="K316" s="31">
        <f>(IF(COUNTIF(课表!$O$193:$O$348,B316)&gt;=2,1,COUNTIF(课表!$O$193:$O$348,B316))+IF(COUNTIF(课表!$P$193:$P$348,B316)&gt;=2,1,COUNTIF(课表!$P$193:$P$348,B316))+IF(COUNTIF(课表!$Q$193:$Q$348,B316)&gt;=2,1,COUNTIF(课表!$Q$193:$Q$348,B316))+IF(COUNTIF(课表!$R$193:$R$348,B316)&gt;=2,1,COUNTIF(课表!$R$193:$R$348,B316)))*2</f>
        <v>6</v>
      </c>
      <c r="L316" s="31">
        <f>(IF(COUNTIF(课表!$O$193:$S$348,B316)&gt;=2,1,COUNTIF(课表!$O$193:$S$348,B316))+IF(COUNTIF(课表!$P$193:$T$348,B316)&gt;=2,1,COUNTIF(课表!$P$193:$T$348,B316)))*2</f>
        <v>4</v>
      </c>
      <c r="M316" s="31">
        <f>(IF(COUNTIF(课表!$W$193:$W$348,B316)&gt;=2,1,COUNTIF(课表!$W$193:$W$348,B316))+IF(COUNTIF(课表!$X$193:$X$348,B316)&gt;=2,1,COUNTIF(课表!$X$193:$X$348,B316))+IF(COUNTIF(课表!$Y$193:$Y$348,B316)&gt;=2,1,COUNTIF(课表!$Y$193:$Y$348,B316))+IF(COUNTIF(课表!$Z$193:$Z$348,B316)&gt;=2,1,COUNTIF(课表!$Z$193:$Z$348,B316)))*2</f>
        <v>0</v>
      </c>
      <c r="N316" s="31">
        <f>(IF(COUNTIF(课表!$AA$193:$AA$348,B316)&gt;=2,1,COUNTIF(课表!$AA$193:$AA$348,B316))+IF(COUNTIF(课表!$AB$193:$AB$348,B316)&gt;=2,1,COUNTIF(课表!$AB$193:$AB$348,B316))+IF(COUNTIF(课表!$AC$193:$AC$348,B316)&gt;=2,1,COUNTIF(课表!$AC$193:$AC$348,B316))+IF(COUNTIF(课表!$AD$193:$AD$348,B316)&gt;=2,1,COUNTIF(课表!$AD$193:$AD$348,B316)))*2</f>
        <v>0</v>
      </c>
      <c r="O316" s="31">
        <f t="shared" si="9"/>
        <v>22</v>
      </c>
    </row>
    <row r="317" ht="20.1" customHeight="1" spans="1:15">
      <c r="A317" s="31" t="str">
        <f>VLOOKUP(B317,教师基础数据!$B$1:$H$503,7,FALSE)</f>
        <v>2021141</v>
      </c>
      <c r="B317" s="32" t="s">
        <v>2000</v>
      </c>
      <c r="C317" s="31" t="str">
        <f>VLOOKUP(B317,教师基础数据!$B$1:$G4862,3,FALSE)</f>
        <v>信艺系</v>
      </c>
      <c r="D317" s="31" t="str">
        <f>VLOOKUP(B317,教师基础数据!$B$1:$G1014,4,FALSE)</f>
        <v>外聘</v>
      </c>
      <c r="E317" s="31" t="str">
        <f>VLOOKUP(B317,教师基础数据!$B$1:$G5047,5,FALSE)</f>
        <v>计应教研室</v>
      </c>
      <c r="F317" s="31">
        <v>1</v>
      </c>
      <c r="G317" s="31">
        <f t="shared" si="8"/>
        <v>0</v>
      </c>
      <c r="H317" s="31">
        <f>(IF(COUNTIF(课表!$C$193:$C$348,B317)&gt;=2,1,COUNTIF(课表!$C$193:$C$348,B317))+IF(COUNTIF(课表!$D$193:$D$348,B317)&gt;=2,1,COUNTIF(课表!D$193:$D$348,B317))+IF(COUNTIF(课表!$E$193:$E$348,B317)&gt;=2,1,COUNTIF(课表!$E$193:$E$348,B317))+IF(COUNTIF(课表!$F$193:$F$348,B317)&gt;=2,1,COUNTIF(课表!$F$193:$F$348,B317)))*2</f>
        <v>0</v>
      </c>
      <c r="I317" s="31">
        <f>(IF(COUNTIF(课表!$G$193:$G$348,B317)&gt;=2,1,COUNTIF(课表!$G$193:$G$348,B317))+IF(COUNTIF(课表!$H$193:$H$348,B317)&gt;=2,1,COUNTIF(课表!$H$193:$H$348,B317))+IF(COUNTIF(课表!$I$193:$I$348,B317)&gt;=2,1,COUNTIF(课表!$I$193:$I$348,B317))+IF(COUNTIF(课表!$J$193:$J$348,B317)&gt;=2,1,COUNTIF(课表!$J$193:$J$348,B317)))*2</f>
        <v>0</v>
      </c>
      <c r="J317" s="31">
        <f>(IF(COUNTIF(课表!$K$193:$K$348,B317)&gt;=2,1,COUNTIF(课表!$K$193:$K$348,B317))+IF(COUNTIF(课表!$L$193:$L$348,B317)&gt;=2,1,COUNTIF(课表!$L$193:$L$348,B317))+IF(COUNTIF(课表!$M$193:$M$348,B317)&gt;=2,1,COUNTIF(课表!$M$193:$M$348,B317))+IF(COUNTIF(课表!$N$193:$N$348,B317)&gt;=2,1,COUNTIF(课表!$N$193:$N$348,B317)))*2</f>
        <v>0</v>
      </c>
      <c r="K317" s="31">
        <f>(IF(COUNTIF(课表!$O$193:$O$348,B317)&gt;=2,1,COUNTIF(课表!$O$193:$O$348,B317))+IF(COUNTIF(课表!$P$193:$P$348,B317)&gt;=2,1,COUNTIF(课表!$P$193:$P$348,B317))+IF(COUNTIF(课表!$Q$193:$Q$348,B317)&gt;=2,1,COUNTIF(课表!$Q$193:$Q$348,B317))+IF(COUNTIF(课表!$R$193:$R$348,B317)&gt;=2,1,COUNTIF(课表!$R$193:$R$348,B317)))*2</f>
        <v>0</v>
      </c>
      <c r="L317" s="31">
        <f>(IF(COUNTIF(课表!$O$193:$S$348,B317)&gt;=2,1,COUNTIF(课表!$O$193:$S$348,B317))+IF(COUNTIF(课表!$P$193:$T$348,B317)&gt;=2,1,COUNTIF(课表!$P$193:$T$348,B317)))*2</f>
        <v>0</v>
      </c>
      <c r="M317" s="31">
        <f>(IF(COUNTIF(课表!$W$193:$W$348,B317)&gt;=2,1,COUNTIF(课表!$W$193:$W$348,B317))+IF(COUNTIF(课表!$X$193:$X$348,B317)&gt;=2,1,COUNTIF(课表!$X$193:$X$348,B317))+IF(COUNTIF(课表!$Y$193:$Y$348,B317)&gt;=2,1,COUNTIF(课表!$Y$193:$Y$348,B317))+IF(COUNTIF(课表!$Z$193:$Z$348,B317)&gt;=2,1,COUNTIF(课表!$Z$193:$Z$348,B317)))*2</f>
        <v>0</v>
      </c>
      <c r="N317" s="31">
        <f>(IF(COUNTIF(课表!$AA$193:$AA$348,B317)&gt;=2,1,COUNTIF(课表!$AA$193:$AA$348,B317))+IF(COUNTIF(课表!$AB$193:$AB$348,B317)&gt;=2,1,COUNTIF(课表!$AB$193:$AB$348,B317))+IF(COUNTIF(课表!$AC$193:$AC$348,B317)&gt;=2,1,COUNTIF(课表!$AC$193:$AC$348,B317))+IF(COUNTIF(课表!$AD$193:$AD$348,B317)&gt;=2,1,COUNTIF(课表!$AD$193:$AD$348,B317)))*2</f>
        <v>0</v>
      </c>
      <c r="O317" s="31">
        <f t="shared" si="9"/>
        <v>0</v>
      </c>
    </row>
    <row r="318" ht="20.1" customHeight="1" spans="1:15">
      <c r="A318" s="31" t="str">
        <f>VLOOKUP(B318,教师基础数据!$B$1:$H$503,7,FALSE)</f>
        <v>0000091</v>
      </c>
      <c r="B318" s="32" t="s">
        <v>1438</v>
      </c>
      <c r="C318" s="31" t="str">
        <f>VLOOKUP(B318,教师基础数据!$B$1:$G4862,3,FALSE)</f>
        <v>人文系</v>
      </c>
      <c r="D318" s="31" t="str">
        <f>VLOOKUP(B318,教师基础数据!$B$1:$G1014,4,FALSE)</f>
        <v>专职</v>
      </c>
      <c r="E318" s="31" t="str">
        <f>VLOOKUP(B318,教师基础数据!$B$1:$G5047,5,FALSE)</f>
        <v>服装教研室</v>
      </c>
      <c r="F318" s="31">
        <v>1</v>
      </c>
      <c r="G318" s="31">
        <f t="shared" si="8"/>
        <v>3</v>
      </c>
      <c r="H318" s="31">
        <f>(IF(COUNTIF(课表!$C$193:$C$348,B318)&gt;=2,1,COUNTIF(课表!$C$193:$C$348,B318))+IF(COUNTIF(课表!$D$193:$D$348,B318)&gt;=2,1,COUNTIF(课表!D$193:$D$348,B318))+IF(COUNTIF(课表!$E$193:$E$348,B318)&gt;=2,1,COUNTIF(课表!$E$193:$E$348,B318))+IF(COUNTIF(课表!$F$193:$F$348,B318)&gt;=2,1,COUNTIF(课表!$F$193:$F$348,B318)))*2</f>
        <v>4</v>
      </c>
      <c r="I318" s="31">
        <f>(IF(COUNTIF(课表!$G$193:$G$348,B318)&gt;=2,1,COUNTIF(课表!$G$193:$G$348,B318))+IF(COUNTIF(课表!$H$193:$H$348,B318)&gt;=2,1,COUNTIF(课表!$H$193:$H$348,B318))+IF(COUNTIF(课表!$I$193:$I$348,B318)&gt;=2,1,COUNTIF(课表!$I$193:$I$348,B318))+IF(COUNTIF(课表!$J$193:$J$348,B318)&gt;=2,1,COUNTIF(课表!$J$193:$J$348,B318)))*2</f>
        <v>8</v>
      </c>
      <c r="J318" s="31">
        <f>(IF(COUNTIF(课表!$K$193:$K$348,B318)&gt;=2,1,COUNTIF(课表!$K$193:$K$348,B318))+IF(COUNTIF(课表!$L$193:$L$348,B318)&gt;=2,1,COUNTIF(课表!$L$193:$L$348,B318))+IF(COUNTIF(课表!$M$193:$M$348,B318)&gt;=2,1,COUNTIF(课表!$M$193:$M$348,B318))+IF(COUNTIF(课表!$N$193:$N$348,B318)&gt;=2,1,COUNTIF(课表!$N$193:$N$348,B318)))*2</f>
        <v>4</v>
      </c>
      <c r="K318" s="31">
        <f>(IF(COUNTIF(课表!$O$193:$O$348,B318)&gt;=2,1,COUNTIF(课表!$O$193:$O$348,B318))+IF(COUNTIF(课表!$P$193:$P$348,B318)&gt;=2,1,COUNTIF(课表!$P$193:$P$348,B318))+IF(COUNTIF(课表!$Q$193:$Q$348,B318)&gt;=2,1,COUNTIF(课表!$Q$193:$Q$348,B318))+IF(COUNTIF(课表!$R$193:$R$348,B318)&gt;=2,1,COUNTIF(课表!$R$193:$R$348,B318)))*2</f>
        <v>0</v>
      </c>
      <c r="L318" s="31">
        <f>(IF(COUNTIF(课表!$O$193:$S$348,B318)&gt;=2,1,COUNTIF(课表!$O$193:$S$348,B318))+IF(COUNTIF(课表!$P$193:$T$348,B318)&gt;=2,1,COUNTIF(课表!$P$193:$T$348,B318)))*2</f>
        <v>0</v>
      </c>
      <c r="M318" s="31">
        <f>(IF(COUNTIF(课表!$W$193:$W$348,B318)&gt;=2,1,COUNTIF(课表!$W$193:$W$348,B318))+IF(COUNTIF(课表!$X$193:$X$348,B318)&gt;=2,1,COUNTIF(课表!$X$193:$X$348,B318))+IF(COUNTIF(课表!$Y$193:$Y$348,B318)&gt;=2,1,COUNTIF(课表!$Y$193:$Y$348,B318))+IF(COUNTIF(课表!$Z$193:$Z$348,B318)&gt;=2,1,COUNTIF(课表!$Z$193:$Z$348,B318)))*2</f>
        <v>0</v>
      </c>
      <c r="N318" s="31">
        <f>(IF(COUNTIF(课表!$AA$193:$AA$348,B318)&gt;=2,1,COUNTIF(课表!$AA$193:$AA$348,B318))+IF(COUNTIF(课表!$AB$193:$AB$348,B318)&gt;=2,1,COUNTIF(课表!$AB$193:$AB$348,B318))+IF(COUNTIF(课表!$AC$193:$AC$348,B318)&gt;=2,1,COUNTIF(课表!$AC$193:$AC$348,B318))+IF(COUNTIF(课表!$AD$193:$AD$348,B318)&gt;=2,1,COUNTIF(课表!$AD$193:$AD$348,B318)))*2</f>
        <v>0</v>
      </c>
      <c r="O318" s="31">
        <f t="shared" si="9"/>
        <v>16</v>
      </c>
    </row>
    <row r="319" ht="20.1" customHeight="1" spans="1:15">
      <c r="A319" s="31" t="str">
        <f>VLOOKUP(B319,教师基础数据!$B$1:$H$503,7,FALSE)</f>
        <v>2021126</v>
      </c>
      <c r="B319" s="32" t="s">
        <v>2001</v>
      </c>
      <c r="C319" s="31" t="str">
        <f>VLOOKUP(B319,教师基础数据!$B$1:$G4863,3,FALSE)</f>
        <v>人文系</v>
      </c>
      <c r="D319" s="31" t="str">
        <f>VLOOKUP(B319,教师基础数据!$B$1:$G1015,4,FALSE)</f>
        <v>外聘</v>
      </c>
      <c r="E319" s="31" t="str">
        <f>VLOOKUP(B319,教师基础数据!$B$1:$G5048,5,FALSE)</f>
        <v>体育教研室</v>
      </c>
      <c r="F319" s="31">
        <v>1</v>
      </c>
      <c r="G319" s="31">
        <f t="shared" si="8"/>
        <v>0</v>
      </c>
      <c r="H319" s="31">
        <f>(IF(COUNTIF(课表!$C$193:$C$348,B319)&gt;=2,1,COUNTIF(课表!$C$193:$C$348,B319))+IF(COUNTIF(课表!$D$193:$D$348,B319)&gt;=2,1,COUNTIF(课表!D$193:$D$348,B319))+IF(COUNTIF(课表!$E$193:$E$348,B319)&gt;=2,1,COUNTIF(课表!$E$193:$E$348,B319))+IF(COUNTIF(课表!$F$193:$F$348,B319)&gt;=2,1,COUNTIF(课表!$F$193:$F$348,B319)))*2</f>
        <v>0</v>
      </c>
      <c r="I319" s="31">
        <f>(IF(COUNTIF(课表!$G$193:$G$348,B319)&gt;=2,1,COUNTIF(课表!$G$193:$G$348,B319))+IF(COUNTIF(课表!$H$193:$H$348,B319)&gt;=2,1,COUNTIF(课表!$H$193:$H$348,B319))+IF(COUNTIF(课表!$I$193:$I$348,B319)&gt;=2,1,COUNTIF(课表!$I$193:$I$348,B319))+IF(COUNTIF(课表!$J$193:$J$348,B319)&gt;=2,1,COUNTIF(课表!$J$193:$J$348,B319)))*2</f>
        <v>0</v>
      </c>
      <c r="J319" s="31">
        <f>(IF(COUNTIF(课表!$K$193:$K$348,B319)&gt;=2,1,COUNTIF(课表!$K$193:$K$348,B319))+IF(COUNTIF(课表!$L$193:$L$348,B319)&gt;=2,1,COUNTIF(课表!$L$193:$L$348,B319))+IF(COUNTIF(课表!$M$193:$M$348,B319)&gt;=2,1,COUNTIF(课表!$M$193:$M$348,B319))+IF(COUNTIF(课表!$N$193:$N$348,B319)&gt;=2,1,COUNTIF(课表!$N$193:$N$348,B319)))*2</f>
        <v>0</v>
      </c>
      <c r="K319" s="31">
        <f>(IF(COUNTIF(课表!$O$193:$O$348,B319)&gt;=2,1,COUNTIF(课表!$O$193:$O$348,B319))+IF(COUNTIF(课表!$P$193:$P$348,B319)&gt;=2,1,COUNTIF(课表!$P$193:$P$348,B319))+IF(COUNTIF(课表!$Q$193:$Q$348,B319)&gt;=2,1,COUNTIF(课表!$Q$193:$Q$348,B319))+IF(COUNTIF(课表!$R$193:$R$348,B319)&gt;=2,1,COUNTIF(课表!$R$193:$R$348,B319)))*2</f>
        <v>0</v>
      </c>
      <c r="L319" s="31">
        <f>(IF(COUNTIF(课表!$O$193:$S$348,B319)&gt;=2,1,COUNTIF(课表!$O$193:$S$348,B319))+IF(COUNTIF(课表!$P$193:$T$348,B319)&gt;=2,1,COUNTIF(课表!$P$193:$T$348,B319)))*2</f>
        <v>0</v>
      </c>
      <c r="M319" s="31">
        <f>(IF(COUNTIF(课表!$W$193:$W$348,B319)&gt;=2,1,COUNTIF(课表!$W$193:$W$348,B319))+IF(COUNTIF(课表!$X$193:$X$348,B319)&gt;=2,1,COUNTIF(课表!$X$193:$X$348,B319))+IF(COUNTIF(课表!$Y$193:$Y$348,B319)&gt;=2,1,COUNTIF(课表!$Y$193:$Y$348,B319))+IF(COUNTIF(课表!$Z$193:$Z$348,B319)&gt;=2,1,COUNTIF(课表!$Z$193:$Z$348,B319)))*2</f>
        <v>0</v>
      </c>
      <c r="N319" s="31">
        <f>(IF(COUNTIF(课表!$AA$193:$AA$348,B319)&gt;=2,1,COUNTIF(课表!$AA$193:$AA$348,B319))+IF(COUNTIF(课表!$AB$193:$AB$348,B319)&gt;=2,1,COUNTIF(课表!$AB$193:$AB$348,B319))+IF(COUNTIF(课表!$AC$193:$AC$348,B319)&gt;=2,1,COUNTIF(课表!$AC$193:$AC$348,B319))+IF(COUNTIF(课表!$AD$193:$AD$348,B319)&gt;=2,1,COUNTIF(课表!$AD$193:$AD$348,B319)))*2</f>
        <v>0</v>
      </c>
      <c r="O319" s="31">
        <f t="shared" si="9"/>
        <v>0</v>
      </c>
    </row>
    <row r="320" ht="20.1" customHeight="1" spans="1:15">
      <c r="A320" s="31" t="str">
        <f>VLOOKUP(B320,教师基础数据!$B$1:$H$503,7,FALSE)</f>
        <v>0000125</v>
      </c>
      <c r="B320" s="32" t="s">
        <v>1595</v>
      </c>
      <c r="C320" s="31" t="str">
        <f>VLOOKUP(B320,教师基础数据!$B$1:$G4864,3,FALSE)</f>
        <v>人文系</v>
      </c>
      <c r="D320" s="31" t="str">
        <f>VLOOKUP(B320,教师基础数据!$B$1:$G1016,4,FALSE)</f>
        <v>专职</v>
      </c>
      <c r="E320" s="31" t="str">
        <f>VLOOKUP(B320,教师基础数据!$B$1:$G5049,5,FALSE)</f>
        <v>体育教研室</v>
      </c>
      <c r="F320" s="31">
        <v>1</v>
      </c>
      <c r="G320" s="31">
        <f t="shared" si="8"/>
        <v>5</v>
      </c>
      <c r="H320" s="31">
        <f>(IF(COUNTIF(课表!$C$193:$C$348,B320)&gt;=2,1,COUNTIF(课表!$C$193:$C$348,B320))+IF(COUNTIF(课表!$D$193:$D$348,B320)&gt;=2,1,COUNTIF(课表!D$193:$D$348,B320))+IF(COUNTIF(课表!$E$193:$E$348,B320)&gt;=2,1,COUNTIF(课表!$E$193:$E$348,B320))+IF(COUNTIF(课表!$F$193:$F$348,B320)&gt;=2,1,COUNTIF(课表!$F$193:$F$348,B320)))*2</f>
        <v>6</v>
      </c>
      <c r="I320" s="31">
        <f>(IF(COUNTIF(课表!$G$193:$G$348,B320)&gt;=2,1,COUNTIF(课表!$G$193:$G$348,B320))+IF(COUNTIF(课表!$H$193:$H$348,B320)&gt;=2,1,COUNTIF(课表!$H$193:$H$348,B320))+IF(COUNTIF(课表!$I$193:$I$348,B320)&gt;=2,1,COUNTIF(课表!$I$193:$I$348,B320))+IF(COUNTIF(课表!$J$193:$J$348,B320)&gt;=2,1,COUNTIF(课表!$J$193:$J$348,B320)))*2</f>
        <v>6</v>
      </c>
      <c r="J320" s="31">
        <f>(IF(COUNTIF(课表!$K$193:$K$348,B320)&gt;=2,1,COUNTIF(课表!$K$193:$K$348,B320))+IF(COUNTIF(课表!$L$193:$L$348,B320)&gt;=2,1,COUNTIF(课表!$L$193:$L$348,B320))+IF(COUNTIF(课表!$M$193:$M$348,B320)&gt;=2,1,COUNTIF(课表!$M$193:$M$348,B320))+IF(COUNTIF(课表!$N$193:$N$348,B320)&gt;=2,1,COUNTIF(课表!$N$193:$N$348,B320)))*2</f>
        <v>6</v>
      </c>
      <c r="K320" s="31">
        <f>(IF(COUNTIF(课表!$O$193:$O$348,B320)&gt;=2,1,COUNTIF(课表!$O$193:$O$348,B320))+IF(COUNTIF(课表!$P$193:$P$348,B320)&gt;=2,1,COUNTIF(课表!$P$193:$P$348,B320))+IF(COUNTIF(课表!$Q$193:$Q$348,B320)&gt;=2,1,COUNTIF(课表!$Q$193:$Q$348,B320))+IF(COUNTIF(课表!$R$193:$R$348,B320)&gt;=2,1,COUNTIF(课表!$R$193:$R$348,B320)))*2</f>
        <v>6</v>
      </c>
      <c r="L320" s="31">
        <f>(IF(COUNTIF(课表!$O$193:$S$348,B320)&gt;=2,1,COUNTIF(课表!$O$193:$S$348,B320))+IF(COUNTIF(课表!$P$193:$T$348,B320)&gt;=2,1,COUNTIF(课表!$P$193:$T$348,B320)))*2</f>
        <v>4</v>
      </c>
      <c r="M320" s="31">
        <f>(IF(COUNTIF(课表!$W$193:$W$348,B320)&gt;=2,1,COUNTIF(课表!$W$193:$W$348,B320))+IF(COUNTIF(课表!$X$193:$X$348,B320)&gt;=2,1,COUNTIF(课表!$X$193:$X$348,B320))+IF(COUNTIF(课表!$Y$193:$Y$348,B320)&gt;=2,1,COUNTIF(课表!$Y$193:$Y$348,B320))+IF(COUNTIF(课表!$Z$193:$Z$348,B320)&gt;=2,1,COUNTIF(课表!$Z$193:$Z$348,B320)))*2</f>
        <v>0</v>
      </c>
      <c r="N320" s="31">
        <f>(IF(COUNTIF(课表!$AA$193:$AA$348,B320)&gt;=2,1,COUNTIF(课表!$AA$193:$AA$348,B320))+IF(COUNTIF(课表!$AB$193:$AB$348,B320)&gt;=2,1,COUNTIF(课表!$AB$193:$AB$348,B320))+IF(COUNTIF(课表!$AC$193:$AC$348,B320)&gt;=2,1,COUNTIF(课表!$AC$193:$AC$348,B320))+IF(COUNTIF(课表!$AD$193:$AD$348,B320)&gt;=2,1,COUNTIF(课表!$AD$193:$AD$348,B320)))*2</f>
        <v>0</v>
      </c>
      <c r="O320" s="31">
        <f t="shared" si="9"/>
        <v>28</v>
      </c>
    </row>
    <row r="321" ht="20.1" customHeight="1" spans="1:15">
      <c r="A321" s="31">
        <f>VLOOKUP(B321,教师基础数据!$B$1:$H$503,7,FALSE)</f>
        <v>2020058</v>
      </c>
      <c r="B321" s="32" t="s">
        <v>2002</v>
      </c>
      <c r="C321" s="31" t="str">
        <f>VLOOKUP(B321,教师基础数据!$B$1:$G4865,3,FALSE)</f>
        <v>人文系</v>
      </c>
      <c r="D321" s="31" t="str">
        <f>VLOOKUP(B321,教师基础数据!$B$1:$G1017,4,FALSE)</f>
        <v>外聘</v>
      </c>
      <c r="E321" s="31" t="str">
        <f>VLOOKUP(B321,教师基础数据!$B$1:$G5050,5,FALSE)</f>
        <v>体育教研室</v>
      </c>
      <c r="F321" s="31">
        <v>1</v>
      </c>
      <c r="G321" s="31">
        <f t="shared" si="8"/>
        <v>0</v>
      </c>
      <c r="H321" s="31">
        <f>(IF(COUNTIF(课表!$C$193:$C$348,B321)&gt;=2,1,COUNTIF(课表!$C$193:$C$348,B321))+IF(COUNTIF(课表!$D$193:$D$348,B321)&gt;=2,1,COUNTIF(课表!D$193:$D$348,B321))+IF(COUNTIF(课表!$E$193:$E$348,B321)&gt;=2,1,COUNTIF(课表!$E$193:$E$348,B321))+IF(COUNTIF(课表!$F$193:$F$348,B321)&gt;=2,1,COUNTIF(课表!$F$193:$F$348,B321)))*2</f>
        <v>0</v>
      </c>
      <c r="I321" s="31">
        <f>(IF(COUNTIF(课表!$G$193:$G$348,B321)&gt;=2,1,COUNTIF(课表!$G$193:$G$348,B321))+IF(COUNTIF(课表!$H$193:$H$348,B321)&gt;=2,1,COUNTIF(课表!$H$193:$H$348,B321))+IF(COUNTIF(课表!$I$193:$I$348,B321)&gt;=2,1,COUNTIF(课表!$I$193:$I$348,B321))+IF(COUNTIF(课表!$J$193:$J$348,B321)&gt;=2,1,COUNTIF(课表!$J$193:$J$348,B321)))*2</f>
        <v>0</v>
      </c>
      <c r="J321" s="31">
        <f>(IF(COUNTIF(课表!$K$193:$K$348,B321)&gt;=2,1,COUNTIF(课表!$K$193:$K$348,B321))+IF(COUNTIF(课表!$L$193:$L$348,B321)&gt;=2,1,COUNTIF(课表!$L$193:$L$348,B321))+IF(COUNTIF(课表!$M$193:$M$348,B321)&gt;=2,1,COUNTIF(课表!$M$193:$M$348,B321))+IF(COUNTIF(课表!$N$193:$N$348,B321)&gt;=2,1,COUNTIF(课表!$N$193:$N$348,B321)))*2</f>
        <v>0</v>
      </c>
      <c r="K321" s="31">
        <f>(IF(COUNTIF(课表!$O$193:$O$348,B321)&gt;=2,1,COUNTIF(课表!$O$193:$O$348,B321))+IF(COUNTIF(课表!$P$193:$P$348,B321)&gt;=2,1,COUNTIF(课表!$P$193:$P$348,B321))+IF(COUNTIF(课表!$Q$193:$Q$348,B321)&gt;=2,1,COUNTIF(课表!$Q$193:$Q$348,B321))+IF(COUNTIF(课表!$R$193:$R$348,B321)&gt;=2,1,COUNTIF(课表!$R$193:$R$348,B321)))*2</f>
        <v>0</v>
      </c>
      <c r="L321" s="31">
        <f>(IF(COUNTIF(课表!$O$193:$S$348,B321)&gt;=2,1,COUNTIF(课表!$O$193:$S$348,B321))+IF(COUNTIF(课表!$P$193:$T$348,B321)&gt;=2,1,COUNTIF(课表!$P$193:$T$348,B321)))*2</f>
        <v>0</v>
      </c>
      <c r="M321" s="31">
        <f>(IF(COUNTIF(课表!$W$193:$W$348,B321)&gt;=2,1,COUNTIF(课表!$W$193:$W$348,B321))+IF(COUNTIF(课表!$X$193:$X$348,B321)&gt;=2,1,COUNTIF(课表!$X$193:$X$348,B321))+IF(COUNTIF(课表!$Y$193:$Y$348,B321)&gt;=2,1,COUNTIF(课表!$Y$193:$Y$348,B321))+IF(COUNTIF(课表!$Z$193:$Z$348,B321)&gt;=2,1,COUNTIF(课表!$Z$193:$Z$348,B321)))*2</f>
        <v>0</v>
      </c>
      <c r="N321" s="31">
        <f>(IF(COUNTIF(课表!$AA$193:$AA$348,B321)&gt;=2,1,COUNTIF(课表!$AA$193:$AA$348,B321))+IF(COUNTIF(课表!$AB$193:$AB$348,B321)&gt;=2,1,COUNTIF(课表!$AB$193:$AB$348,B321))+IF(COUNTIF(课表!$AC$193:$AC$348,B321)&gt;=2,1,COUNTIF(课表!$AC$193:$AC$348,B321))+IF(COUNTIF(课表!$AD$193:$AD$348,B321)&gt;=2,1,COUNTIF(课表!$AD$193:$AD$348,B321)))*2</f>
        <v>0</v>
      </c>
      <c r="O321" s="31">
        <f t="shared" si="9"/>
        <v>0</v>
      </c>
    </row>
    <row r="322" customHeight="1" spans="2:15">
      <c r="B322" s="36">
        <f>COUNTA(B3:B321)</f>
        <v>319</v>
      </c>
      <c r="G322" s="37" t="s">
        <v>1882</v>
      </c>
      <c r="H322" s="38">
        <f t="shared" ref="H322:O322" si="10">SUM(H3:H321)</f>
        <v>750</v>
      </c>
      <c r="I322" s="38">
        <f t="shared" si="10"/>
        <v>786</v>
      </c>
      <c r="J322" s="38">
        <f t="shared" si="10"/>
        <v>798</v>
      </c>
      <c r="K322" s="38">
        <f t="shared" si="10"/>
        <v>750</v>
      </c>
      <c r="L322" s="38">
        <f t="shared" si="10"/>
        <v>836</v>
      </c>
      <c r="M322" s="38">
        <f t="shared" si="10"/>
        <v>176</v>
      </c>
      <c r="N322" s="38">
        <f t="shared" si="10"/>
        <v>168</v>
      </c>
      <c r="O322" s="38">
        <f t="shared" si="10"/>
        <v>4256</v>
      </c>
    </row>
  </sheetData>
  <autoFilter ref="A2:XEW322">
    <extLst/>
  </autoFilter>
  <sortState ref="A3:O320">
    <sortCondition ref="O3:O320" descending="1"/>
  </sortState>
  <mergeCells count="1">
    <mergeCell ref="A1:O1"/>
  </mergeCells>
  <conditionalFormatting sqref="B2">
    <cfRule type="duplicateValues" dxfId="0" priority="32"/>
  </conditionalFormatting>
  <conditionalFormatting sqref="O1:O2">
    <cfRule type="cellIs" dxfId="1" priority="31" stopIfTrue="1" operator="greaterThan">
      <formula>26</formula>
    </cfRule>
  </conditionalFormatting>
  <pageMargins left="0.59" right="0.59" top="0.75" bottom="0.75" header="0.31" footer="0.31"/>
  <pageSetup paperSize="9" scale="90" orientation="landscape"/>
  <headerFooter>
    <oddFooter>&amp;C&amp;"宋体,常规"第&amp;"Arial,常规"&amp;P&amp;"宋体,常规"页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9"/>
  <sheetViews>
    <sheetView topLeftCell="A24" workbookViewId="0">
      <selection activeCell="E34" sqref="E34"/>
    </sheetView>
  </sheetViews>
  <sheetFormatPr defaultColWidth="9.14285714285714" defaultRowHeight="12.75" outlineLevelCol="2"/>
  <cols>
    <col min="1" max="1" width="22.1428571428571" customWidth="1"/>
    <col min="2" max="2" width="4.85714285714286" customWidth="1"/>
    <col min="3" max="3" width="17.5714285714286" customWidth="1"/>
    <col min="4" max="4" width="6.42857142857143" customWidth="1"/>
  </cols>
  <sheetData>
    <row r="1" ht="33" customHeight="1" spans="1:3">
      <c r="A1" s="20" t="s">
        <v>2003</v>
      </c>
      <c r="B1" s="20"/>
      <c r="C1" s="20"/>
    </row>
    <row r="2" spans="1:2">
      <c r="A2" s="21" t="s">
        <v>2004</v>
      </c>
      <c r="B2" s="21" t="s">
        <v>1</v>
      </c>
    </row>
    <row r="3" spans="1:2">
      <c r="A3" s="22" t="s">
        <v>1020</v>
      </c>
      <c r="B3" s="22">
        <v>47</v>
      </c>
    </row>
    <row r="4" spans="1:2">
      <c r="A4" s="22" t="s">
        <v>1026</v>
      </c>
      <c r="B4" s="22">
        <v>43</v>
      </c>
    </row>
    <row r="5" spans="1:2">
      <c r="A5" s="22" t="s">
        <v>1031</v>
      </c>
      <c r="B5" s="22">
        <v>42</v>
      </c>
    </row>
    <row r="6" spans="1:2">
      <c r="A6" s="22" t="s">
        <v>1035</v>
      </c>
      <c r="B6" s="22">
        <v>44</v>
      </c>
    </row>
    <row r="7" spans="1:2">
      <c r="A7" s="22" t="s">
        <v>1038</v>
      </c>
      <c r="B7" s="22">
        <v>43</v>
      </c>
    </row>
    <row r="8" spans="1:2">
      <c r="A8" s="22" t="s">
        <v>1043</v>
      </c>
      <c r="B8" s="22">
        <v>36</v>
      </c>
    </row>
    <row r="9" spans="1:2">
      <c r="A9" s="22" t="s">
        <v>1066</v>
      </c>
      <c r="B9" s="22">
        <v>49</v>
      </c>
    </row>
    <row r="10" spans="1:2">
      <c r="A10" s="22" t="s">
        <v>1069</v>
      </c>
      <c r="B10" s="22">
        <v>45</v>
      </c>
    </row>
    <row r="11" spans="1:2">
      <c r="A11" s="22" t="s">
        <v>1071</v>
      </c>
      <c r="B11" s="22">
        <v>49</v>
      </c>
    </row>
    <row r="12" spans="1:2">
      <c r="A12" s="22" t="s">
        <v>1050</v>
      </c>
      <c r="B12" s="22">
        <v>42</v>
      </c>
    </row>
    <row r="13" spans="1:2">
      <c r="A13" s="22" t="s">
        <v>1055</v>
      </c>
      <c r="B13" s="22">
        <v>36</v>
      </c>
    </row>
    <row r="14" spans="1:2">
      <c r="A14" s="22" t="s">
        <v>1058</v>
      </c>
      <c r="B14" s="22">
        <v>42</v>
      </c>
    </row>
    <row r="15" spans="1:2">
      <c r="A15" s="22" t="s">
        <v>1062</v>
      </c>
      <c r="B15" s="22">
        <v>40</v>
      </c>
    </row>
    <row r="16" spans="1:2">
      <c r="A16" s="22" t="s">
        <v>1046</v>
      </c>
      <c r="B16" s="22">
        <v>47</v>
      </c>
    </row>
    <row r="17" spans="1:2">
      <c r="A17" s="22" t="s">
        <v>417</v>
      </c>
      <c r="B17" s="22">
        <v>35</v>
      </c>
    </row>
    <row r="18" spans="1:2">
      <c r="A18" s="22" t="s">
        <v>373</v>
      </c>
      <c r="B18" s="22">
        <v>49</v>
      </c>
    </row>
    <row r="19" spans="1:2">
      <c r="A19" s="22" t="s">
        <v>408</v>
      </c>
      <c r="B19" s="22">
        <v>40</v>
      </c>
    </row>
    <row r="20" spans="1:2">
      <c r="A20" s="22" t="s">
        <v>361</v>
      </c>
      <c r="B20" s="22">
        <v>45</v>
      </c>
    </row>
    <row r="21" spans="1:2">
      <c r="A21" s="22" t="s">
        <v>426</v>
      </c>
      <c r="B21" s="22">
        <v>29</v>
      </c>
    </row>
    <row r="22" spans="1:2">
      <c r="A22" s="22" t="s">
        <v>400</v>
      </c>
      <c r="B22" s="22">
        <v>20</v>
      </c>
    </row>
    <row r="23" spans="1:2">
      <c r="A23" s="22" t="s">
        <v>352</v>
      </c>
      <c r="B23" s="22">
        <v>38</v>
      </c>
    </row>
    <row r="24" spans="1:2">
      <c r="A24" s="22" t="s">
        <v>370</v>
      </c>
      <c r="B24" s="22">
        <v>44</v>
      </c>
    </row>
    <row r="25" spans="1:2">
      <c r="A25" s="22" t="s">
        <v>413</v>
      </c>
      <c r="B25" s="22">
        <v>36</v>
      </c>
    </row>
    <row r="26" spans="1:2">
      <c r="A26" s="22" t="s">
        <v>2005</v>
      </c>
      <c r="B26" s="22">
        <v>2</v>
      </c>
    </row>
    <row r="27" spans="1:2">
      <c r="A27" s="22" t="s">
        <v>391</v>
      </c>
      <c r="B27" s="22">
        <v>37</v>
      </c>
    </row>
    <row r="28" spans="1:2">
      <c r="A28" s="22" t="s">
        <v>397</v>
      </c>
      <c r="B28" s="22">
        <v>37</v>
      </c>
    </row>
    <row r="29" spans="1:2">
      <c r="A29" s="22" t="s">
        <v>383</v>
      </c>
      <c r="B29" s="22">
        <v>37</v>
      </c>
    </row>
    <row r="30" spans="1:2">
      <c r="A30" s="22" t="s">
        <v>2006</v>
      </c>
      <c r="B30" s="22">
        <v>7</v>
      </c>
    </row>
    <row r="31" spans="1:2">
      <c r="A31" s="23" t="s">
        <v>2007</v>
      </c>
      <c r="B31" s="22">
        <v>21</v>
      </c>
    </row>
    <row r="32" spans="1:2">
      <c r="A32" s="22" t="s">
        <v>520</v>
      </c>
      <c r="B32" s="22">
        <v>33</v>
      </c>
    </row>
    <row r="33" spans="1:2">
      <c r="A33" s="22" t="s">
        <v>527</v>
      </c>
      <c r="B33" s="22">
        <v>24</v>
      </c>
    </row>
    <row r="34" spans="1:2">
      <c r="A34" s="22" t="s">
        <v>556</v>
      </c>
      <c r="B34" s="22">
        <v>20</v>
      </c>
    </row>
    <row r="35" spans="1:2">
      <c r="A35" s="22" t="s">
        <v>551</v>
      </c>
      <c r="B35" s="22">
        <v>45</v>
      </c>
    </row>
    <row r="36" spans="1:2">
      <c r="A36" s="22" t="s">
        <v>541</v>
      </c>
      <c r="B36" s="22">
        <v>43</v>
      </c>
    </row>
    <row r="37" spans="1:2">
      <c r="A37" s="22" t="s">
        <v>547</v>
      </c>
      <c r="B37" s="22">
        <v>32</v>
      </c>
    </row>
    <row r="38" spans="1:2">
      <c r="A38" s="22" t="s">
        <v>531</v>
      </c>
      <c r="B38" s="22">
        <v>21</v>
      </c>
    </row>
    <row r="39" spans="1:2">
      <c r="A39" s="22" t="s">
        <v>536</v>
      </c>
      <c r="B39" s="22">
        <v>24</v>
      </c>
    </row>
    <row r="40" spans="1:2">
      <c r="A40" s="22" t="s">
        <v>559</v>
      </c>
      <c r="B40" s="22">
        <v>33</v>
      </c>
    </row>
    <row r="41" spans="1:2">
      <c r="A41" s="22" t="s">
        <v>566</v>
      </c>
      <c r="B41" s="22">
        <v>31</v>
      </c>
    </row>
    <row r="42" spans="1:2">
      <c r="A42" s="22" t="s">
        <v>2008</v>
      </c>
      <c r="B42" s="22">
        <v>2</v>
      </c>
    </row>
    <row r="43" spans="1:2">
      <c r="A43" s="22" t="s">
        <v>119</v>
      </c>
      <c r="B43" s="22">
        <v>33</v>
      </c>
    </row>
    <row r="44" spans="1:2">
      <c r="A44" s="22" t="s">
        <v>98</v>
      </c>
      <c r="B44" s="22">
        <v>41</v>
      </c>
    </row>
    <row r="45" spans="1:2">
      <c r="A45" s="22" t="s">
        <v>107</v>
      </c>
      <c r="B45" s="22">
        <v>41</v>
      </c>
    </row>
    <row r="46" spans="1:2">
      <c r="A46" s="22" t="s">
        <v>133</v>
      </c>
      <c r="B46" s="22">
        <v>15</v>
      </c>
    </row>
    <row r="47" spans="1:2">
      <c r="A47" s="22" t="s">
        <v>138</v>
      </c>
      <c r="B47" s="22">
        <v>22</v>
      </c>
    </row>
    <row r="48" spans="1:2">
      <c r="A48" s="22" t="s">
        <v>77</v>
      </c>
      <c r="B48" s="22">
        <v>39</v>
      </c>
    </row>
    <row r="49" spans="1:2">
      <c r="A49" s="22" t="s">
        <v>89</v>
      </c>
      <c r="B49" s="22">
        <v>36</v>
      </c>
    </row>
    <row r="50" spans="1:2">
      <c r="A50" s="22" t="s">
        <v>94</v>
      </c>
      <c r="B50" s="22">
        <v>36</v>
      </c>
    </row>
    <row r="51" spans="1:2">
      <c r="A51" s="22" t="s">
        <v>126</v>
      </c>
      <c r="B51" s="22">
        <v>44</v>
      </c>
    </row>
    <row r="52" spans="1:2">
      <c r="A52" s="22" t="s">
        <v>111</v>
      </c>
      <c r="B52" s="22">
        <v>41</v>
      </c>
    </row>
    <row r="53" spans="1:2">
      <c r="A53" s="22" t="s">
        <v>867</v>
      </c>
      <c r="B53" s="22">
        <v>43</v>
      </c>
    </row>
    <row r="54" spans="1:2">
      <c r="A54" s="22" t="s">
        <v>872</v>
      </c>
      <c r="B54" s="22">
        <v>42</v>
      </c>
    </row>
    <row r="55" spans="1:2">
      <c r="A55" s="22" t="s">
        <v>875</v>
      </c>
      <c r="B55" s="22">
        <v>42</v>
      </c>
    </row>
    <row r="56" spans="1:2">
      <c r="A56" s="22" t="s">
        <v>880</v>
      </c>
      <c r="B56" s="22">
        <v>43</v>
      </c>
    </row>
    <row r="57" spans="1:2">
      <c r="A57" s="22" t="s">
        <v>884</v>
      </c>
      <c r="B57" s="22">
        <v>40</v>
      </c>
    </row>
    <row r="58" spans="1:2">
      <c r="A58" s="22" t="s">
        <v>901</v>
      </c>
      <c r="B58" s="22">
        <v>36</v>
      </c>
    </row>
    <row r="59" spans="1:2">
      <c r="A59" s="22" t="s">
        <v>906</v>
      </c>
      <c r="B59" s="22">
        <v>37</v>
      </c>
    </row>
    <row r="60" spans="1:2">
      <c r="A60" s="22" t="s">
        <v>910</v>
      </c>
      <c r="B60" s="22">
        <v>35</v>
      </c>
    </row>
    <row r="61" spans="1:2">
      <c r="A61" s="22" t="s">
        <v>914</v>
      </c>
      <c r="B61" s="22">
        <v>32</v>
      </c>
    </row>
    <row r="62" spans="1:2">
      <c r="A62" s="22" t="s">
        <v>889</v>
      </c>
      <c r="B62" s="22">
        <v>34</v>
      </c>
    </row>
    <row r="63" spans="1:2">
      <c r="A63" s="22" t="s">
        <v>247</v>
      </c>
      <c r="B63" s="22">
        <v>39</v>
      </c>
    </row>
    <row r="64" spans="1:2">
      <c r="A64" s="22" t="s">
        <v>895</v>
      </c>
      <c r="B64" s="22">
        <v>25</v>
      </c>
    </row>
    <row r="65" spans="1:2">
      <c r="A65" s="22" t="s">
        <v>897</v>
      </c>
      <c r="B65" s="22">
        <v>45</v>
      </c>
    </row>
    <row r="66" spans="1:2">
      <c r="A66" s="22" t="s">
        <v>907</v>
      </c>
      <c r="B66" s="22">
        <v>48</v>
      </c>
    </row>
    <row r="67" spans="1:2">
      <c r="A67" s="22" t="s">
        <v>237</v>
      </c>
      <c r="B67" s="22">
        <v>47</v>
      </c>
    </row>
    <row r="68" spans="1:2">
      <c r="A68" s="22" t="s">
        <v>281</v>
      </c>
      <c r="B68" s="22">
        <v>45</v>
      </c>
    </row>
    <row r="69" spans="1:2">
      <c r="A69" s="22" t="s">
        <v>272</v>
      </c>
      <c r="B69" s="22">
        <v>48</v>
      </c>
    </row>
    <row r="70" spans="1:2">
      <c r="A70" s="22" t="s">
        <v>228</v>
      </c>
      <c r="B70" s="22">
        <v>58</v>
      </c>
    </row>
    <row r="71" spans="1:2">
      <c r="A71" s="22" t="s">
        <v>253</v>
      </c>
      <c r="B71" s="22">
        <v>41</v>
      </c>
    </row>
    <row r="72" spans="1:2">
      <c r="A72" s="22" t="s">
        <v>259</v>
      </c>
      <c r="B72" s="22">
        <v>39</v>
      </c>
    </row>
    <row r="73" spans="1:2">
      <c r="A73" s="22" t="s">
        <v>264</v>
      </c>
      <c r="B73" s="22">
        <v>33</v>
      </c>
    </row>
    <row r="74" spans="1:2">
      <c r="A74" s="22" t="s">
        <v>2009</v>
      </c>
      <c r="B74" s="22">
        <v>3</v>
      </c>
    </row>
    <row r="75" spans="1:2">
      <c r="A75" s="22" t="s">
        <v>284</v>
      </c>
      <c r="B75" s="22">
        <v>34</v>
      </c>
    </row>
    <row r="76" spans="1:2">
      <c r="A76" s="22" t="s">
        <v>290</v>
      </c>
      <c r="B76" s="22">
        <v>34</v>
      </c>
    </row>
    <row r="77" spans="1:2">
      <c r="A77" s="22" t="s">
        <v>738</v>
      </c>
      <c r="B77" s="22">
        <v>36</v>
      </c>
    </row>
    <row r="78" spans="1:2">
      <c r="A78" s="22" t="s">
        <v>745</v>
      </c>
      <c r="B78" s="22">
        <v>35</v>
      </c>
    </row>
    <row r="79" spans="1:2">
      <c r="A79" s="22" t="s">
        <v>748</v>
      </c>
      <c r="B79" s="22">
        <v>35</v>
      </c>
    </row>
    <row r="80" spans="1:2">
      <c r="A80" s="22" t="s">
        <v>751</v>
      </c>
      <c r="B80" s="22">
        <v>39</v>
      </c>
    </row>
    <row r="81" spans="1:2">
      <c r="A81" s="22" t="s">
        <v>656</v>
      </c>
      <c r="B81" s="22">
        <v>44</v>
      </c>
    </row>
    <row r="82" spans="1:2">
      <c r="A82" s="22" t="s">
        <v>664</v>
      </c>
      <c r="B82" s="22">
        <v>42</v>
      </c>
    </row>
    <row r="83" spans="1:2">
      <c r="A83" s="22" t="s">
        <v>669</v>
      </c>
      <c r="B83" s="22">
        <v>45</v>
      </c>
    </row>
    <row r="84" spans="1:2">
      <c r="A84" s="22" t="s">
        <v>686</v>
      </c>
      <c r="B84" s="22">
        <v>40</v>
      </c>
    </row>
    <row r="85" spans="1:2">
      <c r="A85" s="22" t="s">
        <v>692</v>
      </c>
      <c r="B85" s="22">
        <v>36</v>
      </c>
    </row>
    <row r="86" spans="1:2">
      <c r="A86" s="22" t="s">
        <v>671</v>
      </c>
      <c r="B86" s="22">
        <v>50</v>
      </c>
    </row>
    <row r="87" spans="1:2">
      <c r="A87" s="22" t="s">
        <v>679</v>
      </c>
      <c r="B87" s="22">
        <v>40</v>
      </c>
    </row>
    <row r="88" spans="1:2">
      <c r="A88" s="22" t="s">
        <v>2010</v>
      </c>
      <c r="B88" s="22">
        <v>13</v>
      </c>
    </row>
    <row r="89" spans="1:2">
      <c r="A89" s="22" t="s">
        <v>915</v>
      </c>
      <c r="B89" s="22">
        <v>39</v>
      </c>
    </row>
    <row r="90" spans="1:2">
      <c r="A90" s="22" t="s">
        <v>952</v>
      </c>
      <c r="B90" s="22">
        <v>55</v>
      </c>
    </row>
    <row r="91" spans="1:2">
      <c r="A91" s="22" t="s">
        <v>958</v>
      </c>
      <c r="B91" s="22">
        <v>51</v>
      </c>
    </row>
    <row r="92" spans="1:2">
      <c r="A92" s="22" t="s">
        <v>961</v>
      </c>
      <c r="B92" s="22">
        <v>50</v>
      </c>
    </row>
    <row r="93" spans="1:2">
      <c r="A93" s="22" t="s">
        <v>964</v>
      </c>
      <c r="B93" s="22">
        <v>47</v>
      </c>
    </row>
    <row r="94" spans="1:2">
      <c r="A94" s="22" t="s">
        <v>966</v>
      </c>
      <c r="B94" s="22">
        <v>45</v>
      </c>
    </row>
    <row r="95" spans="1:2">
      <c r="A95" s="22" t="s">
        <v>992</v>
      </c>
      <c r="B95" s="22">
        <v>48</v>
      </c>
    </row>
    <row r="96" spans="1:2">
      <c r="A96" s="22" t="s">
        <v>999</v>
      </c>
      <c r="B96" s="22">
        <v>45</v>
      </c>
    </row>
    <row r="97" spans="1:2">
      <c r="A97" s="22" t="s">
        <v>1003</v>
      </c>
      <c r="B97" s="22">
        <v>47</v>
      </c>
    </row>
    <row r="98" spans="1:2">
      <c r="A98" s="22" t="s">
        <v>1009</v>
      </c>
      <c r="B98" s="22">
        <v>46</v>
      </c>
    </row>
    <row r="99" spans="1:2">
      <c r="A99" s="22" t="s">
        <v>969</v>
      </c>
      <c r="B99" s="22">
        <v>55</v>
      </c>
    </row>
    <row r="100" spans="1:2">
      <c r="A100" s="22" t="s">
        <v>976</v>
      </c>
      <c r="B100" s="22">
        <v>48</v>
      </c>
    </row>
    <row r="101" spans="1:2">
      <c r="A101" s="22" t="s">
        <v>981</v>
      </c>
      <c r="B101" s="22">
        <v>50</v>
      </c>
    </row>
    <row r="102" spans="1:2">
      <c r="A102" s="22" t="s">
        <v>988</v>
      </c>
      <c r="B102" s="22">
        <v>48</v>
      </c>
    </row>
    <row r="103" spans="1:2">
      <c r="A103" s="22" t="s">
        <v>1011</v>
      </c>
      <c r="B103" s="22">
        <v>43</v>
      </c>
    </row>
    <row r="104" spans="1:2">
      <c r="A104" s="22" t="s">
        <v>1015</v>
      </c>
      <c r="B104" s="22">
        <v>43</v>
      </c>
    </row>
    <row r="105" spans="1:2">
      <c r="A105" s="22" t="s">
        <v>1018</v>
      </c>
      <c r="B105" s="22">
        <v>45</v>
      </c>
    </row>
    <row r="106" spans="1:2">
      <c r="A106" s="22" t="s">
        <v>330</v>
      </c>
      <c r="B106" s="22">
        <v>47</v>
      </c>
    </row>
    <row r="107" spans="1:2">
      <c r="A107" s="22" t="s">
        <v>344</v>
      </c>
      <c r="B107" s="22">
        <v>39</v>
      </c>
    </row>
    <row r="108" spans="1:2">
      <c r="A108" s="22" t="s">
        <v>293</v>
      </c>
      <c r="B108" s="22">
        <v>37</v>
      </c>
    </row>
    <row r="109" spans="1:2">
      <c r="A109" s="22" t="s">
        <v>319</v>
      </c>
      <c r="B109" s="22">
        <v>41</v>
      </c>
    </row>
    <row r="110" spans="1:2">
      <c r="A110" s="22" t="s">
        <v>324</v>
      </c>
      <c r="B110" s="22">
        <v>41</v>
      </c>
    </row>
    <row r="111" spans="1:2">
      <c r="A111" s="22" t="s">
        <v>311</v>
      </c>
      <c r="B111" s="22">
        <v>47</v>
      </c>
    </row>
    <row r="112" spans="1:2">
      <c r="A112" s="22" t="s">
        <v>337</v>
      </c>
      <c r="B112" s="22">
        <v>36</v>
      </c>
    </row>
    <row r="113" spans="1:2">
      <c r="A113" s="22" t="s">
        <v>303</v>
      </c>
      <c r="B113" s="22">
        <v>12</v>
      </c>
    </row>
    <row r="114" spans="1:2">
      <c r="A114" s="22" t="s">
        <v>480</v>
      </c>
      <c r="B114" s="22">
        <v>43</v>
      </c>
    </row>
    <row r="115" spans="1:2">
      <c r="A115" s="22" t="s">
        <v>484</v>
      </c>
      <c r="B115" s="22">
        <v>37</v>
      </c>
    </row>
    <row r="116" spans="1:2">
      <c r="A116" s="22" t="s">
        <v>493</v>
      </c>
      <c r="B116" s="22">
        <v>19</v>
      </c>
    </row>
    <row r="117" spans="1:2">
      <c r="A117" s="22" t="s">
        <v>506</v>
      </c>
      <c r="B117" s="22">
        <v>10</v>
      </c>
    </row>
    <row r="118" spans="1:2">
      <c r="A118" s="22" t="s">
        <v>496</v>
      </c>
      <c r="B118" s="22">
        <v>51</v>
      </c>
    </row>
    <row r="119" spans="1:2">
      <c r="A119" s="23" t="s">
        <v>2011</v>
      </c>
      <c r="B119" s="22">
        <v>15</v>
      </c>
    </row>
    <row r="120" spans="1:2">
      <c r="A120" s="22" t="s">
        <v>511</v>
      </c>
      <c r="B120" s="22">
        <v>17</v>
      </c>
    </row>
    <row r="121" spans="1:2">
      <c r="A121" s="22" t="s">
        <v>40</v>
      </c>
      <c r="B121" s="22">
        <v>40</v>
      </c>
    </row>
    <row r="122" spans="1:2">
      <c r="A122" s="22" t="s">
        <v>47</v>
      </c>
      <c r="B122" s="22">
        <v>43</v>
      </c>
    </row>
    <row r="123" spans="1:2">
      <c r="A123" s="22" t="s">
        <v>61</v>
      </c>
      <c r="B123" s="22">
        <v>34</v>
      </c>
    </row>
    <row r="124" spans="1:2">
      <c r="A124" s="22" t="s">
        <v>50</v>
      </c>
      <c r="B124" s="22">
        <v>41</v>
      </c>
    </row>
    <row r="125" spans="1:2">
      <c r="A125" s="22" t="s">
        <v>59</v>
      </c>
      <c r="B125" s="22">
        <v>35</v>
      </c>
    </row>
    <row r="126" spans="1:2">
      <c r="A126" s="22" t="s">
        <v>70</v>
      </c>
      <c r="B126" s="22">
        <v>26</v>
      </c>
    </row>
    <row r="127" spans="1:2">
      <c r="A127" s="22" t="s">
        <v>67</v>
      </c>
      <c r="B127" s="22">
        <v>13</v>
      </c>
    </row>
    <row r="128" spans="1:2">
      <c r="A128" s="22" t="s">
        <v>817</v>
      </c>
      <c r="B128" s="22">
        <v>46</v>
      </c>
    </row>
    <row r="129" spans="1:2">
      <c r="A129" s="22" t="s">
        <v>826</v>
      </c>
      <c r="B129" s="22">
        <v>35</v>
      </c>
    </row>
    <row r="130" spans="1:2">
      <c r="A130" s="22" t="s">
        <v>830</v>
      </c>
      <c r="B130" s="22">
        <v>40</v>
      </c>
    </row>
    <row r="131" spans="1:2">
      <c r="A131" s="22" t="s">
        <v>838</v>
      </c>
      <c r="B131" s="22">
        <v>41</v>
      </c>
    </row>
    <row r="132" spans="1:2">
      <c r="A132" s="22" t="s">
        <v>841</v>
      </c>
      <c r="B132" s="22">
        <v>25</v>
      </c>
    </row>
    <row r="133" spans="1:2">
      <c r="A133" s="22" t="s">
        <v>772</v>
      </c>
      <c r="B133" s="22">
        <v>44</v>
      </c>
    </row>
    <row r="134" spans="1:2">
      <c r="A134" s="22" t="s">
        <v>780</v>
      </c>
      <c r="B134" s="22">
        <v>42</v>
      </c>
    </row>
    <row r="135" spans="1:2">
      <c r="A135" s="22" t="s">
        <v>786</v>
      </c>
      <c r="B135" s="22">
        <v>44</v>
      </c>
    </row>
    <row r="136" spans="1:2">
      <c r="A136" s="22" t="s">
        <v>793</v>
      </c>
      <c r="B136" s="22">
        <v>47</v>
      </c>
    </row>
    <row r="137" spans="1:2">
      <c r="A137" s="22" t="s">
        <v>799</v>
      </c>
      <c r="B137" s="22">
        <v>46</v>
      </c>
    </row>
    <row r="138" spans="1:2">
      <c r="A138" s="22" t="s">
        <v>804</v>
      </c>
      <c r="B138" s="22">
        <v>46</v>
      </c>
    </row>
    <row r="139" spans="1:2">
      <c r="A139" s="22" t="s">
        <v>811</v>
      </c>
      <c r="B139" s="22">
        <v>45</v>
      </c>
    </row>
    <row r="140" spans="1:2">
      <c r="A140" s="22" t="s">
        <v>857</v>
      </c>
      <c r="B140" s="22">
        <v>43</v>
      </c>
    </row>
    <row r="141" spans="1:2">
      <c r="A141" s="22" t="s">
        <v>865</v>
      </c>
      <c r="B141" s="22">
        <v>42</v>
      </c>
    </row>
    <row r="142" spans="1:2">
      <c r="A142" s="22" t="s">
        <v>846</v>
      </c>
      <c r="B142" s="22">
        <v>27</v>
      </c>
    </row>
    <row r="143" spans="1:2">
      <c r="A143" s="22" t="s">
        <v>854</v>
      </c>
      <c r="B143" s="22">
        <v>27</v>
      </c>
    </row>
    <row r="144" spans="1:2">
      <c r="A144" s="22" t="s">
        <v>211</v>
      </c>
      <c r="B144" s="22">
        <v>34</v>
      </c>
    </row>
    <row r="145" spans="1:2">
      <c r="A145" s="22" t="s">
        <v>215</v>
      </c>
      <c r="B145" s="22">
        <v>34</v>
      </c>
    </row>
    <row r="146" spans="1:2">
      <c r="A146" s="22" t="s">
        <v>193</v>
      </c>
      <c r="B146" s="22">
        <v>38</v>
      </c>
    </row>
    <row r="147" spans="1:2">
      <c r="A147" s="22" t="s">
        <v>205</v>
      </c>
      <c r="B147" s="22">
        <v>42</v>
      </c>
    </row>
    <row r="148" spans="1:2">
      <c r="A148" s="22" t="s">
        <v>219</v>
      </c>
      <c r="B148" s="22">
        <v>52</v>
      </c>
    </row>
    <row r="149" spans="1:2">
      <c r="A149" s="22" t="s">
        <v>157</v>
      </c>
      <c r="B149" s="22">
        <v>45</v>
      </c>
    </row>
    <row r="150" spans="1:2">
      <c r="A150" s="22" t="s">
        <v>172</v>
      </c>
      <c r="B150" s="22">
        <v>45</v>
      </c>
    </row>
    <row r="151" spans="1:2">
      <c r="A151" s="22" t="s">
        <v>179</v>
      </c>
      <c r="B151" s="22">
        <v>45</v>
      </c>
    </row>
    <row r="152" spans="1:2">
      <c r="A152" s="22" t="s">
        <v>182</v>
      </c>
      <c r="B152" s="22">
        <v>47</v>
      </c>
    </row>
    <row r="153" spans="1:2">
      <c r="A153" s="22" t="s">
        <v>187</v>
      </c>
      <c r="B153" s="22">
        <v>46</v>
      </c>
    </row>
    <row r="154" spans="1:2">
      <c r="A154" s="22" t="s">
        <v>191</v>
      </c>
      <c r="B154" s="22">
        <v>30</v>
      </c>
    </row>
    <row r="155" spans="1:2">
      <c r="A155" s="22" t="s">
        <v>165</v>
      </c>
      <c r="B155" s="22">
        <v>17</v>
      </c>
    </row>
    <row r="156" spans="1:2">
      <c r="A156" s="22" t="s">
        <v>2012</v>
      </c>
      <c r="B156" s="22">
        <v>3</v>
      </c>
    </row>
    <row r="157" spans="1:2">
      <c r="A157" s="22" t="s">
        <v>716</v>
      </c>
      <c r="B157" s="22">
        <v>37</v>
      </c>
    </row>
    <row r="158" spans="1:2">
      <c r="A158" s="22" t="s">
        <v>724</v>
      </c>
      <c r="B158" s="22">
        <v>38</v>
      </c>
    </row>
    <row r="159" spans="1:2">
      <c r="A159" s="22" t="s">
        <v>729</v>
      </c>
      <c r="B159" s="22">
        <v>41</v>
      </c>
    </row>
    <row r="160" spans="1:2">
      <c r="A160" s="22" t="s">
        <v>734</v>
      </c>
      <c r="B160" s="22">
        <v>33</v>
      </c>
    </row>
    <row r="161" spans="1:2">
      <c r="A161" s="22" t="s">
        <v>602</v>
      </c>
      <c r="B161" s="22">
        <v>36</v>
      </c>
    </row>
    <row r="162" spans="1:2">
      <c r="A162" s="22" t="s">
        <v>611</v>
      </c>
      <c r="B162" s="22">
        <v>44</v>
      </c>
    </row>
    <row r="163" spans="1:2">
      <c r="A163" s="22" t="s">
        <v>618</v>
      </c>
      <c r="B163" s="22">
        <v>35</v>
      </c>
    </row>
    <row r="164" spans="1:2">
      <c r="A164" s="22" t="s">
        <v>622</v>
      </c>
      <c r="B164" s="22">
        <v>48</v>
      </c>
    </row>
    <row r="165" spans="1:2">
      <c r="A165" s="22" t="s">
        <v>631</v>
      </c>
      <c r="B165" s="22">
        <v>46</v>
      </c>
    </row>
    <row r="166" spans="1:2">
      <c r="A166" s="22" t="s">
        <v>644</v>
      </c>
      <c r="B166" s="22">
        <v>39</v>
      </c>
    </row>
    <row r="167" spans="1:2">
      <c r="A167" s="22" t="s">
        <v>654</v>
      </c>
      <c r="B167" s="22">
        <v>43</v>
      </c>
    </row>
    <row r="168" spans="1:2">
      <c r="A168" s="22" t="s">
        <v>634</v>
      </c>
      <c r="B168" s="22">
        <v>12</v>
      </c>
    </row>
    <row r="169" spans="1:2">
      <c r="A169" s="22" t="s">
        <v>2013</v>
      </c>
      <c r="B169" s="22">
        <v>52</v>
      </c>
    </row>
    <row r="170" spans="1:2">
      <c r="A170" s="22" t="s">
        <v>2014</v>
      </c>
      <c r="B170" s="22">
        <v>52</v>
      </c>
    </row>
    <row r="171" spans="1:2">
      <c r="A171" s="22" t="s">
        <v>2015</v>
      </c>
      <c r="B171" s="22">
        <v>37</v>
      </c>
    </row>
    <row r="172" spans="1:2">
      <c r="A172" s="22" t="s">
        <v>2016</v>
      </c>
      <c r="B172" s="22">
        <v>41</v>
      </c>
    </row>
    <row r="173" spans="1:2">
      <c r="A173" s="22" t="s">
        <v>2017</v>
      </c>
      <c r="B173" s="22">
        <v>42</v>
      </c>
    </row>
    <row r="174" spans="1:2">
      <c r="A174" s="22" t="s">
        <v>2018</v>
      </c>
      <c r="B174" s="22">
        <v>47</v>
      </c>
    </row>
    <row r="175" spans="1:2">
      <c r="A175" s="22" t="s">
        <v>2019</v>
      </c>
      <c r="B175" s="22">
        <v>49</v>
      </c>
    </row>
    <row r="176" spans="1:2">
      <c r="A176" s="22" t="s">
        <v>2020</v>
      </c>
      <c r="B176" s="22">
        <v>49</v>
      </c>
    </row>
    <row r="177" spans="1:2">
      <c r="A177" s="22" t="s">
        <v>2021</v>
      </c>
      <c r="B177" s="22">
        <v>50</v>
      </c>
    </row>
    <row r="178" spans="1:2">
      <c r="A178" s="22" t="s">
        <v>2022</v>
      </c>
      <c r="B178" s="22">
        <v>40</v>
      </c>
    </row>
    <row r="179" spans="1:2">
      <c r="A179" s="22" t="s">
        <v>2023</v>
      </c>
      <c r="B179" s="22">
        <v>44</v>
      </c>
    </row>
    <row r="180" spans="1:2">
      <c r="A180" s="22" t="s">
        <v>2024</v>
      </c>
      <c r="B180" s="22">
        <v>48</v>
      </c>
    </row>
    <row r="181" spans="1:2">
      <c r="A181" s="22" t="s">
        <v>940</v>
      </c>
      <c r="B181" s="22">
        <v>45</v>
      </c>
    </row>
    <row r="182" spans="1:2">
      <c r="A182" s="22" t="s">
        <v>946</v>
      </c>
      <c r="B182" s="22">
        <v>41</v>
      </c>
    </row>
    <row r="183" spans="1:2">
      <c r="A183" s="22" t="s">
        <v>2025</v>
      </c>
      <c r="B183" s="22">
        <v>53</v>
      </c>
    </row>
    <row r="184" spans="1:2">
      <c r="A184" s="22" t="s">
        <v>2026</v>
      </c>
      <c r="B184" s="22">
        <v>39</v>
      </c>
    </row>
    <row r="185" spans="1:2">
      <c r="A185" s="22" t="s">
        <v>2027</v>
      </c>
      <c r="B185" s="22">
        <v>18</v>
      </c>
    </row>
    <row r="186" spans="1:2">
      <c r="A186" s="22" t="s">
        <v>2028</v>
      </c>
      <c r="B186" s="22">
        <v>28</v>
      </c>
    </row>
    <row r="187" spans="1:2">
      <c r="A187" s="22" t="s">
        <v>2029</v>
      </c>
      <c r="B187" s="22">
        <v>27</v>
      </c>
    </row>
    <row r="188" spans="1:2">
      <c r="A188" s="22" t="s">
        <v>2030</v>
      </c>
      <c r="B188" s="22">
        <v>42</v>
      </c>
    </row>
    <row r="189" spans="1:2">
      <c r="A189" s="22" t="s">
        <v>2031</v>
      </c>
      <c r="B189" s="22">
        <v>42</v>
      </c>
    </row>
    <row r="190" spans="1:2">
      <c r="A190" s="22" t="s">
        <v>2032</v>
      </c>
      <c r="B190" s="22">
        <v>41</v>
      </c>
    </row>
    <row r="191" spans="1:2">
      <c r="A191" s="22" t="s">
        <v>2033</v>
      </c>
      <c r="B191" s="22">
        <v>41</v>
      </c>
    </row>
    <row r="192" spans="1:2">
      <c r="A192" s="22" t="s">
        <v>2034</v>
      </c>
      <c r="B192" s="22">
        <v>47</v>
      </c>
    </row>
    <row r="193" spans="1:2">
      <c r="A193" s="22" t="s">
        <v>2035</v>
      </c>
      <c r="B193" s="22">
        <v>27</v>
      </c>
    </row>
    <row r="194" spans="1:2">
      <c r="A194" s="22" t="s">
        <v>2036</v>
      </c>
      <c r="B194" s="22">
        <v>31</v>
      </c>
    </row>
    <row r="195" spans="1:2">
      <c r="A195" s="22" t="s">
        <v>2037</v>
      </c>
      <c r="B195" s="22">
        <v>20</v>
      </c>
    </row>
    <row r="196" spans="1:2">
      <c r="A196" s="22" t="s">
        <v>2038</v>
      </c>
      <c r="B196" s="22">
        <v>27</v>
      </c>
    </row>
    <row r="197" spans="1:2">
      <c r="A197" s="22" t="s">
        <v>453</v>
      </c>
      <c r="B197" s="22">
        <v>23</v>
      </c>
    </row>
    <row r="198" spans="1:2">
      <c r="A198" s="22" t="s">
        <v>2039</v>
      </c>
      <c r="B198" s="22">
        <v>30</v>
      </c>
    </row>
    <row r="199" spans="1:2">
      <c r="A199" s="22" t="s">
        <v>2040</v>
      </c>
      <c r="B199" s="22">
        <v>34</v>
      </c>
    </row>
    <row r="200" spans="1:2">
      <c r="A200" s="22" t="s">
        <v>2041</v>
      </c>
      <c r="B200" s="22">
        <v>35</v>
      </c>
    </row>
    <row r="201" spans="1:2">
      <c r="A201" s="22" t="s">
        <v>458</v>
      </c>
      <c r="B201" s="22">
        <v>26</v>
      </c>
    </row>
    <row r="202" spans="1:2">
      <c r="A202" s="22" t="s">
        <v>468</v>
      </c>
      <c r="B202" s="22">
        <v>22</v>
      </c>
    </row>
    <row r="203" spans="1:2">
      <c r="A203" s="22" t="s">
        <v>2042</v>
      </c>
      <c r="B203" s="22">
        <v>21</v>
      </c>
    </row>
    <row r="204" spans="1:2">
      <c r="A204" s="22" t="s">
        <v>2043</v>
      </c>
      <c r="B204" s="22">
        <v>10</v>
      </c>
    </row>
    <row r="205" spans="1:2">
      <c r="A205" s="22" t="s">
        <v>2044</v>
      </c>
      <c r="B205" s="22">
        <v>37</v>
      </c>
    </row>
    <row r="206" spans="1:2">
      <c r="A206" s="22" t="s">
        <v>2045</v>
      </c>
      <c r="B206" s="22">
        <v>40</v>
      </c>
    </row>
    <row r="207" spans="1:2">
      <c r="A207" s="22" t="s">
        <v>2046</v>
      </c>
      <c r="B207" s="22">
        <v>30</v>
      </c>
    </row>
    <row r="208" spans="1:2">
      <c r="A208" s="22" t="s">
        <v>2047</v>
      </c>
      <c r="B208" s="22">
        <v>27</v>
      </c>
    </row>
    <row r="209" spans="1:2">
      <c r="A209" s="22" t="s">
        <v>28</v>
      </c>
      <c r="B209" s="22">
        <v>43</v>
      </c>
    </row>
    <row r="210" spans="1:2">
      <c r="A210" s="22" t="s">
        <v>36</v>
      </c>
      <c r="B210" s="22">
        <v>43</v>
      </c>
    </row>
    <row r="211" spans="1:2">
      <c r="A211" s="22" t="s">
        <v>2048</v>
      </c>
      <c r="B211" s="22">
        <v>28</v>
      </c>
    </row>
    <row r="212" spans="1:2">
      <c r="A212" s="22" t="s">
        <v>2049</v>
      </c>
      <c r="B212" s="22">
        <v>11</v>
      </c>
    </row>
    <row r="213" spans="1:2">
      <c r="A213" s="22" t="s">
        <v>2050</v>
      </c>
      <c r="B213" s="22">
        <v>27</v>
      </c>
    </row>
    <row r="214" spans="1:2">
      <c r="A214" s="22" t="s">
        <v>2051</v>
      </c>
      <c r="B214" s="22">
        <v>41</v>
      </c>
    </row>
    <row r="215" spans="1:2">
      <c r="A215" s="22" t="s">
        <v>2052</v>
      </c>
      <c r="B215" s="22">
        <v>64</v>
      </c>
    </row>
    <row r="216" spans="1:2">
      <c r="A216" s="22" t="s">
        <v>763</v>
      </c>
      <c r="B216" s="22">
        <v>28</v>
      </c>
    </row>
    <row r="217" spans="1:2">
      <c r="A217" s="22" t="s">
        <v>2053</v>
      </c>
      <c r="B217" s="22">
        <v>34</v>
      </c>
    </row>
    <row r="218" spans="1:2">
      <c r="A218" s="22" t="s">
        <v>2054</v>
      </c>
      <c r="B218" s="22">
        <v>39</v>
      </c>
    </row>
    <row r="219" spans="1:2">
      <c r="A219" s="22" t="s">
        <v>2055</v>
      </c>
      <c r="B219" s="22">
        <v>40</v>
      </c>
    </row>
    <row r="220" spans="1:2">
      <c r="A220" s="22" t="s">
        <v>2056</v>
      </c>
      <c r="B220" s="22">
        <v>39</v>
      </c>
    </row>
    <row r="221" spans="1:2">
      <c r="A221" s="22" t="s">
        <v>2057</v>
      </c>
      <c r="B221" s="22">
        <v>38</v>
      </c>
    </row>
    <row r="222" spans="1:2">
      <c r="A222" s="22" t="s">
        <v>2058</v>
      </c>
      <c r="B222" s="22">
        <v>32</v>
      </c>
    </row>
    <row r="223" spans="1:2">
      <c r="A223" s="22" t="s">
        <v>2059</v>
      </c>
      <c r="B223" s="22">
        <v>30</v>
      </c>
    </row>
    <row r="224" spans="1:2">
      <c r="A224" s="22" t="s">
        <v>2060</v>
      </c>
      <c r="B224" s="22">
        <v>28</v>
      </c>
    </row>
    <row r="225" spans="1:2">
      <c r="A225" s="22" t="s">
        <v>2061</v>
      </c>
      <c r="B225" s="22">
        <v>37</v>
      </c>
    </row>
    <row r="226" spans="1:2">
      <c r="A226" s="22" t="s">
        <v>2062</v>
      </c>
      <c r="B226" s="22">
        <v>40</v>
      </c>
    </row>
    <row r="227" spans="1:2">
      <c r="A227" s="22" t="s">
        <v>2063</v>
      </c>
      <c r="B227" s="22">
        <v>44</v>
      </c>
    </row>
    <row r="228" spans="1:2">
      <c r="A228" s="22" t="s">
        <v>150</v>
      </c>
      <c r="B228" s="22">
        <v>29</v>
      </c>
    </row>
    <row r="229" spans="1:2">
      <c r="A229" s="22" t="s">
        <v>2064</v>
      </c>
      <c r="B229" s="22">
        <v>38</v>
      </c>
    </row>
    <row r="230" spans="1:2">
      <c r="A230" s="22" t="s">
        <v>2065</v>
      </c>
      <c r="B230" s="22">
        <v>44</v>
      </c>
    </row>
    <row r="231" spans="1:2">
      <c r="A231" s="22" t="s">
        <v>2066</v>
      </c>
      <c r="B231" s="22">
        <v>45</v>
      </c>
    </row>
    <row r="232" spans="1:2">
      <c r="A232" s="22" t="s">
        <v>2067</v>
      </c>
      <c r="B232" s="22">
        <v>5</v>
      </c>
    </row>
    <row r="233" spans="1:2">
      <c r="A233" s="22" t="s">
        <v>2068</v>
      </c>
      <c r="B233" s="22">
        <v>31</v>
      </c>
    </row>
    <row r="234" spans="1:2">
      <c r="A234" s="22" t="s">
        <v>2069</v>
      </c>
      <c r="B234" s="22">
        <v>35</v>
      </c>
    </row>
    <row r="235" spans="1:2">
      <c r="A235" s="22" t="s">
        <v>2070</v>
      </c>
      <c r="B235" s="22">
        <v>32</v>
      </c>
    </row>
    <row r="236" spans="1:2">
      <c r="A236" s="22" t="s">
        <v>2071</v>
      </c>
      <c r="B236" s="22">
        <v>34</v>
      </c>
    </row>
    <row r="237" spans="1:2">
      <c r="A237" s="22" t="s">
        <v>707</v>
      </c>
      <c r="B237" s="22">
        <v>23</v>
      </c>
    </row>
    <row r="238" spans="1:2">
      <c r="A238" s="22" t="s">
        <v>2072</v>
      </c>
      <c r="B238" s="22">
        <v>44</v>
      </c>
    </row>
    <row r="239" spans="1:2">
      <c r="A239" s="22" t="s">
        <v>2073</v>
      </c>
      <c r="B239" s="22">
        <v>50</v>
      </c>
    </row>
    <row r="240" spans="1:2">
      <c r="A240" s="22" t="s">
        <v>2074</v>
      </c>
      <c r="B240" s="22">
        <v>51</v>
      </c>
    </row>
    <row r="241" spans="1:2">
      <c r="A241" s="22" t="s">
        <v>592</v>
      </c>
      <c r="B241" s="22">
        <v>55</v>
      </c>
    </row>
    <row r="242" spans="1:2">
      <c r="A242" s="22" t="s">
        <v>2075</v>
      </c>
      <c r="B242" s="22">
        <v>63</v>
      </c>
    </row>
    <row r="243" spans="1:2">
      <c r="A243" s="22" t="s">
        <v>2076</v>
      </c>
      <c r="B243" s="22">
        <v>67</v>
      </c>
    </row>
    <row r="244" spans="1:2">
      <c r="A244" s="22" t="s">
        <v>928</v>
      </c>
      <c r="B244" s="22">
        <v>41</v>
      </c>
    </row>
    <row r="245" spans="1:2">
      <c r="A245" s="22" t="s">
        <v>936</v>
      </c>
      <c r="B245" s="22">
        <v>36</v>
      </c>
    </row>
    <row r="246" spans="1:2">
      <c r="A246" s="22" t="s">
        <v>428</v>
      </c>
      <c r="B246" s="22">
        <v>30</v>
      </c>
    </row>
    <row r="247" spans="1:2">
      <c r="A247" s="22" t="s">
        <v>435</v>
      </c>
      <c r="B247" s="22">
        <v>34</v>
      </c>
    </row>
    <row r="248" spans="1:2">
      <c r="A248" s="22" t="s">
        <v>448</v>
      </c>
      <c r="B248" s="22">
        <v>28</v>
      </c>
    </row>
    <row r="249" spans="1:2">
      <c r="A249" s="22" t="s">
        <v>17</v>
      </c>
      <c r="B249" s="22">
        <v>43</v>
      </c>
    </row>
    <row r="250" spans="1:2">
      <c r="A250" s="22" t="s">
        <v>25</v>
      </c>
      <c r="B250" s="22">
        <v>40</v>
      </c>
    </row>
    <row r="251" spans="1:2">
      <c r="A251" s="22" t="s">
        <v>755</v>
      </c>
      <c r="B251" s="22">
        <v>30</v>
      </c>
    </row>
    <row r="252" spans="1:2">
      <c r="A252" s="22" t="s">
        <v>141</v>
      </c>
      <c r="B252" s="22">
        <v>29</v>
      </c>
    </row>
    <row r="253" spans="1:2">
      <c r="A253" s="22" t="s">
        <v>699</v>
      </c>
      <c r="B253" s="22">
        <v>24</v>
      </c>
    </row>
    <row r="254" spans="1:2">
      <c r="A254" s="22" t="s">
        <v>570</v>
      </c>
      <c r="B254" s="22">
        <v>30</v>
      </c>
    </row>
    <row r="255" spans="1:2">
      <c r="A255" s="22" t="s">
        <v>583</v>
      </c>
      <c r="B255" s="22">
        <v>35</v>
      </c>
    </row>
    <row r="256" spans="1:2">
      <c r="A256" s="22" t="s">
        <v>2077</v>
      </c>
      <c r="B256" s="22">
        <v>1</v>
      </c>
    </row>
    <row r="257" spans="1:2">
      <c r="A257" s="22" t="s">
        <v>2078</v>
      </c>
      <c r="B257" s="22">
        <v>2</v>
      </c>
    </row>
    <row r="258" spans="1:2">
      <c r="A258" s="22" t="s">
        <v>2079</v>
      </c>
      <c r="B258" s="22">
        <v>39</v>
      </c>
    </row>
    <row r="259" spans="1:2">
      <c r="A259" s="22" t="s">
        <v>2080</v>
      </c>
      <c r="B259" s="22">
        <v>28</v>
      </c>
    </row>
    <row r="260" spans="1:2">
      <c r="A260" s="22" t="s">
        <v>2081</v>
      </c>
      <c r="B260" s="22">
        <v>35</v>
      </c>
    </row>
    <row r="261" spans="1:2">
      <c r="A261" s="22" t="s">
        <v>2082</v>
      </c>
      <c r="B261" s="22">
        <v>47</v>
      </c>
    </row>
    <row r="262" spans="1:2">
      <c r="A262" s="22" t="s">
        <v>2083</v>
      </c>
      <c r="B262" s="22">
        <v>38</v>
      </c>
    </row>
    <row r="263" spans="1:2">
      <c r="A263" s="22" t="s">
        <v>2084</v>
      </c>
      <c r="B263" s="22">
        <v>36</v>
      </c>
    </row>
    <row r="264" spans="1:2">
      <c r="A264" s="22" t="s">
        <v>2085</v>
      </c>
      <c r="B264" s="22">
        <v>37</v>
      </c>
    </row>
    <row r="265" spans="1:2">
      <c r="A265" s="22" t="s">
        <v>2086</v>
      </c>
      <c r="B265" s="22">
        <v>30</v>
      </c>
    </row>
    <row r="266" spans="1:2">
      <c r="A266" s="22" t="s">
        <v>2087</v>
      </c>
      <c r="B266" s="22">
        <v>2</v>
      </c>
    </row>
    <row r="267" spans="1:2">
      <c r="A267" s="22" t="s">
        <v>2088</v>
      </c>
      <c r="B267" s="22">
        <v>22</v>
      </c>
    </row>
    <row r="268" spans="1:2">
      <c r="A268" s="22" t="s">
        <v>2089</v>
      </c>
      <c r="B268" s="22">
        <v>29</v>
      </c>
    </row>
    <row r="269" spans="1:2">
      <c r="A269" s="22" t="s">
        <v>2090</v>
      </c>
      <c r="B269" s="22">
        <v>30</v>
      </c>
    </row>
  </sheetData>
  <mergeCells count="1">
    <mergeCell ref="A1:C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3"/>
  <sheetViews>
    <sheetView topLeftCell="A476" workbookViewId="0">
      <selection activeCell="B486" sqref="B486"/>
    </sheetView>
  </sheetViews>
  <sheetFormatPr defaultColWidth="9.14285714285714" defaultRowHeight="12.75" outlineLevelCol="7"/>
  <cols>
    <col min="1" max="1" width="10.8571428571429" style="2" customWidth="1"/>
    <col min="2" max="2" width="9.42857142857143" style="2" customWidth="1"/>
    <col min="3" max="3" width="76.8571428571429" style="2" customWidth="1"/>
    <col min="4" max="4" width="12.4285714285714" style="2" customWidth="1"/>
    <col min="5" max="5" width="10" style="2" customWidth="1"/>
    <col min="6" max="6" width="31.2857142857143" style="2" customWidth="1"/>
    <col min="7" max="7" width="9.14285714285714" style="2"/>
    <col min="8" max="8" width="10.8571428571429" style="2" customWidth="1"/>
    <col min="9" max="16384" width="9.14285714285714" style="3"/>
  </cols>
  <sheetData>
    <row r="1" ht="20.1" customHeight="1" spans="1:8">
      <c r="A1" s="4" t="s">
        <v>1965</v>
      </c>
      <c r="B1" s="4" t="s">
        <v>2091</v>
      </c>
      <c r="C1" s="4" t="s">
        <v>2092</v>
      </c>
      <c r="D1" s="4" t="s">
        <v>1966</v>
      </c>
      <c r="E1" s="4" t="s">
        <v>1967</v>
      </c>
      <c r="F1" s="4" t="s">
        <v>1968</v>
      </c>
      <c r="G1" s="4" t="s">
        <v>1617</v>
      </c>
      <c r="H1" s="4" t="s">
        <v>1965</v>
      </c>
    </row>
    <row r="2" ht="20.1" customHeight="1" spans="1:8">
      <c r="A2" s="5" t="s">
        <v>2093</v>
      </c>
      <c r="B2" s="6" t="s">
        <v>1265</v>
      </c>
      <c r="C2" s="7" t="s">
        <v>2094</v>
      </c>
      <c r="D2" s="6" t="s">
        <v>1445</v>
      </c>
      <c r="E2" s="6" t="s">
        <v>1879</v>
      </c>
      <c r="F2" s="8" t="s">
        <v>1929</v>
      </c>
      <c r="G2" s="6"/>
      <c r="H2" s="5" t="s">
        <v>2093</v>
      </c>
    </row>
    <row r="3" ht="20.1" customHeight="1" spans="1:8">
      <c r="A3" s="5" t="s">
        <v>2095</v>
      </c>
      <c r="B3" s="6" t="s">
        <v>1474</v>
      </c>
      <c r="C3" s="7" t="s">
        <v>2094</v>
      </c>
      <c r="D3" s="6" t="s">
        <v>1445</v>
      </c>
      <c r="E3" s="6" t="s">
        <v>1880</v>
      </c>
      <c r="F3" s="8" t="s">
        <v>1929</v>
      </c>
      <c r="G3" s="6"/>
      <c r="H3" s="5" t="s">
        <v>2095</v>
      </c>
    </row>
    <row r="4" ht="20.1" customHeight="1" spans="1:8">
      <c r="A4" s="5" t="s">
        <v>2096</v>
      </c>
      <c r="B4" s="6" t="s">
        <v>2097</v>
      </c>
      <c r="C4" s="7" t="s">
        <v>2094</v>
      </c>
      <c r="D4" s="6" t="s">
        <v>1445</v>
      </c>
      <c r="E4" s="6" t="s">
        <v>1880</v>
      </c>
      <c r="F4" s="8" t="s">
        <v>1929</v>
      </c>
      <c r="G4" s="6"/>
      <c r="H4" s="5" t="s">
        <v>2096</v>
      </c>
    </row>
    <row r="5" ht="20.1" customHeight="1" spans="1:8">
      <c r="A5" s="5" t="s">
        <v>2098</v>
      </c>
      <c r="B5" s="6" t="s">
        <v>1303</v>
      </c>
      <c r="C5" s="7" t="s">
        <v>2094</v>
      </c>
      <c r="D5" s="6" t="s">
        <v>1445</v>
      </c>
      <c r="E5" s="6" t="s">
        <v>1880</v>
      </c>
      <c r="F5" s="8" t="s">
        <v>1929</v>
      </c>
      <c r="G5" s="6"/>
      <c r="H5" s="5" t="s">
        <v>2098</v>
      </c>
    </row>
    <row r="6" ht="20.1" customHeight="1" spans="1:8">
      <c r="A6" s="5" t="s">
        <v>2099</v>
      </c>
      <c r="B6" s="6" t="s">
        <v>1458</v>
      </c>
      <c r="C6" s="7" t="s">
        <v>2094</v>
      </c>
      <c r="D6" s="6" t="s">
        <v>1445</v>
      </c>
      <c r="E6" s="6" t="s">
        <v>1880</v>
      </c>
      <c r="F6" s="8" t="s">
        <v>1929</v>
      </c>
      <c r="G6" s="6"/>
      <c r="H6" s="5" t="s">
        <v>2099</v>
      </c>
    </row>
    <row r="7" ht="20.1" customHeight="1" spans="1:8">
      <c r="A7" s="5" t="s">
        <v>2100</v>
      </c>
      <c r="B7" s="6" t="s">
        <v>2101</v>
      </c>
      <c r="C7" s="7" t="s">
        <v>2094</v>
      </c>
      <c r="D7" s="6" t="s">
        <v>1445</v>
      </c>
      <c r="E7" s="6" t="s">
        <v>1880</v>
      </c>
      <c r="F7" s="8" t="s">
        <v>1930</v>
      </c>
      <c r="G7" s="6"/>
      <c r="H7" s="5" t="s">
        <v>2100</v>
      </c>
    </row>
    <row r="8" ht="20.1" customHeight="1" spans="1:8">
      <c r="A8" s="5" t="s">
        <v>2102</v>
      </c>
      <c r="B8" s="6" t="s">
        <v>1490</v>
      </c>
      <c r="C8" s="7" t="s">
        <v>2094</v>
      </c>
      <c r="D8" s="6" t="s">
        <v>1445</v>
      </c>
      <c r="E8" s="6" t="s">
        <v>1880</v>
      </c>
      <c r="F8" s="8" t="s">
        <v>1930</v>
      </c>
      <c r="G8" s="6"/>
      <c r="H8" s="5" t="s">
        <v>2102</v>
      </c>
    </row>
    <row r="9" ht="20.1" customHeight="1" spans="1:8">
      <c r="A9" s="5" t="s">
        <v>2103</v>
      </c>
      <c r="B9" s="6" t="s">
        <v>1491</v>
      </c>
      <c r="C9" s="7" t="s">
        <v>2094</v>
      </c>
      <c r="D9" s="6" t="s">
        <v>1445</v>
      </c>
      <c r="E9" s="6" t="s">
        <v>1880</v>
      </c>
      <c r="F9" s="8" t="s">
        <v>1930</v>
      </c>
      <c r="G9" s="6"/>
      <c r="H9" s="5" t="s">
        <v>2103</v>
      </c>
    </row>
    <row r="10" ht="20.1" customHeight="1" spans="1:8">
      <c r="A10" s="5" t="s">
        <v>2104</v>
      </c>
      <c r="B10" s="6" t="s">
        <v>1449</v>
      </c>
      <c r="C10" s="7" t="s">
        <v>2094</v>
      </c>
      <c r="D10" s="6" t="s">
        <v>1445</v>
      </c>
      <c r="E10" s="6" t="s">
        <v>1880</v>
      </c>
      <c r="F10" s="8" t="s">
        <v>1930</v>
      </c>
      <c r="G10" s="6"/>
      <c r="H10" s="5" t="s">
        <v>2104</v>
      </c>
    </row>
    <row r="11" ht="20.1" customHeight="1" spans="1:8">
      <c r="A11" s="5" t="s">
        <v>2105</v>
      </c>
      <c r="B11" s="6" t="s">
        <v>1455</v>
      </c>
      <c r="C11" s="7" t="s">
        <v>2094</v>
      </c>
      <c r="D11" s="6" t="s">
        <v>1445</v>
      </c>
      <c r="E11" s="6" t="s">
        <v>1879</v>
      </c>
      <c r="F11" s="8" t="s">
        <v>1930</v>
      </c>
      <c r="G11" s="6"/>
      <c r="H11" s="5" t="s">
        <v>2105</v>
      </c>
    </row>
    <row r="12" ht="20.1" customHeight="1" spans="1:8">
      <c r="A12" s="5" t="s">
        <v>2106</v>
      </c>
      <c r="B12" s="6" t="s">
        <v>2107</v>
      </c>
      <c r="C12" s="7" t="s">
        <v>2094</v>
      </c>
      <c r="D12" s="6" t="s">
        <v>1445</v>
      </c>
      <c r="E12" s="6" t="s">
        <v>1881</v>
      </c>
      <c r="F12" s="8" t="s">
        <v>1929</v>
      </c>
      <c r="G12" s="6"/>
      <c r="H12" s="5" t="s">
        <v>2106</v>
      </c>
    </row>
    <row r="13" ht="20.1" customHeight="1" spans="1:8">
      <c r="A13" s="5" t="s">
        <v>2108</v>
      </c>
      <c r="B13" s="6" t="s">
        <v>1300</v>
      </c>
      <c r="C13" s="7" t="s">
        <v>2094</v>
      </c>
      <c r="D13" s="6" t="s">
        <v>1883</v>
      </c>
      <c r="E13" s="6" t="s">
        <v>1881</v>
      </c>
      <c r="F13" s="8" t="s">
        <v>1952</v>
      </c>
      <c r="G13" s="6"/>
      <c r="H13" s="5" t="s">
        <v>2108</v>
      </c>
    </row>
    <row r="14" ht="20.1" customHeight="1" spans="1:8">
      <c r="A14" s="5">
        <v>2018006</v>
      </c>
      <c r="B14" s="9" t="s">
        <v>1302</v>
      </c>
      <c r="C14" s="7" t="s">
        <v>2094</v>
      </c>
      <c r="D14" s="6" t="s">
        <v>1445</v>
      </c>
      <c r="E14" s="6" t="s">
        <v>1879</v>
      </c>
      <c r="F14" s="8" t="s">
        <v>1929</v>
      </c>
      <c r="G14" s="6"/>
      <c r="H14" s="5">
        <v>2018006</v>
      </c>
    </row>
    <row r="15" ht="20.1" customHeight="1" spans="1:8">
      <c r="A15" s="5">
        <v>2018007</v>
      </c>
      <c r="B15" s="9" t="s">
        <v>2109</v>
      </c>
      <c r="C15" s="7" t="s">
        <v>2094</v>
      </c>
      <c r="D15" s="6" t="s">
        <v>1445</v>
      </c>
      <c r="E15" s="6" t="s">
        <v>1881</v>
      </c>
      <c r="F15" s="8"/>
      <c r="G15" s="6" t="s">
        <v>2110</v>
      </c>
      <c r="H15" s="5">
        <v>2018007</v>
      </c>
    </row>
    <row r="16" ht="20.1" customHeight="1" spans="1:8">
      <c r="A16" s="5">
        <v>2018008</v>
      </c>
      <c r="B16" s="9" t="s">
        <v>1493</v>
      </c>
      <c r="C16" s="7" t="s">
        <v>2094</v>
      </c>
      <c r="D16" s="6" t="s">
        <v>1445</v>
      </c>
      <c r="E16" s="6" t="s">
        <v>1879</v>
      </c>
      <c r="F16" s="8" t="s">
        <v>1930</v>
      </c>
      <c r="G16" s="6"/>
      <c r="H16" s="5">
        <v>2018008</v>
      </c>
    </row>
    <row r="17" ht="20.1" customHeight="1" spans="1:8">
      <c r="A17" s="5" t="s">
        <v>2111</v>
      </c>
      <c r="B17" s="6" t="s">
        <v>1457</v>
      </c>
      <c r="C17" s="7" t="s">
        <v>2094</v>
      </c>
      <c r="D17" s="6" t="s">
        <v>1445</v>
      </c>
      <c r="E17" s="6" t="s">
        <v>1879</v>
      </c>
      <c r="F17" s="8" t="s">
        <v>1929</v>
      </c>
      <c r="G17" s="6"/>
      <c r="H17" s="5" t="s">
        <v>2111</v>
      </c>
    </row>
    <row r="18" ht="20.1" customHeight="1" spans="1:8">
      <c r="A18" s="5" t="s">
        <v>2112</v>
      </c>
      <c r="B18" s="6" t="s">
        <v>1446</v>
      </c>
      <c r="C18" s="7" t="s">
        <v>2094</v>
      </c>
      <c r="D18" s="6" t="s">
        <v>1445</v>
      </c>
      <c r="E18" s="6" t="s">
        <v>1879</v>
      </c>
      <c r="F18" s="8" t="s">
        <v>1929</v>
      </c>
      <c r="G18" s="6"/>
      <c r="H18" s="5" t="s">
        <v>2112</v>
      </c>
    </row>
    <row r="19" ht="20.1" customHeight="1" spans="1:8">
      <c r="A19" s="5" t="s">
        <v>2113</v>
      </c>
      <c r="B19" s="6" t="s">
        <v>1459</v>
      </c>
      <c r="C19" s="7" t="s">
        <v>2094</v>
      </c>
      <c r="D19" s="6" t="s">
        <v>1445</v>
      </c>
      <c r="E19" s="6" t="s">
        <v>1879</v>
      </c>
      <c r="F19" s="8" t="s">
        <v>1929</v>
      </c>
      <c r="G19" s="6"/>
      <c r="H19" s="5" t="s">
        <v>2113</v>
      </c>
    </row>
    <row r="20" ht="20.1" customHeight="1" spans="1:8">
      <c r="A20" s="5" t="s">
        <v>2114</v>
      </c>
      <c r="B20" s="6" t="s">
        <v>2115</v>
      </c>
      <c r="C20" s="7" t="s">
        <v>2094</v>
      </c>
      <c r="D20" s="6" t="s">
        <v>1445</v>
      </c>
      <c r="E20" s="6" t="s">
        <v>1879</v>
      </c>
      <c r="F20" s="8" t="s">
        <v>1929</v>
      </c>
      <c r="G20" s="6"/>
      <c r="H20" s="5" t="s">
        <v>2114</v>
      </c>
    </row>
    <row r="21" ht="20.1" customHeight="1" spans="1:8">
      <c r="A21" s="5" t="s">
        <v>2116</v>
      </c>
      <c r="B21" s="6" t="s">
        <v>1309</v>
      </c>
      <c r="C21" s="7" t="s">
        <v>2094</v>
      </c>
      <c r="D21" s="6" t="s">
        <v>1445</v>
      </c>
      <c r="E21" s="6" t="s">
        <v>1879</v>
      </c>
      <c r="F21" s="8" t="s">
        <v>1930</v>
      </c>
      <c r="G21" s="6"/>
      <c r="H21" s="5" t="s">
        <v>2116</v>
      </c>
    </row>
    <row r="22" ht="20.1" customHeight="1" spans="1:8">
      <c r="A22" s="5" t="s">
        <v>2117</v>
      </c>
      <c r="B22" s="6" t="s">
        <v>1462</v>
      </c>
      <c r="C22" s="7" t="s">
        <v>2094</v>
      </c>
      <c r="D22" s="6" t="s">
        <v>1445</v>
      </c>
      <c r="E22" s="6" t="s">
        <v>1879</v>
      </c>
      <c r="F22" s="8" t="s">
        <v>1930</v>
      </c>
      <c r="G22" s="6"/>
      <c r="H22" s="5" t="s">
        <v>2117</v>
      </c>
    </row>
    <row r="23" ht="20.1" customHeight="1" spans="1:8">
      <c r="A23" s="5" t="s">
        <v>2118</v>
      </c>
      <c r="B23" s="6" t="s">
        <v>1305</v>
      </c>
      <c r="C23" s="7" t="s">
        <v>2094</v>
      </c>
      <c r="D23" s="6" t="s">
        <v>1445</v>
      </c>
      <c r="E23" s="6" t="s">
        <v>1879</v>
      </c>
      <c r="F23" s="8" t="s">
        <v>1930</v>
      </c>
      <c r="G23" s="6"/>
      <c r="H23" s="5" t="s">
        <v>2118</v>
      </c>
    </row>
    <row r="24" ht="20.1" customHeight="1" spans="1:8">
      <c r="A24" s="5" t="s">
        <v>2119</v>
      </c>
      <c r="B24" s="6" t="s">
        <v>1306</v>
      </c>
      <c r="C24" s="7" t="s">
        <v>2094</v>
      </c>
      <c r="D24" s="6" t="s">
        <v>1445</v>
      </c>
      <c r="E24" s="6" t="s">
        <v>1879</v>
      </c>
      <c r="F24" s="8" t="s">
        <v>1930</v>
      </c>
      <c r="G24" s="6"/>
      <c r="H24" s="5" t="s">
        <v>2119</v>
      </c>
    </row>
    <row r="25" ht="20.1" customHeight="1" spans="1:8">
      <c r="A25" s="5" t="s">
        <v>2120</v>
      </c>
      <c r="B25" s="6" t="s">
        <v>2121</v>
      </c>
      <c r="C25" s="7" t="s">
        <v>2094</v>
      </c>
      <c r="D25" s="6" t="s">
        <v>1445</v>
      </c>
      <c r="E25" s="6" t="s">
        <v>1879</v>
      </c>
      <c r="F25" s="8" t="s">
        <v>1930</v>
      </c>
      <c r="G25" s="6"/>
      <c r="H25" s="5" t="s">
        <v>2120</v>
      </c>
    </row>
    <row r="26" ht="20.1" customHeight="1" spans="1:8">
      <c r="A26" s="5" t="s">
        <v>2122</v>
      </c>
      <c r="B26" s="9" t="s">
        <v>1454</v>
      </c>
      <c r="C26" s="7" t="s">
        <v>2094</v>
      </c>
      <c r="D26" s="6" t="s">
        <v>1445</v>
      </c>
      <c r="E26" s="6" t="s">
        <v>1879</v>
      </c>
      <c r="F26" s="8" t="s">
        <v>1929</v>
      </c>
      <c r="G26" s="6"/>
      <c r="H26" s="5" t="s">
        <v>2122</v>
      </c>
    </row>
    <row r="27" ht="20.1" customHeight="1" spans="1:8">
      <c r="A27" s="5" t="s">
        <v>2123</v>
      </c>
      <c r="B27" s="6" t="s">
        <v>1368</v>
      </c>
      <c r="C27" s="7" t="s">
        <v>2094</v>
      </c>
      <c r="D27" s="6" t="s">
        <v>1885</v>
      </c>
      <c r="E27" s="6" t="s">
        <v>1880</v>
      </c>
      <c r="F27" s="8" t="s">
        <v>1932</v>
      </c>
      <c r="G27" s="6"/>
      <c r="H27" s="5" t="s">
        <v>2123</v>
      </c>
    </row>
    <row r="28" ht="20.1" customHeight="1" spans="1:8">
      <c r="A28" s="5" t="s">
        <v>2124</v>
      </c>
      <c r="B28" s="6" t="s">
        <v>1219</v>
      </c>
      <c r="C28" s="7" t="s">
        <v>2094</v>
      </c>
      <c r="D28" s="6" t="s">
        <v>1885</v>
      </c>
      <c r="E28" s="6" t="s">
        <v>1880</v>
      </c>
      <c r="F28" s="8" t="s">
        <v>1932</v>
      </c>
      <c r="G28" s="6"/>
      <c r="H28" s="5" t="s">
        <v>2124</v>
      </c>
    </row>
    <row r="29" ht="20.1" customHeight="1" spans="1:8">
      <c r="A29" s="5" t="s">
        <v>2125</v>
      </c>
      <c r="B29" s="6" t="s">
        <v>1130</v>
      </c>
      <c r="C29" s="7" t="s">
        <v>2094</v>
      </c>
      <c r="D29" s="6" t="s">
        <v>1885</v>
      </c>
      <c r="E29" s="6" t="s">
        <v>1880</v>
      </c>
      <c r="F29" s="8" t="s">
        <v>1933</v>
      </c>
      <c r="G29" s="6"/>
      <c r="H29" s="5" t="s">
        <v>2125</v>
      </c>
    </row>
    <row r="30" ht="20.1" customHeight="1" spans="1:8">
      <c r="A30" s="5" t="s">
        <v>2126</v>
      </c>
      <c r="B30" s="6" t="s">
        <v>1320</v>
      </c>
      <c r="C30" s="7" t="s">
        <v>2094</v>
      </c>
      <c r="D30" s="6" t="s">
        <v>1885</v>
      </c>
      <c r="E30" s="6" t="s">
        <v>1880</v>
      </c>
      <c r="F30" s="8" t="s">
        <v>1933</v>
      </c>
      <c r="G30" s="6"/>
      <c r="H30" s="5" t="s">
        <v>2126</v>
      </c>
    </row>
    <row r="31" ht="20.1" customHeight="1" spans="1:8">
      <c r="A31" s="5" t="s">
        <v>2127</v>
      </c>
      <c r="B31" s="6" t="s">
        <v>1140</v>
      </c>
      <c r="C31" s="7" t="s">
        <v>2094</v>
      </c>
      <c r="D31" s="6" t="s">
        <v>1885</v>
      </c>
      <c r="E31" s="6" t="s">
        <v>1880</v>
      </c>
      <c r="F31" s="8" t="s">
        <v>1933</v>
      </c>
      <c r="G31" s="6"/>
      <c r="H31" s="5" t="s">
        <v>2127</v>
      </c>
    </row>
    <row r="32" ht="20.1" customHeight="1" spans="1:8">
      <c r="A32" s="198" t="s">
        <v>2128</v>
      </c>
      <c r="B32" s="9" t="s">
        <v>1974</v>
      </c>
      <c r="C32" s="7" t="s">
        <v>2094</v>
      </c>
      <c r="D32" s="6" t="s">
        <v>1885</v>
      </c>
      <c r="E32" s="6" t="s">
        <v>1880</v>
      </c>
      <c r="F32" s="8" t="s">
        <v>1932</v>
      </c>
      <c r="G32" s="6"/>
      <c r="H32" s="198" t="s">
        <v>2128</v>
      </c>
    </row>
    <row r="33" ht="20.1" customHeight="1" spans="1:8">
      <c r="A33" s="5" t="s">
        <v>2129</v>
      </c>
      <c r="B33" s="6" t="s">
        <v>2130</v>
      </c>
      <c r="C33" s="7" t="s">
        <v>2094</v>
      </c>
      <c r="D33" s="6" t="s">
        <v>1885</v>
      </c>
      <c r="E33" s="6" t="s">
        <v>1881</v>
      </c>
      <c r="F33" s="8" t="s">
        <v>1932</v>
      </c>
      <c r="G33" s="6"/>
      <c r="H33" s="5" t="s">
        <v>2129</v>
      </c>
    </row>
    <row r="34" ht="20.1" customHeight="1" spans="1:8">
      <c r="A34" s="5">
        <v>2018009</v>
      </c>
      <c r="B34" s="9" t="s">
        <v>1270</v>
      </c>
      <c r="C34" s="7" t="s">
        <v>2094</v>
      </c>
      <c r="D34" s="6" t="s">
        <v>1885</v>
      </c>
      <c r="E34" s="6" t="s">
        <v>1880</v>
      </c>
      <c r="F34" s="8" t="s">
        <v>1933</v>
      </c>
      <c r="G34" s="6"/>
      <c r="H34" s="5">
        <v>2018009</v>
      </c>
    </row>
    <row r="35" ht="20.1" customHeight="1" spans="1:8">
      <c r="A35" s="5" t="s">
        <v>2131</v>
      </c>
      <c r="B35" s="6" t="s">
        <v>1262</v>
      </c>
      <c r="C35" s="7" t="s">
        <v>2094</v>
      </c>
      <c r="D35" s="6" t="s">
        <v>1885</v>
      </c>
      <c r="E35" s="6" t="s">
        <v>1879</v>
      </c>
      <c r="F35" s="8" t="s">
        <v>1932</v>
      </c>
      <c r="G35" s="6"/>
      <c r="H35" s="5" t="s">
        <v>2131</v>
      </c>
    </row>
    <row r="36" ht="20.1" customHeight="1" spans="1:8">
      <c r="A36" s="5" t="s">
        <v>2132</v>
      </c>
      <c r="B36" s="6" t="s">
        <v>1260</v>
      </c>
      <c r="C36" s="7" t="s">
        <v>2094</v>
      </c>
      <c r="D36" s="6" t="s">
        <v>1885</v>
      </c>
      <c r="E36" s="6" t="s">
        <v>1879</v>
      </c>
      <c r="F36" s="8" t="s">
        <v>1933</v>
      </c>
      <c r="G36" s="6"/>
      <c r="H36" s="5" t="s">
        <v>2132</v>
      </c>
    </row>
    <row r="37" ht="20.1" customHeight="1" spans="1:8">
      <c r="A37" s="5" t="s">
        <v>2133</v>
      </c>
      <c r="B37" s="6" t="s">
        <v>1087</v>
      </c>
      <c r="C37" s="7" t="s">
        <v>2094</v>
      </c>
      <c r="D37" s="6" t="s">
        <v>1885</v>
      </c>
      <c r="E37" s="6" t="s">
        <v>1879</v>
      </c>
      <c r="F37" s="8" t="s">
        <v>1932</v>
      </c>
      <c r="G37" s="6"/>
      <c r="H37" s="5" t="s">
        <v>2133</v>
      </c>
    </row>
    <row r="38" ht="20.1" customHeight="1" spans="1:8">
      <c r="A38" s="5" t="s">
        <v>2134</v>
      </c>
      <c r="B38" s="6" t="s">
        <v>1169</v>
      </c>
      <c r="C38" s="7" t="s">
        <v>2094</v>
      </c>
      <c r="D38" s="6" t="s">
        <v>1885</v>
      </c>
      <c r="E38" s="6" t="s">
        <v>1879</v>
      </c>
      <c r="F38" s="8" t="s">
        <v>1932</v>
      </c>
      <c r="G38" s="6"/>
      <c r="H38" s="5" t="s">
        <v>2134</v>
      </c>
    </row>
    <row r="39" ht="20.1" customHeight="1" spans="1:8">
      <c r="A39" s="5" t="s">
        <v>2135</v>
      </c>
      <c r="B39" s="6" t="s">
        <v>1249</v>
      </c>
      <c r="C39" s="7" t="s">
        <v>2094</v>
      </c>
      <c r="D39" s="6" t="s">
        <v>1885</v>
      </c>
      <c r="E39" s="6" t="s">
        <v>1879</v>
      </c>
      <c r="F39" s="8" t="s">
        <v>1932</v>
      </c>
      <c r="G39" s="6"/>
      <c r="H39" s="5" t="s">
        <v>2135</v>
      </c>
    </row>
    <row r="40" ht="20.1" customHeight="1" spans="1:8">
      <c r="A40" s="5" t="s">
        <v>2136</v>
      </c>
      <c r="B40" s="6" t="s">
        <v>1419</v>
      </c>
      <c r="C40" s="7" t="s">
        <v>2094</v>
      </c>
      <c r="D40" s="6" t="s">
        <v>1885</v>
      </c>
      <c r="E40" s="6" t="s">
        <v>1879</v>
      </c>
      <c r="F40" s="8" t="s">
        <v>1933</v>
      </c>
      <c r="G40" s="6"/>
      <c r="H40" s="5" t="s">
        <v>2136</v>
      </c>
    </row>
    <row r="41" ht="20.1" customHeight="1" spans="1:8">
      <c r="A41" s="5" t="s">
        <v>2137</v>
      </c>
      <c r="B41" s="6" t="s">
        <v>1247</v>
      </c>
      <c r="C41" s="7" t="s">
        <v>2094</v>
      </c>
      <c r="D41" s="6" t="s">
        <v>1885</v>
      </c>
      <c r="E41" s="6" t="s">
        <v>1879</v>
      </c>
      <c r="F41" s="8" t="s">
        <v>1933</v>
      </c>
      <c r="G41" s="6"/>
      <c r="H41" s="5" t="s">
        <v>2137</v>
      </c>
    </row>
    <row r="42" ht="20.1" customHeight="1" spans="1:8">
      <c r="A42" s="5" t="s">
        <v>2138</v>
      </c>
      <c r="B42" s="6" t="s">
        <v>1346</v>
      </c>
      <c r="C42" s="7" t="s">
        <v>2094</v>
      </c>
      <c r="D42" s="6" t="s">
        <v>1885</v>
      </c>
      <c r="E42" s="6" t="s">
        <v>1879</v>
      </c>
      <c r="F42" s="8" t="s">
        <v>1933</v>
      </c>
      <c r="G42" s="6"/>
      <c r="H42" s="5" t="s">
        <v>2138</v>
      </c>
    </row>
    <row r="43" ht="20.1" customHeight="1" spans="1:8">
      <c r="A43" s="5" t="s">
        <v>2139</v>
      </c>
      <c r="B43" s="6" t="s">
        <v>1165</v>
      </c>
      <c r="C43" s="7" t="s">
        <v>2094</v>
      </c>
      <c r="D43" s="6" t="s">
        <v>1885</v>
      </c>
      <c r="E43" s="6" t="s">
        <v>1880</v>
      </c>
      <c r="F43" s="8" t="s">
        <v>1933</v>
      </c>
      <c r="G43" s="6"/>
      <c r="H43" s="5" t="s">
        <v>2139</v>
      </c>
    </row>
    <row r="44" ht="20.1" customHeight="1" spans="1:8">
      <c r="A44" s="5" t="s">
        <v>2140</v>
      </c>
      <c r="B44" s="6" t="s">
        <v>1253</v>
      </c>
      <c r="C44" s="7" t="s">
        <v>2094</v>
      </c>
      <c r="D44" s="6" t="s">
        <v>1885</v>
      </c>
      <c r="E44" s="6" t="s">
        <v>1879</v>
      </c>
      <c r="F44" s="8" t="s">
        <v>1933</v>
      </c>
      <c r="G44" s="6"/>
      <c r="H44" s="5" t="s">
        <v>2140</v>
      </c>
    </row>
    <row r="45" ht="20.1" customHeight="1" spans="1:8">
      <c r="A45" s="5" t="s">
        <v>2141</v>
      </c>
      <c r="B45" s="6" t="s">
        <v>2142</v>
      </c>
      <c r="C45" s="7" t="s">
        <v>2094</v>
      </c>
      <c r="D45" s="6" t="s">
        <v>1885</v>
      </c>
      <c r="E45" s="6" t="s">
        <v>1879</v>
      </c>
      <c r="F45" s="8" t="s">
        <v>1933</v>
      </c>
      <c r="G45" s="6"/>
      <c r="H45" s="5" t="s">
        <v>2141</v>
      </c>
    </row>
    <row r="46" ht="20.1" customHeight="1" spans="1:8">
      <c r="A46" s="5" t="s">
        <v>2143</v>
      </c>
      <c r="B46" s="6" t="s">
        <v>2144</v>
      </c>
      <c r="C46" s="7" t="s">
        <v>2094</v>
      </c>
      <c r="D46" s="6" t="s">
        <v>1885</v>
      </c>
      <c r="E46" s="6" t="s">
        <v>1879</v>
      </c>
      <c r="F46" s="8" t="s">
        <v>1932</v>
      </c>
      <c r="G46" s="6"/>
      <c r="H46" s="5" t="s">
        <v>2143</v>
      </c>
    </row>
    <row r="47" ht="20.1" customHeight="1" spans="1:8">
      <c r="A47" s="5" t="s">
        <v>2145</v>
      </c>
      <c r="B47" s="6" t="s">
        <v>1250</v>
      </c>
      <c r="C47" s="7" t="s">
        <v>2094</v>
      </c>
      <c r="D47" s="6" t="s">
        <v>1885</v>
      </c>
      <c r="E47" s="6" t="s">
        <v>1879</v>
      </c>
      <c r="F47" s="8" t="s">
        <v>1933</v>
      </c>
      <c r="G47" s="6"/>
      <c r="H47" s="5" t="s">
        <v>2145</v>
      </c>
    </row>
    <row r="48" ht="20.1" customHeight="1" spans="1:8">
      <c r="A48" s="5">
        <v>2018010</v>
      </c>
      <c r="B48" s="9" t="s">
        <v>1268</v>
      </c>
      <c r="C48" s="7" t="s">
        <v>2094</v>
      </c>
      <c r="D48" s="6" t="s">
        <v>1885</v>
      </c>
      <c r="E48" s="6" t="s">
        <v>1879</v>
      </c>
      <c r="F48" s="8" t="s">
        <v>1933</v>
      </c>
      <c r="G48" s="6"/>
      <c r="H48" s="5">
        <v>2018010</v>
      </c>
    </row>
    <row r="49" ht="20.1" customHeight="1" spans="1:8">
      <c r="A49" s="5" t="s">
        <v>2146</v>
      </c>
      <c r="B49" s="9" t="s">
        <v>2147</v>
      </c>
      <c r="C49" s="7" t="s">
        <v>2094</v>
      </c>
      <c r="D49" s="6" t="s">
        <v>1885</v>
      </c>
      <c r="E49" s="6" t="s">
        <v>1881</v>
      </c>
      <c r="F49" s="8" t="s">
        <v>1933</v>
      </c>
      <c r="G49" s="6"/>
      <c r="H49" s="5" t="s">
        <v>2146</v>
      </c>
    </row>
    <row r="50" ht="20.1" customHeight="1" spans="1:8">
      <c r="A50" s="5" t="s">
        <v>2148</v>
      </c>
      <c r="B50" s="9" t="s">
        <v>1153</v>
      </c>
      <c r="C50" s="7" t="s">
        <v>2094</v>
      </c>
      <c r="D50" s="6" t="s">
        <v>1885</v>
      </c>
      <c r="E50" s="6" t="s">
        <v>1881</v>
      </c>
      <c r="F50" s="8" t="s">
        <v>1933</v>
      </c>
      <c r="G50" s="6"/>
      <c r="H50" s="5" t="s">
        <v>2148</v>
      </c>
    </row>
    <row r="51" ht="20.1" customHeight="1" spans="1:8">
      <c r="A51" s="5" t="s">
        <v>2149</v>
      </c>
      <c r="B51" s="9" t="s">
        <v>2150</v>
      </c>
      <c r="C51" s="7" t="s">
        <v>2094</v>
      </c>
      <c r="D51" s="6" t="s">
        <v>1885</v>
      </c>
      <c r="E51" s="6" t="s">
        <v>1881</v>
      </c>
      <c r="F51" s="8" t="s">
        <v>1933</v>
      </c>
      <c r="G51" s="6"/>
      <c r="H51" s="5" t="s">
        <v>2149</v>
      </c>
    </row>
    <row r="52" ht="20.1" customHeight="1" spans="1:8">
      <c r="A52" s="5" t="s">
        <v>2151</v>
      </c>
      <c r="B52" s="9" t="s">
        <v>1296</v>
      </c>
      <c r="C52" s="7" t="s">
        <v>2094</v>
      </c>
      <c r="D52" s="6" t="s">
        <v>1885</v>
      </c>
      <c r="E52" s="6" t="s">
        <v>1881</v>
      </c>
      <c r="F52" s="8" t="s">
        <v>1933</v>
      </c>
      <c r="G52" s="6"/>
      <c r="H52" s="5" t="s">
        <v>2151</v>
      </c>
    </row>
    <row r="53" ht="20.1" customHeight="1" spans="1:8">
      <c r="A53" s="5" t="s">
        <v>2152</v>
      </c>
      <c r="B53" s="9" t="s">
        <v>1981</v>
      </c>
      <c r="C53" s="7" t="s">
        <v>2094</v>
      </c>
      <c r="D53" s="6" t="s">
        <v>1885</v>
      </c>
      <c r="E53" s="6" t="s">
        <v>1881</v>
      </c>
      <c r="F53" s="8" t="s">
        <v>1933</v>
      </c>
      <c r="G53" s="6"/>
      <c r="H53" s="5" t="s">
        <v>2152</v>
      </c>
    </row>
    <row r="54" ht="20.1" customHeight="1" spans="1:8">
      <c r="A54" s="5" t="s">
        <v>2153</v>
      </c>
      <c r="B54" s="9" t="s">
        <v>2154</v>
      </c>
      <c r="C54" s="7" t="s">
        <v>2094</v>
      </c>
      <c r="D54" s="6" t="s">
        <v>1885</v>
      </c>
      <c r="E54" s="6" t="s">
        <v>1881</v>
      </c>
      <c r="F54" s="8" t="s">
        <v>1933</v>
      </c>
      <c r="G54" s="6"/>
      <c r="H54" s="5" t="s">
        <v>2153</v>
      </c>
    </row>
    <row r="55" ht="20.1" customHeight="1" spans="1:8">
      <c r="A55" s="5" t="s">
        <v>2155</v>
      </c>
      <c r="B55" s="6" t="s">
        <v>2156</v>
      </c>
      <c r="C55" s="7" t="s">
        <v>2094</v>
      </c>
      <c r="D55" s="6" t="s">
        <v>1464</v>
      </c>
      <c r="E55" s="6" t="s">
        <v>1879</v>
      </c>
      <c r="F55" s="8" t="s">
        <v>1935</v>
      </c>
      <c r="G55" s="6"/>
      <c r="H55" s="5" t="s">
        <v>2155</v>
      </c>
    </row>
    <row r="56" ht="20.1" customHeight="1" spans="1:8">
      <c r="A56" s="5">
        <v>2017037</v>
      </c>
      <c r="B56" s="6" t="s">
        <v>2157</v>
      </c>
      <c r="C56" s="7" t="s">
        <v>2094</v>
      </c>
      <c r="D56" s="6" t="s">
        <v>1464</v>
      </c>
      <c r="E56" s="6" t="s">
        <v>1880</v>
      </c>
      <c r="F56" s="8" t="s">
        <v>1935</v>
      </c>
      <c r="G56" s="6"/>
      <c r="H56" s="5">
        <v>2017037</v>
      </c>
    </row>
    <row r="57" ht="20.1" customHeight="1" spans="1:8">
      <c r="A57" s="5" t="s">
        <v>2158</v>
      </c>
      <c r="B57" s="6" t="s">
        <v>1243</v>
      </c>
      <c r="C57" s="7" t="s">
        <v>2094</v>
      </c>
      <c r="D57" s="6" t="s">
        <v>1464</v>
      </c>
      <c r="E57" s="6" t="s">
        <v>1879</v>
      </c>
      <c r="F57" s="8" t="s">
        <v>1936</v>
      </c>
      <c r="G57" s="6"/>
      <c r="H57" s="5" t="s">
        <v>2158</v>
      </c>
    </row>
    <row r="58" ht="20.1" customHeight="1" spans="1:8">
      <c r="A58" s="5" t="s">
        <v>2159</v>
      </c>
      <c r="B58" s="6" t="s">
        <v>2160</v>
      </c>
      <c r="C58" s="7" t="s">
        <v>2094</v>
      </c>
      <c r="D58" s="6" t="s">
        <v>1464</v>
      </c>
      <c r="E58" s="6" t="s">
        <v>1880</v>
      </c>
      <c r="F58" s="8" t="s">
        <v>1936</v>
      </c>
      <c r="G58" s="6"/>
      <c r="H58" s="5" t="s">
        <v>2159</v>
      </c>
    </row>
    <row r="59" ht="20.1" customHeight="1" spans="1:8">
      <c r="A59" s="5" t="s">
        <v>2161</v>
      </c>
      <c r="B59" s="6" t="s">
        <v>1476</v>
      </c>
      <c r="C59" s="7" t="s">
        <v>2094</v>
      </c>
      <c r="D59" s="6" t="s">
        <v>1464</v>
      </c>
      <c r="E59" s="6" t="s">
        <v>1880</v>
      </c>
      <c r="F59" s="8" t="s">
        <v>1936</v>
      </c>
      <c r="G59" s="6"/>
      <c r="H59" s="5" t="s">
        <v>2161</v>
      </c>
    </row>
    <row r="60" ht="20.1" customHeight="1" spans="1:8">
      <c r="A60" s="5" t="s">
        <v>2162</v>
      </c>
      <c r="B60" s="6" t="s">
        <v>1242</v>
      </c>
      <c r="C60" s="7" t="s">
        <v>2094</v>
      </c>
      <c r="D60" s="6" t="s">
        <v>1464</v>
      </c>
      <c r="E60" s="6" t="s">
        <v>1879</v>
      </c>
      <c r="F60" s="8" t="s">
        <v>1936</v>
      </c>
      <c r="G60" s="6"/>
      <c r="H60" s="5" t="s">
        <v>2162</v>
      </c>
    </row>
    <row r="61" ht="20.1" customHeight="1" spans="1:8">
      <c r="A61" s="5" t="s">
        <v>2163</v>
      </c>
      <c r="B61" s="6" t="s">
        <v>1128</v>
      </c>
      <c r="C61" s="7" t="s">
        <v>2094</v>
      </c>
      <c r="D61" s="6" t="s">
        <v>1464</v>
      </c>
      <c r="E61" s="6" t="s">
        <v>1879</v>
      </c>
      <c r="F61" s="8" t="s">
        <v>1936</v>
      </c>
      <c r="G61" s="6"/>
      <c r="H61" s="5" t="s">
        <v>2163</v>
      </c>
    </row>
    <row r="62" ht="20.1" customHeight="1" spans="1:8">
      <c r="A62" s="5" t="s">
        <v>2164</v>
      </c>
      <c r="B62" s="6" t="s">
        <v>2165</v>
      </c>
      <c r="C62" s="7" t="s">
        <v>2094</v>
      </c>
      <c r="D62" s="6" t="s">
        <v>1464</v>
      </c>
      <c r="E62" s="6" t="s">
        <v>1879</v>
      </c>
      <c r="F62" s="8" t="s">
        <v>1936</v>
      </c>
      <c r="G62" s="6"/>
      <c r="H62" s="5" t="s">
        <v>2164</v>
      </c>
    </row>
    <row r="63" ht="20.1" customHeight="1" spans="1:8">
      <c r="A63" s="5" t="s">
        <v>2166</v>
      </c>
      <c r="B63" s="6" t="s">
        <v>2167</v>
      </c>
      <c r="C63" s="7" t="s">
        <v>2094</v>
      </c>
      <c r="D63" s="6" t="s">
        <v>1464</v>
      </c>
      <c r="E63" s="6" t="s">
        <v>1880</v>
      </c>
      <c r="F63" s="8" t="s">
        <v>1936</v>
      </c>
      <c r="G63" s="6"/>
      <c r="H63" s="5" t="s">
        <v>2166</v>
      </c>
    </row>
    <row r="64" ht="20.1" customHeight="1" spans="1:8">
      <c r="A64" s="5" t="s">
        <v>2168</v>
      </c>
      <c r="B64" s="6" t="s">
        <v>1179</v>
      </c>
      <c r="C64" s="7" t="s">
        <v>2094</v>
      </c>
      <c r="D64" s="6" t="s">
        <v>1464</v>
      </c>
      <c r="E64" s="6" t="s">
        <v>1880</v>
      </c>
      <c r="F64" s="8" t="s">
        <v>1936</v>
      </c>
      <c r="G64" s="6"/>
      <c r="H64" s="5" t="s">
        <v>2168</v>
      </c>
    </row>
    <row r="65" ht="20.1" customHeight="1" spans="1:8">
      <c r="A65" s="5">
        <v>2016021</v>
      </c>
      <c r="B65" s="9" t="s">
        <v>1158</v>
      </c>
      <c r="C65" s="7" t="s">
        <v>2094</v>
      </c>
      <c r="D65" s="6" t="s">
        <v>1883</v>
      </c>
      <c r="E65" s="6" t="s">
        <v>1880</v>
      </c>
      <c r="F65" s="8" t="s">
        <v>1953</v>
      </c>
      <c r="G65" s="6"/>
      <c r="H65" s="5">
        <v>2016021</v>
      </c>
    </row>
    <row r="66" ht="20.1" customHeight="1" spans="1:8">
      <c r="A66" s="198" t="s">
        <v>2169</v>
      </c>
      <c r="B66" s="9" t="s">
        <v>2170</v>
      </c>
      <c r="C66" s="7" t="s">
        <v>2094</v>
      </c>
      <c r="D66" s="6" t="s">
        <v>1464</v>
      </c>
      <c r="E66" s="6" t="s">
        <v>1880</v>
      </c>
      <c r="F66" s="8" t="s">
        <v>1935</v>
      </c>
      <c r="G66" s="6"/>
      <c r="H66" s="198" t="s">
        <v>2169</v>
      </c>
    </row>
    <row r="67" ht="20.1" customHeight="1" spans="1:8">
      <c r="A67" s="5" t="s">
        <v>2171</v>
      </c>
      <c r="B67" s="6" t="s">
        <v>2172</v>
      </c>
      <c r="C67" s="7" t="s">
        <v>2094</v>
      </c>
      <c r="D67" s="6" t="s">
        <v>1464</v>
      </c>
      <c r="E67" s="6" t="s">
        <v>1880</v>
      </c>
      <c r="F67" s="8" t="s">
        <v>1935</v>
      </c>
      <c r="G67" s="6"/>
      <c r="H67" s="5" t="s">
        <v>2171</v>
      </c>
    </row>
    <row r="68" ht="20.1" customHeight="1" spans="1:8">
      <c r="A68" s="5">
        <v>2018011</v>
      </c>
      <c r="B68" s="9" t="s">
        <v>1230</v>
      </c>
      <c r="C68" s="7" t="s">
        <v>2094</v>
      </c>
      <c r="D68" s="6" t="s">
        <v>1464</v>
      </c>
      <c r="E68" s="6" t="s">
        <v>1880</v>
      </c>
      <c r="F68" s="8" t="s">
        <v>1936</v>
      </c>
      <c r="G68" s="6"/>
      <c r="H68" s="5">
        <v>2018011</v>
      </c>
    </row>
    <row r="69" ht="20.1" customHeight="1" spans="1:8">
      <c r="A69" s="5" t="s">
        <v>2173</v>
      </c>
      <c r="B69" s="9" t="s">
        <v>1205</v>
      </c>
      <c r="C69" s="7" t="s">
        <v>2094</v>
      </c>
      <c r="D69" s="6" t="s">
        <v>1464</v>
      </c>
      <c r="E69" s="6" t="s">
        <v>1880</v>
      </c>
      <c r="F69" s="8" t="s">
        <v>1935</v>
      </c>
      <c r="G69" s="6"/>
      <c r="H69" s="5" t="s">
        <v>2173</v>
      </c>
    </row>
    <row r="70" ht="20.1" customHeight="1" spans="1:8">
      <c r="A70" s="5" t="s">
        <v>2174</v>
      </c>
      <c r="B70" s="9" t="s">
        <v>1215</v>
      </c>
      <c r="C70" s="7" t="s">
        <v>2094</v>
      </c>
      <c r="D70" s="6" t="s">
        <v>1464</v>
      </c>
      <c r="E70" s="6" t="s">
        <v>1880</v>
      </c>
      <c r="F70" s="8" t="s">
        <v>1935</v>
      </c>
      <c r="G70" s="6"/>
      <c r="H70" s="5" t="s">
        <v>2174</v>
      </c>
    </row>
    <row r="71" ht="20.1" customHeight="1" spans="1:8">
      <c r="A71" s="198" t="s">
        <v>2175</v>
      </c>
      <c r="B71" s="9" t="s">
        <v>1223</v>
      </c>
      <c r="C71" s="7" t="s">
        <v>2094</v>
      </c>
      <c r="D71" s="6" t="s">
        <v>1464</v>
      </c>
      <c r="E71" s="6" t="s">
        <v>1879</v>
      </c>
      <c r="F71" s="8" t="s">
        <v>1936</v>
      </c>
      <c r="G71" s="10"/>
      <c r="H71" s="198" t="s">
        <v>2175</v>
      </c>
    </row>
    <row r="72" ht="20.1" customHeight="1" spans="1:8">
      <c r="A72" s="5">
        <v>2018012</v>
      </c>
      <c r="B72" s="9" t="s">
        <v>2176</v>
      </c>
      <c r="C72" s="7" t="s">
        <v>2094</v>
      </c>
      <c r="D72" s="6" t="s">
        <v>1464</v>
      </c>
      <c r="E72" s="6" t="s">
        <v>1881</v>
      </c>
      <c r="F72" s="8" t="s">
        <v>1936</v>
      </c>
      <c r="G72" s="6" t="s">
        <v>2110</v>
      </c>
      <c r="H72" s="5">
        <v>2018012</v>
      </c>
    </row>
    <row r="73" ht="20.1" customHeight="1" spans="1:8">
      <c r="A73" s="5" t="s">
        <v>2177</v>
      </c>
      <c r="B73" s="6" t="s">
        <v>1207</v>
      </c>
      <c r="C73" s="7" t="s">
        <v>2094</v>
      </c>
      <c r="D73" s="6" t="s">
        <v>1464</v>
      </c>
      <c r="E73" s="6" t="s">
        <v>1879</v>
      </c>
      <c r="F73" s="8" t="s">
        <v>1935</v>
      </c>
      <c r="G73" s="10"/>
      <c r="H73" s="5" t="s">
        <v>2177</v>
      </c>
    </row>
    <row r="74" ht="20.1" customHeight="1" spans="1:8">
      <c r="A74" s="5" t="s">
        <v>2178</v>
      </c>
      <c r="B74" s="6" t="s">
        <v>1465</v>
      </c>
      <c r="C74" s="7" t="s">
        <v>2094</v>
      </c>
      <c r="D74" s="6" t="s">
        <v>1464</v>
      </c>
      <c r="E74" s="6" t="s">
        <v>1879</v>
      </c>
      <c r="F74" s="8" t="s">
        <v>1935</v>
      </c>
      <c r="G74" s="6"/>
      <c r="H74" s="5" t="s">
        <v>2178</v>
      </c>
    </row>
    <row r="75" ht="20.1" customHeight="1" spans="1:8">
      <c r="A75" s="5" t="s">
        <v>2179</v>
      </c>
      <c r="B75" s="6" t="s">
        <v>1496</v>
      </c>
      <c r="C75" s="7" t="s">
        <v>2094</v>
      </c>
      <c r="D75" s="6" t="s">
        <v>1464</v>
      </c>
      <c r="E75" s="6" t="s">
        <v>1879</v>
      </c>
      <c r="F75" s="8" t="s">
        <v>1935</v>
      </c>
      <c r="G75" s="6"/>
      <c r="H75" s="5" t="s">
        <v>2179</v>
      </c>
    </row>
    <row r="76" ht="20.1" customHeight="1" spans="1:8">
      <c r="A76" s="5" t="s">
        <v>2180</v>
      </c>
      <c r="B76" s="6" t="s">
        <v>1129</v>
      </c>
      <c r="C76" s="7" t="s">
        <v>2094</v>
      </c>
      <c r="D76" s="6" t="s">
        <v>1464</v>
      </c>
      <c r="E76" s="6" t="s">
        <v>1879</v>
      </c>
      <c r="F76" s="8" t="s">
        <v>1935</v>
      </c>
      <c r="G76" s="6"/>
      <c r="H76" s="5" t="s">
        <v>2180</v>
      </c>
    </row>
    <row r="77" ht="20.1" customHeight="1" spans="1:8">
      <c r="A77" s="5" t="s">
        <v>2181</v>
      </c>
      <c r="B77" s="6" t="s">
        <v>1390</v>
      </c>
      <c r="C77" s="7" t="s">
        <v>2094</v>
      </c>
      <c r="D77" s="6" t="s">
        <v>1464</v>
      </c>
      <c r="E77" s="6" t="s">
        <v>1879</v>
      </c>
      <c r="F77" s="8" t="s">
        <v>1935</v>
      </c>
      <c r="G77" s="6"/>
      <c r="H77" s="5" t="s">
        <v>2181</v>
      </c>
    </row>
    <row r="78" ht="20.1" customHeight="1" spans="1:8">
      <c r="A78" s="5" t="s">
        <v>2182</v>
      </c>
      <c r="B78" s="6" t="s">
        <v>1466</v>
      </c>
      <c r="C78" s="7" t="s">
        <v>2094</v>
      </c>
      <c r="D78" s="6" t="s">
        <v>1464</v>
      </c>
      <c r="E78" s="6" t="s">
        <v>1879</v>
      </c>
      <c r="F78" s="8" t="s">
        <v>1935</v>
      </c>
      <c r="G78" s="6"/>
      <c r="H78" s="5" t="s">
        <v>2182</v>
      </c>
    </row>
    <row r="79" ht="20.1" customHeight="1" spans="1:8">
      <c r="A79" s="5" t="s">
        <v>2183</v>
      </c>
      <c r="B79" s="6" t="s">
        <v>2184</v>
      </c>
      <c r="C79" s="7" t="s">
        <v>2094</v>
      </c>
      <c r="D79" s="6" t="s">
        <v>1464</v>
      </c>
      <c r="E79" s="6" t="s">
        <v>1879</v>
      </c>
      <c r="F79" s="8" t="s">
        <v>1935</v>
      </c>
      <c r="G79" s="6"/>
      <c r="H79" s="5" t="s">
        <v>2183</v>
      </c>
    </row>
    <row r="80" ht="20.1" customHeight="1" spans="1:8">
      <c r="A80" s="5" t="s">
        <v>2185</v>
      </c>
      <c r="B80" s="6" t="s">
        <v>1470</v>
      </c>
      <c r="C80" s="7" t="s">
        <v>2094</v>
      </c>
      <c r="D80" s="6" t="s">
        <v>1464</v>
      </c>
      <c r="E80" s="6" t="s">
        <v>1879</v>
      </c>
      <c r="F80" s="8" t="s">
        <v>1935</v>
      </c>
      <c r="G80" s="6"/>
      <c r="H80" s="5" t="s">
        <v>2185</v>
      </c>
    </row>
    <row r="81" ht="20.1" customHeight="1" spans="1:8">
      <c r="A81" s="5" t="s">
        <v>2186</v>
      </c>
      <c r="B81" s="6" t="s">
        <v>1256</v>
      </c>
      <c r="C81" s="7" t="s">
        <v>2094</v>
      </c>
      <c r="D81" s="6" t="s">
        <v>1464</v>
      </c>
      <c r="E81" s="6" t="s">
        <v>1879</v>
      </c>
      <c r="F81" s="8" t="s">
        <v>1935</v>
      </c>
      <c r="G81" s="6"/>
      <c r="H81" s="5" t="s">
        <v>2186</v>
      </c>
    </row>
    <row r="82" ht="20.1" customHeight="1" spans="1:8">
      <c r="A82" s="5" t="s">
        <v>2187</v>
      </c>
      <c r="B82" s="6" t="s">
        <v>1472</v>
      </c>
      <c r="C82" s="7" t="s">
        <v>2094</v>
      </c>
      <c r="D82" s="6" t="s">
        <v>1464</v>
      </c>
      <c r="E82" s="6" t="s">
        <v>1879</v>
      </c>
      <c r="F82" s="8" t="s">
        <v>1935</v>
      </c>
      <c r="G82" s="6"/>
      <c r="H82" s="5" t="s">
        <v>2187</v>
      </c>
    </row>
    <row r="83" ht="20.1" customHeight="1" spans="1:8">
      <c r="A83" s="5" t="s">
        <v>2188</v>
      </c>
      <c r="B83" s="6" t="s">
        <v>1255</v>
      </c>
      <c r="C83" s="7" t="s">
        <v>2094</v>
      </c>
      <c r="D83" s="6" t="s">
        <v>1464</v>
      </c>
      <c r="E83" s="6" t="s">
        <v>1879</v>
      </c>
      <c r="F83" s="8" t="s">
        <v>1935</v>
      </c>
      <c r="G83" s="6"/>
      <c r="H83" s="5" t="s">
        <v>2188</v>
      </c>
    </row>
    <row r="84" ht="20.1" customHeight="1" spans="1:8">
      <c r="A84" s="5" t="s">
        <v>2189</v>
      </c>
      <c r="B84" s="6" t="s">
        <v>1467</v>
      </c>
      <c r="C84" s="7" t="s">
        <v>2094</v>
      </c>
      <c r="D84" s="6" t="s">
        <v>1464</v>
      </c>
      <c r="E84" s="6" t="s">
        <v>1879</v>
      </c>
      <c r="F84" s="8" t="s">
        <v>1935</v>
      </c>
      <c r="G84" s="6"/>
      <c r="H84" s="5" t="s">
        <v>2189</v>
      </c>
    </row>
    <row r="85" ht="20.1" customHeight="1" spans="1:8">
      <c r="A85" s="5" t="s">
        <v>2190</v>
      </c>
      <c r="B85" s="6" t="s">
        <v>2191</v>
      </c>
      <c r="C85" s="7" t="s">
        <v>2094</v>
      </c>
      <c r="D85" s="6" t="s">
        <v>1464</v>
      </c>
      <c r="E85" s="6" t="s">
        <v>1879</v>
      </c>
      <c r="F85" s="8" t="s">
        <v>1936</v>
      </c>
      <c r="G85" s="6"/>
      <c r="H85" s="5" t="s">
        <v>2190</v>
      </c>
    </row>
    <row r="86" ht="20.1" customHeight="1" spans="1:8">
      <c r="A86" s="5" t="s">
        <v>2192</v>
      </c>
      <c r="B86" s="6" t="s">
        <v>1125</v>
      </c>
      <c r="C86" s="7" t="s">
        <v>2094</v>
      </c>
      <c r="D86" s="6" t="s">
        <v>1464</v>
      </c>
      <c r="E86" s="6" t="s">
        <v>1879</v>
      </c>
      <c r="F86" s="8" t="s">
        <v>1936</v>
      </c>
      <c r="G86" s="6"/>
      <c r="H86" s="5" t="s">
        <v>2192</v>
      </c>
    </row>
    <row r="87" ht="20.1" customHeight="1" spans="1:8">
      <c r="A87" s="5" t="s">
        <v>2193</v>
      </c>
      <c r="B87" s="6" t="s">
        <v>1997</v>
      </c>
      <c r="C87" s="7" t="s">
        <v>2094</v>
      </c>
      <c r="D87" s="6" t="s">
        <v>1464</v>
      </c>
      <c r="E87" s="6" t="s">
        <v>1879</v>
      </c>
      <c r="F87" s="8" t="s">
        <v>1936</v>
      </c>
      <c r="G87" s="6"/>
      <c r="H87" s="5" t="s">
        <v>2193</v>
      </c>
    </row>
    <row r="88" ht="20.1" customHeight="1" spans="1:8">
      <c r="A88" s="5" t="s">
        <v>2194</v>
      </c>
      <c r="B88" s="6" t="s">
        <v>1227</v>
      </c>
      <c r="C88" s="7" t="s">
        <v>2094</v>
      </c>
      <c r="D88" s="6" t="s">
        <v>1464</v>
      </c>
      <c r="E88" s="6" t="s">
        <v>1879</v>
      </c>
      <c r="F88" s="8" t="s">
        <v>1936</v>
      </c>
      <c r="G88" s="6"/>
      <c r="H88" s="5" t="s">
        <v>2194</v>
      </c>
    </row>
    <row r="89" ht="20.1" customHeight="1" spans="1:8">
      <c r="A89" s="5" t="s">
        <v>2195</v>
      </c>
      <c r="B89" s="6" t="s">
        <v>1115</v>
      </c>
      <c r="C89" s="7" t="s">
        <v>2094</v>
      </c>
      <c r="D89" s="6" t="s">
        <v>1464</v>
      </c>
      <c r="E89" s="6" t="s">
        <v>1879</v>
      </c>
      <c r="F89" s="8" t="s">
        <v>1936</v>
      </c>
      <c r="G89" s="6"/>
      <c r="H89" s="5" t="s">
        <v>2195</v>
      </c>
    </row>
    <row r="90" ht="20.1" customHeight="1" spans="1:8">
      <c r="A90" s="5" t="s">
        <v>2196</v>
      </c>
      <c r="B90" s="6" t="s">
        <v>1127</v>
      </c>
      <c r="C90" s="7" t="s">
        <v>2094</v>
      </c>
      <c r="D90" s="6" t="s">
        <v>1464</v>
      </c>
      <c r="E90" s="6" t="s">
        <v>1879</v>
      </c>
      <c r="F90" s="8" t="s">
        <v>1936</v>
      </c>
      <c r="G90" s="6"/>
      <c r="H90" s="5" t="s">
        <v>2196</v>
      </c>
    </row>
    <row r="91" ht="20.1" customHeight="1" spans="1:8">
      <c r="A91" s="5" t="s">
        <v>2197</v>
      </c>
      <c r="B91" s="6" t="s">
        <v>2198</v>
      </c>
      <c r="C91" s="7" t="s">
        <v>2094</v>
      </c>
      <c r="D91" s="6" t="s">
        <v>1888</v>
      </c>
      <c r="E91" s="6" t="s">
        <v>1880</v>
      </c>
      <c r="F91" s="8" t="s">
        <v>1938</v>
      </c>
      <c r="G91" s="6"/>
      <c r="H91" s="5" t="s">
        <v>2197</v>
      </c>
    </row>
    <row r="92" ht="20.1" customHeight="1" spans="1:8">
      <c r="A92" s="5" t="s">
        <v>2199</v>
      </c>
      <c r="B92" s="6" t="s">
        <v>1295</v>
      </c>
      <c r="C92" s="7" t="s">
        <v>2094</v>
      </c>
      <c r="D92" s="6" t="s">
        <v>1888</v>
      </c>
      <c r="E92" s="6" t="s">
        <v>1880</v>
      </c>
      <c r="F92" s="8" t="s">
        <v>1938</v>
      </c>
      <c r="G92" s="6"/>
      <c r="H92" s="5" t="s">
        <v>2199</v>
      </c>
    </row>
    <row r="93" ht="20.1" customHeight="1" spans="1:8">
      <c r="A93" s="5" t="s">
        <v>2200</v>
      </c>
      <c r="B93" s="6" t="s">
        <v>1336</v>
      </c>
      <c r="C93" s="7" t="s">
        <v>2094</v>
      </c>
      <c r="D93" s="6" t="s">
        <v>1888</v>
      </c>
      <c r="E93" s="6" t="s">
        <v>1880</v>
      </c>
      <c r="F93" s="8" t="s">
        <v>1938</v>
      </c>
      <c r="G93" s="6"/>
      <c r="H93" s="5" t="s">
        <v>2200</v>
      </c>
    </row>
    <row r="94" ht="20.1" customHeight="1" spans="1:8">
      <c r="A94" s="5" t="s">
        <v>2201</v>
      </c>
      <c r="B94" s="6" t="s">
        <v>1312</v>
      </c>
      <c r="C94" s="7" t="s">
        <v>2094</v>
      </c>
      <c r="D94" s="6" t="s">
        <v>1888</v>
      </c>
      <c r="E94" s="6" t="s">
        <v>1880</v>
      </c>
      <c r="F94" s="8" t="s">
        <v>1938</v>
      </c>
      <c r="G94" s="6"/>
      <c r="H94" s="5" t="s">
        <v>2201</v>
      </c>
    </row>
    <row r="95" ht="20.1" customHeight="1" spans="1:8">
      <c r="A95" s="5" t="s">
        <v>2202</v>
      </c>
      <c r="B95" s="6" t="s">
        <v>1324</v>
      </c>
      <c r="C95" s="7" t="s">
        <v>2094</v>
      </c>
      <c r="D95" s="6" t="s">
        <v>1888</v>
      </c>
      <c r="E95" s="6" t="s">
        <v>1879</v>
      </c>
      <c r="F95" s="8" t="s">
        <v>1939</v>
      </c>
      <c r="G95" s="6"/>
      <c r="H95" s="5" t="s">
        <v>2202</v>
      </c>
    </row>
    <row r="96" ht="20.1" customHeight="1" spans="1:8">
      <c r="A96" s="5" t="s">
        <v>2203</v>
      </c>
      <c r="B96" s="6" t="s">
        <v>1257</v>
      </c>
      <c r="C96" s="7" t="s">
        <v>2094</v>
      </c>
      <c r="D96" s="6" t="s">
        <v>1888</v>
      </c>
      <c r="E96" s="6" t="s">
        <v>1880</v>
      </c>
      <c r="F96" s="8" t="s">
        <v>1939</v>
      </c>
      <c r="G96" s="6"/>
      <c r="H96" s="5" t="s">
        <v>2203</v>
      </c>
    </row>
    <row r="97" ht="20.1" customHeight="1" spans="1:8">
      <c r="A97" s="5" t="s">
        <v>2204</v>
      </c>
      <c r="B97" s="6" t="s">
        <v>1350</v>
      </c>
      <c r="C97" s="7" t="s">
        <v>2094</v>
      </c>
      <c r="D97" s="6" t="s">
        <v>1888</v>
      </c>
      <c r="E97" s="6" t="s">
        <v>1880</v>
      </c>
      <c r="F97" s="8" t="s">
        <v>1939</v>
      </c>
      <c r="G97" s="6"/>
      <c r="H97" s="5" t="s">
        <v>2204</v>
      </c>
    </row>
    <row r="98" ht="20.1" customHeight="1" spans="1:8">
      <c r="A98" s="5" t="s">
        <v>2205</v>
      </c>
      <c r="B98" s="6" t="s">
        <v>2206</v>
      </c>
      <c r="C98" s="7" t="s">
        <v>2094</v>
      </c>
      <c r="D98" s="6" t="s">
        <v>1888</v>
      </c>
      <c r="E98" s="6" t="s">
        <v>1880</v>
      </c>
      <c r="F98" s="8" t="s">
        <v>1940</v>
      </c>
      <c r="G98" s="6"/>
      <c r="H98" s="5" t="s">
        <v>2205</v>
      </c>
    </row>
    <row r="99" ht="20.1" customHeight="1" spans="1:8">
      <c r="A99" s="5" t="s">
        <v>2207</v>
      </c>
      <c r="B99" s="6" t="s">
        <v>1329</v>
      </c>
      <c r="C99" s="7" t="s">
        <v>2094</v>
      </c>
      <c r="D99" s="6" t="s">
        <v>1888</v>
      </c>
      <c r="E99" s="6" t="s">
        <v>1880</v>
      </c>
      <c r="F99" s="8" t="s">
        <v>1940</v>
      </c>
      <c r="G99" s="6"/>
      <c r="H99" s="5" t="s">
        <v>2207</v>
      </c>
    </row>
    <row r="100" ht="20.1" customHeight="1" spans="1:8">
      <c r="A100" s="198" t="s">
        <v>2208</v>
      </c>
      <c r="B100" s="9" t="s">
        <v>1352</v>
      </c>
      <c r="C100" s="7" t="s">
        <v>2094</v>
      </c>
      <c r="D100" s="6" t="s">
        <v>1888</v>
      </c>
      <c r="E100" s="6" t="s">
        <v>1880</v>
      </c>
      <c r="F100" s="8" t="s">
        <v>1938</v>
      </c>
      <c r="G100" s="6"/>
      <c r="H100" s="198" t="s">
        <v>2208</v>
      </c>
    </row>
    <row r="101" ht="20.1" customHeight="1" spans="1:8">
      <c r="A101" s="5">
        <v>2018017</v>
      </c>
      <c r="B101" s="9" t="s">
        <v>1311</v>
      </c>
      <c r="C101" s="7" t="s">
        <v>2094</v>
      </c>
      <c r="D101" s="6" t="s">
        <v>1888</v>
      </c>
      <c r="E101" s="6" t="s">
        <v>1879</v>
      </c>
      <c r="F101" s="8" t="s">
        <v>1939</v>
      </c>
      <c r="G101" s="6"/>
      <c r="H101" s="5">
        <v>2018017</v>
      </c>
    </row>
    <row r="102" ht="20.1" customHeight="1" spans="1:8">
      <c r="A102" s="5" t="s">
        <v>2209</v>
      </c>
      <c r="B102" s="6" t="s">
        <v>1293</v>
      </c>
      <c r="C102" s="7" t="s">
        <v>2094</v>
      </c>
      <c r="D102" s="6" t="s">
        <v>1888</v>
      </c>
      <c r="E102" s="6" t="s">
        <v>1881</v>
      </c>
      <c r="F102" s="8" t="s">
        <v>1938</v>
      </c>
      <c r="G102" s="6"/>
      <c r="H102" s="5" t="s">
        <v>2209</v>
      </c>
    </row>
    <row r="103" ht="20.1" customHeight="1" spans="1:8">
      <c r="A103" s="5" t="s">
        <v>2210</v>
      </c>
      <c r="B103" s="6" t="s">
        <v>1288</v>
      </c>
      <c r="C103" s="7" t="s">
        <v>2094</v>
      </c>
      <c r="D103" s="6" t="s">
        <v>1888</v>
      </c>
      <c r="E103" s="6" t="s">
        <v>1881</v>
      </c>
      <c r="F103" s="8" t="s">
        <v>1939</v>
      </c>
      <c r="G103" s="6"/>
      <c r="H103" s="5" t="s">
        <v>2210</v>
      </c>
    </row>
    <row r="104" ht="20.1" customHeight="1" spans="1:8">
      <c r="A104" s="5" t="s">
        <v>2211</v>
      </c>
      <c r="B104" s="6" t="s">
        <v>2212</v>
      </c>
      <c r="C104" s="7" t="s">
        <v>2094</v>
      </c>
      <c r="D104" s="6" t="s">
        <v>1888</v>
      </c>
      <c r="E104" s="6" t="s">
        <v>1881</v>
      </c>
      <c r="F104" s="8" t="s">
        <v>1939</v>
      </c>
      <c r="G104" s="6"/>
      <c r="H104" s="5" t="s">
        <v>2211</v>
      </c>
    </row>
    <row r="105" ht="20.1" customHeight="1" spans="1:8">
      <c r="A105" s="5" t="s">
        <v>2213</v>
      </c>
      <c r="B105" s="6" t="s">
        <v>2214</v>
      </c>
      <c r="C105" s="7" t="s">
        <v>2094</v>
      </c>
      <c r="D105" s="6" t="s">
        <v>1888</v>
      </c>
      <c r="E105" s="6" t="s">
        <v>1881</v>
      </c>
      <c r="F105" s="8" t="s">
        <v>1940</v>
      </c>
      <c r="G105" s="6"/>
      <c r="H105" s="5" t="s">
        <v>2213</v>
      </c>
    </row>
    <row r="106" ht="20.1" customHeight="1" spans="1:8">
      <c r="A106" s="5" t="s">
        <v>2215</v>
      </c>
      <c r="B106" s="6" t="s">
        <v>2216</v>
      </c>
      <c r="C106" s="7" t="s">
        <v>2094</v>
      </c>
      <c r="D106" s="6" t="s">
        <v>1888</v>
      </c>
      <c r="E106" s="6" t="s">
        <v>1881</v>
      </c>
      <c r="F106" s="8" t="s">
        <v>1940</v>
      </c>
      <c r="G106" s="6"/>
      <c r="H106" s="5" t="s">
        <v>2215</v>
      </c>
    </row>
    <row r="107" ht="20.1" customHeight="1" spans="1:8">
      <c r="A107" s="5" t="s">
        <v>2217</v>
      </c>
      <c r="B107" s="6" t="s">
        <v>2218</v>
      </c>
      <c r="C107" s="7" t="s">
        <v>2094</v>
      </c>
      <c r="D107" s="6" t="s">
        <v>1888</v>
      </c>
      <c r="E107" s="6" t="s">
        <v>1881</v>
      </c>
      <c r="F107" s="8" t="s">
        <v>1940</v>
      </c>
      <c r="G107" s="6"/>
      <c r="H107" s="5" t="s">
        <v>2217</v>
      </c>
    </row>
    <row r="108" ht="20.1" customHeight="1" spans="1:8">
      <c r="A108" s="5" t="s">
        <v>2219</v>
      </c>
      <c r="B108" s="6" t="s">
        <v>2220</v>
      </c>
      <c r="C108" s="7" t="s">
        <v>2094</v>
      </c>
      <c r="D108" s="6" t="s">
        <v>1888</v>
      </c>
      <c r="E108" s="6" t="s">
        <v>1881</v>
      </c>
      <c r="F108" s="8" t="s">
        <v>1940</v>
      </c>
      <c r="G108" s="6"/>
      <c r="H108" s="5" t="s">
        <v>2219</v>
      </c>
    </row>
    <row r="109" ht="20.1" customHeight="1" spans="1:8">
      <c r="A109" s="5" t="s">
        <v>2221</v>
      </c>
      <c r="B109" s="6" t="s">
        <v>1410</v>
      </c>
      <c r="C109" s="7" t="s">
        <v>2094</v>
      </c>
      <c r="D109" s="6" t="s">
        <v>1888</v>
      </c>
      <c r="E109" s="6" t="s">
        <v>1881</v>
      </c>
      <c r="F109" s="8" t="s">
        <v>1940</v>
      </c>
      <c r="G109" s="6"/>
      <c r="H109" s="5" t="s">
        <v>2221</v>
      </c>
    </row>
    <row r="110" ht="20.1" customHeight="1" spans="1:8">
      <c r="A110" s="5" t="s">
        <v>2222</v>
      </c>
      <c r="B110" s="6" t="s">
        <v>2223</v>
      </c>
      <c r="C110" s="7" t="s">
        <v>2094</v>
      </c>
      <c r="D110" s="6" t="s">
        <v>1888</v>
      </c>
      <c r="E110" s="6" t="s">
        <v>1881</v>
      </c>
      <c r="F110" s="8" t="s">
        <v>1940</v>
      </c>
      <c r="G110" s="6"/>
      <c r="H110" s="5" t="s">
        <v>2222</v>
      </c>
    </row>
    <row r="111" ht="20.1" customHeight="1" spans="1:8">
      <c r="A111" s="5" t="s">
        <v>2215</v>
      </c>
      <c r="B111" s="6" t="s">
        <v>2224</v>
      </c>
      <c r="C111" s="7" t="s">
        <v>2094</v>
      </c>
      <c r="D111" s="6" t="s">
        <v>1888</v>
      </c>
      <c r="E111" s="6" t="s">
        <v>1881</v>
      </c>
      <c r="F111" s="8" t="s">
        <v>1940</v>
      </c>
      <c r="G111" s="6"/>
      <c r="H111" s="5" t="s">
        <v>2215</v>
      </c>
    </row>
    <row r="112" ht="20.1" customHeight="1" spans="1:8">
      <c r="A112" s="5" t="s">
        <v>2225</v>
      </c>
      <c r="B112" s="6" t="s">
        <v>2226</v>
      </c>
      <c r="C112" s="7" t="s">
        <v>2094</v>
      </c>
      <c r="D112" s="6" t="s">
        <v>1888</v>
      </c>
      <c r="E112" s="6" t="s">
        <v>1881</v>
      </c>
      <c r="F112" s="8" t="s">
        <v>1940</v>
      </c>
      <c r="G112" s="6"/>
      <c r="H112" s="5" t="s">
        <v>2225</v>
      </c>
    </row>
    <row r="113" ht="20.1" customHeight="1" spans="1:8">
      <c r="A113" s="5" t="s">
        <v>2227</v>
      </c>
      <c r="B113" s="6" t="s">
        <v>1485</v>
      </c>
      <c r="C113" s="7" t="s">
        <v>2094</v>
      </c>
      <c r="D113" s="6" t="s">
        <v>1888</v>
      </c>
      <c r="E113" s="6" t="s">
        <v>1880</v>
      </c>
      <c r="F113" s="8" t="s">
        <v>1940</v>
      </c>
      <c r="G113" s="6"/>
      <c r="H113" s="5" t="s">
        <v>2227</v>
      </c>
    </row>
    <row r="114" ht="20.1" customHeight="1" spans="1:8">
      <c r="A114" s="5" t="s">
        <v>2228</v>
      </c>
      <c r="B114" s="6" t="s">
        <v>2229</v>
      </c>
      <c r="C114" s="7" t="s">
        <v>2094</v>
      </c>
      <c r="D114" s="6" t="s">
        <v>1888</v>
      </c>
      <c r="E114" s="6" t="s">
        <v>1881</v>
      </c>
      <c r="F114" s="8" t="s">
        <v>1938</v>
      </c>
      <c r="G114" s="6"/>
      <c r="H114" s="5" t="s">
        <v>2228</v>
      </c>
    </row>
    <row r="115" ht="20.1" customHeight="1" spans="1:8">
      <c r="A115" s="5">
        <v>2018014</v>
      </c>
      <c r="B115" s="9" t="s">
        <v>2230</v>
      </c>
      <c r="C115" s="7" t="s">
        <v>2094</v>
      </c>
      <c r="D115" s="6" t="s">
        <v>1888</v>
      </c>
      <c r="E115" s="6" t="s">
        <v>1881</v>
      </c>
      <c r="F115" s="8" t="s">
        <v>1940</v>
      </c>
      <c r="G115" s="6"/>
      <c r="H115" s="5">
        <v>2018014</v>
      </c>
    </row>
    <row r="116" ht="20.1" customHeight="1" spans="1:8">
      <c r="A116" s="5">
        <v>2018015</v>
      </c>
      <c r="B116" s="9" t="s">
        <v>2231</v>
      </c>
      <c r="C116" s="7" t="s">
        <v>2094</v>
      </c>
      <c r="D116" s="6" t="s">
        <v>1886</v>
      </c>
      <c r="E116" s="6" t="s">
        <v>1881</v>
      </c>
      <c r="F116" s="8" t="s">
        <v>1961</v>
      </c>
      <c r="G116" s="6" t="s">
        <v>2110</v>
      </c>
      <c r="H116" s="5">
        <v>2018015</v>
      </c>
    </row>
    <row r="117" ht="20.1" customHeight="1" spans="1:8">
      <c r="A117" s="5" t="s">
        <v>2232</v>
      </c>
      <c r="B117" s="9" t="s">
        <v>2233</v>
      </c>
      <c r="C117" s="7" t="s">
        <v>2094</v>
      </c>
      <c r="D117" s="6" t="s">
        <v>1888</v>
      </c>
      <c r="E117" s="6" t="s">
        <v>1881</v>
      </c>
      <c r="F117" s="8" t="s">
        <v>1938</v>
      </c>
      <c r="G117" s="6"/>
      <c r="H117" s="5" t="s">
        <v>2232</v>
      </c>
    </row>
    <row r="118" ht="20.1" customHeight="1" spans="1:8">
      <c r="A118" s="5">
        <v>2018018</v>
      </c>
      <c r="B118" s="9" t="s">
        <v>1244</v>
      </c>
      <c r="C118" s="7" t="s">
        <v>2094</v>
      </c>
      <c r="D118" s="6" t="s">
        <v>1888</v>
      </c>
      <c r="E118" s="6" t="s">
        <v>1879</v>
      </c>
      <c r="F118" s="8" t="s">
        <v>1938</v>
      </c>
      <c r="G118" s="6"/>
      <c r="H118" s="5">
        <v>2018018</v>
      </c>
    </row>
    <row r="119" ht="20.1" customHeight="1" spans="1:8">
      <c r="A119" s="5" t="s">
        <v>2234</v>
      </c>
      <c r="B119" s="6" t="s">
        <v>2235</v>
      </c>
      <c r="C119" s="7" t="s">
        <v>2094</v>
      </c>
      <c r="D119" s="6" t="s">
        <v>1888</v>
      </c>
      <c r="E119" s="6" t="s">
        <v>1879</v>
      </c>
      <c r="F119" s="8" t="s">
        <v>2236</v>
      </c>
      <c r="G119" s="6"/>
      <c r="H119" s="5" t="s">
        <v>2234</v>
      </c>
    </row>
    <row r="120" ht="20.1" customHeight="1" spans="1:8">
      <c r="A120" s="5" t="s">
        <v>2237</v>
      </c>
      <c r="B120" s="6" t="s">
        <v>1984</v>
      </c>
      <c r="C120" s="7" t="s">
        <v>2094</v>
      </c>
      <c r="D120" s="6" t="s">
        <v>1884</v>
      </c>
      <c r="E120" s="6" t="s">
        <v>1880</v>
      </c>
      <c r="F120" s="8" t="s">
        <v>1948</v>
      </c>
      <c r="G120" s="6"/>
      <c r="H120" s="5" t="s">
        <v>2237</v>
      </c>
    </row>
    <row r="121" ht="20.1" customHeight="1" spans="1:8">
      <c r="A121" s="5" t="s">
        <v>2238</v>
      </c>
      <c r="B121" s="6" t="s">
        <v>2239</v>
      </c>
      <c r="C121" s="7" t="s">
        <v>2094</v>
      </c>
      <c r="D121" s="6" t="s">
        <v>1888</v>
      </c>
      <c r="E121" s="6" t="s">
        <v>1881</v>
      </c>
      <c r="F121" s="8" t="s">
        <v>1939</v>
      </c>
      <c r="G121" s="6"/>
      <c r="H121" s="5" t="s">
        <v>2238</v>
      </c>
    </row>
    <row r="122" ht="20.1" customHeight="1" spans="1:8">
      <c r="A122" s="5" t="s">
        <v>2240</v>
      </c>
      <c r="B122" s="6" t="s">
        <v>2000</v>
      </c>
      <c r="C122" s="7"/>
      <c r="D122" s="6" t="s">
        <v>1886</v>
      </c>
      <c r="E122" s="6" t="s">
        <v>1881</v>
      </c>
      <c r="F122" s="8" t="s">
        <v>1959</v>
      </c>
      <c r="G122" s="6"/>
      <c r="H122" s="5" t="s">
        <v>2240</v>
      </c>
    </row>
    <row r="123" ht="20.1" customHeight="1" spans="1:8">
      <c r="A123" s="5" t="s">
        <v>2241</v>
      </c>
      <c r="B123" s="6" t="s">
        <v>1347</v>
      </c>
      <c r="C123" s="7" t="s">
        <v>2094</v>
      </c>
      <c r="D123" s="6" t="s">
        <v>1888</v>
      </c>
      <c r="E123" s="6" t="s">
        <v>1879</v>
      </c>
      <c r="F123" s="8" t="s">
        <v>1938</v>
      </c>
      <c r="G123" s="6"/>
      <c r="H123" s="5" t="s">
        <v>2241</v>
      </c>
    </row>
    <row r="124" ht="20.1" customHeight="1" spans="1:8">
      <c r="A124" s="5" t="s">
        <v>2242</v>
      </c>
      <c r="B124" s="6" t="s">
        <v>1998</v>
      </c>
      <c r="C124" s="7" t="s">
        <v>2094</v>
      </c>
      <c r="D124" s="6" t="s">
        <v>1888</v>
      </c>
      <c r="E124" s="6" t="s">
        <v>1879</v>
      </c>
      <c r="F124" s="8" t="s">
        <v>1938</v>
      </c>
      <c r="G124" s="6"/>
      <c r="H124" s="5" t="s">
        <v>2242</v>
      </c>
    </row>
    <row r="125" ht="20.1" customHeight="1" spans="1:8">
      <c r="A125" s="5" t="s">
        <v>2243</v>
      </c>
      <c r="B125" s="6" t="s">
        <v>1992</v>
      </c>
      <c r="C125" s="7" t="s">
        <v>2094</v>
      </c>
      <c r="D125" s="6" t="s">
        <v>1888</v>
      </c>
      <c r="E125" s="6" t="s">
        <v>1879</v>
      </c>
      <c r="F125" s="8" t="s">
        <v>1938</v>
      </c>
      <c r="G125" s="6"/>
      <c r="H125" s="5" t="s">
        <v>2243</v>
      </c>
    </row>
    <row r="126" ht="20.1" customHeight="1" spans="1:8">
      <c r="A126" s="5" t="s">
        <v>2244</v>
      </c>
      <c r="B126" s="6" t="s">
        <v>1313</v>
      </c>
      <c r="C126" s="7" t="s">
        <v>2094</v>
      </c>
      <c r="D126" s="6" t="s">
        <v>1888</v>
      </c>
      <c r="E126" s="6" t="s">
        <v>1879</v>
      </c>
      <c r="F126" s="8" t="s">
        <v>1938</v>
      </c>
      <c r="G126" s="6"/>
      <c r="H126" s="5" t="s">
        <v>2244</v>
      </c>
    </row>
    <row r="127" ht="20.1" customHeight="1" spans="1:8">
      <c r="A127" s="5" t="s">
        <v>2245</v>
      </c>
      <c r="B127" s="6" t="s">
        <v>1297</v>
      </c>
      <c r="C127" s="7" t="s">
        <v>2094</v>
      </c>
      <c r="D127" s="6" t="s">
        <v>1888</v>
      </c>
      <c r="E127" s="6" t="s">
        <v>1879</v>
      </c>
      <c r="F127" s="8" t="s">
        <v>1938</v>
      </c>
      <c r="G127" s="6"/>
      <c r="H127" s="5" t="s">
        <v>2245</v>
      </c>
    </row>
    <row r="128" ht="20.1" customHeight="1" spans="1:8">
      <c r="A128" s="5" t="s">
        <v>2246</v>
      </c>
      <c r="B128" s="6" t="s">
        <v>1316</v>
      </c>
      <c r="C128" s="7" t="s">
        <v>2094</v>
      </c>
      <c r="D128" s="6" t="s">
        <v>1888</v>
      </c>
      <c r="E128" s="6" t="s">
        <v>1879</v>
      </c>
      <c r="F128" s="8" t="s">
        <v>1938</v>
      </c>
      <c r="G128" s="6"/>
      <c r="H128" s="5" t="s">
        <v>2246</v>
      </c>
    </row>
    <row r="129" ht="20.1" customHeight="1" spans="1:8">
      <c r="A129" s="5" t="s">
        <v>2247</v>
      </c>
      <c r="B129" s="6" t="s">
        <v>1487</v>
      </c>
      <c r="C129" s="7" t="s">
        <v>2094</v>
      </c>
      <c r="D129" s="6" t="s">
        <v>1888</v>
      </c>
      <c r="E129" s="6" t="s">
        <v>1879</v>
      </c>
      <c r="F129" s="8" t="s">
        <v>1938</v>
      </c>
      <c r="G129" s="6"/>
      <c r="H129" s="5" t="s">
        <v>2247</v>
      </c>
    </row>
    <row r="130" ht="20.1" customHeight="1" spans="1:8">
      <c r="A130" s="5" t="s">
        <v>2248</v>
      </c>
      <c r="B130" s="6" t="s">
        <v>1301</v>
      </c>
      <c r="C130" s="7" t="s">
        <v>2094</v>
      </c>
      <c r="D130" s="6" t="s">
        <v>1888</v>
      </c>
      <c r="E130" s="6" t="s">
        <v>1879</v>
      </c>
      <c r="F130" s="8" t="s">
        <v>1939</v>
      </c>
      <c r="G130" s="6"/>
      <c r="H130" s="5" t="s">
        <v>2248</v>
      </c>
    </row>
    <row r="131" ht="20.1" customHeight="1" spans="1:8">
      <c r="A131" s="5" t="s">
        <v>2249</v>
      </c>
      <c r="B131" s="6" t="s">
        <v>1408</v>
      </c>
      <c r="C131" s="7" t="s">
        <v>2094</v>
      </c>
      <c r="D131" s="6" t="s">
        <v>1888</v>
      </c>
      <c r="E131" s="6" t="s">
        <v>1879</v>
      </c>
      <c r="F131" s="8" t="s">
        <v>1939</v>
      </c>
      <c r="G131" s="6"/>
      <c r="H131" s="5" t="s">
        <v>2249</v>
      </c>
    </row>
    <row r="132" ht="20.1" customHeight="1" spans="1:8">
      <c r="A132" s="5" t="s">
        <v>2250</v>
      </c>
      <c r="B132" s="6" t="s">
        <v>1113</v>
      </c>
      <c r="C132" s="7" t="s">
        <v>2094</v>
      </c>
      <c r="D132" s="6" t="s">
        <v>1888</v>
      </c>
      <c r="E132" s="6" t="s">
        <v>1879</v>
      </c>
      <c r="F132" s="8" t="s">
        <v>1940</v>
      </c>
      <c r="G132" s="6"/>
      <c r="H132" s="5" t="s">
        <v>2250</v>
      </c>
    </row>
    <row r="133" ht="20.1" customHeight="1" spans="1:8">
      <c r="A133" s="5" t="s">
        <v>2251</v>
      </c>
      <c r="B133" s="6" t="s">
        <v>1315</v>
      </c>
      <c r="C133" s="7" t="s">
        <v>2094</v>
      </c>
      <c r="D133" s="6" t="s">
        <v>1888</v>
      </c>
      <c r="E133" s="6" t="s">
        <v>1879</v>
      </c>
      <c r="F133" s="8" t="s">
        <v>1940</v>
      </c>
      <c r="G133" s="6"/>
      <c r="H133" s="5" t="s">
        <v>2251</v>
      </c>
    </row>
    <row r="134" ht="20.1" customHeight="1" spans="1:8">
      <c r="A134" s="5" t="s">
        <v>2252</v>
      </c>
      <c r="B134" s="6" t="s">
        <v>1344</v>
      </c>
      <c r="C134" s="7" t="s">
        <v>2094</v>
      </c>
      <c r="D134" s="6" t="s">
        <v>1888</v>
      </c>
      <c r="E134" s="6" t="s">
        <v>1879</v>
      </c>
      <c r="F134" s="8" t="s">
        <v>1940</v>
      </c>
      <c r="G134" s="6"/>
      <c r="H134" s="5" t="s">
        <v>2252</v>
      </c>
    </row>
    <row r="135" ht="20.1" customHeight="1" spans="1:8">
      <c r="A135" s="5" t="s">
        <v>2253</v>
      </c>
      <c r="B135" s="6" t="s">
        <v>1286</v>
      </c>
      <c r="C135" s="7" t="s">
        <v>2094</v>
      </c>
      <c r="D135" s="6" t="s">
        <v>1888</v>
      </c>
      <c r="E135" s="6" t="s">
        <v>1879</v>
      </c>
      <c r="F135" s="8" t="s">
        <v>1940</v>
      </c>
      <c r="G135" s="6"/>
      <c r="H135" s="5" t="s">
        <v>2253</v>
      </c>
    </row>
    <row r="136" ht="20.1" customHeight="1" spans="1:8">
      <c r="A136" s="5" t="s">
        <v>2254</v>
      </c>
      <c r="B136" s="6" t="s">
        <v>1271</v>
      </c>
      <c r="C136" s="7" t="s">
        <v>2094</v>
      </c>
      <c r="D136" s="6" t="s">
        <v>1888</v>
      </c>
      <c r="E136" s="6" t="s">
        <v>1879</v>
      </c>
      <c r="F136" s="8" t="s">
        <v>1940</v>
      </c>
      <c r="G136" s="6"/>
      <c r="H136" s="5" t="s">
        <v>2254</v>
      </c>
    </row>
    <row r="137" ht="20.1" customHeight="1" spans="1:8">
      <c r="A137" s="5" t="s">
        <v>2255</v>
      </c>
      <c r="B137" s="6" t="s">
        <v>1321</v>
      </c>
      <c r="C137" s="7" t="s">
        <v>2094</v>
      </c>
      <c r="D137" s="6" t="s">
        <v>1888</v>
      </c>
      <c r="E137" s="6" t="s">
        <v>1879</v>
      </c>
      <c r="F137" s="8" t="s">
        <v>1939</v>
      </c>
      <c r="G137" s="6"/>
      <c r="H137" s="5" t="s">
        <v>2255</v>
      </c>
    </row>
    <row r="138" ht="20.1" customHeight="1" spans="1:8">
      <c r="A138" s="5" t="s">
        <v>2256</v>
      </c>
      <c r="B138" s="6" t="s">
        <v>2257</v>
      </c>
      <c r="C138" s="7" t="s">
        <v>2094</v>
      </c>
      <c r="D138" s="6" t="s">
        <v>1401</v>
      </c>
      <c r="E138" s="6" t="s">
        <v>1881</v>
      </c>
      <c r="F138" s="8" t="s">
        <v>1946</v>
      </c>
      <c r="G138" s="6"/>
      <c r="H138" s="5" t="s">
        <v>2256</v>
      </c>
    </row>
    <row r="139" ht="20.1" customHeight="1" spans="1:8">
      <c r="A139" s="5" t="s">
        <v>2258</v>
      </c>
      <c r="B139" s="6" t="s">
        <v>2259</v>
      </c>
      <c r="C139" s="7" t="s">
        <v>2094</v>
      </c>
      <c r="D139" s="6" t="s">
        <v>1401</v>
      </c>
      <c r="E139" s="6" t="s">
        <v>1880</v>
      </c>
      <c r="F139" s="8" t="s">
        <v>1946</v>
      </c>
      <c r="G139" s="6"/>
      <c r="H139" s="5" t="s">
        <v>2258</v>
      </c>
    </row>
    <row r="140" ht="20.1" customHeight="1" spans="1:8">
      <c r="A140" s="5" t="s">
        <v>2260</v>
      </c>
      <c r="B140" s="6" t="s">
        <v>1299</v>
      </c>
      <c r="C140" s="7" t="s">
        <v>2094</v>
      </c>
      <c r="D140" s="6" t="s">
        <v>1445</v>
      </c>
      <c r="E140" s="6" t="s">
        <v>1880</v>
      </c>
      <c r="F140" s="8" t="s">
        <v>1929</v>
      </c>
      <c r="G140" s="6"/>
      <c r="H140" s="5" t="s">
        <v>2260</v>
      </c>
    </row>
    <row r="141" ht="20.1" customHeight="1" spans="1:8">
      <c r="A141" s="5" t="s">
        <v>2261</v>
      </c>
      <c r="B141" s="6" t="s">
        <v>2262</v>
      </c>
      <c r="C141" s="7" t="s">
        <v>2094</v>
      </c>
      <c r="D141" s="6" t="s">
        <v>1401</v>
      </c>
      <c r="E141" s="6" t="s">
        <v>1880</v>
      </c>
      <c r="F141" s="8" t="s">
        <v>1943</v>
      </c>
      <c r="G141" s="6"/>
      <c r="H141" s="5" t="s">
        <v>2261</v>
      </c>
    </row>
    <row r="142" ht="20.1" customHeight="1" spans="1:8">
      <c r="A142" s="5" t="s">
        <v>2263</v>
      </c>
      <c r="B142" s="6" t="s">
        <v>1504</v>
      </c>
      <c r="C142" s="7" t="s">
        <v>2094</v>
      </c>
      <c r="D142" s="6" t="s">
        <v>1401</v>
      </c>
      <c r="E142" s="6" t="s">
        <v>1880</v>
      </c>
      <c r="F142" s="8" t="s">
        <v>1943</v>
      </c>
      <c r="G142" s="6"/>
      <c r="H142" s="5" t="s">
        <v>2263</v>
      </c>
    </row>
    <row r="143" ht="20.1" customHeight="1" spans="1:8">
      <c r="A143" s="5" t="s">
        <v>2264</v>
      </c>
      <c r="B143" s="6" t="s">
        <v>1191</v>
      </c>
      <c r="C143" s="7" t="s">
        <v>2094</v>
      </c>
      <c r="D143" s="6" t="s">
        <v>1401</v>
      </c>
      <c r="E143" s="6" t="s">
        <v>1879</v>
      </c>
      <c r="F143" s="8" t="s">
        <v>1943</v>
      </c>
      <c r="G143" s="6"/>
      <c r="H143" s="5" t="s">
        <v>2264</v>
      </c>
    </row>
    <row r="144" ht="20.1" customHeight="1" spans="1:8">
      <c r="A144" s="5" t="s">
        <v>2265</v>
      </c>
      <c r="B144" s="6" t="s">
        <v>1168</v>
      </c>
      <c r="C144" s="7" t="s">
        <v>2094</v>
      </c>
      <c r="D144" s="6" t="s">
        <v>1401</v>
      </c>
      <c r="E144" s="6" t="s">
        <v>1880</v>
      </c>
      <c r="F144" s="8" t="s">
        <v>1943</v>
      </c>
      <c r="G144" s="6"/>
      <c r="H144" s="5" t="s">
        <v>2265</v>
      </c>
    </row>
    <row r="145" ht="20.1" customHeight="1" spans="1:8">
      <c r="A145" s="5" t="s">
        <v>2266</v>
      </c>
      <c r="B145" s="6" t="s">
        <v>2267</v>
      </c>
      <c r="C145" s="7" t="s">
        <v>2094</v>
      </c>
      <c r="D145" s="6" t="s">
        <v>1401</v>
      </c>
      <c r="E145" s="6" t="s">
        <v>1881</v>
      </c>
      <c r="F145" s="8" t="s">
        <v>1943</v>
      </c>
      <c r="G145" s="6" t="s">
        <v>2268</v>
      </c>
      <c r="H145" s="5" t="s">
        <v>2266</v>
      </c>
    </row>
    <row r="146" ht="20.1" customHeight="1" spans="1:8">
      <c r="A146" s="5" t="s">
        <v>2269</v>
      </c>
      <c r="B146" s="6" t="s">
        <v>1338</v>
      </c>
      <c r="C146" s="7" t="s">
        <v>2094</v>
      </c>
      <c r="D146" s="6" t="s">
        <v>1886</v>
      </c>
      <c r="E146" s="6" t="s">
        <v>1879</v>
      </c>
      <c r="F146" s="8" t="s">
        <v>1960</v>
      </c>
      <c r="G146" s="6"/>
      <c r="H146" s="5" t="s">
        <v>2269</v>
      </c>
    </row>
    <row r="147" ht="20.1" customHeight="1" spans="1:8">
      <c r="A147" s="5" t="s">
        <v>2270</v>
      </c>
      <c r="B147" s="6" t="s">
        <v>2271</v>
      </c>
      <c r="C147" s="7" t="s">
        <v>2094</v>
      </c>
      <c r="D147" s="6" t="s">
        <v>1401</v>
      </c>
      <c r="E147" s="6" t="s">
        <v>1879</v>
      </c>
      <c r="F147" s="8" t="s">
        <v>2236</v>
      </c>
      <c r="G147" s="6"/>
      <c r="H147" s="5" t="s">
        <v>2270</v>
      </c>
    </row>
    <row r="148" ht="20.1" customHeight="1" spans="1:8">
      <c r="A148" s="5" t="s">
        <v>2272</v>
      </c>
      <c r="B148" s="6" t="s">
        <v>1979</v>
      </c>
      <c r="C148" s="7" t="s">
        <v>2094</v>
      </c>
      <c r="D148" s="6" t="s">
        <v>1886</v>
      </c>
      <c r="E148" s="6" t="s">
        <v>1879</v>
      </c>
      <c r="F148" s="8" t="s">
        <v>1959</v>
      </c>
      <c r="G148" s="6"/>
      <c r="H148" s="5" t="s">
        <v>2272</v>
      </c>
    </row>
    <row r="149" ht="20.1" customHeight="1" spans="1:8">
      <c r="A149" s="5" t="s">
        <v>2273</v>
      </c>
      <c r="B149" s="6" t="s">
        <v>1259</v>
      </c>
      <c r="C149" s="7" t="s">
        <v>2094</v>
      </c>
      <c r="D149" s="6" t="s">
        <v>1401</v>
      </c>
      <c r="E149" s="6" t="s">
        <v>1879</v>
      </c>
      <c r="F149" s="8" t="s">
        <v>1942</v>
      </c>
      <c r="G149" s="6"/>
      <c r="H149" s="5" t="s">
        <v>2273</v>
      </c>
    </row>
    <row r="150" ht="20.1" customHeight="1" spans="1:8">
      <c r="A150" s="5" t="s">
        <v>2274</v>
      </c>
      <c r="B150" s="6" t="s">
        <v>1200</v>
      </c>
      <c r="C150" s="7" t="s">
        <v>2094</v>
      </c>
      <c r="D150" s="6" t="s">
        <v>1401</v>
      </c>
      <c r="E150" s="6" t="s">
        <v>1880</v>
      </c>
      <c r="F150" s="8" t="s">
        <v>1942</v>
      </c>
      <c r="G150" s="6"/>
      <c r="H150" s="5" t="s">
        <v>2274</v>
      </c>
    </row>
    <row r="151" ht="20.1" customHeight="1" spans="1:8">
      <c r="A151" s="5" t="s">
        <v>2275</v>
      </c>
      <c r="B151" s="6" t="s">
        <v>1498</v>
      </c>
      <c r="C151" s="7" t="s">
        <v>2094</v>
      </c>
      <c r="D151" s="6" t="s">
        <v>1401</v>
      </c>
      <c r="E151" s="6" t="s">
        <v>1879</v>
      </c>
      <c r="F151" s="8" t="s">
        <v>1942</v>
      </c>
      <c r="G151" s="6"/>
      <c r="H151" s="5" t="s">
        <v>2275</v>
      </c>
    </row>
    <row r="152" ht="20.1" customHeight="1" spans="1:8">
      <c r="A152" s="5" t="s">
        <v>2276</v>
      </c>
      <c r="B152" s="6" t="s">
        <v>1497</v>
      </c>
      <c r="C152" s="7" t="s">
        <v>2094</v>
      </c>
      <c r="D152" s="6" t="s">
        <v>1401</v>
      </c>
      <c r="E152" s="6" t="s">
        <v>1879</v>
      </c>
      <c r="F152" s="8" t="s">
        <v>1942</v>
      </c>
      <c r="G152" s="6"/>
      <c r="H152" s="5" t="s">
        <v>2276</v>
      </c>
    </row>
    <row r="153" ht="20.1" customHeight="1" spans="1:8">
      <c r="A153" s="5" t="s">
        <v>2277</v>
      </c>
      <c r="B153" s="6" t="s">
        <v>1170</v>
      </c>
      <c r="C153" s="7" t="s">
        <v>2094</v>
      </c>
      <c r="D153" s="6" t="s">
        <v>1401</v>
      </c>
      <c r="E153" s="6" t="s">
        <v>1879</v>
      </c>
      <c r="F153" s="8" t="s">
        <v>1942</v>
      </c>
      <c r="G153" s="6"/>
      <c r="H153" s="5" t="s">
        <v>2277</v>
      </c>
    </row>
    <row r="154" ht="20.1" customHeight="1" spans="1:8">
      <c r="A154" s="5" t="s">
        <v>2278</v>
      </c>
      <c r="B154" s="6" t="s">
        <v>1198</v>
      </c>
      <c r="C154" s="7" t="s">
        <v>2094</v>
      </c>
      <c r="D154" s="6" t="s">
        <v>1401</v>
      </c>
      <c r="E154" s="6" t="s">
        <v>1880</v>
      </c>
      <c r="F154" s="8" t="s">
        <v>1943</v>
      </c>
      <c r="G154" s="6"/>
      <c r="H154" s="5" t="s">
        <v>2278</v>
      </c>
    </row>
    <row r="155" ht="20.1" customHeight="1" spans="1:8">
      <c r="A155" s="5" t="s">
        <v>2279</v>
      </c>
      <c r="B155" s="6" t="s">
        <v>2280</v>
      </c>
      <c r="C155" s="7" t="s">
        <v>2094</v>
      </c>
      <c r="D155" s="6" t="s">
        <v>1401</v>
      </c>
      <c r="E155" s="6" t="s">
        <v>1879</v>
      </c>
      <c r="F155" s="8" t="s">
        <v>1943</v>
      </c>
      <c r="G155" s="6"/>
      <c r="H155" s="5" t="s">
        <v>2279</v>
      </c>
    </row>
    <row r="156" ht="20.1" customHeight="1" spans="1:8">
      <c r="A156" s="5" t="s">
        <v>2281</v>
      </c>
      <c r="B156" s="6" t="s">
        <v>1203</v>
      </c>
      <c r="C156" s="7" t="s">
        <v>2094</v>
      </c>
      <c r="D156" s="6" t="s">
        <v>1401</v>
      </c>
      <c r="E156" s="6" t="s">
        <v>1879</v>
      </c>
      <c r="F156" s="8" t="s">
        <v>1943</v>
      </c>
      <c r="G156" s="6"/>
      <c r="H156" s="5" t="s">
        <v>2281</v>
      </c>
    </row>
    <row r="157" ht="20.1" customHeight="1" spans="1:8">
      <c r="A157" s="5" t="s">
        <v>2282</v>
      </c>
      <c r="B157" s="6" t="s">
        <v>1252</v>
      </c>
      <c r="C157" s="7" t="s">
        <v>2094</v>
      </c>
      <c r="D157" s="6" t="s">
        <v>1401</v>
      </c>
      <c r="E157" s="6" t="s">
        <v>1879</v>
      </c>
      <c r="F157" s="8" t="s">
        <v>1943</v>
      </c>
      <c r="G157" s="6"/>
      <c r="H157" s="5" t="s">
        <v>2282</v>
      </c>
    </row>
    <row r="158" ht="20.1" customHeight="1" spans="1:8">
      <c r="A158" s="5" t="s">
        <v>2283</v>
      </c>
      <c r="B158" s="6" t="s">
        <v>1240</v>
      </c>
      <c r="C158" s="7" t="s">
        <v>2094</v>
      </c>
      <c r="D158" s="6" t="s">
        <v>1401</v>
      </c>
      <c r="E158" s="6" t="s">
        <v>1879</v>
      </c>
      <c r="F158" s="8" t="s">
        <v>1943</v>
      </c>
      <c r="G158" s="6"/>
      <c r="H158" s="5" t="s">
        <v>2283</v>
      </c>
    </row>
    <row r="159" ht="20.1" customHeight="1" spans="1:8">
      <c r="A159" s="5" t="s">
        <v>2284</v>
      </c>
      <c r="B159" s="6" t="s">
        <v>1238</v>
      </c>
      <c r="C159" s="7" t="s">
        <v>2094</v>
      </c>
      <c r="D159" s="6" t="s">
        <v>1401</v>
      </c>
      <c r="E159" s="6" t="s">
        <v>1879</v>
      </c>
      <c r="F159" s="8" t="s">
        <v>1943</v>
      </c>
      <c r="G159" s="6"/>
      <c r="H159" s="5" t="s">
        <v>2284</v>
      </c>
    </row>
    <row r="160" ht="20.1" customHeight="1" spans="1:8">
      <c r="A160" s="5" t="s">
        <v>2285</v>
      </c>
      <c r="B160" s="6" t="s">
        <v>1226</v>
      </c>
      <c r="C160" s="7" t="s">
        <v>2094</v>
      </c>
      <c r="D160" s="6" t="s">
        <v>1401</v>
      </c>
      <c r="E160" s="6" t="s">
        <v>1879</v>
      </c>
      <c r="F160" s="8" t="s">
        <v>1943</v>
      </c>
      <c r="G160" s="6"/>
      <c r="H160" s="5" t="s">
        <v>2285</v>
      </c>
    </row>
    <row r="161" ht="20.1" customHeight="1" spans="1:8">
      <c r="A161" s="5" t="s">
        <v>2286</v>
      </c>
      <c r="B161" s="6" t="s">
        <v>1143</v>
      </c>
      <c r="C161" s="7" t="s">
        <v>2094</v>
      </c>
      <c r="D161" s="6" t="s">
        <v>1401</v>
      </c>
      <c r="E161" s="6" t="s">
        <v>1879</v>
      </c>
      <c r="F161" s="8" t="s">
        <v>1943</v>
      </c>
      <c r="G161" s="6"/>
      <c r="H161" s="5" t="s">
        <v>2286</v>
      </c>
    </row>
    <row r="162" ht="20.1" customHeight="1" spans="1:8">
      <c r="A162" s="5" t="s">
        <v>2287</v>
      </c>
      <c r="B162" s="6" t="s">
        <v>2288</v>
      </c>
      <c r="C162" s="7" t="s">
        <v>2094</v>
      </c>
      <c r="D162" s="6" t="s">
        <v>1401</v>
      </c>
      <c r="E162" s="6" t="s">
        <v>1879</v>
      </c>
      <c r="F162" s="8" t="s">
        <v>1943</v>
      </c>
      <c r="G162" s="6"/>
      <c r="H162" s="5" t="s">
        <v>2287</v>
      </c>
    </row>
    <row r="163" ht="20.1" customHeight="1" spans="1:8">
      <c r="A163" s="5" t="s">
        <v>2289</v>
      </c>
      <c r="B163" s="6" t="s">
        <v>1234</v>
      </c>
      <c r="C163" s="7" t="s">
        <v>2094</v>
      </c>
      <c r="D163" s="6" t="s">
        <v>1401</v>
      </c>
      <c r="E163" s="6" t="s">
        <v>1879</v>
      </c>
      <c r="F163" s="8" t="s">
        <v>1943</v>
      </c>
      <c r="G163" s="6"/>
      <c r="H163" s="5" t="s">
        <v>2289</v>
      </c>
    </row>
    <row r="164" ht="20.1" customHeight="1" spans="1:8">
      <c r="A164" s="5" t="s">
        <v>2290</v>
      </c>
      <c r="B164" s="6" t="s">
        <v>1503</v>
      </c>
      <c r="C164" s="7" t="s">
        <v>2094</v>
      </c>
      <c r="D164" s="6" t="s">
        <v>1401</v>
      </c>
      <c r="E164" s="6" t="s">
        <v>1879</v>
      </c>
      <c r="F164" s="8" t="s">
        <v>1943</v>
      </c>
      <c r="G164" s="6"/>
      <c r="H164" s="5" t="s">
        <v>2290</v>
      </c>
    </row>
    <row r="165" ht="20.1" customHeight="1" spans="1:8">
      <c r="A165" s="5" t="s">
        <v>2291</v>
      </c>
      <c r="B165" s="6" t="s">
        <v>1195</v>
      </c>
      <c r="C165" s="7" t="s">
        <v>2094</v>
      </c>
      <c r="D165" s="6" t="s">
        <v>1401</v>
      </c>
      <c r="E165" s="6" t="s">
        <v>1879</v>
      </c>
      <c r="F165" s="8" t="s">
        <v>1943</v>
      </c>
      <c r="G165" s="6"/>
      <c r="H165" s="5" t="s">
        <v>2291</v>
      </c>
    </row>
    <row r="166" ht="20.1" customHeight="1" spans="1:8">
      <c r="A166" s="5" t="s">
        <v>2292</v>
      </c>
      <c r="B166" s="6" t="s">
        <v>1155</v>
      </c>
      <c r="C166" s="7" t="s">
        <v>2094</v>
      </c>
      <c r="D166" s="6" t="s">
        <v>1401</v>
      </c>
      <c r="E166" s="6" t="s">
        <v>1879</v>
      </c>
      <c r="F166" s="8" t="s">
        <v>1943</v>
      </c>
      <c r="G166" s="6"/>
      <c r="H166" s="5" t="s">
        <v>2292</v>
      </c>
    </row>
    <row r="167" ht="20.1" customHeight="1" spans="1:8">
      <c r="A167" s="5" t="s">
        <v>2293</v>
      </c>
      <c r="B167" s="6" t="s">
        <v>1263</v>
      </c>
      <c r="C167" s="7" t="s">
        <v>2094</v>
      </c>
      <c r="D167" s="6" t="s">
        <v>1401</v>
      </c>
      <c r="E167" s="6" t="s">
        <v>1879</v>
      </c>
      <c r="F167" s="8" t="s">
        <v>1943</v>
      </c>
      <c r="G167" s="6"/>
      <c r="H167" s="5" t="s">
        <v>2293</v>
      </c>
    </row>
    <row r="168" ht="20.1" customHeight="1" spans="1:8">
      <c r="A168" s="5" t="s">
        <v>2294</v>
      </c>
      <c r="B168" s="6" t="s">
        <v>1246</v>
      </c>
      <c r="C168" s="7" t="s">
        <v>2094</v>
      </c>
      <c r="D168" s="6" t="s">
        <v>1401</v>
      </c>
      <c r="E168" s="6" t="s">
        <v>1879</v>
      </c>
      <c r="F168" s="8" t="s">
        <v>1943</v>
      </c>
      <c r="G168" s="6"/>
      <c r="H168" s="5" t="s">
        <v>2294</v>
      </c>
    </row>
    <row r="169" ht="20.1" customHeight="1" spans="1:8">
      <c r="A169" s="5" t="s">
        <v>2295</v>
      </c>
      <c r="B169" s="6" t="s">
        <v>1229</v>
      </c>
      <c r="C169" s="7" t="s">
        <v>2094</v>
      </c>
      <c r="D169" s="6" t="s">
        <v>1401</v>
      </c>
      <c r="E169" s="6" t="s">
        <v>1879</v>
      </c>
      <c r="F169" s="8" t="s">
        <v>1943</v>
      </c>
      <c r="G169" s="6"/>
      <c r="H169" s="5" t="s">
        <v>2295</v>
      </c>
    </row>
    <row r="170" ht="20.1" customHeight="1" spans="1:8">
      <c r="A170" s="5" t="s">
        <v>2296</v>
      </c>
      <c r="B170" s="6" t="s">
        <v>2297</v>
      </c>
      <c r="C170" s="7" t="s">
        <v>2094</v>
      </c>
      <c r="D170" s="6" t="s">
        <v>1401</v>
      </c>
      <c r="E170" s="6" t="s">
        <v>1879</v>
      </c>
      <c r="F170" s="8" t="s">
        <v>1943</v>
      </c>
      <c r="G170" s="6"/>
      <c r="H170" s="5" t="s">
        <v>2296</v>
      </c>
    </row>
    <row r="171" ht="20.1" customHeight="1" spans="1:8">
      <c r="A171" s="5" t="s">
        <v>2298</v>
      </c>
      <c r="B171" s="9" t="s">
        <v>2299</v>
      </c>
      <c r="C171" s="7" t="s">
        <v>2094</v>
      </c>
      <c r="D171" s="6" t="s">
        <v>1401</v>
      </c>
      <c r="E171" s="6" t="s">
        <v>1879</v>
      </c>
      <c r="F171" s="8" t="s">
        <v>1943</v>
      </c>
      <c r="G171" s="6"/>
      <c r="H171" s="5" t="s">
        <v>2298</v>
      </c>
    </row>
    <row r="172" ht="20.1" customHeight="1" spans="1:8">
      <c r="A172" s="5" t="s">
        <v>2300</v>
      </c>
      <c r="B172" s="6" t="s">
        <v>1433</v>
      </c>
      <c r="C172" s="7" t="s">
        <v>2094</v>
      </c>
      <c r="D172" s="6" t="s">
        <v>1884</v>
      </c>
      <c r="E172" s="6" t="s">
        <v>1880</v>
      </c>
      <c r="F172" s="8" t="s">
        <v>1945</v>
      </c>
      <c r="G172" s="6"/>
      <c r="H172" s="5" t="s">
        <v>2300</v>
      </c>
    </row>
    <row r="173" ht="20.1" customHeight="1" spans="1:8">
      <c r="A173" s="5" t="s">
        <v>2301</v>
      </c>
      <c r="B173" s="6" t="s">
        <v>1088</v>
      </c>
      <c r="C173" s="7" t="s">
        <v>2094</v>
      </c>
      <c r="D173" s="6" t="s">
        <v>1884</v>
      </c>
      <c r="E173" s="6" t="s">
        <v>1880</v>
      </c>
      <c r="F173" s="8" t="s">
        <v>1946</v>
      </c>
      <c r="G173" s="6"/>
      <c r="H173" s="5" t="s">
        <v>2301</v>
      </c>
    </row>
    <row r="174" ht="20.1" customHeight="1" spans="1:8">
      <c r="A174" s="5" t="s">
        <v>2302</v>
      </c>
      <c r="B174" s="6" t="s">
        <v>1164</v>
      </c>
      <c r="C174" s="7" t="s">
        <v>2094</v>
      </c>
      <c r="D174" s="6" t="s">
        <v>1884</v>
      </c>
      <c r="E174" s="6" t="s">
        <v>1879</v>
      </c>
      <c r="F174" s="8" t="s">
        <v>1946</v>
      </c>
      <c r="G174" s="6"/>
      <c r="H174" s="5" t="s">
        <v>2302</v>
      </c>
    </row>
    <row r="175" ht="20.1" customHeight="1" spans="1:8">
      <c r="A175" s="5" t="s">
        <v>2303</v>
      </c>
      <c r="B175" s="6" t="s">
        <v>1416</v>
      </c>
      <c r="C175" s="7" t="s">
        <v>2094</v>
      </c>
      <c r="D175" s="6" t="s">
        <v>1884</v>
      </c>
      <c r="E175" s="6" t="s">
        <v>1880</v>
      </c>
      <c r="F175" s="8" t="s">
        <v>1946</v>
      </c>
      <c r="G175" s="6"/>
      <c r="H175" s="5" t="s">
        <v>2303</v>
      </c>
    </row>
    <row r="176" ht="20.1" customHeight="1" spans="1:8">
      <c r="A176" s="5" t="s">
        <v>2304</v>
      </c>
      <c r="B176" s="6" t="s">
        <v>1217</v>
      </c>
      <c r="C176" s="7" t="s">
        <v>2094</v>
      </c>
      <c r="D176" s="6" t="s">
        <v>1884</v>
      </c>
      <c r="E176" s="6" t="s">
        <v>1880</v>
      </c>
      <c r="F176" s="8" t="s">
        <v>1946</v>
      </c>
      <c r="G176" s="6"/>
      <c r="H176" s="5" t="s">
        <v>2304</v>
      </c>
    </row>
    <row r="177" ht="20.1" customHeight="1" spans="1:8">
      <c r="A177" s="5" t="s">
        <v>2305</v>
      </c>
      <c r="B177" s="6" t="s">
        <v>1094</v>
      </c>
      <c r="C177" s="7" t="s">
        <v>2094</v>
      </c>
      <c r="D177" s="6" t="s">
        <v>1884</v>
      </c>
      <c r="E177" s="6" t="s">
        <v>1880</v>
      </c>
      <c r="F177" s="8" t="s">
        <v>1946</v>
      </c>
      <c r="G177" s="6"/>
      <c r="H177" s="5" t="s">
        <v>2305</v>
      </c>
    </row>
    <row r="178" ht="20.1" customHeight="1" spans="1:8">
      <c r="A178" s="5" t="s">
        <v>2306</v>
      </c>
      <c r="B178" s="6" t="s">
        <v>2307</v>
      </c>
      <c r="C178" s="7" t="s">
        <v>2094</v>
      </c>
      <c r="D178" s="6" t="s">
        <v>1884</v>
      </c>
      <c r="E178" s="6" t="s">
        <v>1880</v>
      </c>
      <c r="F178" s="8" t="s">
        <v>1946</v>
      </c>
      <c r="G178" s="6"/>
      <c r="H178" s="5" t="s">
        <v>2306</v>
      </c>
    </row>
    <row r="179" ht="20.1" customHeight="1" spans="1:8">
      <c r="A179" s="5" t="s">
        <v>2308</v>
      </c>
      <c r="B179" s="6" t="s">
        <v>2309</v>
      </c>
      <c r="C179" s="7" t="s">
        <v>2094</v>
      </c>
      <c r="D179" s="6" t="s">
        <v>1884</v>
      </c>
      <c r="E179" s="6" t="s">
        <v>1880</v>
      </c>
      <c r="F179" s="8" t="s">
        <v>1946</v>
      </c>
      <c r="G179" s="6"/>
      <c r="H179" s="5" t="s">
        <v>2308</v>
      </c>
    </row>
    <row r="180" ht="20.1" customHeight="1" spans="1:8">
      <c r="A180" s="5" t="s">
        <v>2310</v>
      </c>
      <c r="B180" s="6" t="s">
        <v>1090</v>
      </c>
      <c r="C180" s="7" t="s">
        <v>2094</v>
      </c>
      <c r="D180" s="6" t="s">
        <v>1884</v>
      </c>
      <c r="E180" s="6" t="s">
        <v>1880</v>
      </c>
      <c r="F180" s="8" t="s">
        <v>1946</v>
      </c>
      <c r="G180" s="6" t="s">
        <v>2311</v>
      </c>
      <c r="H180" s="5" t="s">
        <v>2310</v>
      </c>
    </row>
    <row r="181" ht="20.1" customHeight="1" spans="1:8">
      <c r="A181" s="5" t="s">
        <v>2164</v>
      </c>
      <c r="B181" s="6" t="s">
        <v>1163</v>
      </c>
      <c r="C181" s="7" t="s">
        <v>2094</v>
      </c>
      <c r="D181" s="6" t="s">
        <v>1884</v>
      </c>
      <c r="E181" s="6" t="s">
        <v>1880</v>
      </c>
      <c r="F181" s="8" t="s">
        <v>1946</v>
      </c>
      <c r="G181" s="6"/>
      <c r="H181" s="5" t="s">
        <v>2164</v>
      </c>
    </row>
    <row r="182" ht="20.1" customHeight="1" spans="1:8">
      <c r="A182" s="5" t="s">
        <v>2312</v>
      </c>
      <c r="B182" s="6" t="s">
        <v>2313</v>
      </c>
      <c r="C182" s="7" t="s">
        <v>2094</v>
      </c>
      <c r="D182" s="6" t="s">
        <v>1884</v>
      </c>
      <c r="E182" s="6" t="s">
        <v>1880</v>
      </c>
      <c r="F182" s="8" t="s">
        <v>1946</v>
      </c>
      <c r="G182" s="6"/>
      <c r="H182" s="5" t="s">
        <v>2312</v>
      </c>
    </row>
    <row r="183" ht="20.1" customHeight="1" spans="1:8">
      <c r="A183" s="5" t="s">
        <v>2314</v>
      </c>
      <c r="B183" s="6" t="s">
        <v>1991</v>
      </c>
      <c r="C183" s="7" t="s">
        <v>2094</v>
      </c>
      <c r="D183" s="6" t="s">
        <v>1884</v>
      </c>
      <c r="E183" s="6" t="s">
        <v>1880</v>
      </c>
      <c r="F183" s="8" t="s">
        <v>1947</v>
      </c>
      <c r="G183" s="6"/>
      <c r="H183" s="5" t="s">
        <v>2314</v>
      </c>
    </row>
    <row r="184" ht="20.1" customHeight="1" spans="1:8">
      <c r="A184" s="5" t="s">
        <v>2315</v>
      </c>
      <c r="B184" s="6" t="s">
        <v>1996</v>
      </c>
      <c r="C184" s="7" t="s">
        <v>2094</v>
      </c>
      <c r="D184" s="6" t="s">
        <v>1884</v>
      </c>
      <c r="E184" s="6" t="s">
        <v>1880</v>
      </c>
      <c r="F184" s="8" t="s">
        <v>1948</v>
      </c>
      <c r="G184" s="6"/>
      <c r="H184" s="5" t="s">
        <v>2315</v>
      </c>
    </row>
    <row r="185" ht="20.1" customHeight="1" spans="1:8">
      <c r="A185" s="5" t="s">
        <v>2316</v>
      </c>
      <c r="B185" s="6" t="s">
        <v>1995</v>
      </c>
      <c r="C185" s="7" t="s">
        <v>2094</v>
      </c>
      <c r="D185" s="6" t="s">
        <v>1884</v>
      </c>
      <c r="E185" s="6" t="s">
        <v>1880</v>
      </c>
      <c r="F185" s="8" t="s">
        <v>1948</v>
      </c>
      <c r="G185" s="6"/>
      <c r="H185" s="5" t="s">
        <v>2316</v>
      </c>
    </row>
    <row r="186" ht="20.1" customHeight="1" spans="1:8">
      <c r="A186" s="5" t="s">
        <v>2317</v>
      </c>
      <c r="B186" s="9" t="s">
        <v>1982</v>
      </c>
      <c r="C186" s="7" t="s">
        <v>2094</v>
      </c>
      <c r="D186" s="6" t="s">
        <v>1884</v>
      </c>
      <c r="E186" s="6" t="s">
        <v>1880</v>
      </c>
      <c r="F186" s="8" t="s">
        <v>1947</v>
      </c>
      <c r="G186" s="6"/>
      <c r="H186" s="5" t="s">
        <v>2317</v>
      </c>
    </row>
    <row r="187" ht="20.1" customHeight="1" spans="1:8">
      <c r="A187" s="5" t="s">
        <v>2318</v>
      </c>
      <c r="B187" s="9" t="s">
        <v>2319</v>
      </c>
      <c r="C187" s="7" t="s">
        <v>2094</v>
      </c>
      <c r="D187" s="6" t="s">
        <v>1884</v>
      </c>
      <c r="E187" s="6" t="s">
        <v>1880</v>
      </c>
      <c r="F187" s="8" t="s">
        <v>1949</v>
      </c>
      <c r="G187" s="6"/>
      <c r="H187" s="5" t="s">
        <v>2318</v>
      </c>
    </row>
    <row r="188" ht="20.1" customHeight="1" spans="1:8">
      <c r="A188" s="5" t="s">
        <v>2320</v>
      </c>
      <c r="B188" s="9" t="s">
        <v>1976</v>
      </c>
      <c r="C188" s="7" t="s">
        <v>2094</v>
      </c>
      <c r="D188" s="6" t="s">
        <v>1884</v>
      </c>
      <c r="E188" s="6" t="s">
        <v>1880</v>
      </c>
      <c r="F188" s="8" t="s">
        <v>1948</v>
      </c>
      <c r="G188" s="6"/>
      <c r="H188" s="5" t="s">
        <v>2320</v>
      </c>
    </row>
    <row r="189" ht="20.1" customHeight="1" spans="1:8">
      <c r="A189" s="5" t="s">
        <v>2321</v>
      </c>
      <c r="B189" s="6" t="s">
        <v>2322</v>
      </c>
      <c r="C189" s="7" t="s">
        <v>2094</v>
      </c>
      <c r="D189" s="6" t="s">
        <v>1884</v>
      </c>
      <c r="E189" s="6" t="s">
        <v>1881</v>
      </c>
      <c r="F189" s="8" t="s">
        <v>1946</v>
      </c>
      <c r="G189" s="6" t="s">
        <v>2268</v>
      </c>
      <c r="H189" s="5" t="s">
        <v>2321</v>
      </c>
    </row>
    <row r="190" ht="20.1" customHeight="1" spans="1:8">
      <c r="A190" s="5" t="s">
        <v>2323</v>
      </c>
      <c r="B190" s="6" t="s">
        <v>1479</v>
      </c>
      <c r="C190" s="7" t="s">
        <v>2094</v>
      </c>
      <c r="D190" s="6" t="s">
        <v>1884</v>
      </c>
      <c r="E190" s="6" t="s">
        <v>1880</v>
      </c>
      <c r="F190" s="8" t="s">
        <v>1946</v>
      </c>
      <c r="G190" s="6"/>
      <c r="H190" s="5" t="s">
        <v>2323</v>
      </c>
    </row>
    <row r="191" ht="20.1" customHeight="1" spans="1:8">
      <c r="A191" s="5" t="s">
        <v>2324</v>
      </c>
      <c r="B191" s="6" t="s">
        <v>2325</v>
      </c>
      <c r="C191" s="7" t="s">
        <v>2094</v>
      </c>
      <c r="D191" s="6" t="s">
        <v>1884</v>
      </c>
      <c r="E191" s="6" t="s">
        <v>1881</v>
      </c>
      <c r="F191" s="8" t="s">
        <v>1946</v>
      </c>
      <c r="G191" s="6" t="s">
        <v>2268</v>
      </c>
      <c r="H191" s="5" t="s">
        <v>2324</v>
      </c>
    </row>
    <row r="192" ht="20.1" customHeight="1" spans="1:8">
      <c r="A192" s="5" t="s">
        <v>2326</v>
      </c>
      <c r="B192" s="6" t="s">
        <v>2327</v>
      </c>
      <c r="C192" s="7" t="s">
        <v>2094</v>
      </c>
      <c r="D192" s="6" t="s">
        <v>1884</v>
      </c>
      <c r="E192" s="6" t="s">
        <v>1881</v>
      </c>
      <c r="F192" s="8" t="s">
        <v>1946</v>
      </c>
      <c r="G192" s="6"/>
      <c r="H192" s="5" t="s">
        <v>2326</v>
      </c>
    </row>
    <row r="193" ht="20.1" customHeight="1" spans="1:8">
      <c r="A193" s="5" t="s">
        <v>2328</v>
      </c>
      <c r="B193" s="6" t="s">
        <v>2329</v>
      </c>
      <c r="C193" s="7" t="s">
        <v>2094</v>
      </c>
      <c r="D193" s="6" t="s">
        <v>1884</v>
      </c>
      <c r="E193" s="6" t="s">
        <v>1881</v>
      </c>
      <c r="F193" s="8" t="s">
        <v>1946</v>
      </c>
      <c r="G193" s="6"/>
      <c r="H193" s="5" t="s">
        <v>2328</v>
      </c>
    </row>
    <row r="194" ht="20.1" customHeight="1" spans="1:8">
      <c r="A194" s="5" t="s">
        <v>2330</v>
      </c>
      <c r="B194" s="6" t="s">
        <v>2331</v>
      </c>
      <c r="C194" s="7" t="s">
        <v>2094</v>
      </c>
      <c r="D194" s="6" t="s">
        <v>1884</v>
      </c>
      <c r="E194" s="6" t="s">
        <v>1881</v>
      </c>
      <c r="F194" s="8" t="s">
        <v>1946</v>
      </c>
      <c r="G194" s="6"/>
      <c r="H194" s="5" t="s">
        <v>2330</v>
      </c>
    </row>
    <row r="195" ht="20.1" customHeight="1" spans="1:8">
      <c r="A195" s="5" t="s">
        <v>2332</v>
      </c>
      <c r="B195" s="6" t="s">
        <v>2333</v>
      </c>
      <c r="C195" s="7" t="s">
        <v>2094</v>
      </c>
      <c r="D195" s="6" t="s">
        <v>1884</v>
      </c>
      <c r="E195" s="6" t="s">
        <v>1881</v>
      </c>
      <c r="F195" s="8" t="s">
        <v>1946</v>
      </c>
      <c r="G195" s="6"/>
      <c r="H195" s="5" t="s">
        <v>2332</v>
      </c>
    </row>
    <row r="196" ht="20.1" customHeight="1" spans="1:8">
      <c r="A196" s="5" t="s">
        <v>2334</v>
      </c>
      <c r="B196" s="6" t="s">
        <v>2335</v>
      </c>
      <c r="C196" s="7" t="s">
        <v>2094</v>
      </c>
      <c r="D196" s="6" t="s">
        <v>1884</v>
      </c>
      <c r="E196" s="6" t="s">
        <v>1881</v>
      </c>
      <c r="F196" s="8" t="s">
        <v>1946</v>
      </c>
      <c r="G196" s="6"/>
      <c r="H196" s="5" t="s">
        <v>2334</v>
      </c>
    </row>
    <row r="197" ht="20.1" customHeight="1" spans="1:8">
      <c r="A197" s="5" t="s">
        <v>2336</v>
      </c>
      <c r="B197" s="6" t="s">
        <v>2337</v>
      </c>
      <c r="C197" s="7" t="s">
        <v>2094</v>
      </c>
      <c r="D197" s="6" t="s">
        <v>1884</v>
      </c>
      <c r="E197" s="6" t="s">
        <v>1881</v>
      </c>
      <c r="F197" s="8" t="s">
        <v>1946</v>
      </c>
      <c r="G197" s="6"/>
      <c r="H197" s="5" t="s">
        <v>2336</v>
      </c>
    </row>
    <row r="198" ht="20.1" customHeight="1" spans="1:8">
      <c r="A198" s="5" t="s">
        <v>2338</v>
      </c>
      <c r="B198" s="6" t="s">
        <v>2339</v>
      </c>
      <c r="C198" s="7" t="s">
        <v>2094</v>
      </c>
      <c r="D198" s="6" t="s">
        <v>1884</v>
      </c>
      <c r="E198" s="6" t="s">
        <v>1881</v>
      </c>
      <c r="F198" s="8" t="s">
        <v>1946</v>
      </c>
      <c r="G198" s="6"/>
      <c r="H198" s="5" t="s">
        <v>2338</v>
      </c>
    </row>
    <row r="199" ht="20.1" customHeight="1" spans="1:8">
      <c r="A199" s="5" t="s">
        <v>2340</v>
      </c>
      <c r="B199" s="6" t="s">
        <v>2341</v>
      </c>
      <c r="C199" s="7" t="s">
        <v>2094</v>
      </c>
      <c r="D199" s="6" t="s">
        <v>1884</v>
      </c>
      <c r="E199" s="6" t="s">
        <v>1881</v>
      </c>
      <c r="F199" s="8" t="s">
        <v>1946</v>
      </c>
      <c r="G199" s="6"/>
      <c r="H199" s="5" t="s">
        <v>2340</v>
      </c>
    </row>
    <row r="200" ht="20.1" customHeight="1" spans="1:8">
      <c r="A200" s="5" t="s">
        <v>2342</v>
      </c>
      <c r="B200" s="6" t="s">
        <v>2343</v>
      </c>
      <c r="C200" s="7" t="s">
        <v>2094</v>
      </c>
      <c r="D200" s="6" t="s">
        <v>1884</v>
      </c>
      <c r="E200" s="6" t="s">
        <v>1881</v>
      </c>
      <c r="F200" s="8" t="s">
        <v>1946</v>
      </c>
      <c r="G200" s="6"/>
      <c r="H200" s="5" t="s">
        <v>2342</v>
      </c>
    </row>
    <row r="201" ht="20.1" customHeight="1" spans="1:8">
      <c r="A201" s="5" t="s">
        <v>2344</v>
      </c>
      <c r="B201" s="6" t="s">
        <v>2345</v>
      </c>
      <c r="C201" s="7" t="s">
        <v>2094</v>
      </c>
      <c r="D201" s="6" t="s">
        <v>1884</v>
      </c>
      <c r="E201" s="6" t="s">
        <v>1881</v>
      </c>
      <c r="F201" s="8" t="s">
        <v>1946</v>
      </c>
      <c r="G201" s="6"/>
      <c r="H201" s="5" t="s">
        <v>2344</v>
      </c>
    </row>
    <row r="202" ht="20.1" customHeight="1" spans="1:8">
      <c r="A202" s="5" t="s">
        <v>2346</v>
      </c>
      <c r="B202" s="6" t="s">
        <v>2347</v>
      </c>
      <c r="C202" s="7" t="s">
        <v>2094</v>
      </c>
      <c r="D202" s="6" t="s">
        <v>1884</v>
      </c>
      <c r="E202" s="6" t="s">
        <v>1881</v>
      </c>
      <c r="F202" s="8" t="s">
        <v>1946</v>
      </c>
      <c r="G202" s="6"/>
      <c r="H202" s="5" t="s">
        <v>2346</v>
      </c>
    </row>
    <row r="203" ht="20.1" customHeight="1" spans="1:8">
      <c r="A203" s="5" t="s">
        <v>2348</v>
      </c>
      <c r="B203" s="6" t="s">
        <v>1103</v>
      </c>
      <c r="C203" s="7" t="s">
        <v>2094</v>
      </c>
      <c r="D203" s="6" t="s">
        <v>1884</v>
      </c>
      <c r="E203" s="6" t="s">
        <v>1879</v>
      </c>
      <c r="F203" s="8" t="s">
        <v>1947</v>
      </c>
      <c r="G203" s="6"/>
      <c r="H203" s="5" t="s">
        <v>2348</v>
      </c>
    </row>
    <row r="204" ht="20.1" customHeight="1" spans="1:8">
      <c r="A204" s="5" t="s">
        <v>2349</v>
      </c>
      <c r="B204" s="6" t="s">
        <v>2350</v>
      </c>
      <c r="C204" s="7" t="s">
        <v>2094</v>
      </c>
      <c r="D204" s="6" t="s">
        <v>1884</v>
      </c>
      <c r="E204" s="6" t="s">
        <v>1881</v>
      </c>
      <c r="F204" s="8" t="s">
        <v>1948</v>
      </c>
      <c r="G204" s="6"/>
      <c r="H204" s="5" t="s">
        <v>2349</v>
      </c>
    </row>
    <row r="205" ht="20.1" customHeight="1" spans="1:8">
      <c r="A205" s="5" t="s">
        <v>2351</v>
      </c>
      <c r="B205" s="6" t="s">
        <v>1589</v>
      </c>
      <c r="C205" s="7" t="s">
        <v>2094</v>
      </c>
      <c r="D205" s="6" t="s">
        <v>1884</v>
      </c>
      <c r="E205" s="6" t="s">
        <v>1881</v>
      </c>
      <c r="F205" s="8" t="s">
        <v>1948</v>
      </c>
      <c r="G205" s="6"/>
      <c r="H205" s="5" t="s">
        <v>2351</v>
      </c>
    </row>
    <row r="206" ht="20.1" customHeight="1" spans="1:8">
      <c r="A206" s="5" t="s">
        <v>2352</v>
      </c>
      <c r="B206" s="6" t="s">
        <v>1176</v>
      </c>
      <c r="C206" s="7" t="s">
        <v>2094</v>
      </c>
      <c r="D206" s="6" t="s">
        <v>1884</v>
      </c>
      <c r="E206" s="6" t="s">
        <v>1881</v>
      </c>
      <c r="F206" s="8" t="s">
        <v>1949</v>
      </c>
      <c r="G206" s="6"/>
      <c r="H206" s="5" t="s">
        <v>2352</v>
      </c>
    </row>
    <row r="207" ht="20.1" customHeight="1" spans="1:8">
      <c r="A207" s="5">
        <v>2015028</v>
      </c>
      <c r="B207" s="9" t="s">
        <v>1184</v>
      </c>
      <c r="C207" s="7" t="s">
        <v>2094</v>
      </c>
      <c r="D207" s="6" t="s">
        <v>1884</v>
      </c>
      <c r="E207" s="6" t="s">
        <v>1881</v>
      </c>
      <c r="F207" s="8" t="s">
        <v>1949</v>
      </c>
      <c r="G207" s="6"/>
      <c r="H207" s="5">
        <v>2015028</v>
      </c>
    </row>
    <row r="208" ht="20.1" customHeight="1" spans="1:8">
      <c r="A208" s="5" t="s">
        <v>2353</v>
      </c>
      <c r="B208" s="9" t="s">
        <v>2354</v>
      </c>
      <c r="C208" s="7" t="s">
        <v>2094</v>
      </c>
      <c r="D208" s="6" t="s">
        <v>1884</v>
      </c>
      <c r="E208" s="6" t="s">
        <v>1881</v>
      </c>
      <c r="F208" s="8" t="s">
        <v>1946</v>
      </c>
      <c r="G208" s="6"/>
      <c r="H208" s="5" t="s">
        <v>2353</v>
      </c>
    </row>
    <row r="209" ht="20.1" customHeight="1" spans="1:8">
      <c r="A209" s="5" t="s">
        <v>2355</v>
      </c>
      <c r="B209" s="9" t="s">
        <v>1109</v>
      </c>
      <c r="C209" s="7" t="s">
        <v>2094</v>
      </c>
      <c r="D209" s="6" t="s">
        <v>1884</v>
      </c>
      <c r="E209" s="6" t="s">
        <v>1880</v>
      </c>
      <c r="F209" s="8" t="s">
        <v>1946</v>
      </c>
      <c r="G209" s="6"/>
      <c r="H209" s="5" t="s">
        <v>2355</v>
      </c>
    </row>
    <row r="210" ht="20.1" customHeight="1" spans="1:8">
      <c r="A210" s="5" t="s">
        <v>2356</v>
      </c>
      <c r="B210" s="9" t="s">
        <v>2357</v>
      </c>
      <c r="C210" s="7" t="s">
        <v>2094</v>
      </c>
      <c r="D210" s="6" t="s">
        <v>1884</v>
      </c>
      <c r="E210" s="6" t="s">
        <v>1881</v>
      </c>
      <c r="F210" s="8" t="s">
        <v>1946</v>
      </c>
      <c r="G210" s="6"/>
      <c r="H210" s="5" t="s">
        <v>2356</v>
      </c>
    </row>
    <row r="211" ht="20.1" customHeight="1" spans="1:8">
      <c r="A211" s="5" t="s">
        <v>2358</v>
      </c>
      <c r="B211" s="6" t="s">
        <v>1391</v>
      </c>
      <c r="C211" s="7" t="s">
        <v>2094</v>
      </c>
      <c r="D211" s="6" t="s">
        <v>1884</v>
      </c>
      <c r="E211" s="6" t="s">
        <v>1879</v>
      </c>
      <c r="F211" s="8" t="s">
        <v>1945</v>
      </c>
      <c r="G211" s="6"/>
      <c r="H211" s="5" t="s">
        <v>2358</v>
      </c>
    </row>
    <row r="212" ht="20.1" customHeight="1" spans="1:8">
      <c r="A212" s="5" t="s">
        <v>2359</v>
      </c>
      <c r="B212" s="6" t="s">
        <v>1432</v>
      </c>
      <c r="C212" s="7" t="s">
        <v>2094</v>
      </c>
      <c r="D212" s="6" t="s">
        <v>1884</v>
      </c>
      <c r="E212" s="6" t="s">
        <v>1879</v>
      </c>
      <c r="F212" s="8" t="s">
        <v>1945</v>
      </c>
      <c r="G212" s="6"/>
      <c r="H212" s="5" t="s">
        <v>2359</v>
      </c>
    </row>
    <row r="213" ht="20.1" customHeight="1" spans="1:8">
      <c r="A213" s="5" t="s">
        <v>2360</v>
      </c>
      <c r="B213" s="6" t="s">
        <v>1430</v>
      </c>
      <c r="C213" s="7" t="s">
        <v>2094</v>
      </c>
      <c r="D213" s="6" t="s">
        <v>1884</v>
      </c>
      <c r="E213" s="6" t="s">
        <v>1879</v>
      </c>
      <c r="F213" s="8" t="s">
        <v>1945</v>
      </c>
      <c r="G213" s="6"/>
      <c r="H213" s="5" t="s">
        <v>2360</v>
      </c>
    </row>
    <row r="214" ht="20.1" customHeight="1" spans="1:8">
      <c r="A214" s="5" t="s">
        <v>2361</v>
      </c>
      <c r="B214" s="6" t="s">
        <v>2362</v>
      </c>
      <c r="C214" s="7" t="s">
        <v>2094</v>
      </c>
      <c r="D214" s="6" t="s">
        <v>1886</v>
      </c>
      <c r="E214" s="6" t="s">
        <v>1881</v>
      </c>
      <c r="F214" s="8" t="s">
        <v>1960</v>
      </c>
      <c r="G214" s="6"/>
      <c r="H214" s="5" t="s">
        <v>2361</v>
      </c>
    </row>
    <row r="215" ht="20.1" customHeight="1" spans="1:8">
      <c r="A215" s="5" t="s">
        <v>2363</v>
      </c>
      <c r="B215" s="6" t="s">
        <v>1571</v>
      </c>
      <c r="C215" s="7" t="s">
        <v>2094</v>
      </c>
      <c r="D215" s="6" t="s">
        <v>1884</v>
      </c>
      <c r="E215" s="6" t="s">
        <v>1879</v>
      </c>
      <c r="F215" s="8" t="s">
        <v>1945</v>
      </c>
      <c r="G215" s="6"/>
      <c r="H215" s="5" t="s">
        <v>2363</v>
      </c>
    </row>
    <row r="216" ht="20.1" customHeight="1" spans="1:8">
      <c r="A216" s="5" t="s">
        <v>2364</v>
      </c>
      <c r="B216" s="6" t="s">
        <v>1319</v>
      </c>
      <c r="C216" s="7" t="s">
        <v>2094</v>
      </c>
      <c r="D216" s="6" t="s">
        <v>1884</v>
      </c>
      <c r="E216" s="6" t="s">
        <v>1879</v>
      </c>
      <c r="F216" s="8" t="s">
        <v>1945</v>
      </c>
      <c r="G216" s="6"/>
      <c r="H216" s="5" t="s">
        <v>2364</v>
      </c>
    </row>
    <row r="217" ht="20.1" customHeight="1" spans="1:8">
      <c r="A217" s="5" t="s">
        <v>2365</v>
      </c>
      <c r="B217" s="6" t="s">
        <v>1431</v>
      </c>
      <c r="C217" s="7" t="s">
        <v>2094</v>
      </c>
      <c r="D217" s="6" t="s">
        <v>1884</v>
      </c>
      <c r="E217" s="6" t="s">
        <v>1879</v>
      </c>
      <c r="F217" s="8" t="s">
        <v>1945</v>
      </c>
      <c r="G217" s="6"/>
      <c r="H217" s="5" t="s">
        <v>2365</v>
      </c>
    </row>
    <row r="218" ht="20.1" customHeight="1" spans="1:8">
      <c r="A218" s="5" t="s">
        <v>2366</v>
      </c>
      <c r="B218" s="6" t="s">
        <v>1340</v>
      </c>
      <c r="C218" s="7" t="s">
        <v>2094</v>
      </c>
      <c r="D218" s="6" t="s">
        <v>1884</v>
      </c>
      <c r="E218" s="6" t="s">
        <v>1881</v>
      </c>
      <c r="F218" s="8" t="s">
        <v>1945</v>
      </c>
      <c r="G218" s="6"/>
      <c r="H218" s="5" t="s">
        <v>2366</v>
      </c>
    </row>
    <row r="219" ht="20.1" customHeight="1" spans="1:8">
      <c r="A219" s="5" t="s">
        <v>2367</v>
      </c>
      <c r="B219" s="6" t="s">
        <v>1436</v>
      </c>
      <c r="C219" s="7" t="s">
        <v>2094</v>
      </c>
      <c r="D219" s="6" t="s">
        <v>1884</v>
      </c>
      <c r="E219" s="6" t="s">
        <v>1879</v>
      </c>
      <c r="F219" s="8" t="s">
        <v>1945</v>
      </c>
      <c r="G219" s="6"/>
      <c r="H219" s="5" t="s">
        <v>2367</v>
      </c>
    </row>
    <row r="220" ht="20.1" customHeight="1" spans="1:8">
      <c r="A220" s="5" t="s">
        <v>2368</v>
      </c>
      <c r="B220" s="6" t="s">
        <v>1438</v>
      </c>
      <c r="C220" s="7" t="s">
        <v>2094</v>
      </c>
      <c r="D220" s="6" t="s">
        <v>1884</v>
      </c>
      <c r="E220" s="6" t="s">
        <v>1879</v>
      </c>
      <c r="F220" s="8" t="s">
        <v>1945</v>
      </c>
      <c r="G220" s="6"/>
      <c r="H220" s="5" t="s">
        <v>2368</v>
      </c>
    </row>
    <row r="221" ht="20.1" customHeight="1" spans="1:8">
      <c r="A221" s="5" t="s">
        <v>2369</v>
      </c>
      <c r="B221" s="6" t="s">
        <v>2370</v>
      </c>
      <c r="C221" s="7" t="s">
        <v>2094</v>
      </c>
      <c r="D221" s="6" t="s">
        <v>1884</v>
      </c>
      <c r="E221" s="6" t="s">
        <v>1881</v>
      </c>
      <c r="F221" s="8" t="s">
        <v>1946</v>
      </c>
      <c r="G221" s="6"/>
      <c r="H221" s="5" t="s">
        <v>2369</v>
      </c>
    </row>
    <row r="222" ht="20.1" customHeight="1" spans="1:8">
      <c r="A222" s="5" t="s">
        <v>2371</v>
      </c>
      <c r="B222" s="6" t="s">
        <v>1102</v>
      </c>
      <c r="C222" s="7" t="s">
        <v>2094</v>
      </c>
      <c r="D222" s="6" t="s">
        <v>1884</v>
      </c>
      <c r="E222" s="6" t="s">
        <v>1879</v>
      </c>
      <c r="F222" s="8" t="s">
        <v>1946</v>
      </c>
      <c r="G222" s="6"/>
      <c r="H222" s="5" t="s">
        <v>2371</v>
      </c>
    </row>
    <row r="223" ht="20.1" customHeight="1" spans="1:8">
      <c r="A223" s="5" t="s">
        <v>2372</v>
      </c>
      <c r="B223" s="6" t="s">
        <v>2373</v>
      </c>
      <c r="C223" s="7" t="s">
        <v>2094</v>
      </c>
      <c r="D223" s="6" t="s">
        <v>1884</v>
      </c>
      <c r="E223" s="6" t="s">
        <v>1879</v>
      </c>
      <c r="F223" s="8" t="s">
        <v>1946</v>
      </c>
      <c r="G223" s="6"/>
      <c r="H223" s="5" t="s">
        <v>2372</v>
      </c>
    </row>
    <row r="224" ht="20.1" customHeight="1" spans="1:8">
      <c r="A224" s="5" t="s">
        <v>2374</v>
      </c>
      <c r="B224" s="6" t="s">
        <v>1120</v>
      </c>
      <c r="C224" s="7" t="s">
        <v>2094</v>
      </c>
      <c r="D224" s="6" t="s">
        <v>1884</v>
      </c>
      <c r="E224" s="6" t="s">
        <v>1879</v>
      </c>
      <c r="F224" s="8" t="s">
        <v>1946</v>
      </c>
      <c r="G224" s="6"/>
      <c r="H224" s="5" t="s">
        <v>2374</v>
      </c>
    </row>
    <row r="225" ht="20.1" customHeight="1" spans="1:8">
      <c r="A225" s="5" t="s">
        <v>2375</v>
      </c>
      <c r="B225" s="6" t="s">
        <v>1108</v>
      </c>
      <c r="C225" s="7" t="s">
        <v>2094</v>
      </c>
      <c r="D225" s="6" t="s">
        <v>1884</v>
      </c>
      <c r="E225" s="6" t="s">
        <v>1879</v>
      </c>
      <c r="F225" s="8" t="s">
        <v>1946</v>
      </c>
      <c r="G225" s="6"/>
      <c r="H225" s="5" t="s">
        <v>2375</v>
      </c>
    </row>
    <row r="226" ht="20.1" customHeight="1" spans="1:8">
      <c r="A226" s="5" t="s">
        <v>2376</v>
      </c>
      <c r="B226" s="6" t="s">
        <v>1150</v>
      </c>
      <c r="C226" s="7" t="s">
        <v>2094</v>
      </c>
      <c r="D226" s="6" t="s">
        <v>1884</v>
      </c>
      <c r="E226" s="6" t="s">
        <v>1879</v>
      </c>
      <c r="F226" s="8" t="s">
        <v>1946</v>
      </c>
      <c r="G226" s="6"/>
      <c r="H226" s="5" t="s">
        <v>2376</v>
      </c>
    </row>
    <row r="227" ht="20.1" customHeight="1" spans="1:8">
      <c r="A227" s="5" t="s">
        <v>2377</v>
      </c>
      <c r="B227" s="6" t="s">
        <v>1281</v>
      </c>
      <c r="C227" s="7" t="s">
        <v>2094</v>
      </c>
      <c r="D227" s="6" t="s">
        <v>1884</v>
      </c>
      <c r="E227" s="6" t="s">
        <v>1879</v>
      </c>
      <c r="F227" s="8" t="s">
        <v>1946</v>
      </c>
      <c r="G227" s="6"/>
      <c r="H227" s="5" t="s">
        <v>2377</v>
      </c>
    </row>
    <row r="228" ht="20.1" customHeight="1" spans="1:8">
      <c r="A228" s="5" t="s">
        <v>2378</v>
      </c>
      <c r="B228" s="6" t="s">
        <v>2379</v>
      </c>
      <c r="C228" s="7" t="s">
        <v>2094</v>
      </c>
      <c r="D228" s="6" t="s">
        <v>1884</v>
      </c>
      <c r="E228" s="6" t="s">
        <v>1879</v>
      </c>
      <c r="F228" s="8" t="s">
        <v>1946</v>
      </c>
      <c r="G228" s="6"/>
      <c r="H228" s="5" t="s">
        <v>2378</v>
      </c>
    </row>
    <row r="229" ht="20.1" customHeight="1" spans="1:8">
      <c r="A229" s="5" t="s">
        <v>2380</v>
      </c>
      <c r="B229" s="6" t="s">
        <v>1138</v>
      </c>
      <c r="C229" s="7" t="s">
        <v>2094</v>
      </c>
      <c r="D229" s="6" t="s">
        <v>1884</v>
      </c>
      <c r="E229" s="6" t="s">
        <v>1879</v>
      </c>
      <c r="F229" s="8" t="s">
        <v>1946</v>
      </c>
      <c r="G229" s="6"/>
      <c r="H229" s="5" t="s">
        <v>2380</v>
      </c>
    </row>
    <row r="230" ht="20.1" customHeight="1" spans="1:8">
      <c r="A230" s="5" t="s">
        <v>2381</v>
      </c>
      <c r="B230" s="6" t="s">
        <v>1161</v>
      </c>
      <c r="C230" s="7" t="s">
        <v>2094</v>
      </c>
      <c r="D230" s="6" t="s">
        <v>1884</v>
      </c>
      <c r="E230" s="6" t="s">
        <v>1879</v>
      </c>
      <c r="F230" s="8" t="s">
        <v>1946</v>
      </c>
      <c r="G230" s="6"/>
      <c r="H230" s="5" t="s">
        <v>2381</v>
      </c>
    </row>
    <row r="231" ht="20.1" customHeight="1" spans="1:8">
      <c r="A231" s="5" t="s">
        <v>2382</v>
      </c>
      <c r="B231" s="6" t="s">
        <v>1114</v>
      </c>
      <c r="C231" s="7" t="s">
        <v>2094</v>
      </c>
      <c r="D231" s="6" t="s">
        <v>1884</v>
      </c>
      <c r="E231" s="6" t="s">
        <v>1879</v>
      </c>
      <c r="F231" s="8" t="s">
        <v>1946</v>
      </c>
      <c r="G231" s="6"/>
      <c r="H231" s="5" t="s">
        <v>2382</v>
      </c>
    </row>
    <row r="232" ht="20.1" customHeight="1" spans="1:8">
      <c r="A232" s="5" t="s">
        <v>2383</v>
      </c>
      <c r="B232" s="6" t="s">
        <v>1142</v>
      </c>
      <c r="C232" s="7" t="s">
        <v>2094</v>
      </c>
      <c r="D232" s="6" t="s">
        <v>1884</v>
      </c>
      <c r="E232" s="6" t="s">
        <v>1879</v>
      </c>
      <c r="F232" s="8" t="s">
        <v>1947</v>
      </c>
      <c r="G232" s="6"/>
      <c r="H232" s="5" t="s">
        <v>2383</v>
      </c>
    </row>
    <row r="233" ht="20.1" customHeight="1" spans="1:8">
      <c r="A233" s="5" t="s">
        <v>2384</v>
      </c>
      <c r="B233" s="6" t="s">
        <v>1106</v>
      </c>
      <c r="C233" s="7" t="s">
        <v>2094</v>
      </c>
      <c r="D233" s="6" t="s">
        <v>1884</v>
      </c>
      <c r="E233" s="6" t="s">
        <v>1879</v>
      </c>
      <c r="F233" s="8" t="s">
        <v>1947</v>
      </c>
      <c r="G233" s="6"/>
      <c r="H233" s="5" t="s">
        <v>2384</v>
      </c>
    </row>
    <row r="234" ht="20.1" customHeight="1" spans="1:8">
      <c r="A234" s="5" t="s">
        <v>2385</v>
      </c>
      <c r="B234" s="6" t="s">
        <v>1100</v>
      </c>
      <c r="C234" s="7" t="s">
        <v>2094</v>
      </c>
      <c r="D234" s="6" t="s">
        <v>1884</v>
      </c>
      <c r="E234" s="6" t="s">
        <v>1879</v>
      </c>
      <c r="F234" s="8" t="s">
        <v>1947</v>
      </c>
      <c r="G234" s="6"/>
      <c r="H234" s="5" t="s">
        <v>2385</v>
      </c>
    </row>
    <row r="235" ht="20.1" customHeight="1" spans="1:8">
      <c r="A235" s="5" t="s">
        <v>2386</v>
      </c>
      <c r="B235" s="6" t="s">
        <v>1587</v>
      </c>
      <c r="C235" s="7" t="s">
        <v>2094</v>
      </c>
      <c r="D235" s="6" t="s">
        <v>1884</v>
      </c>
      <c r="E235" s="6" t="s">
        <v>1879</v>
      </c>
      <c r="F235" s="8" t="s">
        <v>1948</v>
      </c>
      <c r="G235" s="6"/>
      <c r="H235" s="5" t="s">
        <v>2386</v>
      </c>
    </row>
    <row r="236" ht="20.1" customHeight="1" spans="1:8">
      <c r="A236" s="5" t="s">
        <v>2387</v>
      </c>
      <c r="B236" s="6" t="s">
        <v>1581</v>
      </c>
      <c r="C236" s="7" t="s">
        <v>2094</v>
      </c>
      <c r="D236" s="6" t="s">
        <v>1884</v>
      </c>
      <c r="E236" s="6" t="s">
        <v>1879</v>
      </c>
      <c r="F236" s="8" t="s">
        <v>1948</v>
      </c>
      <c r="G236" s="6"/>
      <c r="H236" s="5" t="s">
        <v>2387</v>
      </c>
    </row>
    <row r="237" ht="20.1" customHeight="1" spans="1:8">
      <c r="A237" s="5" t="s">
        <v>2388</v>
      </c>
      <c r="B237" s="6" t="s">
        <v>2389</v>
      </c>
      <c r="C237" s="7" t="s">
        <v>2094</v>
      </c>
      <c r="D237" s="6" t="s">
        <v>1884</v>
      </c>
      <c r="E237" s="6" t="s">
        <v>1879</v>
      </c>
      <c r="F237" s="8" t="s">
        <v>1948</v>
      </c>
      <c r="G237" s="6"/>
      <c r="H237" s="5" t="s">
        <v>2388</v>
      </c>
    </row>
    <row r="238" ht="20.1" customHeight="1" spans="1:8">
      <c r="A238" s="5" t="s">
        <v>2390</v>
      </c>
      <c r="B238" s="6" t="s">
        <v>1591</v>
      </c>
      <c r="C238" s="7" t="s">
        <v>2094</v>
      </c>
      <c r="D238" s="6" t="s">
        <v>1884</v>
      </c>
      <c r="E238" s="6" t="s">
        <v>1879</v>
      </c>
      <c r="F238" s="8" t="s">
        <v>1948</v>
      </c>
      <c r="G238" s="6"/>
      <c r="H238" s="5" t="s">
        <v>2390</v>
      </c>
    </row>
    <row r="239" ht="20.1" customHeight="1" spans="1:8">
      <c r="A239" s="5" t="s">
        <v>2391</v>
      </c>
      <c r="B239" s="6" t="s">
        <v>1593</v>
      </c>
      <c r="C239" s="7" t="s">
        <v>2094</v>
      </c>
      <c r="D239" s="6" t="s">
        <v>1884</v>
      </c>
      <c r="E239" s="6" t="s">
        <v>1879</v>
      </c>
      <c r="F239" s="8" t="s">
        <v>1948</v>
      </c>
      <c r="G239" s="6"/>
      <c r="H239" s="5" t="s">
        <v>2391</v>
      </c>
    </row>
    <row r="240" ht="20.1" customHeight="1" spans="1:8">
      <c r="A240" s="5" t="s">
        <v>2392</v>
      </c>
      <c r="B240" s="6" t="s">
        <v>1595</v>
      </c>
      <c r="C240" s="7" t="s">
        <v>2094</v>
      </c>
      <c r="D240" s="6" t="s">
        <v>1884</v>
      </c>
      <c r="E240" s="6" t="s">
        <v>1879</v>
      </c>
      <c r="F240" s="8" t="s">
        <v>1948</v>
      </c>
      <c r="G240" s="6"/>
      <c r="H240" s="5" t="s">
        <v>2392</v>
      </c>
    </row>
    <row r="241" ht="20.1" customHeight="1" spans="1:8">
      <c r="A241" s="5" t="s">
        <v>2393</v>
      </c>
      <c r="B241" s="6" t="s">
        <v>1597</v>
      </c>
      <c r="C241" s="7" t="s">
        <v>2094</v>
      </c>
      <c r="D241" s="6" t="s">
        <v>1884</v>
      </c>
      <c r="E241" s="6" t="s">
        <v>1879</v>
      </c>
      <c r="F241" s="8" t="s">
        <v>1948</v>
      </c>
      <c r="G241" s="6"/>
      <c r="H241" s="5" t="s">
        <v>2393</v>
      </c>
    </row>
    <row r="242" ht="20.1" customHeight="1" spans="1:8">
      <c r="A242" s="5" t="s">
        <v>2394</v>
      </c>
      <c r="B242" s="6" t="s">
        <v>1599</v>
      </c>
      <c r="C242" s="7" t="s">
        <v>2094</v>
      </c>
      <c r="D242" s="6" t="s">
        <v>1884</v>
      </c>
      <c r="E242" s="6" t="s">
        <v>1879</v>
      </c>
      <c r="F242" s="8" t="s">
        <v>1948</v>
      </c>
      <c r="G242" s="6"/>
      <c r="H242" s="5" t="s">
        <v>2394</v>
      </c>
    </row>
    <row r="243" ht="20.1" customHeight="1" spans="1:8">
      <c r="A243" s="5" t="s">
        <v>2395</v>
      </c>
      <c r="B243" s="6" t="s">
        <v>1210</v>
      </c>
      <c r="C243" s="7" t="s">
        <v>2094</v>
      </c>
      <c r="D243" s="6" t="s">
        <v>1884</v>
      </c>
      <c r="E243" s="6" t="s">
        <v>1879</v>
      </c>
      <c r="F243" s="8" t="s">
        <v>1949</v>
      </c>
      <c r="G243" s="6"/>
      <c r="H243" s="5" t="s">
        <v>2395</v>
      </c>
    </row>
    <row r="244" ht="20.1" customHeight="1" spans="1:8">
      <c r="A244" s="5" t="s">
        <v>2396</v>
      </c>
      <c r="B244" s="6" t="s">
        <v>1182</v>
      </c>
      <c r="C244" s="7" t="s">
        <v>2094</v>
      </c>
      <c r="D244" s="6" t="s">
        <v>1884</v>
      </c>
      <c r="E244" s="6" t="s">
        <v>1879</v>
      </c>
      <c r="F244" s="8" t="s">
        <v>1949</v>
      </c>
      <c r="G244" s="6"/>
      <c r="H244" s="5" t="s">
        <v>2396</v>
      </c>
    </row>
    <row r="245" ht="20.1" customHeight="1" spans="1:8">
      <c r="A245" s="5" t="s">
        <v>2397</v>
      </c>
      <c r="B245" s="6" t="s">
        <v>1172</v>
      </c>
      <c r="C245" s="7" t="s">
        <v>2094</v>
      </c>
      <c r="D245" s="6" t="s">
        <v>1884</v>
      </c>
      <c r="E245" s="6" t="s">
        <v>1879</v>
      </c>
      <c r="F245" s="8" t="s">
        <v>1949</v>
      </c>
      <c r="G245" s="6"/>
      <c r="H245" s="5" t="s">
        <v>2397</v>
      </c>
    </row>
    <row r="246" ht="20.1" customHeight="1" spans="1:8">
      <c r="A246" s="5" t="s">
        <v>2398</v>
      </c>
      <c r="B246" s="6" t="s">
        <v>1214</v>
      </c>
      <c r="C246" s="7" t="s">
        <v>2094</v>
      </c>
      <c r="D246" s="6" t="s">
        <v>1884</v>
      </c>
      <c r="E246" s="6" t="s">
        <v>1879</v>
      </c>
      <c r="F246" s="8" t="s">
        <v>1949</v>
      </c>
      <c r="G246" s="6"/>
      <c r="H246" s="5" t="s">
        <v>2398</v>
      </c>
    </row>
    <row r="247" ht="20.1" customHeight="1" spans="1:8">
      <c r="A247" s="5" t="s">
        <v>2399</v>
      </c>
      <c r="B247" s="6" t="s">
        <v>1202</v>
      </c>
      <c r="C247" s="7" t="s">
        <v>2094</v>
      </c>
      <c r="D247" s="6" t="s">
        <v>1884</v>
      </c>
      <c r="E247" s="6" t="s">
        <v>1879</v>
      </c>
      <c r="F247" s="8" t="s">
        <v>1949</v>
      </c>
      <c r="G247" s="6"/>
      <c r="H247" s="5" t="s">
        <v>2399</v>
      </c>
    </row>
    <row r="248" ht="20.1" customHeight="1" spans="1:8">
      <c r="A248" s="5" t="s">
        <v>2400</v>
      </c>
      <c r="B248" s="6" t="s">
        <v>1181</v>
      </c>
      <c r="C248" s="7" t="s">
        <v>2094</v>
      </c>
      <c r="D248" s="6" t="s">
        <v>1884</v>
      </c>
      <c r="E248" s="6" t="s">
        <v>1879</v>
      </c>
      <c r="F248" s="8" t="s">
        <v>1949</v>
      </c>
      <c r="G248" s="6"/>
      <c r="H248" s="5" t="s">
        <v>2400</v>
      </c>
    </row>
    <row r="249" ht="20.1" customHeight="1" spans="1:8">
      <c r="A249" s="5" t="s">
        <v>2401</v>
      </c>
      <c r="B249" s="6" t="s">
        <v>1194</v>
      </c>
      <c r="C249" s="7" t="s">
        <v>2094</v>
      </c>
      <c r="D249" s="6" t="s">
        <v>1884</v>
      </c>
      <c r="E249" s="6" t="s">
        <v>1879</v>
      </c>
      <c r="F249" s="8" t="s">
        <v>1949</v>
      </c>
      <c r="G249" s="6"/>
      <c r="H249" s="5" t="s">
        <v>2401</v>
      </c>
    </row>
    <row r="250" ht="20.1" customHeight="1" spans="1:8">
      <c r="A250" s="5" t="s">
        <v>2402</v>
      </c>
      <c r="B250" s="6" t="s">
        <v>2403</v>
      </c>
      <c r="C250" s="7" t="s">
        <v>2094</v>
      </c>
      <c r="D250" s="6" t="s">
        <v>1884</v>
      </c>
      <c r="E250" s="6" t="s">
        <v>1879</v>
      </c>
      <c r="F250" s="8" t="s">
        <v>1949</v>
      </c>
      <c r="G250" s="6"/>
      <c r="H250" s="5" t="s">
        <v>2402</v>
      </c>
    </row>
    <row r="251" ht="20.1" customHeight="1" spans="1:8">
      <c r="A251" s="5" t="s">
        <v>2404</v>
      </c>
      <c r="B251" s="6" t="s">
        <v>1208</v>
      </c>
      <c r="C251" s="7" t="s">
        <v>2094</v>
      </c>
      <c r="D251" s="6" t="s">
        <v>1884</v>
      </c>
      <c r="E251" s="6" t="s">
        <v>1879</v>
      </c>
      <c r="F251" s="8" t="s">
        <v>1949</v>
      </c>
      <c r="G251" s="6"/>
      <c r="H251" s="5" t="s">
        <v>2404</v>
      </c>
    </row>
    <row r="252" ht="20.1" customHeight="1" spans="1:8">
      <c r="A252" s="5" t="s">
        <v>2405</v>
      </c>
      <c r="B252" s="6" t="s">
        <v>1186</v>
      </c>
      <c r="C252" s="7" t="s">
        <v>2094</v>
      </c>
      <c r="D252" s="6" t="s">
        <v>1884</v>
      </c>
      <c r="E252" s="6" t="s">
        <v>1879</v>
      </c>
      <c r="F252" s="8" t="s">
        <v>1949</v>
      </c>
      <c r="G252" s="6"/>
      <c r="H252" s="5" t="s">
        <v>2405</v>
      </c>
    </row>
    <row r="253" ht="20.1" customHeight="1" spans="1:8">
      <c r="A253" s="5" t="s">
        <v>2406</v>
      </c>
      <c r="B253" s="6" t="s">
        <v>1323</v>
      </c>
      <c r="C253" s="7" t="s">
        <v>2094</v>
      </c>
      <c r="D253" s="6" t="s">
        <v>1884</v>
      </c>
      <c r="E253" s="6" t="s">
        <v>1879</v>
      </c>
      <c r="F253" s="8" t="s">
        <v>1949</v>
      </c>
      <c r="G253" s="6"/>
      <c r="H253" s="5" t="s">
        <v>2406</v>
      </c>
    </row>
    <row r="254" ht="20.1" customHeight="1" spans="1:8">
      <c r="A254" s="5" t="s">
        <v>2407</v>
      </c>
      <c r="B254" s="6" t="s">
        <v>1173</v>
      </c>
      <c r="C254" s="7" t="s">
        <v>2094</v>
      </c>
      <c r="D254" s="6" t="s">
        <v>1884</v>
      </c>
      <c r="E254" s="6" t="s">
        <v>1879</v>
      </c>
      <c r="F254" s="8" t="s">
        <v>1949</v>
      </c>
      <c r="G254" s="6"/>
      <c r="H254" s="5" t="s">
        <v>2407</v>
      </c>
    </row>
    <row r="255" ht="20.1" customHeight="1" spans="1:8">
      <c r="A255" s="5" t="s">
        <v>2408</v>
      </c>
      <c r="B255" s="6" t="s">
        <v>1199</v>
      </c>
      <c r="C255" s="7" t="s">
        <v>2094</v>
      </c>
      <c r="D255" s="6" t="s">
        <v>1884</v>
      </c>
      <c r="E255" s="6" t="s">
        <v>1879</v>
      </c>
      <c r="F255" s="8" t="s">
        <v>1949</v>
      </c>
      <c r="G255" s="6"/>
      <c r="H255" s="5" t="s">
        <v>2408</v>
      </c>
    </row>
    <row r="256" ht="20.1" customHeight="1" spans="1:8">
      <c r="A256" s="5">
        <v>2016029</v>
      </c>
      <c r="B256" s="9" t="s">
        <v>1585</v>
      </c>
      <c r="C256" s="7" t="s">
        <v>2094</v>
      </c>
      <c r="D256" s="6" t="s">
        <v>1884</v>
      </c>
      <c r="E256" s="6" t="s">
        <v>1879</v>
      </c>
      <c r="F256" s="8" t="s">
        <v>1948</v>
      </c>
      <c r="G256" s="6"/>
      <c r="H256" s="5">
        <v>2016029</v>
      </c>
    </row>
    <row r="257" ht="20.1" customHeight="1" spans="1:8">
      <c r="A257" s="5" t="s">
        <v>2409</v>
      </c>
      <c r="B257" s="6" t="s">
        <v>1290</v>
      </c>
      <c r="C257" s="7" t="s">
        <v>2094</v>
      </c>
      <c r="D257" s="6" t="s">
        <v>1883</v>
      </c>
      <c r="E257" s="6" t="s">
        <v>1880</v>
      </c>
      <c r="F257" s="8" t="s">
        <v>2236</v>
      </c>
      <c r="G257" s="6"/>
      <c r="H257" s="5" t="s">
        <v>2409</v>
      </c>
    </row>
    <row r="258" ht="20.1" customHeight="1" spans="1:8">
      <c r="A258" s="5" t="s">
        <v>2410</v>
      </c>
      <c r="B258" s="6" t="s">
        <v>1091</v>
      </c>
      <c r="C258" s="7" t="s">
        <v>2094</v>
      </c>
      <c r="D258" s="6" t="s">
        <v>1887</v>
      </c>
      <c r="E258" s="6" t="s">
        <v>1880</v>
      </c>
      <c r="F258" s="8" t="s">
        <v>1956</v>
      </c>
      <c r="G258" s="6"/>
      <c r="H258" s="5" t="s">
        <v>2410</v>
      </c>
    </row>
    <row r="259" ht="20.1" customHeight="1" spans="1:8">
      <c r="A259" s="5" t="s">
        <v>2312</v>
      </c>
      <c r="B259" s="6" t="s">
        <v>1972</v>
      </c>
      <c r="C259" s="7" t="s">
        <v>2094</v>
      </c>
      <c r="D259" s="6" t="s">
        <v>1883</v>
      </c>
      <c r="E259" s="6" t="s">
        <v>1880</v>
      </c>
      <c r="F259" s="8" t="s">
        <v>1951</v>
      </c>
      <c r="G259" s="6"/>
      <c r="H259" s="5" t="s">
        <v>2312</v>
      </c>
    </row>
    <row r="260" ht="20.1" customHeight="1" spans="1:8">
      <c r="A260" s="5" t="s">
        <v>2411</v>
      </c>
      <c r="B260" s="6" t="s">
        <v>1112</v>
      </c>
      <c r="C260" s="7" t="s">
        <v>2094</v>
      </c>
      <c r="D260" s="6" t="s">
        <v>1883</v>
      </c>
      <c r="E260" s="6" t="s">
        <v>1879</v>
      </c>
      <c r="F260" s="8" t="s">
        <v>1951</v>
      </c>
      <c r="G260" s="6"/>
      <c r="H260" s="5" t="s">
        <v>2411</v>
      </c>
    </row>
    <row r="261" ht="20.1" customHeight="1" spans="1:8">
      <c r="A261" s="5" t="s">
        <v>2412</v>
      </c>
      <c r="B261" s="6" t="s">
        <v>2413</v>
      </c>
      <c r="C261" s="7" t="s">
        <v>2094</v>
      </c>
      <c r="D261" s="6" t="s">
        <v>1883</v>
      </c>
      <c r="E261" s="6" t="s">
        <v>1880</v>
      </c>
      <c r="F261" s="8" t="s">
        <v>1951</v>
      </c>
      <c r="G261" s="6"/>
      <c r="H261" s="5" t="s">
        <v>2412</v>
      </c>
    </row>
    <row r="262" ht="20.1" customHeight="1" spans="1:8">
      <c r="A262" s="5" t="s">
        <v>2414</v>
      </c>
      <c r="B262" s="6" t="s">
        <v>1284</v>
      </c>
      <c r="C262" s="7" t="s">
        <v>2094</v>
      </c>
      <c r="D262" s="6" t="s">
        <v>1883</v>
      </c>
      <c r="E262" s="6" t="s">
        <v>1880</v>
      </c>
      <c r="F262" s="8" t="s">
        <v>1951</v>
      </c>
      <c r="G262" s="6"/>
      <c r="H262" s="5" t="s">
        <v>2414</v>
      </c>
    </row>
    <row r="263" ht="20.1" customHeight="1" spans="1:8">
      <c r="A263" s="5" t="s">
        <v>2415</v>
      </c>
      <c r="B263" s="6" t="s">
        <v>1137</v>
      </c>
      <c r="C263" s="7" t="s">
        <v>2094</v>
      </c>
      <c r="D263" s="6" t="s">
        <v>1883</v>
      </c>
      <c r="E263" s="6" t="s">
        <v>1880</v>
      </c>
      <c r="F263" s="8" t="s">
        <v>1951</v>
      </c>
      <c r="G263" s="6"/>
      <c r="H263" s="5" t="s">
        <v>2415</v>
      </c>
    </row>
    <row r="264" ht="20.1" customHeight="1" spans="1:8">
      <c r="A264" s="5" t="s">
        <v>2416</v>
      </c>
      <c r="B264" s="6" t="s">
        <v>1980</v>
      </c>
      <c r="C264" s="7" t="s">
        <v>2094</v>
      </c>
      <c r="D264" s="6" t="s">
        <v>1883</v>
      </c>
      <c r="E264" s="6" t="s">
        <v>1880</v>
      </c>
      <c r="F264" s="8" t="s">
        <v>1952</v>
      </c>
      <c r="G264" s="6"/>
      <c r="H264" s="5" t="s">
        <v>2416</v>
      </c>
    </row>
    <row r="265" ht="20.1" customHeight="1" spans="1:8">
      <c r="A265" s="5" t="s">
        <v>2417</v>
      </c>
      <c r="B265" s="6" t="s">
        <v>1291</v>
      </c>
      <c r="C265" s="7" t="s">
        <v>2094</v>
      </c>
      <c r="D265" s="6" t="s">
        <v>1883</v>
      </c>
      <c r="E265" s="6" t="s">
        <v>1880</v>
      </c>
      <c r="F265" s="8" t="s">
        <v>1952</v>
      </c>
      <c r="G265" s="6"/>
      <c r="H265" s="5" t="s">
        <v>2417</v>
      </c>
    </row>
    <row r="266" ht="20.1" customHeight="1" spans="1:8">
      <c r="A266" s="5" t="s">
        <v>2418</v>
      </c>
      <c r="B266" s="6" t="s">
        <v>1239</v>
      </c>
      <c r="C266" s="7" t="s">
        <v>2094</v>
      </c>
      <c r="D266" s="6" t="s">
        <v>1883</v>
      </c>
      <c r="E266" s="6" t="s">
        <v>1879</v>
      </c>
      <c r="F266" s="8" t="s">
        <v>1952</v>
      </c>
      <c r="G266" s="6"/>
      <c r="H266" s="5" t="s">
        <v>2418</v>
      </c>
    </row>
    <row r="267" ht="20.1" customHeight="1" spans="1:8">
      <c r="A267" s="5" t="s">
        <v>2419</v>
      </c>
      <c r="B267" s="6" t="s">
        <v>1277</v>
      </c>
      <c r="C267" s="7" t="s">
        <v>2094</v>
      </c>
      <c r="D267" s="6" t="s">
        <v>1883</v>
      </c>
      <c r="E267" s="6" t="s">
        <v>1880</v>
      </c>
      <c r="F267" s="8" t="s">
        <v>1952</v>
      </c>
      <c r="G267" s="6"/>
      <c r="H267" s="5" t="s">
        <v>2419</v>
      </c>
    </row>
    <row r="268" ht="20.1" customHeight="1" spans="1:8">
      <c r="A268" s="5" t="s">
        <v>2420</v>
      </c>
      <c r="B268" s="6" t="s">
        <v>1135</v>
      </c>
      <c r="C268" s="7" t="s">
        <v>2094</v>
      </c>
      <c r="D268" s="6" t="s">
        <v>1883</v>
      </c>
      <c r="E268" s="6" t="s">
        <v>1880</v>
      </c>
      <c r="F268" s="8" t="s">
        <v>1952</v>
      </c>
      <c r="G268" s="6"/>
      <c r="H268" s="5" t="s">
        <v>2420</v>
      </c>
    </row>
    <row r="269" ht="20.1" customHeight="1" spans="1:8">
      <c r="A269" s="5" t="s">
        <v>2421</v>
      </c>
      <c r="B269" s="6" t="s">
        <v>1107</v>
      </c>
      <c r="C269" s="7" t="s">
        <v>2094</v>
      </c>
      <c r="D269" s="6" t="s">
        <v>1883</v>
      </c>
      <c r="E269" s="6" t="s">
        <v>1880</v>
      </c>
      <c r="F269" s="8" t="s">
        <v>1952</v>
      </c>
      <c r="G269" s="6"/>
      <c r="H269" s="5" t="s">
        <v>2421</v>
      </c>
    </row>
    <row r="270" ht="20.1" customHeight="1" spans="1:8">
      <c r="A270" s="5" t="s">
        <v>2422</v>
      </c>
      <c r="B270" s="6" t="s">
        <v>1520</v>
      </c>
      <c r="C270" s="7" t="s">
        <v>2094</v>
      </c>
      <c r="D270" s="6" t="s">
        <v>1883</v>
      </c>
      <c r="E270" s="6" t="s">
        <v>1880</v>
      </c>
      <c r="F270" s="8" t="s">
        <v>1953</v>
      </c>
      <c r="G270" s="6"/>
      <c r="H270" s="5" t="s">
        <v>2422</v>
      </c>
    </row>
    <row r="271" ht="20.1" customHeight="1" spans="1:8">
      <c r="A271" s="5" t="s">
        <v>2423</v>
      </c>
      <c r="B271" s="6" t="s">
        <v>1156</v>
      </c>
      <c r="C271" s="7" t="s">
        <v>2094</v>
      </c>
      <c r="D271" s="6" t="s">
        <v>1883</v>
      </c>
      <c r="E271" s="6" t="s">
        <v>1880</v>
      </c>
      <c r="F271" s="8" t="s">
        <v>1953</v>
      </c>
      <c r="G271" s="6"/>
      <c r="H271" s="5" t="s">
        <v>2423</v>
      </c>
    </row>
    <row r="272" ht="20.1" customHeight="1" spans="1:8">
      <c r="A272" s="5" t="s">
        <v>2424</v>
      </c>
      <c r="B272" s="6" t="s">
        <v>1522</v>
      </c>
      <c r="C272" s="7" t="s">
        <v>2094</v>
      </c>
      <c r="D272" s="6" t="s">
        <v>1883</v>
      </c>
      <c r="E272" s="6" t="s">
        <v>1880</v>
      </c>
      <c r="F272" s="8" t="s">
        <v>1953</v>
      </c>
      <c r="G272" s="6"/>
      <c r="H272" s="5" t="s">
        <v>2424</v>
      </c>
    </row>
    <row r="273" ht="20.1" customHeight="1" spans="1:8">
      <c r="A273" s="5">
        <v>2018019</v>
      </c>
      <c r="B273" s="9" t="s">
        <v>2425</v>
      </c>
      <c r="C273" s="7" t="s">
        <v>2094</v>
      </c>
      <c r="D273" s="6" t="s">
        <v>1884</v>
      </c>
      <c r="E273" s="6" t="s">
        <v>1880</v>
      </c>
      <c r="F273" s="8" t="s">
        <v>1945</v>
      </c>
      <c r="G273" s="6"/>
      <c r="H273" s="5">
        <v>2018019</v>
      </c>
    </row>
    <row r="274" ht="20.1" customHeight="1" spans="1:8">
      <c r="A274" s="5" t="s">
        <v>2426</v>
      </c>
      <c r="B274" s="9" t="s">
        <v>2427</v>
      </c>
      <c r="C274" s="7" t="s">
        <v>2094</v>
      </c>
      <c r="D274" s="6" t="s">
        <v>1883</v>
      </c>
      <c r="E274" s="6" t="s">
        <v>1880</v>
      </c>
      <c r="F274" s="8" t="s">
        <v>1952</v>
      </c>
      <c r="G274" s="6"/>
      <c r="H274" s="5" t="s">
        <v>2426</v>
      </c>
    </row>
    <row r="275" ht="20.1" customHeight="1" spans="1:8">
      <c r="A275" s="5">
        <v>2018025</v>
      </c>
      <c r="B275" s="9" t="s">
        <v>2428</v>
      </c>
      <c r="C275" s="7" t="s">
        <v>2094</v>
      </c>
      <c r="D275" s="6" t="s">
        <v>1883</v>
      </c>
      <c r="E275" s="6" t="s">
        <v>1880</v>
      </c>
      <c r="F275" s="8" t="s">
        <v>1953</v>
      </c>
      <c r="G275" s="6"/>
      <c r="H275" s="5">
        <v>2018025</v>
      </c>
    </row>
    <row r="276" ht="20.1" customHeight="1" spans="1:8">
      <c r="A276" s="5" t="s">
        <v>2429</v>
      </c>
      <c r="B276" s="6" t="s">
        <v>1162</v>
      </c>
      <c r="C276" s="7" t="s">
        <v>2094</v>
      </c>
      <c r="D276" s="6" t="s">
        <v>1883</v>
      </c>
      <c r="E276" s="6" t="s">
        <v>1880</v>
      </c>
      <c r="F276" s="8" t="s">
        <v>1952</v>
      </c>
      <c r="G276" s="6"/>
      <c r="H276" s="5" t="s">
        <v>2429</v>
      </c>
    </row>
    <row r="277" ht="20.1" customHeight="1" spans="1:8">
      <c r="A277" s="5" t="s">
        <v>2430</v>
      </c>
      <c r="B277" s="6" t="s">
        <v>2431</v>
      </c>
      <c r="C277" s="7" t="s">
        <v>2094</v>
      </c>
      <c r="D277" s="6" t="s">
        <v>1883</v>
      </c>
      <c r="E277" s="6" t="s">
        <v>1881</v>
      </c>
      <c r="F277" s="8" t="s">
        <v>2236</v>
      </c>
      <c r="G277" s="6"/>
      <c r="H277" s="5" t="s">
        <v>2430</v>
      </c>
    </row>
    <row r="278" ht="20.1" customHeight="1" spans="1:8">
      <c r="A278" s="5" t="s">
        <v>2432</v>
      </c>
      <c r="B278" s="6" t="s">
        <v>2433</v>
      </c>
      <c r="C278" s="7" t="s">
        <v>2094</v>
      </c>
      <c r="D278" s="6" t="s">
        <v>1883</v>
      </c>
      <c r="E278" s="6" t="s">
        <v>1881</v>
      </c>
      <c r="F278" s="8" t="s">
        <v>1951</v>
      </c>
      <c r="G278" s="6"/>
      <c r="H278" s="5" t="s">
        <v>2432</v>
      </c>
    </row>
    <row r="279" ht="20.1" customHeight="1" spans="1:8">
      <c r="A279" s="5" t="s">
        <v>2434</v>
      </c>
      <c r="B279" s="6" t="s">
        <v>2435</v>
      </c>
      <c r="C279" s="7" t="s">
        <v>2094</v>
      </c>
      <c r="D279" s="6" t="s">
        <v>1883</v>
      </c>
      <c r="E279" s="6" t="s">
        <v>1881</v>
      </c>
      <c r="F279" s="8" t="s">
        <v>1951</v>
      </c>
      <c r="G279" s="6"/>
      <c r="H279" s="5" t="s">
        <v>2434</v>
      </c>
    </row>
    <row r="280" ht="20.1" customHeight="1" spans="1:8">
      <c r="A280" s="5" t="s">
        <v>2436</v>
      </c>
      <c r="B280" s="6" t="s">
        <v>2437</v>
      </c>
      <c r="C280" s="7" t="s">
        <v>2094</v>
      </c>
      <c r="D280" s="6" t="s">
        <v>1883</v>
      </c>
      <c r="E280" s="6" t="s">
        <v>1881</v>
      </c>
      <c r="F280" s="8" t="s">
        <v>1951</v>
      </c>
      <c r="G280" s="6"/>
      <c r="H280" s="5" t="s">
        <v>2436</v>
      </c>
    </row>
    <row r="281" ht="20.1" customHeight="1" spans="1:8">
      <c r="A281" s="5" t="s">
        <v>2438</v>
      </c>
      <c r="B281" s="6" t="s">
        <v>2439</v>
      </c>
      <c r="C281" s="7" t="s">
        <v>2094</v>
      </c>
      <c r="D281" s="6" t="s">
        <v>1883</v>
      </c>
      <c r="E281" s="6" t="s">
        <v>1881</v>
      </c>
      <c r="F281" s="8" t="s">
        <v>1951</v>
      </c>
      <c r="G281" s="6"/>
      <c r="H281" s="5" t="s">
        <v>2438</v>
      </c>
    </row>
    <row r="282" ht="20.1" customHeight="1" spans="1:8">
      <c r="A282" s="5" t="s">
        <v>2440</v>
      </c>
      <c r="B282" s="6" t="s">
        <v>1104</v>
      </c>
      <c r="C282" s="7" t="s">
        <v>2094</v>
      </c>
      <c r="D282" s="6" t="s">
        <v>1883</v>
      </c>
      <c r="E282" s="6" t="s">
        <v>1881</v>
      </c>
      <c r="F282" s="8" t="s">
        <v>1951</v>
      </c>
      <c r="G282" s="6"/>
      <c r="H282" s="5" t="s">
        <v>2440</v>
      </c>
    </row>
    <row r="283" ht="20.1" customHeight="1" spans="1:8">
      <c r="A283" s="5" t="s">
        <v>2441</v>
      </c>
      <c r="B283" s="6" t="s">
        <v>2442</v>
      </c>
      <c r="C283" s="7" t="s">
        <v>2094</v>
      </c>
      <c r="D283" s="6" t="s">
        <v>1883</v>
      </c>
      <c r="E283" s="6" t="s">
        <v>1881</v>
      </c>
      <c r="F283" s="8" t="s">
        <v>1952</v>
      </c>
      <c r="G283" s="6"/>
      <c r="H283" s="5" t="s">
        <v>2441</v>
      </c>
    </row>
    <row r="284" ht="20.1" customHeight="1" spans="1:8">
      <c r="A284" s="5" t="s">
        <v>2443</v>
      </c>
      <c r="B284" s="6" t="s">
        <v>1192</v>
      </c>
      <c r="C284" s="7" t="s">
        <v>2094</v>
      </c>
      <c r="D284" s="6" t="s">
        <v>1883</v>
      </c>
      <c r="E284" s="6" t="s">
        <v>1881</v>
      </c>
      <c r="F284" s="8" t="s">
        <v>1952</v>
      </c>
      <c r="G284" s="6"/>
      <c r="H284" s="5" t="s">
        <v>2443</v>
      </c>
    </row>
    <row r="285" ht="20.1" customHeight="1" spans="1:8">
      <c r="A285" s="5" t="s">
        <v>2444</v>
      </c>
      <c r="B285" s="6" t="s">
        <v>2445</v>
      </c>
      <c r="C285" s="7" t="s">
        <v>2094</v>
      </c>
      <c r="D285" s="6" t="s">
        <v>1883</v>
      </c>
      <c r="E285" s="6" t="s">
        <v>1881</v>
      </c>
      <c r="F285" s="8" t="s">
        <v>1952</v>
      </c>
      <c r="G285" s="6"/>
      <c r="H285" s="5" t="s">
        <v>2444</v>
      </c>
    </row>
    <row r="286" ht="20.1" customHeight="1" spans="1:8">
      <c r="A286" s="5" t="s">
        <v>2446</v>
      </c>
      <c r="B286" s="6" t="s">
        <v>2447</v>
      </c>
      <c r="C286" s="7" t="s">
        <v>2094</v>
      </c>
      <c r="D286" s="6" t="s">
        <v>1883</v>
      </c>
      <c r="E286" s="6" t="s">
        <v>1881</v>
      </c>
      <c r="F286" s="8" t="s">
        <v>1952</v>
      </c>
      <c r="G286" s="6"/>
      <c r="H286" s="5" t="s">
        <v>2446</v>
      </c>
    </row>
    <row r="287" ht="20.1" customHeight="1" spans="1:8">
      <c r="A287" s="5" t="s">
        <v>2448</v>
      </c>
      <c r="B287" s="6" t="s">
        <v>2449</v>
      </c>
      <c r="C287" s="7" t="s">
        <v>2094</v>
      </c>
      <c r="D287" s="6" t="s">
        <v>1883</v>
      </c>
      <c r="E287" s="6" t="s">
        <v>1881</v>
      </c>
      <c r="F287" s="8" t="s">
        <v>1952</v>
      </c>
      <c r="G287" s="6"/>
      <c r="H287" s="5" t="s">
        <v>2448</v>
      </c>
    </row>
    <row r="288" ht="20.1" customHeight="1" spans="1:8">
      <c r="A288" s="5" t="s">
        <v>2450</v>
      </c>
      <c r="B288" s="6" t="s">
        <v>2451</v>
      </c>
      <c r="C288" s="7" t="s">
        <v>2094</v>
      </c>
      <c r="D288" s="6" t="s">
        <v>1883</v>
      </c>
      <c r="E288" s="6" t="s">
        <v>1881</v>
      </c>
      <c r="F288" s="8" t="s">
        <v>1953</v>
      </c>
      <c r="G288" s="6"/>
      <c r="H288" s="5" t="s">
        <v>2450</v>
      </c>
    </row>
    <row r="289" ht="20.1" customHeight="1" spans="1:8">
      <c r="A289" s="5">
        <v>2018020</v>
      </c>
      <c r="B289" s="9" t="s">
        <v>2452</v>
      </c>
      <c r="C289" s="7" t="s">
        <v>2094</v>
      </c>
      <c r="D289" s="6" t="s">
        <v>1883</v>
      </c>
      <c r="E289" s="6" t="s">
        <v>1881</v>
      </c>
      <c r="F289" s="8" t="s">
        <v>1952</v>
      </c>
      <c r="G289" s="6"/>
      <c r="H289" s="5">
        <v>2018020</v>
      </c>
    </row>
    <row r="290" ht="20.1" customHeight="1" spans="1:8">
      <c r="A290" s="5" t="s">
        <v>2453</v>
      </c>
      <c r="B290" s="9" t="s">
        <v>2454</v>
      </c>
      <c r="C290" s="7" t="s">
        <v>2094</v>
      </c>
      <c r="D290" s="6" t="s">
        <v>1883</v>
      </c>
      <c r="E290" s="6" t="s">
        <v>1881</v>
      </c>
      <c r="F290" s="8" t="s">
        <v>1952</v>
      </c>
      <c r="G290" s="6"/>
      <c r="H290" s="5" t="s">
        <v>2453</v>
      </c>
    </row>
    <row r="291" ht="20.1" customHeight="1" spans="1:8">
      <c r="A291" s="5">
        <v>2018021</v>
      </c>
      <c r="B291" s="9" t="s">
        <v>2455</v>
      </c>
      <c r="C291" s="7" t="s">
        <v>2094</v>
      </c>
      <c r="D291" s="6" t="s">
        <v>1883</v>
      </c>
      <c r="E291" s="6" t="s">
        <v>1881</v>
      </c>
      <c r="F291" s="8" t="s">
        <v>1952</v>
      </c>
      <c r="G291" s="6"/>
      <c r="H291" s="5">
        <v>2018021</v>
      </c>
    </row>
    <row r="292" ht="20.1" customHeight="1" spans="1:8">
      <c r="A292" s="5">
        <v>2018024</v>
      </c>
      <c r="B292" s="9" t="s">
        <v>1514</v>
      </c>
      <c r="C292" s="7" t="s">
        <v>2094</v>
      </c>
      <c r="D292" s="6" t="s">
        <v>1883</v>
      </c>
      <c r="E292" s="6" t="s">
        <v>1879</v>
      </c>
      <c r="F292" s="8" t="s">
        <v>1951</v>
      </c>
      <c r="G292" s="6"/>
      <c r="H292" s="5">
        <v>2018024</v>
      </c>
    </row>
    <row r="293" ht="20.1" customHeight="1" spans="1:8">
      <c r="A293" s="5" t="s">
        <v>2456</v>
      </c>
      <c r="B293" s="9" t="s">
        <v>2457</v>
      </c>
      <c r="C293" s="7" t="s">
        <v>2094</v>
      </c>
      <c r="D293" s="6" t="s">
        <v>1883</v>
      </c>
      <c r="E293" s="6" t="s">
        <v>1881</v>
      </c>
      <c r="F293" s="8" t="s">
        <v>1951</v>
      </c>
      <c r="G293" s="6"/>
      <c r="H293" s="5" t="s">
        <v>2456</v>
      </c>
    </row>
    <row r="294" ht="20.1" customHeight="1" spans="1:8">
      <c r="A294" s="5" t="s">
        <v>2458</v>
      </c>
      <c r="B294" s="6" t="s">
        <v>1513</v>
      </c>
      <c r="C294" s="7" t="s">
        <v>2094</v>
      </c>
      <c r="D294" s="6" t="s">
        <v>1883</v>
      </c>
      <c r="E294" s="6" t="s">
        <v>1879</v>
      </c>
      <c r="F294" s="8" t="s">
        <v>1951</v>
      </c>
      <c r="G294" s="6"/>
      <c r="H294" s="5" t="s">
        <v>2458</v>
      </c>
    </row>
    <row r="295" ht="20.1" customHeight="1" spans="1:8">
      <c r="A295" s="5" t="s">
        <v>2459</v>
      </c>
      <c r="B295" s="6" t="s">
        <v>1317</v>
      </c>
      <c r="C295" s="7" t="s">
        <v>2094</v>
      </c>
      <c r="D295" s="6" t="s">
        <v>1883</v>
      </c>
      <c r="E295" s="6" t="s">
        <v>1879</v>
      </c>
      <c r="F295" s="8" t="s">
        <v>1951</v>
      </c>
      <c r="G295" s="6"/>
      <c r="H295" s="5" t="s">
        <v>2459</v>
      </c>
    </row>
    <row r="296" ht="20.1" customHeight="1" spans="1:8">
      <c r="A296" s="5" t="s">
        <v>2460</v>
      </c>
      <c r="B296" s="6" t="s">
        <v>1428</v>
      </c>
      <c r="C296" s="7" t="s">
        <v>2094</v>
      </c>
      <c r="D296" s="6" t="s">
        <v>1883</v>
      </c>
      <c r="E296" s="6" t="s">
        <v>1879</v>
      </c>
      <c r="F296" s="8" t="s">
        <v>1951</v>
      </c>
      <c r="G296" s="6"/>
      <c r="H296" s="5" t="s">
        <v>2460</v>
      </c>
    </row>
    <row r="297" ht="20.1" customHeight="1" spans="1:8">
      <c r="A297" s="5" t="s">
        <v>2461</v>
      </c>
      <c r="B297" s="6" t="s">
        <v>1358</v>
      </c>
      <c r="C297" s="7" t="s">
        <v>2094</v>
      </c>
      <c r="D297" s="6" t="s">
        <v>1883</v>
      </c>
      <c r="E297" s="6" t="s">
        <v>1879</v>
      </c>
      <c r="F297" s="8" t="s">
        <v>1951</v>
      </c>
      <c r="G297" s="6"/>
      <c r="H297" s="5" t="s">
        <v>2461</v>
      </c>
    </row>
    <row r="298" ht="20.1" customHeight="1" spans="1:8">
      <c r="A298" s="5" t="s">
        <v>2462</v>
      </c>
      <c r="B298" s="6" t="s">
        <v>1189</v>
      </c>
      <c r="C298" s="7" t="s">
        <v>2094</v>
      </c>
      <c r="D298" s="6" t="s">
        <v>1883</v>
      </c>
      <c r="E298" s="6" t="s">
        <v>1879</v>
      </c>
      <c r="F298" s="8" t="s">
        <v>1951</v>
      </c>
      <c r="G298" s="6"/>
      <c r="H298" s="5" t="s">
        <v>2462</v>
      </c>
    </row>
    <row r="299" ht="20.1" customHeight="1" spans="1:8">
      <c r="A299" s="5" t="s">
        <v>2463</v>
      </c>
      <c r="B299" s="6" t="s">
        <v>1144</v>
      </c>
      <c r="C299" s="7" t="s">
        <v>2094</v>
      </c>
      <c r="D299" s="6" t="s">
        <v>1883</v>
      </c>
      <c r="E299" s="6" t="s">
        <v>1879</v>
      </c>
      <c r="F299" s="8" t="s">
        <v>1951</v>
      </c>
      <c r="G299" s="6"/>
      <c r="H299" s="5" t="s">
        <v>2463</v>
      </c>
    </row>
    <row r="300" ht="20.1" customHeight="1" spans="1:8">
      <c r="A300" s="5" t="s">
        <v>2464</v>
      </c>
      <c r="B300" s="6" t="s">
        <v>1149</v>
      </c>
      <c r="C300" s="7" t="s">
        <v>2094</v>
      </c>
      <c r="D300" s="6" t="s">
        <v>1883</v>
      </c>
      <c r="E300" s="6" t="s">
        <v>1879</v>
      </c>
      <c r="F300" s="8" t="s">
        <v>1951</v>
      </c>
      <c r="G300" s="6"/>
      <c r="H300" s="5" t="s">
        <v>2464</v>
      </c>
    </row>
    <row r="301" ht="20.1" customHeight="1" spans="1:8">
      <c r="A301" s="5" t="s">
        <v>2465</v>
      </c>
      <c r="B301" s="6" t="s">
        <v>1123</v>
      </c>
      <c r="C301" s="7" t="s">
        <v>2094</v>
      </c>
      <c r="D301" s="6" t="s">
        <v>1883</v>
      </c>
      <c r="E301" s="6" t="s">
        <v>1879</v>
      </c>
      <c r="F301" s="8" t="s">
        <v>1951</v>
      </c>
      <c r="G301" s="6"/>
      <c r="H301" s="5" t="s">
        <v>2465</v>
      </c>
    </row>
    <row r="302" ht="20.1" customHeight="1" spans="1:8">
      <c r="A302" s="5" t="s">
        <v>2466</v>
      </c>
      <c r="B302" s="6" t="s">
        <v>2467</v>
      </c>
      <c r="C302" s="7" t="s">
        <v>2094</v>
      </c>
      <c r="D302" s="6" t="s">
        <v>1883</v>
      </c>
      <c r="E302" s="6" t="s">
        <v>1879</v>
      </c>
      <c r="F302" s="8" t="s">
        <v>1952</v>
      </c>
      <c r="G302" s="6"/>
      <c r="H302" s="5" t="s">
        <v>2466</v>
      </c>
    </row>
    <row r="303" ht="20.1" customHeight="1" spans="1:8">
      <c r="A303" s="5" t="s">
        <v>2468</v>
      </c>
      <c r="B303" s="6" t="s">
        <v>1363</v>
      </c>
      <c r="C303" s="7" t="s">
        <v>2094</v>
      </c>
      <c r="D303" s="6" t="s">
        <v>1883</v>
      </c>
      <c r="E303" s="6" t="s">
        <v>1879</v>
      </c>
      <c r="F303" s="8" t="s">
        <v>1951</v>
      </c>
      <c r="G303" s="6"/>
      <c r="H303" s="5" t="s">
        <v>2468</v>
      </c>
    </row>
    <row r="304" ht="20.1" customHeight="1" spans="1:8">
      <c r="A304" s="5" t="s">
        <v>2469</v>
      </c>
      <c r="B304" s="6" t="s">
        <v>1289</v>
      </c>
      <c r="C304" s="7" t="s">
        <v>2094</v>
      </c>
      <c r="D304" s="6" t="s">
        <v>1883</v>
      </c>
      <c r="E304" s="6" t="s">
        <v>1879</v>
      </c>
      <c r="F304" s="8" t="s">
        <v>1951</v>
      </c>
      <c r="G304" s="6"/>
      <c r="H304" s="5" t="s">
        <v>2469</v>
      </c>
    </row>
    <row r="305" ht="20.1" customHeight="1" spans="1:8">
      <c r="A305" s="5" t="s">
        <v>2470</v>
      </c>
      <c r="B305" s="6" t="s">
        <v>1122</v>
      </c>
      <c r="C305" s="7" t="s">
        <v>2094</v>
      </c>
      <c r="D305" s="6" t="s">
        <v>1883</v>
      </c>
      <c r="E305" s="6" t="s">
        <v>1879</v>
      </c>
      <c r="F305" s="8" t="s">
        <v>1952</v>
      </c>
      <c r="G305" s="6"/>
      <c r="H305" s="5" t="s">
        <v>2470</v>
      </c>
    </row>
    <row r="306" ht="20.1" customHeight="1" spans="1:8">
      <c r="A306" s="5" t="s">
        <v>2471</v>
      </c>
      <c r="B306" s="6" t="s">
        <v>2472</v>
      </c>
      <c r="C306" s="7" t="s">
        <v>2094</v>
      </c>
      <c r="D306" s="6" t="s">
        <v>1883</v>
      </c>
      <c r="E306" s="6" t="s">
        <v>1879</v>
      </c>
      <c r="F306" s="8" t="s">
        <v>1952</v>
      </c>
      <c r="G306" s="6"/>
      <c r="H306" s="5" t="s">
        <v>2471</v>
      </c>
    </row>
    <row r="307" ht="20.1" customHeight="1" spans="1:8">
      <c r="A307" s="5" t="s">
        <v>2473</v>
      </c>
      <c r="B307" s="6" t="s">
        <v>1148</v>
      </c>
      <c r="C307" s="7" t="s">
        <v>2094</v>
      </c>
      <c r="D307" s="6" t="s">
        <v>1883</v>
      </c>
      <c r="E307" s="6" t="s">
        <v>1879</v>
      </c>
      <c r="F307" s="8" t="s">
        <v>1952</v>
      </c>
      <c r="G307" s="6"/>
      <c r="H307" s="5" t="s">
        <v>2473</v>
      </c>
    </row>
    <row r="308" ht="20.1" customHeight="1" spans="1:8">
      <c r="A308" s="5" t="s">
        <v>2474</v>
      </c>
      <c r="B308" s="6" t="s">
        <v>1511</v>
      </c>
      <c r="C308" s="7" t="s">
        <v>2094</v>
      </c>
      <c r="D308" s="6" t="s">
        <v>1883</v>
      </c>
      <c r="E308" s="6" t="s">
        <v>1879</v>
      </c>
      <c r="F308" s="8" t="s">
        <v>1952</v>
      </c>
      <c r="G308" s="6"/>
      <c r="H308" s="5" t="s">
        <v>2474</v>
      </c>
    </row>
    <row r="309" ht="20.1" customHeight="1" spans="1:8">
      <c r="A309" s="5" t="s">
        <v>2475</v>
      </c>
      <c r="B309" s="6" t="s">
        <v>1507</v>
      </c>
      <c r="C309" s="7" t="s">
        <v>2094</v>
      </c>
      <c r="D309" s="6" t="s">
        <v>1883</v>
      </c>
      <c r="E309" s="6" t="s">
        <v>1879</v>
      </c>
      <c r="F309" s="8" t="s">
        <v>1953</v>
      </c>
      <c r="G309" s="6"/>
      <c r="H309" s="5" t="s">
        <v>2475</v>
      </c>
    </row>
    <row r="310" ht="20.1" customHeight="1" spans="1:8">
      <c r="A310" s="5" t="s">
        <v>2476</v>
      </c>
      <c r="B310" s="6" t="s">
        <v>1506</v>
      </c>
      <c r="C310" s="7" t="s">
        <v>2094</v>
      </c>
      <c r="D310" s="6" t="s">
        <v>1883</v>
      </c>
      <c r="E310" s="6" t="s">
        <v>1879</v>
      </c>
      <c r="F310" s="8" t="s">
        <v>1953</v>
      </c>
      <c r="G310" s="6"/>
      <c r="H310" s="5" t="s">
        <v>2476</v>
      </c>
    </row>
    <row r="311" ht="20.1" customHeight="1" spans="1:8">
      <c r="A311" s="5" t="s">
        <v>2477</v>
      </c>
      <c r="B311" s="6" t="s">
        <v>1188</v>
      </c>
      <c r="C311" s="7" t="s">
        <v>2094</v>
      </c>
      <c r="D311" s="6" t="s">
        <v>1883</v>
      </c>
      <c r="E311" s="6" t="s">
        <v>1880</v>
      </c>
      <c r="F311" s="8" t="s">
        <v>1953</v>
      </c>
      <c r="G311" s="6"/>
      <c r="H311" s="5" t="s">
        <v>2477</v>
      </c>
    </row>
    <row r="312" ht="20.1" customHeight="1" spans="1:8">
      <c r="A312" s="5" t="s">
        <v>2478</v>
      </c>
      <c r="B312" s="6" t="s">
        <v>1480</v>
      </c>
      <c r="C312" s="7" t="s">
        <v>2094</v>
      </c>
      <c r="D312" s="6" t="s">
        <v>1883</v>
      </c>
      <c r="E312" s="6" t="s">
        <v>1879</v>
      </c>
      <c r="F312" s="8" t="s">
        <v>1953</v>
      </c>
      <c r="G312" s="6"/>
      <c r="H312" s="5" t="s">
        <v>2478</v>
      </c>
    </row>
    <row r="313" ht="20.1" customHeight="1" spans="1:8">
      <c r="A313" s="5" t="s">
        <v>2479</v>
      </c>
      <c r="B313" s="6" t="s">
        <v>1222</v>
      </c>
      <c r="C313" s="7" t="s">
        <v>2094</v>
      </c>
      <c r="D313" s="6" t="s">
        <v>1883</v>
      </c>
      <c r="E313" s="6" t="s">
        <v>1879</v>
      </c>
      <c r="F313" s="8" t="s">
        <v>1951</v>
      </c>
      <c r="G313" s="6"/>
      <c r="H313" s="5" t="s">
        <v>2479</v>
      </c>
    </row>
    <row r="314" ht="20.1" customHeight="1" spans="1:8">
      <c r="A314" s="5" t="s">
        <v>2480</v>
      </c>
      <c r="B314" s="6" t="s">
        <v>1515</v>
      </c>
      <c r="C314" s="7" t="s">
        <v>2094</v>
      </c>
      <c r="D314" s="6" t="s">
        <v>1883</v>
      </c>
      <c r="E314" s="6" t="s">
        <v>1879</v>
      </c>
      <c r="F314" s="8" t="s">
        <v>1953</v>
      </c>
      <c r="G314" s="6"/>
      <c r="H314" s="5" t="s">
        <v>2480</v>
      </c>
    </row>
    <row r="315" ht="20.1" customHeight="1" spans="1:8">
      <c r="A315" s="5" t="s">
        <v>2481</v>
      </c>
      <c r="B315" s="6" t="s">
        <v>2482</v>
      </c>
      <c r="C315" s="7" t="s">
        <v>2094</v>
      </c>
      <c r="D315" s="6" t="s">
        <v>1883</v>
      </c>
      <c r="E315" s="6" t="s">
        <v>1879</v>
      </c>
      <c r="F315" s="8" t="s">
        <v>1953</v>
      </c>
      <c r="G315" s="6"/>
      <c r="H315" s="5" t="s">
        <v>2481</v>
      </c>
    </row>
    <row r="316" ht="20.1" customHeight="1" spans="1:8">
      <c r="A316" s="5" t="s">
        <v>2483</v>
      </c>
      <c r="B316" s="6" t="s">
        <v>1283</v>
      </c>
      <c r="C316" s="7" t="s">
        <v>2094</v>
      </c>
      <c r="D316" s="6" t="s">
        <v>1883</v>
      </c>
      <c r="E316" s="6" t="s">
        <v>1879</v>
      </c>
      <c r="F316" s="8" t="s">
        <v>1953</v>
      </c>
      <c r="G316" s="6"/>
      <c r="H316" s="5" t="s">
        <v>2483</v>
      </c>
    </row>
    <row r="317" ht="20.1" customHeight="1" spans="1:8">
      <c r="A317" s="5" t="s">
        <v>2484</v>
      </c>
      <c r="B317" s="6" t="s">
        <v>1508</v>
      </c>
      <c r="C317" s="7" t="s">
        <v>2094</v>
      </c>
      <c r="D317" s="6" t="s">
        <v>1883</v>
      </c>
      <c r="E317" s="6" t="s">
        <v>1879</v>
      </c>
      <c r="F317" s="8" t="s">
        <v>1953</v>
      </c>
      <c r="G317" s="6"/>
      <c r="H317" s="5" t="s">
        <v>2484</v>
      </c>
    </row>
    <row r="318" ht="20.1" customHeight="1" spans="1:8">
      <c r="A318" s="5" t="s">
        <v>2485</v>
      </c>
      <c r="B318" s="6" t="s">
        <v>1381</v>
      </c>
      <c r="C318" s="7" t="s">
        <v>2094</v>
      </c>
      <c r="D318" s="6" t="s">
        <v>1887</v>
      </c>
      <c r="E318" s="6" t="s">
        <v>1880</v>
      </c>
      <c r="F318" s="8" t="s">
        <v>1956</v>
      </c>
      <c r="G318" s="6"/>
      <c r="H318" s="5" t="s">
        <v>2485</v>
      </c>
    </row>
    <row r="319" ht="20.1" customHeight="1" spans="1:8">
      <c r="A319" s="5" t="s">
        <v>2486</v>
      </c>
      <c r="B319" s="6" t="s">
        <v>1382</v>
      </c>
      <c r="C319" s="7" t="s">
        <v>2094</v>
      </c>
      <c r="D319" s="6" t="s">
        <v>1887</v>
      </c>
      <c r="E319" s="6" t="s">
        <v>1880</v>
      </c>
      <c r="F319" s="8" t="s">
        <v>1956</v>
      </c>
      <c r="G319" s="6"/>
      <c r="H319" s="5" t="s">
        <v>2486</v>
      </c>
    </row>
    <row r="320" ht="20.1" customHeight="1" spans="1:8">
      <c r="A320" s="5" t="s">
        <v>2487</v>
      </c>
      <c r="B320" s="6" t="s">
        <v>1099</v>
      </c>
      <c r="C320" s="7" t="s">
        <v>2094</v>
      </c>
      <c r="D320" s="6" t="s">
        <v>1887</v>
      </c>
      <c r="E320" s="6" t="s">
        <v>1879</v>
      </c>
      <c r="F320" s="8" t="s">
        <v>1956</v>
      </c>
      <c r="G320" s="6"/>
      <c r="H320" s="5" t="s">
        <v>2487</v>
      </c>
    </row>
    <row r="321" ht="20.1" customHeight="1" spans="1:8">
      <c r="A321" s="5" t="s">
        <v>2488</v>
      </c>
      <c r="B321" s="6" t="s">
        <v>1248</v>
      </c>
      <c r="C321" s="7" t="s">
        <v>2094</v>
      </c>
      <c r="D321" s="6" t="s">
        <v>1883</v>
      </c>
      <c r="E321" s="6" t="s">
        <v>1880</v>
      </c>
      <c r="F321" s="8" t="s">
        <v>1953</v>
      </c>
      <c r="G321" s="6"/>
      <c r="H321" s="5" t="s">
        <v>2488</v>
      </c>
    </row>
    <row r="322" ht="20.1" customHeight="1" spans="1:8">
      <c r="A322" s="5" t="s">
        <v>2489</v>
      </c>
      <c r="B322" s="6" t="s">
        <v>2490</v>
      </c>
      <c r="C322" s="7" t="s">
        <v>2094</v>
      </c>
      <c r="D322" s="6" t="s">
        <v>1887</v>
      </c>
      <c r="E322" s="6" t="s">
        <v>1880</v>
      </c>
      <c r="F322" s="8" t="s">
        <v>1956</v>
      </c>
      <c r="G322" s="6"/>
      <c r="H322" s="5" t="s">
        <v>2489</v>
      </c>
    </row>
    <row r="323" ht="20.1" customHeight="1" spans="1:8">
      <c r="A323" s="5" t="s">
        <v>2491</v>
      </c>
      <c r="B323" s="6" t="s">
        <v>2492</v>
      </c>
      <c r="C323" s="7" t="s">
        <v>2094</v>
      </c>
      <c r="D323" s="6" t="s">
        <v>1887</v>
      </c>
      <c r="E323" s="6" t="s">
        <v>1880</v>
      </c>
      <c r="F323" s="8" t="s">
        <v>1956</v>
      </c>
      <c r="G323" s="6"/>
      <c r="H323" s="5" t="s">
        <v>2491</v>
      </c>
    </row>
    <row r="324" ht="20.1" customHeight="1" spans="1:8">
      <c r="A324" s="5" t="s">
        <v>2493</v>
      </c>
      <c r="B324" s="6" t="s">
        <v>1987</v>
      </c>
      <c r="C324" s="7" t="s">
        <v>2094</v>
      </c>
      <c r="D324" s="6" t="s">
        <v>1887</v>
      </c>
      <c r="E324" s="6" t="s">
        <v>1880</v>
      </c>
      <c r="F324" s="8" t="s">
        <v>1957</v>
      </c>
      <c r="G324" s="6"/>
      <c r="H324" s="5" t="s">
        <v>2493</v>
      </c>
    </row>
    <row r="325" ht="20.1" customHeight="1" spans="1:8">
      <c r="A325" s="5" t="s">
        <v>2494</v>
      </c>
      <c r="B325" s="6" t="s">
        <v>2495</v>
      </c>
      <c r="C325" s="7" t="s">
        <v>2094</v>
      </c>
      <c r="D325" s="6" t="s">
        <v>1887</v>
      </c>
      <c r="E325" s="6" t="s">
        <v>1880</v>
      </c>
      <c r="F325" s="8" t="s">
        <v>1957</v>
      </c>
      <c r="G325" s="6"/>
      <c r="H325" s="5" t="s">
        <v>2494</v>
      </c>
    </row>
    <row r="326" ht="20.1" customHeight="1" spans="1:8">
      <c r="A326" s="5">
        <v>2018034</v>
      </c>
      <c r="B326" s="9" t="s">
        <v>1276</v>
      </c>
      <c r="C326" s="7" t="s">
        <v>2094</v>
      </c>
      <c r="D326" s="6" t="s">
        <v>1887</v>
      </c>
      <c r="E326" s="6" t="s">
        <v>1880</v>
      </c>
      <c r="F326" s="8" t="s">
        <v>1957</v>
      </c>
      <c r="G326" s="6"/>
      <c r="H326" s="5">
        <v>2018034</v>
      </c>
    </row>
    <row r="327" ht="20.1" customHeight="1" spans="1:8">
      <c r="A327" s="5" t="s">
        <v>2496</v>
      </c>
      <c r="B327" s="9" t="s">
        <v>1374</v>
      </c>
      <c r="C327" s="7" t="s">
        <v>2094</v>
      </c>
      <c r="D327" s="6" t="s">
        <v>1887</v>
      </c>
      <c r="E327" s="6" t="s">
        <v>1879</v>
      </c>
      <c r="F327" s="8" t="s">
        <v>1956</v>
      </c>
      <c r="G327" s="6"/>
      <c r="H327" s="5" t="s">
        <v>2496</v>
      </c>
    </row>
    <row r="328" ht="20.1" customHeight="1" spans="1:8">
      <c r="A328" s="5" t="s">
        <v>2497</v>
      </c>
      <c r="B328" s="6" t="s">
        <v>2498</v>
      </c>
      <c r="C328" s="7" t="s">
        <v>2094</v>
      </c>
      <c r="D328" s="6" t="s">
        <v>1887</v>
      </c>
      <c r="E328" s="6" t="s">
        <v>1881</v>
      </c>
      <c r="F328" s="8" t="s">
        <v>1956</v>
      </c>
      <c r="G328" s="6"/>
      <c r="H328" s="5" t="s">
        <v>2497</v>
      </c>
    </row>
    <row r="329" ht="20.1" customHeight="1" spans="1:8">
      <c r="A329" s="5" t="s">
        <v>2499</v>
      </c>
      <c r="B329" s="6" t="s">
        <v>1376</v>
      </c>
      <c r="C329" s="7" t="s">
        <v>2094</v>
      </c>
      <c r="D329" s="6" t="s">
        <v>1887</v>
      </c>
      <c r="E329" s="6" t="s">
        <v>1879</v>
      </c>
      <c r="F329" s="8" t="s">
        <v>1956</v>
      </c>
      <c r="G329" s="6"/>
      <c r="H329" s="5" t="s">
        <v>2499</v>
      </c>
    </row>
    <row r="330" ht="20.1" customHeight="1" spans="1:8">
      <c r="A330" s="5" t="s">
        <v>2500</v>
      </c>
      <c r="B330" s="6" t="s">
        <v>1372</v>
      </c>
      <c r="C330" s="7" t="s">
        <v>2094</v>
      </c>
      <c r="D330" s="6" t="s">
        <v>1887</v>
      </c>
      <c r="E330" s="6" t="s">
        <v>1879</v>
      </c>
      <c r="F330" s="8" t="s">
        <v>1956</v>
      </c>
      <c r="G330" s="6"/>
      <c r="H330" s="5" t="s">
        <v>2500</v>
      </c>
    </row>
    <row r="331" ht="20.1" customHeight="1" spans="1:8">
      <c r="A331" s="5" t="s">
        <v>2501</v>
      </c>
      <c r="B331" s="6" t="s">
        <v>2502</v>
      </c>
      <c r="C331" s="7" t="s">
        <v>2094</v>
      </c>
      <c r="D331" s="6" t="s">
        <v>1887</v>
      </c>
      <c r="E331" s="6" t="s">
        <v>1879</v>
      </c>
      <c r="F331" s="8" t="s">
        <v>1956</v>
      </c>
      <c r="G331" s="6"/>
      <c r="H331" s="5" t="s">
        <v>2501</v>
      </c>
    </row>
    <row r="332" ht="20.1" customHeight="1" spans="1:8">
      <c r="A332" s="5" t="s">
        <v>2503</v>
      </c>
      <c r="B332" s="6" t="s">
        <v>1385</v>
      </c>
      <c r="C332" s="7" t="s">
        <v>2094</v>
      </c>
      <c r="D332" s="6" t="s">
        <v>1886</v>
      </c>
      <c r="E332" s="6" t="s">
        <v>1879</v>
      </c>
      <c r="F332" s="8" t="s">
        <v>1959</v>
      </c>
      <c r="G332" s="6" t="s">
        <v>2311</v>
      </c>
      <c r="H332" s="5" t="s">
        <v>2503</v>
      </c>
    </row>
    <row r="333" ht="20.1" customHeight="1" spans="1:8">
      <c r="A333" s="5" t="s">
        <v>2504</v>
      </c>
      <c r="B333" s="6" t="s">
        <v>2505</v>
      </c>
      <c r="C333" s="7" t="s">
        <v>2094</v>
      </c>
      <c r="D333" s="6" t="s">
        <v>1887</v>
      </c>
      <c r="E333" s="6" t="s">
        <v>1879</v>
      </c>
      <c r="F333" s="8" t="s">
        <v>1957</v>
      </c>
      <c r="G333" s="6"/>
      <c r="H333" s="5" t="s">
        <v>2504</v>
      </c>
    </row>
    <row r="334" ht="20.1" customHeight="1" spans="1:8">
      <c r="A334" s="5" t="s">
        <v>2506</v>
      </c>
      <c r="B334" s="6" t="s">
        <v>1380</v>
      </c>
      <c r="C334" s="7" t="s">
        <v>2094</v>
      </c>
      <c r="D334" s="6" t="s">
        <v>1887</v>
      </c>
      <c r="E334" s="6" t="s">
        <v>1879</v>
      </c>
      <c r="F334" s="8" t="s">
        <v>1957</v>
      </c>
      <c r="G334" s="6"/>
      <c r="H334" s="5" t="s">
        <v>2506</v>
      </c>
    </row>
    <row r="335" ht="20.1" customHeight="1" spans="1:8">
      <c r="A335" s="5" t="s">
        <v>2507</v>
      </c>
      <c r="B335" s="6" t="s">
        <v>1089</v>
      </c>
      <c r="C335" s="7" t="s">
        <v>2094</v>
      </c>
      <c r="D335" s="6" t="s">
        <v>1887</v>
      </c>
      <c r="E335" s="6" t="s">
        <v>1879</v>
      </c>
      <c r="F335" s="8" t="s">
        <v>1957</v>
      </c>
      <c r="G335" s="6"/>
      <c r="H335" s="5" t="s">
        <v>2507</v>
      </c>
    </row>
    <row r="336" ht="20.1" customHeight="1" spans="1:8">
      <c r="A336" s="5" t="s">
        <v>2508</v>
      </c>
      <c r="B336" s="9" t="s">
        <v>2509</v>
      </c>
      <c r="C336" s="7" t="s">
        <v>2094</v>
      </c>
      <c r="D336" s="6" t="s">
        <v>1887</v>
      </c>
      <c r="E336" s="6" t="s">
        <v>1879</v>
      </c>
      <c r="F336" s="8" t="s">
        <v>1956</v>
      </c>
      <c r="G336" s="6"/>
      <c r="H336" s="5" t="s">
        <v>2508</v>
      </c>
    </row>
    <row r="337" ht="20.1" customHeight="1" spans="1:8">
      <c r="A337" s="5" t="s">
        <v>2510</v>
      </c>
      <c r="B337" s="6" t="s">
        <v>2511</v>
      </c>
      <c r="C337" s="7" t="s">
        <v>2094</v>
      </c>
      <c r="D337" s="6" t="s">
        <v>1886</v>
      </c>
      <c r="E337" s="6" t="s">
        <v>1880</v>
      </c>
      <c r="F337" s="8" t="s">
        <v>2236</v>
      </c>
      <c r="G337" s="6"/>
      <c r="H337" s="5" t="s">
        <v>2510</v>
      </c>
    </row>
    <row r="338" ht="20.1" customHeight="1" spans="1:8">
      <c r="A338" s="5" t="s">
        <v>2512</v>
      </c>
      <c r="B338" s="6" t="s">
        <v>1395</v>
      </c>
      <c r="C338" s="7" t="s">
        <v>2094</v>
      </c>
      <c r="D338" s="6" t="s">
        <v>1886</v>
      </c>
      <c r="E338" s="6" t="s">
        <v>1880</v>
      </c>
      <c r="F338" s="8" t="s">
        <v>1961</v>
      </c>
      <c r="G338" s="6"/>
      <c r="H338" s="5" t="s">
        <v>2512</v>
      </c>
    </row>
    <row r="339" ht="20.1" customHeight="1" spans="1:8">
      <c r="A339" s="5" t="s">
        <v>2513</v>
      </c>
      <c r="B339" s="6" t="s">
        <v>1551</v>
      </c>
      <c r="C339" s="7" t="s">
        <v>2094</v>
      </c>
      <c r="D339" s="6" t="s">
        <v>1886</v>
      </c>
      <c r="E339" s="6" t="s">
        <v>1880</v>
      </c>
      <c r="F339" s="8" t="s">
        <v>1959</v>
      </c>
      <c r="G339" s="6"/>
      <c r="H339" s="5" t="s">
        <v>2513</v>
      </c>
    </row>
    <row r="340" ht="20.1" customHeight="1" spans="1:8">
      <c r="A340" s="5" t="s">
        <v>2514</v>
      </c>
      <c r="B340" s="6" t="s">
        <v>1562</v>
      </c>
      <c r="C340" s="7" t="s">
        <v>2094</v>
      </c>
      <c r="D340" s="6" t="s">
        <v>1886</v>
      </c>
      <c r="E340" s="6" t="s">
        <v>1880</v>
      </c>
      <c r="F340" s="8" t="s">
        <v>1959</v>
      </c>
      <c r="G340" s="6"/>
      <c r="H340" s="5" t="s">
        <v>2514</v>
      </c>
    </row>
    <row r="341" ht="20.1" customHeight="1" spans="1:8">
      <c r="A341" s="5" t="s">
        <v>2515</v>
      </c>
      <c r="B341" s="6" t="s">
        <v>1574</v>
      </c>
      <c r="C341" s="7" t="s">
        <v>2094</v>
      </c>
      <c r="D341" s="6" t="s">
        <v>1886</v>
      </c>
      <c r="E341" s="6" t="s">
        <v>1880</v>
      </c>
      <c r="F341" s="8" t="s">
        <v>1959</v>
      </c>
      <c r="G341" s="6"/>
      <c r="H341" s="5" t="s">
        <v>2515</v>
      </c>
    </row>
    <row r="342" ht="20.1" customHeight="1" spans="1:8">
      <c r="A342" s="5" t="s">
        <v>2516</v>
      </c>
      <c r="B342" s="6" t="s">
        <v>1541</v>
      </c>
      <c r="C342" s="7" t="s">
        <v>2094</v>
      </c>
      <c r="D342" s="6" t="s">
        <v>1886</v>
      </c>
      <c r="E342" s="6" t="s">
        <v>1880</v>
      </c>
      <c r="F342" s="8" t="s">
        <v>1959</v>
      </c>
      <c r="G342" s="6"/>
      <c r="H342" s="5" t="s">
        <v>2516</v>
      </c>
    </row>
    <row r="343" ht="20.1" customHeight="1" spans="1:8">
      <c r="A343" s="5" t="s">
        <v>2517</v>
      </c>
      <c r="B343" s="6" t="s">
        <v>1549</v>
      </c>
      <c r="C343" s="7" t="s">
        <v>2094</v>
      </c>
      <c r="D343" s="6" t="s">
        <v>1886</v>
      </c>
      <c r="E343" s="6" t="s">
        <v>1880</v>
      </c>
      <c r="F343" s="8" t="s">
        <v>1959</v>
      </c>
      <c r="G343" s="6"/>
      <c r="H343" s="5" t="s">
        <v>2517</v>
      </c>
    </row>
    <row r="344" ht="20.1" customHeight="1" spans="1:8">
      <c r="A344" s="5" t="s">
        <v>2518</v>
      </c>
      <c r="B344" s="6" t="s">
        <v>1536</v>
      </c>
      <c r="C344" s="7" t="s">
        <v>2094</v>
      </c>
      <c r="D344" s="6" t="s">
        <v>1886</v>
      </c>
      <c r="E344" s="6" t="s">
        <v>1880</v>
      </c>
      <c r="F344" s="8" t="s">
        <v>1959</v>
      </c>
      <c r="G344" s="6"/>
      <c r="H344" s="5" t="s">
        <v>2518</v>
      </c>
    </row>
    <row r="345" ht="20.1" customHeight="1" spans="1:8">
      <c r="A345" s="5" t="s">
        <v>2519</v>
      </c>
      <c r="B345" s="6" t="s">
        <v>1563</v>
      </c>
      <c r="C345" s="7" t="s">
        <v>2094</v>
      </c>
      <c r="D345" s="6" t="s">
        <v>1886</v>
      </c>
      <c r="E345" s="6" t="s">
        <v>1880</v>
      </c>
      <c r="F345" s="8" t="s">
        <v>1959</v>
      </c>
      <c r="G345" s="6"/>
      <c r="H345" s="5" t="s">
        <v>2519</v>
      </c>
    </row>
    <row r="346" ht="20.1" customHeight="1" spans="1:8">
      <c r="A346" s="5" t="s">
        <v>2520</v>
      </c>
      <c r="B346" s="6" t="s">
        <v>1566</v>
      </c>
      <c r="C346" s="7" t="s">
        <v>2094</v>
      </c>
      <c r="D346" s="6" t="s">
        <v>1886</v>
      </c>
      <c r="E346" s="6" t="s">
        <v>1879</v>
      </c>
      <c r="F346" s="8" t="s">
        <v>1959</v>
      </c>
      <c r="G346" s="6"/>
      <c r="H346" s="5" t="s">
        <v>2520</v>
      </c>
    </row>
    <row r="347" ht="20.1" customHeight="1" spans="1:8">
      <c r="A347" s="5" t="s">
        <v>2521</v>
      </c>
      <c r="B347" s="6" t="s">
        <v>1556</v>
      </c>
      <c r="C347" s="7" t="s">
        <v>2094</v>
      </c>
      <c r="D347" s="6" t="s">
        <v>1886</v>
      </c>
      <c r="E347" s="6" t="s">
        <v>1880</v>
      </c>
      <c r="F347" s="8" t="s">
        <v>1959</v>
      </c>
      <c r="G347" s="6"/>
      <c r="H347" s="5" t="s">
        <v>2521</v>
      </c>
    </row>
    <row r="348" ht="20.1" customHeight="1" spans="1:8">
      <c r="A348" s="5" t="s">
        <v>2522</v>
      </c>
      <c r="B348" s="6" t="s">
        <v>1533</v>
      </c>
      <c r="C348" s="7" t="s">
        <v>2094</v>
      </c>
      <c r="D348" s="6" t="s">
        <v>1886</v>
      </c>
      <c r="E348" s="6" t="s">
        <v>1880</v>
      </c>
      <c r="F348" s="8" t="s">
        <v>1959</v>
      </c>
      <c r="G348" s="6"/>
      <c r="H348" s="5" t="s">
        <v>2522</v>
      </c>
    </row>
    <row r="349" ht="20.1" customHeight="1" spans="1:8">
      <c r="A349" s="5" t="s">
        <v>2523</v>
      </c>
      <c r="B349" s="6" t="s">
        <v>1534</v>
      </c>
      <c r="C349" s="7" t="s">
        <v>2094</v>
      </c>
      <c r="D349" s="6" t="s">
        <v>1886</v>
      </c>
      <c r="E349" s="6" t="s">
        <v>1880</v>
      </c>
      <c r="F349" s="8" t="s">
        <v>1959</v>
      </c>
      <c r="G349" s="6"/>
      <c r="H349" s="5" t="s">
        <v>2523</v>
      </c>
    </row>
    <row r="350" ht="20.1" customHeight="1" spans="1:8">
      <c r="A350" s="5" t="s">
        <v>2524</v>
      </c>
      <c r="B350" s="6" t="s">
        <v>1093</v>
      </c>
      <c r="C350" s="7" t="s">
        <v>2094</v>
      </c>
      <c r="D350" s="6" t="s">
        <v>1886</v>
      </c>
      <c r="E350" s="6" t="s">
        <v>1880</v>
      </c>
      <c r="F350" s="8" t="s">
        <v>1959</v>
      </c>
      <c r="G350" s="6"/>
      <c r="H350" s="5" t="s">
        <v>2524</v>
      </c>
    </row>
    <row r="351" ht="20.1" customHeight="1" spans="1:8">
      <c r="A351" s="5" t="s">
        <v>2525</v>
      </c>
      <c r="B351" s="6" t="s">
        <v>2526</v>
      </c>
      <c r="C351" s="7" t="s">
        <v>2094</v>
      </c>
      <c r="D351" s="6" t="s">
        <v>1886</v>
      </c>
      <c r="E351" s="6" t="s">
        <v>1880</v>
      </c>
      <c r="F351" s="8" t="s">
        <v>1959</v>
      </c>
      <c r="G351" s="6"/>
      <c r="H351" s="5" t="s">
        <v>2525</v>
      </c>
    </row>
    <row r="352" ht="20.1" customHeight="1" spans="1:8">
      <c r="A352" s="5" t="s">
        <v>2527</v>
      </c>
      <c r="B352" s="6" t="s">
        <v>1548</v>
      </c>
      <c r="C352" s="7" t="s">
        <v>2094</v>
      </c>
      <c r="D352" s="6" t="s">
        <v>1886</v>
      </c>
      <c r="E352" s="6" t="s">
        <v>1880</v>
      </c>
      <c r="F352" s="8" t="s">
        <v>1961</v>
      </c>
      <c r="G352" s="6"/>
      <c r="H352" s="5" t="s">
        <v>2527</v>
      </c>
    </row>
    <row r="353" ht="20.1" customHeight="1" spans="1:8">
      <c r="A353" s="5" t="s">
        <v>2528</v>
      </c>
      <c r="B353" s="6" t="s">
        <v>1332</v>
      </c>
      <c r="C353" s="7" t="s">
        <v>2094</v>
      </c>
      <c r="D353" s="6" t="s">
        <v>1886</v>
      </c>
      <c r="E353" s="6" t="s">
        <v>1880</v>
      </c>
      <c r="F353" s="8" t="s">
        <v>1961</v>
      </c>
      <c r="G353" s="6"/>
      <c r="H353" s="5" t="s">
        <v>2528</v>
      </c>
    </row>
    <row r="354" ht="20.1" customHeight="1" spans="1:8">
      <c r="A354" s="5">
        <v>2018029</v>
      </c>
      <c r="B354" s="9" t="s">
        <v>1539</v>
      </c>
      <c r="C354" s="7" t="s">
        <v>2094</v>
      </c>
      <c r="D354" s="6" t="s">
        <v>1886</v>
      </c>
      <c r="E354" s="6" t="s">
        <v>1880</v>
      </c>
      <c r="F354" s="8" t="s">
        <v>1959</v>
      </c>
      <c r="G354" s="6"/>
      <c r="H354" s="5">
        <v>2018029</v>
      </c>
    </row>
    <row r="355" ht="20.1" customHeight="1" spans="1:8">
      <c r="A355" s="5" t="s">
        <v>2529</v>
      </c>
      <c r="B355" s="6" t="s">
        <v>1394</v>
      </c>
      <c r="C355" s="7" t="s">
        <v>2094</v>
      </c>
      <c r="D355" s="6" t="s">
        <v>1886</v>
      </c>
      <c r="E355" s="6" t="s">
        <v>1880</v>
      </c>
      <c r="F355" s="8" t="s">
        <v>1961</v>
      </c>
      <c r="G355" s="6"/>
      <c r="H355" s="5" t="s">
        <v>2529</v>
      </c>
    </row>
    <row r="356" ht="20.1" customHeight="1" spans="1:8">
      <c r="A356" s="5" t="s">
        <v>2530</v>
      </c>
      <c r="B356" s="6" t="s">
        <v>2531</v>
      </c>
      <c r="C356" s="7" t="s">
        <v>2094</v>
      </c>
      <c r="D356" s="6" t="s">
        <v>1886</v>
      </c>
      <c r="E356" s="6" t="s">
        <v>1881</v>
      </c>
      <c r="F356" s="8" t="s">
        <v>1959</v>
      </c>
      <c r="G356" s="6"/>
      <c r="H356" s="5" t="s">
        <v>2530</v>
      </c>
    </row>
    <row r="357" ht="20.1" customHeight="1" spans="1:8">
      <c r="A357" s="5" t="s">
        <v>2532</v>
      </c>
      <c r="B357" s="6" t="s">
        <v>2533</v>
      </c>
      <c r="C357" s="7" t="s">
        <v>2094</v>
      </c>
      <c r="D357" s="6" t="s">
        <v>1886</v>
      </c>
      <c r="E357" s="6" t="s">
        <v>1881</v>
      </c>
      <c r="F357" s="8" t="s">
        <v>1959</v>
      </c>
      <c r="G357" s="6"/>
      <c r="H357" s="5" t="s">
        <v>2532</v>
      </c>
    </row>
    <row r="358" ht="20.1" customHeight="1" spans="1:8">
      <c r="A358" s="5" t="s">
        <v>2534</v>
      </c>
      <c r="B358" s="6" t="s">
        <v>2535</v>
      </c>
      <c r="C358" s="7" t="s">
        <v>2094</v>
      </c>
      <c r="D358" s="6" t="s">
        <v>1886</v>
      </c>
      <c r="E358" s="6" t="s">
        <v>1881</v>
      </c>
      <c r="F358" s="8" t="s">
        <v>1959</v>
      </c>
      <c r="G358" s="6"/>
      <c r="H358" s="5" t="s">
        <v>2534</v>
      </c>
    </row>
    <row r="359" ht="20.1" customHeight="1" spans="1:8">
      <c r="A359" s="5" t="s">
        <v>2536</v>
      </c>
      <c r="B359" s="6" t="s">
        <v>2537</v>
      </c>
      <c r="C359" s="7" t="s">
        <v>2094</v>
      </c>
      <c r="D359" s="6" t="s">
        <v>1886</v>
      </c>
      <c r="E359" s="6" t="s">
        <v>1881</v>
      </c>
      <c r="F359" s="8" t="s">
        <v>1959</v>
      </c>
      <c r="G359" s="6"/>
      <c r="H359" s="5" t="s">
        <v>2536</v>
      </c>
    </row>
    <row r="360" ht="20.1" customHeight="1" spans="1:8">
      <c r="A360" s="5" t="s">
        <v>2538</v>
      </c>
      <c r="B360" s="6" t="s">
        <v>2539</v>
      </c>
      <c r="C360" s="7" t="s">
        <v>2094</v>
      </c>
      <c r="D360" s="6" t="s">
        <v>1886</v>
      </c>
      <c r="E360" s="6" t="s">
        <v>1881</v>
      </c>
      <c r="F360" s="8" t="s">
        <v>1960</v>
      </c>
      <c r="G360" s="6"/>
      <c r="H360" s="5" t="s">
        <v>2538</v>
      </c>
    </row>
    <row r="361" ht="20.1" customHeight="1" spans="1:8">
      <c r="A361" s="11" t="s">
        <v>2540</v>
      </c>
      <c r="B361" s="6" t="s">
        <v>1335</v>
      </c>
      <c r="C361" s="7" t="s">
        <v>2094</v>
      </c>
      <c r="D361" s="6" t="s">
        <v>1886</v>
      </c>
      <c r="E361" s="6" t="s">
        <v>1881</v>
      </c>
      <c r="F361" s="8" t="s">
        <v>1961</v>
      </c>
      <c r="G361" s="6"/>
      <c r="H361" s="11" t="s">
        <v>2540</v>
      </c>
    </row>
    <row r="362" ht="20.1" customHeight="1" spans="1:8">
      <c r="A362" s="11" t="s">
        <v>2541</v>
      </c>
      <c r="B362" s="6" t="s">
        <v>2542</v>
      </c>
      <c r="C362" s="7" t="s">
        <v>2094</v>
      </c>
      <c r="D362" s="6" t="s">
        <v>1886</v>
      </c>
      <c r="E362" s="6" t="s">
        <v>1881</v>
      </c>
      <c r="F362" s="8" t="s">
        <v>1961</v>
      </c>
      <c r="G362" s="6"/>
      <c r="H362" s="11" t="s">
        <v>2541</v>
      </c>
    </row>
    <row r="363" ht="20.1" customHeight="1" spans="1:8">
      <c r="A363" s="5" t="s">
        <v>2543</v>
      </c>
      <c r="B363" s="6" t="s">
        <v>2544</v>
      </c>
      <c r="C363" s="7" t="s">
        <v>2094</v>
      </c>
      <c r="D363" s="6" t="s">
        <v>1886</v>
      </c>
      <c r="E363" s="6" t="s">
        <v>1881</v>
      </c>
      <c r="F363" s="8" t="s">
        <v>1961</v>
      </c>
      <c r="G363" s="6"/>
      <c r="H363" s="5" t="s">
        <v>2543</v>
      </c>
    </row>
    <row r="364" ht="20.1" customHeight="1" spans="1:8">
      <c r="A364" s="5" t="s">
        <v>2545</v>
      </c>
      <c r="B364" s="6" t="s">
        <v>1330</v>
      </c>
      <c r="C364" s="7" t="s">
        <v>2094</v>
      </c>
      <c r="D364" s="6" t="s">
        <v>1886</v>
      </c>
      <c r="E364" s="6" t="s">
        <v>1879</v>
      </c>
      <c r="F364" s="8" t="s">
        <v>1961</v>
      </c>
      <c r="G364" s="6"/>
      <c r="H364" s="5" t="s">
        <v>2545</v>
      </c>
    </row>
    <row r="365" ht="20.1" customHeight="1" spans="1:8">
      <c r="A365" s="5" t="s">
        <v>2546</v>
      </c>
      <c r="B365" s="6" t="s">
        <v>2547</v>
      </c>
      <c r="C365" s="7" t="s">
        <v>2094</v>
      </c>
      <c r="D365" s="6" t="s">
        <v>1886</v>
      </c>
      <c r="E365" s="6" t="s">
        <v>1881</v>
      </c>
      <c r="F365" s="8" t="s">
        <v>1961</v>
      </c>
      <c r="G365" s="6"/>
      <c r="H365" s="5" t="s">
        <v>2546</v>
      </c>
    </row>
    <row r="366" ht="20.1" customHeight="1" spans="1:8">
      <c r="A366" s="5" t="s">
        <v>2548</v>
      </c>
      <c r="B366" s="6" t="s">
        <v>2549</v>
      </c>
      <c r="C366" s="7" t="s">
        <v>2094</v>
      </c>
      <c r="D366" s="6" t="s">
        <v>1886</v>
      </c>
      <c r="E366" s="6" t="s">
        <v>1881</v>
      </c>
      <c r="F366" s="8" t="s">
        <v>1961</v>
      </c>
      <c r="G366" s="6"/>
      <c r="H366" s="5" t="s">
        <v>2548</v>
      </c>
    </row>
    <row r="367" ht="20.1" customHeight="1" spans="1:8">
      <c r="A367" s="5">
        <v>2018030</v>
      </c>
      <c r="B367" s="9" t="s">
        <v>1532</v>
      </c>
      <c r="C367" s="7" t="s">
        <v>2094</v>
      </c>
      <c r="D367" s="6" t="s">
        <v>1886</v>
      </c>
      <c r="E367" s="6" t="s">
        <v>1879</v>
      </c>
      <c r="F367" s="8" t="s">
        <v>1959</v>
      </c>
      <c r="G367" s="6"/>
      <c r="H367" s="5">
        <v>2018030</v>
      </c>
    </row>
    <row r="368" ht="20.1" customHeight="1" spans="1:8">
      <c r="A368" s="5">
        <v>2018031</v>
      </c>
      <c r="B368" s="9" t="s">
        <v>2550</v>
      </c>
      <c r="C368" s="7" t="s">
        <v>2094</v>
      </c>
      <c r="D368" s="6" t="s">
        <v>1886</v>
      </c>
      <c r="E368" s="6" t="s">
        <v>1881</v>
      </c>
      <c r="F368" s="8" t="s">
        <v>1960</v>
      </c>
      <c r="G368" s="6"/>
      <c r="H368" s="5">
        <v>2018031</v>
      </c>
    </row>
    <row r="369" ht="20.1" customHeight="1" spans="1:8">
      <c r="A369" s="5">
        <v>2018032</v>
      </c>
      <c r="B369" s="9" t="s">
        <v>2551</v>
      </c>
      <c r="C369" s="7" t="s">
        <v>2094</v>
      </c>
      <c r="D369" s="6" t="s">
        <v>1886</v>
      </c>
      <c r="E369" s="6" t="s">
        <v>1881</v>
      </c>
      <c r="F369" s="8" t="s">
        <v>1959</v>
      </c>
      <c r="G369" s="6"/>
      <c r="H369" s="5">
        <v>2018032</v>
      </c>
    </row>
    <row r="370" ht="20.1" customHeight="1" spans="1:8">
      <c r="A370" s="5" t="s">
        <v>2552</v>
      </c>
      <c r="B370" s="6" t="s">
        <v>1557</v>
      </c>
      <c r="C370" s="7" t="s">
        <v>2094</v>
      </c>
      <c r="D370" s="6" t="s">
        <v>1886</v>
      </c>
      <c r="E370" s="6" t="s">
        <v>1879</v>
      </c>
      <c r="F370" s="8" t="s">
        <v>1959</v>
      </c>
      <c r="G370" s="6"/>
      <c r="H370" s="5" t="s">
        <v>2552</v>
      </c>
    </row>
    <row r="371" ht="20.1" customHeight="1" spans="1:8">
      <c r="A371" s="5" t="s">
        <v>2553</v>
      </c>
      <c r="B371" s="6" t="s">
        <v>1526</v>
      </c>
      <c r="C371" s="7" t="s">
        <v>2094</v>
      </c>
      <c r="D371" s="6" t="s">
        <v>1886</v>
      </c>
      <c r="E371" s="6" t="s">
        <v>1879</v>
      </c>
      <c r="F371" s="8" t="s">
        <v>1959</v>
      </c>
      <c r="G371" s="6"/>
      <c r="H371" s="5" t="s">
        <v>2553</v>
      </c>
    </row>
    <row r="372" ht="20.1" customHeight="1" spans="1:8">
      <c r="A372" s="5" t="s">
        <v>2554</v>
      </c>
      <c r="B372" s="6" t="s">
        <v>1564</v>
      </c>
      <c r="C372" s="7" t="s">
        <v>2094</v>
      </c>
      <c r="D372" s="6" t="s">
        <v>1886</v>
      </c>
      <c r="E372" s="6" t="s">
        <v>1879</v>
      </c>
      <c r="F372" s="8" t="s">
        <v>1959</v>
      </c>
      <c r="G372" s="6"/>
      <c r="H372" s="5" t="s">
        <v>2554</v>
      </c>
    </row>
    <row r="373" ht="20.1" customHeight="1" spans="1:8">
      <c r="A373" s="5" t="s">
        <v>2555</v>
      </c>
      <c r="B373" s="6" t="s">
        <v>1552</v>
      </c>
      <c r="C373" s="7" t="s">
        <v>2094</v>
      </c>
      <c r="D373" s="6" t="s">
        <v>1886</v>
      </c>
      <c r="E373" s="6" t="s">
        <v>1879</v>
      </c>
      <c r="F373" s="8" t="s">
        <v>1959</v>
      </c>
      <c r="G373" s="6"/>
      <c r="H373" s="5" t="s">
        <v>2555</v>
      </c>
    </row>
    <row r="374" ht="20.1" customHeight="1" spans="1:8">
      <c r="A374" s="5" t="s">
        <v>2556</v>
      </c>
      <c r="B374" s="6" t="s">
        <v>1567</v>
      </c>
      <c r="C374" s="7" t="s">
        <v>2094</v>
      </c>
      <c r="D374" s="6" t="s">
        <v>1886</v>
      </c>
      <c r="E374" s="6" t="s">
        <v>1879</v>
      </c>
      <c r="F374" s="8" t="s">
        <v>1959</v>
      </c>
      <c r="G374" s="6"/>
      <c r="H374" s="5" t="s">
        <v>2556</v>
      </c>
    </row>
    <row r="375" ht="20.1" customHeight="1" spans="1:8">
      <c r="A375" s="5" t="s">
        <v>2557</v>
      </c>
      <c r="B375" s="6" t="s">
        <v>1535</v>
      </c>
      <c r="C375" s="7" t="s">
        <v>2094</v>
      </c>
      <c r="D375" s="6" t="s">
        <v>1886</v>
      </c>
      <c r="E375" s="6" t="s">
        <v>1879</v>
      </c>
      <c r="F375" s="8" t="s">
        <v>1959</v>
      </c>
      <c r="G375" s="6"/>
      <c r="H375" s="5" t="s">
        <v>2557</v>
      </c>
    </row>
    <row r="376" ht="20.1" customHeight="1" spans="1:8">
      <c r="A376" s="5" t="s">
        <v>2558</v>
      </c>
      <c r="B376" s="6" t="s">
        <v>1559</v>
      </c>
      <c r="C376" s="7" t="s">
        <v>2094</v>
      </c>
      <c r="D376" s="6" t="s">
        <v>1886</v>
      </c>
      <c r="E376" s="6" t="s">
        <v>1879</v>
      </c>
      <c r="F376" s="8" t="s">
        <v>1959</v>
      </c>
      <c r="G376" s="6"/>
      <c r="H376" s="5" t="s">
        <v>2558</v>
      </c>
    </row>
    <row r="377" ht="20.1" customHeight="1" spans="1:8">
      <c r="A377" s="5" t="s">
        <v>2559</v>
      </c>
      <c r="B377" s="6" t="s">
        <v>1986</v>
      </c>
      <c r="C377" s="7" t="s">
        <v>2094</v>
      </c>
      <c r="D377" s="6" t="s">
        <v>1886</v>
      </c>
      <c r="E377" s="6" t="s">
        <v>1880</v>
      </c>
      <c r="F377" s="8" t="s">
        <v>1960</v>
      </c>
      <c r="G377" s="6"/>
      <c r="H377" s="5" t="s">
        <v>2559</v>
      </c>
    </row>
    <row r="378" ht="20.1" customHeight="1" spans="1:8">
      <c r="A378" s="5" t="s">
        <v>2560</v>
      </c>
      <c r="B378" s="6" t="s">
        <v>1331</v>
      </c>
      <c r="C378" s="7" t="s">
        <v>2094</v>
      </c>
      <c r="D378" s="6" t="s">
        <v>1886</v>
      </c>
      <c r="E378" s="6" t="s">
        <v>1879</v>
      </c>
      <c r="F378" s="8" t="s">
        <v>1960</v>
      </c>
      <c r="G378" s="6"/>
      <c r="H378" s="5" t="s">
        <v>2560</v>
      </c>
    </row>
    <row r="379" ht="20.1" customHeight="1" spans="1:8">
      <c r="A379" s="5" t="s">
        <v>2561</v>
      </c>
      <c r="B379" s="6" t="s">
        <v>1327</v>
      </c>
      <c r="C379" s="7" t="s">
        <v>2094</v>
      </c>
      <c r="D379" s="6" t="s">
        <v>1886</v>
      </c>
      <c r="E379" s="6" t="s">
        <v>1879</v>
      </c>
      <c r="F379" s="8" t="s">
        <v>1960</v>
      </c>
      <c r="G379" s="6"/>
      <c r="H379" s="5" t="s">
        <v>2561</v>
      </c>
    </row>
    <row r="380" ht="20.1" customHeight="1" spans="1:8">
      <c r="A380" s="5" t="s">
        <v>2562</v>
      </c>
      <c r="B380" s="6" t="s">
        <v>1555</v>
      </c>
      <c r="C380" s="7" t="s">
        <v>2094</v>
      </c>
      <c r="D380" s="6" t="s">
        <v>1886</v>
      </c>
      <c r="E380" s="6" t="s">
        <v>1879</v>
      </c>
      <c r="F380" s="8" t="s">
        <v>1960</v>
      </c>
      <c r="G380" s="6"/>
      <c r="H380" s="5" t="s">
        <v>2562</v>
      </c>
    </row>
    <row r="381" ht="20.1" customHeight="1" spans="1:8">
      <c r="A381" s="5" t="s">
        <v>2563</v>
      </c>
      <c r="B381" s="6" t="s">
        <v>1333</v>
      </c>
      <c r="C381" s="7" t="s">
        <v>2094</v>
      </c>
      <c r="D381" s="6" t="s">
        <v>1886</v>
      </c>
      <c r="E381" s="6" t="s">
        <v>1879</v>
      </c>
      <c r="F381" s="8" t="s">
        <v>1960</v>
      </c>
      <c r="G381" s="6"/>
      <c r="H381" s="5" t="s">
        <v>2563</v>
      </c>
    </row>
    <row r="382" ht="20.1" customHeight="1" spans="1:8">
      <c r="A382" s="5" t="s">
        <v>2564</v>
      </c>
      <c r="B382" s="6" t="s">
        <v>1531</v>
      </c>
      <c r="C382" s="7" t="s">
        <v>2094</v>
      </c>
      <c r="D382" s="6" t="s">
        <v>1886</v>
      </c>
      <c r="E382" s="6" t="s">
        <v>1879</v>
      </c>
      <c r="F382" s="8" t="s">
        <v>1961</v>
      </c>
      <c r="G382" s="6"/>
      <c r="H382" s="5" t="s">
        <v>2564</v>
      </c>
    </row>
    <row r="383" ht="20.1" customHeight="1" spans="1:8">
      <c r="A383" s="5" t="s">
        <v>2565</v>
      </c>
      <c r="B383" s="6" t="s">
        <v>1983</v>
      </c>
      <c r="C383" s="7" t="s">
        <v>2094</v>
      </c>
      <c r="D383" s="6" t="s">
        <v>1883</v>
      </c>
      <c r="E383" s="6" t="s">
        <v>1880</v>
      </c>
      <c r="F383" s="8" t="s">
        <v>1953</v>
      </c>
      <c r="G383" s="6"/>
      <c r="H383" s="5" t="s">
        <v>2565</v>
      </c>
    </row>
    <row r="384" ht="20.1" customHeight="1" spans="1:8">
      <c r="A384" s="5" t="s">
        <v>2566</v>
      </c>
      <c r="B384" s="6" t="s">
        <v>1529</v>
      </c>
      <c r="C384" s="7" t="s">
        <v>2094</v>
      </c>
      <c r="D384" s="6" t="s">
        <v>1886</v>
      </c>
      <c r="E384" s="6" t="s">
        <v>1879</v>
      </c>
      <c r="F384" s="8" t="s">
        <v>1961</v>
      </c>
      <c r="G384" s="6"/>
      <c r="H384" s="5" t="s">
        <v>2566</v>
      </c>
    </row>
    <row r="385" ht="20.1" customHeight="1" spans="1:8">
      <c r="A385" s="5" t="s">
        <v>2567</v>
      </c>
      <c r="B385" s="6" t="s">
        <v>1525</v>
      </c>
      <c r="C385" s="7" t="s">
        <v>2094</v>
      </c>
      <c r="D385" s="6" t="s">
        <v>1886</v>
      </c>
      <c r="E385" s="6" t="s">
        <v>1879</v>
      </c>
      <c r="F385" s="8" t="s">
        <v>1961</v>
      </c>
      <c r="G385" s="6"/>
      <c r="H385" s="5" t="s">
        <v>2567</v>
      </c>
    </row>
    <row r="386" ht="20.1" customHeight="1" spans="1:8">
      <c r="A386" s="5" t="s">
        <v>2568</v>
      </c>
      <c r="B386" s="6" t="s">
        <v>2569</v>
      </c>
      <c r="C386" s="7" t="s">
        <v>2094</v>
      </c>
      <c r="D386" s="6" t="s">
        <v>1886</v>
      </c>
      <c r="E386" s="6" t="s">
        <v>1879</v>
      </c>
      <c r="F386" s="8" t="s">
        <v>1961</v>
      </c>
      <c r="G386" s="6"/>
      <c r="H386" s="5" t="s">
        <v>2568</v>
      </c>
    </row>
    <row r="387" ht="20.1" customHeight="1" spans="1:8">
      <c r="A387" s="5" t="s">
        <v>2570</v>
      </c>
      <c r="B387" s="6" t="s">
        <v>1389</v>
      </c>
      <c r="C387" s="7" t="s">
        <v>2094</v>
      </c>
      <c r="D387" s="6" t="s">
        <v>1886</v>
      </c>
      <c r="E387" s="6" t="s">
        <v>1879</v>
      </c>
      <c r="F387" s="8" t="s">
        <v>1961</v>
      </c>
      <c r="G387" s="6"/>
      <c r="H387" s="5" t="s">
        <v>2570</v>
      </c>
    </row>
    <row r="388" ht="20.1" customHeight="1" spans="1:8">
      <c r="A388" s="5" t="s">
        <v>2571</v>
      </c>
      <c r="B388" s="6" t="s">
        <v>2572</v>
      </c>
      <c r="C388" s="7" t="s">
        <v>2094</v>
      </c>
      <c r="D388" s="6" t="s">
        <v>1445</v>
      </c>
      <c r="E388" s="6" t="s">
        <v>1880</v>
      </c>
      <c r="F388" s="8" t="s">
        <v>1930</v>
      </c>
      <c r="G388" s="6"/>
      <c r="H388" s="5" t="s">
        <v>2571</v>
      </c>
    </row>
    <row r="389" ht="20.1" customHeight="1" spans="1:8">
      <c r="A389" s="5" t="s">
        <v>2573</v>
      </c>
      <c r="B389" s="6" t="s">
        <v>2574</v>
      </c>
      <c r="C389" s="7" t="s">
        <v>2094</v>
      </c>
      <c r="D389" s="6" t="s">
        <v>1886</v>
      </c>
      <c r="E389" s="6" t="s">
        <v>1880</v>
      </c>
      <c r="F389" s="8" t="s">
        <v>1961</v>
      </c>
      <c r="G389" s="6"/>
      <c r="H389" s="5" t="s">
        <v>2573</v>
      </c>
    </row>
    <row r="390" ht="20.1" customHeight="1" spans="1:8">
      <c r="A390" s="5" t="s">
        <v>2575</v>
      </c>
      <c r="B390" s="6" t="s">
        <v>1383</v>
      </c>
      <c r="C390" s="7" t="s">
        <v>2094</v>
      </c>
      <c r="D390" s="6" t="s">
        <v>1887</v>
      </c>
      <c r="E390" s="6" t="s">
        <v>1879</v>
      </c>
      <c r="F390" s="8" t="s">
        <v>1956</v>
      </c>
      <c r="G390" s="6"/>
      <c r="H390" s="5" t="s">
        <v>2575</v>
      </c>
    </row>
    <row r="391" ht="20.1" customHeight="1" spans="1:8">
      <c r="A391" s="5" t="s">
        <v>2576</v>
      </c>
      <c r="B391" s="6" t="s">
        <v>2577</v>
      </c>
      <c r="C391" s="7" t="s">
        <v>2094</v>
      </c>
      <c r="D391" s="6" t="s">
        <v>1884</v>
      </c>
      <c r="E391" s="6" t="s">
        <v>1880</v>
      </c>
      <c r="F391" s="8" t="s">
        <v>1946</v>
      </c>
      <c r="G391" s="6"/>
      <c r="H391" s="5" t="s">
        <v>2576</v>
      </c>
    </row>
    <row r="392" ht="20.1" customHeight="1" spans="1:8">
      <c r="A392" s="5" t="s">
        <v>2578</v>
      </c>
      <c r="B392" s="9" t="s">
        <v>1218</v>
      </c>
      <c r="C392" s="7" t="s">
        <v>2094</v>
      </c>
      <c r="D392" s="6" t="s">
        <v>1883</v>
      </c>
      <c r="E392" s="6" t="s">
        <v>1880</v>
      </c>
      <c r="F392" s="8" t="s">
        <v>1951</v>
      </c>
      <c r="G392" s="6"/>
      <c r="H392" s="5" t="s">
        <v>2578</v>
      </c>
    </row>
    <row r="393" ht="20.1" customHeight="1" spans="1:8">
      <c r="A393" s="5" t="s">
        <v>2579</v>
      </c>
      <c r="B393" s="6" t="s">
        <v>1985</v>
      </c>
      <c r="C393" s="7" t="s">
        <v>2094</v>
      </c>
      <c r="D393" s="6" t="s">
        <v>1887</v>
      </c>
      <c r="E393" s="6" t="s">
        <v>1880</v>
      </c>
      <c r="F393" s="8" t="s">
        <v>1957</v>
      </c>
      <c r="G393" s="6"/>
      <c r="H393" s="5" t="s">
        <v>2579</v>
      </c>
    </row>
    <row r="394" ht="20.1" customHeight="1" spans="1:8">
      <c r="A394" s="5" t="s">
        <v>2453</v>
      </c>
      <c r="B394" s="6" t="s">
        <v>2580</v>
      </c>
      <c r="C394" s="7" t="s">
        <v>2094</v>
      </c>
      <c r="D394" s="6" t="s">
        <v>1883</v>
      </c>
      <c r="E394" s="6" t="s">
        <v>1881</v>
      </c>
      <c r="F394" s="8" t="s">
        <v>1952</v>
      </c>
      <c r="G394" s="6"/>
      <c r="H394" s="5" t="s">
        <v>2453</v>
      </c>
    </row>
    <row r="395" ht="20.1" customHeight="1" spans="1:8">
      <c r="A395" s="5" t="s">
        <v>2581</v>
      </c>
      <c r="B395" s="6" t="s">
        <v>2582</v>
      </c>
      <c r="C395" s="7" t="s">
        <v>2094</v>
      </c>
      <c r="D395" s="6" t="s">
        <v>1886</v>
      </c>
      <c r="E395" s="6" t="s">
        <v>1880</v>
      </c>
      <c r="F395" s="8" t="s">
        <v>1960</v>
      </c>
      <c r="G395" s="6"/>
      <c r="H395" s="5" t="s">
        <v>2581</v>
      </c>
    </row>
    <row r="396" ht="20.1" customHeight="1" spans="1:8">
      <c r="A396" s="5" t="s">
        <v>2583</v>
      </c>
      <c r="B396" s="6" t="s">
        <v>2584</v>
      </c>
      <c r="C396" s="7" t="s">
        <v>2094</v>
      </c>
      <c r="D396" s="6" t="s">
        <v>1883</v>
      </c>
      <c r="E396" s="6" t="s">
        <v>1881</v>
      </c>
      <c r="F396" s="8" t="s">
        <v>1943</v>
      </c>
      <c r="G396" s="6"/>
      <c r="H396" s="5" t="s">
        <v>2583</v>
      </c>
    </row>
    <row r="397" ht="20.1" customHeight="1" spans="1:8">
      <c r="A397" s="5" t="s">
        <v>2585</v>
      </c>
      <c r="B397" s="6" t="s">
        <v>1994</v>
      </c>
      <c r="C397" s="7" t="s">
        <v>2094</v>
      </c>
      <c r="D397" s="6" t="s">
        <v>1883</v>
      </c>
      <c r="E397" s="6" t="s">
        <v>1880</v>
      </c>
      <c r="F397" s="8" t="s">
        <v>1951</v>
      </c>
      <c r="G397" s="6"/>
      <c r="H397" s="5" t="s">
        <v>2585</v>
      </c>
    </row>
    <row r="398" ht="20.1" customHeight="1" spans="1:8">
      <c r="A398" s="5" t="s">
        <v>2586</v>
      </c>
      <c r="B398" s="6" t="s">
        <v>2587</v>
      </c>
      <c r="C398" s="7" t="s">
        <v>2094</v>
      </c>
      <c r="D398" s="6" t="s">
        <v>1883</v>
      </c>
      <c r="E398" s="6" t="s">
        <v>1880</v>
      </c>
      <c r="F398" s="8" t="s">
        <v>1952</v>
      </c>
      <c r="G398" s="6"/>
      <c r="H398" s="5" t="s">
        <v>2586</v>
      </c>
    </row>
    <row r="399" ht="20.1" customHeight="1" spans="1:8">
      <c r="A399" s="5" t="s">
        <v>2588</v>
      </c>
      <c r="B399" s="6" t="s">
        <v>1231</v>
      </c>
      <c r="C399" s="7" t="s">
        <v>2094</v>
      </c>
      <c r="D399" s="6" t="s">
        <v>1883</v>
      </c>
      <c r="E399" s="6" t="s">
        <v>1879</v>
      </c>
      <c r="F399" s="8" t="s">
        <v>1953</v>
      </c>
      <c r="G399" s="6"/>
      <c r="H399" s="5" t="s">
        <v>2588</v>
      </c>
    </row>
    <row r="400" ht="20.1" customHeight="1" spans="1:8">
      <c r="A400" s="5" t="s">
        <v>2589</v>
      </c>
      <c r="B400" s="6" t="s">
        <v>1373</v>
      </c>
      <c r="C400" s="7" t="s">
        <v>2094</v>
      </c>
      <c r="D400" s="6" t="s">
        <v>1887</v>
      </c>
      <c r="E400" s="6" t="s">
        <v>1880</v>
      </c>
      <c r="F400" s="8" t="s">
        <v>1956</v>
      </c>
      <c r="G400" s="6"/>
      <c r="H400" s="5" t="s">
        <v>2589</v>
      </c>
    </row>
    <row r="401" ht="20.1" customHeight="1" spans="1:8">
      <c r="A401" s="5" t="s">
        <v>2590</v>
      </c>
      <c r="B401" s="6" t="s">
        <v>1378</v>
      </c>
      <c r="C401" s="7" t="s">
        <v>2094</v>
      </c>
      <c r="D401" s="6" t="s">
        <v>1887</v>
      </c>
      <c r="E401" s="6" t="s">
        <v>1880</v>
      </c>
      <c r="F401" s="8" t="s">
        <v>1956</v>
      </c>
      <c r="G401" s="6"/>
      <c r="H401" s="5" t="s">
        <v>2590</v>
      </c>
    </row>
    <row r="402" ht="20.1" customHeight="1" spans="1:8">
      <c r="A402" s="5" t="s">
        <v>2591</v>
      </c>
      <c r="B402" s="9" t="s">
        <v>1486</v>
      </c>
      <c r="C402" s="7" t="s">
        <v>2094</v>
      </c>
      <c r="D402" s="6" t="s">
        <v>1886</v>
      </c>
      <c r="E402" s="6" t="s">
        <v>1881</v>
      </c>
      <c r="F402" s="8" t="s">
        <v>1961</v>
      </c>
      <c r="G402" s="10"/>
      <c r="H402" s="5" t="s">
        <v>2591</v>
      </c>
    </row>
    <row r="403" ht="20.1" customHeight="1" spans="1:8">
      <c r="A403" s="5" t="s">
        <v>2592</v>
      </c>
      <c r="B403" s="9" t="s">
        <v>1545</v>
      </c>
      <c r="C403" s="7" t="s">
        <v>2094</v>
      </c>
      <c r="D403" s="6" t="s">
        <v>1886</v>
      </c>
      <c r="E403" s="6" t="s">
        <v>1881</v>
      </c>
      <c r="F403" s="8" t="s">
        <v>1961</v>
      </c>
      <c r="G403" s="10"/>
      <c r="H403" s="5" t="s">
        <v>2592</v>
      </c>
    </row>
    <row r="404" ht="20.1" customHeight="1" spans="1:8">
      <c r="A404" s="5" t="s">
        <v>2593</v>
      </c>
      <c r="B404" s="9" t="s">
        <v>1553</v>
      </c>
      <c r="C404" s="7" t="s">
        <v>2094</v>
      </c>
      <c r="D404" s="6" t="s">
        <v>1886</v>
      </c>
      <c r="E404" s="6" t="s">
        <v>1881</v>
      </c>
      <c r="F404" s="8" t="s">
        <v>1961</v>
      </c>
      <c r="G404" s="10"/>
      <c r="H404" s="5" t="s">
        <v>2593</v>
      </c>
    </row>
    <row r="405" ht="20.1" customHeight="1" spans="1:8">
      <c r="A405" s="5" t="s">
        <v>2594</v>
      </c>
      <c r="B405" s="9" t="s">
        <v>2595</v>
      </c>
      <c r="C405" s="7" t="s">
        <v>2094</v>
      </c>
      <c r="D405" s="6" t="s">
        <v>1886</v>
      </c>
      <c r="E405" s="6" t="s">
        <v>1881</v>
      </c>
      <c r="F405" s="8" t="s">
        <v>1961</v>
      </c>
      <c r="G405" s="10"/>
      <c r="H405" s="5" t="s">
        <v>2594</v>
      </c>
    </row>
    <row r="406" ht="20.1" customHeight="1" spans="1:8">
      <c r="A406" s="5" t="s">
        <v>2596</v>
      </c>
      <c r="B406" s="9" t="s">
        <v>2597</v>
      </c>
      <c r="C406" s="7" t="s">
        <v>2094</v>
      </c>
      <c r="D406" s="6" t="s">
        <v>1886</v>
      </c>
      <c r="E406" s="6" t="s">
        <v>1881</v>
      </c>
      <c r="F406" s="8" t="s">
        <v>1959</v>
      </c>
      <c r="G406" s="10"/>
      <c r="H406" s="5" t="s">
        <v>2596</v>
      </c>
    </row>
    <row r="407" ht="20.1" customHeight="1" spans="1:8">
      <c r="A407" s="5" t="s">
        <v>2598</v>
      </c>
      <c r="B407" s="9" t="s">
        <v>1999</v>
      </c>
      <c r="C407" s="7" t="s">
        <v>2094</v>
      </c>
      <c r="D407" s="6" t="s">
        <v>1886</v>
      </c>
      <c r="E407" s="6" t="s">
        <v>1881</v>
      </c>
      <c r="F407" s="8" t="s">
        <v>1959</v>
      </c>
      <c r="G407" s="10"/>
      <c r="H407" s="5" t="s">
        <v>2598</v>
      </c>
    </row>
    <row r="408" ht="20.1" customHeight="1" spans="1:8">
      <c r="A408" s="5" t="s">
        <v>2599</v>
      </c>
      <c r="B408" s="9" t="s">
        <v>2600</v>
      </c>
      <c r="C408" s="7" t="s">
        <v>2094</v>
      </c>
      <c r="D408" s="6" t="s">
        <v>1886</v>
      </c>
      <c r="E408" s="6" t="s">
        <v>1881</v>
      </c>
      <c r="F408" s="8" t="s">
        <v>1961</v>
      </c>
      <c r="G408" s="10"/>
      <c r="H408" s="5" t="s">
        <v>2599</v>
      </c>
    </row>
    <row r="409" ht="20.1" customHeight="1" spans="1:8">
      <c r="A409" s="5" t="s">
        <v>2525</v>
      </c>
      <c r="B409" s="9" t="s">
        <v>2526</v>
      </c>
      <c r="C409" s="7" t="s">
        <v>2094</v>
      </c>
      <c r="D409" s="6" t="s">
        <v>1886</v>
      </c>
      <c r="E409" s="6" t="s">
        <v>1880</v>
      </c>
      <c r="F409" s="8" t="s">
        <v>1959</v>
      </c>
      <c r="G409" s="10"/>
      <c r="H409" s="5" t="s">
        <v>2525</v>
      </c>
    </row>
    <row r="410" ht="20.1" customHeight="1" spans="1:8">
      <c r="A410" s="5" t="s">
        <v>2601</v>
      </c>
      <c r="B410" s="9" t="s">
        <v>1576</v>
      </c>
      <c r="C410" s="7" t="s">
        <v>2094</v>
      </c>
      <c r="D410" s="6" t="s">
        <v>1886</v>
      </c>
      <c r="E410" s="6" t="s">
        <v>1881</v>
      </c>
      <c r="F410" s="8" t="s">
        <v>1959</v>
      </c>
      <c r="G410" s="10"/>
      <c r="H410" s="5" t="s">
        <v>2601</v>
      </c>
    </row>
    <row r="411" ht="20.1" customHeight="1" spans="1:8">
      <c r="A411" s="5" t="s">
        <v>2602</v>
      </c>
      <c r="B411" s="9" t="s">
        <v>2603</v>
      </c>
      <c r="C411" s="7" t="s">
        <v>2094</v>
      </c>
      <c r="D411" s="6" t="s">
        <v>1884</v>
      </c>
      <c r="E411" s="6" t="s">
        <v>1880</v>
      </c>
      <c r="F411" s="8" t="s">
        <v>1956</v>
      </c>
      <c r="G411" s="10"/>
      <c r="H411" s="5" t="s">
        <v>2602</v>
      </c>
    </row>
    <row r="412" ht="20.1" customHeight="1" spans="1:8">
      <c r="A412" s="5" t="s">
        <v>2604</v>
      </c>
      <c r="B412" s="9" t="s">
        <v>1351</v>
      </c>
      <c r="C412" s="7" t="s">
        <v>2094</v>
      </c>
      <c r="D412" s="6" t="s">
        <v>1887</v>
      </c>
      <c r="E412" s="6" t="s">
        <v>1880</v>
      </c>
      <c r="F412" s="8" t="s">
        <v>1956</v>
      </c>
      <c r="G412" s="10"/>
      <c r="H412" s="5" t="s">
        <v>2604</v>
      </c>
    </row>
    <row r="413" ht="20.1" customHeight="1" spans="1:8">
      <c r="A413" s="5" t="s">
        <v>2605</v>
      </c>
      <c r="B413" s="9" t="s">
        <v>2606</v>
      </c>
      <c r="C413" s="7" t="s">
        <v>2094</v>
      </c>
      <c r="D413" s="6" t="s">
        <v>1401</v>
      </c>
      <c r="E413" s="6" t="s">
        <v>1880</v>
      </c>
      <c r="F413" s="8" t="s">
        <v>1943</v>
      </c>
      <c r="G413" s="10"/>
      <c r="H413" s="5" t="s">
        <v>2605</v>
      </c>
    </row>
    <row r="414" ht="20.1" customHeight="1" spans="1:8">
      <c r="A414" s="5" t="s">
        <v>2607</v>
      </c>
      <c r="B414" s="9" t="s">
        <v>2608</v>
      </c>
      <c r="C414" s="7" t="s">
        <v>2094</v>
      </c>
      <c r="D414" s="6" t="s">
        <v>1464</v>
      </c>
      <c r="E414" s="6" t="s">
        <v>1879</v>
      </c>
      <c r="F414" s="8" t="s">
        <v>1936</v>
      </c>
      <c r="G414" s="10"/>
      <c r="H414" s="5" t="s">
        <v>2607</v>
      </c>
    </row>
    <row r="415" ht="20.1" customHeight="1" spans="1:8">
      <c r="A415" s="5" t="s">
        <v>2609</v>
      </c>
      <c r="B415" s="9" t="s">
        <v>1296</v>
      </c>
      <c r="C415" s="7" t="s">
        <v>2094</v>
      </c>
      <c r="D415" s="6" t="s">
        <v>1885</v>
      </c>
      <c r="E415" s="6" t="s">
        <v>1880</v>
      </c>
      <c r="F415" s="8" t="s">
        <v>1933</v>
      </c>
      <c r="G415" s="10"/>
      <c r="H415" s="5" t="s">
        <v>2609</v>
      </c>
    </row>
    <row r="416" ht="20.1" customHeight="1" spans="1:8">
      <c r="A416" s="5" t="s">
        <v>2610</v>
      </c>
      <c r="B416" s="9" t="s">
        <v>1204</v>
      </c>
      <c r="C416" s="7" t="s">
        <v>2094</v>
      </c>
      <c r="D416" s="6" t="s">
        <v>1884</v>
      </c>
      <c r="E416" s="6" t="s">
        <v>1881</v>
      </c>
      <c r="F416" s="8" t="s">
        <v>1949</v>
      </c>
      <c r="G416" s="10"/>
      <c r="H416" s="5" t="s">
        <v>2610</v>
      </c>
    </row>
    <row r="417" ht="20.1" customHeight="1" spans="1:8">
      <c r="A417" s="5" t="s">
        <v>2611</v>
      </c>
      <c r="B417" s="9" t="s">
        <v>2612</v>
      </c>
      <c r="C417" s="7" t="s">
        <v>2094</v>
      </c>
      <c r="D417" s="6" t="s">
        <v>1886</v>
      </c>
      <c r="E417" s="6" t="s">
        <v>1881</v>
      </c>
      <c r="F417" s="8" t="s">
        <v>1961</v>
      </c>
      <c r="G417" s="10"/>
      <c r="H417" s="5" t="s">
        <v>2611</v>
      </c>
    </row>
    <row r="418" ht="20.1" customHeight="1" spans="1:8">
      <c r="A418" s="5" t="s">
        <v>2613</v>
      </c>
      <c r="B418" s="6" t="s">
        <v>2614</v>
      </c>
      <c r="C418" s="7" t="s">
        <v>2094</v>
      </c>
      <c r="D418" s="6" t="s">
        <v>1884</v>
      </c>
      <c r="E418" s="6" t="s">
        <v>1881</v>
      </c>
      <c r="F418" s="8" t="s">
        <v>1945</v>
      </c>
      <c r="G418" s="6"/>
      <c r="H418" s="5" t="s">
        <v>2613</v>
      </c>
    </row>
    <row r="419" ht="20.1" customHeight="1" spans="1:8">
      <c r="A419" s="5" t="s">
        <v>2605</v>
      </c>
      <c r="B419" s="6" t="s">
        <v>2606</v>
      </c>
      <c r="C419" s="7" t="s">
        <v>2094</v>
      </c>
      <c r="D419" s="6" t="s">
        <v>1401</v>
      </c>
      <c r="E419" s="6" t="s">
        <v>1881</v>
      </c>
      <c r="F419" s="8" t="s">
        <v>1943</v>
      </c>
      <c r="G419" s="6"/>
      <c r="H419" s="5" t="s">
        <v>2605</v>
      </c>
    </row>
    <row r="420" ht="20.1" customHeight="1" spans="1:8">
      <c r="A420" s="5" t="s">
        <v>2615</v>
      </c>
      <c r="B420" s="6" t="s">
        <v>2616</v>
      </c>
      <c r="C420" s="7" t="s">
        <v>2094</v>
      </c>
      <c r="D420" s="6" t="s">
        <v>1886</v>
      </c>
      <c r="E420" s="6" t="s">
        <v>1879</v>
      </c>
      <c r="F420" s="8" t="s">
        <v>1959</v>
      </c>
      <c r="G420" s="6"/>
      <c r="H420" s="5" t="s">
        <v>2615</v>
      </c>
    </row>
    <row r="421" ht="20.1" customHeight="1" spans="1:8">
      <c r="A421" s="5" t="s">
        <v>2617</v>
      </c>
      <c r="B421" s="6" t="s">
        <v>1460</v>
      </c>
      <c r="C421" s="7" t="s">
        <v>2094</v>
      </c>
      <c r="D421" s="6" t="s">
        <v>1445</v>
      </c>
      <c r="E421" s="6" t="s">
        <v>1880</v>
      </c>
      <c r="F421" s="8" t="s">
        <v>1929</v>
      </c>
      <c r="G421" s="6"/>
      <c r="H421" s="5" t="s">
        <v>2617</v>
      </c>
    </row>
    <row r="422" ht="20.1" customHeight="1" spans="1:8">
      <c r="A422" s="5" t="s">
        <v>2618</v>
      </c>
      <c r="B422" s="6" t="s">
        <v>2619</v>
      </c>
      <c r="C422" s="7" t="s">
        <v>2094</v>
      </c>
      <c r="D422" s="6" t="s">
        <v>1884</v>
      </c>
      <c r="E422" s="6" t="s">
        <v>1881</v>
      </c>
      <c r="F422" s="8" t="s">
        <v>1945</v>
      </c>
      <c r="G422" s="6"/>
      <c r="H422" s="5" t="s">
        <v>2618</v>
      </c>
    </row>
    <row r="423" ht="20.1" customHeight="1" spans="1:8">
      <c r="A423" s="5" t="s">
        <v>2620</v>
      </c>
      <c r="B423" s="6" t="s">
        <v>1218</v>
      </c>
      <c r="C423" s="7" t="s">
        <v>2094</v>
      </c>
      <c r="D423" s="6" t="s">
        <v>1883</v>
      </c>
      <c r="E423" s="6" t="s">
        <v>1880</v>
      </c>
      <c r="F423" s="8" t="s">
        <v>1952</v>
      </c>
      <c r="G423" s="6"/>
      <c r="H423" s="5" t="s">
        <v>2620</v>
      </c>
    </row>
    <row r="424" ht="20.1" customHeight="1" spans="1:8">
      <c r="A424" s="5" t="s">
        <v>2592</v>
      </c>
      <c r="B424" s="6" t="s">
        <v>2621</v>
      </c>
      <c r="C424" s="7" t="s">
        <v>2094</v>
      </c>
      <c r="D424" s="6" t="s">
        <v>1883</v>
      </c>
      <c r="E424" s="6" t="s">
        <v>1880</v>
      </c>
      <c r="F424" s="8" t="s">
        <v>1952</v>
      </c>
      <c r="G424" s="6"/>
      <c r="H424" s="5" t="s">
        <v>2592</v>
      </c>
    </row>
    <row r="425" ht="20.1" customHeight="1" spans="1:8">
      <c r="A425" s="5" t="s">
        <v>2622</v>
      </c>
      <c r="B425" s="6" t="s">
        <v>2623</v>
      </c>
      <c r="C425" s="7" t="s">
        <v>2094</v>
      </c>
      <c r="D425" s="6" t="s">
        <v>1883</v>
      </c>
      <c r="E425" s="6" t="s">
        <v>1881</v>
      </c>
      <c r="F425" s="8" t="s">
        <v>1951</v>
      </c>
      <c r="G425" s="6"/>
      <c r="H425" s="5" t="s">
        <v>2622</v>
      </c>
    </row>
    <row r="426" ht="20.1" customHeight="1" spans="1:8">
      <c r="A426" s="5" t="s">
        <v>2624</v>
      </c>
      <c r="B426" s="6" t="s">
        <v>1575</v>
      </c>
      <c r="C426" s="7" t="s">
        <v>2625</v>
      </c>
      <c r="D426" s="6" t="s">
        <v>1883</v>
      </c>
      <c r="E426" s="6" t="s">
        <v>1879</v>
      </c>
      <c r="F426" s="8" t="s">
        <v>1952</v>
      </c>
      <c r="G426" s="6"/>
      <c r="H426" s="5" t="s">
        <v>2624</v>
      </c>
    </row>
    <row r="427" ht="20.1" customHeight="1" spans="1:8">
      <c r="A427" s="5" t="s">
        <v>2626</v>
      </c>
      <c r="B427" s="6" t="s">
        <v>1393</v>
      </c>
      <c r="C427" s="7" t="s">
        <v>2094</v>
      </c>
      <c r="D427" s="6" t="s">
        <v>1886</v>
      </c>
      <c r="E427" s="6" t="s">
        <v>1880</v>
      </c>
      <c r="F427" s="8" t="s">
        <v>1961</v>
      </c>
      <c r="G427" s="6"/>
      <c r="H427" s="5" t="s">
        <v>2626</v>
      </c>
    </row>
    <row r="428" ht="20.1" customHeight="1" spans="1:8">
      <c r="A428" s="5" t="s">
        <v>2627</v>
      </c>
      <c r="B428" s="6" t="s">
        <v>1990</v>
      </c>
      <c r="C428" s="7" t="s">
        <v>2094</v>
      </c>
      <c r="D428" s="6" t="s">
        <v>1886</v>
      </c>
      <c r="E428" s="6" t="s">
        <v>1881</v>
      </c>
      <c r="F428" s="8" t="s">
        <v>1961</v>
      </c>
      <c r="G428" s="6"/>
      <c r="H428" s="5" t="s">
        <v>2627</v>
      </c>
    </row>
    <row r="429" ht="20.1" customHeight="1" spans="1:8">
      <c r="A429" s="5" t="s">
        <v>2628</v>
      </c>
      <c r="B429" s="6" t="s">
        <v>2629</v>
      </c>
      <c r="C429" s="7" t="s">
        <v>2094</v>
      </c>
      <c r="D429" s="6" t="s">
        <v>1886</v>
      </c>
      <c r="E429" s="6" t="s">
        <v>1879</v>
      </c>
      <c r="F429" s="8" t="s">
        <v>1960</v>
      </c>
      <c r="G429" s="6"/>
      <c r="H429" s="5" t="s">
        <v>2628</v>
      </c>
    </row>
    <row r="430" ht="20.1" customHeight="1" spans="1:8">
      <c r="A430" s="5" t="s">
        <v>2630</v>
      </c>
      <c r="B430" s="6" t="s">
        <v>1266</v>
      </c>
      <c r="C430" s="7" t="s">
        <v>2094</v>
      </c>
      <c r="D430" s="6" t="s">
        <v>1885</v>
      </c>
      <c r="E430" s="6" t="s">
        <v>1879</v>
      </c>
      <c r="F430" s="8" t="s">
        <v>1933</v>
      </c>
      <c r="G430" s="6"/>
      <c r="H430" s="5" t="s">
        <v>2630</v>
      </c>
    </row>
    <row r="431" ht="20.1" customHeight="1" spans="1:8">
      <c r="A431" s="5" t="s">
        <v>2631</v>
      </c>
      <c r="B431" s="6" t="s">
        <v>1235</v>
      </c>
      <c r="C431" s="7" t="s">
        <v>2094</v>
      </c>
      <c r="D431" s="6" t="s">
        <v>1464</v>
      </c>
      <c r="E431" s="6" t="s">
        <v>1879</v>
      </c>
      <c r="F431" s="8" t="s">
        <v>1936</v>
      </c>
      <c r="G431" s="6"/>
      <c r="H431" s="5" t="s">
        <v>2631</v>
      </c>
    </row>
    <row r="432" ht="20.1" customHeight="1" spans="1:8">
      <c r="A432" s="5" t="s">
        <v>2632</v>
      </c>
      <c r="B432" s="6" t="s">
        <v>1275</v>
      </c>
      <c r="C432" s="7" t="s">
        <v>2094</v>
      </c>
      <c r="D432" s="6" t="s">
        <v>1887</v>
      </c>
      <c r="E432" s="6" t="s">
        <v>1880</v>
      </c>
      <c r="F432" s="8" t="s">
        <v>1956</v>
      </c>
      <c r="G432" s="6"/>
      <c r="H432" s="5" t="s">
        <v>2632</v>
      </c>
    </row>
    <row r="433" ht="20.1" customHeight="1" spans="1:8">
      <c r="A433" s="5" t="s">
        <v>2633</v>
      </c>
      <c r="B433" s="6" t="s">
        <v>1282</v>
      </c>
      <c r="C433" s="7" t="s">
        <v>2094</v>
      </c>
      <c r="D433" s="6" t="s">
        <v>1887</v>
      </c>
      <c r="E433" s="6" t="s">
        <v>1880</v>
      </c>
      <c r="F433" s="8" t="s">
        <v>1956</v>
      </c>
      <c r="G433" s="6"/>
      <c r="H433" s="5" t="s">
        <v>2633</v>
      </c>
    </row>
    <row r="434" ht="20.1" customHeight="1" spans="1:8">
      <c r="A434" s="5" t="s">
        <v>2634</v>
      </c>
      <c r="B434" s="6" t="s">
        <v>1377</v>
      </c>
      <c r="C434" s="7" t="s">
        <v>2094</v>
      </c>
      <c r="D434" s="6" t="s">
        <v>1887</v>
      </c>
      <c r="E434" s="6" t="s">
        <v>1879</v>
      </c>
      <c r="F434" s="8" t="s">
        <v>1956</v>
      </c>
      <c r="G434" s="6"/>
      <c r="H434" s="5" t="s">
        <v>2634</v>
      </c>
    </row>
    <row r="435" ht="20.1" customHeight="1" spans="1:8">
      <c r="A435" s="5" t="s">
        <v>2635</v>
      </c>
      <c r="B435" s="9" t="s">
        <v>1292</v>
      </c>
      <c r="C435" s="7" t="s">
        <v>2094</v>
      </c>
      <c r="D435" s="6" t="s">
        <v>1886</v>
      </c>
      <c r="E435" s="6" t="s">
        <v>1880</v>
      </c>
      <c r="F435" s="8" t="s">
        <v>1959</v>
      </c>
      <c r="G435" s="6"/>
      <c r="H435" s="5" t="s">
        <v>2635</v>
      </c>
    </row>
    <row r="436" ht="20.1" customHeight="1" spans="1:8">
      <c r="A436" s="12">
        <v>2021101</v>
      </c>
      <c r="B436" s="13" t="s">
        <v>2636</v>
      </c>
      <c r="C436" s="14" t="s">
        <v>2094</v>
      </c>
      <c r="D436" s="15" t="s">
        <v>1886</v>
      </c>
      <c r="E436" s="15" t="s">
        <v>1881</v>
      </c>
      <c r="F436" s="16" t="s">
        <v>1961</v>
      </c>
      <c r="G436" s="15"/>
      <c r="H436" s="12">
        <v>2021101</v>
      </c>
    </row>
    <row r="437" ht="20.1" customHeight="1" spans="1:8">
      <c r="A437" s="5">
        <v>2020069</v>
      </c>
      <c r="B437" s="9" t="s">
        <v>1174</v>
      </c>
      <c r="C437" s="7" t="s">
        <v>2094</v>
      </c>
      <c r="D437" s="6" t="s">
        <v>1884</v>
      </c>
      <c r="E437" s="6" t="s">
        <v>1880</v>
      </c>
      <c r="F437" s="8" t="s">
        <v>1949</v>
      </c>
      <c r="G437" s="6"/>
      <c r="H437" s="5">
        <v>2020069</v>
      </c>
    </row>
    <row r="438" ht="20.1" customHeight="1" spans="1:8">
      <c r="A438" s="5">
        <v>2021011</v>
      </c>
      <c r="B438" s="9" t="s">
        <v>1187</v>
      </c>
      <c r="C438" s="7" t="s">
        <v>2094</v>
      </c>
      <c r="D438" s="6" t="s">
        <v>1883</v>
      </c>
      <c r="E438" s="6" t="s">
        <v>1880</v>
      </c>
      <c r="F438" s="8" t="s">
        <v>1952</v>
      </c>
      <c r="G438" s="6"/>
      <c r="H438" s="5">
        <v>2021011</v>
      </c>
    </row>
    <row r="439" ht="20.1" customHeight="1" spans="1:8">
      <c r="A439" s="5">
        <v>2021010</v>
      </c>
      <c r="B439" s="9" t="s">
        <v>1439</v>
      </c>
      <c r="C439" s="7" t="s">
        <v>2094</v>
      </c>
      <c r="D439" s="6" t="s">
        <v>1884</v>
      </c>
      <c r="E439" s="6" t="s">
        <v>1879</v>
      </c>
      <c r="F439" s="8" t="s">
        <v>1945</v>
      </c>
      <c r="G439" s="6"/>
      <c r="H439" s="5">
        <v>2021010</v>
      </c>
    </row>
    <row r="440" ht="20.1" customHeight="1" spans="1:8">
      <c r="A440" s="5">
        <v>2020058</v>
      </c>
      <c r="B440" s="9" t="s">
        <v>2002</v>
      </c>
      <c r="C440" s="7" t="s">
        <v>2094</v>
      </c>
      <c r="D440" s="6" t="s">
        <v>1884</v>
      </c>
      <c r="E440" s="6" t="s">
        <v>1881</v>
      </c>
      <c r="F440" s="8" t="s">
        <v>1948</v>
      </c>
      <c r="G440" s="6"/>
      <c r="H440" s="5">
        <v>2020058</v>
      </c>
    </row>
    <row r="441" ht="20.1" customHeight="1" spans="1:8">
      <c r="A441" s="5">
        <v>2017008</v>
      </c>
      <c r="B441" s="9" t="s">
        <v>2637</v>
      </c>
      <c r="C441" s="7" t="s">
        <v>2094</v>
      </c>
      <c r="D441" s="6" t="s">
        <v>1884</v>
      </c>
      <c r="E441" s="6" t="s">
        <v>1881</v>
      </c>
      <c r="F441" s="8" t="s">
        <v>1948</v>
      </c>
      <c r="G441" s="6"/>
      <c r="H441" s="5">
        <v>2017008</v>
      </c>
    </row>
    <row r="442" ht="20.1" customHeight="1" spans="1:8">
      <c r="A442" s="5">
        <v>2021017</v>
      </c>
      <c r="B442" s="9" t="s">
        <v>2638</v>
      </c>
      <c r="C442" s="7" t="s">
        <v>2094</v>
      </c>
      <c r="D442" s="6" t="s">
        <v>2639</v>
      </c>
      <c r="E442" s="6" t="s">
        <v>1880</v>
      </c>
      <c r="F442" s="8" t="s">
        <v>1948</v>
      </c>
      <c r="G442" s="6"/>
      <c r="H442" s="5">
        <v>2021017</v>
      </c>
    </row>
    <row r="443" ht="20.1" customHeight="1" spans="1:8">
      <c r="A443" s="5">
        <v>2021100</v>
      </c>
      <c r="B443" s="9" t="s">
        <v>1196</v>
      </c>
      <c r="C443" s="7" t="s">
        <v>2094</v>
      </c>
      <c r="D443" s="6" t="s">
        <v>1883</v>
      </c>
      <c r="E443" s="6" t="s">
        <v>1881</v>
      </c>
      <c r="F443" s="8" t="s">
        <v>1952</v>
      </c>
      <c r="G443" s="6"/>
      <c r="H443" s="5">
        <v>2021100</v>
      </c>
    </row>
    <row r="444" ht="20.1" customHeight="1" spans="1:8">
      <c r="A444" s="5">
        <v>2021015</v>
      </c>
      <c r="B444" s="9" t="s">
        <v>1180</v>
      </c>
      <c r="C444" s="7" t="s">
        <v>2094</v>
      </c>
      <c r="D444" s="6" t="s">
        <v>1883</v>
      </c>
      <c r="E444" s="6" t="s">
        <v>1879</v>
      </c>
      <c r="F444" s="8" t="s">
        <v>1951</v>
      </c>
      <c r="G444" s="6"/>
      <c r="H444" s="5">
        <v>2021015</v>
      </c>
    </row>
    <row r="445" ht="20.1" customHeight="1" spans="1:8">
      <c r="A445" s="5">
        <v>2021016</v>
      </c>
      <c r="B445" s="9" t="s">
        <v>1224</v>
      </c>
      <c r="C445" s="7" t="s">
        <v>2094</v>
      </c>
      <c r="D445" s="6" t="s">
        <v>1445</v>
      </c>
      <c r="E445" s="6" t="s">
        <v>1879</v>
      </c>
      <c r="F445" s="8" t="s">
        <v>1929</v>
      </c>
      <c r="G445" s="6"/>
      <c r="H445" s="5">
        <v>2021016</v>
      </c>
    </row>
    <row r="446" ht="20.1" customHeight="1" spans="1:8">
      <c r="A446" s="5" t="s">
        <v>2640</v>
      </c>
      <c r="B446" s="9" t="s">
        <v>1131</v>
      </c>
      <c r="C446" s="7" t="s">
        <v>2094</v>
      </c>
      <c r="D446" s="6" t="s">
        <v>1886</v>
      </c>
      <c r="E446" s="6" t="s">
        <v>1881</v>
      </c>
      <c r="F446" s="8" t="s">
        <v>1961</v>
      </c>
      <c r="G446" s="6"/>
      <c r="H446" s="5" t="s">
        <v>2640</v>
      </c>
    </row>
    <row r="447" ht="20.1" customHeight="1" spans="1:8">
      <c r="A447" s="5">
        <v>2020060</v>
      </c>
      <c r="B447" s="9" t="s">
        <v>1492</v>
      </c>
      <c r="C447" s="7" t="s">
        <v>2094</v>
      </c>
      <c r="D447" s="6" t="s">
        <v>1445</v>
      </c>
      <c r="E447" s="6" t="s">
        <v>1879</v>
      </c>
      <c r="F447" s="8" t="s">
        <v>1929</v>
      </c>
      <c r="G447" s="6"/>
      <c r="H447" s="5">
        <v>2020060</v>
      </c>
    </row>
    <row r="448" ht="20.1" customHeight="1" spans="1:8">
      <c r="A448" s="12">
        <v>2015016</v>
      </c>
      <c r="B448" s="13" t="s">
        <v>1209</v>
      </c>
      <c r="C448" s="14" t="s">
        <v>2094</v>
      </c>
      <c r="D448" s="15" t="s">
        <v>1885</v>
      </c>
      <c r="E448" s="15" t="s">
        <v>1881</v>
      </c>
      <c r="F448" s="16" t="s">
        <v>1933</v>
      </c>
      <c r="G448" s="15"/>
      <c r="H448" s="12">
        <v>2015016</v>
      </c>
    </row>
    <row r="449" ht="20.1" customHeight="1" spans="1:8">
      <c r="A449" s="5">
        <v>2021003</v>
      </c>
      <c r="B449" s="9" t="s">
        <v>1139</v>
      </c>
      <c r="C449" s="7" t="s">
        <v>2094</v>
      </c>
      <c r="D449" s="6" t="s">
        <v>1885</v>
      </c>
      <c r="E449" s="6" t="s">
        <v>1881</v>
      </c>
      <c r="F449" s="8" t="s">
        <v>1933</v>
      </c>
      <c r="G449" s="6"/>
      <c r="H449" s="5">
        <v>2021003</v>
      </c>
    </row>
    <row r="450" ht="20.1" customHeight="1" spans="1:8">
      <c r="A450" s="5">
        <v>2021004</v>
      </c>
      <c r="B450" s="9" t="s">
        <v>1166</v>
      </c>
      <c r="C450" s="7" t="s">
        <v>2094</v>
      </c>
      <c r="D450" s="6" t="s">
        <v>1885</v>
      </c>
      <c r="E450" s="6" t="s">
        <v>1881</v>
      </c>
      <c r="F450" s="8" t="s">
        <v>1933</v>
      </c>
      <c r="G450" s="6"/>
      <c r="H450" s="5">
        <v>2021004</v>
      </c>
    </row>
    <row r="451" ht="20.1" customHeight="1" spans="1:8">
      <c r="A451" s="5" t="s">
        <v>2641</v>
      </c>
      <c r="B451" s="9" t="s">
        <v>1543</v>
      </c>
      <c r="C451" s="7" t="s">
        <v>2094</v>
      </c>
      <c r="D451" s="6" t="s">
        <v>1886</v>
      </c>
      <c r="E451" s="6" t="s">
        <v>1880</v>
      </c>
      <c r="F451" s="8" t="s">
        <v>1959</v>
      </c>
      <c r="G451" s="6"/>
      <c r="H451" s="5" t="s">
        <v>2641</v>
      </c>
    </row>
    <row r="452" ht="20.1" customHeight="1" spans="1:8">
      <c r="A452" s="5" t="s">
        <v>2642</v>
      </c>
      <c r="B452" s="9" t="s">
        <v>1481</v>
      </c>
      <c r="C452" s="7" t="s">
        <v>2094</v>
      </c>
      <c r="D452" s="6" t="s">
        <v>1883</v>
      </c>
      <c r="E452" s="6" t="s">
        <v>1879</v>
      </c>
      <c r="F452" s="8" t="s">
        <v>1952</v>
      </c>
      <c r="G452" s="6"/>
      <c r="H452" s="5" t="s">
        <v>2642</v>
      </c>
    </row>
    <row r="453" ht="20.1" customHeight="1" spans="1:8">
      <c r="A453" s="5" t="s">
        <v>2643</v>
      </c>
      <c r="B453" s="9" t="s">
        <v>1157</v>
      </c>
      <c r="C453" s="7" t="s">
        <v>2094</v>
      </c>
      <c r="D453" s="6" t="s">
        <v>1401</v>
      </c>
      <c r="E453" s="6" t="s">
        <v>1879</v>
      </c>
      <c r="F453" s="8" t="s">
        <v>1943</v>
      </c>
      <c r="G453" s="10"/>
      <c r="H453" s="5" t="s">
        <v>2643</v>
      </c>
    </row>
    <row r="454" customFormat="1" ht="20.1" customHeight="1" spans="1:8">
      <c r="A454" s="5" t="s">
        <v>2644</v>
      </c>
      <c r="B454" s="9" t="s">
        <v>2645</v>
      </c>
      <c r="C454" s="7" t="s">
        <v>2094</v>
      </c>
      <c r="D454" s="6" t="s">
        <v>1885</v>
      </c>
      <c r="E454" s="6" t="s">
        <v>1881</v>
      </c>
      <c r="F454" s="8" t="s">
        <v>1933</v>
      </c>
      <c r="G454" s="10"/>
      <c r="H454" s="5" t="s">
        <v>2644</v>
      </c>
    </row>
    <row r="455" ht="20.1" customHeight="1" spans="1:8">
      <c r="A455" s="5" t="s">
        <v>2646</v>
      </c>
      <c r="B455" s="9" t="s">
        <v>1509</v>
      </c>
      <c r="C455" s="7" t="s">
        <v>2094</v>
      </c>
      <c r="D455" s="6" t="s">
        <v>1883</v>
      </c>
      <c r="E455" s="6" t="s">
        <v>1879</v>
      </c>
      <c r="F455" s="8" t="s">
        <v>1953</v>
      </c>
      <c r="G455" s="10"/>
      <c r="H455" s="5" t="s">
        <v>2646</v>
      </c>
    </row>
    <row r="456" ht="20.1" customHeight="1" spans="1:8">
      <c r="A456" s="5" t="s">
        <v>2647</v>
      </c>
      <c r="B456" s="9" t="s">
        <v>1254</v>
      </c>
      <c r="C456" s="7" t="s">
        <v>2094</v>
      </c>
      <c r="D456" s="6" t="s">
        <v>1885</v>
      </c>
      <c r="E456" s="6" t="s">
        <v>1879</v>
      </c>
      <c r="F456" s="8" t="s">
        <v>1933</v>
      </c>
      <c r="G456" s="10"/>
      <c r="H456" s="5" t="s">
        <v>2647</v>
      </c>
    </row>
    <row r="457" ht="20.1" customHeight="1" spans="1:8">
      <c r="A457" s="5" t="s">
        <v>2648</v>
      </c>
      <c r="B457" s="9" t="s">
        <v>1989</v>
      </c>
      <c r="C457" s="7" t="s">
        <v>2094</v>
      </c>
      <c r="D457" s="6" t="s">
        <v>1886</v>
      </c>
      <c r="E457" s="6" t="s">
        <v>1881</v>
      </c>
      <c r="F457" s="8" t="s">
        <v>1960</v>
      </c>
      <c r="G457" s="10"/>
      <c r="H457" s="5" t="s">
        <v>2648</v>
      </c>
    </row>
    <row r="458" ht="20.1" customHeight="1" spans="1:8">
      <c r="A458" s="5" t="s">
        <v>2649</v>
      </c>
      <c r="B458" s="9" t="s">
        <v>1977</v>
      </c>
      <c r="C458" s="7" t="s">
        <v>2094</v>
      </c>
      <c r="D458" s="6" t="s">
        <v>1887</v>
      </c>
      <c r="E458" s="6" t="s">
        <v>1880</v>
      </c>
      <c r="F458" s="8" t="s">
        <v>1957</v>
      </c>
      <c r="G458" s="10"/>
      <c r="H458" s="5" t="s">
        <v>2649</v>
      </c>
    </row>
    <row r="459" ht="20.1" customHeight="1" spans="1:8">
      <c r="A459" s="5" t="s">
        <v>2650</v>
      </c>
      <c r="B459" s="9" t="s">
        <v>1540</v>
      </c>
      <c r="C459" s="7" t="s">
        <v>2094</v>
      </c>
      <c r="D459" s="6" t="s">
        <v>1886</v>
      </c>
      <c r="E459" s="6" t="s">
        <v>1881</v>
      </c>
      <c r="F459" s="8" t="s">
        <v>1959</v>
      </c>
      <c r="G459" s="10"/>
      <c r="H459" s="5" t="s">
        <v>2650</v>
      </c>
    </row>
    <row r="460" ht="20.1" customHeight="1" spans="1:8">
      <c r="A460" s="5" t="s">
        <v>2651</v>
      </c>
      <c r="B460" s="9" t="s">
        <v>1583</v>
      </c>
      <c r="C460" s="7" t="s">
        <v>2094</v>
      </c>
      <c r="D460" s="6" t="s">
        <v>1884</v>
      </c>
      <c r="E460" s="6" t="s">
        <v>1880</v>
      </c>
      <c r="F460" s="8" t="s">
        <v>1948</v>
      </c>
      <c r="G460" s="10"/>
      <c r="H460" s="5" t="s">
        <v>2651</v>
      </c>
    </row>
    <row r="461" ht="20.1" customHeight="1" spans="1:8">
      <c r="A461" s="5" t="s">
        <v>2652</v>
      </c>
      <c r="B461" s="9" t="s">
        <v>1132</v>
      </c>
      <c r="C461" s="7" t="s">
        <v>2094</v>
      </c>
      <c r="D461" s="6" t="s">
        <v>1464</v>
      </c>
      <c r="E461" s="6" t="s">
        <v>1880</v>
      </c>
      <c r="F461" s="8" t="s">
        <v>1936</v>
      </c>
      <c r="G461" s="10"/>
      <c r="H461" s="5" t="s">
        <v>2652</v>
      </c>
    </row>
    <row r="462" ht="20.1" customHeight="1" spans="1:8">
      <c r="A462" s="5" t="s">
        <v>2653</v>
      </c>
      <c r="B462" s="9" t="s">
        <v>1366</v>
      </c>
      <c r="C462" s="7" t="s">
        <v>2094</v>
      </c>
      <c r="D462" s="6" t="s">
        <v>1883</v>
      </c>
      <c r="E462" s="6" t="s">
        <v>1880</v>
      </c>
      <c r="F462" s="8" t="s">
        <v>1953</v>
      </c>
      <c r="G462" s="10"/>
      <c r="H462" s="5" t="s">
        <v>2653</v>
      </c>
    </row>
    <row r="463" ht="20.1" customHeight="1" spans="1:8">
      <c r="A463" s="5" t="s">
        <v>2654</v>
      </c>
      <c r="B463" s="9" t="s">
        <v>1325</v>
      </c>
      <c r="C463" s="7" t="s">
        <v>2094</v>
      </c>
      <c r="D463" s="6" t="s">
        <v>1464</v>
      </c>
      <c r="E463" s="6" t="s">
        <v>1880</v>
      </c>
      <c r="F463" s="8" t="s">
        <v>1936</v>
      </c>
      <c r="G463" s="10"/>
      <c r="H463" s="5" t="s">
        <v>2654</v>
      </c>
    </row>
    <row r="464" ht="20.1" customHeight="1" spans="1:8">
      <c r="A464" s="5" t="s">
        <v>2655</v>
      </c>
      <c r="B464" s="9" t="s">
        <v>1397</v>
      </c>
      <c r="C464" s="7" t="s">
        <v>2094</v>
      </c>
      <c r="D464" s="6" t="s">
        <v>1884</v>
      </c>
      <c r="E464" s="6" t="s">
        <v>1879</v>
      </c>
      <c r="F464" s="8" t="s">
        <v>1945</v>
      </c>
      <c r="G464" s="10"/>
      <c r="H464" s="5" t="s">
        <v>2655</v>
      </c>
    </row>
    <row r="465" ht="20.1" customHeight="1" spans="1:8">
      <c r="A465" s="5" t="s">
        <v>2656</v>
      </c>
      <c r="B465" s="9" t="s">
        <v>2657</v>
      </c>
      <c r="C465" s="7" t="s">
        <v>2094</v>
      </c>
      <c r="D465" s="6" t="s">
        <v>1885</v>
      </c>
      <c r="E465" s="6" t="s">
        <v>1881</v>
      </c>
      <c r="F465" s="8" t="s">
        <v>1932</v>
      </c>
      <c r="G465" s="10"/>
      <c r="H465" s="5" t="s">
        <v>2656</v>
      </c>
    </row>
    <row r="466" ht="20.1" customHeight="1" spans="1:8">
      <c r="A466" s="5" t="s">
        <v>2658</v>
      </c>
      <c r="B466" s="9" t="s">
        <v>1096</v>
      </c>
      <c r="C466" s="7" t="s">
        <v>2094</v>
      </c>
      <c r="D466" s="6" t="s">
        <v>1885</v>
      </c>
      <c r="E466" s="6" t="s">
        <v>1881</v>
      </c>
      <c r="F466" s="8" t="s">
        <v>1932</v>
      </c>
      <c r="G466" s="10"/>
      <c r="H466" s="5" t="s">
        <v>2658</v>
      </c>
    </row>
    <row r="467" ht="20.1" customHeight="1" spans="1:8">
      <c r="A467" s="5" t="s">
        <v>2659</v>
      </c>
      <c r="B467" s="9" t="s">
        <v>1278</v>
      </c>
      <c r="C467" s="7" t="s">
        <v>2094</v>
      </c>
      <c r="D467" s="6" t="s">
        <v>1883</v>
      </c>
      <c r="E467" s="6" t="s">
        <v>1879</v>
      </c>
      <c r="F467" s="8" t="s">
        <v>1952</v>
      </c>
      <c r="G467" s="10"/>
      <c r="H467" s="5" t="s">
        <v>2659</v>
      </c>
    </row>
    <row r="468" ht="20.1" customHeight="1" spans="1:8">
      <c r="A468" s="5" t="s">
        <v>2660</v>
      </c>
      <c r="B468" s="9" t="s">
        <v>1261</v>
      </c>
      <c r="C468" s="7" t="s">
        <v>2094</v>
      </c>
      <c r="D468" s="6" t="s">
        <v>1464</v>
      </c>
      <c r="E468" s="6" t="s">
        <v>1879</v>
      </c>
      <c r="F468" s="8" t="s">
        <v>1935</v>
      </c>
      <c r="G468" s="10"/>
      <c r="H468" s="5" t="s">
        <v>2660</v>
      </c>
    </row>
    <row r="469" ht="20.1" customHeight="1" spans="1:8">
      <c r="A469" s="5" t="s">
        <v>2525</v>
      </c>
      <c r="B469" s="9" t="s">
        <v>2526</v>
      </c>
      <c r="C469" s="7" t="s">
        <v>2094</v>
      </c>
      <c r="D469" s="6" t="s">
        <v>1886</v>
      </c>
      <c r="E469" s="6" t="s">
        <v>1880</v>
      </c>
      <c r="F469" s="8" t="s">
        <v>1959</v>
      </c>
      <c r="G469" s="10"/>
      <c r="H469" s="5" t="s">
        <v>2525</v>
      </c>
    </row>
    <row r="470" ht="20.1" customHeight="1" spans="1:8">
      <c r="A470" s="5" t="s">
        <v>2661</v>
      </c>
      <c r="B470" s="9" t="s">
        <v>1308</v>
      </c>
      <c r="C470" s="7" t="s">
        <v>2094</v>
      </c>
      <c r="D470" s="6" t="s">
        <v>1464</v>
      </c>
      <c r="E470" s="6" t="s">
        <v>1879</v>
      </c>
      <c r="F470" s="8" t="s">
        <v>1935</v>
      </c>
      <c r="G470" s="10"/>
      <c r="H470" s="5" t="s">
        <v>2661</v>
      </c>
    </row>
    <row r="471" ht="20.1" customHeight="1" spans="1:8">
      <c r="A471" s="5" t="s">
        <v>2662</v>
      </c>
      <c r="B471" s="9" t="s">
        <v>1501</v>
      </c>
      <c r="C471" s="7" t="s">
        <v>2094</v>
      </c>
      <c r="D471" s="6" t="s">
        <v>1886</v>
      </c>
      <c r="E471" s="6" t="s">
        <v>1881</v>
      </c>
      <c r="F471" s="8" t="s">
        <v>1959</v>
      </c>
      <c r="G471" s="10"/>
      <c r="H471" s="5" t="s">
        <v>2662</v>
      </c>
    </row>
    <row r="472" ht="20.1" customHeight="1" spans="1:8">
      <c r="A472" s="5" t="s">
        <v>2663</v>
      </c>
      <c r="B472" s="9" t="s">
        <v>1236</v>
      </c>
      <c r="C472" s="7" t="s">
        <v>2094</v>
      </c>
      <c r="D472" s="6" t="s">
        <v>1464</v>
      </c>
      <c r="E472" s="6" t="s">
        <v>1879</v>
      </c>
      <c r="F472" s="8" t="s">
        <v>1935</v>
      </c>
      <c r="G472" s="10"/>
      <c r="H472" s="5" t="s">
        <v>2663</v>
      </c>
    </row>
    <row r="473" ht="20.1" customHeight="1" spans="1:8">
      <c r="A473" s="5" t="s">
        <v>2242</v>
      </c>
      <c r="B473" s="17" t="s">
        <v>1998</v>
      </c>
      <c r="C473" s="7" t="s">
        <v>2094</v>
      </c>
      <c r="D473" s="2" t="s">
        <v>1888</v>
      </c>
      <c r="E473" s="2" t="s">
        <v>1879</v>
      </c>
      <c r="F473" s="2" t="s">
        <v>1938</v>
      </c>
      <c r="G473" s="10"/>
      <c r="H473" s="5" t="s">
        <v>2242</v>
      </c>
    </row>
    <row r="474" ht="20.1" customHeight="1" spans="1:8">
      <c r="A474" s="5" t="s">
        <v>2664</v>
      </c>
      <c r="B474" s="9" t="s">
        <v>1973</v>
      </c>
      <c r="C474" s="7" t="s">
        <v>2094</v>
      </c>
      <c r="D474" s="2" t="s">
        <v>1883</v>
      </c>
      <c r="E474" s="18" t="s">
        <v>1880</v>
      </c>
      <c r="F474" s="2" t="s">
        <v>1951</v>
      </c>
      <c r="G474" s="10"/>
      <c r="H474" s="5" t="s">
        <v>2664</v>
      </c>
    </row>
    <row r="475" ht="20.1" customHeight="1" spans="1:8">
      <c r="A475" s="5" t="s">
        <v>2665</v>
      </c>
      <c r="B475" s="9" t="s">
        <v>1975</v>
      </c>
      <c r="C475" s="7" t="s">
        <v>2094</v>
      </c>
      <c r="D475" s="2" t="s">
        <v>1887</v>
      </c>
      <c r="E475" s="18" t="s">
        <v>1880</v>
      </c>
      <c r="F475" s="2" t="s">
        <v>1956</v>
      </c>
      <c r="G475" s="10"/>
      <c r="H475" s="5" t="s">
        <v>2665</v>
      </c>
    </row>
    <row r="476" s="1" customFormat="1" ht="20.1" customHeight="1" spans="1:8">
      <c r="A476" s="12" t="s">
        <v>2666</v>
      </c>
      <c r="B476" s="13" t="s">
        <v>1537</v>
      </c>
      <c r="C476" s="7" t="s">
        <v>2094</v>
      </c>
      <c r="D476" s="15" t="s">
        <v>1886</v>
      </c>
      <c r="E476" s="15" t="s">
        <v>1881</v>
      </c>
      <c r="F476" s="16" t="s">
        <v>1959</v>
      </c>
      <c r="G476" s="19"/>
      <c r="H476" s="12" t="s">
        <v>2666</v>
      </c>
    </row>
    <row r="477" ht="20.1" customHeight="1" spans="1:8">
      <c r="A477" s="5" t="s">
        <v>2618</v>
      </c>
      <c r="B477" s="9" t="s">
        <v>1528</v>
      </c>
      <c r="C477" s="7" t="s">
        <v>2094</v>
      </c>
      <c r="D477" s="15" t="s">
        <v>1886</v>
      </c>
      <c r="E477" s="15" t="s">
        <v>1881</v>
      </c>
      <c r="F477" s="16" t="s">
        <v>1960</v>
      </c>
      <c r="G477" s="10"/>
      <c r="H477" s="5" t="s">
        <v>2618</v>
      </c>
    </row>
    <row r="478" ht="20.1" customHeight="1" spans="1:8">
      <c r="A478" s="5" t="s">
        <v>2667</v>
      </c>
      <c r="B478" s="9" t="s">
        <v>1097</v>
      </c>
      <c r="C478" s="7" t="s">
        <v>2094</v>
      </c>
      <c r="D478" s="2" t="s">
        <v>1885</v>
      </c>
      <c r="E478" s="2" t="s">
        <v>1881</v>
      </c>
      <c r="F478" s="8" t="s">
        <v>1933</v>
      </c>
      <c r="G478" s="10"/>
      <c r="H478" s="5" t="s">
        <v>2667</v>
      </c>
    </row>
    <row r="479" ht="20.1" customHeight="1" spans="1:8">
      <c r="A479" s="5" t="s">
        <v>2668</v>
      </c>
      <c r="B479" s="9" t="s">
        <v>1560</v>
      </c>
      <c r="C479" s="7" t="s">
        <v>2094</v>
      </c>
      <c r="D479" s="6" t="s">
        <v>1886</v>
      </c>
      <c r="E479" s="6" t="s">
        <v>1881</v>
      </c>
      <c r="F479" s="8" t="s">
        <v>1959</v>
      </c>
      <c r="G479" s="10"/>
      <c r="H479" s="5" t="s">
        <v>2668</v>
      </c>
    </row>
    <row r="480" ht="20.1" customHeight="1" spans="1:8">
      <c r="A480" s="5" t="s">
        <v>2096</v>
      </c>
      <c r="B480" s="9" t="s">
        <v>1145</v>
      </c>
      <c r="C480" s="7" t="s">
        <v>2094</v>
      </c>
      <c r="D480" s="6" t="s">
        <v>1445</v>
      </c>
      <c r="E480" s="6" t="s">
        <v>1880</v>
      </c>
      <c r="F480" s="8" t="s">
        <v>1929</v>
      </c>
      <c r="G480" s="10"/>
      <c r="H480" s="5" t="s">
        <v>2096</v>
      </c>
    </row>
    <row r="481" ht="20.1" customHeight="1" spans="1:8">
      <c r="A481" s="5" t="s">
        <v>2298</v>
      </c>
      <c r="B481" s="9" t="s">
        <v>2669</v>
      </c>
      <c r="C481" s="7" t="s">
        <v>2094</v>
      </c>
      <c r="D481" s="6" t="s">
        <v>1401</v>
      </c>
      <c r="E481" s="6" t="s">
        <v>1881</v>
      </c>
      <c r="F481" s="8" t="s">
        <v>1943</v>
      </c>
      <c r="G481" s="10"/>
      <c r="H481" s="5" t="s">
        <v>2298</v>
      </c>
    </row>
    <row r="482" ht="20.1" customHeight="1" spans="1:8">
      <c r="A482" s="12" t="s">
        <v>2670</v>
      </c>
      <c r="B482" s="13" t="s">
        <v>2671</v>
      </c>
      <c r="C482" s="7" t="s">
        <v>2094</v>
      </c>
      <c r="D482" s="15"/>
      <c r="E482" s="15"/>
      <c r="F482" s="16"/>
      <c r="G482" s="19"/>
      <c r="H482" s="12" t="s">
        <v>2670</v>
      </c>
    </row>
    <row r="483" ht="20.1" customHeight="1" spans="1:8">
      <c r="A483" s="5" t="s">
        <v>2672</v>
      </c>
      <c r="B483" s="9" t="s">
        <v>1178</v>
      </c>
      <c r="C483" s="7" t="s">
        <v>2094</v>
      </c>
      <c r="D483" s="6" t="s">
        <v>1884</v>
      </c>
      <c r="E483" s="6" t="s">
        <v>1881</v>
      </c>
      <c r="F483" s="8" t="s">
        <v>1949</v>
      </c>
      <c r="G483" s="10"/>
      <c r="H483" s="5" t="s">
        <v>2672</v>
      </c>
    </row>
    <row r="484" ht="20.1" customHeight="1" spans="1:8">
      <c r="A484" s="5" t="s">
        <v>2673</v>
      </c>
      <c r="B484" s="9" t="s">
        <v>1095</v>
      </c>
      <c r="C484" s="7" t="s">
        <v>2094</v>
      </c>
      <c r="D484" s="6" t="s">
        <v>1887</v>
      </c>
      <c r="E484" s="6" t="s">
        <v>1879</v>
      </c>
      <c r="F484" s="8" t="s">
        <v>1956</v>
      </c>
      <c r="G484" s="10"/>
      <c r="H484" s="5" t="s">
        <v>2673</v>
      </c>
    </row>
    <row r="485" ht="20.1" customHeight="1" spans="1:8">
      <c r="A485" s="5" t="s">
        <v>2674</v>
      </c>
      <c r="B485" s="9" t="s">
        <v>2001</v>
      </c>
      <c r="C485" s="7" t="s">
        <v>2094</v>
      </c>
      <c r="D485" s="6" t="s">
        <v>1884</v>
      </c>
      <c r="E485" s="6" t="s">
        <v>1881</v>
      </c>
      <c r="F485" s="8" t="s">
        <v>1948</v>
      </c>
      <c r="G485" s="10"/>
      <c r="H485" s="5" t="s">
        <v>2674</v>
      </c>
    </row>
    <row r="486" ht="20.1" customHeight="1" spans="1:8">
      <c r="A486" s="5" t="s">
        <v>2355</v>
      </c>
      <c r="B486" s="9" t="s">
        <v>1212</v>
      </c>
      <c r="C486" s="7" t="s">
        <v>2094</v>
      </c>
      <c r="D486" s="6" t="s">
        <v>1884</v>
      </c>
      <c r="E486" s="6" t="s">
        <v>1880</v>
      </c>
      <c r="F486" s="8" t="s">
        <v>1946</v>
      </c>
      <c r="G486" s="10"/>
      <c r="H486" s="5" t="s">
        <v>2355</v>
      </c>
    </row>
    <row r="487" ht="20.1" customHeight="1" spans="1:8">
      <c r="A487" s="5" t="s">
        <v>2675</v>
      </c>
      <c r="B487" s="9" t="s">
        <v>1175</v>
      </c>
      <c r="C487" s="7" t="s">
        <v>2094</v>
      </c>
      <c r="D487" s="6" t="s">
        <v>1884</v>
      </c>
      <c r="E487" s="6" t="s">
        <v>1881</v>
      </c>
      <c r="F487" s="8" t="s">
        <v>1949</v>
      </c>
      <c r="G487" s="10"/>
      <c r="H487" s="5" t="s">
        <v>2675</v>
      </c>
    </row>
    <row r="488" ht="20.1" customHeight="1" spans="1:8">
      <c r="A488" s="5" t="s">
        <v>2676</v>
      </c>
      <c r="B488" s="9" t="s">
        <v>1349</v>
      </c>
      <c r="C488" s="7" t="s">
        <v>2094</v>
      </c>
      <c r="D488" s="6" t="s">
        <v>1885</v>
      </c>
      <c r="E488" s="6" t="s">
        <v>1879</v>
      </c>
      <c r="F488" s="8" t="s">
        <v>1933</v>
      </c>
      <c r="G488" s="10"/>
      <c r="H488" s="5" t="s">
        <v>2676</v>
      </c>
    </row>
    <row r="489" ht="20.1" customHeight="1" spans="1:8">
      <c r="A489" s="5" t="s">
        <v>2677</v>
      </c>
      <c r="B489" s="9" t="s">
        <v>1357</v>
      </c>
      <c r="C489" s="7" t="s">
        <v>2094</v>
      </c>
      <c r="D489" s="6" t="s">
        <v>1885</v>
      </c>
      <c r="E489" s="6" t="s">
        <v>1881</v>
      </c>
      <c r="F489" s="8" t="s">
        <v>1933</v>
      </c>
      <c r="G489" s="10"/>
      <c r="H489" s="5" t="s">
        <v>2677</v>
      </c>
    </row>
    <row r="490" ht="20.1" customHeight="1" spans="1:8">
      <c r="A490" s="5" t="s">
        <v>2658</v>
      </c>
      <c r="B490" s="9" t="s">
        <v>1096</v>
      </c>
      <c r="C490" s="7" t="s">
        <v>2094</v>
      </c>
      <c r="D490" s="6" t="s">
        <v>1885</v>
      </c>
      <c r="E490" s="6" t="s">
        <v>1881</v>
      </c>
      <c r="F490" s="8" t="s">
        <v>1932</v>
      </c>
      <c r="G490" s="10"/>
      <c r="H490" s="5" t="s">
        <v>2658</v>
      </c>
    </row>
    <row r="491" ht="20.1" customHeight="1" spans="1:8">
      <c r="A491" s="5">
        <v>20030</v>
      </c>
      <c r="B491" s="9" t="s">
        <v>1360</v>
      </c>
      <c r="C491" s="7" t="s">
        <v>2094</v>
      </c>
      <c r="D491" s="6" t="s">
        <v>1885</v>
      </c>
      <c r="E491" s="6" t="s">
        <v>1881</v>
      </c>
      <c r="F491" s="8" t="s">
        <v>1933</v>
      </c>
      <c r="G491" s="6"/>
      <c r="H491" s="5">
        <v>20030</v>
      </c>
    </row>
    <row r="492" ht="20.1" customHeight="1" spans="1:8">
      <c r="A492" s="5" t="s">
        <v>2678</v>
      </c>
      <c r="B492" s="9" t="s">
        <v>1993</v>
      </c>
      <c r="C492" s="7" t="s">
        <v>2094</v>
      </c>
      <c r="D492" s="6" t="s">
        <v>1883</v>
      </c>
      <c r="E492" s="6" t="s">
        <v>1881</v>
      </c>
      <c r="F492" s="8" t="s">
        <v>1951</v>
      </c>
      <c r="G492" s="10"/>
      <c r="H492" s="5" t="s">
        <v>2678</v>
      </c>
    </row>
    <row r="493" ht="20.1" customHeight="1" spans="1:8">
      <c r="A493" s="5" t="s">
        <v>2679</v>
      </c>
      <c r="B493" s="9" t="s">
        <v>1101</v>
      </c>
      <c r="C493" s="7" t="s">
        <v>2094</v>
      </c>
      <c r="D493" s="6" t="s">
        <v>1464</v>
      </c>
      <c r="E493" s="6" t="s">
        <v>1879</v>
      </c>
      <c r="F493" s="8" t="s">
        <v>1935</v>
      </c>
      <c r="G493" s="10"/>
      <c r="H493" s="5" t="s">
        <v>2679</v>
      </c>
    </row>
    <row r="494" ht="20.1" customHeight="1" spans="1:8">
      <c r="A494" s="5" t="s">
        <v>2650</v>
      </c>
      <c r="B494" s="9" t="s">
        <v>1978</v>
      </c>
      <c r="C494" s="7" t="s">
        <v>2094</v>
      </c>
      <c r="D494" s="6" t="s">
        <v>1886</v>
      </c>
      <c r="E494" s="6" t="s">
        <v>1880</v>
      </c>
      <c r="F494" s="8" t="s">
        <v>1959</v>
      </c>
      <c r="G494" s="10"/>
      <c r="H494" s="5" t="s">
        <v>2650</v>
      </c>
    </row>
    <row r="495" ht="20.1" customHeight="1" spans="1:8">
      <c r="A495" s="5" t="s">
        <v>2114</v>
      </c>
      <c r="B495" s="9" t="s">
        <v>1447</v>
      </c>
      <c r="C495" s="7" t="s">
        <v>2094</v>
      </c>
      <c r="D495" s="6" t="s">
        <v>1445</v>
      </c>
      <c r="E495" s="6" t="s">
        <v>1879</v>
      </c>
      <c r="F495" s="8" t="s">
        <v>1929</v>
      </c>
      <c r="G495" s="10"/>
      <c r="H495" s="5" t="s">
        <v>2114</v>
      </c>
    </row>
    <row r="496" ht="20.1" customHeight="1" spans="1:8">
      <c r="A496" s="5" t="s">
        <v>2680</v>
      </c>
      <c r="B496" s="9" t="s">
        <v>1307</v>
      </c>
      <c r="C496" s="7" t="s">
        <v>2094</v>
      </c>
      <c r="D496" s="6" t="s">
        <v>1445</v>
      </c>
      <c r="E496" s="6" t="s">
        <v>1879</v>
      </c>
      <c r="F496" s="8" t="s">
        <v>1930</v>
      </c>
      <c r="G496" s="10"/>
      <c r="H496" s="5" t="s">
        <v>2680</v>
      </c>
    </row>
    <row r="497" ht="20.1" customHeight="1" spans="1:8">
      <c r="A497" s="5" t="s">
        <v>2681</v>
      </c>
      <c r="B497" s="9" t="s">
        <v>1364</v>
      </c>
      <c r="C497" s="7" t="s">
        <v>2094</v>
      </c>
      <c r="D497" s="6" t="s">
        <v>1885</v>
      </c>
      <c r="E497" s="6" t="s">
        <v>1880</v>
      </c>
      <c r="F497" s="8" t="s">
        <v>1933</v>
      </c>
      <c r="G497" s="10"/>
      <c r="H497" s="5" t="s">
        <v>2681</v>
      </c>
    </row>
    <row r="498" ht="20.1" customHeight="1" spans="1:8">
      <c r="A498" s="5" t="s">
        <v>2682</v>
      </c>
      <c r="B498" s="9" t="s">
        <v>1151</v>
      </c>
      <c r="C498" s="7" t="s">
        <v>2094</v>
      </c>
      <c r="D498" s="6" t="s">
        <v>1884</v>
      </c>
      <c r="E498" s="6" t="s">
        <v>1880</v>
      </c>
      <c r="F498" s="8" t="s">
        <v>1947</v>
      </c>
      <c r="G498" s="10"/>
      <c r="H498" s="5" t="s">
        <v>2682</v>
      </c>
    </row>
    <row r="499" ht="20.1" customHeight="1" spans="1:8">
      <c r="A499" s="5" t="s">
        <v>2683</v>
      </c>
      <c r="B499" s="9" t="s">
        <v>1121</v>
      </c>
      <c r="C499" s="7" t="s">
        <v>2094</v>
      </c>
      <c r="D499" s="6" t="s">
        <v>1884</v>
      </c>
      <c r="E499" s="6" t="s">
        <v>1881</v>
      </c>
      <c r="F499" s="8" t="s">
        <v>1946</v>
      </c>
      <c r="G499" s="10"/>
      <c r="H499" s="5" t="s">
        <v>2683</v>
      </c>
    </row>
    <row r="500" ht="20.1" customHeight="1" spans="1:8">
      <c r="A500" s="5" t="s">
        <v>2684</v>
      </c>
      <c r="B500" s="9" t="s">
        <v>1527</v>
      </c>
      <c r="C500" s="7" t="s">
        <v>2094</v>
      </c>
      <c r="D500" s="6" t="s">
        <v>1886</v>
      </c>
      <c r="E500" s="6" t="s">
        <v>1881</v>
      </c>
      <c r="F500" s="8" t="s">
        <v>1961</v>
      </c>
      <c r="G500" s="10"/>
      <c r="H500" s="5" t="s">
        <v>2684</v>
      </c>
    </row>
    <row r="501" ht="20.1" customHeight="1" spans="1:8">
      <c r="A501" s="5" t="s">
        <v>2685</v>
      </c>
      <c r="B501" s="9" t="s">
        <v>1136</v>
      </c>
      <c r="C501" s="7" t="s">
        <v>2094</v>
      </c>
      <c r="D501" s="6" t="s">
        <v>1887</v>
      </c>
      <c r="E501" s="6" t="s">
        <v>1880</v>
      </c>
      <c r="F501" s="8" t="s">
        <v>1957</v>
      </c>
      <c r="G501" s="10"/>
      <c r="H501" s="5" t="s">
        <v>2685</v>
      </c>
    </row>
    <row r="502" ht="20.1" customHeight="1" spans="1:8">
      <c r="A502" s="5" t="s">
        <v>2686</v>
      </c>
      <c r="B502" s="9" t="s">
        <v>1328</v>
      </c>
      <c r="C502" s="7" t="s">
        <v>2094</v>
      </c>
      <c r="D502" s="6" t="s">
        <v>1886</v>
      </c>
      <c r="E502" s="6" t="s">
        <v>1880</v>
      </c>
      <c r="F502" s="8" t="s">
        <v>1960</v>
      </c>
      <c r="G502" s="10"/>
      <c r="H502" s="5" t="s">
        <v>2686</v>
      </c>
    </row>
    <row r="503" ht="20.1" customHeight="1" spans="1:8">
      <c r="A503" s="5" t="s">
        <v>2687</v>
      </c>
      <c r="B503" s="9" t="s">
        <v>1450</v>
      </c>
      <c r="C503" s="7" t="s">
        <v>2094</v>
      </c>
      <c r="D503" s="6" t="s">
        <v>1445</v>
      </c>
      <c r="E503" s="6" t="s">
        <v>1879</v>
      </c>
      <c r="F503" s="8" t="s">
        <v>1929</v>
      </c>
      <c r="G503" s="10"/>
      <c r="H503" s="5" t="s">
        <v>2687</v>
      </c>
    </row>
  </sheetData>
  <autoFilter ref="A1:G503">
    <extLst/>
  </autoFilter>
  <conditionalFormatting sqref="A1:G1">
    <cfRule type="duplicateValues" dxfId="2" priority="2"/>
  </conditionalFormatting>
  <conditionalFormatting sqref="H1">
    <cfRule type="duplicateValues" dxfId="2" priority="1"/>
  </conditionalFormatting>
  <pageMargins left="0.7" right="0.7" top="0.75" bottom="0.75" header="0.3" footer="0.3"/>
  <pageSetup paperSize="9" scale="90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课表</vt:lpstr>
      <vt:lpstr>教学检查表（打印版）</vt:lpstr>
      <vt:lpstr>教学情况检查表(计算版）</vt:lpstr>
      <vt:lpstr>教学情况分析</vt:lpstr>
      <vt:lpstr>系部教学工作量分析</vt:lpstr>
      <vt:lpstr>教师周课时量统计</vt:lpstr>
      <vt:lpstr>班级人数</vt:lpstr>
      <vt:lpstr>教师基础数据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2018-12-20T03:37:00Z</dcterms:created>
  <cp:lastPrinted>2022-03-04T06:59:00Z</cp:lastPrinted>
  <dcterms:modified xsi:type="dcterms:W3CDTF">2022-04-13T02:05:45Z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32E78B6F2FBB4E9CB48CE523B6B4347B</vt:lpwstr>
  </property>
</Properties>
</file>